
<file path=[Content_Types].xml><?xml version="1.0" encoding="utf-8"?>
<Types xmlns="http://schemas.openxmlformats.org/package/2006/content-types">
  <Default Extension="wmf" ContentType="image/x-wmf"/>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1640" tabRatio="941"/>
  </bookViews>
  <sheets>
    <sheet name="封面" sheetId="1" r:id="rId1"/>
    <sheet name="目录" sheetId="2" r:id="rId2"/>
    <sheet name="空白页" sheetId="196" r:id="rId3"/>
    <sheet name="校验表" sheetId="252" state="hidden" r:id="rId4"/>
    <sheet name="01-1" sheetId="3" r:id="rId5"/>
    <sheet name="01-2" sheetId="4" r:id="rId6"/>
    <sheet name="02" sheetId="5" r:id="rId7"/>
    <sheet name="03-1" sheetId="6" r:id="rId8"/>
    <sheet name="03-2" sheetId="7" r:id="rId9"/>
    <sheet name="04" sheetId="8" r:id="rId10"/>
    <sheet name="05" sheetId="10" r:id="rId11"/>
    <sheet name="06" sheetId="11" r:id="rId12"/>
    <sheet name="07" sheetId="12" r:id="rId13"/>
    <sheet name="08" sheetId="13" r:id="rId14"/>
    <sheet name="09" sheetId="14" r:id="rId15"/>
    <sheet name="10" sheetId="254" r:id="rId16"/>
    <sheet name="11" sheetId="255" r:id="rId17"/>
    <sheet name="12" sheetId="256" r:id="rId18"/>
    <sheet name="13" sheetId="257" r:id="rId19"/>
    <sheet name="14" sheetId="322" r:id="rId20"/>
    <sheet name="15" sheetId="323" r:id="rId21"/>
    <sheet name="16" sheetId="324" r:id="rId22"/>
    <sheet name="17" sheetId="326" r:id="rId23"/>
    <sheet name="18" sheetId="327" r:id="rId24"/>
    <sheet name="19" sheetId="328" r:id="rId25"/>
    <sheet name="20-1" sheetId="29" r:id="rId26"/>
    <sheet name="20-2" sheetId="30" r:id="rId27"/>
    <sheet name="21" sheetId="85" r:id="rId28"/>
    <sheet name="22-1" sheetId="32" r:id="rId29"/>
    <sheet name="22-2" sheetId="33" r:id="rId30"/>
    <sheet name="23" sheetId="338" r:id="rId31"/>
    <sheet name="24" sheetId="340" r:id="rId32"/>
    <sheet name="25" sheetId="37" r:id="rId33"/>
    <sheet name="26" sheetId="341" r:id="rId34"/>
    <sheet name="27" sheetId="61" r:id="rId35"/>
    <sheet name="28" sheetId="86" r:id="rId36"/>
    <sheet name="29" sheetId="63" r:id="rId37"/>
    <sheet name="30" sheetId="64" r:id="rId38"/>
    <sheet name="31" sheetId="259" r:id="rId39"/>
    <sheet name="32" sheetId="260" r:id="rId40"/>
    <sheet name="33" sheetId="261" r:id="rId41"/>
    <sheet name="34" sheetId="262" r:id="rId42"/>
    <sheet name="35" sheetId="330" r:id="rId43"/>
    <sheet name="36" sheetId="331" r:id="rId44"/>
    <sheet name="37" sheetId="332" r:id="rId45"/>
    <sheet name="38" sheetId="334" r:id="rId46"/>
    <sheet name="39" sheetId="335" r:id="rId47"/>
    <sheet name="40" sheetId="336" r:id="rId48"/>
    <sheet name="41" sheetId="295" r:id="rId49"/>
    <sheet name="42" sheetId="296" r:id="rId50"/>
    <sheet name="43" sheetId="297" r:id="rId51"/>
    <sheet name="44" sheetId="298" r:id="rId52"/>
  </sheets>
  <externalReferences>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s>
  <definedNames>
    <definedName name="_xlnm._FilterDatabase" localSheetId="4" hidden="1">'01-1'!$A$4:$H$130</definedName>
    <definedName name="_xlnm._FilterDatabase" localSheetId="5" hidden="1">'01-2'!$A$4:$H$58</definedName>
    <definedName name="_xlnm._FilterDatabase" localSheetId="6" hidden="1">'02'!$A$4:$T$1298</definedName>
    <definedName name="_xlnm._FilterDatabase" localSheetId="7" hidden="1">'03-1'!$A$4:$H$128</definedName>
    <definedName name="_xlnm._FilterDatabase" localSheetId="8" hidden="1">'03-2'!$A$4:$H$133</definedName>
    <definedName name="_xlnm._FilterDatabase" localSheetId="9" hidden="1">'04'!$A$4:$P$1324</definedName>
    <definedName name="_xlnm._FilterDatabase" localSheetId="11" hidden="1">'06'!$A$4:$N$51</definedName>
    <definedName name="_xlnm._FilterDatabase" localSheetId="12" hidden="1">'07'!$A$4:$P$292</definedName>
    <definedName name="_xlnm._FilterDatabase" localSheetId="13" hidden="1">'08'!$A$4:$H$53</definedName>
    <definedName name="_xlnm._FilterDatabase" localSheetId="14" hidden="1">'09'!$A$4:$P$297</definedName>
    <definedName name="_xlnm._FilterDatabase" localSheetId="15" hidden="1">'10'!$A$4:$G$49</definedName>
    <definedName name="_xlnm._FilterDatabase" localSheetId="16" hidden="1">'11'!$A$4:$G$31</definedName>
    <definedName name="_xlnm._FilterDatabase" localSheetId="17" hidden="1">'12'!$A$4:$G$37</definedName>
    <definedName name="_xlnm._FilterDatabase" localSheetId="18" hidden="1">'13'!$A$4:$G$21</definedName>
    <definedName name="_xlnm._FilterDatabase" localSheetId="19" hidden="1">'14'!$A$4:$H$54</definedName>
    <definedName name="_xlnm._FilterDatabase" localSheetId="20" hidden="1">'15'!$A$4:$G$46</definedName>
    <definedName name="_xlnm._FilterDatabase" localSheetId="21" hidden="1">'16'!$A$4:$G$20</definedName>
    <definedName name="_xlnm._FilterDatabase" localSheetId="22" hidden="1">'17'!$A$4:$G$56</definedName>
    <definedName name="_xlnm._FilterDatabase" localSheetId="23" hidden="1">'18'!$A$4:$G$50</definedName>
    <definedName name="_xlnm._FilterDatabase" localSheetId="24" hidden="1">'19'!$A$4:$G$20</definedName>
    <definedName name="_xlnm._FilterDatabase" localSheetId="25" hidden="1">'20-1'!$A$3:$L$122</definedName>
    <definedName name="_xlnm._FilterDatabase" localSheetId="26" hidden="1">'20-2'!$A$3:$F$55</definedName>
    <definedName name="_xlnm._FilterDatabase" localSheetId="27" hidden="1">'21'!$A$3:$T$1301</definedName>
    <definedName name="_xlnm._FilterDatabase" localSheetId="28" hidden="1">'22-1'!$A$3:$P$123</definedName>
    <definedName name="_xlnm._FilterDatabase" localSheetId="29" hidden="1">'22-2'!$A$3:$L$126</definedName>
    <definedName name="_xlnm._FilterDatabase" localSheetId="30" hidden="1">'23'!$A$3:$O$1325</definedName>
    <definedName name="_xlnm._FilterDatabase" localSheetId="35" hidden="1">'28'!$A$3:$L$366</definedName>
    <definedName name="_xlnm._FilterDatabase" localSheetId="36" hidden="1">'29'!$A$3:$F$59</definedName>
    <definedName name="_xlnm._FilterDatabase" localSheetId="37" hidden="1">'30'!$A$3:$L$367</definedName>
    <definedName name="_xlnm._FilterDatabase" localSheetId="38" hidden="1">'31'!$A$3:$E$46</definedName>
    <definedName name="_xlnm._FilterDatabase" localSheetId="39" hidden="1">'32'!$A$3:$E$30</definedName>
    <definedName name="_xlnm._FilterDatabase" localSheetId="40" hidden="1">'33'!$A$3:$E$35</definedName>
    <definedName name="_xlnm._FilterDatabase" localSheetId="41" hidden="1">'34'!$A$3:$E$21</definedName>
    <definedName name="_xlnm._FilterDatabase" localSheetId="42" hidden="1">'35'!$A$3:$E$52</definedName>
    <definedName name="_xlnm._FilterDatabase" localSheetId="43" hidden="1">'36'!$A$3:$E$45</definedName>
    <definedName name="_xlnm._FilterDatabase" localSheetId="44" hidden="1">'37'!$A$3:$E$19</definedName>
    <definedName name="_xlnm._FilterDatabase" localSheetId="45" hidden="1">'38'!$A$3:$E$55</definedName>
    <definedName name="_xlnm._FilterDatabase" localSheetId="46" hidden="1">'39'!$A$3:$F$49</definedName>
    <definedName name="_xlnm._FilterDatabase" localSheetId="47" hidden="1">'40'!$A$3:$E$19</definedName>
    <definedName name="_xlnm._FilterDatabase" localSheetId="31" hidden="1">'24'!$A$3:$I$26</definedName>
    <definedName name="_xlnm._FilterDatabase" localSheetId="34" hidden="1">'27'!$A$3:$P$57</definedName>
    <definedName name="——" localSheetId="15">#REF!</definedName>
    <definedName name="——" localSheetId="16">#REF!</definedName>
    <definedName name="——" localSheetId="17">#REF!</definedName>
    <definedName name="——" localSheetId="18">#REF!</definedName>
    <definedName name="——" localSheetId="19">#REF!</definedName>
    <definedName name="——" localSheetId="20">#REF!</definedName>
    <definedName name="——" localSheetId="21">#REF!</definedName>
    <definedName name="——" localSheetId="22">#REF!</definedName>
    <definedName name="——" localSheetId="23">#REF!</definedName>
    <definedName name="——" localSheetId="24">#REF!</definedName>
    <definedName name="——" localSheetId="30">#REF!</definedName>
    <definedName name="——" localSheetId="31">#REF!</definedName>
    <definedName name="——" localSheetId="33">#REF!</definedName>
    <definedName name="——" localSheetId="38">#REF!</definedName>
    <definedName name="——" localSheetId="39">#REF!</definedName>
    <definedName name="——" localSheetId="40">#REF!</definedName>
    <definedName name="——" localSheetId="41">#REF!</definedName>
    <definedName name="——" localSheetId="42">#REF!</definedName>
    <definedName name="——" localSheetId="43">#REF!</definedName>
    <definedName name="——" localSheetId="44">#REF!</definedName>
    <definedName name="——" localSheetId="45">#REF!</definedName>
    <definedName name="——" localSheetId="46">#REF!</definedName>
    <definedName name="——" localSheetId="47">#REF!</definedName>
    <definedName name="——" localSheetId="48">#REF!</definedName>
    <definedName name="——" localSheetId="49">#REF!</definedName>
    <definedName name="——" localSheetId="50">#REF!</definedName>
    <definedName name="——" localSheetId="51">#REF!</definedName>
    <definedName name="——" localSheetId="2">#REF!</definedName>
    <definedName name="——">#REF!</definedName>
    <definedName name="\d" localSheetId="15">[1]地方!$Q$4:$Q$5</definedName>
    <definedName name="\d" localSheetId="16">[1]地方!$Q$4:$Q$5</definedName>
    <definedName name="\d" localSheetId="17">[1]地方!$Q$4:$Q$5</definedName>
    <definedName name="\d" localSheetId="18">[1]地方!$Q$4:$Q$5</definedName>
    <definedName name="\d" localSheetId="30">[2]地方!$Q$4:$Q$5</definedName>
    <definedName name="\d" localSheetId="38">[1]地方!$Q$4:$Q$5</definedName>
    <definedName name="\d" localSheetId="39">[1]地方!$Q$4:$Q$5</definedName>
    <definedName name="\d" localSheetId="40">[1]地方!$Q$4:$Q$5</definedName>
    <definedName name="\d" localSheetId="41">[1]地方!$Q$4:$Q$5</definedName>
    <definedName name="\d" localSheetId="51">[3]地方!$Q$4:$Q$5</definedName>
    <definedName name="\d">[4]地方!$Q$4:$Q$5</definedName>
    <definedName name="\q" localSheetId="15">[5]国家!#REF!</definedName>
    <definedName name="\q" localSheetId="16">[5]国家!#REF!</definedName>
    <definedName name="\q" localSheetId="17">[5]国家!#REF!</definedName>
    <definedName name="\q" localSheetId="18">[5]国家!#REF!</definedName>
    <definedName name="\q" localSheetId="30">[6]国家!#REF!</definedName>
    <definedName name="\q" localSheetId="38">[5]国家!#REF!</definedName>
    <definedName name="\q" localSheetId="39">[5]国家!#REF!</definedName>
    <definedName name="\q" localSheetId="40">[5]国家!#REF!</definedName>
    <definedName name="\q" localSheetId="41">[5]国家!#REF!</definedName>
    <definedName name="\q" localSheetId="51">[7]国家!#REF!</definedName>
    <definedName name="\q">[8]国家!#REF!</definedName>
    <definedName name="\z" localSheetId="15">[9]中央!#REF!</definedName>
    <definedName name="\z" localSheetId="16">[9]中央!#REF!</definedName>
    <definedName name="\z" localSheetId="17">[9]中央!#REF!</definedName>
    <definedName name="\z" localSheetId="18">[9]中央!#REF!</definedName>
    <definedName name="\z" localSheetId="30">[10]中央!#REF!</definedName>
    <definedName name="\z" localSheetId="38">[9]中央!#REF!</definedName>
    <definedName name="\z" localSheetId="39">[9]中央!#REF!</definedName>
    <definedName name="\z" localSheetId="40">[9]中央!#REF!</definedName>
    <definedName name="\z" localSheetId="41">[9]中央!#REF!</definedName>
    <definedName name="\z" localSheetId="51">[11]中央!#REF!</definedName>
    <definedName name="\z">[12]中央!#REF!</definedName>
    <definedName name="_________t4" localSheetId="15">#REF!</definedName>
    <definedName name="_________t4" localSheetId="16">#REF!</definedName>
    <definedName name="_________t4" localSheetId="17">#REF!</definedName>
    <definedName name="_________t4" localSheetId="18">#REF!</definedName>
    <definedName name="_________t4" localSheetId="19">#REF!</definedName>
    <definedName name="_________t4" localSheetId="20">#REF!</definedName>
    <definedName name="_________t4" localSheetId="21">#REF!</definedName>
    <definedName name="_________t4" localSheetId="22">#REF!</definedName>
    <definedName name="_________t4" localSheetId="23">#REF!</definedName>
    <definedName name="_________t4" localSheetId="24">#REF!</definedName>
    <definedName name="_________t4" localSheetId="30">#REF!</definedName>
    <definedName name="_________t4" localSheetId="31">#REF!</definedName>
    <definedName name="_________t4" localSheetId="33">#REF!</definedName>
    <definedName name="_________t4" localSheetId="38">#REF!</definedName>
    <definedName name="_________t4" localSheetId="39">#REF!</definedName>
    <definedName name="_________t4" localSheetId="40">#REF!</definedName>
    <definedName name="_________t4" localSheetId="41">#REF!</definedName>
    <definedName name="_________t4" localSheetId="42">#REF!</definedName>
    <definedName name="_________t4" localSheetId="43">#REF!</definedName>
    <definedName name="_________t4" localSheetId="44">#REF!</definedName>
    <definedName name="_________t4" localSheetId="45">#REF!</definedName>
    <definedName name="_________t4" localSheetId="46">#REF!</definedName>
    <definedName name="_________t4" localSheetId="47">#REF!</definedName>
    <definedName name="_________t4" localSheetId="48">#REF!</definedName>
    <definedName name="_________t4" localSheetId="49">#REF!</definedName>
    <definedName name="_________t4" localSheetId="50">#REF!</definedName>
    <definedName name="_________t4" localSheetId="51">#REF!</definedName>
    <definedName name="_________t4" localSheetId="2">#REF!</definedName>
    <definedName name="_________t4">#REF!</definedName>
    <definedName name="_________t7" localSheetId="15">#REF!</definedName>
    <definedName name="_________t7" localSheetId="16">#REF!</definedName>
    <definedName name="_________t7" localSheetId="17">#REF!</definedName>
    <definedName name="_________t7" localSheetId="18">#REF!</definedName>
    <definedName name="_________t7" localSheetId="19">#REF!</definedName>
    <definedName name="_________t7" localSheetId="20">#REF!</definedName>
    <definedName name="_________t7" localSheetId="21">#REF!</definedName>
    <definedName name="_________t7" localSheetId="22">#REF!</definedName>
    <definedName name="_________t7" localSheetId="23">#REF!</definedName>
    <definedName name="_________t7" localSheetId="24">#REF!</definedName>
    <definedName name="_________t7" localSheetId="30">#REF!</definedName>
    <definedName name="_________t7" localSheetId="31">#REF!</definedName>
    <definedName name="_________t7" localSheetId="33">#REF!</definedName>
    <definedName name="_________t7" localSheetId="38">#REF!</definedName>
    <definedName name="_________t7" localSheetId="39">#REF!</definedName>
    <definedName name="_________t7" localSheetId="40">#REF!</definedName>
    <definedName name="_________t7" localSheetId="41">#REF!</definedName>
    <definedName name="_________t7" localSheetId="42">#REF!</definedName>
    <definedName name="_________t7" localSheetId="43">#REF!</definedName>
    <definedName name="_________t7" localSheetId="44">#REF!</definedName>
    <definedName name="_________t7" localSheetId="45">#REF!</definedName>
    <definedName name="_________t7" localSheetId="46">#REF!</definedName>
    <definedName name="_________t7" localSheetId="47">#REF!</definedName>
    <definedName name="_________t7" localSheetId="48">#REF!</definedName>
    <definedName name="_________t7" localSheetId="49">#REF!</definedName>
    <definedName name="_________t7" localSheetId="50">#REF!</definedName>
    <definedName name="_________t7" localSheetId="51">#REF!</definedName>
    <definedName name="_________t7" localSheetId="2">#REF!</definedName>
    <definedName name="_________t7">#REF!</definedName>
    <definedName name="______t4" localSheetId="15">#REF!</definedName>
    <definedName name="______t4" localSheetId="16">#REF!</definedName>
    <definedName name="______t4" localSheetId="17">#REF!</definedName>
    <definedName name="______t4" localSheetId="18">#REF!</definedName>
    <definedName name="______t4" localSheetId="19">#REF!</definedName>
    <definedName name="______t4" localSheetId="20">#REF!</definedName>
    <definedName name="______t4" localSheetId="21">#REF!</definedName>
    <definedName name="______t4" localSheetId="22">#REF!</definedName>
    <definedName name="______t4" localSheetId="23">#REF!</definedName>
    <definedName name="______t4" localSheetId="24">#REF!</definedName>
    <definedName name="______t4" localSheetId="30">#REF!</definedName>
    <definedName name="______t4" localSheetId="31">#REF!</definedName>
    <definedName name="______t4" localSheetId="33">#REF!</definedName>
    <definedName name="______t4" localSheetId="38">#REF!</definedName>
    <definedName name="______t4" localSheetId="39">#REF!</definedName>
    <definedName name="______t4" localSheetId="40">#REF!</definedName>
    <definedName name="______t4" localSheetId="41">#REF!</definedName>
    <definedName name="______t4" localSheetId="42">#REF!</definedName>
    <definedName name="______t4" localSheetId="43">#REF!</definedName>
    <definedName name="______t4" localSheetId="44">#REF!</definedName>
    <definedName name="______t4" localSheetId="45">#REF!</definedName>
    <definedName name="______t4" localSheetId="46">#REF!</definedName>
    <definedName name="______t4" localSheetId="47">#REF!</definedName>
    <definedName name="______t4" localSheetId="48">#REF!</definedName>
    <definedName name="______t4" localSheetId="49">#REF!</definedName>
    <definedName name="______t4" localSheetId="50">#REF!</definedName>
    <definedName name="______t4" localSheetId="51">#REF!</definedName>
    <definedName name="______t4" localSheetId="2">#REF!</definedName>
    <definedName name="______t4">#REF!</definedName>
    <definedName name="______t7" localSheetId="15">#REF!</definedName>
    <definedName name="______t7" localSheetId="16">#REF!</definedName>
    <definedName name="______t7" localSheetId="17">#REF!</definedName>
    <definedName name="______t7" localSheetId="18">#REF!</definedName>
    <definedName name="______t7" localSheetId="19">#REF!</definedName>
    <definedName name="______t7" localSheetId="20">#REF!</definedName>
    <definedName name="______t7" localSheetId="21">#REF!</definedName>
    <definedName name="______t7" localSheetId="22">#REF!</definedName>
    <definedName name="______t7" localSheetId="23">#REF!</definedName>
    <definedName name="______t7" localSheetId="24">#REF!</definedName>
    <definedName name="______t7" localSheetId="30">#REF!</definedName>
    <definedName name="______t7" localSheetId="31">#REF!</definedName>
    <definedName name="______t7" localSheetId="33">#REF!</definedName>
    <definedName name="______t7" localSheetId="38">#REF!</definedName>
    <definedName name="______t7" localSheetId="39">#REF!</definedName>
    <definedName name="______t7" localSheetId="40">#REF!</definedName>
    <definedName name="______t7" localSheetId="41">#REF!</definedName>
    <definedName name="______t7" localSheetId="42">#REF!</definedName>
    <definedName name="______t7" localSheetId="43">#REF!</definedName>
    <definedName name="______t7" localSheetId="44">#REF!</definedName>
    <definedName name="______t7" localSheetId="45">#REF!</definedName>
    <definedName name="______t7" localSheetId="46">#REF!</definedName>
    <definedName name="______t7" localSheetId="47">#REF!</definedName>
    <definedName name="______t7" localSheetId="48">#REF!</definedName>
    <definedName name="______t7" localSheetId="49">#REF!</definedName>
    <definedName name="______t7" localSheetId="50">#REF!</definedName>
    <definedName name="______t7" localSheetId="51">#REF!</definedName>
    <definedName name="______t7" localSheetId="2">#REF!</definedName>
    <definedName name="______t7">#REF!</definedName>
    <definedName name="_____t4" localSheetId="15">#REF!</definedName>
    <definedName name="_____t4" localSheetId="16">#REF!</definedName>
    <definedName name="_____t4" localSheetId="17">#REF!</definedName>
    <definedName name="_____t4" localSheetId="18">#REF!</definedName>
    <definedName name="_____t4" localSheetId="19">#REF!</definedName>
    <definedName name="_____t4" localSheetId="20">#REF!</definedName>
    <definedName name="_____t4" localSheetId="21">#REF!</definedName>
    <definedName name="_____t4" localSheetId="22">#REF!</definedName>
    <definedName name="_____t4" localSheetId="23">#REF!</definedName>
    <definedName name="_____t4" localSheetId="24">#REF!</definedName>
    <definedName name="_____t4" localSheetId="30">#REF!</definedName>
    <definedName name="_____t4" localSheetId="31">#REF!</definedName>
    <definedName name="_____t4" localSheetId="33">#REF!</definedName>
    <definedName name="_____t4" localSheetId="38">#REF!</definedName>
    <definedName name="_____t4" localSheetId="39">#REF!</definedName>
    <definedName name="_____t4" localSheetId="40">#REF!</definedName>
    <definedName name="_____t4" localSheetId="41">#REF!</definedName>
    <definedName name="_____t4" localSheetId="42">#REF!</definedName>
    <definedName name="_____t4" localSheetId="43">#REF!</definedName>
    <definedName name="_____t4" localSheetId="44">#REF!</definedName>
    <definedName name="_____t4" localSheetId="45">#REF!</definedName>
    <definedName name="_____t4" localSheetId="46">#REF!</definedName>
    <definedName name="_____t4" localSheetId="47">#REF!</definedName>
    <definedName name="_____t4" localSheetId="48">#REF!</definedName>
    <definedName name="_____t4" localSheetId="49">#REF!</definedName>
    <definedName name="_____t4" localSheetId="50">#REF!</definedName>
    <definedName name="_____t4" localSheetId="51">#REF!</definedName>
    <definedName name="_____t4" localSheetId="2">#REF!</definedName>
    <definedName name="_____t4">#REF!</definedName>
    <definedName name="_____t7" localSheetId="15">#REF!</definedName>
    <definedName name="_____t7" localSheetId="16">#REF!</definedName>
    <definedName name="_____t7" localSheetId="17">#REF!</definedName>
    <definedName name="_____t7" localSheetId="18">#REF!</definedName>
    <definedName name="_____t7" localSheetId="19">#REF!</definedName>
    <definedName name="_____t7" localSheetId="20">#REF!</definedName>
    <definedName name="_____t7" localSheetId="21">#REF!</definedName>
    <definedName name="_____t7" localSheetId="22">#REF!</definedName>
    <definedName name="_____t7" localSheetId="23">#REF!</definedName>
    <definedName name="_____t7" localSheetId="24">#REF!</definedName>
    <definedName name="_____t7" localSheetId="30">#REF!</definedName>
    <definedName name="_____t7" localSheetId="31">#REF!</definedName>
    <definedName name="_____t7" localSheetId="33">#REF!</definedName>
    <definedName name="_____t7" localSheetId="38">#REF!</definedName>
    <definedName name="_____t7" localSheetId="39">#REF!</definedName>
    <definedName name="_____t7" localSheetId="40">#REF!</definedName>
    <definedName name="_____t7" localSheetId="41">#REF!</definedName>
    <definedName name="_____t7" localSheetId="42">#REF!</definedName>
    <definedName name="_____t7" localSheetId="43">#REF!</definedName>
    <definedName name="_____t7" localSheetId="44">#REF!</definedName>
    <definedName name="_____t7" localSheetId="45">#REF!</definedName>
    <definedName name="_____t7" localSheetId="46">#REF!</definedName>
    <definedName name="_____t7" localSheetId="47">#REF!</definedName>
    <definedName name="_____t7" localSheetId="48">#REF!</definedName>
    <definedName name="_____t7" localSheetId="49">#REF!</definedName>
    <definedName name="_____t7" localSheetId="50">#REF!</definedName>
    <definedName name="_____t7" localSheetId="51">#REF!</definedName>
    <definedName name="_____t7" localSheetId="2">#REF!</definedName>
    <definedName name="_____t7">#REF!</definedName>
    <definedName name="____t4" localSheetId="15">#REF!</definedName>
    <definedName name="____t4" localSheetId="16">#REF!</definedName>
    <definedName name="____t4" localSheetId="17">#REF!</definedName>
    <definedName name="____t4" localSheetId="18">#REF!</definedName>
    <definedName name="____t4" localSheetId="19">#REF!</definedName>
    <definedName name="____t4" localSheetId="20">#REF!</definedName>
    <definedName name="____t4" localSheetId="21">#REF!</definedName>
    <definedName name="____t4" localSheetId="22">#REF!</definedName>
    <definedName name="____t4" localSheetId="23">#REF!</definedName>
    <definedName name="____t4" localSheetId="24">#REF!</definedName>
    <definedName name="____t4" localSheetId="30">#REF!</definedName>
    <definedName name="____t4" localSheetId="31">#REF!</definedName>
    <definedName name="____t4" localSheetId="33">#REF!</definedName>
    <definedName name="____t4" localSheetId="38">#REF!</definedName>
    <definedName name="____t4" localSheetId="39">#REF!</definedName>
    <definedName name="____t4" localSheetId="40">#REF!</definedName>
    <definedName name="____t4" localSheetId="41">#REF!</definedName>
    <definedName name="____t4" localSheetId="42">#REF!</definedName>
    <definedName name="____t4" localSheetId="43">#REF!</definedName>
    <definedName name="____t4" localSheetId="44">#REF!</definedName>
    <definedName name="____t4" localSheetId="45">#REF!</definedName>
    <definedName name="____t4" localSheetId="46">#REF!</definedName>
    <definedName name="____t4" localSheetId="47">#REF!</definedName>
    <definedName name="____t4" localSheetId="48">#REF!</definedName>
    <definedName name="____t4" localSheetId="49">#REF!</definedName>
    <definedName name="____t4" localSheetId="50">#REF!</definedName>
    <definedName name="____t4" localSheetId="51">#REF!</definedName>
    <definedName name="____t4" localSheetId="2">#REF!</definedName>
    <definedName name="____t4">#REF!</definedName>
    <definedName name="____t7" localSheetId="15">#REF!</definedName>
    <definedName name="____t7" localSheetId="16">#REF!</definedName>
    <definedName name="____t7" localSheetId="17">#REF!</definedName>
    <definedName name="____t7" localSheetId="18">#REF!</definedName>
    <definedName name="____t7" localSheetId="19">#REF!</definedName>
    <definedName name="____t7" localSheetId="20">#REF!</definedName>
    <definedName name="____t7" localSheetId="21">#REF!</definedName>
    <definedName name="____t7" localSheetId="22">#REF!</definedName>
    <definedName name="____t7" localSheetId="23">#REF!</definedName>
    <definedName name="____t7" localSheetId="24">#REF!</definedName>
    <definedName name="____t7" localSheetId="30">#REF!</definedName>
    <definedName name="____t7" localSheetId="31">#REF!</definedName>
    <definedName name="____t7" localSheetId="33">#REF!</definedName>
    <definedName name="____t7" localSheetId="38">#REF!</definedName>
    <definedName name="____t7" localSheetId="39">#REF!</definedName>
    <definedName name="____t7" localSheetId="40">#REF!</definedName>
    <definedName name="____t7" localSheetId="41">#REF!</definedName>
    <definedName name="____t7" localSheetId="42">#REF!</definedName>
    <definedName name="____t7" localSheetId="43">#REF!</definedName>
    <definedName name="____t7" localSheetId="44">#REF!</definedName>
    <definedName name="____t7" localSheetId="45">#REF!</definedName>
    <definedName name="____t7" localSheetId="46">#REF!</definedName>
    <definedName name="____t7" localSheetId="47">#REF!</definedName>
    <definedName name="____t7" localSheetId="48">#REF!</definedName>
    <definedName name="____t7" localSheetId="49">#REF!</definedName>
    <definedName name="____t7" localSheetId="50">#REF!</definedName>
    <definedName name="____t7" localSheetId="51">#REF!</definedName>
    <definedName name="____t7" localSheetId="2">#REF!</definedName>
    <definedName name="____t7">#REF!</definedName>
    <definedName name="___PA7" localSheetId="15">'[13]SW-TEO'!#REF!</definedName>
    <definedName name="___PA7" localSheetId="16">'[13]SW-TEO'!#REF!</definedName>
    <definedName name="___PA7" localSheetId="17">'[13]SW-TEO'!#REF!</definedName>
    <definedName name="___PA7" localSheetId="18">'[13]SW-TEO'!#REF!</definedName>
    <definedName name="___PA7" localSheetId="30">'[14]SW-TEO'!#REF!</definedName>
    <definedName name="___PA7" localSheetId="38">'[13]SW-TEO'!#REF!</definedName>
    <definedName name="___PA7" localSheetId="39">'[13]SW-TEO'!#REF!</definedName>
    <definedName name="___PA7" localSheetId="40">'[13]SW-TEO'!#REF!</definedName>
    <definedName name="___PA7" localSheetId="41">'[13]SW-TEO'!#REF!</definedName>
    <definedName name="___PA7" localSheetId="51">'[15]SW-TEO'!#REF!</definedName>
    <definedName name="___PA7">'[16]SW-TEO'!#REF!</definedName>
    <definedName name="___PA8" localSheetId="15">'[13]SW-TEO'!#REF!</definedName>
    <definedName name="___PA8" localSheetId="16">'[13]SW-TEO'!#REF!</definedName>
    <definedName name="___PA8" localSheetId="17">'[13]SW-TEO'!#REF!</definedName>
    <definedName name="___PA8" localSheetId="18">'[13]SW-TEO'!#REF!</definedName>
    <definedName name="___PA8" localSheetId="30">'[14]SW-TEO'!#REF!</definedName>
    <definedName name="___PA8" localSheetId="38">'[13]SW-TEO'!#REF!</definedName>
    <definedName name="___PA8" localSheetId="39">'[13]SW-TEO'!#REF!</definedName>
    <definedName name="___PA8" localSheetId="40">'[13]SW-TEO'!#REF!</definedName>
    <definedName name="___PA8" localSheetId="41">'[13]SW-TEO'!#REF!</definedName>
    <definedName name="___PA8" localSheetId="51">'[15]SW-TEO'!#REF!</definedName>
    <definedName name="___PA8">'[16]SW-TEO'!#REF!</definedName>
    <definedName name="___PD1" localSheetId="15">'[13]SW-TEO'!#REF!</definedName>
    <definedName name="___PD1" localSheetId="16">'[13]SW-TEO'!#REF!</definedName>
    <definedName name="___PD1" localSheetId="17">'[13]SW-TEO'!#REF!</definedName>
    <definedName name="___PD1" localSheetId="18">'[13]SW-TEO'!#REF!</definedName>
    <definedName name="___PD1" localSheetId="30">'[14]SW-TEO'!#REF!</definedName>
    <definedName name="___PD1" localSheetId="38">'[13]SW-TEO'!#REF!</definedName>
    <definedName name="___PD1" localSheetId="39">'[13]SW-TEO'!#REF!</definedName>
    <definedName name="___PD1" localSheetId="40">'[13]SW-TEO'!#REF!</definedName>
    <definedName name="___PD1" localSheetId="41">'[13]SW-TEO'!#REF!</definedName>
    <definedName name="___PD1" localSheetId="51">'[15]SW-TEO'!#REF!</definedName>
    <definedName name="___PD1">'[16]SW-TEO'!#REF!</definedName>
    <definedName name="___PE12" localSheetId="15">'[13]SW-TEO'!#REF!</definedName>
    <definedName name="___PE12" localSheetId="16">'[13]SW-TEO'!#REF!</definedName>
    <definedName name="___PE12" localSheetId="17">'[13]SW-TEO'!#REF!</definedName>
    <definedName name="___PE12" localSheetId="18">'[13]SW-TEO'!#REF!</definedName>
    <definedName name="___PE12" localSheetId="30">'[14]SW-TEO'!#REF!</definedName>
    <definedName name="___PE12" localSheetId="38">'[13]SW-TEO'!#REF!</definedName>
    <definedName name="___PE12" localSheetId="39">'[13]SW-TEO'!#REF!</definedName>
    <definedName name="___PE12" localSheetId="40">'[13]SW-TEO'!#REF!</definedName>
    <definedName name="___PE12" localSheetId="41">'[13]SW-TEO'!#REF!</definedName>
    <definedName name="___PE12" localSheetId="51">'[15]SW-TEO'!#REF!</definedName>
    <definedName name="___PE12">'[16]SW-TEO'!#REF!</definedName>
    <definedName name="___PE13" localSheetId="15">'[13]SW-TEO'!#REF!</definedName>
    <definedName name="___PE13" localSheetId="16">'[13]SW-TEO'!#REF!</definedName>
    <definedName name="___PE13" localSheetId="17">'[13]SW-TEO'!#REF!</definedName>
    <definedName name="___PE13" localSheetId="18">'[13]SW-TEO'!#REF!</definedName>
    <definedName name="___PE13" localSheetId="30">'[14]SW-TEO'!#REF!</definedName>
    <definedName name="___PE13" localSheetId="38">'[13]SW-TEO'!#REF!</definedName>
    <definedName name="___PE13" localSheetId="39">'[13]SW-TEO'!#REF!</definedName>
    <definedName name="___PE13" localSheetId="40">'[13]SW-TEO'!#REF!</definedName>
    <definedName name="___PE13" localSheetId="41">'[13]SW-TEO'!#REF!</definedName>
    <definedName name="___PE13" localSheetId="51">'[15]SW-TEO'!#REF!</definedName>
    <definedName name="___PE13">'[16]SW-TEO'!#REF!</definedName>
    <definedName name="___PE6" localSheetId="15">'[13]SW-TEO'!#REF!</definedName>
    <definedName name="___PE6" localSheetId="16">'[13]SW-TEO'!#REF!</definedName>
    <definedName name="___PE6" localSheetId="17">'[13]SW-TEO'!#REF!</definedName>
    <definedName name="___PE6" localSheetId="18">'[13]SW-TEO'!#REF!</definedName>
    <definedName name="___PE6" localSheetId="30">'[14]SW-TEO'!#REF!</definedName>
    <definedName name="___PE6" localSheetId="38">'[13]SW-TEO'!#REF!</definedName>
    <definedName name="___PE6" localSheetId="39">'[13]SW-TEO'!#REF!</definedName>
    <definedName name="___PE6" localSheetId="40">'[13]SW-TEO'!#REF!</definedName>
    <definedName name="___PE6" localSheetId="41">'[13]SW-TEO'!#REF!</definedName>
    <definedName name="___PE6" localSheetId="51">'[15]SW-TEO'!#REF!</definedName>
    <definedName name="___PE6">'[16]SW-TEO'!#REF!</definedName>
    <definedName name="___PE7" localSheetId="15">'[13]SW-TEO'!#REF!</definedName>
    <definedName name="___PE7" localSheetId="16">'[13]SW-TEO'!#REF!</definedName>
    <definedName name="___PE7" localSheetId="17">'[13]SW-TEO'!#REF!</definedName>
    <definedName name="___PE7" localSheetId="18">'[13]SW-TEO'!#REF!</definedName>
    <definedName name="___PE7" localSheetId="30">'[14]SW-TEO'!#REF!</definedName>
    <definedName name="___PE7" localSheetId="38">'[13]SW-TEO'!#REF!</definedName>
    <definedName name="___PE7" localSheetId="39">'[13]SW-TEO'!#REF!</definedName>
    <definedName name="___PE7" localSheetId="40">'[13]SW-TEO'!#REF!</definedName>
    <definedName name="___PE7" localSheetId="41">'[13]SW-TEO'!#REF!</definedName>
    <definedName name="___PE7" localSheetId="51">'[15]SW-TEO'!#REF!</definedName>
    <definedName name="___PE7">'[16]SW-TEO'!#REF!</definedName>
    <definedName name="___PE8" localSheetId="15">'[13]SW-TEO'!#REF!</definedName>
    <definedName name="___PE8" localSheetId="16">'[13]SW-TEO'!#REF!</definedName>
    <definedName name="___PE8" localSheetId="17">'[13]SW-TEO'!#REF!</definedName>
    <definedName name="___PE8" localSheetId="18">'[13]SW-TEO'!#REF!</definedName>
    <definedName name="___PE8" localSheetId="30">'[14]SW-TEO'!#REF!</definedName>
    <definedName name="___PE8" localSheetId="38">'[13]SW-TEO'!#REF!</definedName>
    <definedName name="___PE8" localSheetId="39">'[13]SW-TEO'!#REF!</definedName>
    <definedName name="___PE8" localSheetId="40">'[13]SW-TEO'!#REF!</definedName>
    <definedName name="___PE8" localSheetId="41">'[13]SW-TEO'!#REF!</definedName>
    <definedName name="___PE8" localSheetId="51">'[15]SW-TEO'!#REF!</definedName>
    <definedName name="___PE8">'[16]SW-TEO'!#REF!</definedName>
    <definedName name="___PE9" localSheetId="15">'[13]SW-TEO'!#REF!</definedName>
    <definedName name="___PE9" localSheetId="16">'[13]SW-TEO'!#REF!</definedName>
    <definedName name="___PE9" localSheetId="17">'[13]SW-TEO'!#REF!</definedName>
    <definedName name="___PE9" localSheetId="18">'[13]SW-TEO'!#REF!</definedName>
    <definedName name="___PE9" localSheetId="30">'[14]SW-TEO'!#REF!</definedName>
    <definedName name="___PE9" localSheetId="38">'[13]SW-TEO'!#REF!</definedName>
    <definedName name="___PE9" localSheetId="39">'[13]SW-TEO'!#REF!</definedName>
    <definedName name="___PE9" localSheetId="40">'[13]SW-TEO'!#REF!</definedName>
    <definedName name="___PE9" localSheetId="41">'[13]SW-TEO'!#REF!</definedName>
    <definedName name="___PE9" localSheetId="51">'[15]SW-TEO'!#REF!</definedName>
    <definedName name="___PE9">'[16]SW-TEO'!#REF!</definedName>
    <definedName name="___PH1" localSheetId="15">'[13]SW-TEO'!#REF!</definedName>
    <definedName name="___PH1" localSheetId="16">'[13]SW-TEO'!#REF!</definedName>
    <definedName name="___PH1" localSheetId="17">'[13]SW-TEO'!#REF!</definedName>
    <definedName name="___PH1" localSheetId="18">'[13]SW-TEO'!#REF!</definedName>
    <definedName name="___PH1" localSheetId="30">'[14]SW-TEO'!#REF!</definedName>
    <definedName name="___PH1" localSheetId="38">'[13]SW-TEO'!#REF!</definedName>
    <definedName name="___PH1" localSheetId="39">'[13]SW-TEO'!#REF!</definedName>
    <definedName name="___PH1" localSheetId="40">'[13]SW-TEO'!#REF!</definedName>
    <definedName name="___PH1" localSheetId="41">'[13]SW-TEO'!#REF!</definedName>
    <definedName name="___PH1" localSheetId="51">'[15]SW-TEO'!#REF!</definedName>
    <definedName name="___PH1">'[16]SW-TEO'!#REF!</definedName>
    <definedName name="___PI1" localSheetId="15">'[13]SW-TEO'!#REF!</definedName>
    <definedName name="___PI1" localSheetId="16">'[13]SW-TEO'!#REF!</definedName>
    <definedName name="___PI1" localSheetId="17">'[13]SW-TEO'!#REF!</definedName>
    <definedName name="___PI1" localSheetId="18">'[13]SW-TEO'!#REF!</definedName>
    <definedName name="___PI1" localSheetId="30">'[14]SW-TEO'!#REF!</definedName>
    <definedName name="___PI1" localSheetId="38">'[13]SW-TEO'!#REF!</definedName>
    <definedName name="___PI1" localSheetId="39">'[13]SW-TEO'!#REF!</definedName>
    <definedName name="___PI1" localSheetId="40">'[13]SW-TEO'!#REF!</definedName>
    <definedName name="___PI1" localSheetId="41">'[13]SW-TEO'!#REF!</definedName>
    <definedName name="___PI1" localSheetId="51">'[15]SW-TEO'!#REF!</definedName>
    <definedName name="___PI1">'[16]SW-TEO'!#REF!</definedName>
    <definedName name="___PK1" localSheetId="15">'[13]SW-TEO'!#REF!</definedName>
    <definedName name="___PK1" localSheetId="16">'[13]SW-TEO'!#REF!</definedName>
    <definedName name="___PK1" localSheetId="17">'[13]SW-TEO'!#REF!</definedName>
    <definedName name="___PK1" localSheetId="18">'[13]SW-TEO'!#REF!</definedName>
    <definedName name="___PK1" localSheetId="30">'[14]SW-TEO'!#REF!</definedName>
    <definedName name="___PK1" localSheetId="38">'[13]SW-TEO'!#REF!</definedName>
    <definedName name="___PK1" localSheetId="39">'[13]SW-TEO'!#REF!</definedName>
    <definedName name="___PK1" localSheetId="40">'[13]SW-TEO'!#REF!</definedName>
    <definedName name="___PK1" localSheetId="41">'[13]SW-TEO'!#REF!</definedName>
    <definedName name="___PK1" localSheetId="51">'[15]SW-TEO'!#REF!</definedName>
    <definedName name="___PK1">'[16]SW-TEO'!#REF!</definedName>
    <definedName name="___PK3" localSheetId="15">'[13]SW-TEO'!#REF!</definedName>
    <definedName name="___PK3" localSheetId="16">'[13]SW-TEO'!#REF!</definedName>
    <definedName name="___PK3" localSheetId="17">'[13]SW-TEO'!#REF!</definedName>
    <definedName name="___PK3" localSheetId="18">'[13]SW-TEO'!#REF!</definedName>
    <definedName name="___PK3" localSheetId="30">'[14]SW-TEO'!#REF!</definedName>
    <definedName name="___PK3" localSheetId="38">'[13]SW-TEO'!#REF!</definedName>
    <definedName name="___PK3" localSheetId="39">'[13]SW-TEO'!#REF!</definedName>
    <definedName name="___PK3" localSheetId="40">'[13]SW-TEO'!#REF!</definedName>
    <definedName name="___PK3" localSheetId="41">'[13]SW-TEO'!#REF!</definedName>
    <definedName name="___PK3" localSheetId="51">'[15]SW-TEO'!#REF!</definedName>
    <definedName name="___PK3">'[16]SW-TEO'!#REF!</definedName>
    <definedName name="___t4" localSheetId="15">#REF!</definedName>
    <definedName name="___t4" localSheetId="16">#REF!</definedName>
    <definedName name="___t4" localSheetId="17">#REF!</definedName>
    <definedName name="___t4" localSheetId="18">#REF!</definedName>
    <definedName name="___t4" localSheetId="19">#REF!</definedName>
    <definedName name="___t4" localSheetId="20">#REF!</definedName>
    <definedName name="___t4" localSheetId="21">#REF!</definedName>
    <definedName name="___t4" localSheetId="22">#REF!</definedName>
    <definedName name="___t4" localSheetId="23">#REF!</definedName>
    <definedName name="___t4" localSheetId="24">#REF!</definedName>
    <definedName name="___t4" localSheetId="30">#REF!</definedName>
    <definedName name="___t4" localSheetId="31">#REF!</definedName>
    <definedName name="___t4" localSheetId="33">#REF!</definedName>
    <definedName name="___t4" localSheetId="38">#REF!</definedName>
    <definedName name="___t4" localSheetId="39">#REF!</definedName>
    <definedName name="___t4" localSheetId="40">#REF!</definedName>
    <definedName name="___t4" localSheetId="41">#REF!</definedName>
    <definedName name="___t4" localSheetId="42">#REF!</definedName>
    <definedName name="___t4" localSheetId="43">#REF!</definedName>
    <definedName name="___t4" localSheetId="44">#REF!</definedName>
    <definedName name="___t4" localSheetId="45">#REF!</definedName>
    <definedName name="___t4" localSheetId="46">#REF!</definedName>
    <definedName name="___t4" localSheetId="47">#REF!</definedName>
    <definedName name="___t4" localSheetId="48">#REF!</definedName>
    <definedName name="___t4" localSheetId="49">#REF!</definedName>
    <definedName name="___t4" localSheetId="50">#REF!</definedName>
    <definedName name="___t4" localSheetId="51">#REF!</definedName>
    <definedName name="___t4" localSheetId="2">#REF!</definedName>
    <definedName name="___t4">#REF!</definedName>
    <definedName name="___t7" localSheetId="15">#REF!</definedName>
    <definedName name="___t7" localSheetId="16">#REF!</definedName>
    <definedName name="___t7" localSheetId="17">#REF!</definedName>
    <definedName name="___t7" localSheetId="18">#REF!</definedName>
    <definedName name="___t7" localSheetId="19">#REF!</definedName>
    <definedName name="___t7" localSheetId="20">#REF!</definedName>
    <definedName name="___t7" localSheetId="21">#REF!</definedName>
    <definedName name="___t7" localSheetId="22">#REF!</definedName>
    <definedName name="___t7" localSheetId="23">#REF!</definedName>
    <definedName name="___t7" localSheetId="24">#REF!</definedName>
    <definedName name="___t7" localSheetId="30">#REF!</definedName>
    <definedName name="___t7" localSheetId="31">#REF!</definedName>
    <definedName name="___t7" localSheetId="33">#REF!</definedName>
    <definedName name="___t7" localSheetId="38">#REF!</definedName>
    <definedName name="___t7" localSheetId="39">#REF!</definedName>
    <definedName name="___t7" localSheetId="40">#REF!</definedName>
    <definedName name="___t7" localSheetId="41">#REF!</definedName>
    <definedName name="___t7" localSheetId="42">#REF!</definedName>
    <definedName name="___t7" localSheetId="43">#REF!</definedName>
    <definedName name="___t7" localSheetId="44">#REF!</definedName>
    <definedName name="___t7" localSheetId="45">#REF!</definedName>
    <definedName name="___t7" localSheetId="46">#REF!</definedName>
    <definedName name="___t7" localSheetId="47">#REF!</definedName>
    <definedName name="___t7" localSheetId="48">#REF!</definedName>
    <definedName name="___t7" localSheetId="49">#REF!</definedName>
    <definedName name="___t7" localSheetId="50">#REF!</definedName>
    <definedName name="___t7" localSheetId="51">#REF!</definedName>
    <definedName name="___t7" localSheetId="2">#REF!</definedName>
    <definedName name="___t7">#REF!</definedName>
    <definedName name="__PA7" localSheetId="15">'[13]SW-TEO'!#REF!</definedName>
    <definedName name="__PA7" localSheetId="16">'[13]SW-TEO'!#REF!</definedName>
    <definedName name="__PA7" localSheetId="17">'[13]SW-TEO'!#REF!</definedName>
    <definedName name="__PA7" localSheetId="18">'[13]SW-TEO'!#REF!</definedName>
    <definedName name="__PA7" localSheetId="30">'[14]SW-TEO'!#REF!</definedName>
    <definedName name="__PA7" localSheetId="38">'[13]SW-TEO'!#REF!</definedName>
    <definedName name="__PA7" localSheetId="39">'[13]SW-TEO'!#REF!</definedName>
    <definedName name="__PA7" localSheetId="40">'[13]SW-TEO'!#REF!</definedName>
    <definedName name="__PA7" localSheetId="41">'[13]SW-TEO'!#REF!</definedName>
    <definedName name="__PA7" localSheetId="51">'[15]SW-TEO'!#REF!</definedName>
    <definedName name="__PA7">'[16]SW-TEO'!#REF!</definedName>
    <definedName name="__PA8" localSheetId="15">'[13]SW-TEO'!#REF!</definedName>
    <definedName name="__PA8" localSheetId="16">'[13]SW-TEO'!#REF!</definedName>
    <definedName name="__PA8" localSheetId="17">'[13]SW-TEO'!#REF!</definedName>
    <definedName name="__PA8" localSheetId="18">'[13]SW-TEO'!#REF!</definedName>
    <definedName name="__PA8" localSheetId="30">'[14]SW-TEO'!#REF!</definedName>
    <definedName name="__PA8" localSheetId="38">'[13]SW-TEO'!#REF!</definedName>
    <definedName name="__PA8" localSheetId="39">'[13]SW-TEO'!#REF!</definedName>
    <definedName name="__PA8" localSheetId="40">'[13]SW-TEO'!#REF!</definedName>
    <definedName name="__PA8" localSheetId="41">'[13]SW-TEO'!#REF!</definedName>
    <definedName name="__PA8" localSheetId="51">'[15]SW-TEO'!#REF!</definedName>
    <definedName name="__PA8">'[16]SW-TEO'!#REF!</definedName>
    <definedName name="__PD1" localSheetId="15">'[13]SW-TEO'!#REF!</definedName>
    <definedName name="__PD1" localSheetId="16">'[13]SW-TEO'!#REF!</definedName>
    <definedName name="__PD1" localSheetId="17">'[13]SW-TEO'!#REF!</definedName>
    <definedName name="__PD1" localSheetId="18">'[13]SW-TEO'!#REF!</definedName>
    <definedName name="__PD1" localSheetId="30">'[14]SW-TEO'!#REF!</definedName>
    <definedName name="__PD1" localSheetId="38">'[13]SW-TEO'!#REF!</definedName>
    <definedName name="__PD1" localSheetId="39">'[13]SW-TEO'!#REF!</definedName>
    <definedName name="__PD1" localSheetId="40">'[13]SW-TEO'!#REF!</definedName>
    <definedName name="__PD1" localSheetId="41">'[13]SW-TEO'!#REF!</definedName>
    <definedName name="__PD1" localSheetId="51">'[15]SW-TEO'!#REF!</definedName>
    <definedName name="__PD1">'[16]SW-TEO'!#REF!</definedName>
    <definedName name="__PE12" localSheetId="15">'[13]SW-TEO'!#REF!</definedName>
    <definedName name="__PE12" localSheetId="16">'[13]SW-TEO'!#REF!</definedName>
    <definedName name="__PE12" localSheetId="17">'[13]SW-TEO'!#REF!</definedName>
    <definedName name="__PE12" localSheetId="18">'[13]SW-TEO'!#REF!</definedName>
    <definedName name="__PE12" localSheetId="30">'[14]SW-TEO'!#REF!</definedName>
    <definedName name="__PE12" localSheetId="38">'[13]SW-TEO'!#REF!</definedName>
    <definedName name="__PE12" localSheetId="39">'[13]SW-TEO'!#REF!</definedName>
    <definedName name="__PE12" localSheetId="40">'[13]SW-TEO'!#REF!</definedName>
    <definedName name="__PE12" localSheetId="41">'[13]SW-TEO'!#REF!</definedName>
    <definedName name="__PE12" localSheetId="51">'[15]SW-TEO'!#REF!</definedName>
    <definedName name="__PE12">'[16]SW-TEO'!#REF!</definedName>
    <definedName name="__PE13" localSheetId="15">'[13]SW-TEO'!#REF!</definedName>
    <definedName name="__PE13" localSheetId="16">'[13]SW-TEO'!#REF!</definedName>
    <definedName name="__PE13" localSheetId="17">'[13]SW-TEO'!#REF!</definedName>
    <definedName name="__PE13" localSheetId="18">'[13]SW-TEO'!#REF!</definedName>
    <definedName name="__PE13" localSheetId="30">'[14]SW-TEO'!#REF!</definedName>
    <definedName name="__PE13" localSheetId="38">'[13]SW-TEO'!#REF!</definedName>
    <definedName name="__PE13" localSheetId="39">'[13]SW-TEO'!#REF!</definedName>
    <definedName name="__PE13" localSheetId="40">'[13]SW-TEO'!#REF!</definedName>
    <definedName name="__PE13" localSheetId="41">'[13]SW-TEO'!#REF!</definedName>
    <definedName name="__PE13" localSheetId="51">'[15]SW-TEO'!#REF!</definedName>
    <definedName name="__PE13">'[16]SW-TEO'!#REF!</definedName>
    <definedName name="__PE6" localSheetId="15">'[13]SW-TEO'!#REF!</definedName>
    <definedName name="__PE6" localSheetId="16">'[13]SW-TEO'!#REF!</definedName>
    <definedName name="__PE6" localSheetId="17">'[13]SW-TEO'!#REF!</definedName>
    <definedName name="__PE6" localSheetId="18">'[13]SW-TEO'!#REF!</definedName>
    <definedName name="__PE6" localSheetId="30">'[14]SW-TEO'!#REF!</definedName>
    <definedName name="__PE6" localSheetId="38">'[13]SW-TEO'!#REF!</definedName>
    <definedName name="__PE6" localSheetId="39">'[13]SW-TEO'!#REF!</definedName>
    <definedName name="__PE6" localSheetId="40">'[13]SW-TEO'!#REF!</definedName>
    <definedName name="__PE6" localSheetId="41">'[13]SW-TEO'!#REF!</definedName>
    <definedName name="__PE6" localSheetId="51">'[15]SW-TEO'!#REF!</definedName>
    <definedName name="__PE6">'[16]SW-TEO'!#REF!</definedName>
    <definedName name="__PE7" localSheetId="15">'[13]SW-TEO'!#REF!</definedName>
    <definedName name="__PE7" localSheetId="16">'[13]SW-TEO'!#REF!</definedName>
    <definedName name="__PE7" localSheetId="17">'[13]SW-TEO'!#REF!</definedName>
    <definedName name="__PE7" localSheetId="18">'[13]SW-TEO'!#REF!</definedName>
    <definedName name="__PE7" localSheetId="30">'[14]SW-TEO'!#REF!</definedName>
    <definedName name="__PE7" localSheetId="38">'[13]SW-TEO'!#REF!</definedName>
    <definedName name="__PE7" localSheetId="39">'[13]SW-TEO'!#REF!</definedName>
    <definedName name="__PE7" localSheetId="40">'[13]SW-TEO'!#REF!</definedName>
    <definedName name="__PE7" localSheetId="41">'[13]SW-TEO'!#REF!</definedName>
    <definedName name="__PE7" localSheetId="51">'[15]SW-TEO'!#REF!</definedName>
    <definedName name="__PE7">'[16]SW-TEO'!#REF!</definedName>
    <definedName name="__PE8" localSheetId="15">'[13]SW-TEO'!#REF!</definedName>
    <definedName name="__PE8" localSheetId="16">'[13]SW-TEO'!#REF!</definedName>
    <definedName name="__PE8" localSheetId="17">'[13]SW-TEO'!#REF!</definedName>
    <definedName name="__PE8" localSheetId="18">'[13]SW-TEO'!#REF!</definedName>
    <definedName name="__PE8" localSheetId="30">'[14]SW-TEO'!#REF!</definedName>
    <definedName name="__PE8" localSheetId="38">'[13]SW-TEO'!#REF!</definedName>
    <definedName name="__PE8" localSheetId="39">'[13]SW-TEO'!#REF!</definedName>
    <definedName name="__PE8" localSheetId="40">'[13]SW-TEO'!#REF!</definedName>
    <definedName name="__PE8" localSheetId="41">'[13]SW-TEO'!#REF!</definedName>
    <definedName name="__PE8" localSheetId="51">'[15]SW-TEO'!#REF!</definedName>
    <definedName name="__PE8">'[16]SW-TEO'!#REF!</definedName>
    <definedName name="__PE9" localSheetId="15">'[13]SW-TEO'!#REF!</definedName>
    <definedName name="__PE9" localSheetId="16">'[13]SW-TEO'!#REF!</definedName>
    <definedName name="__PE9" localSheetId="17">'[13]SW-TEO'!#REF!</definedName>
    <definedName name="__PE9" localSheetId="18">'[13]SW-TEO'!#REF!</definedName>
    <definedName name="__PE9" localSheetId="30">'[14]SW-TEO'!#REF!</definedName>
    <definedName name="__PE9" localSheetId="38">'[13]SW-TEO'!#REF!</definedName>
    <definedName name="__PE9" localSheetId="39">'[13]SW-TEO'!#REF!</definedName>
    <definedName name="__PE9" localSheetId="40">'[13]SW-TEO'!#REF!</definedName>
    <definedName name="__PE9" localSheetId="41">'[13]SW-TEO'!#REF!</definedName>
    <definedName name="__PE9" localSheetId="51">'[15]SW-TEO'!#REF!</definedName>
    <definedName name="__PE9">'[16]SW-TEO'!#REF!</definedName>
    <definedName name="__PH1" localSheetId="15">'[13]SW-TEO'!#REF!</definedName>
    <definedName name="__PH1" localSheetId="16">'[13]SW-TEO'!#REF!</definedName>
    <definedName name="__PH1" localSheetId="17">'[13]SW-TEO'!#REF!</definedName>
    <definedName name="__PH1" localSheetId="18">'[13]SW-TEO'!#REF!</definedName>
    <definedName name="__PH1" localSheetId="30">'[14]SW-TEO'!#REF!</definedName>
    <definedName name="__PH1" localSheetId="38">'[13]SW-TEO'!#REF!</definedName>
    <definedName name="__PH1" localSheetId="39">'[13]SW-TEO'!#REF!</definedName>
    <definedName name="__PH1" localSheetId="40">'[13]SW-TEO'!#REF!</definedName>
    <definedName name="__PH1" localSheetId="41">'[13]SW-TEO'!#REF!</definedName>
    <definedName name="__PH1" localSheetId="51">'[15]SW-TEO'!#REF!</definedName>
    <definedName name="__PH1">'[16]SW-TEO'!#REF!</definedName>
    <definedName name="__PI1" localSheetId="15">'[13]SW-TEO'!#REF!</definedName>
    <definedName name="__PI1" localSheetId="16">'[13]SW-TEO'!#REF!</definedName>
    <definedName name="__PI1" localSheetId="17">'[13]SW-TEO'!#REF!</definedName>
    <definedName name="__PI1" localSheetId="18">'[13]SW-TEO'!#REF!</definedName>
    <definedName name="__PI1" localSheetId="30">'[14]SW-TEO'!#REF!</definedName>
    <definedName name="__PI1" localSheetId="38">'[13]SW-TEO'!#REF!</definedName>
    <definedName name="__PI1" localSheetId="39">'[13]SW-TEO'!#REF!</definedName>
    <definedName name="__PI1" localSheetId="40">'[13]SW-TEO'!#REF!</definedName>
    <definedName name="__PI1" localSheetId="41">'[13]SW-TEO'!#REF!</definedName>
    <definedName name="__PI1" localSheetId="51">'[15]SW-TEO'!#REF!</definedName>
    <definedName name="__PI1">'[16]SW-TEO'!#REF!</definedName>
    <definedName name="__PK1" localSheetId="15">'[13]SW-TEO'!#REF!</definedName>
    <definedName name="__PK1" localSheetId="16">'[13]SW-TEO'!#REF!</definedName>
    <definedName name="__PK1" localSheetId="17">'[13]SW-TEO'!#REF!</definedName>
    <definedName name="__PK1" localSheetId="18">'[13]SW-TEO'!#REF!</definedName>
    <definedName name="__PK1" localSheetId="30">'[14]SW-TEO'!#REF!</definedName>
    <definedName name="__PK1" localSheetId="38">'[13]SW-TEO'!#REF!</definedName>
    <definedName name="__PK1" localSheetId="39">'[13]SW-TEO'!#REF!</definedName>
    <definedName name="__PK1" localSheetId="40">'[13]SW-TEO'!#REF!</definedName>
    <definedName name="__PK1" localSheetId="41">'[13]SW-TEO'!#REF!</definedName>
    <definedName name="__PK1" localSheetId="51">'[15]SW-TEO'!#REF!</definedName>
    <definedName name="__PK1">'[16]SW-TEO'!#REF!</definedName>
    <definedName name="__PK3" localSheetId="15">'[13]SW-TEO'!#REF!</definedName>
    <definedName name="__PK3" localSheetId="16">'[13]SW-TEO'!#REF!</definedName>
    <definedName name="__PK3" localSheetId="17">'[13]SW-TEO'!#REF!</definedName>
    <definedName name="__PK3" localSheetId="18">'[13]SW-TEO'!#REF!</definedName>
    <definedName name="__PK3" localSheetId="30">'[14]SW-TEO'!#REF!</definedName>
    <definedName name="__PK3" localSheetId="38">'[13]SW-TEO'!#REF!</definedName>
    <definedName name="__PK3" localSheetId="39">'[13]SW-TEO'!#REF!</definedName>
    <definedName name="__PK3" localSheetId="40">'[13]SW-TEO'!#REF!</definedName>
    <definedName name="__PK3" localSheetId="41">'[13]SW-TEO'!#REF!</definedName>
    <definedName name="__PK3" localSheetId="51">'[15]SW-TEO'!#REF!</definedName>
    <definedName name="__PK3">'[16]SW-TEO'!#REF!</definedName>
    <definedName name="__t4" localSheetId="15">#REF!</definedName>
    <definedName name="__t4" localSheetId="16">#REF!</definedName>
    <definedName name="__t4" localSheetId="17">#REF!</definedName>
    <definedName name="__t4" localSheetId="18">#REF!</definedName>
    <definedName name="__t4" localSheetId="19">#REF!</definedName>
    <definedName name="__t4" localSheetId="20">#REF!</definedName>
    <definedName name="__t4" localSheetId="21">#REF!</definedName>
    <definedName name="__t4" localSheetId="22">#REF!</definedName>
    <definedName name="__t4" localSheetId="23">#REF!</definedName>
    <definedName name="__t4" localSheetId="24">#REF!</definedName>
    <definedName name="__t4" localSheetId="30">#REF!</definedName>
    <definedName name="__t4" localSheetId="31">#REF!</definedName>
    <definedName name="__t4" localSheetId="33">#REF!</definedName>
    <definedName name="__t4" localSheetId="38">#REF!</definedName>
    <definedName name="__t4" localSheetId="39">#REF!</definedName>
    <definedName name="__t4" localSheetId="40">#REF!</definedName>
    <definedName name="__t4" localSheetId="41">#REF!</definedName>
    <definedName name="__t4" localSheetId="42">#REF!</definedName>
    <definedName name="__t4" localSheetId="43">#REF!</definedName>
    <definedName name="__t4" localSheetId="44">#REF!</definedName>
    <definedName name="__t4" localSheetId="45">#REF!</definedName>
    <definedName name="__t4" localSheetId="46">#REF!</definedName>
    <definedName name="__t4" localSheetId="47">#REF!</definedName>
    <definedName name="__t4" localSheetId="48">#REF!</definedName>
    <definedName name="__t4" localSheetId="49">#REF!</definedName>
    <definedName name="__t4" localSheetId="50">#REF!</definedName>
    <definedName name="__t4" localSheetId="51">#REF!</definedName>
    <definedName name="__t4" localSheetId="2">#REF!</definedName>
    <definedName name="__t4">#REF!</definedName>
    <definedName name="__t7" localSheetId="15">#REF!</definedName>
    <definedName name="__t7" localSheetId="16">#REF!</definedName>
    <definedName name="__t7" localSheetId="17">#REF!</definedName>
    <definedName name="__t7" localSheetId="18">#REF!</definedName>
    <definedName name="__t7" localSheetId="19">#REF!</definedName>
    <definedName name="__t7" localSheetId="20">#REF!</definedName>
    <definedName name="__t7" localSheetId="21">#REF!</definedName>
    <definedName name="__t7" localSheetId="22">#REF!</definedName>
    <definedName name="__t7" localSheetId="23">#REF!</definedName>
    <definedName name="__t7" localSheetId="24">#REF!</definedName>
    <definedName name="__t7" localSheetId="30">#REF!</definedName>
    <definedName name="__t7" localSheetId="31">#REF!</definedName>
    <definedName name="__t7" localSheetId="33">#REF!</definedName>
    <definedName name="__t7" localSheetId="38">#REF!</definedName>
    <definedName name="__t7" localSheetId="39">#REF!</definedName>
    <definedName name="__t7" localSheetId="40">#REF!</definedName>
    <definedName name="__t7" localSheetId="41">#REF!</definedName>
    <definedName name="__t7" localSheetId="42">#REF!</definedName>
    <definedName name="__t7" localSheetId="43">#REF!</definedName>
    <definedName name="__t7" localSheetId="44">#REF!</definedName>
    <definedName name="__t7" localSheetId="45">#REF!</definedName>
    <definedName name="__t7" localSheetId="46">#REF!</definedName>
    <definedName name="__t7" localSheetId="47">#REF!</definedName>
    <definedName name="__t7" localSheetId="48">#REF!</definedName>
    <definedName name="__t7" localSheetId="49">#REF!</definedName>
    <definedName name="__t7" localSheetId="50">#REF!</definedName>
    <definedName name="__t7" localSheetId="51">#REF!</definedName>
    <definedName name="__t7" localSheetId="2">#REF!</definedName>
    <definedName name="__t7">#REF!</definedName>
    <definedName name="_1t4_" localSheetId="15">#REF!</definedName>
    <definedName name="_1t4_" localSheetId="16">#REF!</definedName>
    <definedName name="_1t4_" localSheetId="17">#REF!</definedName>
    <definedName name="_1t4_" localSheetId="18">#REF!</definedName>
    <definedName name="_1t4_" localSheetId="19">#REF!</definedName>
    <definedName name="_1t4_" localSheetId="20">#REF!</definedName>
    <definedName name="_1t4_" localSheetId="21">#REF!</definedName>
    <definedName name="_1t4_" localSheetId="22">#REF!</definedName>
    <definedName name="_1t4_" localSheetId="23">#REF!</definedName>
    <definedName name="_1t4_" localSheetId="24">#REF!</definedName>
    <definedName name="_1t4_" localSheetId="30">#REF!</definedName>
    <definedName name="_1t4_" localSheetId="31">#REF!</definedName>
    <definedName name="_1t4_" localSheetId="33">#REF!</definedName>
    <definedName name="_1t4_" localSheetId="38">#REF!</definedName>
    <definedName name="_1t4_" localSheetId="39">#REF!</definedName>
    <definedName name="_1t4_" localSheetId="40">#REF!</definedName>
    <definedName name="_1t4_" localSheetId="41">#REF!</definedName>
    <definedName name="_1t4_" localSheetId="42">#REF!</definedName>
    <definedName name="_1t4_" localSheetId="43">#REF!</definedName>
    <definedName name="_1t4_" localSheetId="44">#REF!</definedName>
    <definedName name="_1t4_" localSheetId="45">#REF!</definedName>
    <definedName name="_1t4_" localSheetId="46">#REF!</definedName>
    <definedName name="_1t4_" localSheetId="47">#REF!</definedName>
    <definedName name="_1t4_" localSheetId="48">#REF!</definedName>
    <definedName name="_1t4_" localSheetId="49">#REF!</definedName>
    <definedName name="_1t4_" localSheetId="50">#REF!</definedName>
    <definedName name="_1t4_" localSheetId="51">#REF!</definedName>
    <definedName name="_1t4_" localSheetId="2">#REF!</definedName>
    <definedName name="_1t4_">#REF!</definedName>
    <definedName name="_2t7_" localSheetId="15">#REF!</definedName>
    <definedName name="_2t7_" localSheetId="16">#REF!</definedName>
    <definedName name="_2t7_" localSheetId="17">#REF!</definedName>
    <definedName name="_2t7_" localSheetId="18">#REF!</definedName>
    <definedName name="_2t7_" localSheetId="19">#REF!</definedName>
    <definedName name="_2t7_" localSheetId="20">#REF!</definedName>
    <definedName name="_2t7_" localSheetId="21">#REF!</definedName>
    <definedName name="_2t7_" localSheetId="22">#REF!</definedName>
    <definedName name="_2t7_" localSheetId="23">#REF!</definedName>
    <definedName name="_2t7_" localSheetId="24">#REF!</definedName>
    <definedName name="_2t7_" localSheetId="30">#REF!</definedName>
    <definedName name="_2t7_" localSheetId="31">#REF!</definedName>
    <definedName name="_2t7_" localSheetId="33">#REF!</definedName>
    <definedName name="_2t7_" localSheetId="38">#REF!</definedName>
    <definedName name="_2t7_" localSheetId="39">#REF!</definedName>
    <definedName name="_2t7_" localSheetId="40">#REF!</definedName>
    <definedName name="_2t7_" localSheetId="41">#REF!</definedName>
    <definedName name="_2t7_" localSheetId="42">#REF!</definedName>
    <definedName name="_2t7_" localSheetId="43">#REF!</definedName>
    <definedName name="_2t7_" localSheetId="44">#REF!</definedName>
    <definedName name="_2t7_" localSheetId="45">#REF!</definedName>
    <definedName name="_2t7_" localSheetId="46">#REF!</definedName>
    <definedName name="_2t7_" localSheetId="47">#REF!</definedName>
    <definedName name="_2t7_" localSheetId="48">#REF!</definedName>
    <definedName name="_2t7_" localSheetId="49">#REF!</definedName>
    <definedName name="_2t7_" localSheetId="50">#REF!</definedName>
    <definedName name="_2t7_" localSheetId="51">#REF!</definedName>
    <definedName name="_2t7_" localSheetId="2">#REF!</definedName>
    <definedName name="_2t7_">#REF!</definedName>
    <definedName name="_Fill" localSheetId="15" hidden="1">[17]eqpmad2!#REF!</definedName>
    <definedName name="_Fill" localSheetId="16" hidden="1">[17]eqpmad2!#REF!</definedName>
    <definedName name="_Fill" localSheetId="17" hidden="1">[17]eqpmad2!#REF!</definedName>
    <definedName name="_Fill" localSheetId="18" hidden="1">[17]eqpmad2!#REF!</definedName>
    <definedName name="_Fill" localSheetId="30" hidden="1">[18]eqpmad2!#REF!</definedName>
    <definedName name="_Fill" localSheetId="35" hidden="1">[19]eqpmad2!#REF!</definedName>
    <definedName name="_Fill" localSheetId="38" hidden="1">[17]eqpmad2!#REF!</definedName>
    <definedName name="_Fill" localSheetId="39" hidden="1">[17]eqpmad2!#REF!</definedName>
    <definedName name="_Fill" localSheetId="40" hidden="1">[17]eqpmad2!#REF!</definedName>
    <definedName name="_Fill" localSheetId="41" hidden="1">[17]eqpmad2!#REF!</definedName>
    <definedName name="_Fill" localSheetId="48" hidden="1">[20]eqpmad2!#REF!</definedName>
    <definedName name="_Fill" localSheetId="49" hidden="1">[20]eqpmad2!#REF!</definedName>
    <definedName name="_Fill" localSheetId="50" hidden="1">[20]eqpmad2!#REF!</definedName>
    <definedName name="_Fill" localSheetId="51" hidden="1">[19]eqpmad2!#REF!</definedName>
    <definedName name="_Fill" hidden="1">[21]eqpmad2!#REF!</definedName>
    <definedName name="_xlnm._FilterDatabase" localSheetId="10" hidden="1">'05'!$A$3:$F$12</definedName>
    <definedName name="_xlnm._FilterDatabase" localSheetId="33" hidden="1">#REF!</definedName>
    <definedName name="_xlnm._FilterDatabase" localSheetId="48" hidden="1">'41'!$A$4:$H$4</definedName>
    <definedName name="_xlnm._FilterDatabase" localSheetId="49" hidden="1">#REF!</definedName>
    <definedName name="_xlnm._FilterDatabase" localSheetId="50" hidden="1">#REF!</definedName>
    <definedName name="_xlnm._FilterDatabase" localSheetId="51" hidden="1">'44'!$A$4:$H$4</definedName>
    <definedName name="_xlnm._FilterDatabase" localSheetId="2" hidden="1">#REF!</definedName>
    <definedName name="_xlnm._FilterDatabase" hidden="1">#REF!</definedName>
    <definedName name="_lst_r_财政收支分月完成数_支出分析_资金性质及预算科目代码名称" localSheetId="15">[22]_ESList!$A$1:$A$2458</definedName>
    <definedName name="_lst_r_财政收支分月完成数_支出分析_资金性质及预算科目代码名称" localSheetId="16">[22]_ESList!$A$1:$A$2458</definedName>
    <definedName name="_lst_r_财政收支分月完成数_支出分析_资金性质及预算科目代码名称" localSheetId="17">[22]_ESList!$A$1:$A$2458</definedName>
    <definedName name="_lst_r_财政收支分月完成数_支出分析_资金性质及预算科目代码名称" localSheetId="18">[22]_ESList!$A$1:$A$2458</definedName>
    <definedName name="_lst_r_财政收支分月完成数_支出分析_资金性质及预算科目代码名称" localSheetId="30">[23]_ESList!$A$1:$A$2458</definedName>
    <definedName name="_lst_r_财政收支分月完成数_支出分析_资金性质及预算科目代码名称" localSheetId="38">[22]_ESList!$A$1:$A$2458</definedName>
    <definedName name="_lst_r_财政收支分月完成数_支出分析_资金性质及预算科目代码名称" localSheetId="39">[22]_ESList!$A$1:$A$2458</definedName>
    <definedName name="_lst_r_财政收支分月完成数_支出分析_资金性质及预算科目代码名称" localSheetId="40">[22]_ESList!$A$1:$A$2458</definedName>
    <definedName name="_lst_r_财政收支分月完成数_支出分析_资金性质及预算科目代码名称" localSheetId="41">[22]_ESList!$A$1:$A$2458</definedName>
    <definedName name="_lst_r_财政收支分月完成数_支出分析_资金性质及预算科目代码名称" localSheetId="51">[20]_ESList!$A$1:$A$2458</definedName>
    <definedName name="_lst_r_财政收支分月完成数_支出分析_资金性质及预算科目代码名称">[24]_ESList!$A$1:$A$2458</definedName>
    <definedName name="_lst_r_财政收支分月完成数_支出县分析_县市区代码名称" localSheetId="15">[22]_ESList!$B$1:$B$153</definedName>
    <definedName name="_lst_r_财政收支分月完成数_支出县分析_县市区代码名称" localSheetId="16">[22]_ESList!$B$1:$B$153</definedName>
    <definedName name="_lst_r_财政收支分月完成数_支出县分析_县市区代码名称" localSheetId="17">[22]_ESList!$B$1:$B$153</definedName>
    <definedName name="_lst_r_财政收支分月完成数_支出县分析_县市区代码名称" localSheetId="18">[22]_ESList!$B$1:$B$153</definedName>
    <definedName name="_lst_r_财政收支分月完成数_支出县分析_县市区代码名称" localSheetId="30">[23]_ESList!$B$1:$B$153</definedName>
    <definedName name="_lst_r_财政收支分月完成数_支出县分析_县市区代码名称" localSheetId="38">[22]_ESList!$B$1:$B$153</definedName>
    <definedName name="_lst_r_财政收支分月完成数_支出县分析_县市区代码名称" localSheetId="39">[22]_ESList!$B$1:$B$153</definedName>
    <definedName name="_lst_r_财政收支分月完成数_支出县分析_县市区代码名称" localSheetId="40">[22]_ESList!$B$1:$B$153</definedName>
    <definedName name="_lst_r_财政收支分月完成数_支出县分析_县市区代码名称" localSheetId="41">[22]_ESList!$B$1:$B$153</definedName>
    <definedName name="_lst_r_财政收支分月完成数_支出县分析_县市区代码名称" localSheetId="51">[20]_ESList!$B$1:$B$153</definedName>
    <definedName name="_lst_r_财政收支分月完成数_支出县分析_县市区代码名称">[24]_ESList!$B$1:$B$153</definedName>
    <definedName name="_lst_r_财政预算编制质量评估分析表_基金收入_科目编码名称" localSheetId="15">[25]_ESList!$C$1:$C$77</definedName>
    <definedName name="_lst_r_财政预算编制质量评估分析表_基金收入_科目编码名称" localSheetId="16">[25]_ESList!$C$1:$C$77</definedName>
    <definedName name="_lst_r_财政预算编制质量评估分析表_基金收入_科目编码名称" localSheetId="17">[25]_ESList!$C$1:$C$77</definedName>
    <definedName name="_lst_r_财政预算编制质量评估分析表_基金收入_科目编码名称" localSheetId="18">[25]_ESList!$C$1:$C$77</definedName>
    <definedName name="_lst_r_财政预算编制质量评估分析表_基金收入_科目编码名称" localSheetId="30">[26]_ESList!$C$1:$C$77</definedName>
    <definedName name="_lst_r_财政预算编制质量评估分析表_基金收入_科目编码名称" localSheetId="38">[25]_ESList!$C$1:$C$77</definedName>
    <definedName name="_lst_r_财政预算编制质量评估分析表_基金收入_科目编码名称" localSheetId="39">[25]_ESList!$C$1:$C$77</definedName>
    <definedName name="_lst_r_财政预算编制质量评估分析表_基金收入_科目编码名称" localSheetId="40">[25]_ESList!$C$1:$C$77</definedName>
    <definedName name="_lst_r_财政预算编制质量评估分析表_基金收入_科目编码名称" localSheetId="41">[25]_ESList!$C$1:$C$77</definedName>
    <definedName name="_lst_r_财政预算编制质量评估分析表_基金收入_科目编码名称" localSheetId="51">[27]_ESList!$C$1:$C$77</definedName>
    <definedName name="_lst_r_财政预算编制质量评估分析表_基金收入_科目编码名称">[28]_ESList!$C$1:$C$77</definedName>
    <definedName name="_lst_r_财政预算编制质量评估分析表_基金支出_科目编码名称" localSheetId="15">[25]_ESList!$D$1:$D$320</definedName>
    <definedName name="_lst_r_财政预算编制质量评估分析表_基金支出_科目编码名称" localSheetId="16">[25]_ESList!$D$1:$D$320</definedName>
    <definedName name="_lst_r_财政预算编制质量评估分析表_基金支出_科目编码名称" localSheetId="17">[25]_ESList!$D$1:$D$320</definedName>
    <definedName name="_lst_r_财政预算编制质量评估分析表_基金支出_科目编码名称" localSheetId="18">[25]_ESList!$D$1:$D$320</definedName>
    <definedName name="_lst_r_财政预算编制质量评估分析表_基金支出_科目编码名称" localSheetId="30">[26]_ESList!$D$1:$D$320</definedName>
    <definedName name="_lst_r_财政预算编制质量评估分析表_基金支出_科目编码名称" localSheetId="38">[25]_ESList!$D$1:$D$320</definedName>
    <definedName name="_lst_r_财政预算编制质量评估分析表_基金支出_科目编码名称" localSheetId="39">[25]_ESList!$D$1:$D$320</definedName>
    <definedName name="_lst_r_财政预算编制质量评估分析表_基金支出_科目编码名称" localSheetId="40">[25]_ESList!$D$1:$D$320</definedName>
    <definedName name="_lst_r_财政预算编制质量评估分析表_基金支出_科目编码名称" localSheetId="41">[25]_ESList!$D$1:$D$320</definedName>
    <definedName name="_lst_r_财政预算编制质量评估分析表_基金支出_科目编码名称" localSheetId="51">[27]_ESList!$D$1:$D$320</definedName>
    <definedName name="_lst_r_财政预算编制质量评估分析表_基金支出_科目编码名称">[28]_ESList!$D$1:$D$320</definedName>
    <definedName name="_lst_r_财政预算编制质量评估分析表_一般收入_科目编码名称" localSheetId="15">[29]_ESList!$A$1:$A$113</definedName>
    <definedName name="_lst_r_财政预算编制质量评估分析表_一般收入_科目编码名称" localSheetId="16">[29]_ESList!$A$1:$A$113</definedName>
    <definedName name="_lst_r_财政预算编制质量评估分析表_一般收入_科目编码名称" localSheetId="17">[29]_ESList!$A$1:$A$113</definedName>
    <definedName name="_lst_r_财政预算编制质量评估分析表_一般收入_科目编码名称" localSheetId="18">[29]_ESList!$A$1:$A$113</definedName>
    <definedName name="_lst_r_财政预算编制质量评估分析表_一般收入_科目编码名称" localSheetId="30">[30]_ESList!$A$1:$A$113</definedName>
    <definedName name="_lst_r_财政预算编制质量评估分析表_一般收入_科目编码名称" localSheetId="38">[29]_ESList!$A$1:$A$113</definedName>
    <definedName name="_lst_r_财政预算编制质量评估分析表_一般收入_科目编码名称" localSheetId="39">[29]_ESList!$A$1:$A$113</definedName>
    <definedName name="_lst_r_财政预算编制质量评估分析表_一般收入_科目编码名称" localSheetId="40">[29]_ESList!$A$1:$A$113</definedName>
    <definedName name="_lst_r_财政预算编制质量评估分析表_一般收入_科目编码名称" localSheetId="41">[29]_ESList!$A$1:$A$113</definedName>
    <definedName name="_lst_r_财政预算编制质量评估分析表_一般收入_科目编码名称" localSheetId="51">[31]_ESList!$A$1:$A$113</definedName>
    <definedName name="_lst_r_财政预算编制质量评估分析表_一般收入_科目编码名称">[32]_ESList!$A$1:$A$113</definedName>
    <definedName name="_lst_r_财政预算编制质量评估分析表_一般支出_科目编码名称" localSheetId="15">[25]_ESList!$B$1:$B$1612</definedName>
    <definedName name="_lst_r_财政预算编制质量评估分析表_一般支出_科目编码名称" localSheetId="16">[25]_ESList!$B$1:$B$1612</definedName>
    <definedName name="_lst_r_财政预算编制质量评估分析表_一般支出_科目编码名称" localSheetId="17">[25]_ESList!$B$1:$B$1612</definedName>
    <definedName name="_lst_r_财政预算编制质量评估分析表_一般支出_科目编码名称" localSheetId="18">[25]_ESList!$B$1:$B$1612</definedName>
    <definedName name="_lst_r_财政预算编制质量评估分析表_一般支出_科目编码名称" localSheetId="30">[26]_ESList!$B$1:$B$1612</definedName>
    <definedName name="_lst_r_财政预算编制质量评估分析表_一般支出_科目编码名称" localSheetId="38">[25]_ESList!$B$1:$B$1612</definedName>
    <definedName name="_lst_r_财政预算编制质量评估分析表_一般支出_科目编码名称" localSheetId="39">[25]_ESList!$B$1:$B$1612</definedName>
    <definedName name="_lst_r_财政预算编制质量评估分析表_一般支出_科目编码名称" localSheetId="40">[25]_ESList!$B$1:$B$1612</definedName>
    <definedName name="_lst_r_财政预算编制质量评估分析表_一般支出_科目编码名称" localSheetId="41">[25]_ESList!$B$1:$B$1612</definedName>
    <definedName name="_lst_r_财政预算编制质量评估分析表_一般支出_科目编码名称" localSheetId="51">[27]_ESList!$B$1:$B$1612</definedName>
    <definedName name="_lst_r_财政预算编制质量评估分析表_一般支出_科目编码名称">[28]_ESList!$B$1:$B$1612</definedName>
    <definedName name="_lst_r_地方财政预算表2015年全省汇总_10_科目编码名称" localSheetId="15">[33]_ESList!$A$1:$A$27</definedName>
    <definedName name="_lst_r_地方财政预算表2015年全省汇总_10_科目编码名称" localSheetId="16">[33]_ESList!$A$1:$A$27</definedName>
    <definedName name="_lst_r_地方财政预算表2015年全省汇总_10_科目编码名称" localSheetId="17">[33]_ESList!$A$1:$A$27</definedName>
    <definedName name="_lst_r_地方财政预算表2015年全省汇总_10_科目编码名称" localSheetId="18">[33]_ESList!$A$1:$A$27</definedName>
    <definedName name="_lst_r_地方财政预算表2015年全省汇总_10_科目编码名称" localSheetId="30">[34]_ESList!$A$1:$A$27</definedName>
    <definedName name="_lst_r_地方财政预算表2015年全省汇总_10_科目编码名称" localSheetId="38">[33]_ESList!$A$1:$A$27</definedName>
    <definedName name="_lst_r_地方财政预算表2015年全省汇总_10_科目编码名称" localSheetId="39">[33]_ESList!$A$1:$A$27</definedName>
    <definedName name="_lst_r_地方财政预算表2015年全省汇总_10_科目编码名称" localSheetId="40">[33]_ESList!$A$1:$A$27</definedName>
    <definedName name="_lst_r_地方财政预算表2015年全省汇总_10_科目编码名称" localSheetId="41">[33]_ESList!$A$1:$A$27</definedName>
    <definedName name="_lst_r_地方财政预算表2015年全省汇总_10_科目编码名称">[35]_ESList!$A$1:$A$27</definedName>
    <definedName name="_lst_r_地方财政总收入查看表_科目_科目编码名称" localSheetId="15">[36]_ESList!$A$1:$A$38</definedName>
    <definedName name="_lst_r_地方财政总收入查看表_科目_科目编码名称" localSheetId="16">[36]_ESList!$A$1:$A$38</definedName>
    <definedName name="_lst_r_地方财政总收入查看表_科目_科目编码名称" localSheetId="17">[36]_ESList!$A$1:$A$38</definedName>
    <definedName name="_lst_r_地方财政总收入查看表_科目_科目编码名称" localSheetId="18">[36]_ESList!$A$1:$A$38</definedName>
    <definedName name="_lst_r_地方财政总收入查看表_科目_科目编码名称" localSheetId="38">[36]_ESList!$A$1:$A$38</definedName>
    <definedName name="_lst_r_地方财政总收入查看表_科目_科目编码名称" localSheetId="39">[36]_ESList!$A$1:$A$38</definedName>
    <definedName name="_lst_r_地方财政总收入查看表_科目_科目编码名称" localSheetId="40">[36]_ESList!$A$1:$A$38</definedName>
    <definedName name="_lst_r_地方财政总收入查看表_科目_科目编码名称" localSheetId="41">[36]_ESList!$A$1:$A$38</definedName>
    <definedName name="_lst_r_地方财政总收入查看表_科目_科目编码名称" localSheetId="51">[37]_ESList!$A$1:$A$38</definedName>
    <definedName name="_lst_r_地方财政总收入查看表_科目_科目编码名称">[38]_ESList!$A$1:$A$38</definedName>
    <definedName name="_lst_r_税收收入分行业分税种表查看_分县_税种编码名称" localSheetId="15">[39]_ESList!$A$1:$A$21</definedName>
    <definedName name="_lst_r_税收收入分行业分税种表查看_分县_税种编码名称" localSheetId="16">[39]_ESList!$A$1:$A$21</definedName>
    <definedName name="_lst_r_税收收入分行业分税种表查看_分县_税种编码名称" localSheetId="17">[39]_ESList!$A$1:$A$21</definedName>
    <definedName name="_lst_r_税收收入分行业分税种表查看_分县_税种编码名称" localSheetId="18">[39]_ESList!$A$1:$A$21</definedName>
    <definedName name="_lst_r_税收收入分行业分税种表查看_分县_税种编码名称" localSheetId="30">[40]_ESList!$A$1:$A$21</definedName>
    <definedName name="_lst_r_税收收入分行业分税种表查看_分县_税种编码名称" localSheetId="38">[39]_ESList!$A$1:$A$21</definedName>
    <definedName name="_lst_r_税收收入分行业分税种表查看_分县_税种编码名称" localSheetId="39">[39]_ESList!$A$1:$A$21</definedName>
    <definedName name="_lst_r_税收收入分行业分税种表查看_分县_税种编码名称" localSheetId="40">[39]_ESList!$A$1:$A$21</definedName>
    <definedName name="_lst_r_税收收入分行业分税种表查看_分县_税种编码名称" localSheetId="41">[39]_ESList!$A$1:$A$21</definedName>
    <definedName name="_lst_r_税收收入分行业分税种表查看_分县_税种编码名称" localSheetId="51">[41]_ESList!$A$1:$A$21</definedName>
    <definedName name="_lst_r_税收收入分行业分税种表查看_分县_税种编码名称">[42]_ESList!$A$1:$A$21</definedName>
    <definedName name="_Order1" hidden="1">255</definedName>
    <definedName name="_Order2" hidden="1">255</definedName>
    <definedName name="_PA7" localSheetId="15">'[13]SW-TEO'!#REF!</definedName>
    <definedName name="_PA7" localSheetId="16">'[13]SW-TEO'!#REF!</definedName>
    <definedName name="_PA7" localSheetId="17">'[13]SW-TEO'!#REF!</definedName>
    <definedName name="_PA7" localSheetId="18">'[13]SW-TEO'!#REF!</definedName>
    <definedName name="_PA7" localSheetId="30">'[14]SW-TEO'!#REF!</definedName>
    <definedName name="_PA7" localSheetId="38">'[13]SW-TEO'!#REF!</definedName>
    <definedName name="_PA7" localSheetId="39">'[13]SW-TEO'!#REF!</definedName>
    <definedName name="_PA7" localSheetId="40">'[13]SW-TEO'!#REF!</definedName>
    <definedName name="_PA7" localSheetId="41">'[13]SW-TEO'!#REF!</definedName>
    <definedName name="_PA7" localSheetId="51">'[15]SW-TEO'!#REF!</definedName>
    <definedName name="_PA7">'[16]SW-TEO'!#REF!</definedName>
    <definedName name="_PA8" localSheetId="15">'[13]SW-TEO'!#REF!</definedName>
    <definedName name="_PA8" localSheetId="16">'[13]SW-TEO'!#REF!</definedName>
    <definedName name="_PA8" localSheetId="17">'[13]SW-TEO'!#REF!</definedName>
    <definedName name="_PA8" localSheetId="18">'[13]SW-TEO'!#REF!</definedName>
    <definedName name="_PA8" localSheetId="30">'[14]SW-TEO'!#REF!</definedName>
    <definedName name="_PA8" localSheetId="38">'[13]SW-TEO'!#REF!</definedName>
    <definedName name="_PA8" localSheetId="39">'[13]SW-TEO'!#REF!</definedName>
    <definedName name="_PA8" localSheetId="40">'[13]SW-TEO'!#REF!</definedName>
    <definedName name="_PA8" localSheetId="41">'[13]SW-TEO'!#REF!</definedName>
    <definedName name="_PA8" localSheetId="51">'[15]SW-TEO'!#REF!</definedName>
    <definedName name="_PA8">'[16]SW-TEO'!#REF!</definedName>
    <definedName name="_PD1" localSheetId="15">'[13]SW-TEO'!#REF!</definedName>
    <definedName name="_PD1" localSheetId="16">'[13]SW-TEO'!#REF!</definedName>
    <definedName name="_PD1" localSheetId="17">'[13]SW-TEO'!#REF!</definedName>
    <definedName name="_PD1" localSheetId="18">'[13]SW-TEO'!#REF!</definedName>
    <definedName name="_PD1" localSheetId="30">'[14]SW-TEO'!#REF!</definedName>
    <definedName name="_PD1" localSheetId="38">'[13]SW-TEO'!#REF!</definedName>
    <definedName name="_PD1" localSheetId="39">'[13]SW-TEO'!#REF!</definedName>
    <definedName name="_PD1" localSheetId="40">'[13]SW-TEO'!#REF!</definedName>
    <definedName name="_PD1" localSheetId="41">'[13]SW-TEO'!#REF!</definedName>
    <definedName name="_PD1" localSheetId="51">'[15]SW-TEO'!#REF!</definedName>
    <definedName name="_PD1">'[16]SW-TEO'!#REF!</definedName>
    <definedName name="_PE12" localSheetId="15">'[13]SW-TEO'!#REF!</definedName>
    <definedName name="_PE12" localSheetId="16">'[13]SW-TEO'!#REF!</definedName>
    <definedName name="_PE12" localSheetId="17">'[13]SW-TEO'!#REF!</definedName>
    <definedName name="_PE12" localSheetId="18">'[13]SW-TEO'!#REF!</definedName>
    <definedName name="_PE12" localSheetId="30">'[14]SW-TEO'!#REF!</definedName>
    <definedName name="_PE12" localSheetId="38">'[13]SW-TEO'!#REF!</definedName>
    <definedName name="_PE12" localSheetId="39">'[13]SW-TEO'!#REF!</definedName>
    <definedName name="_PE12" localSheetId="40">'[13]SW-TEO'!#REF!</definedName>
    <definedName name="_PE12" localSheetId="41">'[13]SW-TEO'!#REF!</definedName>
    <definedName name="_PE12" localSheetId="51">'[15]SW-TEO'!#REF!</definedName>
    <definedName name="_PE12">'[16]SW-TEO'!#REF!</definedName>
    <definedName name="_PE13" localSheetId="15">'[13]SW-TEO'!#REF!</definedName>
    <definedName name="_PE13" localSheetId="16">'[13]SW-TEO'!#REF!</definedName>
    <definedName name="_PE13" localSheetId="17">'[13]SW-TEO'!#REF!</definedName>
    <definedName name="_PE13" localSheetId="18">'[13]SW-TEO'!#REF!</definedName>
    <definedName name="_PE13" localSheetId="30">'[14]SW-TEO'!#REF!</definedName>
    <definedName name="_PE13" localSheetId="38">'[13]SW-TEO'!#REF!</definedName>
    <definedName name="_PE13" localSheetId="39">'[13]SW-TEO'!#REF!</definedName>
    <definedName name="_PE13" localSheetId="40">'[13]SW-TEO'!#REF!</definedName>
    <definedName name="_PE13" localSheetId="41">'[13]SW-TEO'!#REF!</definedName>
    <definedName name="_PE13" localSheetId="51">'[15]SW-TEO'!#REF!</definedName>
    <definedName name="_PE13">'[16]SW-TEO'!#REF!</definedName>
    <definedName name="_PE6" localSheetId="15">'[13]SW-TEO'!#REF!</definedName>
    <definedName name="_PE6" localSheetId="16">'[13]SW-TEO'!#REF!</definedName>
    <definedName name="_PE6" localSheetId="17">'[13]SW-TEO'!#REF!</definedName>
    <definedName name="_PE6" localSheetId="18">'[13]SW-TEO'!#REF!</definedName>
    <definedName name="_PE6" localSheetId="30">'[14]SW-TEO'!#REF!</definedName>
    <definedName name="_PE6" localSheetId="38">'[13]SW-TEO'!#REF!</definedName>
    <definedName name="_PE6" localSheetId="39">'[13]SW-TEO'!#REF!</definedName>
    <definedName name="_PE6" localSheetId="40">'[13]SW-TEO'!#REF!</definedName>
    <definedName name="_PE6" localSheetId="41">'[13]SW-TEO'!#REF!</definedName>
    <definedName name="_PE6" localSheetId="51">'[15]SW-TEO'!#REF!</definedName>
    <definedName name="_PE6">'[16]SW-TEO'!#REF!</definedName>
    <definedName name="_PE7" localSheetId="15">'[13]SW-TEO'!#REF!</definedName>
    <definedName name="_PE7" localSheetId="16">'[13]SW-TEO'!#REF!</definedName>
    <definedName name="_PE7" localSheetId="17">'[13]SW-TEO'!#REF!</definedName>
    <definedName name="_PE7" localSheetId="18">'[13]SW-TEO'!#REF!</definedName>
    <definedName name="_PE7" localSheetId="30">'[14]SW-TEO'!#REF!</definedName>
    <definedName name="_PE7" localSheetId="38">'[13]SW-TEO'!#REF!</definedName>
    <definedName name="_PE7" localSheetId="39">'[13]SW-TEO'!#REF!</definedName>
    <definedName name="_PE7" localSheetId="40">'[13]SW-TEO'!#REF!</definedName>
    <definedName name="_PE7" localSheetId="41">'[13]SW-TEO'!#REF!</definedName>
    <definedName name="_PE7" localSheetId="51">'[15]SW-TEO'!#REF!</definedName>
    <definedName name="_PE7">'[16]SW-TEO'!#REF!</definedName>
    <definedName name="_PE8" localSheetId="15">'[13]SW-TEO'!#REF!</definedName>
    <definedName name="_PE8" localSheetId="16">'[13]SW-TEO'!#REF!</definedName>
    <definedName name="_PE8" localSheetId="17">'[13]SW-TEO'!#REF!</definedName>
    <definedName name="_PE8" localSheetId="18">'[13]SW-TEO'!#REF!</definedName>
    <definedName name="_PE8" localSheetId="30">'[14]SW-TEO'!#REF!</definedName>
    <definedName name="_PE8" localSheetId="38">'[13]SW-TEO'!#REF!</definedName>
    <definedName name="_PE8" localSheetId="39">'[13]SW-TEO'!#REF!</definedName>
    <definedName name="_PE8" localSheetId="40">'[13]SW-TEO'!#REF!</definedName>
    <definedName name="_PE8" localSheetId="41">'[13]SW-TEO'!#REF!</definedName>
    <definedName name="_PE8" localSheetId="51">'[15]SW-TEO'!#REF!</definedName>
    <definedName name="_PE8">'[16]SW-TEO'!#REF!</definedName>
    <definedName name="_PE9" localSheetId="15">'[13]SW-TEO'!#REF!</definedName>
    <definedName name="_PE9" localSheetId="16">'[13]SW-TEO'!#REF!</definedName>
    <definedName name="_PE9" localSheetId="17">'[13]SW-TEO'!#REF!</definedName>
    <definedName name="_PE9" localSheetId="18">'[13]SW-TEO'!#REF!</definedName>
    <definedName name="_PE9" localSheetId="30">'[14]SW-TEO'!#REF!</definedName>
    <definedName name="_PE9" localSheetId="38">'[13]SW-TEO'!#REF!</definedName>
    <definedName name="_PE9" localSheetId="39">'[13]SW-TEO'!#REF!</definedName>
    <definedName name="_PE9" localSheetId="40">'[13]SW-TEO'!#REF!</definedName>
    <definedName name="_PE9" localSheetId="41">'[13]SW-TEO'!#REF!</definedName>
    <definedName name="_PE9" localSheetId="51">'[15]SW-TEO'!#REF!</definedName>
    <definedName name="_PE9">'[16]SW-TEO'!#REF!</definedName>
    <definedName name="_PH1" localSheetId="15">'[13]SW-TEO'!#REF!</definedName>
    <definedName name="_PH1" localSheetId="16">'[13]SW-TEO'!#REF!</definedName>
    <definedName name="_PH1" localSheetId="17">'[13]SW-TEO'!#REF!</definedName>
    <definedName name="_PH1" localSheetId="18">'[13]SW-TEO'!#REF!</definedName>
    <definedName name="_PH1" localSheetId="30">'[14]SW-TEO'!#REF!</definedName>
    <definedName name="_PH1" localSheetId="38">'[13]SW-TEO'!#REF!</definedName>
    <definedName name="_PH1" localSheetId="39">'[13]SW-TEO'!#REF!</definedName>
    <definedName name="_PH1" localSheetId="40">'[13]SW-TEO'!#REF!</definedName>
    <definedName name="_PH1" localSheetId="41">'[13]SW-TEO'!#REF!</definedName>
    <definedName name="_PH1" localSheetId="51">'[15]SW-TEO'!#REF!</definedName>
    <definedName name="_PH1">'[16]SW-TEO'!#REF!</definedName>
    <definedName name="_PI1" localSheetId="15">'[13]SW-TEO'!#REF!</definedName>
    <definedName name="_PI1" localSheetId="16">'[13]SW-TEO'!#REF!</definedName>
    <definedName name="_PI1" localSheetId="17">'[13]SW-TEO'!#REF!</definedName>
    <definedName name="_PI1" localSheetId="18">'[13]SW-TEO'!#REF!</definedName>
    <definedName name="_PI1" localSheetId="30">'[14]SW-TEO'!#REF!</definedName>
    <definedName name="_PI1" localSheetId="38">'[13]SW-TEO'!#REF!</definedName>
    <definedName name="_PI1" localSheetId="39">'[13]SW-TEO'!#REF!</definedName>
    <definedName name="_PI1" localSheetId="40">'[13]SW-TEO'!#REF!</definedName>
    <definedName name="_PI1" localSheetId="41">'[13]SW-TEO'!#REF!</definedName>
    <definedName name="_PI1" localSheetId="51">'[15]SW-TEO'!#REF!</definedName>
    <definedName name="_PI1">'[16]SW-TEO'!#REF!</definedName>
    <definedName name="_PK1" localSheetId="15">'[13]SW-TEO'!#REF!</definedName>
    <definedName name="_PK1" localSheetId="16">'[13]SW-TEO'!#REF!</definedName>
    <definedName name="_PK1" localSheetId="17">'[13]SW-TEO'!#REF!</definedName>
    <definedName name="_PK1" localSheetId="18">'[13]SW-TEO'!#REF!</definedName>
    <definedName name="_PK1" localSheetId="30">'[14]SW-TEO'!#REF!</definedName>
    <definedName name="_PK1" localSheetId="38">'[13]SW-TEO'!#REF!</definedName>
    <definedName name="_PK1" localSheetId="39">'[13]SW-TEO'!#REF!</definedName>
    <definedName name="_PK1" localSheetId="40">'[13]SW-TEO'!#REF!</definedName>
    <definedName name="_PK1" localSheetId="41">'[13]SW-TEO'!#REF!</definedName>
    <definedName name="_PK1" localSheetId="51">'[15]SW-TEO'!#REF!</definedName>
    <definedName name="_PK1">'[16]SW-TEO'!#REF!</definedName>
    <definedName name="_PK3" localSheetId="15">'[13]SW-TEO'!#REF!</definedName>
    <definedName name="_PK3" localSheetId="16">'[13]SW-TEO'!#REF!</definedName>
    <definedName name="_PK3" localSheetId="17">'[13]SW-TEO'!#REF!</definedName>
    <definedName name="_PK3" localSheetId="18">'[13]SW-TEO'!#REF!</definedName>
    <definedName name="_PK3" localSheetId="30">'[14]SW-TEO'!#REF!</definedName>
    <definedName name="_PK3" localSheetId="38">'[13]SW-TEO'!#REF!</definedName>
    <definedName name="_PK3" localSheetId="39">'[13]SW-TEO'!#REF!</definedName>
    <definedName name="_PK3" localSheetId="40">'[13]SW-TEO'!#REF!</definedName>
    <definedName name="_PK3" localSheetId="41">'[13]SW-TEO'!#REF!</definedName>
    <definedName name="_PK3" localSheetId="51">'[15]SW-TEO'!#REF!</definedName>
    <definedName name="_PK3">'[16]SW-TEO'!#REF!</definedName>
    <definedName name="_t4" localSheetId="15">#REF!</definedName>
    <definedName name="_t4" localSheetId="16">#REF!</definedName>
    <definedName name="_t4" localSheetId="17">#REF!</definedName>
    <definedName name="_t4" localSheetId="18">#REF!</definedName>
    <definedName name="_t4" localSheetId="19">#REF!</definedName>
    <definedName name="_t4" localSheetId="20">#REF!</definedName>
    <definedName name="_t4" localSheetId="21">#REF!</definedName>
    <definedName name="_t4" localSheetId="22">#REF!</definedName>
    <definedName name="_t4" localSheetId="23">#REF!</definedName>
    <definedName name="_t4" localSheetId="24">#REF!</definedName>
    <definedName name="_t4" localSheetId="30">#REF!</definedName>
    <definedName name="_t4" localSheetId="31">#REF!</definedName>
    <definedName name="_t4" localSheetId="33">#REF!</definedName>
    <definedName name="_t4" localSheetId="38">#REF!</definedName>
    <definedName name="_t4" localSheetId="39">#REF!</definedName>
    <definedName name="_t4" localSheetId="40">#REF!</definedName>
    <definedName name="_t4" localSheetId="41">#REF!</definedName>
    <definedName name="_t4" localSheetId="42">#REF!</definedName>
    <definedName name="_t4" localSheetId="43">#REF!</definedName>
    <definedName name="_t4" localSheetId="44">#REF!</definedName>
    <definedName name="_t4" localSheetId="45">#REF!</definedName>
    <definedName name="_t4" localSheetId="46">#REF!</definedName>
    <definedName name="_t4" localSheetId="47">#REF!</definedName>
    <definedName name="_t4" localSheetId="48">#REF!</definedName>
    <definedName name="_t4" localSheetId="49">#REF!</definedName>
    <definedName name="_t4" localSheetId="50">#REF!</definedName>
    <definedName name="_t4" localSheetId="51">#REF!</definedName>
    <definedName name="_t4" localSheetId="2">#REF!</definedName>
    <definedName name="_t4">#REF!</definedName>
    <definedName name="_t7" localSheetId="15">#REF!</definedName>
    <definedName name="_t7" localSheetId="16">#REF!</definedName>
    <definedName name="_t7" localSheetId="17">#REF!</definedName>
    <definedName name="_t7" localSheetId="18">#REF!</definedName>
    <definedName name="_t7" localSheetId="19">#REF!</definedName>
    <definedName name="_t7" localSheetId="20">#REF!</definedName>
    <definedName name="_t7" localSheetId="21">#REF!</definedName>
    <definedName name="_t7" localSheetId="22">#REF!</definedName>
    <definedName name="_t7" localSheetId="23">#REF!</definedName>
    <definedName name="_t7" localSheetId="24">#REF!</definedName>
    <definedName name="_t7" localSheetId="30">#REF!</definedName>
    <definedName name="_t7" localSheetId="31">#REF!</definedName>
    <definedName name="_t7" localSheetId="33">#REF!</definedName>
    <definedName name="_t7" localSheetId="38">#REF!</definedName>
    <definedName name="_t7" localSheetId="39">#REF!</definedName>
    <definedName name="_t7" localSheetId="40">#REF!</definedName>
    <definedName name="_t7" localSheetId="41">#REF!</definedName>
    <definedName name="_t7" localSheetId="42">#REF!</definedName>
    <definedName name="_t7" localSheetId="43">#REF!</definedName>
    <definedName name="_t7" localSheetId="44">#REF!</definedName>
    <definedName name="_t7" localSheetId="45">#REF!</definedName>
    <definedName name="_t7" localSheetId="46">#REF!</definedName>
    <definedName name="_t7" localSheetId="47">#REF!</definedName>
    <definedName name="_t7" localSheetId="48">#REF!</definedName>
    <definedName name="_t7" localSheetId="49">#REF!</definedName>
    <definedName name="_t7" localSheetId="50">#REF!</definedName>
    <definedName name="_t7" localSheetId="51">#REF!</definedName>
    <definedName name="_t7" localSheetId="2">#REF!</definedName>
    <definedName name="_t7">#REF!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30">#REF!</definedName>
    <definedName name="A" localSheetId="31">#REF!</definedName>
    <definedName name="A" localSheetId="33">#REF!</definedName>
    <definedName name="A" localSheetId="38">#REF!</definedName>
    <definedName name="A" localSheetId="39">#REF!</definedName>
    <definedName name="A" localSheetId="40">#REF!</definedName>
    <definedName name="A" localSheetId="41">#REF!</definedName>
    <definedName name="A" localSheetId="42">#REF!</definedName>
    <definedName name="A" localSheetId="43">#REF!</definedName>
    <definedName name="A" localSheetId="44">#REF!</definedName>
    <definedName name="A" localSheetId="45">#REF!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51">#REF!</definedName>
    <definedName name="A" localSheetId="2">#REF!</definedName>
    <definedName name="A">#REF!</definedName>
    <definedName name="aa" localSheetId="15">#REF!</definedName>
    <definedName name="aa" localSheetId="16">#REF!</definedName>
    <definedName name="aa" localSheetId="17">#REF!</definedName>
    <definedName name="aa" localSheetId="18">#REF!</definedName>
    <definedName name="aa" localSheetId="19">#REF!</definedName>
    <definedName name="aa" localSheetId="20">#REF!</definedName>
    <definedName name="aa" localSheetId="21">#REF!</definedName>
    <definedName name="aa" localSheetId="22">#REF!</definedName>
    <definedName name="aa" localSheetId="23">#REF!</definedName>
    <definedName name="aa" localSheetId="24">#REF!</definedName>
    <definedName name="aa" localSheetId="30">#REF!</definedName>
    <definedName name="aa" localSheetId="31">#REF!</definedName>
    <definedName name="aa" localSheetId="33">#REF!</definedName>
    <definedName name="aa" localSheetId="38">#REF!</definedName>
    <definedName name="aa" localSheetId="39">#REF!</definedName>
    <definedName name="aa" localSheetId="40">#REF!</definedName>
    <definedName name="aa" localSheetId="41">#REF!</definedName>
    <definedName name="aa" localSheetId="42">#REF!</definedName>
    <definedName name="aa" localSheetId="43">#REF!</definedName>
    <definedName name="aa" localSheetId="44">#REF!</definedName>
    <definedName name="aa" localSheetId="45">#REF!</definedName>
    <definedName name="aa" localSheetId="46">#REF!</definedName>
    <definedName name="aa" localSheetId="47">#REF!</definedName>
    <definedName name="aa" localSheetId="48">#REF!</definedName>
    <definedName name="aa" localSheetId="49">#REF!</definedName>
    <definedName name="aa" localSheetId="50">#REF!</definedName>
    <definedName name="aa" localSheetId="51">#REF!</definedName>
    <definedName name="aa" localSheetId="2">#REF!</definedName>
    <definedName name="aa">#REF!</definedName>
    <definedName name="aaa" localSheetId="15">[9]中央!#REF!</definedName>
    <definedName name="aaa" localSheetId="16">[9]中央!#REF!</definedName>
    <definedName name="aaa" localSheetId="17">[9]中央!#REF!</definedName>
    <definedName name="aaa" localSheetId="18">[9]中央!#REF!</definedName>
    <definedName name="aaa" localSheetId="30">[10]中央!#REF!</definedName>
    <definedName name="aaa" localSheetId="38">[9]中央!#REF!</definedName>
    <definedName name="aaa" localSheetId="39">[9]中央!#REF!</definedName>
    <definedName name="aaa" localSheetId="40">[9]中央!#REF!</definedName>
    <definedName name="aaa" localSheetId="41">[9]中央!#REF!</definedName>
    <definedName name="aaa" localSheetId="51">[11]中央!#REF!</definedName>
    <definedName name="aaa">[12]中央!#REF!</definedName>
    <definedName name="aaaagfdsafsd">#N/A</definedName>
    <definedName name="aas">#N/A</definedName>
    <definedName name="ABC" localSheetId="15">#REF!</definedName>
    <definedName name="ABC" localSheetId="16">#REF!</definedName>
    <definedName name="ABC" localSheetId="17">#REF!</definedName>
    <definedName name="ABC" localSheetId="18">#REF!</definedName>
    <definedName name="ABC" localSheetId="19">#REF!</definedName>
    <definedName name="ABC" localSheetId="20">#REF!</definedName>
    <definedName name="ABC" localSheetId="21">#REF!</definedName>
    <definedName name="ABC" localSheetId="22">#REF!</definedName>
    <definedName name="ABC" localSheetId="23">#REF!</definedName>
    <definedName name="ABC" localSheetId="24">#REF!</definedName>
    <definedName name="ABC" localSheetId="30">#REF!</definedName>
    <definedName name="ABC" localSheetId="31">#REF!</definedName>
    <definedName name="ABC" localSheetId="33">#REF!</definedName>
    <definedName name="ABC" localSheetId="38">#REF!</definedName>
    <definedName name="ABC" localSheetId="39">#REF!</definedName>
    <definedName name="ABC" localSheetId="40">#REF!</definedName>
    <definedName name="ABC" localSheetId="41">#REF!</definedName>
    <definedName name="ABC" localSheetId="42">#REF!</definedName>
    <definedName name="ABC" localSheetId="43">#REF!</definedName>
    <definedName name="ABC" localSheetId="44">#REF!</definedName>
    <definedName name="ABC" localSheetId="45">#REF!</definedName>
    <definedName name="ABC" localSheetId="46">#REF!</definedName>
    <definedName name="ABC" localSheetId="47">#REF!</definedName>
    <definedName name="ABC" localSheetId="48">#REF!</definedName>
    <definedName name="ABC" localSheetId="49">#REF!</definedName>
    <definedName name="ABC" localSheetId="50">#REF!</definedName>
    <definedName name="ABC" localSheetId="51">#REF!</definedName>
    <definedName name="ABC" localSheetId="2">#REF!</definedName>
    <definedName name="ABC">#REF!</definedName>
    <definedName name="ABD" localSheetId="15">#REF!</definedName>
    <definedName name="ABD" localSheetId="16">#REF!</definedName>
    <definedName name="ABD" localSheetId="17">#REF!</definedName>
    <definedName name="ABD" localSheetId="18">#REF!</definedName>
    <definedName name="ABD" localSheetId="19">#REF!</definedName>
    <definedName name="ABD" localSheetId="20">#REF!</definedName>
    <definedName name="ABD" localSheetId="21">#REF!</definedName>
    <definedName name="ABD" localSheetId="22">#REF!</definedName>
    <definedName name="ABD" localSheetId="23">#REF!</definedName>
    <definedName name="ABD" localSheetId="24">#REF!</definedName>
    <definedName name="ABD" localSheetId="30">#REF!</definedName>
    <definedName name="ABD" localSheetId="31">#REF!</definedName>
    <definedName name="ABD" localSheetId="33">#REF!</definedName>
    <definedName name="ABD" localSheetId="38">#REF!</definedName>
    <definedName name="ABD" localSheetId="39">#REF!</definedName>
    <definedName name="ABD" localSheetId="40">#REF!</definedName>
    <definedName name="ABD" localSheetId="41">#REF!</definedName>
    <definedName name="ABD" localSheetId="42">#REF!</definedName>
    <definedName name="ABD" localSheetId="43">#REF!</definedName>
    <definedName name="ABD" localSheetId="44">#REF!</definedName>
    <definedName name="ABD" localSheetId="45">#REF!</definedName>
    <definedName name="ABD" localSheetId="46">#REF!</definedName>
    <definedName name="ABD" localSheetId="47">#REF!</definedName>
    <definedName name="ABD" localSheetId="48">#REF!</definedName>
    <definedName name="ABD" localSheetId="49">#REF!</definedName>
    <definedName name="ABD" localSheetId="50">#REF!</definedName>
    <definedName name="ABD" localSheetId="51">#REF!</definedName>
    <definedName name="ABD" localSheetId="2">#REF!</definedName>
    <definedName name="ABD">#REF!</definedName>
    <definedName name="AccessDatabase" hidden="1">"D:\文_件\省长专项\2000省长专项审批.mdb"</definedName>
    <definedName name="ad" localSheetId="15">#REF!</definedName>
    <definedName name="ad" localSheetId="16">#REF!</definedName>
    <definedName name="ad" localSheetId="17">#REF!</definedName>
    <definedName name="ad" localSheetId="18">#REF!</definedName>
    <definedName name="ad" localSheetId="19">#REF!</definedName>
    <definedName name="ad" localSheetId="20">#REF!</definedName>
    <definedName name="ad" localSheetId="21">#REF!</definedName>
    <definedName name="ad" localSheetId="22">#REF!</definedName>
    <definedName name="ad" localSheetId="23">#REF!</definedName>
    <definedName name="ad" localSheetId="24">#REF!</definedName>
    <definedName name="ad" localSheetId="30">#REF!</definedName>
    <definedName name="ad" localSheetId="31">#REF!</definedName>
    <definedName name="ad" localSheetId="33">#REF!</definedName>
    <definedName name="ad" localSheetId="38">#REF!</definedName>
    <definedName name="ad" localSheetId="39">#REF!</definedName>
    <definedName name="ad" localSheetId="40">#REF!</definedName>
    <definedName name="ad" localSheetId="41">#REF!</definedName>
    <definedName name="ad" localSheetId="42">#REF!</definedName>
    <definedName name="ad" localSheetId="43">#REF!</definedName>
    <definedName name="ad" localSheetId="44">#REF!</definedName>
    <definedName name="ad" localSheetId="45">#REF!</definedName>
    <definedName name="ad" localSheetId="46">#REF!</definedName>
    <definedName name="ad" localSheetId="47">#REF!</definedName>
    <definedName name="ad" localSheetId="48">#REF!</definedName>
    <definedName name="ad" localSheetId="49">#REF!</definedName>
    <definedName name="ad" localSheetId="50">#REF!</definedName>
    <definedName name="ad" localSheetId="51">#REF!</definedName>
    <definedName name="ad" localSheetId="2">#REF!</definedName>
    <definedName name="ad">#REF!</definedName>
    <definedName name="adasfw">#N/A</definedName>
    <definedName name="addsdsads">#N/A</definedName>
    <definedName name="adsafs">#N/A</definedName>
    <definedName name="adsdsaas">#N/A</definedName>
    <definedName name="adsfafas">#N/A</definedName>
    <definedName name="adsgf">#N/A</definedName>
    <definedName name="agasdgaksdk">#N/A</definedName>
    <definedName name="agsdsawae">#N/A</definedName>
    <definedName name="aiu_bottom" localSheetId="15">'[43]Financ. Overview'!#REF!</definedName>
    <definedName name="aiu_bottom" localSheetId="16">'[43]Financ. Overview'!#REF!</definedName>
    <definedName name="aiu_bottom" localSheetId="17">'[43]Financ. Overview'!#REF!</definedName>
    <definedName name="aiu_bottom" localSheetId="18">'[43]Financ. Overview'!#REF!</definedName>
    <definedName name="aiu_bottom" localSheetId="38">'[43]Financ. Overview'!#REF!</definedName>
    <definedName name="aiu_bottom" localSheetId="39">'[43]Financ. Overview'!#REF!</definedName>
    <definedName name="aiu_bottom" localSheetId="40">'[43]Financ. Overview'!#REF!</definedName>
    <definedName name="aiu_bottom" localSheetId="41">'[43]Financ. Overview'!#REF!</definedName>
    <definedName name="aiu_bottom" localSheetId="51">'[44]Financ. Overview'!#REF!</definedName>
    <definedName name="aiu_bottom">'[45]Financ. Overview'!#REF!</definedName>
    <definedName name="ajgfdajfajd">#N/A</definedName>
    <definedName name="as">#N/A</definedName>
    <definedName name="asda">#N/A</definedName>
    <definedName name="asdfas">#N/A</definedName>
    <definedName name="asdfasd">#N/A</definedName>
    <definedName name="asdfasf">#N/A</definedName>
    <definedName name="asdfkaskfda">#N/A</definedName>
    <definedName name="asdg\">#N/A</definedName>
    <definedName name="asdga">#N/A</definedName>
    <definedName name="asdgads">#N/A</definedName>
    <definedName name="asdgadsf">#N/A</definedName>
    <definedName name="asdgadsfa">#N/A</definedName>
    <definedName name="asdgas">#N/A</definedName>
    <definedName name="asdgasdfc">#N/A</definedName>
    <definedName name="asdgasfd">#N/A</definedName>
    <definedName name="asdgf">#N/A</definedName>
    <definedName name="asdgfdsafa">#N/A</definedName>
    <definedName name="asdgha">#N/A</definedName>
    <definedName name="asfdfdsfdsg">#N/A</definedName>
    <definedName name="asfdfdw">#N/A</definedName>
    <definedName name="asfsfga">#N/A</definedName>
    <definedName name="asgafaf">#N/A</definedName>
    <definedName name="asgasfda">#N/A</definedName>
    <definedName name="asgasfdaf">#N/A</definedName>
    <definedName name="asgasfdsad">#N/A</definedName>
    <definedName name="asjfda">#N/A</definedName>
    <definedName name="b">#N/A</definedName>
    <definedName name="CL10_一般公共预算收入" localSheetId="15">'[46]C01县级测算'!$AC$9:$AC$2853</definedName>
    <definedName name="CL10_一般公共预算收入" localSheetId="16">'[46]C01县级测算'!$AC$9:$AC$2853</definedName>
    <definedName name="CL10_一般公共预算收入" localSheetId="17">'[46]C01县级测算'!$AC$9:$AC$2853</definedName>
    <definedName name="CL10_一般公共预算收入" localSheetId="18">'[46]C01县级测算'!$AC$9:$AC$2853</definedName>
    <definedName name="CL10_一般公共预算收入" localSheetId="30">'[47]C01县级测算'!$AC$9:$AC$2853</definedName>
    <definedName name="CL10_一般公共预算收入" localSheetId="38">'[46]C01县级测算'!$AC$9:$AC$2853</definedName>
    <definedName name="CL10_一般公共预算收入" localSheetId="39">'[46]C01县级测算'!$AC$9:$AC$2853</definedName>
    <definedName name="CL10_一般公共预算收入" localSheetId="40">'[46]C01县级测算'!$AC$9:$AC$2853</definedName>
    <definedName name="CL10_一般公共预算收入" localSheetId="41">'[46]C01县级测算'!$AC$9:$AC$2853</definedName>
    <definedName name="CL10_一般公共预算收入" localSheetId="51">'[48]C01县级测算'!$AC$9:$AC$2853</definedName>
    <definedName name="CL10_一般公共预算收入">'[49]C01县级测算'!$AC$9:$AC$2853</definedName>
    <definedName name="CL110_上级补助收入" localSheetId="15">'[46]C01县级测算'!$AE$9:$AE$2853</definedName>
    <definedName name="CL110_上级补助收入" localSheetId="16">'[46]C01县级测算'!$AE$9:$AE$2853</definedName>
    <definedName name="CL110_上级补助收入" localSheetId="17">'[46]C01县级测算'!$AE$9:$AE$2853</definedName>
    <definedName name="CL110_上级补助收入" localSheetId="18">'[46]C01县级测算'!$AE$9:$AE$2853</definedName>
    <definedName name="CL110_上级补助收入" localSheetId="30">'[47]C01县级测算'!$AE$9:$AE$2853</definedName>
    <definedName name="CL110_上级补助收入" localSheetId="38">'[46]C01县级测算'!$AE$9:$AE$2853</definedName>
    <definedName name="CL110_上级补助收入" localSheetId="39">'[46]C01县级测算'!$AE$9:$AE$2853</definedName>
    <definedName name="CL110_上级补助收入" localSheetId="40">'[46]C01县级测算'!$AE$9:$AE$2853</definedName>
    <definedName name="CL110_上级补助收入" localSheetId="41">'[46]C01县级测算'!$AE$9:$AE$2853</definedName>
    <definedName name="CL110_上级补助收入" localSheetId="51">'[48]C01县级测算'!$AE$9:$AE$2853</definedName>
    <definedName name="CL110_上级补助收入">'[49]C01县级测算'!$AE$9:$AE$2853</definedName>
    <definedName name="CL11002_一般性转移支付收入" localSheetId="15">'[46]C01县级测算'!$AF$9:$AF$2853</definedName>
    <definedName name="CL11002_一般性转移支付收入" localSheetId="16">'[46]C01县级测算'!$AF$9:$AF$2853</definedName>
    <definedName name="CL11002_一般性转移支付收入" localSheetId="17">'[46]C01县级测算'!$AF$9:$AF$2853</definedName>
    <definedName name="CL11002_一般性转移支付收入" localSheetId="18">'[46]C01县级测算'!$AF$9:$AF$2853</definedName>
    <definedName name="CL11002_一般性转移支付收入" localSheetId="30">'[47]C01县级测算'!$AF$9:$AF$2853</definedName>
    <definedName name="CL11002_一般性转移支付收入" localSheetId="38">'[46]C01县级测算'!$AF$9:$AF$2853</definedName>
    <definedName name="CL11002_一般性转移支付收入" localSheetId="39">'[46]C01县级测算'!$AF$9:$AF$2853</definedName>
    <definedName name="CL11002_一般性转移支付收入" localSheetId="40">'[46]C01县级测算'!$AF$9:$AF$2853</definedName>
    <definedName name="CL11002_一般性转移支付收入" localSheetId="41">'[46]C01县级测算'!$AF$9:$AF$2853</definedName>
    <definedName name="CL11002_一般性转移支付收入" localSheetId="51">'[48]C01县级测算'!$AF$9:$AF$2853</definedName>
    <definedName name="CL11002_一般性转移支付收入">'[49]C01县级测算'!$AF$9:$AF$2853</definedName>
    <definedName name="CL11003_专项转移支付收入" localSheetId="15">'[46]C01县级测算'!$AG$9:$AG$2853</definedName>
    <definedName name="CL11003_专项转移支付收入" localSheetId="16">'[46]C01县级测算'!$AG$9:$AG$2853</definedName>
    <definedName name="CL11003_专项转移支付收入" localSheetId="17">'[46]C01县级测算'!$AG$9:$AG$2853</definedName>
    <definedName name="CL11003_专项转移支付收入" localSheetId="18">'[46]C01县级测算'!$AG$9:$AG$2853</definedName>
    <definedName name="CL11003_专项转移支付收入" localSheetId="30">'[47]C01县级测算'!$AG$9:$AG$2853</definedName>
    <definedName name="CL11003_专项转移支付收入" localSheetId="38">'[46]C01县级测算'!$AG$9:$AG$2853</definedName>
    <definedName name="CL11003_专项转移支付收入" localSheetId="39">'[46]C01县级测算'!$AG$9:$AG$2853</definedName>
    <definedName name="CL11003_专项转移支付收入" localSheetId="40">'[46]C01县级测算'!$AG$9:$AG$2853</definedName>
    <definedName name="CL11003_专项转移支付收入" localSheetId="41">'[46]C01县级测算'!$AG$9:$AG$2853</definedName>
    <definedName name="CL11003_专项转移支付收入" localSheetId="51">'[48]C01县级测算'!$AG$9:$AG$2853</definedName>
    <definedName name="CL11003_专项转移支付收入">'[49]C01县级测算'!$AG$9:$AG$2853</definedName>
    <definedName name="CL2_一般公共预算支出" localSheetId="15">'[46]C01县级测算'!$AH$9:$AH$2853</definedName>
    <definedName name="CL2_一般公共预算支出" localSheetId="16">'[46]C01县级测算'!$AH$9:$AH$2853</definedName>
    <definedName name="CL2_一般公共预算支出" localSheetId="17">'[46]C01县级测算'!$AH$9:$AH$2853</definedName>
    <definedName name="CL2_一般公共预算支出" localSheetId="18">'[46]C01县级测算'!$AH$9:$AH$2853</definedName>
    <definedName name="CL2_一般公共预算支出" localSheetId="30">'[47]C01县级测算'!$AH$9:$AH$2853</definedName>
    <definedName name="CL2_一般公共预算支出" localSheetId="38">'[46]C01县级测算'!$AH$9:$AH$2853</definedName>
    <definedName name="CL2_一般公共预算支出" localSheetId="39">'[46]C01县级测算'!$AH$9:$AH$2853</definedName>
    <definedName name="CL2_一般公共预算支出" localSheetId="40">'[46]C01县级测算'!$AH$9:$AH$2853</definedName>
    <definedName name="CL2_一般公共预算支出" localSheetId="41">'[46]C01县级测算'!$AH$9:$AH$2853</definedName>
    <definedName name="CL2_一般公共预算支出" localSheetId="51">'[48]C01县级测算'!$AH$9:$AH$2853</definedName>
    <definedName name="CL2_一般公共预算支出">'[49]C01县级测算'!$AH$9:$AH$2853</definedName>
    <definedName name="CL23006_上解上级支出" localSheetId="15">'[46]C01县级测算'!$AI$9:$AI$2853</definedName>
    <definedName name="CL23006_上解上级支出" localSheetId="16">'[46]C01县级测算'!$AI$9:$AI$2853</definedName>
    <definedName name="CL23006_上解上级支出" localSheetId="17">'[46]C01县级测算'!$AI$9:$AI$2853</definedName>
    <definedName name="CL23006_上解上级支出" localSheetId="18">'[46]C01县级测算'!$AI$9:$AI$2853</definedName>
    <definedName name="CL23006_上解上级支出" localSheetId="30">'[47]C01县级测算'!$AI$9:$AI$2853</definedName>
    <definedName name="CL23006_上解上级支出" localSheetId="38">'[46]C01县级测算'!$AI$9:$AI$2853</definedName>
    <definedName name="CL23006_上解上级支出" localSheetId="39">'[46]C01县级测算'!$AI$9:$AI$2853</definedName>
    <definedName name="CL23006_上解上级支出" localSheetId="40">'[46]C01县级测算'!$AI$9:$AI$2853</definedName>
    <definedName name="CL23006_上解上级支出" localSheetId="41">'[46]C01县级测算'!$AI$9:$AI$2853</definedName>
    <definedName name="CL23006_上解上级支出" localSheetId="51">'[48]C01县级测算'!$AI$9:$AI$2853</definedName>
    <definedName name="CL23006_上解上级支出">'[49]C01县级测算'!$AI$9:$AI$2853</definedName>
    <definedName name="CL省份" localSheetId="15">'[46]C01县级测算'!$A$9:$A$2853</definedName>
    <definedName name="CL省份" localSheetId="16">'[46]C01县级测算'!$A$9:$A$2853</definedName>
    <definedName name="CL省份" localSheetId="17">'[46]C01县级测算'!$A$9:$A$2853</definedName>
    <definedName name="CL省份" localSheetId="18">'[46]C01县级测算'!$A$9:$A$2853</definedName>
    <definedName name="CL省份" localSheetId="30">'[47]C01县级测算'!$A$9:$A$2853</definedName>
    <definedName name="CL省份" localSheetId="38">'[46]C01县级测算'!$A$9:$A$2853</definedName>
    <definedName name="CL省份" localSheetId="39">'[46]C01县级测算'!$A$9:$A$2853</definedName>
    <definedName name="CL省份" localSheetId="40">'[46]C01县级测算'!$A$9:$A$2853</definedName>
    <definedName name="CL省份" localSheetId="41">'[46]C01县级测算'!$A$9:$A$2853</definedName>
    <definedName name="CL省份" localSheetId="51">'[48]C01县级测算'!$A$9:$A$2853</definedName>
    <definedName name="CL省份">'[49]C01县级测算'!$A$9:$A$2853</definedName>
    <definedName name="CL县级财力" localSheetId="15">'[46]C01县级测算'!$E$9:$E$2853</definedName>
    <definedName name="CL县级财力" localSheetId="16">'[46]C01县级测算'!$E$9:$E$2853</definedName>
    <definedName name="CL县级财力" localSheetId="17">'[46]C01县级测算'!$E$9:$E$2853</definedName>
    <definedName name="CL县级财力" localSheetId="18">'[46]C01县级测算'!$E$9:$E$2853</definedName>
    <definedName name="CL县级财力" localSheetId="30">'[47]C01县级测算'!$E$9:$E$2853</definedName>
    <definedName name="CL县级财力" localSheetId="38">'[46]C01县级测算'!$E$9:$E$2853</definedName>
    <definedName name="CL县级财力" localSheetId="39">'[46]C01县级测算'!$E$9:$E$2853</definedName>
    <definedName name="CL县级财力" localSheetId="40">'[46]C01县级测算'!$E$9:$E$2853</definedName>
    <definedName name="CL县级财力" localSheetId="41">'[46]C01县级测算'!$E$9:$E$2853</definedName>
    <definedName name="CL县级财力" localSheetId="51">'[48]C01县级测算'!$E$9:$E$2853</definedName>
    <definedName name="CL县级财力">'[49]C01县级测算'!$E$9:$E$2853</definedName>
    <definedName name="CL县级依赖度" localSheetId="15">'[46]C01县级测算'!$F$9:$F$2853</definedName>
    <definedName name="CL县级依赖度" localSheetId="16">'[46]C01县级测算'!$F$9:$F$2853</definedName>
    <definedName name="CL县级依赖度" localSheetId="17">'[46]C01县级测算'!$F$9:$F$2853</definedName>
    <definedName name="CL县级依赖度" localSheetId="18">'[46]C01县级测算'!$F$9:$F$2853</definedName>
    <definedName name="CL县级依赖度" localSheetId="30">'[47]C01县级测算'!$F$9:$F$2853</definedName>
    <definedName name="CL县级依赖度" localSheetId="38">'[46]C01县级测算'!$F$9:$F$2853</definedName>
    <definedName name="CL县级依赖度" localSheetId="39">'[46]C01县级测算'!$F$9:$F$2853</definedName>
    <definedName name="CL县级依赖度" localSheetId="40">'[46]C01县级测算'!$F$9:$F$2853</definedName>
    <definedName name="CL县级依赖度" localSheetId="41">'[46]C01县级测算'!$F$9:$F$2853</definedName>
    <definedName name="CL县级依赖度" localSheetId="51">'[48]C01县级测算'!$F$9:$F$2853</definedName>
    <definedName name="CL县级依赖度">'[49]C01县级测算'!$F$9:$F$2853</definedName>
    <definedName name="CL政策性减税" localSheetId="15">'[46]C01县级测算'!$G$9:$G$2853</definedName>
    <definedName name="CL政策性减税" localSheetId="16">'[46]C01县级测算'!$G$9:$G$2853</definedName>
    <definedName name="CL政策性减税" localSheetId="17">'[46]C01县级测算'!$G$9:$G$2853</definedName>
    <definedName name="CL政策性减税" localSheetId="18">'[46]C01县级测算'!$G$9:$G$2853</definedName>
    <definedName name="CL政策性减税" localSheetId="30">'[47]C01县级测算'!$G$9:$G$2853</definedName>
    <definedName name="CL政策性减税" localSheetId="38">'[46]C01县级测算'!$G$9:$G$2853</definedName>
    <definedName name="CL政策性减税" localSheetId="39">'[46]C01县级测算'!$G$9:$G$2853</definedName>
    <definedName name="CL政策性减税" localSheetId="40">'[46]C01县级测算'!$G$9:$G$2853</definedName>
    <definedName name="CL政策性减税" localSheetId="41">'[46]C01县级测算'!$G$9:$G$2853</definedName>
    <definedName name="CL政策性减税" localSheetId="51">'[48]C01县级测算'!$G$9:$G$2853</definedName>
    <definedName name="CL政策性减税">'[49]C01县级测算'!$G$9:$G$2853</definedName>
    <definedName name="county" localSheetId="15">#REF!</definedName>
    <definedName name="county" localSheetId="16">#REF!</definedName>
    <definedName name="county" localSheetId="17">#REF!</definedName>
    <definedName name="county" localSheetId="18">#REF!</definedName>
    <definedName name="county" localSheetId="19">#REF!</definedName>
    <definedName name="county" localSheetId="20">#REF!</definedName>
    <definedName name="county" localSheetId="21">#REF!</definedName>
    <definedName name="county" localSheetId="22">#REF!</definedName>
    <definedName name="county" localSheetId="23">#REF!</definedName>
    <definedName name="county" localSheetId="24">#REF!</definedName>
    <definedName name="county" localSheetId="30">#REF!</definedName>
    <definedName name="county" localSheetId="31">#REF!</definedName>
    <definedName name="county" localSheetId="33">#REF!</definedName>
    <definedName name="county" localSheetId="38">#REF!</definedName>
    <definedName name="county" localSheetId="39">#REF!</definedName>
    <definedName name="county" localSheetId="40">#REF!</definedName>
    <definedName name="county" localSheetId="41">#REF!</definedName>
    <definedName name="county" localSheetId="42">#REF!</definedName>
    <definedName name="county" localSheetId="43">#REF!</definedName>
    <definedName name="county" localSheetId="44">#REF!</definedName>
    <definedName name="county" localSheetId="45">#REF!</definedName>
    <definedName name="county" localSheetId="46">#REF!</definedName>
    <definedName name="county" localSheetId="47">#REF!</definedName>
    <definedName name="county" localSheetId="48">#REF!</definedName>
    <definedName name="county" localSheetId="49">#REF!</definedName>
    <definedName name="county" localSheetId="50">#REF!</definedName>
    <definedName name="county" localSheetId="51">#REF!</definedName>
    <definedName name="county" localSheetId="2">#REF!</definedName>
    <definedName name="county">#REF!</definedName>
    <definedName name="d">#N/A</definedName>
    <definedName name="da">#N/A</definedName>
    <definedName name="dadaf">#N/A</definedName>
    <definedName name="dads">#N/A</definedName>
    <definedName name="daggaga">#N/A</definedName>
    <definedName name="dasadfw">#N/A</definedName>
    <definedName name="dasdfasd">#N/A</definedName>
    <definedName name="dasfaxc">#N/A</definedName>
    <definedName name="dasfqw">#N/A</definedName>
    <definedName name="data" localSheetId="15">#REF!</definedName>
    <definedName name="data" localSheetId="16">#REF!</definedName>
    <definedName name="data" localSheetId="17">#REF!</definedName>
    <definedName name="data" localSheetId="18">#REF!</definedName>
    <definedName name="data" localSheetId="19">#REF!</definedName>
    <definedName name="data" localSheetId="20">#REF!</definedName>
    <definedName name="data" localSheetId="21">#REF!</definedName>
    <definedName name="data" localSheetId="22">#REF!</definedName>
    <definedName name="data" localSheetId="23">#REF!</definedName>
    <definedName name="data" localSheetId="24">#REF!</definedName>
    <definedName name="data" localSheetId="30">#REF!</definedName>
    <definedName name="data" localSheetId="31">#REF!</definedName>
    <definedName name="data" localSheetId="33">#REF!</definedName>
    <definedName name="data" localSheetId="38">#REF!</definedName>
    <definedName name="data" localSheetId="39">#REF!</definedName>
    <definedName name="data" localSheetId="40">#REF!</definedName>
    <definedName name="data" localSheetId="41">#REF!</definedName>
    <definedName name="data" localSheetId="42">#REF!</definedName>
    <definedName name="data" localSheetId="43">#REF!</definedName>
    <definedName name="data" localSheetId="44">#REF!</definedName>
    <definedName name="data" localSheetId="45">#REF!</definedName>
    <definedName name="data" localSheetId="46">#REF!</definedName>
    <definedName name="data" localSheetId="47">#REF!</definedName>
    <definedName name="data" localSheetId="48">#REF!</definedName>
    <definedName name="data" localSheetId="49">#REF!</definedName>
    <definedName name="data" localSheetId="50">#REF!</definedName>
    <definedName name="data" localSheetId="51">#REF!</definedName>
    <definedName name="data" localSheetId="2">#REF!</definedName>
    <definedName name="data">#REF!</definedName>
    <definedName name="Database" localSheetId="15">#REF!</definedName>
    <definedName name="Database" localSheetId="16">#REF!</definedName>
    <definedName name="Database" localSheetId="17">#REF!</definedName>
    <definedName name="Database" localSheetId="18">#REF!</definedName>
    <definedName name="Database" localSheetId="19">#REF!</definedName>
    <definedName name="Database" localSheetId="20">#REF!</definedName>
    <definedName name="Database" localSheetId="21">#REF!</definedName>
    <definedName name="Database" localSheetId="22">#REF!</definedName>
    <definedName name="Database" localSheetId="23">#REF!</definedName>
    <definedName name="Database" localSheetId="24">#REF!</definedName>
    <definedName name="Database" localSheetId="30">#REF!</definedName>
    <definedName name="Database" localSheetId="31">#REF!</definedName>
    <definedName name="Database" localSheetId="33">#REF!</definedName>
    <definedName name="Database" localSheetId="38">#REF!</definedName>
    <definedName name="Database" localSheetId="39">#REF!</definedName>
    <definedName name="Database" localSheetId="40">#REF!</definedName>
    <definedName name="Database" localSheetId="41">#REF!</definedName>
    <definedName name="Database" localSheetId="42">#REF!</definedName>
    <definedName name="Database" localSheetId="43">#REF!</definedName>
    <definedName name="Database" localSheetId="44">#REF!</definedName>
    <definedName name="Database" localSheetId="45">#REF!</definedName>
    <definedName name="Database" localSheetId="46">#REF!</definedName>
    <definedName name="Database" localSheetId="47">#REF!</definedName>
    <definedName name="Database" localSheetId="48">#REF!</definedName>
    <definedName name="Database" localSheetId="49">#REF!</definedName>
    <definedName name="Database" localSheetId="50">#REF!</definedName>
    <definedName name="Database" localSheetId="51">#REF!</definedName>
    <definedName name="Database" localSheetId="2">#REF!</definedName>
    <definedName name="Database">#REF!</definedName>
    <definedName name="database10" localSheetId="15">#REF!</definedName>
    <definedName name="database10" localSheetId="16">#REF!</definedName>
    <definedName name="database10" localSheetId="17">#REF!</definedName>
    <definedName name="database10" localSheetId="18">#REF!</definedName>
    <definedName name="database10" localSheetId="19">#REF!</definedName>
    <definedName name="database10" localSheetId="20">#REF!</definedName>
    <definedName name="database10" localSheetId="21">#REF!</definedName>
    <definedName name="database10" localSheetId="22">#REF!</definedName>
    <definedName name="database10" localSheetId="23">#REF!</definedName>
    <definedName name="database10" localSheetId="24">#REF!</definedName>
    <definedName name="database10" localSheetId="30">#REF!</definedName>
    <definedName name="database10" localSheetId="31">#REF!</definedName>
    <definedName name="database10" localSheetId="33">#REF!</definedName>
    <definedName name="database10" localSheetId="38">#REF!</definedName>
    <definedName name="database10" localSheetId="39">#REF!</definedName>
    <definedName name="database10" localSheetId="40">#REF!</definedName>
    <definedName name="database10" localSheetId="41">#REF!</definedName>
    <definedName name="database10" localSheetId="42">#REF!</definedName>
    <definedName name="database10" localSheetId="43">#REF!</definedName>
    <definedName name="database10" localSheetId="44">#REF!</definedName>
    <definedName name="database10" localSheetId="45">#REF!</definedName>
    <definedName name="database10" localSheetId="46">#REF!</definedName>
    <definedName name="database10" localSheetId="47">#REF!</definedName>
    <definedName name="database10" localSheetId="48">#REF!</definedName>
    <definedName name="database10" localSheetId="49">#REF!</definedName>
    <definedName name="database10" localSheetId="50">#REF!</definedName>
    <definedName name="database10" localSheetId="51">#REF!</definedName>
    <definedName name="database10" localSheetId="2">#REF!</definedName>
    <definedName name="database10">#REF!</definedName>
    <definedName name="database2" localSheetId="15">#REF!</definedName>
    <definedName name="database2" localSheetId="16">#REF!</definedName>
    <definedName name="database2" localSheetId="17">#REF!</definedName>
    <definedName name="database2" localSheetId="18">#REF!</definedName>
    <definedName name="database2" localSheetId="19">#REF!</definedName>
    <definedName name="database2" localSheetId="20">#REF!</definedName>
    <definedName name="database2" localSheetId="21">#REF!</definedName>
    <definedName name="database2" localSheetId="22">#REF!</definedName>
    <definedName name="database2" localSheetId="23">#REF!</definedName>
    <definedName name="database2" localSheetId="24">#REF!</definedName>
    <definedName name="database2" localSheetId="30">#REF!</definedName>
    <definedName name="database2" localSheetId="31">#REF!</definedName>
    <definedName name="database2" localSheetId="33">#REF!</definedName>
    <definedName name="database2" localSheetId="38">#REF!</definedName>
    <definedName name="database2" localSheetId="39">#REF!</definedName>
    <definedName name="database2" localSheetId="40">#REF!</definedName>
    <definedName name="database2" localSheetId="41">#REF!</definedName>
    <definedName name="database2" localSheetId="42">#REF!</definedName>
    <definedName name="database2" localSheetId="43">#REF!</definedName>
    <definedName name="database2" localSheetId="44">#REF!</definedName>
    <definedName name="database2" localSheetId="45">#REF!</definedName>
    <definedName name="database2" localSheetId="46">#REF!</definedName>
    <definedName name="database2" localSheetId="47">#REF!</definedName>
    <definedName name="database2" localSheetId="48">#REF!</definedName>
    <definedName name="database2" localSheetId="49">#REF!</definedName>
    <definedName name="database2" localSheetId="50">#REF!</definedName>
    <definedName name="database2" localSheetId="51">#REF!</definedName>
    <definedName name="database2" localSheetId="2">#REF!</definedName>
    <definedName name="database2">#REF!</definedName>
    <definedName name="database3" localSheetId="15">#REF!</definedName>
    <definedName name="database3" localSheetId="16">#REF!</definedName>
    <definedName name="database3" localSheetId="17">#REF!</definedName>
    <definedName name="database3" localSheetId="18">#REF!</definedName>
    <definedName name="database3" localSheetId="19">#REF!</definedName>
    <definedName name="database3" localSheetId="20">#REF!</definedName>
    <definedName name="database3" localSheetId="21">#REF!</definedName>
    <definedName name="database3" localSheetId="22">#REF!</definedName>
    <definedName name="database3" localSheetId="23">#REF!</definedName>
    <definedName name="database3" localSheetId="24">#REF!</definedName>
    <definedName name="database3" localSheetId="30">#REF!</definedName>
    <definedName name="database3" localSheetId="31">#REF!</definedName>
    <definedName name="database3" localSheetId="33">#REF!</definedName>
    <definedName name="database3" localSheetId="38">#REF!</definedName>
    <definedName name="database3" localSheetId="39">#REF!</definedName>
    <definedName name="database3" localSheetId="40">#REF!</definedName>
    <definedName name="database3" localSheetId="41">#REF!</definedName>
    <definedName name="database3" localSheetId="42">#REF!</definedName>
    <definedName name="database3" localSheetId="43">#REF!</definedName>
    <definedName name="database3" localSheetId="44">#REF!</definedName>
    <definedName name="database3" localSheetId="45">#REF!</definedName>
    <definedName name="database3" localSheetId="46">#REF!</definedName>
    <definedName name="database3" localSheetId="47">#REF!</definedName>
    <definedName name="database3" localSheetId="48">#REF!</definedName>
    <definedName name="database3" localSheetId="49">#REF!</definedName>
    <definedName name="database3" localSheetId="50">#REF!</definedName>
    <definedName name="database3" localSheetId="51">#REF!</definedName>
    <definedName name="database3" localSheetId="2">#REF!</definedName>
    <definedName name="database3">#REF!</definedName>
    <definedName name="dd">#N/A</definedName>
    <definedName name="ddad">#N/A</definedName>
    <definedName name="ddagagsgdsa">#N/A</definedName>
    <definedName name="dddsaga">#N/A</definedName>
    <definedName name="dddsagsa">#N/A</definedName>
    <definedName name="ddsadafs">#N/A</definedName>
    <definedName name="ddsass">#N/A</definedName>
    <definedName name="ddydhg">#N/A</definedName>
    <definedName name="df" localSheetId="15">#REF!</definedName>
    <definedName name="df" localSheetId="16">#REF!</definedName>
    <definedName name="df" localSheetId="17">#REF!</definedName>
    <definedName name="df" localSheetId="18">#REF!</definedName>
    <definedName name="df" localSheetId="19">#REF!</definedName>
    <definedName name="df" localSheetId="20">#REF!</definedName>
    <definedName name="df" localSheetId="21">#REF!</definedName>
    <definedName name="df" localSheetId="22">#REF!</definedName>
    <definedName name="df" localSheetId="23">#REF!</definedName>
    <definedName name="df" localSheetId="24">#REF!</definedName>
    <definedName name="df" localSheetId="30">#REF!</definedName>
    <definedName name="df" localSheetId="31">#REF!</definedName>
    <definedName name="df" localSheetId="33">#REF!</definedName>
    <definedName name="df" localSheetId="38">#REF!</definedName>
    <definedName name="df" localSheetId="39">#REF!</definedName>
    <definedName name="df" localSheetId="40">#REF!</definedName>
    <definedName name="df" localSheetId="41">#REF!</definedName>
    <definedName name="df" localSheetId="42">#REF!</definedName>
    <definedName name="df" localSheetId="43">#REF!</definedName>
    <definedName name="df" localSheetId="44">#REF!</definedName>
    <definedName name="df" localSheetId="45">#REF!</definedName>
    <definedName name="df" localSheetId="46">#REF!</definedName>
    <definedName name="df" localSheetId="47">#REF!</definedName>
    <definedName name="df" localSheetId="48">#REF!</definedName>
    <definedName name="df" localSheetId="49">#REF!</definedName>
    <definedName name="df" localSheetId="50">#REF!</definedName>
    <definedName name="df" localSheetId="51">#REF!</definedName>
    <definedName name="df" localSheetId="2">#REF!</definedName>
    <definedName name="df">#REF!</definedName>
    <definedName name="dfadfsfds">#N/A</definedName>
    <definedName name="dfadsaf">#N/A</definedName>
    <definedName name="dfadsas">#N/A</definedName>
    <definedName name="dfasfw">#N/A</definedName>
    <definedName name="dfasggasf">#N/A</definedName>
    <definedName name="dfaxc">#N/A</definedName>
    <definedName name="dfgh">#N/A</definedName>
    <definedName name="dfghdhj">#N/A</definedName>
    <definedName name="dfgsdf">#N/A</definedName>
    <definedName name="dfh">#N/A</definedName>
    <definedName name="dfhgkj">#N/A</definedName>
    <definedName name="dfj">#N/A</definedName>
    <definedName name="dfjajsfd">#N/A</definedName>
    <definedName name="dfwaa">#N/A</definedName>
    <definedName name="dgadsfd">#N/A</definedName>
    <definedName name="dgafk">#N/A</definedName>
    <definedName name="dgafsj">#N/A</definedName>
    <definedName name="dgah">#N/A</definedName>
    <definedName name="dgasdfa">#N/A</definedName>
    <definedName name="dgasdhf">#N/A</definedName>
    <definedName name="dgh">#N/A</definedName>
    <definedName name="dghadfha">#N/A</definedName>
    <definedName name="dghadhf">#N/A</definedName>
    <definedName name="dgkgfkdsafka">#N/A</definedName>
    <definedName name="dh">#N/A</definedName>
    <definedName name="dj">#N/A</definedName>
    <definedName name="djfadsjf">#N/A</definedName>
    <definedName name="djfajdsf">#N/A</definedName>
    <definedName name="djfajdsfj">#N/A</definedName>
    <definedName name="djfjadsfja">#N/A</definedName>
    <definedName name="djfjadsjfw">#N/A</definedName>
    <definedName name="djfjdafjas">#N/A</definedName>
    <definedName name="djfjdafsja">#N/A</definedName>
    <definedName name="djfjdsafjs">#N/A</definedName>
    <definedName name="djfjdsaj">#N/A</definedName>
    <definedName name="djjdjjd">#N/A</definedName>
    <definedName name="djjjafjas">#N/A</definedName>
    <definedName name="djllfjasfd">#N/A</definedName>
    <definedName name="drafd">#N/A</definedName>
    <definedName name="dsaa" localSheetId="15">#REF!</definedName>
    <definedName name="dsaa" localSheetId="16">#REF!</definedName>
    <definedName name="dsaa" localSheetId="17">#REF!</definedName>
    <definedName name="dsaa" localSheetId="18">#REF!</definedName>
    <definedName name="dsaa" localSheetId="19">#REF!</definedName>
    <definedName name="dsaa" localSheetId="20">#REF!</definedName>
    <definedName name="dsaa" localSheetId="21">#REF!</definedName>
    <definedName name="dsaa" localSheetId="22">#REF!</definedName>
    <definedName name="dsaa" localSheetId="23">#REF!</definedName>
    <definedName name="dsaa" localSheetId="24">#REF!</definedName>
    <definedName name="dsaa" localSheetId="30">#REF!</definedName>
    <definedName name="dsaa" localSheetId="31">#REF!</definedName>
    <definedName name="dsaa" localSheetId="33">#REF!</definedName>
    <definedName name="dsaa" localSheetId="38">#REF!</definedName>
    <definedName name="dsaa" localSheetId="39">#REF!</definedName>
    <definedName name="dsaa" localSheetId="40">#REF!</definedName>
    <definedName name="dsaa" localSheetId="41">#REF!</definedName>
    <definedName name="dsaa" localSheetId="42">#REF!</definedName>
    <definedName name="dsaa" localSheetId="43">#REF!</definedName>
    <definedName name="dsaa" localSheetId="44">#REF!</definedName>
    <definedName name="dsaa" localSheetId="45">#REF!</definedName>
    <definedName name="dsaa" localSheetId="46">#REF!</definedName>
    <definedName name="dsaa" localSheetId="47">#REF!</definedName>
    <definedName name="dsaa" localSheetId="48">#REF!</definedName>
    <definedName name="dsaa" localSheetId="49">#REF!</definedName>
    <definedName name="dsaa" localSheetId="50">#REF!</definedName>
    <definedName name="dsaa" localSheetId="51">#REF!</definedName>
    <definedName name="dsaa" localSheetId="2">#REF!</definedName>
    <definedName name="dsaa">#REF!</definedName>
    <definedName name="dsaasagf">#N/A</definedName>
    <definedName name="dsadsadsa">#N/A</definedName>
    <definedName name="dsadsafag">#N/A</definedName>
    <definedName name="dsadshf">#N/A</definedName>
    <definedName name="dsafads">#N/A</definedName>
    <definedName name="dsafdfdgas">#N/A</definedName>
    <definedName name="dsafdfdsfds">#N/A</definedName>
    <definedName name="dsafdsafdsa">#N/A</definedName>
    <definedName name="dsaffdsa">#N/A</definedName>
    <definedName name="dsagads">#N/A</definedName>
    <definedName name="dsagagw">#N/A</definedName>
    <definedName name="dsagas">#N/A</definedName>
    <definedName name="dsagasfwq">#N/A</definedName>
    <definedName name="dsagfw">#N/A</definedName>
    <definedName name="dsagqf">#N/A</definedName>
    <definedName name="dsccc">#N/A</definedName>
    <definedName name="dsdaa">#N/A</definedName>
    <definedName name="dsdsaddsa">#N/A</definedName>
    <definedName name="dsdsagggf">#N/A</definedName>
    <definedName name="dsfacx">#N/A</definedName>
    <definedName name="dsfag">#N/A</definedName>
    <definedName name="dsfasf">#N/A</definedName>
    <definedName name="dsfdcc">#N/A</definedName>
    <definedName name="dsfdsaga">#N/A</definedName>
    <definedName name="dsffadsgad">#N/A</definedName>
    <definedName name="dsffdsafdas">#N/A</definedName>
    <definedName name="dsfggsa">#N/A</definedName>
    <definedName name="dsfgh">#N/A</definedName>
    <definedName name="dsfgs">#N/A</definedName>
    <definedName name="dsfkadskf">#N/A</definedName>
    <definedName name="dsfwfxx">#N/A</definedName>
    <definedName name="dsgadsfa">#N/A</definedName>
    <definedName name="dsgafsafd">#N/A</definedName>
    <definedName name="dsgagas">#N/A</definedName>
    <definedName name="dsgasdf">#N/A</definedName>
    <definedName name="dsgdas">#N/A</definedName>
    <definedName name="dsgdsagfdsag">#N/A</definedName>
    <definedName name="dsggasfd">#N/A</definedName>
    <definedName name="dsggassddd">#N/A</definedName>
    <definedName name="dsgh">#N/A</definedName>
    <definedName name="dsjgakdsf">#N/A</definedName>
    <definedName name="dssasaww">#N/A</definedName>
    <definedName name="dw" localSheetId="15">#REF!</definedName>
    <definedName name="dw" localSheetId="16">#REF!</definedName>
    <definedName name="dw" localSheetId="17">#REF!</definedName>
    <definedName name="dw" localSheetId="18">#REF!</definedName>
    <definedName name="dw" localSheetId="19">#REF!</definedName>
    <definedName name="dw" localSheetId="20">#REF!</definedName>
    <definedName name="dw" localSheetId="21">#REF!</definedName>
    <definedName name="dw" localSheetId="22">#REF!</definedName>
    <definedName name="dw" localSheetId="23">#REF!</definedName>
    <definedName name="dw" localSheetId="24">#REF!</definedName>
    <definedName name="dw" localSheetId="30">#REF!</definedName>
    <definedName name="dw" localSheetId="31">#REF!</definedName>
    <definedName name="dw" localSheetId="33">#REF!</definedName>
    <definedName name="dw" localSheetId="38">#REF!</definedName>
    <definedName name="dw" localSheetId="39">#REF!</definedName>
    <definedName name="dw" localSheetId="40">#REF!</definedName>
    <definedName name="dw" localSheetId="41">#REF!</definedName>
    <definedName name="dw" localSheetId="42">#REF!</definedName>
    <definedName name="dw" localSheetId="43">#REF!</definedName>
    <definedName name="dw" localSheetId="44">#REF!</definedName>
    <definedName name="dw" localSheetId="45">#REF!</definedName>
    <definedName name="dw" localSheetId="46">#REF!</definedName>
    <definedName name="dw" localSheetId="47">#REF!</definedName>
    <definedName name="dw" localSheetId="48">#REF!</definedName>
    <definedName name="dw" localSheetId="49">#REF!</definedName>
    <definedName name="dw" localSheetId="50">#REF!</definedName>
    <definedName name="dw" localSheetId="51">#REF!</definedName>
    <definedName name="dw" localSheetId="2">#REF!</definedName>
    <definedName name="dw">#REF!</definedName>
    <definedName name="e">#N/A</definedName>
    <definedName name="E206." localSheetId="15">#REF!</definedName>
    <definedName name="E206." localSheetId="16">#REF!</definedName>
    <definedName name="E206." localSheetId="17">#REF!</definedName>
    <definedName name="E206." localSheetId="18">#REF!</definedName>
    <definedName name="E206." localSheetId="19">#REF!</definedName>
    <definedName name="E206." localSheetId="20">#REF!</definedName>
    <definedName name="E206." localSheetId="21">#REF!</definedName>
    <definedName name="E206." localSheetId="22">#REF!</definedName>
    <definedName name="E206." localSheetId="23">#REF!</definedName>
    <definedName name="E206." localSheetId="24">#REF!</definedName>
    <definedName name="E206." localSheetId="30">#REF!</definedName>
    <definedName name="E206." localSheetId="31">#REF!</definedName>
    <definedName name="E206." localSheetId="33">#REF!</definedName>
    <definedName name="E206." localSheetId="38">#REF!</definedName>
    <definedName name="E206." localSheetId="39">#REF!</definedName>
    <definedName name="E206." localSheetId="40">#REF!</definedName>
    <definedName name="E206." localSheetId="41">#REF!</definedName>
    <definedName name="E206." localSheetId="42">#REF!</definedName>
    <definedName name="E206." localSheetId="43">#REF!</definedName>
    <definedName name="E206." localSheetId="44">#REF!</definedName>
    <definedName name="E206." localSheetId="45">#REF!</definedName>
    <definedName name="E206." localSheetId="46">#REF!</definedName>
    <definedName name="E206." localSheetId="47">#REF!</definedName>
    <definedName name="E206." localSheetId="48">#REF!</definedName>
    <definedName name="E206." localSheetId="49">#REF!</definedName>
    <definedName name="E206." localSheetId="50">#REF!</definedName>
    <definedName name="E206." localSheetId="51">#REF!</definedName>
    <definedName name="E206." localSheetId="2">#REF!</definedName>
    <definedName name="E206.">#REF!</definedName>
    <definedName name="ee" localSheetId="15">#REF!</definedName>
    <definedName name="ee" localSheetId="16">#REF!</definedName>
    <definedName name="ee" localSheetId="17">#REF!</definedName>
    <definedName name="ee" localSheetId="18">#REF!</definedName>
    <definedName name="ee" localSheetId="19">#REF!</definedName>
    <definedName name="ee" localSheetId="20">#REF!</definedName>
    <definedName name="ee" localSheetId="21">#REF!</definedName>
    <definedName name="ee" localSheetId="22">#REF!</definedName>
    <definedName name="ee" localSheetId="23">#REF!</definedName>
    <definedName name="ee" localSheetId="24">#REF!</definedName>
    <definedName name="ee" localSheetId="30">#REF!</definedName>
    <definedName name="ee" localSheetId="31">#REF!</definedName>
    <definedName name="ee" localSheetId="33">#REF!</definedName>
    <definedName name="ee" localSheetId="38">#REF!</definedName>
    <definedName name="ee" localSheetId="39">#REF!</definedName>
    <definedName name="ee" localSheetId="40">#REF!</definedName>
    <definedName name="ee" localSheetId="41">#REF!</definedName>
    <definedName name="ee" localSheetId="42">#REF!</definedName>
    <definedName name="ee" localSheetId="43">#REF!</definedName>
    <definedName name="ee" localSheetId="44">#REF!</definedName>
    <definedName name="ee" localSheetId="45">#REF!</definedName>
    <definedName name="ee" localSheetId="46">#REF!</definedName>
    <definedName name="ee" localSheetId="47">#REF!</definedName>
    <definedName name="ee" localSheetId="48">#REF!</definedName>
    <definedName name="ee" localSheetId="49">#REF!</definedName>
    <definedName name="ee" localSheetId="50">#REF!</definedName>
    <definedName name="ee" localSheetId="51">#REF!</definedName>
    <definedName name="ee" localSheetId="2">#REF!</definedName>
    <definedName name="ee">#REF!</definedName>
    <definedName name="eee" localSheetId="15">#REF!</definedName>
    <definedName name="eee" localSheetId="16">#REF!</definedName>
    <definedName name="eee" localSheetId="17">#REF!</definedName>
    <definedName name="eee" localSheetId="18">#REF!</definedName>
    <definedName name="eee" localSheetId="19">#REF!</definedName>
    <definedName name="eee" localSheetId="20">#REF!</definedName>
    <definedName name="eee" localSheetId="21">#REF!</definedName>
    <definedName name="eee" localSheetId="22">#REF!</definedName>
    <definedName name="eee" localSheetId="23">#REF!</definedName>
    <definedName name="eee" localSheetId="24">#REF!</definedName>
    <definedName name="eee" localSheetId="30">#REF!</definedName>
    <definedName name="eee" localSheetId="31">#REF!</definedName>
    <definedName name="eee" localSheetId="33">#REF!</definedName>
    <definedName name="eee" localSheetId="38">#REF!</definedName>
    <definedName name="eee" localSheetId="39">#REF!</definedName>
    <definedName name="eee" localSheetId="40">#REF!</definedName>
    <definedName name="eee" localSheetId="41">#REF!</definedName>
    <definedName name="eee" localSheetId="42">#REF!</definedName>
    <definedName name="eee" localSheetId="43">#REF!</definedName>
    <definedName name="eee" localSheetId="44">#REF!</definedName>
    <definedName name="eee" localSheetId="45">#REF!</definedName>
    <definedName name="eee" localSheetId="46">#REF!</definedName>
    <definedName name="eee" localSheetId="47">#REF!</definedName>
    <definedName name="eee" localSheetId="48">#REF!</definedName>
    <definedName name="eee" localSheetId="49">#REF!</definedName>
    <definedName name="eee" localSheetId="50">#REF!</definedName>
    <definedName name="eee" localSheetId="51">#REF!</definedName>
    <definedName name="eee" localSheetId="2">#REF!</definedName>
    <definedName name="eee">#REF!</definedName>
    <definedName name="ef" localSheetId="15" hidden="1">#REF!</definedName>
    <definedName name="ef" localSheetId="16" hidden="1">#REF!</definedName>
    <definedName name="ef" localSheetId="17" hidden="1">#REF!</definedName>
    <definedName name="ef" localSheetId="18" hidden="1">#REF!</definedName>
    <definedName name="ef" localSheetId="19" hidden="1">#REF!</definedName>
    <definedName name="ef" localSheetId="20" hidden="1">#REF!</definedName>
    <definedName name="ef" localSheetId="21" hidden="1">#REF!</definedName>
    <definedName name="ef" localSheetId="22" hidden="1">#REF!</definedName>
    <definedName name="ef" localSheetId="23" hidden="1">#REF!</definedName>
    <definedName name="ef" localSheetId="24" hidden="1">#REF!</definedName>
    <definedName name="ef" localSheetId="27" hidden="1">#REF!</definedName>
    <definedName name="ef" localSheetId="30" hidden="1">#REF!</definedName>
    <definedName name="ef" localSheetId="31" hidden="1">#REF!</definedName>
    <definedName name="ef" localSheetId="33" hidden="1">#REF!</definedName>
    <definedName name="ef" localSheetId="35" hidden="1">#REF!</definedName>
    <definedName name="ef" localSheetId="38" hidden="1">#REF!</definedName>
    <definedName name="ef" localSheetId="39" hidden="1">#REF!</definedName>
    <definedName name="ef" localSheetId="40" hidden="1">#REF!</definedName>
    <definedName name="ef" localSheetId="41" hidden="1">#REF!</definedName>
    <definedName name="ef" localSheetId="42" hidden="1">#REF!</definedName>
    <definedName name="ef" localSheetId="43" hidden="1">#REF!</definedName>
    <definedName name="ef" localSheetId="44" hidden="1">#REF!</definedName>
    <definedName name="ef" localSheetId="45" hidden="1">#REF!</definedName>
    <definedName name="ef" localSheetId="46" hidden="1">#REF!</definedName>
    <definedName name="ef" localSheetId="47" hidden="1">#REF!</definedName>
    <definedName name="ef" localSheetId="48" hidden="1">#REF!</definedName>
    <definedName name="ef" localSheetId="49" hidden="1">#REF!</definedName>
    <definedName name="ef" localSheetId="50" hidden="1">#REF!</definedName>
    <definedName name="ef" localSheetId="51" hidden="1">#REF!</definedName>
    <definedName name="ef" localSheetId="2" hidden="1">#REF!</definedName>
    <definedName name="ef" hidden="1">#REF!</definedName>
    <definedName name="f">#N/A</definedName>
    <definedName name="fd" localSheetId="15">#REF!</definedName>
    <definedName name="fd" localSheetId="16">#REF!</definedName>
    <definedName name="fd" localSheetId="17">#REF!</definedName>
    <definedName name="fd" localSheetId="18">#REF!</definedName>
    <definedName name="fd" localSheetId="19">#REF!</definedName>
    <definedName name="fd" localSheetId="20">#REF!</definedName>
    <definedName name="fd" localSheetId="21">#REF!</definedName>
    <definedName name="fd" localSheetId="22">#REF!</definedName>
    <definedName name="fd" localSheetId="23">#REF!</definedName>
    <definedName name="fd" localSheetId="24">#REF!</definedName>
    <definedName name="fd" localSheetId="30">#REF!</definedName>
    <definedName name="fd" localSheetId="31">#REF!</definedName>
    <definedName name="fd" localSheetId="33">#REF!</definedName>
    <definedName name="fd" localSheetId="38">#REF!</definedName>
    <definedName name="fd" localSheetId="39">#REF!</definedName>
    <definedName name="fd" localSheetId="40">#REF!</definedName>
    <definedName name="fd" localSheetId="41">#REF!</definedName>
    <definedName name="fd" localSheetId="42">#REF!</definedName>
    <definedName name="fd" localSheetId="43">#REF!</definedName>
    <definedName name="fd" localSheetId="44">#REF!</definedName>
    <definedName name="fd" localSheetId="45">#REF!</definedName>
    <definedName name="fd" localSheetId="46">#REF!</definedName>
    <definedName name="fd" localSheetId="47">#REF!</definedName>
    <definedName name="fd" localSheetId="48">#REF!</definedName>
    <definedName name="fd" localSheetId="49">#REF!</definedName>
    <definedName name="fd" localSheetId="50">#REF!</definedName>
    <definedName name="fd" localSheetId="51">#REF!</definedName>
    <definedName name="fd" localSheetId="2">#REF!</definedName>
    <definedName name="fd">#REF!</definedName>
    <definedName name="fdsafdsafdsa">#N/A</definedName>
    <definedName name="fdsafdsafdsfdsa">#N/A</definedName>
    <definedName name="fdsafdsfdsafdsa">#N/A</definedName>
    <definedName name="fdsfdsafdcdx">#N/A</definedName>
    <definedName name="fdsfdsafdfdsa">#N/A</definedName>
    <definedName name="ff" localSheetId="15">#REF!</definedName>
    <definedName name="ff" localSheetId="16">#REF!</definedName>
    <definedName name="ff" localSheetId="17">#REF!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30">#REF!</definedName>
    <definedName name="ff" localSheetId="31">#REF!</definedName>
    <definedName name="ff" localSheetId="33">#REF!</definedName>
    <definedName name="ff" localSheetId="38">#REF!</definedName>
    <definedName name="ff" localSheetId="39">#REF!</definedName>
    <definedName name="ff" localSheetId="40">#REF!</definedName>
    <definedName name="ff" localSheetId="41">#REF!</definedName>
    <definedName name="ff" localSheetId="42">#REF!</definedName>
    <definedName name="ff" localSheetId="43">#REF!</definedName>
    <definedName name="ff" localSheetId="44">#REF!</definedName>
    <definedName name="ff" localSheetId="45">#REF!</definedName>
    <definedName name="ff" localSheetId="46">#REF!</definedName>
    <definedName name="ff" localSheetId="47">#REF!</definedName>
    <definedName name="ff" localSheetId="48">#REF!</definedName>
    <definedName name="ff" localSheetId="49">#REF!</definedName>
    <definedName name="ff" localSheetId="50">#REF!</definedName>
    <definedName name="ff" localSheetId="51">#REF!</definedName>
    <definedName name="ff" localSheetId="2">#REF!</definedName>
    <definedName name="ff">#REF!</definedName>
    <definedName name="ffdfdsaafds">#N/A</definedName>
    <definedName name="fff" localSheetId="15">#REF!</definedName>
    <definedName name="fff" localSheetId="16">#REF!</definedName>
    <definedName name="fff" localSheetId="17">#REF!</definedName>
    <definedName name="fff" localSheetId="18">#REF!</definedName>
    <definedName name="fff" localSheetId="19">#REF!</definedName>
    <definedName name="fff" localSheetId="20">#REF!</definedName>
    <definedName name="fff" localSheetId="21">#REF!</definedName>
    <definedName name="fff" localSheetId="22">#REF!</definedName>
    <definedName name="fff" localSheetId="23">#REF!</definedName>
    <definedName name="fff" localSheetId="24">#REF!</definedName>
    <definedName name="fff" localSheetId="30">#REF!</definedName>
    <definedName name="fff" localSheetId="31">#REF!</definedName>
    <definedName name="fff" localSheetId="33">#REF!</definedName>
    <definedName name="fff" localSheetId="38">#REF!</definedName>
    <definedName name="fff" localSheetId="39">#REF!</definedName>
    <definedName name="fff" localSheetId="40">#REF!</definedName>
    <definedName name="fff" localSheetId="41">#REF!</definedName>
    <definedName name="fff" localSheetId="42">#REF!</definedName>
    <definedName name="fff" localSheetId="43">#REF!</definedName>
    <definedName name="fff" localSheetId="44">#REF!</definedName>
    <definedName name="fff" localSheetId="45">#REF!</definedName>
    <definedName name="fff" localSheetId="46">#REF!</definedName>
    <definedName name="fff" localSheetId="47">#REF!</definedName>
    <definedName name="fff" localSheetId="48">#REF!</definedName>
    <definedName name="fff" localSheetId="49">#REF!</definedName>
    <definedName name="fff" localSheetId="50">#REF!</definedName>
    <definedName name="fff" localSheetId="51">#REF!</definedName>
    <definedName name="fff" localSheetId="2">#REF!</definedName>
    <definedName name="fff">#REF!</definedName>
    <definedName name="fg">#N/A</definedName>
    <definedName name="fgdh">#N/A</definedName>
    <definedName name="fgh" localSheetId="15">#REF!</definedName>
    <definedName name="fgh" localSheetId="16">#REF!</definedName>
    <definedName name="fgh" localSheetId="17">#REF!</definedName>
    <definedName name="fgh" localSheetId="18">#REF!</definedName>
    <definedName name="fgh" localSheetId="19">#REF!</definedName>
    <definedName name="fgh" localSheetId="20">#REF!</definedName>
    <definedName name="fgh" localSheetId="21">#REF!</definedName>
    <definedName name="fgh" localSheetId="22">#REF!</definedName>
    <definedName name="fgh" localSheetId="23">#REF!</definedName>
    <definedName name="fgh" localSheetId="24">#REF!</definedName>
    <definedName name="fgh" localSheetId="30">#REF!</definedName>
    <definedName name="fgh" localSheetId="31">#REF!</definedName>
    <definedName name="fgh" localSheetId="33">#REF!</definedName>
    <definedName name="fgh" localSheetId="38">#REF!</definedName>
    <definedName name="fgh" localSheetId="39">#REF!</definedName>
    <definedName name="fgh" localSheetId="40">#REF!</definedName>
    <definedName name="fgh" localSheetId="41">#REF!</definedName>
    <definedName name="fgh" localSheetId="42">#REF!</definedName>
    <definedName name="fgh" localSheetId="43">#REF!</definedName>
    <definedName name="fgh" localSheetId="44">#REF!</definedName>
    <definedName name="fgh" localSheetId="45">#REF!</definedName>
    <definedName name="fgh" localSheetId="46">#REF!</definedName>
    <definedName name="fgh" localSheetId="47">#REF!</definedName>
    <definedName name="fgh" localSheetId="48">#REF!</definedName>
    <definedName name="fgh" localSheetId="49">#REF!</definedName>
    <definedName name="fgh" localSheetId="50">#REF!</definedName>
    <definedName name="fgh" localSheetId="51">#REF!</definedName>
    <definedName name="fgh" localSheetId="2">#REF!</definedName>
    <definedName name="fgh">#REF!</definedName>
    <definedName name="fgj">#N/A</definedName>
    <definedName name="fgjd">#N/A</definedName>
    <definedName name="fgjk">#N/A</definedName>
    <definedName name="fhdjk">#N/A</definedName>
    <definedName name="fjafjs">#N/A</definedName>
    <definedName name="fjajsfdja">#N/A</definedName>
    <definedName name="fjdajsdjfa">#N/A</definedName>
    <definedName name="fjjafsjaj">#N/A</definedName>
    <definedName name="fjk">#N/A</definedName>
    <definedName name="fliter1" localSheetId="15" hidden="1">#REF!</definedName>
    <definedName name="fliter1" localSheetId="16" hidden="1">#REF!</definedName>
    <definedName name="fliter1" localSheetId="17" hidden="1">#REF!</definedName>
    <definedName name="fliter1" localSheetId="18" hidden="1">#REF!</definedName>
    <definedName name="fliter1" localSheetId="19" hidden="1">#REF!</definedName>
    <definedName name="fliter1" localSheetId="20" hidden="1">#REF!</definedName>
    <definedName name="fliter1" localSheetId="21" hidden="1">#REF!</definedName>
    <definedName name="fliter1" localSheetId="22" hidden="1">#REF!</definedName>
    <definedName name="fliter1" localSheetId="23" hidden="1">#REF!</definedName>
    <definedName name="fliter1" localSheetId="24" hidden="1">#REF!</definedName>
    <definedName name="fliter1" localSheetId="27" hidden="1">#REF!</definedName>
    <definedName name="fliter1" localSheetId="30" hidden="1">#REF!</definedName>
    <definedName name="fliter1" localSheetId="31" hidden="1">#REF!</definedName>
    <definedName name="fliter1" localSheetId="33" hidden="1">#REF!</definedName>
    <definedName name="fliter1" localSheetId="35" hidden="1">#REF!</definedName>
    <definedName name="fliter1" localSheetId="38" hidden="1">#REF!</definedName>
    <definedName name="fliter1" localSheetId="39" hidden="1">#REF!</definedName>
    <definedName name="fliter1" localSheetId="40" hidden="1">#REF!</definedName>
    <definedName name="fliter1" localSheetId="41" hidden="1">#REF!</definedName>
    <definedName name="fliter1" localSheetId="42" hidden="1">#REF!</definedName>
    <definedName name="fliter1" localSheetId="43" hidden="1">#REF!</definedName>
    <definedName name="fliter1" localSheetId="44" hidden="1">#REF!</definedName>
    <definedName name="fliter1" localSheetId="45" hidden="1">#REF!</definedName>
    <definedName name="fliter1" localSheetId="46" hidden="1">#REF!</definedName>
    <definedName name="fliter1" localSheetId="47" hidden="1">#REF!</definedName>
    <definedName name="fliter1" localSheetId="48" hidden="1">#REF!</definedName>
    <definedName name="fliter1" localSheetId="49" hidden="1">#REF!</definedName>
    <definedName name="fliter1" localSheetId="50" hidden="1">#REF!</definedName>
    <definedName name="fliter1" localSheetId="51" hidden="1">#REF!</definedName>
    <definedName name="fliter1" localSheetId="2" hidden="1">#REF!</definedName>
    <definedName name="fliter1" hidden="1">#REF!</definedName>
    <definedName name="FRC" localSheetId="15">[50]Main!$C$9</definedName>
    <definedName name="FRC" localSheetId="16">[50]Main!$C$9</definedName>
    <definedName name="FRC" localSheetId="17">[50]Main!$C$9</definedName>
    <definedName name="FRC" localSheetId="18">[50]Main!$C$9</definedName>
    <definedName name="FRC" localSheetId="30">[51]Main!$C$9</definedName>
    <definedName name="FRC" localSheetId="38">[50]Main!$C$9</definedName>
    <definedName name="FRC" localSheetId="39">[50]Main!$C$9</definedName>
    <definedName name="FRC" localSheetId="40">[50]Main!$C$9</definedName>
    <definedName name="FRC" localSheetId="41">[50]Main!$C$9</definedName>
    <definedName name="FRC" localSheetId="51">[52]Main!$C$9</definedName>
    <definedName name="FRC">[53]Main!$C$9</definedName>
    <definedName name="fsa">#N/A</definedName>
    <definedName name="fsafffdsfdsa">#N/A</definedName>
    <definedName name="fsafsdfdsa">#N/A</definedName>
    <definedName name="fw_0" localSheetId="15">#REF!</definedName>
    <definedName name="fw_0" localSheetId="16">#REF!</definedName>
    <definedName name="fw_0" localSheetId="17">#REF!</definedName>
    <definedName name="fw_0" localSheetId="18">#REF!</definedName>
    <definedName name="fw_0" localSheetId="19">#REF!</definedName>
    <definedName name="fw_0" localSheetId="20">#REF!</definedName>
    <definedName name="fw_0" localSheetId="21">#REF!</definedName>
    <definedName name="fw_0" localSheetId="22">#REF!</definedName>
    <definedName name="fw_0" localSheetId="23">#REF!</definedName>
    <definedName name="fw_0" localSheetId="24">#REF!</definedName>
    <definedName name="fw_0" localSheetId="30">#REF!</definedName>
    <definedName name="fw_0" localSheetId="31">#REF!</definedName>
    <definedName name="fw_0" localSheetId="33">#REF!</definedName>
    <definedName name="fw_0" localSheetId="38">#REF!</definedName>
    <definedName name="fw_0" localSheetId="39">#REF!</definedName>
    <definedName name="fw_0" localSheetId="40">#REF!</definedName>
    <definedName name="fw_0" localSheetId="41">#REF!</definedName>
    <definedName name="fw_0" localSheetId="42">#REF!</definedName>
    <definedName name="fw_0" localSheetId="43">#REF!</definedName>
    <definedName name="fw_0" localSheetId="44">#REF!</definedName>
    <definedName name="fw_0" localSheetId="45">#REF!</definedName>
    <definedName name="fw_0" localSheetId="46">#REF!</definedName>
    <definedName name="fw_0" localSheetId="47">#REF!</definedName>
    <definedName name="fw_0" localSheetId="48">#REF!</definedName>
    <definedName name="fw_0" localSheetId="49">#REF!</definedName>
    <definedName name="fw_0" localSheetId="50">#REF!</definedName>
    <definedName name="fw_0" localSheetId="51">#REF!</definedName>
    <definedName name="fw_0" localSheetId="2">#REF!</definedName>
    <definedName name="fw_0">#REF!</definedName>
    <definedName name="g">#N/A</definedName>
    <definedName name="gadsfawe">#N/A</definedName>
    <definedName name="gafsafas">#N/A</definedName>
    <definedName name="gagssd">#N/A</definedName>
    <definedName name="gasdgfasgas">#N/A</definedName>
    <definedName name="GB16_59岁人数占比" localSheetId="15">[46]J03标准!$A$65</definedName>
    <definedName name="GB16_59岁人数占比" localSheetId="16">[46]J03标准!$A$65</definedName>
    <definedName name="GB16_59岁人数占比" localSheetId="17">[46]J03标准!$A$65</definedName>
    <definedName name="GB16_59岁人数占比" localSheetId="18">[46]J03标准!$A$65</definedName>
    <definedName name="GB16_59岁人数占比" localSheetId="30">[47]J03标准!$A$65</definedName>
    <definedName name="GB16_59岁人数占比" localSheetId="38">[46]J03标准!$A$65</definedName>
    <definedName name="GB16_59岁人数占比" localSheetId="39">[46]J03标准!$A$65</definedName>
    <definedName name="GB16_59岁人数占比" localSheetId="40">[46]J03标准!$A$65</definedName>
    <definedName name="GB16_59岁人数占比" localSheetId="41">[46]J03标准!$A$65</definedName>
    <definedName name="GB16_59岁人数占比" localSheetId="51">[48]J03标准!$A$65</definedName>
    <definedName name="GB16_59岁人数占比">[49]J03标准!$A$65</definedName>
    <definedName name="GB60岁及以上人数占比" localSheetId="15">[46]J03标准!$A$66</definedName>
    <definedName name="GB60岁及以上人数占比" localSheetId="16">[46]J03标准!$A$66</definedName>
    <definedName name="GB60岁及以上人数占比" localSheetId="17">[46]J03标准!$A$66</definedName>
    <definedName name="GB60岁及以上人数占比" localSheetId="18">[46]J03标准!$A$66</definedName>
    <definedName name="GB60岁及以上人数占比" localSheetId="30">[47]J03标准!$A$66</definedName>
    <definedName name="GB60岁及以上人数占比" localSheetId="38">[46]J03标准!$A$66</definedName>
    <definedName name="GB60岁及以上人数占比" localSheetId="39">[46]J03标准!$A$66</definedName>
    <definedName name="GB60岁及以上人数占比" localSheetId="40">[46]J03标准!$A$66</definedName>
    <definedName name="GB60岁及以上人数占比" localSheetId="41">[46]J03标准!$A$66</definedName>
    <definedName name="GB60岁及以上人数占比" localSheetId="51">[48]J03标准!$A$66</definedName>
    <definedName name="GB60岁及以上人数占比">[49]J03标准!$A$66</definedName>
    <definedName name="GB差额人员职业年金" localSheetId="15">[46]J03标准!$B$27</definedName>
    <definedName name="GB差额人员职业年金" localSheetId="16">[46]J03标准!$B$27</definedName>
    <definedName name="GB差额人员职业年金" localSheetId="17">[46]J03标准!$B$27</definedName>
    <definedName name="GB差额人员职业年金" localSheetId="18">[46]J03标准!$B$27</definedName>
    <definedName name="GB差额人员职业年金" localSheetId="30">[47]J03标准!$B$27</definedName>
    <definedName name="GB差额人员职业年金" localSheetId="38">[46]J03标准!$B$27</definedName>
    <definedName name="GB差额人员职业年金" localSheetId="39">[46]J03标准!$B$27</definedName>
    <definedName name="GB差额人员职业年金" localSheetId="40">[46]J03标准!$B$27</definedName>
    <definedName name="GB差额人员职业年金" localSheetId="41">[46]J03标准!$B$27</definedName>
    <definedName name="GB差额人员职业年金" localSheetId="51">[48]J03标准!$B$27</definedName>
    <definedName name="GB差额人员职业年金">[49]J03标准!$B$27</definedName>
    <definedName name="GB城市低保标准" localSheetId="15">[46]J03标准!$B$62</definedName>
    <definedName name="GB城市低保标准" localSheetId="16">[46]J03标准!$B$62</definedName>
    <definedName name="GB城市低保标准" localSheetId="17">[46]J03标准!$B$62</definedName>
    <definedName name="GB城市低保标准" localSheetId="18">[46]J03标准!$B$62</definedName>
    <definedName name="GB城市低保标准" localSheetId="30">[47]J03标准!$B$62</definedName>
    <definedName name="GB城市低保标准" localSheetId="38">[46]J03标准!$B$62</definedName>
    <definedName name="GB城市低保标准" localSheetId="39">[46]J03标准!$B$62</definedName>
    <definedName name="GB城市低保标准" localSheetId="40">[46]J03标准!$B$62</definedName>
    <definedName name="GB城市低保标准" localSheetId="41">[46]J03标准!$B$62</definedName>
    <definedName name="GB城市低保标准" localSheetId="51">[48]J03标准!$B$62</definedName>
    <definedName name="GB城市低保标准">[49]J03标准!$B$62</definedName>
    <definedName name="GB城乡医疗补助标准" localSheetId="15">[46]J03标准!$B$69</definedName>
    <definedName name="GB城乡医疗补助标准" localSheetId="16">[46]J03标准!$B$69</definedName>
    <definedName name="GB城乡医疗补助标准" localSheetId="17">[46]J03标准!$B$69</definedName>
    <definedName name="GB城乡医疗补助标准" localSheetId="18">[46]J03标准!$B$69</definedName>
    <definedName name="GB城乡医疗补助标准" localSheetId="30">[47]J03标准!$B$69</definedName>
    <definedName name="GB城乡医疗补助标准" localSheetId="38">[46]J03标准!$B$69</definedName>
    <definedName name="GB城乡医疗补助标准" localSheetId="39">[46]J03标准!$B$69</definedName>
    <definedName name="GB城乡医疗补助标准" localSheetId="40">[46]J03标准!$B$69</definedName>
    <definedName name="GB城乡医疗补助标准" localSheetId="41">[46]J03标准!$B$69</definedName>
    <definedName name="GB城乡医疗补助标准" localSheetId="51">[48]J03标准!$B$69</definedName>
    <definedName name="GB城乡医疗补助标准">[49]J03标准!$B$69</definedName>
    <definedName name="GB初中教育经费标准" localSheetId="15">[46]J03标准!$B$42:$B$45</definedName>
    <definedName name="GB初中教育经费标准" localSheetId="16">[46]J03标准!$B$42:$B$45</definedName>
    <definedName name="GB初中教育经费标准" localSheetId="17">[46]J03标准!$B$42:$B$45</definedName>
    <definedName name="GB初中教育经费标准" localSheetId="18">[46]J03标准!$B$42:$B$45</definedName>
    <definedName name="GB初中教育经费标准" localSheetId="30">[47]J03标准!$B$42:$B$45</definedName>
    <definedName name="GB初中教育经费标准" localSheetId="38">[46]J03标准!$B$42:$B$45</definedName>
    <definedName name="GB初中教育经费标准" localSheetId="39">[46]J03标准!$B$42:$B$45</definedName>
    <definedName name="GB初中教育经费标准" localSheetId="40">[46]J03标准!$B$42:$B$45</definedName>
    <definedName name="GB初中教育经费标准" localSheetId="41">[46]J03标准!$B$42:$B$45</definedName>
    <definedName name="GB初中教育经费标准" localSheetId="51">[48]J03标准!$B$42:$B$45</definedName>
    <definedName name="GB初中教育经费标准">[49]J03标准!$B$42:$B$45</definedName>
    <definedName name="GB村级补助标准" localSheetId="15">[46]J03标准!$B$75</definedName>
    <definedName name="GB村级补助标准" localSheetId="16">[46]J03标准!$B$75</definedName>
    <definedName name="GB村级补助标准" localSheetId="17">[46]J03标准!$B$75</definedName>
    <definedName name="GB村级补助标准" localSheetId="18">[46]J03标准!$B$75</definedName>
    <definedName name="GB村级补助标准" localSheetId="30">[47]J03标准!$B$75</definedName>
    <definedName name="GB村级补助标准" localSheetId="38">[46]J03标准!$B$75</definedName>
    <definedName name="GB村级补助标准" localSheetId="39">[46]J03标准!$B$75</definedName>
    <definedName name="GB村级补助标准" localSheetId="40">[46]J03标准!$B$75</definedName>
    <definedName name="GB村级补助标准" localSheetId="41">[46]J03标准!$B$75</definedName>
    <definedName name="GB村级补助标准" localSheetId="51">[48]J03标准!$B$75</definedName>
    <definedName name="GB村级补助标准">[49]J03标准!$B$75</definedName>
    <definedName name="GB扶贫标准" localSheetId="15">[46]J03标准!$B$32</definedName>
    <definedName name="GB扶贫标准" localSheetId="16">[46]J03标准!$B$32</definedName>
    <definedName name="GB扶贫标准" localSheetId="17">[46]J03标准!$B$32</definedName>
    <definedName name="GB扶贫标准" localSheetId="18">[46]J03标准!$B$32</definedName>
    <definedName name="GB扶贫标准" localSheetId="30">[47]J03标准!$B$32</definedName>
    <definedName name="GB扶贫标准" localSheetId="38">[46]J03标准!$B$32</definedName>
    <definedName name="GB扶贫标准" localSheetId="39">[46]J03标准!$B$32</definedName>
    <definedName name="GB扶贫标准" localSheetId="40">[46]J03标准!$B$32</definedName>
    <definedName name="GB扶贫标准" localSheetId="41">[46]J03标准!$B$32</definedName>
    <definedName name="GB扶贫标准" localSheetId="51">[48]J03标准!$B$32</definedName>
    <definedName name="GB扶贫标准">[49]J03标准!$B$32</definedName>
    <definedName name="GB公检法在职国标工资" localSheetId="15">[46]J03标准!$B$7</definedName>
    <definedName name="GB公检法在职国标工资" localSheetId="16">[46]J03标准!$B$7</definedName>
    <definedName name="GB公检法在职国标工资" localSheetId="17">[46]J03标准!$B$7</definedName>
    <definedName name="GB公检法在职国标工资" localSheetId="18">[46]J03标准!$B$7</definedName>
    <definedName name="GB公检法在职国标工资" localSheetId="30">[47]J03标准!$B$7</definedName>
    <definedName name="GB公检法在职国标工资" localSheetId="38">[46]J03标准!$B$7</definedName>
    <definedName name="GB公检法在职国标工资" localSheetId="39">[46]J03标准!$B$7</definedName>
    <definedName name="GB公检法在职国标工资" localSheetId="40">[46]J03标准!$B$7</definedName>
    <definedName name="GB公检法在职国标工资" localSheetId="41">[46]J03标准!$B$7</definedName>
    <definedName name="GB公检法在职国标工资" localSheetId="51">[48]J03标准!$B$7</definedName>
    <definedName name="GB公检法在职国标工资">[49]J03标准!$B$7</definedName>
    <definedName name="GB孤儿救助标准" localSheetId="15">[46]J03标准!$B$67</definedName>
    <definedName name="GB孤儿救助标准" localSheetId="16">[46]J03标准!$B$67</definedName>
    <definedName name="GB孤儿救助标准" localSheetId="17">[46]J03标准!$B$67</definedName>
    <definedName name="GB孤儿救助标准" localSheetId="18">[46]J03标准!$B$67</definedName>
    <definedName name="GB孤儿救助标准" localSheetId="30">[47]J03标准!$B$67</definedName>
    <definedName name="GB孤儿救助标准" localSheetId="38">[46]J03标准!$B$67</definedName>
    <definedName name="GB孤儿救助标准" localSheetId="39">[46]J03标准!$B$67</definedName>
    <definedName name="GB孤儿救助标准" localSheetId="40">[46]J03标准!$B$67</definedName>
    <definedName name="GB孤儿救助标准" localSheetId="41">[46]J03标准!$B$67</definedName>
    <definedName name="GB孤儿救助标准" localSheetId="51">[48]J03标准!$B$67</definedName>
    <definedName name="GB孤儿救助标准">[49]J03标准!$B$67</definedName>
    <definedName name="GB行政、公检法在职年终奖" localSheetId="15">[46]J03标准!$B$10</definedName>
    <definedName name="GB行政、公检法在职年终奖" localSheetId="16">[46]J03标准!$B$10</definedName>
    <definedName name="GB行政、公检法在职年终奖" localSheetId="17">[46]J03标准!$B$10</definedName>
    <definedName name="GB行政、公检法在职年终奖" localSheetId="18">[46]J03标准!$B$10</definedName>
    <definedName name="GB行政、公检法在职年终奖" localSheetId="30">[47]J03标准!$B$10</definedName>
    <definedName name="GB行政、公检法在职年终奖" localSheetId="38">[46]J03标准!$B$10</definedName>
    <definedName name="GB行政、公检法在职年终奖" localSheetId="39">[46]J03标准!$B$10</definedName>
    <definedName name="GB行政、公检法在职年终奖" localSheetId="40">[46]J03标准!$B$10</definedName>
    <definedName name="GB行政、公检法在职年终奖" localSheetId="41">[46]J03标准!$B$10</definedName>
    <definedName name="GB行政、公检法在职年终奖" localSheetId="51">[48]J03标准!$B$10</definedName>
    <definedName name="GB行政、公检法在职年终奖">[49]J03标准!$B$10</definedName>
    <definedName name="GB行政在职国标工资" localSheetId="15">[46]J03标准!$B$6</definedName>
    <definedName name="GB行政在职国标工资" localSheetId="16">[46]J03标准!$B$6</definedName>
    <definedName name="GB行政在职国标工资" localSheetId="17">[46]J03标准!$B$6</definedName>
    <definedName name="GB行政在职国标工资" localSheetId="18">[46]J03标准!$B$6</definedName>
    <definedName name="GB行政在职国标工资" localSheetId="30">[47]J03标准!$B$6</definedName>
    <definedName name="GB行政在职国标工资" localSheetId="38">[46]J03标准!$B$6</definedName>
    <definedName name="GB行政在职国标工资" localSheetId="39">[46]J03标准!$B$6</definedName>
    <definedName name="GB行政在职国标工资" localSheetId="40">[46]J03标准!$B$6</definedName>
    <definedName name="GB行政在职国标工资" localSheetId="41">[46]J03标准!$B$6</definedName>
    <definedName name="GB行政在职国标工资" localSheetId="51">[48]J03标准!$B$6</definedName>
    <definedName name="GB行政在职国标工资">[49]J03标准!$B$6</definedName>
    <definedName name="GB基础养老金" localSheetId="15">[46]J03标准!$B$66</definedName>
    <definedName name="GB基础养老金" localSheetId="16">[46]J03标准!$B$66</definedName>
    <definedName name="GB基础养老金" localSheetId="17">[46]J03标准!$B$66</definedName>
    <definedName name="GB基础养老金" localSheetId="18">[46]J03标准!$B$66</definedName>
    <definedName name="GB基础养老金" localSheetId="30">[47]J03标准!$B$66</definedName>
    <definedName name="GB基础养老金" localSheetId="38">[46]J03标准!$B$66</definedName>
    <definedName name="GB基础养老金" localSheetId="39">[46]J03标准!$B$66</definedName>
    <definedName name="GB基础养老金" localSheetId="40">[46]J03标准!$B$66</definedName>
    <definedName name="GB基础养老金" localSheetId="41">[46]J03标准!$B$66</definedName>
    <definedName name="GB基础养老金" localSheetId="51">[48]J03标准!$B$66</definedName>
    <definedName name="GB基础养老金">[49]J03标准!$B$66</definedName>
    <definedName name="GB基卫补助标准" localSheetId="15">[46]J03标准!$B$70</definedName>
    <definedName name="GB基卫补助标准" localSheetId="16">[46]J03标准!$B$70</definedName>
    <definedName name="GB基卫补助标准" localSheetId="17">[46]J03标准!$B$70</definedName>
    <definedName name="GB基卫补助标准" localSheetId="18">[46]J03标准!$B$70</definedName>
    <definedName name="GB基卫补助标准" localSheetId="30">[47]J03标准!$B$70</definedName>
    <definedName name="GB基卫补助标准" localSheetId="38">[46]J03标准!$B$70</definedName>
    <definedName name="GB基卫补助标准" localSheetId="39">[46]J03标准!$B$70</definedName>
    <definedName name="GB基卫补助标准" localSheetId="40">[46]J03标准!$B$70</definedName>
    <definedName name="GB基卫补助标准" localSheetId="41">[46]J03标准!$B$70</definedName>
    <definedName name="GB基卫补助标准" localSheetId="51">[48]J03标准!$B$70</definedName>
    <definedName name="GB基卫补助标准">[49]J03标准!$B$70</definedName>
    <definedName name="GB计生补助标准" localSheetId="15">[46]J03标准!$B$71</definedName>
    <definedName name="GB计生补助标准" localSheetId="16">[46]J03标准!$B$71</definedName>
    <definedName name="GB计生补助标准" localSheetId="17">[46]J03标准!$B$71</definedName>
    <definedName name="GB计生补助标准" localSheetId="18">[46]J03标准!$B$71</definedName>
    <definedName name="GB计生补助标准" localSheetId="30">[47]J03标准!$B$71</definedName>
    <definedName name="GB计生补助标准" localSheetId="38">[46]J03标准!$B$71</definedName>
    <definedName name="GB计生补助标准" localSheetId="39">[46]J03标准!$B$71</definedName>
    <definedName name="GB计生补助标准" localSheetId="40">[46]J03标准!$B$71</definedName>
    <definedName name="GB计生补助标准" localSheetId="41">[46]J03标准!$B$71</definedName>
    <definedName name="GB计生补助标准" localSheetId="51">[48]J03标准!$B$71</definedName>
    <definedName name="GB计生补助标准">[49]J03标准!$B$71</definedName>
    <definedName name="GB艰苦边远地区津贴标准" localSheetId="15">[46]J03标准!$B$17:$B$23</definedName>
    <definedName name="GB艰苦边远地区津贴标准" localSheetId="16">[46]J03标准!$B$17:$B$23</definedName>
    <definedName name="GB艰苦边远地区津贴标准" localSheetId="17">[46]J03标准!$B$17:$B$23</definedName>
    <definedName name="GB艰苦边远地区津贴标准" localSheetId="18">[46]J03标准!$B$17:$B$23</definedName>
    <definedName name="GB艰苦边远地区津贴标准" localSheetId="30">[47]J03标准!$B$17:$B$23</definedName>
    <definedName name="GB艰苦边远地区津贴标准" localSheetId="38">[46]J03标准!$B$17:$B$23</definedName>
    <definedName name="GB艰苦边远地区津贴标准" localSheetId="39">[46]J03标准!$B$17:$B$23</definedName>
    <definedName name="GB艰苦边远地区津贴标准" localSheetId="40">[46]J03标准!$B$17:$B$23</definedName>
    <definedName name="GB艰苦边远地区津贴标准" localSheetId="41">[46]J03标准!$B$17:$B$23</definedName>
    <definedName name="GB艰苦边远地区津贴标准" localSheetId="51">[48]J03标准!$B$17:$B$23</definedName>
    <definedName name="GB艰苦边远地区津贴标准">[49]J03标准!$B$17:$B$23</definedName>
    <definedName name="GB离休人员经费" localSheetId="15">[46]J03标准!$B$12</definedName>
    <definedName name="GB离休人员经费" localSheetId="16">[46]J03标准!$B$12</definedName>
    <definedName name="GB离休人员经费" localSheetId="17">[46]J03标准!$B$12</definedName>
    <definedName name="GB离休人员经费" localSheetId="18">[46]J03标准!$B$12</definedName>
    <definedName name="GB离休人员经费" localSheetId="30">[47]J03标准!$B$12</definedName>
    <definedName name="GB离休人员经费" localSheetId="38">[46]J03标准!$B$12</definedName>
    <definedName name="GB离休人员经费" localSheetId="39">[46]J03标准!$B$12</definedName>
    <definedName name="GB离休人员经费" localSheetId="40">[46]J03标准!$B$12</definedName>
    <definedName name="GB离休人员经费" localSheetId="41">[46]J03标准!$B$12</definedName>
    <definedName name="GB离休人员经费" localSheetId="51">[48]J03标准!$B$12</definedName>
    <definedName name="GB离休人员经费">[49]J03标准!$B$12</definedName>
    <definedName name="GB农村低保标准" localSheetId="15">[46]J03标准!$B$63</definedName>
    <definedName name="GB农村低保标准" localSheetId="16">[46]J03标准!$B$63</definedName>
    <definedName name="GB农村低保标准" localSheetId="17">[46]J03标准!$B$63</definedName>
    <definedName name="GB农村低保标准" localSheetId="18">[46]J03标准!$B$63</definedName>
    <definedName name="GB农村低保标准" localSheetId="30">[47]J03标准!$B$63</definedName>
    <definedName name="GB农村低保标准" localSheetId="38">[46]J03标准!$B$63</definedName>
    <definedName name="GB农村低保标准" localSheetId="39">[46]J03标准!$B$63</definedName>
    <definedName name="GB农村低保标准" localSheetId="40">[46]J03标准!$B$63</definedName>
    <definedName name="GB农村低保标准" localSheetId="41">[46]J03标准!$B$63</definedName>
    <definedName name="GB农村低保标准" localSheetId="51">[48]J03标准!$B$63</definedName>
    <definedName name="GB农村低保标准">[49]J03标准!$B$63</definedName>
    <definedName name="GB农村文化补助" localSheetId="15">[46]J03标准!$B$60</definedName>
    <definedName name="GB农村文化补助" localSheetId="16">[46]J03标准!$B$60</definedName>
    <definedName name="GB农村文化补助" localSheetId="17">[46]J03标准!$B$60</definedName>
    <definedName name="GB农村文化补助" localSheetId="18">[46]J03标准!$B$60</definedName>
    <definedName name="GB农村文化补助" localSheetId="30">[47]J03标准!$B$60</definedName>
    <definedName name="GB农村文化补助" localSheetId="38">[46]J03标准!$B$60</definedName>
    <definedName name="GB农村文化补助" localSheetId="39">[46]J03标准!$B$60</definedName>
    <definedName name="GB农村文化补助" localSheetId="40">[46]J03标准!$B$60</definedName>
    <definedName name="GB农村文化补助" localSheetId="41">[46]J03标准!$B$60</definedName>
    <definedName name="GB农村文化补助" localSheetId="51">[48]J03标准!$B$60</definedName>
    <definedName name="GB农村文化补助">[49]J03标准!$B$60</definedName>
    <definedName name="GB贫困初中生补助" localSheetId="15">[46]J03标准!$B$49</definedName>
    <definedName name="GB贫困初中生补助" localSheetId="16">[46]J03标准!$B$49</definedName>
    <definedName name="GB贫困初中生补助" localSheetId="17">[46]J03标准!$B$49</definedName>
    <definedName name="GB贫困初中生补助" localSheetId="18">[46]J03标准!$B$49</definedName>
    <definedName name="GB贫困初中生补助" localSheetId="30">[47]J03标准!$B$49</definedName>
    <definedName name="GB贫困初中生补助" localSheetId="38">[46]J03标准!$B$49</definedName>
    <definedName name="GB贫困初中生补助" localSheetId="39">[46]J03标准!$B$49</definedName>
    <definedName name="GB贫困初中生补助" localSheetId="40">[46]J03标准!$B$49</definedName>
    <definedName name="GB贫困初中生补助" localSheetId="41">[46]J03标准!$B$49</definedName>
    <definedName name="GB贫困初中生补助" localSheetId="51">[48]J03标准!$B$49</definedName>
    <definedName name="GB贫困初中生补助">[49]J03标准!$B$49</definedName>
    <definedName name="GB贫困小学生补助" localSheetId="15">[46]J03标准!$B$48</definedName>
    <definedName name="GB贫困小学生补助" localSheetId="16">[46]J03标准!$B$48</definedName>
    <definedName name="GB贫困小学生补助" localSheetId="17">[46]J03标准!$B$48</definedName>
    <definedName name="GB贫困小学生补助" localSheetId="18">[46]J03标准!$B$48</definedName>
    <definedName name="GB贫困小学生补助" localSheetId="30">[47]J03标准!$B$48</definedName>
    <definedName name="GB贫困小学生补助" localSheetId="38">[46]J03标准!$B$48</definedName>
    <definedName name="GB贫困小学生补助" localSheetId="39">[46]J03标准!$B$48</definedName>
    <definedName name="GB贫困小学生补助" localSheetId="40">[46]J03标准!$B$48</definedName>
    <definedName name="GB贫困小学生补助" localSheetId="41">[46]J03标准!$B$48</definedName>
    <definedName name="GB贫困小学生补助" localSheetId="51">[48]J03标准!$B$48</definedName>
    <definedName name="GB贫困小学生补助">[49]J03标准!$B$48</definedName>
    <definedName name="GB普高免学费标准" localSheetId="15">[46]J03标准!$B$55:$B$58</definedName>
    <definedName name="GB普高免学费标准" localSheetId="16">[46]J03标准!$B$55:$B$58</definedName>
    <definedName name="GB普高免学费标准" localSheetId="17">[46]J03标准!$B$55:$B$58</definedName>
    <definedName name="GB普高免学费标准" localSheetId="18">[46]J03标准!$B$55:$B$58</definedName>
    <definedName name="GB普高免学费标准" localSheetId="30">[47]J03标准!$B$55:$B$58</definedName>
    <definedName name="GB普高免学费标准" localSheetId="38">[46]J03标准!$B$55:$B$58</definedName>
    <definedName name="GB普高免学费标准" localSheetId="39">[46]J03标准!$B$55:$B$58</definedName>
    <definedName name="GB普高免学费标准" localSheetId="40">[46]J03标准!$B$55:$B$58</definedName>
    <definedName name="GB普高免学费标准" localSheetId="41">[46]J03标准!$B$55:$B$58</definedName>
    <definedName name="GB普高免学费标准" localSheetId="51">[48]J03标准!$B$55:$B$58</definedName>
    <definedName name="GB普高免学费标准">[49]J03标准!$B$55:$B$58</definedName>
    <definedName name="GB普高助学金标准" localSheetId="15">[46]J03标准!$B$50</definedName>
    <definedName name="GB普高助学金标准" localSheetId="16">[46]J03标准!$B$50</definedName>
    <definedName name="GB普高助学金标准" localSheetId="17">[46]J03标准!$B$50</definedName>
    <definedName name="GB普高助学金标准" localSheetId="18">[46]J03标准!$B$50</definedName>
    <definedName name="GB普高助学金标准" localSheetId="30">[47]J03标准!$B$50</definedName>
    <definedName name="GB普高助学金标准" localSheetId="38">[46]J03标准!$B$50</definedName>
    <definedName name="GB普高助学金标准" localSheetId="39">[46]J03标准!$B$50</definedName>
    <definedName name="GB普高助学金标准" localSheetId="40">[46]J03标准!$B$50</definedName>
    <definedName name="GB普高助学金标准" localSheetId="41">[46]J03标准!$B$50</definedName>
    <definedName name="GB普高助学金标准" localSheetId="51">[48]J03标准!$B$50</definedName>
    <definedName name="GB普高助学金标准">[49]J03标准!$B$50</definedName>
    <definedName name="GB其他基本民生标准" localSheetId="15">[46]J03标准!$B$77</definedName>
    <definedName name="GB其他基本民生标准" localSheetId="16">[46]J03标准!$B$77</definedName>
    <definedName name="GB其他基本民生标准" localSheetId="17">[46]J03标准!$B$77</definedName>
    <definedName name="GB其他基本民生标准" localSheetId="18">[46]J03标准!$B$77</definedName>
    <definedName name="GB其他基本民生标准" localSheetId="30">[47]J03标准!$B$77</definedName>
    <definedName name="GB其他基本民生标准" localSheetId="38">[46]J03标准!$B$77</definedName>
    <definedName name="GB其他基本民生标准" localSheetId="39">[46]J03标准!$B$77</definedName>
    <definedName name="GB其他基本民生标准" localSheetId="40">[46]J03标准!$B$77</definedName>
    <definedName name="GB其他基本民生标准" localSheetId="41">[46]J03标准!$B$77</definedName>
    <definedName name="GB其他基本民生标准" localSheetId="51">[48]J03标准!$B$77</definedName>
    <definedName name="GB其他基本民生标准">[49]J03标准!$B$77</definedName>
    <definedName name="GB其他在职国标工资" localSheetId="15">[46]J03标准!$B$8</definedName>
    <definedName name="GB其他在职国标工资" localSheetId="16">[46]J03标准!$B$8</definedName>
    <definedName name="GB其他在职国标工资" localSheetId="17">[46]J03标准!$B$8</definedName>
    <definedName name="GB其他在职国标工资" localSheetId="18">[46]J03标准!$B$8</definedName>
    <definedName name="GB其他在职国标工资" localSheetId="30">[47]J03标准!$B$8</definedName>
    <definedName name="GB其他在职国标工资" localSheetId="38">[46]J03标准!$B$8</definedName>
    <definedName name="GB其他在职国标工资" localSheetId="39">[46]J03标准!$B$8</definedName>
    <definedName name="GB其他在职国标工资" localSheetId="40">[46]J03标准!$B$8</definedName>
    <definedName name="GB其他在职国标工资" localSheetId="41">[46]J03标准!$B$8</definedName>
    <definedName name="GB其他在职国标工资" localSheetId="51">[48]J03标准!$B$8</definedName>
    <definedName name="GB其他在职国标工资">[49]J03标准!$B$8</definedName>
    <definedName name="GB深度贫困县补助" localSheetId="15">[46]J03标准!$B$81:$B$87</definedName>
    <definedName name="GB深度贫困县补助" localSheetId="16">[46]J03标准!$B$81:$B$87</definedName>
    <definedName name="GB深度贫困县补助" localSheetId="17">[46]J03标准!$B$81:$B$87</definedName>
    <definedName name="GB深度贫困县补助" localSheetId="18">[46]J03标准!$B$81:$B$87</definedName>
    <definedName name="GB深度贫困县补助" localSheetId="30">[47]J03标准!$B$81:$B$87</definedName>
    <definedName name="GB深度贫困县补助" localSheetId="38">[46]J03标准!$B$81:$B$87</definedName>
    <definedName name="GB深度贫困县补助" localSheetId="39">[46]J03标准!$B$81:$B$87</definedName>
    <definedName name="GB深度贫困县补助" localSheetId="40">[46]J03标准!$B$81:$B$87</definedName>
    <definedName name="GB深度贫困县补助" localSheetId="41">[46]J03标准!$B$81:$B$87</definedName>
    <definedName name="GB深度贫困县补助" localSheetId="51">[48]J03标准!$B$81:$B$87</definedName>
    <definedName name="GB深度贫困县补助">[49]J03标准!$B$81:$B$87</definedName>
    <definedName name="GB事业单位绩效工资" localSheetId="15">[46]J03标准!$B$16</definedName>
    <definedName name="GB事业单位绩效工资" localSheetId="16">[46]J03标准!$B$16</definedName>
    <definedName name="GB事业单位绩效工资" localSheetId="17">[46]J03标准!$B$16</definedName>
    <definedName name="GB事业单位绩效工资" localSheetId="18">[46]J03标准!$B$16</definedName>
    <definedName name="GB事业单位绩效工资" localSheetId="30">[47]J03标准!$B$16</definedName>
    <definedName name="GB事业单位绩效工资" localSheetId="38">[46]J03标准!$B$16</definedName>
    <definedName name="GB事业单位绩效工资" localSheetId="39">[46]J03标准!$B$16</definedName>
    <definedName name="GB事业单位绩效工资" localSheetId="40">[46]J03标准!$B$16</definedName>
    <definedName name="GB事业单位绩效工资" localSheetId="41">[46]J03标准!$B$16</definedName>
    <definedName name="GB事业单位绩效工资" localSheetId="51">[48]J03标准!$B$16</definedName>
    <definedName name="GB事业单位绩效工资">[49]J03标准!$B$16</definedName>
    <definedName name="GB特殊教育标准" localSheetId="15">[46]J03标准!$B$46</definedName>
    <definedName name="GB特殊教育标准" localSheetId="16">[46]J03标准!$B$46</definedName>
    <definedName name="GB特殊教育标准" localSheetId="17">[46]J03标准!$B$46</definedName>
    <definedName name="GB特殊教育标准" localSheetId="18">[46]J03标准!$B$46</definedName>
    <definedName name="GB特殊教育标准" localSheetId="30">[47]J03标准!$B$46</definedName>
    <definedName name="GB特殊教育标准" localSheetId="38">[46]J03标准!$B$46</definedName>
    <definedName name="GB特殊教育标准" localSheetId="39">[46]J03标准!$B$46</definedName>
    <definedName name="GB特殊教育标准" localSheetId="40">[46]J03标准!$B$46</definedName>
    <definedName name="GB特殊教育标准" localSheetId="41">[46]J03标准!$B$46</definedName>
    <definedName name="GB特殊教育标准" localSheetId="51">[48]J03标准!$B$46</definedName>
    <definedName name="GB特殊教育标准">[49]J03标准!$B$46</definedName>
    <definedName name="GB退休人员经费" localSheetId="15">[46]J03标准!$B$13</definedName>
    <definedName name="GB退休人员经费" localSheetId="16">[46]J03标准!$B$13</definedName>
    <definedName name="GB退休人员经费" localSheetId="17">[46]J03标准!$B$13</definedName>
    <definedName name="GB退休人员经费" localSheetId="18">[46]J03标准!$B$13</definedName>
    <definedName name="GB退休人员经费" localSheetId="30">[47]J03标准!$B$13</definedName>
    <definedName name="GB退休人员经费" localSheetId="38">[46]J03标准!$B$13</definedName>
    <definedName name="GB退休人员经费" localSheetId="39">[46]J03标准!$B$13</definedName>
    <definedName name="GB退休人员经费" localSheetId="40">[46]J03标准!$B$13</definedName>
    <definedName name="GB退休人员经费" localSheetId="41">[46]J03标准!$B$13</definedName>
    <definedName name="GB退休人员经费" localSheetId="51">[48]J03标准!$B$13</definedName>
    <definedName name="GB退休人员经费">[49]J03标准!$B$13</definedName>
    <definedName name="GB完善人民警察工资待遇标准" localSheetId="15">[46]J03标准!$B$28</definedName>
    <definedName name="GB完善人民警察工资待遇标准" localSheetId="16">[46]J03标准!$B$28</definedName>
    <definedName name="GB完善人民警察工资待遇标准" localSheetId="17">[46]J03标准!$B$28</definedName>
    <definedName name="GB完善人民警察工资待遇标准" localSheetId="18">[46]J03标准!$B$28</definedName>
    <definedName name="GB完善人民警察工资待遇标准" localSheetId="30">[47]J03标准!$B$28</definedName>
    <definedName name="GB完善人民警察工资待遇标准" localSheetId="38">[46]J03标准!$B$28</definedName>
    <definedName name="GB完善人民警察工资待遇标准" localSheetId="39">[46]J03标准!$B$28</definedName>
    <definedName name="GB完善人民警察工资待遇标准" localSheetId="40">[46]J03标准!$B$28</definedName>
    <definedName name="GB完善人民警察工资待遇标准" localSheetId="41">[46]J03标准!$B$28</definedName>
    <definedName name="GB完善人民警察工资待遇标准" localSheetId="51">[48]J03标准!$B$28</definedName>
    <definedName name="GB完善人民警察工资待遇标准">[49]J03标准!$B$28</definedName>
    <definedName name="GB乡镇岗位补贴" localSheetId="15">[46]J03标准!$B$26</definedName>
    <definedName name="GB乡镇岗位补贴" localSheetId="16">[46]J03标准!$B$26</definedName>
    <definedName name="GB乡镇岗位补贴" localSheetId="17">[46]J03标准!$B$26</definedName>
    <definedName name="GB乡镇岗位补贴" localSheetId="18">[46]J03标准!$B$26</definedName>
    <definedName name="GB乡镇岗位补贴" localSheetId="30">[47]J03标准!$B$26</definedName>
    <definedName name="GB乡镇岗位补贴" localSheetId="38">[46]J03标准!$B$26</definedName>
    <definedName name="GB乡镇岗位补贴" localSheetId="39">[46]J03标准!$B$26</definedName>
    <definedName name="GB乡镇岗位补贴" localSheetId="40">[46]J03标准!$B$26</definedName>
    <definedName name="GB乡镇岗位补贴" localSheetId="41">[46]J03标准!$B$26</definedName>
    <definedName name="GB乡镇岗位补贴" localSheetId="51">[48]J03标准!$B$26</definedName>
    <definedName name="GB乡镇岗位补贴">[49]J03标准!$B$26</definedName>
    <definedName name="GB小学教育经费标准" localSheetId="15">[46]J03标准!$B$37:$B$40</definedName>
    <definedName name="GB小学教育经费标准" localSheetId="16">[46]J03标准!$B$37:$B$40</definedName>
    <definedName name="GB小学教育经费标准" localSheetId="17">[46]J03标准!$B$37:$B$40</definedName>
    <definedName name="GB小学教育经费标准" localSheetId="18">[46]J03标准!$B$37:$B$40</definedName>
    <definedName name="GB小学教育经费标准" localSheetId="30">[47]J03标准!$B$37:$B$40</definedName>
    <definedName name="GB小学教育经费标准" localSheetId="38">[46]J03标准!$B$37:$B$40</definedName>
    <definedName name="GB小学教育经费标准" localSheetId="39">[46]J03标准!$B$37:$B$40</definedName>
    <definedName name="GB小学教育经费标准" localSheetId="40">[46]J03标准!$B$37:$B$40</definedName>
    <definedName name="GB小学教育经费标准" localSheetId="41">[46]J03标准!$B$37:$B$40</definedName>
    <definedName name="GB小学教育经费标准" localSheetId="51">[48]J03标准!$B$37:$B$40</definedName>
    <definedName name="GB小学教育经费标准">[49]J03标准!$B$37:$B$40</definedName>
    <definedName name="GB学前教育资助标准" localSheetId="15">[46]J03标准!$B$34</definedName>
    <definedName name="GB学前教育资助标准" localSheetId="16">[46]J03标准!$B$34</definedName>
    <definedName name="GB学前教育资助标准" localSheetId="17">[46]J03标准!$B$34</definedName>
    <definedName name="GB学前教育资助标准" localSheetId="18">[46]J03标准!$B$34</definedName>
    <definedName name="GB学前教育资助标准" localSheetId="30">[47]J03标准!$B$34</definedName>
    <definedName name="GB学前教育资助标准" localSheetId="38">[46]J03标准!$B$34</definedName>
    <definedName name="GB学前教育资助标准" localSheetId="39">[46]J03标准!$B$34</definedName>
    <definedName name="GB学前教育资助标准" localSheetId="40">[46]J03标准!$B$34</definedName>
    <definedName name="GB学前教育资助标准" localSheetId="41">[46]J03标准!$B$34</definedName>
    <definedName name="GB学前教育资助标准" localSheetId="51">[48]J03标准!$B$34</definedName>
    <definedName name="GB学前教育资助标准">[49]J03标准!$B$34</definedName>
    <definedName name="GB学生营养改善标准" localSheetId="15">[46]J03标准!$B$51</definedName>
    <definedName name="GB学生营养改善标准" localSheetId="16">[46]J03标准!$B$51</definedName>
    <definedName name="GB学生营养改善标准" localSheetId="17">[46]J03标准!$B$51</definedName>
    <definedName name="GB学生营养改善标准" localSheetId="18">[46]J03标准!$B$51</definedName>
    <definedName name="GB学生营养改善标准" localSheetId="30">[47]J03标准!$B$51</definedName>
    <definedName name="GB学生营养改善标准" localSheetId="38">[46]J03标准!$B$51</definedName>
    <definedName name="GB学生营养改善标准" localSheetId="39">[46]J03标准!$B$51</definedName>
    <definedName name="GB学生营养改善标准" localSheetId="40">[46]J03标准!$B$51</definedName>
    <definedName name="GB学生营养改善标准" localSheetId="41">[46]J03标准!$B$51</definedName>
    <definedName name="GB学生营养改善标准" localSheetId="51">[48]J03标准!$B$51</definedName>
    <definedName name="GB学生营养改善标准">[49]J03标准!$B$51</definedName>
    <definedName name="GB养老保险缴费比例">0.28</definedName>
    <definedName name="GB养老保险缴费补助" localSheetId="15">[46]J03标准!$B$65</definedName>
    <definedName name="GB养老保险缴费补助" localSheetId="16">[46]J03标准!$B$65</definedName>
    <definedName name="GB养老保险缴费补助" localSheetId="17">[46]J03标准!$B$65</definedName>
    <definedName name="GB养老保险缴费补助" localSheetId="18">[46]J03标准!$B$65</definedName>
    <definedName name="GB养老保险缴费补助" localSheetId="30">[47]J03标准!$B$65</definedName>
    <definedName name="GB养老保险缴费补助" localSheetId="38">[46]J03标准!$B$65</definedName>
    <definedName name="GB养老保险缴费补助" localSheetId="39">[46]J03标准!$B$65</definedName>
    <definedName name="GB养老保险缴费补助" localSheetId="40">[46]J03标准!$B$65</definedName>
    <definedName name="GB养老保险缴费补助" localSheetId="41">[46]J03标准!$B$65</definedName>
    <definedName name="GB养老保险缴费补助" localSheetId="51">[48]J03标准!$B$65</definedName>
    <definedName name="GB养老保险缴费补助">[49]J03标准!$B$65</definedName>
    <definedName name="GB在职附加支出" localSheetId="15">[46]J03标准!$B$24</definedName>
    <definedName name="GB在职附加支出" localSheetId="16">[46]J03标准!$B$24</definedName>
    <definedName name="GB在职附加支出" localSheetId="17">[46]J03标准!$B$24</definedName>
    <definedName name="GB在职附加支出" localSheetId="18">[46]J03标准!$B$24</definedName>
    <definedName name="GB在职附加支出" localSheetId="30">[47]J03标准!$B$24</definedName>
    <definedName name="GB在职附加支出" localSheetId="38">[46]J03标准!$B$24</definedName>
    <definedName name="GB在职附加支出" localSheetId="39">[46]J03标准!$B$24</definedName>
    <definedName name="GB在职附加支出" localSheetId="40">[46]J03标准!$B$24</definedName>
    <definedName name="GB在职附加支出" localSheetId="41">[46]J03标准!$B$24</definedName>
    <definedName name="GB在职附加支出" localSheetId="51">[48]J03标准!$B$24</definedName>
    <definedName name="GB在职附加支出">[49]J03标准!$B$24</definedName>
    <definedName name="GB在职职级并行" localSheetId="15">[46]J03标准!$B$25</definedName>
    <definedName name="GB在职职级并行" localSheetId="16">[46]J03标准!$B$25</definedName>
    <definedName name="GB在职职级并行" localSheetId="17">[46]J03标准!$B$25</definedName>
    <definedName name="GB在职职级并行" localSheetId="18">[46]J03标准!$B$25</definedName>
    <definedName name="GB在职职级并行" localSheetId="30">[47]J03标准!$B$25</definedName>
    <definedName name="GB在职职级并行" localSheetId="38">[46]J03标准!$B$25</definedName>
    <definedName name="GB在职职级并行" localSheetId="39">[46]J03标准!$B$25</definedName>
    <definedName name="GB在职职级并行" localSheetId="40">[46]J03标准!$B$25</definedName>
    <definedName name="GB在职职级并行" localSheetId="41">[46]J03标准!$B$25</definedName>
    <definedName name="GB在职职级并行" localSheetId="51">[48]J03标准!$B$25</definedName>
    <definedName name="GB在职职级并行">[49]J03标准!$B$25</definedName>
    <definedName name="GB中职免学费标准" localSheetId="15">[46]J03标准!$B$53</definedName>
    <definedName name="GB中职免学费标准" localSheetId="16">[46]J03标准!$B$53</definedName>
    <definedName name="GB中职免学费标准" localSheetId="17">[46]J03标准!$B$53</definedName>
    <definedName name="GB中职免学费标准" localSheetId="18">[46]J03标准!$B$53</definedName>
    <definedName name="GB中职免学费标准" localSheetId="30">[47]J03标准!$B$53</definedName>
    <definedName name="GB中职免学费标准" localSheetId="38">[46]J03标准!$B$53</definedName>
    <definedName name="GB中职免学费标准" localSheetId="39">[46]J03标准!$B$53</definedName>
    <definedName name="GB中职免学费标准" localSheetId="40">[46]J03标准!$B$53</definedName>
    <definedName name="GB中职免学费标准" localSheetId="41">[46]J03标准!$B$53</definedName>
    <definedName name="GB中职免学费标准" localSheetId="51">[48]J03标准!$B$53</definedName>
    <definedName name="GB中职免学费标准">[49]J03标准!$B$53</definedName>
    <definedName name="GB中职助学金标准" localSheetId="15">[46]J03标准!$B$52</definedName>
    <definedName name="GB中职助学金标准" localSheetId="16">[46]J03标准!$B$52</definedName>
    <definedName name="GB中职助学金标准" localSheetId="17">[46]J03标准!$B$52</definedName>
    <definedName name="GB中职助学金标准" localSheetId="18">[46]J03标准!$B$52</definedName>
    <definedName name="GB中职助学金标准" localSheetId="30">[47]J03标准!$B$52</definedName>
    <definedName name="GB中职助学金标准" localSheetId="38">[46]J03标准!$B$52</definedName>
    <definedName name="GB中职助学金标准" localSheetId="39">[46]J03标准!$B$52</definedName>
    <definedName name="GB中职助学金标准" localSheetId="40">[46]J03标准!$B$52</definedName>
    <definedName name="GB中职助学金标准" localSheetId="41">[46]J03标准!$B$52</definedName>
    <definedName name="GB中职助学金标准" localSheetId="51">[48]J03标准!$B$52</definedName>
    <definedName name="GB中职助学金标准">[49]J03标准!$B$52</definedName>
    <definedName name="gf" localSheetId="15">#REF!</definedName>
    <definedName name="gf" localSheetId="16">#REF!</definedName>
    <definedName name="gf" localSheetId="17">#REF!</definedName>
    <definedName name="gf" localSheetId="18">#REF!</definedName>
    <definedName name="gf" localSheetId="19">#REF!</definedName>
    <definedName name="gf" localSheetId="20">#REF!</definedName>
    <definedName name="gf" localSheetId="21">#REF!</definedName>
    <definedName name="gf" localSheetId="22">#REF!</definedName>
    <definedName name="gf" localSheetId="23">#REF!</definedName>
    <definedName name="gf" localSheetId="24">#REF!</definedName>
    <definedName name="gf" localSheetId="30">#REF!</definedName>
    <definedName name="gf" localSheetId="31">#REF!</definedName>
    <definedName name="gf" localSheetId="33">#REF!</definedName>
    <definedName name="gf" localSheetId="38">#REF!</definedName>
    <definedName name="gf" localSheetId="39">#REF!</definedName>
    <definedName name="gf" localSheetId="40">#REF!</definedName>
    <definedName name="gf" localSheetId="41">#REF!</definedName>
    <definedName name="gf" localSheetId="42">#REF!</definedName>
    <definedName name="gf" localSheetId="43">#REF!</definedName>
    <definedName name="gf" localSheetId="44">#REF!</definedName>
    <definedName name="gf" localSheetId="45">#REF!</definedName>
    <definedName name="gf" localSheetId="46">#REF!</definedName>
    <definedName name="gf" localSheetId="47">#REF!</definedName>
    <definedName name="gf" localSheetId="48">#REF!</definedName>
    <definedName name="gf" localSheetId="49">#REF!</definedName>
    <definedName name="gf" localSheetId="50">#REF!</definedName>
    <definedName name="gf" localSheetId="51">#REF!</definedName>
    <definedName name="gf" localSheetId="2">#REF!</definedName>
    <definedName name="gf">#REF!</definedName>
    <definedName name="gfagajfas">#N/A</definedName>
    <definedName name="gfh">#N/A</definedName>
    <definedName name="ggasfdasf">#N/A</definedName>
    <definedName name="gggg">#N/A</definedName>
    <definedName name="ggggggggg">#N/A</definedName>
    <definedName name="gh">#N/A</definedName>
    <definedName name="ghjk">#N/A</definedName>
    <definedName name="ghk">#N/A</definedName>
    <definedName name="gj">#N/A</definedName>
    <definedName name="gjhk">#N/A</definedName>
    <definedName name="gjk">#N/A</definedName>
    <definedName name="gjklh">#N/A</definedName>
    <definedName name="gxxe2003" localSheetId="15">'[54]P1012001'!$A$6:$E$117</definedName>
    <definedName name="gxxe2003" localSheetId="16">'[54]P1012001'!$A$6:$E$117</definedName>
    <definedName name="gxxe2003" localSheetId="17">'[54]P1012001'!$A$6:$E$117</definedName>
    <definedName name="gxxe2003" localSheetId="18">'[54]P1012001'!$A$6:$E$117</definedName>
    <definedName name="gxxe2003" localSheetId="30">'[55]P1012001'!$A$6:$E$117</definedName>
    <definedName name="gxxe2003" localSheetId="38">'[54]P1012001'!$A$6:$E$117</definedName>
    <definedName name="gxxe2003" localSheetId="39">'[54]P1012001'!$A$6:$E$117</definedName>
    <definedName name="gxxe2003" localSheetId="40">'[54]P1012001'!$A$6:$E$117</definedName>
    <definedName name="gxxe2003" localSheetId="41">'[54]P1012001'!$A$6:$E$117</definedName>
    <definedName name="gxxe2003" localSheetId="51">'[56]P1012001'!$A$6:$E$117</definedName>
    <definedName name="gxxe2003">'[57]P1012001'!$A$6:$E$117</definedName>
    <definedName name="gxxe20032" localSheetId="15">'[54]P1012001'!$A$6:$E$117</definedName>
    <definedName name="gxxe20032" localSheetId="16">'[54]P1012001'!$A$6:$E$117</definedName>
    <definedName name="gxxe20032" localSheetId="17">'[54]P1012001'!$A$6:$E$117</definedName>
    <definedName name="gxxe20032" localSheetId="18">'[54]P1012001'!$A$6:$E$117</definedName>
    <definedName name="gxxe20032" localSheetId="30">'[55]P1012001'!$A$6:$E$117</definedName>
    <definedName name="gxxe20032" localSheetId="38">'[54]P1012001'!$A$6:$E$117</definedName>
    <definedName name="gxxe20032" localSheetId="39">'[54]P1012001'!$A$6:$E$117</definedName>
    <definedName name="gxxe20032" localSheetId="40">'[54]P1012001'!$A$6:$E$117</definedName>
    <definedName name="gxxe20032" localSheetId="41">'[54]P1012001'!$A$6:$E$117</definedName>
    <definedName name="gxxe20032" localSheetId="51">'[56]P1012001'!$A$6:$E$117</definedName>
    <definedName name="gxxe20032">'[57]P1012001'!$A$6:$E$117</definedName>
    <definedName name="gxxx2004" localSheetId="15">'[58]P1012001'!$A$6:$E$117</definedName>
    <definedName name="gxxx2004" localSheetId="16">'[58]P1012001'!$A$6:$E$117</definedName>
    <definedName name="gxxx2004" localSheetId="17">'[58]P1012001'!$A$6:$E$117</definedName>
    <definedName name="gxxx2004" localSheetId="18">'[58]P1012001'!$A$6:$E$117</definedName>
    <definedName name="gxxx2004" localSheetId="30">'[59]P1012001'!$A$6:$E$117</definedName>
    <definedName name="gxxx2004" localSheetId="38">'[58]P1012001'!$A$6:$E$117</definedName>
    <definedName name="gxxx2004" localSheetId="39">'[58]P1012001'!$A$6:$E$117</definedName>
    <definedName name="gxxx2004" localSheetId="40">'[58]P1012001'!$A$6:$E$117</definedName>
    <definedName name="gxxx2004" localSheetId="41">'[58]P1012001'!$A$6:$E$117</definedName>
    <definedName name="gxxx2004" localSheetId="51">'[60]P1012001'!$A$6:$E$117</definedName>
    <definedName name="gxxx2004">'[61]P1012001'!$A$6:$E$117</definedName>
    <definedName name="h">#N/A</definedName>
    <definedName name="hdfgh">#N/A</definedName>
    <definedName name="hg">#N/A</definedName>
    <definedName name="hgfh">#N/A</definedName>
    <definedName name="hgj">#N/A</definedName>
    <definedName name="hhfk">#N/A</definedName>
    <definedName name="hhhh" localSheetId="15">#REF!</definedName>
    <definedName name="hhhh" localSheetId="16">#REF!</definedName>
    <definedName name="hhhh" localSheetId="17">#REF!</definedName>
    <definedName name="hhhh" localSheetId="18">#REF!</definedName>
    <definedName name="hhhh" localSheetId="19">#REF!</definedName>
    <definedName name="hhhh" localSheetId="20">#REF!</definedName>
    <definedName name="hhhh" localSheetId="21">#REF!</definedName>
    <definedName name="hhhh" localSheetId="22">#REF!</definedName>
    <definedName name="hhhh" localSheetId="23">#REF!</definedName>
    <definedName name="hhhh" localSheetId="24">#REF!</definedName>
    <definedName name="hhhh" localSheetId="30">#REF!</definedName>
    <definedName name="hhhh" localSheetId="31">#REF!</definedName>
    <definedName name="hhhh" localSheetId="33">#REF!</definedName>
    <definedName name="hhhh" localSheetId="38">#REF!</definedName>
    <definedName name="hhhh" localSheetId="39">#REF!</definedName>
    <definedName name="hhhh" localSheetId="40">#REF!</definedName>
    <definedName name="hhhh" localSheetId="41">#REF!</definedName>
    <definedName name="hhhh" localSheetId="42">#REF!</definedName>
    <definedName name="hhhh" localSheetId="43">#REF!</definedName>
    <definedName name="hhhh" localSheetId="44">#REF!</definedName>
    <definedName name="hhhh" localSheetId="45">#REF!</definedName>
    <definedName name="hhhh" localSheetId="46">#REF!</definedName>
    <definedName name="hhhh" localSheetId="47">#REF!</definedName>
    <definedName name="hhhh" localSheetId="48">#REF!</definedName>
    <definedName name="hhhh" localSheetId="49">#REF!</definedName>
    <definedName name="hhhh" localSheetId="50">#REF!</definedName>
    <definedName name="hhhh" localSheetId="51">#REF!</definedName>
    <definedName name="hhhh" localSheetId="2">#REF!</definedName>
    <definedName name="hhhh">#REF!</definedName>
    <definedName name="hj">#N/A</definedName>
    <definedName name="hjhgj">#N/A</definedName>
    <definedName name="hjk">#N/A</definedName>
    <definedName name="hjkjhl">#N/A</definedName>
    <definedName name="hjkl">#N/A</definedName>
    <definedName name="hkjfgkjhkhj">#N/A</definedName>
    <definedName name="hostfee" localSheetId="15">'[43]Financ. Overview'!$H$12</definedName>
    <definedName name="hostfee" localSheetId="16">'[43]Financ. Overview'!$H$12</definedName>
    <definedName name="hostfee" localSheetId="17">'[43]Financ. Overview'!$H$12</definedName>
    <definedName name="hostfee" localSheetId="18">'[43]Financ. Overview'!$H$12</definedName>
    <definedName name="hostfee" localSheetId="38">'[43]Financ. Overview'!$H$12</definedName>
    <definedName name="hostfee" localSheetId="39">'[43]Financ. Overview'!$H$12</definedName>
    <definedName name="hostfee" localSheetId="40">'[43]Financ. Overview'!$H$12</definedName>
    <definedName name="hostfee" localSheetId="41">'[43]Financ. Overview'!$H$12</definedName>
    <definedName name="hostfee" localSheetId="51">'[44]Financ. Overview'!$H$12</definedName>
    <definedName name="hostfee">'[45]Financ. Overview'!$H$12</definedName>
    <definedName name="hraiu_bottom" localSheetId="15">'[43]Financ. Overview'!#REF!</definedName>
    <definedName name="hraiu_bottom" localSheetId="16">'[43]Financ. Overview'!#REF!</definedName>
    <definedName name="hraiu_bottom" localSheetId="17">'[43]Financ. Overview'!#REF!</definedName>
    <definedName name="hraiu_bottom" localSheetId="18">'[43]Financ. Overview'!#REF!</definedName>
    <definedName name="hraiu_bottom" localSheetId="38">'[43]Financ. Overview'!#REF!</definedName>
    <definedName name="hraiu_bottom" localSheetId="39">'[43]Financ. Overview'!#REF!</definedName>
    <definedName name="hraiu_bottom" localSheetId="40">'[43]Financ. Overview'!#REF!</definedName>
    <definedName name="hraiu_bottom" localSheetId="41">'[43]Financ. Overview'!#REF!</definedName>
    <definedName name="hraiu_bottom" localSheetId="51">'[44]Financ. Overview'!#REF!</definedName>
    <definedName name="hraiu_bottom">'[45]Financ. Overview'!#REF!</definedName>
    <definedName name="hvac" localSheetId="15">'[43]Financ. Overview'!#REF!</definedName>
    <definedName name="hvac" localSheetId="16">'[43]Financ. Overview'!#REF!</definedName>
    <definedName name="hvac" localSheetId="17">'[43]Financ. Overview'!#REF!</definedName>
    <definedName name="hvac" localSheetId="18">'[43]Financ. Overview'!#REF!</definedName>
    <definedName name="hvac" localSheetId="38">'[43]Financ. Overview'!#REF!</definedName>
    <definedName name="hvac" localSheetId="39">'[43]Financ. Overview'!#REF!</definedName>
    <definedName name="hvac" localSheetId="40">'[43]Financ. Overview'!#REF!</definedName>
    <definedName name="hvac" localSheetId="41">'[43]Financ. Overview'!#REF!</definedName>
    <definedName name="hvac" localSheetId="51">'[44]Financ. Overview'!#REF!</definedName>
    <definedName name="hvac">'[45]Financ. Overview'!#REF!</definedName>
    <definedName name="HWSheet">1</definedName>
    <definedName name="i">#N/A</definedName>
    <definedName name="j">#N/A</definedName>
    <definedName name="JB艰边津贴标准" localSheetId="15">'[46]J04-2分县基础数据'!$J$9:$J$2853</definedName>
    <definedName name="JB艰边津贴标准" localSheetId="16">'[46]J04-2分县基础数据'!$J$9:$J$2853</definedName>
    <definedName name="JB艰边津贴标准" localSheetId="17">'[46]J04-2分县基础数据'!$J$9:$J$2853</definedName>
    <definedName name="JB艰边津贴标准" localSheetId="18">'[46]J04-2分县基础数据'!$J$9:$J$2853</definedName>
    <definedName name="JB艰边津贴标准" localSheetId="30">'[47]J04-2分县基础数据'!$J$9:$J$2853</definedName>
    <definedName name="JB艰边津贴标准" localSheetId="38">'[46]J04-2分县基础数据'!$J$9:$J$2853</definedName>
    <definedName name="JB艰边津贴标准" localSheetId="39">'[46]J04-2分县基础数据'!$J$9:$J$2853</definedName>
    <definedName name="JB艰边津贴标准" localSheetId="40">'[46]J04-2分县基础数据'!$J$9:$J$2853</definedName>
    <definedName name="JB艰边津贴标准" localSheetId="41">'[46]J04-2分县基础数据'!$J$9:$J$2853</definedName>
    <definedName name="JB艰边津贴标准" localSheetId="51">'[48]J04-2分县基础数据'!$J$9:$J$2853</definedName>
    <definedName name="JB艰边津贴标准">'[49]J04-2分县基础数据'!$J$9:$J$2853</definedName>
    <definedName name="JB离休人员津补贴标准" localSheetId="15">'[46]J04-2分县基础数据'!$L$9:$L$2853</definedName>
    <definedName name="JB离休人员津补贴标准" localSheetId="16">'[46]J04-2分县基础数据'!$L$9:$L$2853</definedName>
    <definedName name="JB离休人员津补贴标准" localSheetId="17">'[46]J04-2分县基础数据'!$L$9:$L$2853</definedName>
    <definedName name="JB离休人员津补贴标准" localSheetId="18">'[46]J04-2分县基础数据'!$L$9:$L$2853</definedName>
    <definedName name="JB离休人员津补贴标准" localSheetId="30">'[47]J04-2分县基础数据'!$L$9:$L$2853</definedName>
    <definedName name="JB离休人员津补贴标准" localSheetId="38">'[46]J04-2分县基础数据'!$L$9:$L$2853</definedName>
    <definedName name="JB离休人员津补贴标准" localSheetId="39">'[46]J04-2分县基础数据'!$L$9:$L$2853</definedName>
    <definedName name="JB离休人员津补贴标准" localSheetId="40">'[46]J04-2分县基础数据'!$L$9:$L$2853</definedName>
    <definedName name="JB离休人员津补贴标准" localSheetId="41">'[46]J04-2分县基础数据'!$L$9:$L$2853</definedName>
    <definedName name="JB离休人员津补贴标准" localSheetId="51">'[48]J04-2分县基础数据'!$L$9:$L$2853</definedName>
    <definedName name="JB离休人员津补贴标准">'[49]J04-2分县基础数据'!$L$9:$L$2853</definedName>
    <definedName name="JB退休人员津补贴标准" localSheetId="15">'[46]J04-2分县基础数据'!$M$9:$M$2853</definedName>
    <definedName name="JB退休人员津补贴标准" localSheetId="16">'[46]J04-2分县基础数据'!$M$9:$M$2853</definedName>
    <definedName name="JB退休人员津补贴标准" localSheetId="17">'[46]J04-2分县基础数据'!$M$9:$M$2853</definedName>
    <definedName name="JB退休人员津补贴标准" localSheetId="18">'[46]J04-2分县基础数据'!$M$9:$M$2853</definedName>
    <definedName name="JB退休人员津补贴标准" localSheetId="30">'[47]J04-2分县基础数据'!$M$9:$M$2853</definedName>
    <definedName name="JB退休人员津补贴标准" localSheetId="38">'[46]J04-2分县基础数据'!$M$9:$M$2853</definedName>
    <definedName name="JB退休人员津补贴标准" localSheetId="39">'[46]J04-2分县基础数据'!$M$9:$M$2853</definedName>
    <definedName name="JB退休人员津补贴标准" localSheetId="40">'[46]J04-2分县基础数据'!$M$9:$M$2853</definedName>
    <definedName name="JB退休人员津补贴标准" localSheetId="41">'[46]J04-2分县基础数据'!$M$9:$M$2853</definedName>
    <definedName name="JB退休人员津补贴标准" localSheetId="51">'[48]J04-2分县基础数据'!$M$9:$M$2853</definedName>
    <definedName name="JB退休人员津补贴标准">'[49]J04-2分县基础数据'!$M$9:$M$2853</definedName>
    <definedName name="JB在职人员津补贴标准" localSheetId="15">'[46]J04-2分县基础数据'!$K$9:$K$2853</definedName>
    <definedName name="JB在职人员津补贴标准" localSheetId="16">'[46]J04-2分县基础数据'!$K$9:$K$2853</definedName>
    <definedName name="JB在职人员津补贴标准" localSheetId="17">'[46]J04-2分县基础数据'!$K$9:$K$2853</definedName>
    <definedName name="JB在职人员津补贴标准" localSheetId="18">'[46]J04-2分县基础数据'!$K$9:$K$2853</definedName>
    <definedName name="JB在职人员津补贴标准" localSheetId="30">'[47]J04-2分县基础数据'!$K$9:$K$2853</definedName>
    <definedName name="JB在职人员津补贴标准" localSheetId="38">'[46]J04-2分县基础数据'!$K$9:$K$2853</definedName>
    <definedName name="JB在职人员津补贴标准" localSheetId="39">'[46]J04-2分县基础数据'!$K$9:$K$2853</definedName>
    <definedName name="JB在职人员津补贴标准" localSheetId="40">'[46]J04-2分县基础数据'!$K$9:$K$2853</definedName>
    <definedName name="JB在职人员津补贴标准" localSheetId="41">'[46]J04-2分县基础数据'!$K$9:$K$2853</definedName>
    <definedName name="JB在职人员津补贴标准" localSheetId="51">'[48]J04-2分县基础数据'!$K$9:$K$2853</definedName>
    <definedName name="JB在职人员津补贴标准">'[49]J04-2分县基础数据'!$K$9:$K$2853</definedName>
    <definedName name="JC成本差异系数" localSheetId="15">'[46]J04-2分县基础数据'!$I$9:$I$2853</definedName>
    <definedName name="JC成本差异系数" localSheetId="16">'[46]J04-2分县基础数据'!$I$9:$I$2853</definedName>
    <definedName name="JC成本差异系数" localSheetId="17">'[46]J04-2分县基础数据'!$I$9:$I$2853</definedName>
    <definedName name="JC成本差异系数" localSheetId="18">'[46]J04-2分县基础数据'!$I$9:$I$2853</definedName>
    <definedName name="JC成本差异系数" localSheetId="30">'[47]J04-2分县基础数据'!$I$9:$I$2853</definedName>
    <definedName name="JC成本差异系数" localSheetId="38">'[46]J04-2分县基础数据'!$I$9:$I$2853</definedName>
    <definedName name="JC成本差异系数" localSheetId="39">'[46]J04-2分县基础数据'!$I$9:$I$2853</definedName>
    <definedName name="JC成本差异系数" localSheetId="40">'[46]J04-2分县基础数据'!$I$9:$I$2853</definedName>
    <definedName name="JC成本差异系数" localSheetId="41">'[46]J04-2分县基础数据'!$I$9:$I$2853</definedName>
    <definedName name="JC成本差异系数" localSheetId="51">'[48]J04-2分县基础数据'!$I$9:$I$2853</definedName>
    <definedName name="JC成本差异系数">'[49]J04-2分县基础数据'!$I$9:$I$2853</definedName>
    <definedName name="JC户籍人口" localSheetId="15">'[46]J04-2分县基础数据'!$N$9:$N$2853</definedName>
    <definedName name="JC户籍人口" localSheetId="16">'[46]J04-2分县基础数据'!$N$9:$N$2853</definedName>
    <definedName name="JC户籍人口" localSheetId="17">'[46]J04-2分县基础数据'!$N$9:$N$2853</definedName>
    <definedName name="JC户籍人口" localSheetId="18">'[46]J04-2分县基础数据'!$N$9:$N$2853</definedName>
    <definedName name="JC户籍人口" localSheetId="30">'[47]J04-2分县基础数据'!$N$9:$N$2853</definedName>
    <definedName name="JC户籍人口" localSheetId="38">'[46]J04-2分县基础数据'!$N$9:$N$2853</definedName>
    <definedName name="JC户籍人口" localSheetId="39">'[46]J04-2分县基础数据'!$N$9:$N$2853</definedName>
    <definedName name="JC户籍人口" localSheetId="40">'[46]J04-2分县基础数据'!$N$9:$N$2853</definedName>
    <definedName name="JC户籍人口" localSheetId="41">'[46]J04-2分县基础数据'!$N$9:$N$2853</definedName>
    <definedName name="JC户籍人口" localSheetId="51">'[48]J04-2分县基础数据'!$N$9:$N$2853</definedName>
    <definedName name="JC户籍人口">'[49]J04-2分县基础数据'!$N$9:$N$2853</definedName>
    <definedName name="JC艰边类型" localSheetId="15">'[46]J04-2分县基础数据'!$G$9:$G$2853</definedName>
    <definedName name="JC艰边类型" localSheetId="16">'[46]J04-2分县基础数据'!$G$9:$G$2853</definedName>
    <definedName name="JC艰边类型" localSheetId="17">'[46]J04-2分县基础数据'!$G$9:$G$2853</definedName>
    <definedName name="JC艰边类型" localSheetId="18">'[46]J04-2分县基础数据'!$G$9:$G$2853</definedName>
    <definedName name="JC艰边类型" localSheetId="30">'[47]J04-2分县基础数据'!$G$9:$G$2853</definedName>
    <definedName name="JC艰边类型" localSheetId="38">'[46]J04-2分县基础数据'!$G$9:$G$2853</definedName>
    <definedName name="JC艰边类型" localSheetId="39">'[46]J04-2分县基础数据'!$G$9:$G$2853</definedName>
    <definedName name="JC艰边类型" localSheetId="40">'[46]J04-2分县基础数据'!$G$9:$G$2853</definedName>
    <definedName name="JC艰边类型" localSheetId="41">'[46]J04-2分县基础数据'!$G$9:$G$2853</definedName>
    <definedName name="JC艰边类型" localSheetId="51">'[48]J04-2分县基础数据'!$G$9:$G$2853</definedName>
    <definedName name="JC艰边类型">'[49]J04-2分县基础数据'!$G$9:$G$2853</definedName>
    <definedName name="JC津补贴标准全国平均数" localSheetId="15">'[46]J04-2分县基础数据'!$K$5</definedName>
    <definedName name="JC津补贴标准全国平均数" localSheetId="16">'[46]J04-2分县基础数据'!$K$5</definedName>
    <definedName name="JC津补贴标准全国平均数" localSheetId="17">'[46]J04-2分县基础数据'!$K$5</definedName>
    <definedName name="JC津补贴标准全国平均数" localSheetId="18">'[46]J04-2分县基础数据'!$K$5</definedName>
    <definedName name="JC津补贴标准全国平均数" localSheetId="30">'[47]J04-2分县基础数据'!$K$5</definedName>
    <definedName name="JC津补贴标准全国平均数" localSheetId="38">'[46]J04-2分县基础数据'!$K$5</definedName>
    <definedName name="JC津补贴标准全国平均数" localSheetId="39">'[46]J04-2分县基础数据'!$K$5</definedName>
    <definedName name="JC津补贴标准全国平均数" localSheetId="40">'[46]J04-2分县基础数据'!$K$5</definedName>
    <definedName name="JC津补贴标准全国平均数" localSheetId="41">'[46]J04-2分县基础数据'!$K$5</definedName>
    <definedName name="JC津补贴标准全国平均数" localSheetId="51">'[48]J04-2分县基础数据'!$K$5</definedName>
    <definedName name="JC津补贴标准全国平均数">'[49]J04-2分县基础数据'!$K$5</definedName>
    <definedName name="JC其他深度贫困地区标识" localSheetId="15">'[46]J04-2分县基础数据'!$H$9:$H$2853</definedName>
    <definedName name="JC其他深度贫困地区标识" localSheetId="16">'[46]J04-2分县基础数据'!$H$9:$H$2853</definedName>
    <definedName name="JC其他深度贫困地区标识" localSheetId="17">'[46]J04-2分县基础数据'!$H$9:$H$2853</definedName>
    <definedName name="JC其他深度贫困地区标识" localSheetId="18">'[46]J04-2分县基础数据'!$H$9:$H$2853</definedName>
    <definedName name="JC其他深度贫困地区标识" localSheetId="30">'[47]J04-2分县基础数据'!$H$9:$H$2853</definedName>
    <definedName name="JC其他深度贫困地区标识" localSheetId="38">'[46]J04-2分县基础数据'!$H$9:$H$2853</definedName>
    <definedName name="JC其他深度贫困地区标识" localSheetId="39">'[46]J04-2分县基础数据'!$H$9:$H$2853</definedName>
    <definedName name="JC其他深度贫困地区标识" localSheetId="40">'[46]J04-2分县基础数据'!$H$9:$H$2853</definedName>
    <definedName name="JC其他深度贫困地区标识" localSheetId="41">'[46]J04-2分县基础数据'!$H$9:$H$2853</definedName>
    <definedName name="JC其他深度贫困地区标识" localSheetId="51">'[48]J04-2分县基础数据'!$H$9:$H$2853</definedName>
    <definedName name="JC其他深度贫困地区标识">'[49]J04-2分县基础数据'!$H$9:$H$2853</definedName>
    <definedName name="JC区划名称" localSheetId="15">'[46]J04-2分县基础数据'!$B$9:$B$2853</definedName>
    <definedName name="JC区划名称" localSheetId="16">'[46]J04-2分县基础数据'!$B$9:$B$2853</definedName>
    <definedName name="JC区划名称" localSheetId="17">'[46]J04-2分县基础数据'!$B$9:$B$2853</definedName>
    <definedName name="JC区划名称" localSheetId="18">'[46]J04-2分县基础数据'!$B$9:$B$2853</definedName>
    <definedName name="JC区划名称" localSheetId="30">'[47]J04-2分县基础数据'!$B$9:$B$2853</definedName>
    <definedName name="JC区划名称" localSheetId="38">'[46]J04-2分县基础数据'!$B$9:$B$2853</definedName>
    <definedName name="JC区划名称" localSheetId="39">'[46]J04-2分县基础数据'!$B$9:$B$2853</definedName>
    <definedName name="JC区划名称" localSheetId="40">'[46]J04-2分县基础数据'!$B$9:$B$2853</definedName>
    <definedName name="JC区划名称" localSheetId="41">'[46]J04-2分县基础数据'!$B$9:$B$2853</definedName>
    <definedName name="JC区划名称" localSheetId="51">'[48]J04-2分县基础数据'!$B$9:$B$2853</definedName>
    <definedName name="JC区划名称">'[49]J04-2分县基础数据'!$B$9:$B$2853</definedName>
    <definedName name="JC区域代码" localSheetId="15">'[46]J04-2分县基础数据'!$F$9:$F$2853</definedName>
    <definedName name="JC区域代码" localSheetId="16">'[46]J04-2分县基础数据'!$F$9:$F$2853</definedName>
    <definedName name="JC区域代码" localSheetId="17">'[46]J04-2分县基础数据'!$F$9:$F$2853</definedName>
    <definedName name="JC区域代码" localSheetId="18">'[46]J04-2分县基础数据'!$F$9:$F$2853</definedName>
    <definedName name="JC区域代码" localSheetId="30">'[47]J04-2分县基础数据'!$F$9:$F$2853</definedName>
    <definedName name="JC区域代码" localSheetId="38">'[46]J04-2分县基础数据'!$F$9:$F$2853</definedName>
    <definedName name="JC区域代码" localSheetId="39">'[46]J04-2分县基础数据'!$F$9:$F$2853</definedName>
    <definedName name="JC区域代码" localSheetId="40">'[46]J04-2分县基础数据'!$F$9:$F$2853</definedName>
    <definedName name="JC区域代码" localSheetId="41">'[46]J04-2分县基础数据'!$F$9:$F$2853</definedName>
    <definedName name="JC区域代码" localSheetId="51">'[48]J04-2分县基础数据'!$F$9:$F$2853</definedName>
    <definedName name="JC区域代码">'[49]J04-2分县基础数据'!$F$9:$F$2853</definedName>
    <definedName name="JC省份" localSheetId="15">'[46]J04-2分县基础数据'!$A$9:$A$2853</definedName>
    <definedName name="JC省份" localSheetId="16">'[46]J04-2分县基础数据'!$A$9:$A$2853</definedName>
    <definedName name="JC省份" localSheetId="17">'[46]J04-2分县基础数据'!$A$9:$A$2853</definedName>
    <definedName name="JC省份" localSheetId="18">'[46]J04-2分县基础数据'!$A$9:$A$2853</definedName>
    <definedName name="JC省份" localSheetId="30">'[47]J04-2分县基础数据'!$A$9:$A$2853</definedName>
    <definedName name="JC省份" localSheetId="38">'[46]J04-2分县基础数据'!$A$9:$A$2853</definedName>
    <definedName name="JC省份" localSheetId="39">'[46]J04-2分县基础数据'!$A$9:$A$2853</definedName>
    <definedName name="JC省份" localSheetId="40">'[46]J04-2分县基础数据'!$A$9:$A$2853</definedName>
    <definedName name="JC省份" localSheetId="41">'[46]J04-2分县基础数据'!$A$9:$A$2853</definedName>
    <definedName name="JC省份" localSheetId="51">'[48]J04-2分县基础数据'!$A$9:$A$2853</definedName>
    <definedName name="JC省份">'[49]J04-2分县基础数据'!$A$9:$A$2853</definedName>
    <definedName name="JC县区类别" localSheetId="15">'[46]J04-2分县基础数据'!$D$9:$D$2853</definedName>
    <definedName name="JC县区类别" localSheetId="16">'[46]J04-2分县基础数据'!$D$9:$D$2853</definedName>
    <definedName name="JC县区类别" localSheetId="17">'[46]J04-2分县基础数据'!$D$9:$D$2853</definedName>
    <definedName name="JC县区类别" localSheetId="18">'[46]J04-2分县基础数据'!$D$9:$D$2853</definedName>
    <definedName name="JC县区类别" localSheetId="30">'[47]J04-2分县基础数据'!$D$9:$D$2853</definedName>
    <definedName name="JC县区类别" localSheetId="38">'[46]J04-2分县基础数据'!$D$9:$D$2853</definedName>
    <definedName name="JC县区类别" localSheetId="39">'[46]J04-2分县基础数据'!$D$9:$D$2853</definedName>
    <definedName name="JC县区类别" localSheetId="40">'[46]J04-2分县基础数据'!$D$9:$D$2853</definedName>
    <definedName name="JC县区类别" localSheetId="41">'[46]J04-2分县基础数据'!$D$9:$D$2853</definedName>
    <definedName name="JC县区类别" localSheetId="51">'[48]J04-2分县基础数据'!$D$9:$D$2853</definedName>
    <definedName name="JC县区类别">'[49]J04-2分县基础数据'!$D$9:$D$2853</definedName>
    <definedName name="jdfajsfdj">#N/A</definedName>
    <definedName name="jdjfadsjf">#N/A</definedName>
    <definedName name="jgh">#N/A</definedName>
    <definedName name="jhgj">#N/A</definedName>
    <definedName name="jhkf">#N/A</definedName>
    <definedName name="jhkljl">#N/A</definedName>
    <definedName name="JH均衡度奖励" localSheetId="15">[46]F05改善均衡度奖励!$B$13:$B$53</definedName>
    <definedName name="JH均衡度奖励" localSheetId="16">[46]F05改善均衡度奖励!$B$13:$B$53</definedName>
    <definedName name="JH均衡度奖励" localSheetId="17">[46]F05改善均衡度奖励!$B$13:$B$53</definedName>
    <definedName name="JH均衡度奖励" localSheetId="18">[46]F05改善均衡度奖励!$B$13:$B$53</definedName>
    <definedName name="JH均衡度奖励" localSheetId="30">[47]F05改善均衡度奖励!$B$13:$B$53</definedName>
    <definedName name="JH均衡度奖励" localSheetId="38">[46]F05改善均衡度奖励!$B$13:$B$53</definedName>
    <definedName name="JH均衡度奖励" localSheetId="39">[46]F05改善均衡度奖励!$B$13:$B$53</definedName>
    <definedName name="JH均衡度奖励" localSheetId="40">[46]F05改善均衡度奖励!$B$13:$B$53</definedName>
    <definedName name="JH均衡度奖励" localSheetId="41">[46]F05改善均衡度奖励!$B$13:$B$53</definedName>
    <definedName name="JH均衡度奖励" localSheetId="51">[48]F05改善均衡度奖励!$B$13:$B$53</definedName>
    <definedName name="JH均衡度奖励">[49]F05改善均衡度奖励!$B$13:$B$53</definedName>
    <definedName name="jjgajsdfjasd">#N/A</definedName>
    <definedName name="jjjjj">#N/A</definedName>
    <definedName name="jk">#N/A</definedName>
    <definedName name="JK中央承担支出责任" localSheetId="15">'[46]J04-2分县基础数据'!$BU$9:$BU$2853</definedName>
    <definedName name="JK中央承担支出责任" localSheetId="16">'[46]J04-2分县基础数据'!$BU$9:$BU$2853</definedName>
    <definedName name="JK中央承担支出责任" localSheetId="17">'[46]J04-2分县基础数据'!$BU$9:$BU$2853</definedName>
    <definedName name="JK中央承担支出责任" localSheetId="18">'[46]J04-2分县基础数据'!$BU$9:$BU$2853</definedName>
    <definedName name="JK中央承担支出责任" localSheetId="30">'[47]J04-2分县基础数据'!$BU$9:$BU$2853</definedName>
    <definedName name="JK中央承担支出责任" localSheetId="38">'[46]J04-2分县基础数据'!$BU$9:$BU$2853</definedName>
    <definedName name="JK中央承担支出责任" localSheetId="39">'[46]J04-2分县基础数据'!$BU$9:$BU$2853</definedName>
    <definedName name="JK中央承担支出责任" localSheetId="40">'[46]J04-2分县基础数据'!$BU$9:$BU$2853</definedName>
    <definedName name="JK中央承担支出责任" localSheetId="41">'[46]J04-2分县基础数据'!$BU$9:$BU$2853</definedName>
    <definedName name="JK中央承担支出责任" localSheetId="51">'[48]J04-2分县基础数据'!$BU$9:$BU$2853</definedName>
    <definedName name="JK中央承担支出责任">'[49]J04-2分县基础数据'!$BU$9:$BU$2853</definedName>
    <definedName name="jl">#N/A</definedName>
    <definedName name="jmjkhjkl">#N/A</definedName>
    <definedName name="JM城镇低保人数" localSheetId="15">'[46]J04-2分县基础数据'!$R$9:$R$2853</definedName>
    <definedName name="JM城镇低保人数" localSheetId="16">'[46]J04-2分县基础数据'!$R$9:$R$2853</definedName>
    <definedName name="JM城镇低保人数" localSheetId="17">'[46]J04-2分县基础数据'!$R$9:$R$2853</definedName>
    <definedName name="JM城镇低保人数" localSheetId="18">'[46]J04-2分县基础数据'!$R$9:$R$2853</definedName>
    <definedName name="JM城镇低保人数" localSheetId="30">'[47]J04-2分县基础数据'!$R$9:$R$2853</definedName>
    <definedName name="JM城镇低保人数" localSheetId="38">'[46]J04-2分县基础数据'!$R$9:$R$2853</definedName>
    <definedName name="JM城镇低保人数" localSheetId="39">'[46]J04-2分县基础数据'!$R$9:$R$2853</definedName>
    <definedName name="JM城镇低保人数" localSheetId="40">'[46]J04-2分县基础数据'!$R$9:$R$2853</definedName>
    <definedName name="JM城镇低保人数" localSheetId="41">'[46]J04-2分县基础数据'!$R$9:$R$2853</definedName>
    <definedName name="JM城镇低保人数" localSheetId="51">'[48]J04-2分县基础数据'!$R$9:$R$2853</definedName>
    <definedName name="JM城镇低保人数">'[49]J04-2分县基础数据'!$R$9:$R$2853</definedName>
    <definedName name="JM村委会" localSheetId="15">'[46]J04-2分县基础数据'!$P$9:$P$2853</definedName>
    <definedName name="JM村委会" localSheetId="16">'[46]J04-2分县基础数据'!$P$9:$P$2853</definedName>
    <definedName name="JM村委会" localSheetId="17">'[46]J04-2分县基础数据'!$P$9:$P$2853</definedName>
    <definedName name="JM村委会" localSheetId="18">'[46]J04-2分县基础数据'!$P$9:$P$2853</definedName>
    <definedName name="JM村委会" localSheetId="30">'[47]J04-2分县基础数据'!$P$9:$P$2853</definedName>
    <definedName name="JM村委会" localSheetId="38">'[46]J04-2分县基础数据'!$P$9:$P$2853</definedName>
    <definedName name="JM村委会" localSheetId="39">'[46]J04-2分县基础数据'!$P$9:$P$2853</definedName>
    <definedName name="JM村委会" localSheetId="40">'[46]J04-2分县基础数据'!$P$9:$P$2853</definedName>
    <definedName name="JM村委会" localSheetId="41">'[46]J04-2分县基础数据'!$P$9:$P$2853</definedName>
    <definedName name="JM村委会" localSheetId="51">'[48]J04-2分县基础数据'!$P$9:$P$2853</definedName>
    <definedName name="JM村委会">'[49]J04-2分县基础数据'!$P$9:$P$2853</definedName>
    <definedName name="JM孤儿人数" localSheetId="15">'[46]J04-2分县基础数据'!$T$9:$T$2853</definedName>
    <definedName name="JM孤儿人数" localSheetId="16">'[46]J04-2分县基础数据'!$T$9:$T$2853</definedName>
    <definedName name="JM孤儿人数" localSheetId="17">'[46]J04-2分县基础数据'!$T$9:$T$2853</definedName>
    <definedName name="JM孤儿人数" localSheetId="18">'[46]J04-2分县基础数据'!$T$9:$T$2853</definedName>
    <definedName name="JM孤儿人数" localSheetId="30">'[47]J04-2分县基础数据'!$T$9:$T$2853</definedName>
    <definedName name="JM孤儿人数" localSheetId="38">'[46]J04-2分县基础数据'!$T$9:$T$2853</definedName>
    <definedName name="JM孤儿人数" localSheetId="39">'[46]J04-2分县基础数据'!$T$9:$T$2853</definedName>
    <definedName name="JM孤儿人数" localSheetId="40">'[46]J04-2分县基础数据'!$T$9:$T$2853</definedName>
    <definedName name="JM孤儿人数" localSheetId="41">'[46]J04-2分县基础数据'!$T$9:$T$2853</definedName>
    <definedName name="JM孤儿人数" localSheetId="51">'[48]J04-2分县基础数据'!$T$9:$T$2853</definedName>
    <definedName name="JM孤儿人数">'[49]J04-2分县基础数据'!$T$9:$T$2853</definedName>
    <definedName name="JM农村低保人数" localSheetId="15">'[46]J04-2分县基础数据'!$S$9:$S$2853</definedName>
    <definedName name="JM农村低保人数" localSheetId="16">'[46]J04-2分县基础数据'!$S$9:$S$2853</definedName>
    <definedName name="JM农村低保人数" localSheetId="17">'[46]J04-2分县基础数据'!$S$9:$S$2853</definedName>
    <definedName name="JM农村低保人数" localSheetId="18">'[46]J04-2分县基础数据'!$S$9:$S$2853</definedName>
    <definedName name="JM农村低保人数" localSheetId="30">'[47]J04-2分县基础数据'!$S$9:$S$2853</definedName>
    <definedName name="JM农村低保人数" localSheetId="38">'[46]J04-2分县基础数据'!$S$9:$S$2853</definedName>
    <definedName name="JM农村低保人数" localSheetId="39">'[46]J04-2分县基础数据'!$S$9:$S$2853</definedName>
    <definedName name="JM农村低保人数" localSheetId="40">'[46]J04-2分县基础数据'!$S$9:$S$2853</definedName>
    <definedName name="JM农村低保人数" localSheetId="41">'[46]J04-2分县基础数据'!$S$9:$S$2853</definedName>
    <definedName name="JM农村低保人数" localSheetId="51">'[48]J04-2分县基础数据'!$S$9:$S$2853</definedName>
    <definedName name="JM农村低保人数">'[49]J04-2分县基础数据'!$S$9:$S$2853</definedName>
    <definedName name="JP建档立卡贫困人口" localSheetId="15">'[46]J04-2分县基础数据'!$V$9:$V$2853</definedName>
    <definedName name="JP建档立卡贫困人口" localSheetId="16">'[46]J04-2分县基础数据'!$V$9:$V$2853</definedName>
    <definedName name="JP建档立卡贫困人口" localSheetId="17">'[46]J04-2分县基础数据'!$V$9:$V$2853</definedName>
    <definedName name="JP建档立卡贫困人口" localSheetId="18">'[46]J04-2分县基础数据'!$V$9:$V$2853</definedName>
    <definedName name="JP建档立卡贫困人口" localSheetId="30">'[47]J04-2分县基础数据'!$V$9:$V$2853</definedName>
    <definedName name="JP建档立卡贫困人口" localSheetId="38">'[46]J04-2分县基础数据'!$V$9:$V$2853</definedName>
    <definedName name="JP建档立卡贫困人口" localSheetId="39">'[46]J04-2分县基础数据'!$V$9:$V$2853</definedName>
    <definedName name="JP建档立卡贫困人口" localSheetId="40">'[46]J04-2分县基础数据'!$V$9:$V$2853</definedName>
    <definedName name="JP建档立卡贫困人口" localSheetId="41">'[46]J04-2分县基础数据'!$V$9:$V$2853</definedName>
    <definedName name="JP建档立卡贫困人口" localSheetId="51">'[48]J04-2分县基础数据'!$V$9:$V$2853</definedName>
    <definedName name="JP建档立卡贫困人口">'[49]J04-2分县基础数据'!$V$9:$V$2853</definedName>
    <definedName name="JR公检法在职人数" localSheetId="15">'[46]J04-2分县基础数据'!$BL$9:$BL$2853</definedName>
    <definedName name="JR公检法在职人数" localSheetId="16">'[46]J04-2分县基础数据'!$BL$9:$BL$2853</definedName>
    <definedName name="JR公检法在职人数" localSheetId="17">'[46]J04-2分县基础数据'!$BL$9:$BL$2853</definedName>
    <definedName name="JR公检法在职人数" localSheetId="18">'[46]J04-2分县基础数据'!$BL$9:$BL$2853</definedName>
    <definedName name="JR公检法在职人数" localSheetId="30">'[47]J04-2分县基础数据'!$BL$9:$BL$2853</definedName>
    <definedName name="JR公检法在职人数" localSheetId="38">'[46]J04-2分县基础数据'!$BL$9:$BL$2853</definedName>
    <definedName name="JR公检法在职人数" localSheetId="39">'[46]J04-2分县基础数据'!$BL$9:$BL$2853</definedName>
    <definedName name="JR公检法在职人数" localSheetId="40">'[46]J04-2分县基础数据'!$BL$9:$BL$2853</definedName>
    <definedName name="JR公检法在职人数" localSheetId="41">'[46]J04-2分县基础数据'!$BL$9:$BL$2853</definedName>
    <definedName name="JR公检法在职人数" localSheetId="51">'[48]J04-2分县基础数据'!$BL$9:$BL$2853</definedName>
    <definedName name="JR公检法在职人数">'[49]J04-2分县基础数据'!$BL$9:$BL$2853</definedName>
    <definedName name="JR行政在职人数" localSheetId="15">'[46]J04-2分县基础数据'!$BK$9:$BK$2853</definedName>
    <definedName name="JR行政在职人数" localSheetId="16">'[46]J04-2分县基础数据'!$BK$9:$BK$2853</definedName>
    <definedName name="JR行政在职人数" localSheetId="17">'[46]J04-2分县基础数据'!$BK$9:$BK$2853</definedName>
    <definedName name="JR行政在职人数" localSheetId="18">'[46]J04-2分县基础数据'!$BK$9:$BK$2853</definedName>
    <definedName name="JR行政在职人数" localSheetId="30">'[47]J04-2分县基础数据'!$BK$9:$BK$2853</definedName>
    <definedName name="JR行政在职人数" localSheetId="38">'[46]J04-2分县基础数据'!$BK$9:$BK$2853</definedName>
    <definedName name="JR行政在职人数" localSheetId="39">'[46]J04-2分县基础数据'!$BK$9:$BK$2853</definedName>
    <definedName name="JR行政在职人数" localSheetId="40">'[46]J04-2分县基础数据'!$BK$9:$BK$2853</definedName>
    <definedName name="JR行政在职人数" localSheetId="41">'[46]J04-2分县基础数据'!$BK$9:$BK$2853</definedName>
    <definedName name="JR行政在职人数" localSheetId="51">'[48]J04-2分县基础数据'!$BK$9:$BK$2853</definedName>
    <definedName name="JR行政在职人数">'[49]J04-2分县基础数据'!$BK$9:$BK$2853</definedName>
    <definedName name="JR教育在职人数" localSheetId="15">'[46]J04-2分县基础数据'!$BM$9:$BM$2853</definedName>
    <definedName name="JR教育在职人数" localSheetId="16">'[46]J04-2分县基础数据'!$BM$9:$BM$2853</definedName>
    <definedName name="JR教育在职人数" localSheetId="17">'[46]J04-2分县基础数据'!$BM$9:$BM$2853</definedName>
    <definedName name="JR教育在职人数" localSheetId="18">'[46]J04-2分县基础数据'!$BM$9:$BM$2853</definedName>
    <definedName name="JR教育在职人数" localSheetId="30">'[47]J04-2分县基础数据'!$BM$9:$BM$2853</definedName>
    <definedName name="JR教育在职人数" localSheetId="38">'[46]J04-2分县基础数据'!$BM$9:$BM$2853</definedName>
    <definedName name="JR教育在职人数" localSheetId="39">'[46]J04-2分县基础数据'!$BM$9:$BM$2853</definedName>
    <definedName name="JR教育在职人数" localSheetId="40">'[46]J04-2分县基础数据'!$BM$9:$BM$2853</definedName>
    <definedName name="JR教育在职人数" localSheetId="41">'[46]J04-2分县基础数据'!$BM$9:$BM$2853</definedName>
    <definedName name="JR教育在职人数" localSheetId="51">'[48]J04-2分县基础数据'!$BM$9:$BM$2853</definedName>
    <definedName name="JR教育在职人数">'[49]J04-2分县基础数据'!$BM$9:$BM$2853</definedName>
    <definedName name="JR离休人数" localSheetId="15">'[46]J04-2分县基础数据'!$BR$9:$BR$2853</definedName>
    <definedName name="JR离休人数" localSheetId="16">'[46]J04-2分县基础数据'!$BR$9:$BR$2853</definedName>
    <definedName name="JR离休人数" localSheetId="17">'[46]J04-2分县基础数据'!$BR$9:$BR$2853</definedName>
    <definedName name="JR离休人数" localSheetId="18">'[46]J04-2分县基础数据'!$BR$9:$BR$2853</definedName>
    <definedName name="JR离休人数" localSheetId="30">'[47]J04-2分县基础数据'!$BR$9:$BR$2853</definedName>
    <definedName name="JR离休人数" localSheetId="38">'[46]J04-2分县基础数据'!$BR$9:$BR$2853</definedName>
    <definedName name="JR离休人数" localSheetId="39">'[46]J04-2分县基础数据'!$BR$9:$BR$2853</definedName>
    <definedName name="JR离休人数" localSheetId="40">'[46]J04-2分县基础数据'!$BR$9:$BR$2853</definedName>
    <definedName name="JR离休人数" localSheetId="41">'[46]J04-2分县基础数据'!$BR$9:$BR$2853</definedName>
    <definedName name="JR离休人数" localSheetId="51">'[48]J04-2分县基础数据'!$BR$9:$BR$2853</definedName>
    <definedName name="JR离休人数">'[49]J04-2分县基础数据'!$BR$9:$BR$2853</definedName>
    <definedName name="JR其他在职人数" localSheetId="15">'[46]J04-2分县基础数据'!$BQ$9:$BQ$2853</definedName>
    <definedName name="JR其他在职人数" localSheetId="16">'[46]J04-2分县基础数据'!$BQ$9:$BQ$2853</definedName>
    <definedName name="JR其他在职人数" localSheetId="17">'[46]J04-2分县基础数据'!$BQ$9:$BQ$2853</definedName>
    <definedName name="JR其他在职人数" localSheetId="18">'[46]J04-2分县基础数据'!$BQ$9:$BQ$2853</definedName>
    <definedName name="JR其他在职人数" localSheetId="30">'[47]J04-2分县基础数据'!$BQ$9:$BQ$2853</definedName>
    <definedName name="JR其他在职人数" localSheetId="38">'[46]J04-2分县基础数据'!$BQ$9:$BQ$2853</definedName>
    <definedName name="JR其他在职人数" localSheetId="39">'[46]J04-2分县基础数据'!$BQ$9:$BQ$2853</definedName>
    <definedName name="JR其他在职人数" localSheetId="40">'[46]J04-2分县基础数据'!$BQ$9:$BQ$2853</definedName>
    <definedName name="JR其他在职人数" localSheetId="41">'[46]J04-2分县基础数据'!$BQ$9:$BQ$2853</definedName>
    <definedName name="JR其他在职人数" localSheetId="51">'[48]J04-2分县基础数据'!$BQ$9:$BQ$2853</definedName>
    <definedName name="JR其他在职人数">'[49]J04-2分县基础数据'!$BQ$9:$BQ$2853</definedName>
    <definedName name="JR其他在职人数60﹪" localSheetId="15">'[46]J04-2分县基础数据'!$BP$9:$BP$2853</definedName>
    <definedName name="JR其他在职人数60﹪" localSheetId="16">'[46]J04-2分县基础数据'!$BP$9:$BP$2853</definedName>
    <definedName name="JR其他在职人数60﹪" localSheetId="17">'[46]J04-2分县基础数据'!$BP$9:$BP$2853</definedName>
    <definedName name="JR其他在职人数60﹪" localSheetId="18">'[46]J04-2分县基础数据'!$BP$9:$BP$2853</definedName>
    <definedName name="JR其他在职人数60﹪" localSheetId="30">'[47]J04-2分县基础数据'!$BP$9:$BP$2853</definedName>
    <definedName name="JR其他在职人数60﹪" localSheetId="38">'[46]J04-2分县基础数据'!$BP$9:$BP$2853</definedName>
    <definedName name="JR其他在职人数60﹪" localSheetId="39">'[46]J04-2分县基础数据'!$BP$9:$BP$2853</definedName>
    <definedName name="JR其他在职人数60﹪" localSheetId="40">'[46]J04-2分县基础数据'!$BP$9:$BP$2853</definedName>
    <definedName name="JR其他在职人数60﹪" localSheetId="41">'[46]J04-2分县基础数据'!$BP$9:$BP$2853</definedName>
    <definedName name="JR其他在职人数60﹪" localSheetId="51">'[48]J04-2分县基础数据'!$BP$9:$BP$2853</definedName>
    <definedName name="JR其他在职人数60﹪">'[49]J04-2分县基础数据'!$BP$9:$BP$2853</definedName>
    <definedName name="JR退休人数" localSheetId="15">'[46]J04-2分县基础数据'!$BS$9:$BS$2853</definedName>
    <definedName name="JR退休人数" localSheetId="16">'[46]J04-2分县基础数据'!$BS$9:$BS$2853</definedName>
    <definedName name="JR退休人数" localSheetId="17">'[46]J04-2分县基础数据'!$BS$9:$BS$2853</definedName>
    <definedName name="JR退休人数" localSheetId="18">'[46]J04-2分县基础数据'!$BS$9:$BS$2853</definedName>
    <definedName name="JR退休人数" localSheetId="30">'[47]J04-2分县基础数据'!$BS$9:$BS$2853</definedName>
    <definedName name="JR退休人数" localSheetId="38">'[46]J04-2分县基础数据'!$BS$9:$BS$2853</definedName>
    <definedName name="JR退休人数" localSheetId="39">'[46]J04-2分县基础数据'!$BS$9:$BS$2853</definedName>
    <definedName name="JR退休人数" localSheetId="40">'[46]J04-2分县基础数据'!$BS$9:$BS$2853</definedName>
    <definedName name="JR退休人数" localSheetId="41">'[46]J04-2分县基础数据'!$BS$9:$BS$2853</definedName>
    <definedName name="JR退休人数" localSheetId="51">'[48]J04-2分县基础数据'!$BS$9:$BS$2853</definedName>
    <definedName name="JR退休人数">'[49]J04-2分县基础数据'!$BS$9:$BS$2853</definedName>
    <definedName name="JR卫生在职人数60﹪" localSheetId="15">'[46]J04-2分县基础数据'!$BO$9:$BO$2853</definedName>
    <definedName name="JR卫生在职人数60﹪" localSheetId="16">'[46]J04-2分县基础数据'!$BO$9:$BO$2853</definedName>
    <definedName name="JR卫生在职人数60﹪" localSheetId="17">'[46]J04-2分县基础数据'!$BO$9:$BO$2853</definedName>
    <definedName name="JR卫生在职人数60﹪" localSheetId="18">'[46]J04-2分县基础数据'!$BO$9:$BO$2853</definedName>
    <definedName name="JR卫生在职人数60﹪" localSheetId="30">'[47]J04-2分县基础数据'!$BO$9:$BO$2853</definedName>
    <definedName name="JR卫生在职人数60﹪" localSheetId="38">'[46]J04-2分县基础数据'!$BO$9:$BO$2853</definedName>
    <definedName name="JR卫生在职人数60﹪" localSheetId="39">'[46]J04-2分县基础数据'!$BO$9:$BO$2853</definedName>
    <definedName name="JR卫生在职人数60﹪" localSheetId="40">'[46]J04-2分县基础数据'!$BO$9:$BO$2853</definedName>
    <definedName name="JR卫生在职人数60﹪" localSheetId="41">'[46]J04-2分县基础数据'!$BO$9:$BO$2853</definedName>
    <definedName name="JR卫生在职人数60﹪" localSheetId="51">'[48]J04-2分县基础数据'!$BO$9:$BO$2853</definedName>
    <definedName name="JR卫生在职人数60﹪">'[49]J04-2分县基础数据'!$BO$9:$BO$2853</definedName>
    <definedName name="JR在职人数小计" localSheetId="15">'[46]J04-2分县基础数据'!$BJ$9:$BJ$2853</definedName>
    <definedName name="JR在职人数小计" localSheetId="16">'[46]J04-2分县基础数据'!$BJ$9:$BJ$2853</definedName>
    <definedName name="JR在职人数小计" localSheetId="17">'[46]J04-2分县基础数据'!$BJ$9:$BJ$2853</definedName>
    <definedName name="JR在职人数小计" localSheetId="18">'[46]J04-2分县基础数据'!$BJ$9:$BJ$2853</definedName>
    <definedName name="JR在职人数小计" localSheetId="30">'[47]J04-2分县基础数据'!$BJ$9:$BJ$2853</definedName>
    <definedName name="JR在职人数小计" localSheetId="38">'[46]J04-2分县基础数据'!$BJ$9:$BJ$2853</definedName>
    <definedName name="JR在职人数小计" localSheetId="39">'[46]J04-2分县基础数据'!$BJ$9:$BJ$2853</definedName>
    <definedName name="JR在职人数小计" localSheetId="40">'[46]J04-2分县基础数据'!$BJ$9:$BJ$2853</definedName>
    <definedName name="JR在职人数小计" localSheetId="41">'[46]J04-2分县基础数据'!$BJ$9:$BJ$2853</definedName>
    <definedName name="JR在职人数小计" localSheetId="51">'[48]J04-2分县基础数据'!$BJ$9:$BJ$2853</definedName>
    <definedName name="JR在职人数小计">'[49]J04-2分县基础数据'!$BJ$9:$BJ$2853</definedName>
    <definedName name="JS11002一般性转移支付收入" localSheetId="15">'[46]J04-1分省基础数据'!$Q$13:$Q$53</definedName>
    <definedName name="JS11002一般性转移支付收入" localSheetId="16">'[46]J04-1分省基础数据'!$Q$13:$Q$53</definedName>
    <definedName name="JS11002一般性转移支付收入" localSheetId="17">'[46]J04-1分省基础数据'!$Q$13:$Q$53</definedName>
    <definedName name="JS11002一般性转移支付收入" localSheetId="18">'[46]J04-1分省基础数据'!$Q$13:$Q$53</definedName>
    <definedName name="JS11002一般性转移支付收入" localSheetId="30">'[47]J04-1分省基础数据'!$Q$13:$Q$53</definedName>
    <definedName name="JS11002一般性转移支付收入" localSheetId="38">'[46]J04-1分省基础数据'!$Q$13:$Q$53</definedName>
    <definedName name="JS11002一般性转移支付收入" localSheetId="39">'[46]J04-1分省基础数据'!$Q$13:$Q$53</definedName>
    <definedName name="JS11002一般性转移支付收入" localSheetId="40">'[46]J04-1分省基础数据'!$Q$13:$Q$53</definedName>
    <definedName name="JS11002一般性转移支付收入" localSheetId="41">'[46]J04-1分省基础数据'!$Q$13:$Q$53</definedName>
    <definedName name="JS11002一般性转移支付收入" localSheetId="51">'[48]J04-1分省基础数据'!$Q$13:$Q$53</definedName>
    <definedName name="JS11002一般性转移支付收入">'[49]J04-1分省基础数据'!$Q$13:$Q$53</definedName>
    <definedName name="JS11003专项转移支付收入" localSheetId="15">'[46]J04-1分省基础数据'!$R$13:$R$53</definedName>
    <definedName name="JS11003专项转移支付收入" localSheetId="16">'[46]J04-1分省基础数据'!$R$13:$R$53</definedName>
    <definedName name="JS11003专项转移支付收入" localSheetId="17">'[46]J04-1分省基础数据'!$R$13:$R$53</definedName>
    <definedName name="JS11003专项转移支付收入" localSheetId="18">'[46]J04-1分省基础数据'!$R$13:$R$53</definedName>
    <definedName name="JS11003专项转移支付收入" localSheetId="30">'[47]J04-1分省基础数据'!$R$13:$R$53</definedName>
    <definedName name="JS11003专项转移支付收入" localSheetId="38">'[46]J04-1分省基础数据'!$R$13:$R$53</definedName>
    <definedName name="JS11003专项转移支付收入" localSheetId="39">'[46]J04-1分省基础数据'!$R$13:$R$53</definedName>
    <definedName name="JS11003专项转移支付收入" localSheetId="40">'[46]J04-1分省基础数据'!$R$13:$R$53</definedName>
    <definedName name="JS11003专项转移支付收入" localSheetId="41">'[46]J04-1分省基础数据'!$R$13:$R$53</definedName>
    <definedName name="JS11003专项转移支付收入" localSheetId="51">'[48]J04-1分省基础数据'!$R$13:$R$53</definedName>
    <definedName name="JS11003专项转移支付收入">'[49]J04-1分省基础数据'!$R$13:$R$53</definedName>
    <definedName name="JS2一般公共预算支出" localSheetId="15">'[46]J04-1分省基础数据'!$S$13:$S$53</definedName>
    <definedName name="JS2一般公共预算支出" localSheetId="16">'[46]J04-1分省基础数据'!$S$13:$S$53</definedName>
    <definedName name="JS2一般公共预算支出" localSheetId="17">'[46]J04-1分省基础数据'!$S$13:$S$53</definedName>
    <definedName name="JS2一般公共预算支出" localSheetId="18">'[46]J04-1分省基础数据'!$S$13:$S$53</definedName>
    <definedName name="JS2一般公共预算支出" localSheetId="30">'[47]J04-1分省基础数据'!$S$13:$S$53</definedName>
    <definedName name="JS2一般公共预算支出" localSheetId="38">'[46]J04-1分省基础数据'!$S$13:$S$53</definedName>
    <definedName name="JS2一般公共预算支出" localSheetId="39">'[46]J04-1分省基础数据'!$S$13:$S$53</definedName>
    <definedName name="JS2一般公共预算支出" localSheetId="40">'[46]J04-1分省基础数据'!$S$13:$S$53</definedName>
    <definedName name="JS2一般公共预算支出" localSheetId="41">'[46]J04-1分省基础数据'!$S$13:$S$53</definedName>
    <definedName name="JS2一般公共预算支出" localSheetId="51">'[48]J04-1分省基础数据'!$S$13:$S$53</definedName>
    <definedName name="JS2一般公共预算支出">'[49]J04-1分省基础数据'!$S$13:$S$53</definedName>
    <definedName name="JS补助范围标识" localSheetId="15">'[46]J04-1分省基础数据'!$J$13:$J$53</definedName>
    <definedName name="JS补助范围标识" localSheetId="16">'[46]J04-1分省基础数据'!$J$13:$J$53</definedName>
    <definedName name="JS补助范围标识" localSheetId="17">'[46]J04-1分省基础数据'!$J$13:$J$53</definedName>
    <definedName name="JS补助范围标识" localSheetId="18">'[46]J04-1分省基础数据'!$J$13:$J$53</definedName>
    <definedName name="JS补助范围标识" localSheetId="30">'[47]J04-1分省基础数据'!$J$13:$J$53</definedName>
    <definedName name="JS补助范围标识" localSheetId="38">'[46]J04-1分省基础数据'!$J$13:$J$53</definedName>
    <definedName name="JS补助范围标识" localSheetId="39">'[46]J04-1分省基础数据'!$J$13:$J$53</definedName>
    <definedName name="JS补助范围标识" localSheetId="40">'[46]J04-1分省基础数据'!$J$13:$J$53</definedName>
    <definedName name="JS补助范围标识" localSheetId="41">'[46]J04-1分省基础数据'!$J$13:$J$53</definedName>
    <definedName name="JS补助范围标识" localSheetId="51">'[48]J04-1分省基础数据'!$J$13:$J$53</definedName>
    <definedName name="JS补助范围标识">'[49]J04-1分省基础数据'!$J$13:$J$53</definedName>
    <definedName name="JS公用经费标准" localSheetId="15">'[46]J04-1分省基础数据'!$I$13:$I$53</definedName>
    <definedName name="JS公用经费标准" localSheetId="16">'[46]J04-1分省基础数据'!$I$13:$I$53</definedName>
    <definedName name="JS公用经费标准" localSheetId="17">'[46]J04-1分省基础数据'!$I$13:$I$53</definedName>
    <definedName name="JS公用经费标准" localSheetId="18">'[46]J04-1分省基础数据'!$I$13:$I$53</definedName>
    <definedName name="JS公用经费标准" localSheetId="30">'[47]J04-1分省基础数据'!$I$13:$I$53</definedName>
    <definedName name="JS公用经费标准" localSheetId="38">'[46]J04-1分省基础数据'!$I$13:$I$53</definedName>
    <definedName name="JS公用经费标准" localSheetId="39">'[46]J04-1分省基础数据'!$I$13:$I$53</definedName>
    <definedName name="JS公用经费标准" localSheetId="40">'[46]J04-1分省基础数据'!$I$13:$I$53</definedName>
    <definedName name="JS公用经费标准" localSheetId="41">'[46]J04-1分省基础数据'!$I$13:$I$53</definedName>
    <definedName name="JS公用经费标准" localSheetId="51">'[48]J04-1分省基础数据'!$I$13:$I$53</definedName>
    <definedName name="JS公用经费标准">'[49]J04-1分省基础数据'!$I$13:$I$53</definedName>
    <definedName name="JS减税规模" localSheetId="15">'[46]J04-1分省基础数据'!$M$13:$M$53</definedName>
    <definedName name="JS减税规模" localSheetId="16">'[46]J04-1分省基础数据'!$M$13:$M$53</definedName>
    <definedName name="JS减税规模" localSheetId="17">'[46]J04-1分省基础数据'!$M$13:$M$53</definedName>
    <definedName name="JS减税规模" localSheetId="18">'[46]J04-1分省基础数据'!$M$13:$M$53</definedName>
    <definedName name="JS减税规模" localSheetId="30">'[47]J04-1分省基础数据'!$M$13:$M$53</definedName>
    <definedName name="JS减税规模" localSheetId="38">'[46]J04-1分省基础数据'!$M$13:$M$53</definedName>
    <definedName name="JS减税规模" localSheetId="39">'[46]J04-1分省基础数据'!$M$13:$M$53</definedName>
    <definedName name="JS减税规模" localSheetId="40">'[46]J04-1分省基础数据'!$M$13:$M$53</definedName>
    <definedName name="JS减税规模" localSheetId="41">'[46]J04-1分省基础数据'!$M$13:$M$53</definedName>
    <definedName name="JS减税规模" localSheetId="51">'[48]J04-1分省基础数据'!$M$13:$M$53</definedName>
    <definedName name="JS减税规模">'[49]J04-1分省基础数据'!$M$13:$M$53</definedName>
    <definedName name="JS困难系数" localSheetId="15">'[46]J04-1分省基础数据'!$F$13:$F$53</definedName>
    <definedName name="JS困难系数" localSheetId="16">'[46]J04-1分省基础数据'!$F$13:$F$53</definedName>
    <definedName name="JS困难系数" localSheetId="17">'[46]J04-1分省基础数据'!$F$13:$F$53</definedName>
    <definedName name="JS困难系数" localSheetId="18">'[46]J04-1分省基础数据'!$F$13:$F$53</definedName>
    <definedName name="JS困难系数" localSheetId="30">'[47]J04-1分省基础数据'!$F$13:$F$53</definedName>
    <definedName name="JS困难系数" localSheetId="38">'[46]J04-1分省基础数据'!$F$13:$F$53</definedName>
    <definedName name="JS困难系数" localSheetId="39">'[46]J04-1分省基础数据'!$F$13:$F$53</definedName>
    <definedName name="JS困难系数" localSheetId="40">'[46]J04-1分省基础数据'!$F$13:$F$53</definedName>
    <definedName name="JS困难系数" localSheetId="41">'[46]J04-1分省基础数据'!$F$13:$F$53</definedName>
    <definedName name="JS困难系数" localSheetId="51">'[48]J04-1分省基础数据'!$F$13:$F$53</definedName>
    <definedName name="JS困难系数">'[49]J04-1分省基础数据'!$F$13:$F$53</definedName>
    <definedName name="JS区域" localSheetId="15">'[46]J04-1分省基础数据'!$C$13:$C$53</definedName>
    <definedName name="JS区域" localSheetId="16">'[46]J04-1分省基础数据'!$C$13:$C$53</definedName>
    <definedName name="JS区域" localSheetId="17">'[46]J04-1分省基础数据'!$C$13:$C$53</definedName>
    <definedName name="JS区域" localSheetId="18">'[46]J04-1分省基础数据'!$C$13:$C$53</definedName>
    <definedName name="JS区域" localSheetId="30">'[47]J04-1分省基础数据'!$C$13:$C$53</definedName>
    <definedName name="JS区域" localSheetId="38">'[46]J04-1分省基础数据'!$C$13:$C$53</definedName>
    <definedName name="JS区域" localSheetId="39">'[46]J04-1分省基础数据'!$C$13:$C$53</definedName>
    <definedName name="JS区域" localSheetId="40">'[46]J04-1分省基础数据'!$C$13:$C$53</definedName>
    <definedName name="JS区域" localSheetId="41">'[46]J04-1分省基础数据'!$C$13:$C$53</definedName>
    <definedName name="JS区域" localSheetId="51">'[48]J04-1分省基础数据'!$C$13:$C$53</definedName>
    <definedName name="JS区域">'[49]J04-1分省基础数据'!$C$13:$C$53</definedName>
    <definedName name="JS省份" localSheetId="15">'[46]J04-1分省基础数据'!$D$13:$D$53</definedName>
    <definedName name="JS省份" localSheetId="16">'[46]J04-1分省基础数据'!$D$13:$D$53</definedName>
    <definedName name="JS省份" localSheetId="17">'[46]J04-1分省基础数据'!$D$13:$D$53</definedName>
    <definedName name="JS省份" localSheetId="18">'[46]J04-1分省基础数据'!$D$13:$D$53</definedName>
    <definedName name="JS省份" localSheetId="30">'[47]J04-1分省基础数据'!$D$13:$D$53</definedName>
    <definedName name="JS省份" localSheetId="38">'[46]J04-1分省基础数据'!$D$13:$D$53</definedName>
    <definedName name="JS省份" localSheetId="39">'[46]J04-1分省基础数据'!$D$13:$D$53</definedName>
    <definedName name="JS省份" localSheetId="40">'[46]J04-1分省基础数据'!$D$13:$D$53</definedName>
    <definedName name="JS省份" localSheetId="41">'[46]J04-1分省基础数据'!$D$13:$D$53</definedName>
    <definedName name="JS省份" localSheetId="51">'[48]J04-1分省基础数据'!$D$13:$D$53</definedName>
    <definedName name="JS省份">'[49]J04-1分省基础数据'!$D$13:$D$53</definedName>
    <definedName name="JS省份编码" localSheetId="15">'[46]J04-1分省基础数据'!$B$13:$B$53</definedName>
    <definedName name="JS省份编码" localSheetId="16">'[46]J04-1分省基础数据'!$B$13:$B$53</definedName>
    <definedName name="JS省份编码" localSheetId="17">'[46]J04-1分省基础数据'!$B$13:$B$53</definedName>
    <definedName name="JS省份编码" localSheetId="18">'[46]J04-1分省基础数据'!$B$13:$B$53</definedName>
    <definedName name="JS省份编码" localSheetId="30">'[47]J04-1分省基础数据'!$B$13:$B$53</definedName>
    <definedName name="JS省份编码" localSheetId="38">'[46]J04-1分省基础数据'!$B$13:$B$53</definedName>
    <definedName name="JS省份编码" localSheetId="39">'[46]J04-1分省基础数据'!$B$13:$B$53</definedName>
    <definedName name="JS省份编码" localSheetId="40">'[46]J04-1分省基础数据'!$B$13:$B$53</definedName>
    <definedName name="JS省份编码" localSheetId="41">'[46]J04-1分省基础数据'!$B$13:$B$53</definedName>
    <definedName name="JS省份编码" localSheetId="51">'[48]J04-1分省基础数据'!$B$13:$B$53</definedName>
    <definedName name="JS省份编码">'[49]J04-1分省基础数据'!$B$13:$B$53</definedName>
    <definedName name="JS省行" localSheetId="15">INDEX('10'!JS省份,ROW()-12,0)</definedName>
    <definedName name="JS省行" localSheetId="16">INDEX('11'!JS省份,ROW()-12,0)</definedName>
    <definedName name="JS省行" localSheetId="17">INDEX('12'!JS省份,ROW()-12,0)</definedName>
    <definedName name="JS省行" localSheetId="18">INDEX('13'!JS省份,ROW()-12,0)</definedName>
    <definedName name="JS省行" localSheetId="30">INDEX('23'!JS省份,ROW()-12,0)</definedName>
    <definedName name="JS省行" localSheetId="38">INDEX('31'!JS省份,ROW()-12,0)</definedName>
    <definedName name="JS省行" localSheetId="39">INDEX('32'!JS省份,ROW()-12,0)</definedName>
    <definedName name="JS省行" localSheetId="40">INDEX('33'!JS省份,ROW()-12,0)</definedName>
    <definedName name="JS省行" localSheetId="41">INDEX('34'!JS省份,ROW()-12,0)</definedName>
    <definedName name="JS省行" localSheetId="51">INDEX('44'!JS省份,ROW()-12,0)</definedName>
    <definedName name="JS省行">INDEX(JS省份,ROW()-12,0)</definedName>
    <definedName name="JS省级努力系数" localSheetId="15">'[46]C02省级努力程度系数'!$E$13:$E$53</definedName>
    <definedName name="JS省级努力系数" localSheetId="16">'[46]C02省级努力程度系数'!$E$13:$E$53</definedName>
    <definedName name="JS省级努力系数" localSheetId="17">'[46]C02省级努力程度系数'!$E$13:$E$53</definedName>
    <definedName name="JS省级努力系数" localSheetId="18">'[46]C02省级努力程度系数'!$E$13:$E$53</definedName>
    <definedName name="JS省级努力系数" localSheetId="30">'[47]C02省级努力程度系数'!$E$13:$E$53</definedName>
    <definedName name="JS省级努力系数" localSheetId="38">'[46]C02省级努力程度系数'!$E$13:$E$53</definedName>
    <definedName name="JS省级努力系数" localSheetId="39">'[46]C02省级努力程度系数'!$E$13:$E$53</definedName>
    <definedName name="JS省级努力系数" localSheetId="40">'[46]C02省级努力程度系数'!$E$13:$E$53</definedName>
    <definedName name="JS省级努力系数" localSheetId="41">'[46]C02省级努力程度系数'!$E$13:$E$53</definedName>
    <definedName name="JS省级努力系数" localSheetId="51">'[48]C02省级努力程度系数'!$E$13:$E$53</definedName>
    <definedName name="JS省级努力系数">'[49]C02省级努力程度系数'!$E$13:$E$53</definedName>
    <definedName name="JS增值税" localSheetId="15">'[46]J04-1分省基础数据'!$N$13:$N$53</definedName>
    <definedName name="JS增值税" localSheetId="16">'[46]J04-1分省基础数据'!$N$13:$N$53</definedName>
    <definedName name="JS增值税" localSheetId="17">'[46]J04-1分省基础数据'!$N$13:$N$53</definedName>
    <definedName name="JS增值税" localSheetId="18">'[46]J04-1分省基础数据'!$N$13:$N$53</definedName>
    <definedName name="JS增值税" localSheetId="30">'[47]J04-1分省基础数据'!$N$13:$N$53</definedName>
    <definedName name="JS增值税" localSheetId="38">'[46]J04-1分省基础数据'!$N$13:$N$53</definedName>
    <definedName name="JS增值税" localSheetId="39">'[46]J04-1分省基础数据'!$N$13:$N$53</definedName>
    <definedName name="JS增值税" localSheetId="40">'[46]J04-1分省基础数据'!$N$13:$N$53</definedName>
    <definedName name="JS增值税" localSheetId="41">'[46]J04-1分省基础数据'!$N$13:$N$53</definedName>
    <definedName name="JS增值税" localSheetId="51">'[48]J04-1分省基础数据'!$N$13:$N$53</definedName>
    <definedName name="JS增值税">'[49]J04-1分省基础数据'!$N$13:$N$53</definedName>
    <definedName name="JX城镇初中生" localSheetId="15">'[46]J04-2分县基础数据'!$AK$9:$AK$2853</definedName>
    <definedName name="JX城镇初中生" localSheetId="16">'[46]J04-2分县基础数据'!$AK$9:$AK$2853</definedName>
    <definedName name="JX城镇初中生" localSheetId="17">'[46]J04-2分县基础数据'!$AK$9:$AK$2853</definedName>
    <definedName name="JX城镇初中生" localSheetId="18">'[46]J04-2分县基础数据'!$AK$9:$AK$2853</definedName>
    <definedName name="JX城镇初中生" localSheetId="30">'[47]J04-2分县基础数据'!$AK$9:$AK$2853</definedName>
    <definedName name="JX城镇初中生" localSheetId="38">'[46]J04-2分县基础数据'!$AK$9:$AK$2853</definedName>
    <definedName name="JX城镇初中生" localSheetId="39">'[46]J04-2分县基础数据'!$AK$9:$AK$2853</definedName>
    <definedName name="JX城镇初中生" localSheetId="40">'[46]J04-2分县基础数据'!$AK$9:$AK$2853</definedName>
    <definedName name="JX城镇初中生" localSheetId="41">'[46]J04-2分县基础数据'!$AK$9:$AK$2853</definedName>
    <definedName name="JX城镇初中生" localSheetId="51">'[48]J04-2分县基础数据'!$AK$9:$AK$2853</definedName>
    <definedName name="JX城镇初中生">'[49]J04-2分县基础数据'!$AK$9:$AK$2853</definedName>
    <definedName name="JX城镇小学生" localSheetId="15">'[46]J04-2分县基础数据'!$AS$9:$AS$2853</definedName>
    <definedName name="JX城镇小学生" localSheetId="16">'[46]J04-2分县基础数据'!$AS$9:$AS$2853</definedName>
    <definedName name="JX城镇小学生" localSheetId="17">'[46]J04-2分县基础数据'!$AS$9:$AS$2853</definedName>
    <definedName name="JX城镇小学生" localSheetId="18">'[46]J04-2分县基础数据'!$AS$9:$AS$2853</definedName>
    <definedName name="JX城镇小学生" localSheetId="30">'[47]J04-2分县基础数据'!$AS$9:$AS$2853</definedName>
    <definedName name="JX城镇小学生" localSheetId="38">'[46]J04-2分县基础数据'!$AS$9:$AS$2853</definedName>
    <definedName name="JX城镇小学生" localSheetId="39">'[46]J04-2分县基础数据'!$AS$9:$AS$2853</definedName>
    <definedName name="JX城镇小学生" localSheetId="40">'[46]J04-2分县基础数据'!$AS$9:$AS$2853</definedName>
    <definedName name="JX城镇小学生" localSheetId="41">'[46]J04-2分县基础数据'!$AS$9:$AS$2853</definedName>
    <definedName name="JX城镇小学生" localSheetId="51">'[48]J04-2分县基础数据'!$AS$9:$AS$2853</definedName>
    <definedName name="JX城镇小学生">'[49]J04-2分县基础数据'!$AS$9:$AS$2853</definedName>
    <definedName name="JX农村初中生" localSheetId="15">'[46]J04-2分县基础数据'!$AN$9:$AN$2853</definedName>
    <definedName name="JX农村初中生" localSheetId="16">'[46]J04-2分县基础数据'!$AN$9:$AN$2853</definedName>
    <definedName name="JX农村初中生" localSheetId="17">'[46]J04-2分县基础数据'!$AN$9:$AN$2853</definedName>
    <definedName name="JX农村初中生" localSheetId="18">'[46]J04-2分县基础数据'!$AN$9:$AN$2853</definedName>
    <definedName name="JX农村初中生" localSheetId="30">'[47]J04-2分县基础数据'!$AN$9:$AN$2853</definedName>
    <definedName name="JX农村初中生" localSheetId="38">'[46]J04-2分县基础数据'!$AN$9:$AN$2853</definedName>
    <definedName name="JX农村初中生" localSheetId="39">'[46]J04-2分县基础数据'!$AN$9:$AN$2853</definedName>
    <definedName name="JX农村初中生" localSheetId="40">'[46]J04-2分县基础数据'!$AN$9:$AN$2853</definedName>
    <definedName name="JX农村初中生" localSheetId="41">'[46]J04-2分县基础数据'!$AN$9:$AN$2853</definedName>
    <definedName name="JX农村初中生" localSheetId="51">'[48]J04-2分县基础数据'!$AN$9:$AN$2853</definedName>
    <definedName name="JX农村初中生">'[49]J04-2分县基础数据'!$AN$9:$AN$2853</definedName>
    <definedName name="JX农村小学生" localSheetId="15">'[46]J04-2分县基础数据'!$AW$9:$AW$2853</definedName>
    <definedName name="JX农村小学生" localSheetId="16">'[46]J04-2分县基础数据'!$AW$9:$AW$2853</definedName>
    <definedName name="JX农村小学生" localSheetId="17">'[46]J04-2分县基础数据'!$AW$9:$AW$2853</definedName>
    <definedName name="JX农村小学生" localSheetId="18">'[46]J04-2分县基础数据'!$AW$9:$AW$2853</definedName>
    <definedName name="JX农村小学生" localSheetId="30">'[47]J04-2分县基础数据'!$AW$9:$AW$2853</definedName>
    <definedName name="JX农村小学生" localSheetId="38">'[46]J04-2分县基础数据'!$AW$9:$AW$2853</definedName>
    <definedName name="JX农村小学生" localSheetId="39">'[46]J04-2分县基础数据'!$AW$9:$AW$2853</definedName>
    <definedName name="JX农村小学生" localSheetId="40">'[46]J04-2分县基础数据'!$AW$9:$AW$2853</definedName>
    <definedName name="JX农村小学生" localSheetId="41">'[46]J04-2分县基础数据'!$AW$9:$AW$2853</definedName>
    <definedName name="JX农村小学生" localSheetId="51">'[48]J04-2分县基础数据'!$AW$9:$AW$2853</definedName>
    <definedName name="JX农村小学生">'[49]J04-2分县基础数据'!$AW$9:$AW$2853</definedName>
    <definedName name="JX农村学生营养改善试点" localSheetId="15">'[46]J04-2分县基础数据'!$X$9:$X$2853</definedName>
    <definedName name="JX农村学生营养改善试点" localSheetId="16">'[46]J04-2分县基础数据'!$X$9:$X$2853</definedName>
    <definedName name="JX农村学生营养改善试点" localSheetId="17">'[46]J04-2分县基础数据'!$X$9:$X$2853</definedName>
    <definedName name="JX农村学生营养改善试点" localSheetId="18">'[46]J04-2分县基础数据'!$X$9:$X$2853</definedName>
    <definedName name="JX农村学生营养改善试点" localSheetId="30">'[47]J04-2分县基础数据'!$X$9:$X$2853</definedName>
    <definedName name="JX农村学生营养改善试点" localSheetId="38">'[46]J04-2分县基础数据'!$X$9:$X$2853</definedName>
    <definedName name="JX农村学生营养改善试点" localSheetId="39">'[46]J04-2分县基础数据'!$X$9:$X$2853</definedName>
    <definedName name="JX农村学生营养改善试点" localSheetId="40">'[46]J04-2分县基础数据'!$X$9:$X$2853</definedName>
    <definedName name="JX农村学生营养改善试点" localSheetId="41">'[46]J04-2分县基础数据'!$X$9:$X$2853</definedName>
    <definedName name="JX农村学生营养改善试点" localSheetId="51">'[48]J04-2分县基础数据'!$X$9:$X$2853</definedName>
    <definedName name="JX农村学生营养改善试点">'[49]J04-2分县基础数据'!$X$9:$X$2853</definedName>
    <definedName name="JX普高学生" localSheetId="15">'[46]J04-2分县基础数据'!$AA$9:$AA$2853</definedName>
    <definedName name="JX普高学生" localSheetId="16">'[46]J04-2分县基础数据'!$AA$9:$AA$2853</definedName>
    <definedName name="JX普高学生" localSheetId="17">'[46]J04-2分县基础数据'!$AA$9:$AA$2853</definedName>
    <definedName name="JX普高学生" localSheetId="18">'[46]J04-2分县基础数据'!$AA$9:$AA$2853</definedName>
    <definedName name="JX普高学生" localSheetId="30">'[47]J04-2分县基础数据'!$AA$9:$AA$2853</definedName>
    <definedName name="JX普高学生" localSheetId="38">'[46]J04-2分县基础数据'!$AA$9:$AA$2853</definedName>
    <definedName name="JX普高学生" localSheetId="39">'[46]J04-2分县基础数据'!$AA$9:$AA$2853</definedName>
    <definedName name="JX普高学生" localSheetId="40">'[46]J04-2分县基础数据'!$AA$9:$AA$2853</definedName>
    <definedName name="JX普高学生" localSheetId="41">'[46]J04-2分县基础数据'!$AA$9:$AA$2853</definedName>
    <definedName name="JX普高学生" localSheetId="51">'[48]J04-2分县基础数据'!$AA$9:$AA$2853</definedName>
    <definedName name="JX普高学生">'[49]J04-2分县基础数据'!$AA$9:$AA$2853</definedName>
    <definedName name="JX特校学生" localSheetId="15">'[46]J04-2分县基础数据'!$AX$9:$AX$2853</definedName>
    <definedName name="JX特校学生" localSheetId="16">'[46]J04-2分县基础数据'!$AX$9:$AX$2853</definedName>
    <definedName name="JX特校学生" localSheetId="17">'[46]J04-2分县基础数据'!$AX$9:$AX$2853</definedName>
    <definedName name="JX特校学生" localSheetId="18">'[46]J04-2分县基础数据'!$AX$9:$AX$2853</definedName>
    <definedName name="JX特校学生" localSheetId="30">'[47]J04-2分县基础数据'!$AX$9:$AX$2853</definedName>
    <definedName name="JX特校学生" localSheetId="38">'[46]J04-2分县基础数据'!$AX$9:$AX$2853</definedName>
    <definedName name="JX特校学生" localSheetId="39">'[46]J04-2分县基础数据'!$AX$9:$AX$2853</definedName>
    <definedName name="JX特校学生" localSheetId="40">'[46]J04-2分县基础数据'!$AX$9:$AX$2853</definedName>
    <definedName name="JX特校学生" localSheetId="41">'[46]J04-2分县基础数据'!$AX$9:$AX$2853</definedName>
    <definedName name="JX特校学生" localSheetId="51">'[48]J04-2分县基础数据'!$AX$9:$AX$2853</definedName>
    <definedName name="JX特校学生">'[49]J04-2分县基础数据'!$AX$9:$AX$2853</definedName>
    <definedName name="JX幼儿园学生" localSheetId="15">'[46]J04-2分县基础数据'!$BB$9:$BB$2853</definedName>
    <definedName name="JX幼儿园学生" localSheetId="16">'[46]J04-2分县基础数据'!$BB$9:$BB$2853</definedName>
    <definedName name="JX幼儿园学生" localSheetId="17">'[46]J04-2分县基础数据'!$BB$9:$BB$2853</definedName>
    <definedName name="JX幼儿园学生" localSheetId="18">'[46]J04-2分县基础数据'!$BB$9:$BB$2853</definedName>
    <definedName name="JX幼儿园学生" localSheetId="30">'[47]J04-2分县基础数据'!$BB$9:$BB$2853</definedName>
    <definedName name="JX幼儿园学生" localSheetId="38">'[46]J04-2分县基础数据'!$BB$9:$BB$2853</definedName>
    <definedName name="JX幼儿园学生" localSheetId="39">'[46]J04-2分县基础数据'!$BB$9:$BB$2853</definedName>
    <definedName name="JX幼儿园学生" localSheetId="40">'[46]J04-2分县基础数据'!$BB$9:$BB$2853</definedName>
    <definedName name="JX幼儿园学生" localSheetId="41">'[46]J04-2分县基础数据'!$BB$9:$BB$2853</definedName>
    <definedName name="JX幼儿园学生" localSheetId="51">'[48]J04-2分县基础数据'!$BB$9:$BB$2853</definedName>
    <definedName name="JX幼儿园学生">'[49]J04-2分县基础数据'!$BB$9:$BB$2853</definedName>
    <definedName name="JX中职学生" localSheetId="15">'[46]J04-2分县基础数据'!$AE$9:$AE$2853</definedName>
    <definedName name="JX中职学生" localSheetId="16">'[46]J04-2分县基础数据'!$AE$9:$AE$2853</definedName>
    <definedName name="JX中职学生" localSheetId="17">'[46]J04-2分县基础数据'!$AE$9:$AE$2853</definedName>
    <definedName name="JX中职学生" localSheetId="18">'[46]J04-2分县基础数据'!$AE$9:$AE$2853</definedName>
    <definedName name="JX中职学生" localSheetId="30">'[47]J04-2分县基础数据'!$AE$9:$AE$2853</definedName>
    <definedName name="JX中职学生" localSheetId="38">'[46]J04-2分县基础数据'!$AE$9:$AE$2853</definedName>
    <definedName name="JX中职学生" localSheetId="39">'[46]J04-2分县基础数据'!$AE$9:$AE$2853</definedName>
    <definedName name="JX中职学生" localSheetId="40">'[46]J04-2分县基础数据'!$AE$9:$AE$2853</definedName>
    <definedName name="JX中职学生" localSheetId="41">'[46]J04-2分县基础数据'!$AE$9:$AE$2853</definedName>
    <definedName name="JX中职学生" localSheetId="51">'[48]J04-2分县基础数据'!$AE$9:$AE$2853</definedName>
    <definedName name="JX中职学生">'[49]J04-2分县基础数据'!$AE$9:$AE$2853</definedName>
    <definedName name="JZ应付利息" localSheetId="15">'[46]J04-2分县基础数据'!$BG$9:$BG$2853</definedName>
    <definedName name="JZ应付利息" localSheetId="16">'[46]J04-2分县基础数据'!$BG$9:$BG$2853</definedName>
    <definedName name="JZ应付利息" localSheetId="17">'[46]J04-2分县基础数据'!$BG$9:$BG$2853</definedName>
    <definedName name="JZ应付利息" localSheetId="18">'[46]J04-2分县基础数据'!$BG$9:$BG$2853</definedName>
    <definedName name="JZ应付利息" localSheetId="30">'[47]J04-2分县基础数据'!$BG$9:$BG$2853</definedName>
    <definedName name="JZ应付利息" localSheetId="38">'[46]J04-2分县基础数据'!$BG$9:$BG$2853</definedName>
    <definedName name="JZ应付利息" localSheetId="39">'[46]J04-2分县基础数据'!$BG$9:$BG$2853</definedName>
    <definedName name="JZ应付利息" localSheetId="40">'[46]J04-2分县基础数据'!$BG$9:$BG$2853</definedName>
    <definedName name="JZ应付利息" localSheetId="41">'[46]J04-2分县基础数据'!$BG$9:$BG$2853</definedName>
    <definedName name="JZ应付利息" localSheetId="51">'[48]J04-2分县基础数据'!$BG$9:$BG$2853</definedName>
    <definedName name="JZ应付利息">'[49]J04-2分县基础数据'!$BG$9:$BG$2853</definedName>
    <definedName name="J分配资金_付息" localSheetId="15">[46]J02分配因素!$G$5</definedName>
    <definedName name="J分配资金_付息" localSheetId="16">[46]J02分配因素!$G$5</definedName>
    <definedName name="J分配资金_付息" localSheetId="17">[46]J02分配因素!$G$5</definedName>
    <definedName name="J分配资金_付息" localSheetId="18">[46]J02分配因素!$G$5</definedName>
    <definedName name="J分配资金_付息" localSheetId="30">[47]J02分配因素!$G$5</definedName>
    <definedName name="J分配资金_付息" localSheetId="38">[46]J02分配因素!$G$5</definedName>
    <definedName name="J分配资金_付息" localSheetId="39">[46]J02分配因素!$G$5</definedName>
    <definedName name="J分配资金_付息" localSheetId="40">[46]J02分配因素!$G$5</definedName>
    <definedName name="J分配资金_付息" localSheetId="41">[46]J02分配因素!$G$5</definedName>
    <definedName name="J分配资金_付息" localSheetId="51">[48]J02分配因素!$G$5</definedName>
    <definedName name="J分配资金_付息">[49]J02分配因素!$G$5</definedName>
    <definedName name="J分配资金_工资" localSheetId="15">[46]J02分配因素!$D$5</definedName>
    <definedName name="J分配资金_工资" localSheetId="16">[46]J02分配因素!$D$5</definedName>
    <definedName name="J分配资金_工资" localSheetId="17">[46]J02分配因素!$D$5</definedName>
    <definedName name="J分配资金_工资" localSheetId="18">[46]J02分配因素!$D$5</definedName>
    <definedName name="J分配资金_工资" localSheetId="30">[47]J02分配因素!$D$5</definedName>
    <definedName name="J分配资金_工资" localSheetId="38">[46]J02分配因素!$D$5</definedName>
    <definedName name="J分配资金_工资" localSheetId="39">[46]J02分配因素!$D$5</definedName>
    <definedName name="J分配资金_工资" localSheetId="40">[46]J02分配因素!$D$5</definedName>
    <definedName name="J分配资金_工资" localSheetId="41">[46]J02分配因素!$D$5</definedName>
    <definedName name="J分配资金_工资" localSheetId="51">[48]J02分配因素!$D$5</definedName>
    <definedName name="J分配资金_工资">[49]J02分配因素!$D$5</definedName>
    <definedName name="J分配资金_绩效" localSheetId="15">[46]J02分配因素!$L$5</definedName>
    <definedName name="J分配资金_绩效" localSheetId="16">[46]J02分配因素!$L$5</definedName>
    <definedName name="J分配资金_绩效" localSheetId="17">[46]J02分配因素!$L$5</definedName>
    <definedName name="J分配资金_绩效" localSheetId="18">[46]J02分配因素!$L$5</definedName>
    <definedName name="J分配资金_绩效" localSheetId="30">[47]J02分配因素!$L$5</definedName>
    <definedName name="J分配资金_绩效" localSheetId="38">[46]J02分配因素!$L$5</definedName>
    <definedName name="J分配资金_绩效" localSheetId="39">[46]J02分配因素!$L$5</definedName>
    <definedName name="J分配资金_绩效" localSheetId="40">[46]J02分配因素!$L$5</definedName>
    <definedName name="J分配资金_绩效" localSheetId="41">[46]J02分配因素!$L$5</definedName>
    <definedName name="J分配资金_绩效" localSheetId="51">[48]J02分配因素!$L$5</definedName>
    <definedName name="J分配资金_绩效">[49]J02分配因素!$L$5</definedName>
    <definedName name="J分配资金_减税" localSheetId="15">[46]J02分配因素!$H$5</definedName>
    <definedName name="J分配资金_减税" localSheetId="16">[46]J02分配因素!$H$5</definedName>
    <definedName name="J分配资金_减税" localSheetId="17">[46]J02分配因素!$H$5</definedName>
    <definedName name="J分配资金_减税" localSheetId="18">[46]J02分配因素!$H$5</definedName>
    <definedName name="J分配资金_减税" localSheetId="30">[47]J02分配因素!$H$5</definedName>
    <definedName name="J分配资金_减税" localSheetId="38">[46]J02分配因素!$H$5</definedName>
    <definedName name="J分配资金_减税" localSheetId="39">[46]J02分配因素!$H$5</definedName>
    <definedName name="J分配资金_减税" localSheetId="40">[46]J02分配因素!$H$5</definedName>
    <definedName name="J分配资金_减税" localSheetId="41">[46]J02分配因素!$H$5</definedName>
    <definedName name="J分配资金_减税" localSheetId="51">[48]J02分配因素!$H$5</definedName>
    <definedName name="J分配资金_减税">[49]J02分配因素!$H$5</definedName>
    <definedName name="J分配资金_均衡" localSheetId="15">[46]J02分配因素!$I$5</definedName>
    <definedName name="J分配资金_均衡" localSheetId="16">[46]J02分配因素!$I$5</definedName>
    <definedName name="J分配资金_均衡" localSheetId="17">[46]J02分配因素!$I$5</definedName>
    <definedName name="J分配资金_均衡" localSheetId="18">[46]J02分配因素!$I$5</definedName>
    <definedName name="J分配资金_均衡" localSheetId="30">[47]J02分配因素!$I$5</definedName>
    <definedName name="J分配资金_均衡" localSheetId="38">[46]J02分配因素!$I$5</definedName>
    <definedName name="J分配资金_均衡" localSheetId="39">[46]J02分配因素!$I$5</definedName>
    <definedName name="J分配资金_均衡" localSheetId="40">[46]J02分配因素!$I$5</definedName>
    <definedName name="J分配资金_均衡" localSheetId="41">[46]J02分配因素!$I$5</definedName>
    <definedName name="J分配资金_均衡" localSheetId="51">[48]J02分配因素!$I$5</definedName>
    <definedName name="J分配资金_均衡">[49]J02分配因素!$I$5</definedName>
    <definedName name="J分配资金_均衡横向" localSheetId="15">[46]J02分配因素!$J$5</definedName>
    <definedName name="J分配资金_均衡横向" localSheetId="16">[46]J02分配因素!$J$5</definedName>
    <definedName name="J分配资金_均衡横向" localSheetId="17">[46]J02分配因素!$J$5</definedName>
    <definedName name="J分配资金_均衡横向" localSheetId="18">[46]J02分配因素!$J$5</definedName>
    <definedName name="J分配资金_均衡横向" localSheetId="30">[47]J02分配因素!$J$5</definedName>
    <definedName name="J分配资金_均衡横向" localSheetId="38">[46]J02分配因素!$J$5</definedName>
    <definedName name="J分配资金_均衡横向" localSheetId="39">[46]J02分配因素!$J$5</definedName>
    <definedName name="J分配资金_均衡横向" localSheetId="40">[46]J02分配因素!$J$5</definedName>
    <definedName name="J分配资金_均衡横向" localSheetId="41">[46]J02分配因素!$J$5</definedName>
    <definedName name="J分配资金_均衡横向" localSheetId="51">[48]J02分配因素!$J$5</definedName>
    <definedName name="J分配资金_均衡横向">[49]J02分配因素!$J$5</definedName>
    <definedName name="J分配资金_均衡纵向" localSheetId="15">[46]J02分配因素!$K$5</definedName>
    <definedName name="J分配资金_均衡纵向" localSheetId="16">[46]J02分配因素!$K$5</definedName>
    <definedName name="J分配资金_均衡纵向" localSheetId="17">[46]J02分配因素!$K$5</definedName>
    <definedName name="J分配资金_均衡纵向" localSheetId="18">[46]J02分配因素!$K$5</definedName>
    <definedName name="J分配资金_均衡纵向" localSheetId="30">[47]J02分配因素!$K$5</definedName>
    <definedName name="J分配资金_均衡纵向" localSheetId="38">[46]J02分配因素!$K$5</definedName>
    <definedName name="J分配资金_均衡纵向" localSheetId="39">[46]J02分配因素!$K$5</definedName>
    <definedName name="J分配资金_均衡纵向" localSheetId="40">[46]J02分配因素!$K$5</definedName>
    <definedName name="J分配资金_均衡纵向" localSheetId="41">[46]J02分配因素!$K$5</definedName>
    <definedName name="J分配资金_均衡纵向" localSheetId="51">[48]J02分配因素!$K$5</definedName>
    <definedName name="J分配资金_均衡纵向">[49]J02分配因素!$K$5</definedName>
    <definedName name="J分配资金_民生" localSheetId="15">[46]J02分配因素!$F$5</definedName>
    <definedName name="J分配资金_民生" localSheetId="16">[46]J02分配因素!$F$5</definedName>
    <definedName name="J分配资金_民生" localSheetId="17">[46]J02分配因素!$F$5</definedName>
    <definedName name="J分配资金_民生" localSheetId="18">[46]J02分配因素!$F$5</definedName>
    <definedName name="J分配资金_民生" localSheetId="30">[47]J02分配因素!$F$5</definedName>
    <definedName name="J分配资金_民生" localSheetId="38">[46]J02分配因素!$F$5</definedName>
    <definedName name="J分配资金_民生" localSheetId="39">[46]J02分配因素!$F$5</definedName>
    <definedName name="J分配资金_民生" localSheetId="40">[46]J02分配因素!$F$5</definedName>
    <definedName name="J分配资金_民生" localSheetId="41">[46]J02分配因素!$F$5</definedName>
    <definedName name="J分配资金_民生" localSheetId="51">[48]J02分配因素!$F$5</definedName>
    <definedName name="J分配资金_民生">[49]J02分配因素!$F$5</definedName>
    <definedName name="J分配资金_深度贫困" localSheetId="15">[46]J02分配因素!$M$5</definedName>
    <definedName name="J分配资金_深度贫困" localSheetId="16">[46]J02分配因素!$M$5</definedName>
    <definedName name="J分配资金_深度贫困" localSheetId="17">[46]J02分配因素!$M$5</definedName>
    <definedName name="J分配资金_深度贫困" localSheetId="18">[46]J02分配因素!$M$5</definedName>
    <definedName name="J分配资金_深度贫困" localSheetId="30">[47]J02分配因素!$M$5</definedName>
    <definedName name="J分配资金_深度贫困" localSheetId="38">[46]J02分配因素!$M$5</definedName>
    <definedName name="J分配资金_深度贫困" localSheetId="39">[46]J02分配因素!$M$5</definedName>
    <definedName name="J分配资金_深度贫困" localSheetId="40">[46]J02分配因素!$M$5</definedName>
    <definedName name="J分配资金_深度贫困" localSheetId="41">[46]J02分配因素!$M$5</definedName>
    <definedName name="J分配资金_深度贫困" localSheetId="51">[48]J02分配因素!$M$5</definedName>
    <definedName name="J分配资金_深度贫困">[49]J02分配因素!$M$5</definedName>
    <definedName name="J分配资金_特殊" localSheetId="15">[46]J02分配因素!$N$5</definedName>
    <definedName name="J分配资金_特殊" localSheetId="16">[46]J02分配因素!$N$5</definedName>
    <definedName name="J分配资金_特殊" localSheetId="17">[46]J02分配因素!$N$5</definedName>
    <definedName name="J分配资金_特殊" localSheetId="18">[46]J02分配因素!$N$5</definedName>
    <definedName name="J分配资金_特殊" localSheetId="30">[47]J02分配因素!$N$5</definedName>
    <definedName name="J分配资金_特殊" localSheetId="38">[46]J02分配因素!$N$5</definedName>
    <definedName name="J分配资金_特殊" localSheetId="39">[46]J02分配因素!$N$5</definedName>
    <definedName name="J分配资金_特殊" localSheetId="40">[46]J02分配因素!$N$5</definedName>
    <definedName name="J分配资金_特殊" localSheetId="41">[46]J02分配因素!$N$5</definedName>
    <definedName name="J分配资金_特殊" localSheetId="51">[48]J02分配因素!$N$5</definedName>
    <definedName name="J分配资金_特殊">[49]J02分配因素!$N$5</definedName>
    <definedName name="J分配资金_运转" localSheetId="15">[46]J02分配因素!$E$5</definedName>
    <definedName name="J分配资金_运转" localSheetId="16">[46]J02分配因素!$E$5</definedName>
    <definedName name="J分配资金_运转" localSheetId="17">[46]J02分配因素!$E$5</definedName>
    <definedName name="J分配资金_运转" localSheetId="18">[46]J02分配因素!$E$5</definedName>
    <definedName name="J分配资金_运转" localSheetId="30">[47]J02分配因素!$E$5</definedName>
    <definedName name="J分配资金_运转" localSheetId="38">[46]J02分配因素!$E$5</definedName>
    <definedName name="J分配资金_运转" localSheetId="39">[46]J02分配因素!$E$5</definedName>
    <definedName name="J分配资金_运转" localSheetId="40">[46]J02分配因素!$E$5</definedName>
    <definedName name="J分配资金_运转" localSheetId="41">[46]J02分配因素!$E$5</definedName>
    <definedName name="J分配资金_运转" localSheetId="51">[48]J02分配因素!$E$5</definedName>
    <definedName name="J分配资金_运转">[49]J02分配因素!$E$5</definedName>
    <definedName name="J分配资金_总额" localSheetId="15">[46]J02分配因素!$B$5</definedName>
    <definedName name="J分配资金_总额" localSheetId="16">[46]J02分配因素!$B$5</definedName>
    <definedName name="J分配资金_总额" localSheetId="17">[46]J02分配因素!$B$5</definedName>
    <definedName name="J分配资金_总额" localSheetId="18">[46]J02分配因素!$B$5</definedName>
    <definedName name="J分配资金_总额" localSheetId="30">[47]J02分配因素!$B$5</definedName>
    <definedName name="J分配资金_总额" localSheetId="38">[46]J02分配因素!$B$5</definedName>
    <definedName name="J分配资金_总额" localSheetId="39">[46]J02分配因素!$B$5</definedName>
    <definedName name="J分配资金_总额" localSheetId="40">[46]J02分配因素!$B$5</definedName>
    <definedName name="J分配资金_总额" localSheetId="41">[46]J02分配因素!$B$5</definedName>
    <definedName name="J分配资金_总额" localSheetId="51">[48]J02分配因素!$B$5</definedName>
    <definedName name="J分配资金_总额">[49]J02分配因素!$B$5</definedName>
    <definedName name="J基础编码" localSheetId="15">'[46]J04-2分县基础数据'!$C$9:$C$2853</definedName>
    <definedName name="J基础编码" localSheetId="16">'[46]J04-2分县基础数据'!$C$9:$C$2853</definedName>
    <definedName name="J基础编码" localSheetId="17">'[46]J04-2分县基础数据'!$C$9:$C$2853</definedName>
    <definedName name="J基础编码" localSheetId="18">'[46]J04-2分县基础数据'!$C$9:$C$2853</definedName>
    <definedName name="J基础编码" localSheetId="30">'[47]J04-2分县基础数据'!$C$9:$C$2853</definedName>
    <definedName name="J基础编码" localSheetId="38">'[46]J04-2分县基础数据'!$C$9:$C$2853</definedName>
    <definedName name="J基础编码" localSheetId="39">'[46]J04-2分县基础数据'!$C$9:$C$2853</definedName>
    <definedName name="J基础编码" localSheetId="40">'[46]J04-2分县基础数据'!$C$9:$C$2853</definedName>
    <definedName name="J基础编码" localSheetId="41">'[46]J04-2分县基础数据'!$C$9:$C$2853</definedName>
    <definedName name="J基础编码" localSheetId="51">'[48]J04-2分县基础数据'!$C$9:$C$2853</definedName>
    <definedName name="J基础编码">'[49]J04-2分县基础数据'!$C$9:$C$2853</definedName>
    <definedName name="J基础数据" localSheetId="15">'[46]J04-2分县基础数据'!$B$9:$BE$2853</definedName>
    <definedName name="J基础数据" localSheetId="16">'[46]J04-2分县基础数据'!$B$9:$BE$2853</definedName>
    <definedName name="J基础数据" localSheetId="17">'[46]J04-2分县基础数据'!$B$9:$BE$2853</definedName>
    <definedName name="J基础数据" localSheetId="18">'[46]J04-2分县基础数据'!$B$9:$BE$2853</definedName>
    <definedName name="J基础数据" localSheetId="30">'[47]J04-2分县基础数据'!$B$9:$BE$2853</definedName>
    <definedName name="J基础数据" localSheetId="38">'[46]J04-2分县基础数据'!$B$9:$BE$2853</definedName>
    <definedName name="J基础数据" localSheetId="39">'[46]J04-2分县基础数据'!$B$9:$BE$2853</definedName>
    <definedName name="J基础数据" localSheetId="40">'[46]J04-2分县基础数据'!$B$9:$BE$2853</definedName>
    <definedName name="J基础数据" localSheetId="41">'[46]J04-2分县基础数据'!$B$9:$BE$2853</definedName>
    <definedName name="J基础数据" localSheetId="51">'[48]J04-2分县基础数据'!$B$9:$BE$2853</definedName>
    <definedName name="J基础数据">'[49]J04-2分县基础数据'!$B$9:$BE$2853</definedName>
    <definedName name="J区划编码_2019" localSheetId="15">[46]J01编码表!$A$4:$A$3246</definedName>
    <definedName name="J区划编码_2019" localSheetId="16">[46]J01编码表!$A$4:$A$3246</definedName>
    <definedName name="J区划编码_2019" localSheetId="17">[46]J01编码表!$A$4:$A$3246</definedName>
    <definedName name="J区划编码_2019" localSheetId="18">[46]J01编码表!$A$4:$A$3246</definedName>
    <definedName name="J区划编码_2019" localSheetId="30">[47]J01编码表!$A$4:$A$3246</definedName>
    <definedName name="J区划编码_2019" localSheetId="38">[46]J01编码表!$A$4:$A$3246</definedName>
    <definedName name="J区划编码_2019" localSheetId="39">[46]J01编码表!$A$4:$A$3246</definedName>
    <definedName name="J区划编码_2019" localSheetId="40">[46]J01编码表!$A$4:$A$3246</definedName>
    <definedName name="J区划编码_2019" localSheetId="41">[46]J01编码表!$A$4:$A$3246</definedName>
    <definedName name="J区划编码_2019" localSheetId="51">[48]J01编码表!$A$4:$A$3246</definedName>
    <definedName name="J区划编码_2019">[49]J01编码表!$A$4:$A$3246</definedName>
    <definedName name="k">#N/A</definedName>
    <definedName name="kdfkasj">#N/A</definedName>
    <definedName name="kg">#N/A</definedName>
    <definedName name="kgak">#N/A</definedName>
    <definedName name="kjhljk">#N/A</definedName>
    <definedName name="kjhluyi">#N/A</definedName>
    <definedName name="kjlhj">#N/A</definedName>
    <definedName name="kkkk" localSheetId="15">#REF!</definedName>
    <definedName name="kkkk" localSheetId="16">#REF!</definedName>
    <definedName name="kkkk" localSheetId="17">#REF!</definedName>
    <definedName name="kkkk" localSheetId="18">#REF!</definedName>
    <definedName name="kkkk" localSheetId="19">#REF!</definedName>
    <definedName name="kkkk" localSheetId="20">#REF!</definedName>
    <definedName name="kkkk" localSheetId="21">#REF!</definedName>
    <definedName name="kkkk" localSheetId="22">#REF!</definedName>
    <definedName name="kkkk" localSheetId="23">#REF!</definedName>
    <definedName name="kkkk" localSheetId="24">#REF!</definedName>
    <definedName name="kkkk" localSheetId="30">#REF!</definedName>
    <definedName name="kkkk" localSheetId="31">#REF!</definedName>
    <definedName name="kkkk" localSheetId="33">#REF!</definedName>
    <definedName name="kkkk" localSheetId="38">#REF!</definedName>
    <definedName name="kkkk" localSheetId="39">#REF!</definedName>
    <definedName name="kkkk" localSheetId="40">#REF!</definedName>
    <definedName name="kkkk" localSheetId="41">#REF!</definedName>
    <definedName name="kkkk" localSheetId="42">#REF!</definedName>
    <definedName name="kkkk" localSheetId="43">#REF!</definedName>
    <definedName name="kkkk" localSheetId="44">#REF!</definedName>
    <definedName name="kkkk" localSheetId="45">#REF!</definedName>
    <definedName name="kkkk" localSheetId="46">#REF!</definedName>
    <definedName name="kkkk" localSheetId="47">#REF!</definedName>
    <definedName name="kkkk" localSheetId="48">#REF!</definedName>
    <definedName name="kkkk" localSheetId="49">#REF!</definedName>
    <definedName name="kkkk" localSheetId="50">#REF!</definedName>
    <definedName name="kkkk" localSheetId="51">#REF!</definedName>
    <definedName name="kkkk" localSheetId="2">#REF!</definedName>
    <definedName name="kkkk">#REF!</definedName>
    <definedName name="l">#N/A</definedName>
    <definedName name="lkghjk">#N/A</definedName>
    <definedName name="lkjhh">#N/A</definedName>
    <definedName name="luil">#N/A</definedName>
    <definedName name="mj" localSheetId="15">#REF!</definedName>
    <definedName name="mj" localSheetId="16">#REF!</definedName>
    <definedName name="mj" localSheetId="17">#REF!</definedName>
    <definedName name="mj" localSheetId="18">#REF!</definedName>
    <definedName name="mj" localSheetId="19">#REF!</definedName>
    <definedName name="mj" localSheetId="20">#REF!</definedName>
    <definedName name="mj" localSheetId="21">#REF!</definedName>
    <definedName name="mj" localSheetId="22">#REF!</definedName>
    <definedName name="mj" localSheetId="23">#REF!</definedName>
    <definedName name="mj" localSheetId="24">#REF!</definedName>
    <definedName name="mj" localSheetId="30">#REF!</definedName>
    <definedName name="mj" localSheetId="31">#REF!</definedName>
    <definedName name="mj" localSheetId="33">#REF!</definedName>
    <definedName name="mj" localSheetId="38">#REF!</definedName>
    <definedName name="mj" localSheetId="39">#REF!</definedName>
    <definedName name="mj" localSheetId="40">#REF!</definedName>
    <definedName name="mj" localSheetId="41">#REF!</definedName>
    <definedName name="mj" localSheetId="42">#REF!</definedName>
    <definedName name="mj" localSheetId="43">#REF!</definedName>
    <definedName name="mj" localSheetId="44">#REF!</definedName>
    <definedName name="mj" localSheetId="45">#REF!</definedName>
    <definedName name="mj" localSheetId="46">#REF!</definedName>
    <definedName name="mj" localSheetId="47">#REF!</definedName>
    <definedName name="mj" localSheetId="48">#REF!</definedName>
    <definedName name="mj" localSheetId="49">#REF!</definedName>
    <definedName name="mj" localSheetId="50">#REF!</definedName>
    <definedName name="mj" localSheetId="51">#REF!</definedName>
    <definedName name="mj" localSheetId="2">#REF!</definedName>
    <definedName name="mj">#REF!</definedName>
    <definedName name="Module.Prix_SMC">#N/A</definedName>
    <definedName name="MS城市低保人数" localSheetId="15">[62]财政部保基本民生!#REF!</definedName>
    <definedName name="MS城市低保人数" localSheetId="16">[62]财政部保基本民生!#REF!</definedName>
    <definedName name="MS城市低保人数" localSheetId="17">[62]财政部保基本民生!#REF!</definedName>
    <definedName name="MS城市低保人数" localSheetId="18">[62]财政部保基本民生!#REF!</definedName>
    <definedName name="MS城市低保人数" localSheetId="30">[63]财政部保基本民生!#REF!</definedName>
    <definedName name="MS城市低保人数" localSheetId="38">[62]财政部保基本民生!#REF!</definedName>
    <definedName name="MS城市低保人数" localSheetId="39">[62]财政部保基本民生!#REF!</definedName>
    <definedName name="MS城市低保人数" localSheetId="40">[62]财政部保基本民生!#REF!</definedName>
    <definedName name="MS城市低保人数" localSheetId="41">[62]财政部保基本民生!#REF!</definedName>
    <definedName name="MS城市低保人数" localSheetId="51">[64]财政部保基本民生!#REF!</definedName>
    <definedName name="MS城市低保人数">[65]财政部保基本民生!#REF!</definedName>
    <definedName name="MS城乡居民基本医疗保险" localSheetId="15">[62]财政部保基本民生!#REF!</definedName>
    <definedName name="MS城乡居民基本医疗保险" localSheetId="16">[62]财政部保基本民生!#REF!</definedName>
    <definedName name="MS城乡居民基本医疗保险" localSheetId="17">[62]财政部保基本民生!#REF!</definedName>
    <definedName name="MS城乡居民基本医疗保险" localSheetId="18">[62]财政部保基本民生!#REF!</definedName>
    <definedName name="MS城乡居民基本医疗保险" localSheetId="30">[63]财政部保基本民生!#REF!</definedName>
    <definedName name="MS城乡居民基本医疗保险" localSheetId="38">[62]财政部保基本民生!#REF!</definedName>
    <definedName name="MS城乡居民基本医疗保险" localSheetId="39">[62]财政部保基本民生!#REF!</definedName>
    <definedName name="MS城乡居民基本医疗保险" localSheetId="40">[62]财政部保基本民生!#REF!</definedName>
    <definedName name="MS城乡居民基本医疗保险" localSheetId="41">[62]财政部保基本民生!#REF!</definedName>
    <definedName name="MS城乡居民基本医疗保险" localSheetId="51">[64]财政部保基本民生!#REF!</definedName>
    <definedName name="MS城乡居民基本医疗保险">[65]财政部保基本民生!#REF!</definedName>
    <definedName name="MS城乡居民社会养老保险" localSheetId="15">[62]财政部保基本民生!#REF!</definedName>
    <definedName name="MS城乡居民社会养老保险" localSheetId="16">[62]财政部保基本民生!#REF!</definedName>
    <definedName name="MS城乡居民社会养老保险" localSheetId="17">[62]财政部保基本民生!#REF!</definedName>
    <definedName name="MS城乡居民社会养老保险" localSheetId="18">[62]财政部保基本民生!#REF!</definedName>
    <definedName name="MS城乡居民社会养老保险" localSheetId="30">[63]财政部保基本民生!#REF!</definedName>
    <definedName name="MS城乡居民社会养老保险" localSheetId="38">[62]财政部保基本民生!#REF!</definedName>
    <definedName name="MS城乡居民社会养老保险" localSheetId="39">[62]财政部保基本民生!#REF!</definedName>
    <definedName name="MS城乡居民社会养老保险" localSheetId="40">[62]财政部保基本民生!#REF!</definedName>
    <definedName name="MS城乡居民社会养老保险" localSheetId="41">[62]财政部保基本民生!#REF!</definedName>
    <definedName name="MS城乡居民社会养老保险" localSheetId="51">[64]财政部保基本民生!#REF!</definedName>
    <definedName name="MS城乡居民社会养老保险">[65]财政部保基本民生!#REF!</definedName>
    <definedName name="MS城镇初中生" localSheetId="15">[62]财政部保基本民生!#REF!</definedName>
    <definedName name="MS城镇初中生" localSheetId="16">[62]财政部保基本民生!#REF!</definedName>
    <definedName name="MS城镇初中生" localSheetId="17">[62]财政部保基本民生!#REF!</definedName>
    <definedName name="MS城镇初中生" localSheetId="18">[62]财政部保基本民生!#REF!</definedName>
    <definedName name="MS城镇初中生" localSheetId="30">[63]财政部保基本民生!#REF!</definedName>
    <definedName name="MS城镇初中生" localSheetId="38">[62]财政部保基本民生!#REF!</definedName>
    <definedName name="MS城镇初中生" localSheetId="39">[62]财政部保基本民生!#REF!</definedName>
    <definedName name="MS城镇初中生" localSheetId="40">[62]财政部保基本民生!#REF!</definedName>
    <definedName name="MS城镇初中生" localSheetId="41">[62]财政部保基本民生!#REF!</definedName>
    <definedName name="MS城镇初中生" localSheetId="51">[64]财政部保基本民生!#REF!</definedName>
    <definedName name="MS城镇初中生">[65]财政部保基本民生!#REF!</definedName>
    <definedName name="MS城镇小学生" localSheetId="15">[62]财政部保基本民生!#REF!</definedName>
    <definedName name="MS城镇小学生" localSheetId="16">[62]财政部保基本民生!#REF!</definedName>
    <definedName name="MS城镇小学生" localSheetId="17">[62]财政部保基本民生!#REF!</definedName>
    <definedName name="MS城镇小学生" localSheetId="18">[62]财政部保基本民生!#REF!</definedName>
    <definedName name="MS城镇小学生" localSheetId="30">[63]财政部保基本民生!#REF!</definedName>
    <definedName name="MS城镇小学生" localSheetId="38">[62]财政部保基本民生!#REF!</definedName>
    <definedName name="MS城镇小学生" localSheetId="39">[62]财政部保基本民生!#REF!</definedName>
    <definedName name="MS城镇小学生" localSheetId="40">[62]财政部保基本民生!#REF!</definedName>
    <definedName name="MS城镇小学生" localSheetId="41">[62]财政部保基本民生!#REF!</definedName>
    <definedName name="MS城镇小学生" localSheetId="51">[64]财政部保基本民生!#REF!</definedName>
    <definedName name="MS城镇小学生">[65]财政部保基本民生!#REF!</definedName>
    <definedName name="MS初中公用经费补助" localSheetId="15">[62]财政部保基本民生!#REF!</definedName>
    <definedName name="MS初中公用经费补助" localSheetId="16">[62]财政部保基本民生!#REF!</definedName>
    <definedName name="MS初中公用经费补助" localSheetId="17">[62]财政部保基本民生!#REF!</definedName>
    <definedName name="MS初中公用经费补助" localSheetId="18">[62]财政部保基本民生!#REF!</definedName>
    <definedName name="MS初中公用经费补助" localSheetId="30">[63]财政部保基本民生!#REF!</definedName>
    <definedName name="MS初中公用经费补助" localSheetId="38">[62]财政部保基本民生!#REF!</definedName>
    <definedName name="MS初中公用经费补助" localSheetId="39">[62]财政部保基本民生!#REF!</definedName>
    <definedName name="MS初中公用经费补助" localSheetId="40">[62]财政部保基本民生!#REF!</definedName>
    <definedName name="MS初中公用经费补助" localSheetId="41">[62]财政部保基本民生!#REF!</definedName>
    <definedName name="MS初中公用经费补助" localSheetId="51">[64]财政部保基本民生!#REF!</definedName>
    <definedName name="MS初中公用经费补助">[65]财政部保基本民生!#REF!</definedName>
    <definedName name="MS村委会" localSheetId="15">[62]财政部保基本民生!#REF!</definedName>
    <definedName name="MS村委会" localSheetId="16">[62]财政部保基本民生!#REF!</definedName>
    <definedName name="MS村委会" localSheetId="17">[62]财政部保基本民生!#REF!</definedName>
    <definedName name="MS村委会" localSheetId="18">[62]财政部保基本民生!#REF!</definedName>
    <definedName name="MS村委会" localSheetId="30">[63]财政部保基本民生!#REF!</definedName>
    <definedName name="MS村委会" localSheetId="38">[62]财政部保基本民生!#REF!</definedName>
    <definedName name="MS村委会" localSheetId="39">[62]财政部保基本民生!#REF!</definedName>
    <definedName name="MS村委会" localSheetId="40">[62]财政部保基本民生!#REF!</definedName>
    <definedName name="MS村委会" localSheetId="41">[62]财政部保基本民生!#REF!</definedName>
    <definedName name="MS村委会" localSheetId="51">[64]财政部保基本民生!#REF!</definedName>
    <definedName name="MS村委会">[65]财政部保基本民生!#REF!</definedName>
    <definedName name="MS孤儿人口数" localSheetId="15">[62]财政部保基本民生!#REF!</definedName>
    <definedName name="MS孤儿人口数" localSheetId="16">[62]财政部保基本民生!#REF!</definedName>
    <definedName name="MS孤儿人口数" localSheetId="17">[62]财政部保基本民生!#REF!</definedName>
    <definedName name="MS孤儿人口数" localSheetId="18">[62]财政部保基本民生!#REF!</definedName>
    <definedName name="MS孤儿人口数" localSheetId="30">[63]财政部保基本民生!#REF!</definedName>
    <definedName name="MS孤儿人口数" localSheetId="38">[62]财政部保基本民生!#REF!</definedName>
    <definedName name="MS孤儿人口数" localSheetId="39">[62]财政部保基本民生!#REF!</definedName>
    <definedName name="MS孤儿人口数" localSheetId="40">[62]财政部保基本民生!#REF!</definedName>
    <definedName name="MS孤儿人口数" localSheetId="41">[62]财政部保基本民生!#REF!</definedName>
    <definedName name="MS孤儿人口数" localSheetId="51">[64]财政部保基本民生!#REF!</definedName>
    <definedName name="MS孤儿人口数">[65]财政部保基本民生!#REF!</definedName>
    <definedName name="MS基本公共卫生服务" localSheetId="15">[62]财政部保基本民生!#REF!</definedName>
    <definedName name="MS基本公共卫生服务" localSheetId="16">[62]财政部保基本民生!#REF!</definedName>
    <definedName name="MS基本公共卫生服务" localSheetId="17">[62]财政部保基本民生!#REF!</definedName>
    <definedName name="MS基本公共卫生服务" localSheetId="18">[62]财政部保基本民生!#REF!</definedName>
    <definedName name="MS基本公共卫生服务" localSheetId="30">[63]财政部保基本民生!#REF!</definedName>
    <definedName name="MS基本公共卫生服务" localSheetId="38">[62]财政部保基本民生!#REF!</definedName>
    <definedName name="MS基本公共卫生服务" localSheetId="39">[62]财政部保基本民生!#REF!</definedName>
    <definedName name="MS基本公共卫生服务" localSheetId="40">[62]财政部保基本民生!#REF!</definedName>
    <definedName name="MS基本公共卫生服务" localSheetId="41">[62]财政部保基本民生!#REF!</definedName>
    <definedName name="MS基本公共卫生服务" localSheetId="51">[64]财政部保基本民生!#REF!</definedName>
    <definedName name="MS基本公共卫生服务">[65]财政部保基本民生!#REF!</definedName>
    <definedName name="MS计划生育" localSheetId="15">[62]财政部保基本民生!#REF!</definedName>
    <definedName name="MS计划生育" localSheetId="16">[62]财政部保基本民生!#REF!</definedName>
    <definedName name="MS计划生育" localSheetId="17">[62]财政部保基本民生!#REF!</definedName>
    <definedName name="MS计划生育" localSheetId="18">[62]财政部保基本民生!#REF!</definedName>
    <definedName name="MS计划生育" localSheetId="30">[63]财政部保基本民生!#REF!</definedName>
    <definedName name="MS计划生育" localSheetId="38">[62]财政部保基本民生!#REF!</definedName>
    <definedName name="MS计划生育" localSheetId="39">[62]财政部保基本民生!#REF!</definedName>
    <definedName name="MS计划生育" localSheetId="40">[62]财政部保基本民生!#REF!</definedName>
    <definedName name="MS计划生育" localSheetId="41">[62]财政部保基本民生!#REF!</definedName>
    <definedName name="MS计划生育" localSheetId="51">[64]财政部保基本民生!#REF!</definedName>
    <definedName name="MS计划生育">[65]财政部保基本民生!#REF!</definedName>
    <definedName name="MS老龄人口" localSheetId="15">[62]财政部保基本民生!#REF!</definedName>
    <definedName name="MS老龄人口" localSheetId="16">[62]财政部保基本民生!#REF!</definedName>
    <definedName name="MS老龄人口" localSheetId="17">[62]财政部保基本民生!#REF!</definedName>
    <definedName name="MS老龄人口" localSheetId="18">[62]财政部保基本民生!#REF!</definedName>
    <definedName name="MS老龄人口" localSheetId="30">[63]财政部保基本民生!#REF!</definedName>
    <definedName name="MS老龄人口" localSheetId="38">[62]财政部保基本民生!#REF!</definedName>
    <definedName name="MS老龄人口" localSheetId="39">[62]财政部保基本民生!#REF!</definedName>
    <definedName name="MS老龄人口" localSheetId="40">[62]财政部保基本民生!#REF!</definedName>
    <definedName name="MS老龄人口" localSheetId="41">[62]财政部保基本民生!#REF!</definedName>
    <definedName name="MS老龄人口" localSheetId="51">[64]财政部保基本民生!#REF!</definedName>
    <definedName name="MS老龄人口">[65]财政部保基本民生!#REF!</definedName>
    <definedName name="MS免除普通高中建档立卡等家庭经济困难学生学杂费" localSheetId="15">[62]财政部保基本民生!#REF!</definedName>
    <definedName name="MS免除普通高中建档立卡等家庭经济困难学生学杂费" localSheetId="16">[62]财政部保基本民生!#REF!</definedName>
    <definedName name="MS免除普通高中建档立卡等家庭经济困难学生学杂费" localSheetId="17">[62]财政部保基本民生!#REF!</definedName>
    <definedName name="MS免除普通高中建档立卡等家庭经济困难学生学杂费" localSheetId="18">[62]财政部保基本民生!#REF!</definedName>
    <definedName name="MS免除普通高中建档立卡等家庭经济困难学生学杂费" localSheetId="30">[63]财政部保基本民生!#REF!</definedName>
    <definedName name="MS免除普通高中建档立卡等家庭经济困难学生学杂费" localSheetId="38">[62]财政部保基本民生!#REF!</definedName>
    <definedName name="MS免除普通高中建档立卡等家庭经济困难学生学杂费" localSheetId="39">[62]财政部保基本民生!#REF!</definedName>
    <definedName name="MS免除普通高中建档立卡等家庭经济困难学生学杂费" localSheetId="40">[62]财政部保基本民生!#REF!</definedName>
    <definedName name="MS免除普通高中建档立卡等家庭经济困难学生学杂费" localSheetId="41">[62]财政部保基本民生!#REF!</definedName>
    <definedName name="MS免除普通高中建档立卡等家庭经济困难学生学杂费" localSheetId="51">[64]财政部保基本民生!#REF!</definedName>
    <definedName name="MS免除普通高中建档立卡等家庭经济困难学生学杂费">[65]财政部保基本民生!#REF!</definedName>
    <definedName name="MS农村初中学生" localSheetId="15">[62]财政部保基本民生!#REF!</definedName>
    <definedName name="MS农村初中学生" localSheetId="16">[62]财政部保基本民生!#REF!</definedName>
    <definedName name="MS农村初中学生" localSheetId="17">[62]财政部保基本民生!#REF!</definedName>
    <definedName name="MS农村初中学生" localSheetId="18">[62]财政部保基本民生!#REF!</definedName>
    <definedName name="MS农村初中学生" localSheetId="30">[63]财政部保基本民生!#REF!</definedName>
    <definedName name="MS农村初中学生" localSheetId="38">[62]财政部保基本民生!#REF!</definedName>
    <definedName name="MS农村初中学生" localSheetId="39">[62]财政部保基本民生!#REF!</definedName>
    <definedName name="MS农村初中学生" localSheetId="40">[62]财政部保基本民生!#REF!</definedName>
    <definedName name="MS农村初中学生" localSheetId="41">[62]财政部保基本民生!#REF!</definedName>
    <definedName name="MS农村初中学生" localSheetId="51">[64]财政部保基本民生!#REF!</definedName>
    <definedName name="MS农村初中学生">[65]财政部保基本民生!#REF!</definedName>
    <definedName name="MS农村低保人数" localSheetId="15">[62]财政部保基本民生!#REF!</definedName>
    <definedName name="MS农村低保人数" localSheetId="16">[62]财政部保基本民生!#REF!</definedName>
    <definedName name="MS农村低保人数" localSheetId="17">[62]财政部保基本民生!#REF!</definedName>
    <definedName name="MS农村低保人数" localSheetId="18">[62]财政部保基本民生!#REF!</definedName>
    <definedName name="MS农村低保人数" localSheetId="30">[63]财政部保基本民生!#REF!</definedName>
    <definedName name="MS农村低保人数" localSheetId="38">[62]财政部保基本民生!#REF!</definedName>
    <definedName name="MS农村低保人数" localSheetId="39">[62]财政部保基本民生!#REF!</definedName>
    <definedName name="MS农村低保人数" localSheetId="40">[62]财政部保基本民生!#REF!</definedName>
    <definedName name="MS农村低保人数" localSheetId="41">[62]财政部保基本民生!#REF!</definedName>
    <definedName name="MS农村低保人数" localSheetId="51">[64]财政部保基本民生!#REF!</definedName>
    <definedName name="MS农村低保人数">[65]财政部保基本民生!#REF!</definedName>
    <definedName name="MS农村小学生" localSheetId="15">[62]财政部保基本民生!#REF!</definedName>
    <definedName name="MS农村小学生" localSheetId="16">[62]财政部保基本民生!#REF!</definedName>
    <definedName name="MS农村小学生" localSheetId="17">[62]财政部保基本民生!#REF!</definedName>
    <definedName name="MS农村小学生" localSheetId="18">[62]财政部保基本民生!#REF!</definedName>
    <definedName name="MS农村小学生" localSheetId="30">[63]财政部保基本民生!#REF!</definedName>
    <definedName name="MS农村小学生" localSheetId="38">[62]财政部保基本民生!#REF!</definedName>
    <definedName name="MS农村小学生" localSheetId="39">[62]财政部保基本民生!#REF!</definedName>
    <definedName name="MS农村小学生" localSheetId="40">[62]财政部保基本民生!#REF!</definedName>
    <definedName name="MS农村小学生" localSheetId="41">[62]财政部保基本民生!#REF!</definedName>
    <definedName name="MS农村小学生" localSheetId="51">[64]财政部保基本民生!#REF!</definedName>
    <definedName name="MS农村小学生">[65]财政部保基本民生!#REF!</definedName>
    <definedName name="MS农村学生营养改善试点县" localSheetId="15">[62]财政部保基本民生!#REF!</definedName>
    <definedName name="MS农村学生营养改善试点县" localSheetId="16">[62]财政部保基本民生!#REF!</definedName>
    <definedName name="MS农村学生营养改善试点县" localSheetId="17">[62]财政部保基本民生!#REF!</definedName>
    <definedName name="MS农村学生营养改善试点县" localSheetId="18">[62]财政部保基本民生!#REF!</definedName>
    <definedName name="MS农村学生营养改善试点县" localSheetId="30">[63]财政部保基本民生!#REF!</definedName>
    <definedName name="MS农村学生营养改善试点县" localSheetId="38">[62]财政部保基本民生!#REF!</definedName>
    <definedName name="MS农村学生营养改善试点县" localSheetId="39">[62]财政部保基本民生!#REF!</definedName>
    <definedName name="MS农村学生营养改善试点县" localSheetId="40">[62]财政部保基本民生!#REF!</definedName>
    <definedName name="MS农村学生营养改善试点县" localSheetId="41">[62]财政部保基本民生!#REF!</definedName>
    <definedName name="MS农村学生营养改善试点县" localSheetId="51">[64]财政部保基本民生!#REF!</definedName>
    <definedName name="MS农村学生营养改善试点县">[65]财政部保基本民生!#REF!</definedName>
    <definedName name="MS农村义务教育学生营养改善计划" localSheetId="15">[62]财政部保基本民生!#REF!</definedName>
    <definedName name="MS农村义务教育学生营养改善计划" localSheetId="16">[62]财政部保基本民生!#REF!</definedName>
    <definedName name="MS农村义务教育学生营养改善计划" localSheetId="17">[62]财政部保基本民生!#REF!</definedName>
    <definedName name="MS农村义务教育学生营养改善计划" localSheetId="18">[62]财政部保基本民生!#REF!</definedName>
    <definedName name="MS农村义务教育学生营养改善计划" localSheetId="30">[63]财政部保基本民生!#REF!</definedName>
    <definedName name="MS农村义务教育学生营养改善计划" localSheetId="38">[62]财政部保基本民生!#REF!</definedName>
    <definedName name="MS农村义务教育学生营养改善计划" localSheetId="39">[62]财政部保基本民生!#REF!</definedName>
    <definedName name="MS农村义务教育学生营养改善计划" localSheetId="40">[62]财政部保基本民生!#REF!</definedName>
    <definedName name="MS农村义务教育学生营养改善计划" localSheetId="41">[62]财政部保基本民生!#REF!</definedName>
    <definedName name="MS农村义务教育学生营养改善计划" localSheetId="51">[64]财政部保基本民生!#REF!</definedName>
    <definedName name="MS农村义务教育学生营养改善计划">[65]财政部保基本民生!#REF!</definedName>
    <definedName name="MS贫困寄宿生生活补助" localSheetId="15">[62]财政部保基本民生!#REF!</definedName>
    <definedName name="MS贫困寄宿生生活补助" localSheetId="16">[62]财政部保基本民生!#REF!</definedName>
    <definedName name="MS贫困寄宿生生活补助" localSheetId="17">[62]财政部保基本民生!#REF!</definedName>
    <definedName name="MS贫困寄宿生生活补助" localSheetId="18">[62]财政部保基本民生!#REF!</definedName>
    <definedName name="MS贫困寄宿生生活补助" localSheetId="30">[63]财政部保基本民生!#REF!</definedName>
    <definedName name="MS贫困寄宿生生活补助" localSheetId="38">[62]财政部保基本民生!#REF!</definedName>
    <definedName name="MS贫困寄宿生生活补助" localSheetId="39">[62]财政部保基本民生!#REF!</definedName>
    <definedName name="MS贫困寄宿生生活补助" localSheetId="40">[62]财政部保基本民生!#REF!</definedName>
    <definedName name="MS贫困寄宿生生活补助" localSheetId="41">[62]财政部保基本民生!#REF!</definedName>
    <definedName name="MS贫困寄宿生生活补助" localSheetId="51">[64]财政部保基本民生!#REF!</definedName>
    <definedName name="MS贫困寄宿生生活补助">[65]财政部保基本民生!#REF!</definedName>
    <definedName name="MS贫困人数" localSheetId="15">[62]财政部保基本民生!#REF!</definedName>
    <definedName name="MS贫困人数" localSheetId="16">[62]财政部保基本民生!#REF!</definedName>
    <definedName name="MS贫困人数" localSheetId="17">[62]财政部保基本民生!#REF!</definedName>
    <definedName name="MS贫困人数" localSheetId="18">[62]财政部保基本民生!#REF!</definedName>
    <definedName name="MS贫困人数" localSheetId="30">[63]财政部保基本民生!#REF!</definedName>
    <definedName name="MS贫困人数" localSheetId="38">[62]财政部保基本民生!#REF!</definedName>
    <definedName name="MS贫困人数" localSheetId="39">[62]财政部保基本民生!#REF!</definedName>
    <definedName name="MS贫困人数" localSheetId="40">[62]财政部保基本民生!#REF!</definedName>
    <definedName name="MS贫困人数" localSheetId="41">[62]财政部保基本民生!#REF!</definedName>
    <definedName name="MS贫困人数" localSheetId="51">[64]财政部保基本民生!#REF!</definedName>
    <definedName name="MS贫困人数">[65]财政部保基本民生!#REF!</definedName>
    <definedName name="MS普高学生" localSheetId="15">[62]财政部保基本民生!#REF!</definedName>
    <definedName name="MS普高学生" localSheetId="16">[62]财政部保基本民生!#REF!</definedName>
    <definedName name="MS普高学生" localSheetId="17">[62]财政部保基本民生!#REF!</definedName>
    <definedName name="MS普高学生" localSheetId="18">[62]财政部保基本民生!#REF!</definedName>
    <definedName name="MS普高学生" localSheetId="30">[63]财政部保基本民生!#REF!</definedName>
    <definedName name="MS普高学生" localSheetId="38">[62]财政部保基本民生!#REF!</definedName>
    <definedName name="MS普高学生" localSheetId="39">[62]财政部保基本民生!#REF!</definedName>
    <definedName name="MS普高学生" localSheetId="40">[62]财政部保基本民生!#REF!</definedName>
    <definedName name="MS普高学生" localSheetId="41">[62]财政部保基本民生!#REF!</definedName>
    <definedName name="MS普高学生" localSheetId="51">[64]财政部保基本民生!#REF!</definedName>
    <definedName name="MS普高学生">[65]财政部保基本民生!#REF!</definedName>
    <definedName name="MS普通高中学生助学金" localSheetId="15">[62]财政部保基本民生!#REF!</definedName>
    <definedName name="MS普通高中学生助学金" localSheetId="16">[62]财政部保基本民生!#REF!</definedName>
    <definedName name="MS普通高中学生助学金" localSheetId="17">[62]财政部保基本民生!#REF!</definedName>
    <definedName name="MS普通高中学生助学金" localSheetId="18">[62]财政部保基本民生!#REF!</definedName>
    <definedName name="MS普通高中学生助学金" localSheetId="30">[63]财政部保基本民生!#REF!</definedName>
    <definedName name="MS普通高中学生助学金" localSheetId="38">[62]财政部保基本民生!#REF!</definedName>
    <definedName name="MS普通高中学生助学金" localSheetId="39">[62]财政部保基本民生!#REF!</definedName>
    <definedName name="MS普通高中学生助学金" localSheetId="40">[62]财政部保基本民生!#REF!</definedName>
    <definedName name="MS普通高中学生助学金" localSheetId="41">[62]财政部保基本民生!#REF!</definedName>
    <definedName name="MS普通高中学生助学金" localSheetId="51">[64]财政部保基本民生!#REF!</definedName>
    <definedName name="MS普通高中学生助学金">[65]财政部保基本民生!#REF!</definedName>
    <definedName name="MS特校生" localSheetId="15">[62]财政部保基本民生!#REF!</definedName>
    <definedName name="MS特校生" localSheetId="16">[62]财政部保基本民生!#REF!</definedName>
    <definedName name="MS特校生" localSheetId="17">[62]财政部保基本民生!#REF!</definedName>
    <definedName name="MS特校生" localSheetId="18">[62]财政部保基本民生!#REF!</definedName>
    <definedName name="MS特校生" localSheetId="30">[63]财政部保基本民生!#REF!</definedName>
    <definedName name="MS特校生" localSheetId="38">[62]财政部保基本民生!#REF!</definedName>
    <definedName name="MS特校生" localSheetId="39">[62]财政部保基本民生!#REF!</definedName>
    <definedName name="MS特校生" localSheetId="40">[62]财政部保基本民生!#REF!</definedName>
    <definedName name="MS特校生" localSheetId="41">[62]财政部保基本民生!#REF!</definedName>
    <definedName name="MS特校生" localSheetId="51">[64]财政部保基本民生!#REF!</definedName>
    <definedName name="MS特校生">[65]财政部保基本民生!#REF!</definedName>
    <definedName name="MS小学公用经费补助" localSheetId="15">[62]财政部保基本民生!#REF!</definedName>
    <definedName name="MS小学公用经费补助" localSheetId="16">[62]财政部保基本民生!#REF!</definedName>
    <definedName name="MS小学公用经费补助" localSheetId="17">[62]财政部保基本民生!#REF!</definedName>
    <definedName name="MS小学公用经费补助" localSheetId="18">[62]财政部保基本民生!#REF!</definedName>
    <definedName name="MS小学公用经费补助" localSheetId="30">[63]财政部保基本民生!#REF!</definedName>
    <definedName name="MS小学公用经费补助" localSheetId="38">[62]财政部保基本民生!#REF!</definedName>
    <definedName name="MS小学公用经费补助" localSheetId="39">[62]财政部保基本民生!#REF!</definedName>
    <definedName name="MS小学公用经费补助" localSheetId="40">[62]财政部保基本民生!#REF!</definedName>
    <definedName name="MS小学公用经费补助" localSheetId="41">[62]财政部保基本民生!#REF!</definedName>
    <definedName name="MS小学公用经费补助" localSheetId="51">[64]财政部保基本民生!#REF!</definedName>
    <definedName name="MS小学公用经费补助">[65]财政部保基本民生!#REF!</definedName>
    <definedName name="MS养老缴费人数" localSheetId="15">[62]财政部保基本民生!#REF!</definedName>
    <definedName name="MS养老缴费人数" localSheetId="16">[62]财政部保基本民生!#REF!</definedName>
    <definedName name="MS养老缴费人数" localSheetId="17">[62]财政部保基本民生!#REF!</definedName>
    <definedName name="MS养老缴费人数" localSheetId="18">[62]财政部保基本民生!#REF!</definedName>
    <definedName name="MS养老缴费人数" localSheetId="30">[63]财政部保基本民生!#REF!</definedName>
    <definedName name="MS养老缴费人数" localSheetId="38">[62]财政部保基本民生!#REF!</definedName>
    <definedName name="MS养老缴费人数" localSheetId="39">[62]财政部保基本民生!#REF!</definedName>
    <definedName name="MS养老缴费人数" localSheetId="40">[62]财政部保基本民生!#REF!</definedName>
    <definedName name="MS养老缴费人数" localSheetId="41">[62]财政部保基本民生!#REF!</definedName>
    <definedName name="MS养老缴费人数" localSheetId="51">[64]财政部保基本民生!#REF!</definedName>
    <definedName name="MS养老缴费人数">[65]财政部保基本民生!#REF!</definedName>
    <definedName name="MS幼儿学生" localSheetId="15">[62]财政部保基本民生!#REF!</definedName>
    <definedName name="MS幼儿学生" localSheetId="16">[62]财政部保基本民生!#REF!</definedName>
    <definedName name="MS幼儿学生" localSheetId="17">[62]财政部保基本民生!#REF!</definedName>
    <definedName name="MS幼儿学生" localSheetId="18">[62]财政部保基本民生!#REF!</definedName>
    <definedName name="MS幼儿学生" localSheetId="30">[63]财政部保基本民生!#REF!</definedName>
    <definedName name="MS幼儿学生" localSheetId="38">[62]财政部保基本民生!#REF!</definedName>
    <definedName name="MS幼儿学生" localSheetId="39">[62]财政部保基本民生!#REF!</definedName>
    <definedName name="MS幼儿学生" localSheetId="40">[62]财政部保基本民生!#REF!</definedName>
    <definedName name="MS幼儿学生" localSheetId="41">[62]财政部保基本民生!#REF!</definedName>
    <definedName name="MS幼儿学生" localSheetId="51">[64]财政部保基本民生!#REF!</definedName>
    <definedName name="MS幼儿学生">[65]财政部保基本民生!#REF!</definedName>
    <definedName name="MS中职困难学生补助" localSheetId="15">[62]财政部保基本民生!#REF!</definedName>
    <definedName name="MS中职困难学生补助" localSheetId="16">[62]财政部保基本民生!#REF!</definedName>
    <definedName name="MS中职困难学生补助" localSheetId="17">[62]财政部保基本民生!#REF!</definedName>
    <definedName name="MS中职困难学生补助" localSheetId="18">[62]财政部保基本民生!#REF!</definedName>
    <definedName name="MS中职困难学生补助" localSheetId="30">[63]财政部保基本民生!#REF!</definedName>
    <definedName name="MS中职困难学生补助" localSheetId="38">[62]财政部保基本民生!#REF!</definedName>
    <definedName name="MS中职困难学生补助" localSheetId="39">[62]财政部保基本民生!#REF!</definedName>
    <definedName name="MS中职困难学生补助" localSheetId="40">[62]财政部保基本民生!#REF!</definedName>
    <definedName name="MS中职困难学生补助" localSheetId="41">[62]财政部保基本民生!#REF!</definedName>
    <definedName name="MS中职困难学生补助" localSheetId="51">[64]财政部保基本民生!#REF!</definedName>
    <definedName name="MS中职困难学生补助">[65]财政部保基本民生!#REF!</definedName>
    <definedName name="MS中职学生" localSheetId="15">[62]财政部保基本民生!#REF!</definedName>
    <definedName name="MS中职学生" localSheetId="16">[62]财政部保基本民生!#REF!</definedName>
    <definedName name="MS中职学生" localSheetId="17">[62]财政部保基本民生!#REF!</definedName>
    <definedName name="MS中职学生" localSheetId="18">[62]财政部保基本民生!#REF!</definedName>
    <definedName name="MS中职学生" localSheetId="30">[63]财政部保基本民生!#REF!</definedName>
    <definedName name="MS中职学生" localSheetId="38">[62]财政部保基本民生!#REF!</definedName>
    <definedName name="MS中职学生" localSheetId="39">[62]财政部保基本民生!#REF!</definedName>
    <definedName name="MS中职学生" localSheetId="40">[62]财政部保基本民生!#REF!</definedName>
    <definedName name="MS中职学生" localSheetId="41">[62]财政部保基本民生!#REF!</definedName>
    <definedName name="MS中职学生" localSheetId="51">[64]财政部保基本民生!#REF!</definedName>
    <definedName name="MS中职学生">[65]财政部保基本民生!#REF!</definedName>
    <definedName name="MS总人口" localSheetId="15">[62]财政部保基本民生!#REF!</definedName>
    <definedName name="MS总人口" localSheetId="16">[62]财政部保基本民生!#REF!</definedName>
    <definedName name="MS总人口" localSheetId="17">[62]财政部保基本民生!#REF!</definedName>
    <definedName name="MS总人口" localSheetId="18">[62]财政部保基本民生!#REF!</definedName>
    <definedName name="MS总人口" localSheetId="30">[63]财政部保基本民生!#REF!</definedName>
    <definedName name="MS总人口" localSheetId="38">[62]财政部保基本民生!#REF!</definedName>
    <definedName name="MS总人口" localSheetId="39">[62]财政部保基本民生!#REF!</definedName>
    <definedName name="MS总人口" localSheetId="40">[62]财政部保基本民生!#REF!</definedName>
    <definedName name="MS总人口" localSheetId="41">[62]财政部保基本民生!#REF!</definedName>
    <definedName name="MS总人口" localSheetId="51">[64]财政部保基本民生!#REF!</definedName>
    <definedName name="MS总人口">[65]财政部保基本民生!#REF!</definedName>
    <definedName name="OS" localSheetId="15">[66]Open!#REF!</definedName>
    <definedName name="OS" localSheetId="16">[66]Open!#REF!</definedName>
    <definedName name="OS" localSheetId="17">[66]Open!#REF!</definedName>
    <definedName name="OS" localSheetId="18">[66]Open!#REF!</definedName>
    <definedName name="OS" localSheetId="30">[67]Open!#REF!</definedName>
    <definedName name="OS" localSheetId="38">[66]Open!#REF!</definedName>
    <definedName name="OS" localSheetId="39">[66]Open!#REF!</definedName>
    <definedName name="OS" localSheetId="40">[66]Open!#REF!</definedName>
    <definedName name="OS" localSheetId="41">[66]Open!#REF!</definedName>
    <definedName name="OS" localSheetId="51">[68]Open!#REF!</definedName>
    <definedName name="OS">[69]Open!#REF!</definedName>
    <definedName name="pr_toolbox" localSheetId="15">[43]Toolbox!$A$3:$I$80</definedName>
    <definedName name="pr_toolbox" localSheetId="16">[43]Toolbox!$A$3:$I$80</definedName>
    <definedName name="pr_toolbox" localSheetId="17">[43]Toolbox!$A$3:$I$80</definedName>
    <definedName name="pr_toolbox" localSheetId="18">[43]Toolbox!$A$3:$I$80</definedName>
    <definedName name="pr_toolbox" localSheetId="38">[43]Toolbox!$A$3:$I$80</definedName>
    <definedName name="pr_toolbox" localSheetId="39">[43]Toolbox!$A$3:$I$80</definedName>
    <definedName name="pr_toolbox" localSheetId="40">[43]Toolbox!$A$3:$I$80</definedName>
    <definedName name="pr_toolbox" localSheetId="41">[43]Toolbox!$A$3:$I$80</definedName>
    <definedName name="pr_toolbox" localSheetId="51">[44]Toolbox!$A$3:$I$80</definedName>
    <definedName name="pr_toolbox">[45]Toolbox!$A$3:$I$80</definedName>
    <definedName name="_xlnm.Print_Area" localSheetId="4">'01-1'!$B$1:$G$125</definedName>
    <definedName name="_xlnm.Print_Area" localSheetId="5">'01-2'!$B$1:$G$53</definedName>
    <definedName name="_xlnm.Print_Area" localSheetId="6">'02'!$C$1:$H$1299</definedName>
    <definedName name="_xlnm.Print_Area" localSheetId="7">'03-1'!$B$1:$G$127</definedName>
    <definedName name="_xlnm.Print_Area" localSheetId="8">'03-2'!$B$1:$G$131</definedName>
    <definedName name="_xlnm.Print_Area" localSheetId="9">'04'!$C$1:$H$1326</definedName>
    <definedName name="_xlnm.Print_Area" localSheetId="10">'05'!$A$1:$E$12</definedName>
    <definedName name="_xlnm.Print_Area" localSheetId="11">'06'!$B$1:$G$52</definedName>
    <definedName name="_xlnm.Print_Area" localSheetId="12">'07'!$C$1:$H$293</definedName>
    <definedName name="_xlnm.Print_Area" localSheetId="13">'08'!$B$1:$G$52</definedName>
    <definedName name="_xlnm.Print_Area" localSheetId="14">'09'!$C$1:$H$297</definedName>
    <definedName name="_xlnm.Print_Area" localSheetId="15">'10'!$A$1:$F$47</definedName>
    <definedName name="_xlnm.Print_Area" localSheetId="16">'11'!$A$1:$F$30</definedName>
    <definedName name="_xlnm.Print_Area" localSheetId="17">'12'!$A$1:$F$36</definedName>
    <definedName name="_xlnm.Print_Area" localSheetId="18">'13'!$A$1:$F$20</definedName>
    <definedName name="_xlnm.Print_Area" localSheetId="19">'14'!$A$1:$F$54</definedName>
    <definedName name="_xlnm.Print_Area" localSheetId="20">'15'!$A$1:$F$46</definedName>
    <definedName name="_xlnm.Print_Area" localSheetId="21">'16'!$A$1:$F$20</definedName>
    <definedName name="_xlnm.Print_Area" localSheetId="22">'17'!$A$1:$F$56</definedName>
    <definedName name="_xlnm.Print_Area" localSheetId="23">'18'!$A$1:$F$50</definedName>
    <definedName name="_xlnm.Print_Area" localSheetId="24">'19'!$A$1:$F$20</definedName>
    <definedName name="_xlnm.Print_Area" localSheetId="25">'20-1'!$C$1:$F$121</definedName>
    <definedName name="_xlnm.Print_Area" localSheetId="26">'20-2'!$B$1:$E$50</definedName>
    <definedName name="_xlnm.Print_Area" localSheetId="27">'21'!$C$1:$F$1300</definedName>
    <definedName name="_xlnm.Print_Area" localSheetId="28">'22-1'!$C$1:$F$123</definedName>
    <definedName name="_xlnm.Print_Area" localSheetId="29">'22-2'!$C$1:$F$127</definedName>
    <definedName name="_xlnm.Print_Area" localSheetId="30">'23'!$C$1:$G$1325</definedName>
    <definedName name="_xlnm.Print_Area" localSheetId="31">'24'!$A$1:$C$26</definedName>
    <definedName name="_xlnm.Print_Area" localSheetId="33">'26'!$A$1:$B$35</definedName>
    <definedName name="_xlnm.Print_Area" localSheetId="34">'27'!$C$1:$F$57</definedName>
    <definedName name="_xlnm.Print_Area" localSheetId="35">'28'!$C$1:$F$362</definedName>
    <definedName name="_xlnm.Print_Area" localSheetId="36">'29'!$B$1:$E$58</definedName>
    <definedName name="_xlnm.Print_Area" localSheetId="37">'30'!$C$1:$F$364</definedName>
    <definedName name="_xlnm.Print_Area" localSheetId="38">'31'!$A$1:$D$46</definedName>
    <definedName name="_xlnm.Print_Area" localSheetId="39">'32'!$A$1:$D$30</definedName>
    <definedName name="_xlnm.Print_Area" localSheetId="40">'33'!$A$1:$D$35</definedName>
    <definedName name="_xlnm.Print_Area" localSheetId="41">'34'!$A$1:$D$21</definedName>
    <definedName name="_xlnm.Print_Area" localSheetId="42">'35'!$A$1:$D$52</definedName>
    <definedName name="_xlnm.Print_Area" localSheetId="43">'36'!$A$1:$D$45</definedName>
    <definedName name="_xlnm.Print_Area" localSheetId="44">'37'!$A$1:$D$19</definedName>
    <definedName name="_xlnm.Print_Area" localSheetId="45">'38'!$A$1:$D$55</definedName>
    <definedName name="_xlnm.Print_Area" localSheetId="46">'39'!$A$1:$D$49</definedName>
    <definedName name="_xlnm.Print_Area" localSheetId="47">'40'!$A$1:$D$19</definedName>
    <definedName name="_xlnm.Print_Area" localSheetId="48">'41'!$A$1:$H$39</definedName>
    <definedName name="_xlnm.Print_Area" localSheetId="49">'42'!$A$1:$L$24</definedName>
    <definedName name="_xlnm.Print_Area" localSheetId="50">'43'!$A$1:$L$24</definedName>
    <definedName name="_xlnm.Print_Area" localSheetId="51">'44'!$A$1:$H$31</definedName>
    <definedName name="_xlnm.Print_Area" localSheetId="0">封面!$A$1:$D$8</definedName>
    <definedName name="_xlnm.Print_Area" localSheetId="2">空白页!$A$1:$A$16</definedName>
    <definedName name="_xlnm.Print_Area" localSheetId="1">目录!$A$1:$A$55</definedName>
    <definedName name="_xlnm.Print_Area">#N/A</definedName>
    <definedName name="Print_Area_1">#N/A</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30">#REF!</definedName>
    <definedName name="Print_Area_MI" localSheetId="31">#REF!</definedName>
    <definedName name="Print_Area_MI" localSheetId="33">#REF!</definedName>
    <definedName name="Print_Area_MI" localSheetId="38">#REF!</definedName>
    <definedName name="Print_Area_MI" localSheetId="39">#REF!</definedName>
    <definedName name="Print_Area_MI" localSheetId="40">#REF!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49">#REF!</definedName>
    <definedName name="Print_Area_MI" localSheetId="50">#REF!</definedName>
    <definedName name="Print_Area_MI" localSheetId="51">#REF!</definedName>
    <definedName name="Print_Area_MI" localSheetId="2">#REF!</definedName>
    <definedName name="Print_Area_MI">#REF!</definedName>
    <definedName name="_xlnm.Print_Titles" localSheetId="4">'01-1'!$1:$4</definedName>
    <definedName name="_xlnm.Print_Titles" localSheetId="5">'01-2'!$1:$4</definedName>
    <definedName name="_xlnm.Print_Titles" localSheetId="6">'02'!$1:$4</definedName>
    <definedName name="_xlnm.Print_Titles" localSheetId="7">'03-1'!$1:$4</definedName>
    <definedName name="_xlnm.Print_Titles" localSheetId="8">'03-2'!$1:$4</definedName>
    <definedName name="_xlnm.Print_Titles" localSheetId="9">'04'!$1:$4</definedName>
    <definedName name="_xlnm.Print_Titles" localSheetId="11">'06'!$1:$4</definedName>
    <definedName name="_xlnm.Print_Titles" localSheetId="12">'07'!$1:$4</definedName>
    <definedName name="_xlnm.Print_Titles" localSheetId="13">'08'!$1:$4</definedName>
    <definedName name="_xlnm.Print_Titles" localSheetId="14">'09'!$1:$4</definedName>
    <definedName name="_xlnm.Print_Titles" localSheetId="15">'10'!$1:$4</definedName>
    <definedName name="_xlnm.Print_Titles" localSheetId="16">'11'!$1:$4</definedName>
    <definedName name="_xlnm.Print_Titles" localSheetId="17">'12'!$1:$4</definedName>
    <definedName name="_xlnm.Print_Titles" localSheetId="18">'13'!$1:$4</definedName>
    <definedName name="_xlnm.Print_Titles" localSheetId="19">'14'!$1:$4</definedName>
    <definedName name="_xlnm.Print_Titles" localSheetId="20">'15'!$1:$4</definedName>
    <definedName name="_xlnm.Print_Titles" localSheetId="22">'17'!$1:$4</definedName>
    <definedName name="_xlnm.Print_Titles" localSheetId="23">'18'!$1:$4</definedName>
    <definedName name="_xlnm.Print_Titles" localSheetId="25">'20-1'!$1:$3</definedName>
    <definedName name="_xlnm.Print_Titles" localSheetId="26">'20-2'!$1:$3</definedName>
    <definedName name="_xlnm.Print_Titles" localSheetId="27">'21'!$1:$3</definedName>
    <definedName name="_xlnm.Print_Titles" localSheetId="28">'22-1'!$1:$3</definedName>
    <definedName name="_xlnm.Print_Titles" localSheetId="29">'22-2'!$1:$3</definedName>
    <definedName name="_xlnm.Print_Titles" localSheetId="30">'23'!$1:$3</definedName>
    <definedName name="_xlnm.Print_Titles" localSheetId="31">'24'!$1:$3</definedName>
    <definedName name="_xlnm.Print_Titles" localSheetId="34">'27'!$1:$3</definedName>
    <definedName name="_xlnm.Print_Titles" localSheetId="35">'28'!$1:$3</definedName>
    <definedName name="_xlnm.Print_Titles" localSheetId="36">'29'!$1:$3</definedName>
    <definedName name="_xlnm.Print_Titles" localSheetId="37">'30'!$1:$3</definedName>
    <definedName name="_xlnm.Print_Titles" localSheetId="38">'31'!$1:$3</definedName>
    <definedName name="_xlnm.Print_Titles" localSheetId="39">'32'!$1:$3</definedName>
    <definedName name="_xlnm.Print_Titles" localSheetId="40">'33'!$1:$3</definedName>
    <definedName name="_xlnm.Print_Titles" localSheetId="42">'35'!$1:$3</definedName>
    <definedName name="_xlnm.Print_Titles" localSheetId="43">'36'!$1:$3</definedName>
    <definedName name="_xlnm.Print_Titles" localSheetId="44">'37'!$1:$3</definedName>
    <definedName name="_xlnm.Print_Titles" localSheetId="45">'38'!$1:$3</definedName>
    <definedName name="_xlnm.Print_Titles" localSheetId="46">'39'!$1:$3</definedName>
    <definedName name="_xlnm.Print_Titles" localSheetId="47">'40'!$1:$3</definedName>
    <definedName name="_xlnm.Print_Titles" localSheetId="48">'41'!$1:$4</definedName>
    <definedName name="_xlnm.Print_Titles" localSheetId="51">'44'!$1:$4</definedName>
    <definedName name="_xlnm.Print_Titles">#N/A</definedName>
    <definedName name="Print_Titles_1">#N/A</definedName>
    <definedName name="Prix_SMC">#N/A</definedName>
    <definedName name="q" localSheetId="15">#REF!</definedName>
    <definedName name="q" localSheetId="16">#REF!</definedName>
    <definedName name="q" localSheetId="17">#REF!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30">#REF!</definedName>
    <definedName name="q" localSheetId="31">#REF!</definedName>
    <definedName name="q" localSheetId="33">#REF!</definedName>
    <definedName name="q" localSheetId="38">#REF!</definedName>
    <definedName name="q" localSheetId="39">#REF!</definedName>
    <definedName name="q" localSheetId="40">#REF!</definedName>
    <definedName name="q" localSheetId="41">#REF!</definedName>
    <definedName name="q" localSheetId="42">#REF!</definedName>
    <definedName name="q" localSheetId="43">#REF!</definedName>
    <definedName name="q" localSheetId="44">#REF!</definedName>
    <definedName name="q" localSheetId="45">#REF!</definedName>
    <definedName name="q" localSheetId="46">#REF!</definedName>
    <definedName name="q" localSheetId="47">#REF!</definedName>
    <definedName name="q" localSheetId="48">#REF!</definedName>
    <definedName name="q" localSheetId="49">#REF!</definedName>
    <definedName name="q" localSheetId="50">#REF!</definedName>
    <definedName name="q" localSheetId="51">#REF!</definedName>
    <definedName name="q" localSheetId="2">#REF!</definedName>
    <definedName name="q">#REF!</definedName>
    <definedName name="rf" localSheetId="15">#REF!</definedName>
    <definedName name="rf" localSheetId="16">#REF!</definedName>
    <definedName name="rf" localSheetId="17">#REF!</definedName>
    <definedName name="rf" localSheetId="18">#REF!</definedName>
    <definedName name="rf" localSheetId="19">#REF!</definedName>
    <definedName name="rf" localSheetId="20">#REF!</definedName>
    <definedName name="rf" localSheetId="21">#REF!</definedName>
    <definedName name="rf" localSheetId="22">#REF!</definedName>
    <definedName name="rf" localSheetId="23">#REF!</definedName>
    <definedName name="rf" localSheetId="24">#REF!</definedName>
    <definedName name="rf" localSheetId="30">#REF!</definedName>
    <definedName name="rf" localSheetId="31">#REF!</definedName>
    <definedName name="rf" localSheetId="33">#REF!</definedName>
    <definedName name="rf" localSheetId="38">#REF!</definedName>
    <definedName name="rf" localSheetId="39">#REF!</definedName>
    <definedName name="rf" localSheetId="40">#REF!</definedName>
    <definedName name="rf" localSheetId="41">#REF!</definedName>
    <definedName name="rf" localSheetId="42">#REF!</definedName>
    <definedName name="rf" localSheetId="43">#REF!</definedName>
    <definedName name="rf" localSheetId="44">#REF!</definedName>
    <definedName name="rf" localSheetId="45">#REF!</definedName>
    <definedName name="rf" localSheetId="46">#REF!</definedName>
    <definedName name="rf" localSheetId="47">#REF!</definedName>
    <definedName name="rf" localSheetId="48">#REF!</definedName>
    <definedName name="rf" localSheetId="49">#REF!</definedName>
    <definedName name="rf" localSheetId="50">#REF!</definedName>
    <definedName name="rf" localSheetId="51">#REF!</definedName>
    <definedName name="rf" localSheetId="2">#REF!</definedName>
    <definedName name="rf">#REF!</definedName>
    <definedName name="rrrr" localSheetId="15">#REF!</definedName>
    <definedName name="rrrr" localSheetId="16">#REF!</definedName>
    <definedName name="rrrr" localSheetId="17">#REF!</definedName>
    <definedName name="rrrr" localSheetId="18">#REF!</definedName>
    <definedName name="rrrr" localSheetId="19">#REF!</definedName>
    <definedName name="rrrr" localSheetId="20">#REF!</definedName>
    <definedName name="rrrr" localSheetId="21">#REF!</definedName>
    <definedName name="rrrr" localSheetId="22">#REF!</definedName>
    <definedName name="rrrr" localSheetId="23">#REF!</definedName>
    <definedName name="rrrr" localSheetId="24">#REF!</definedName>
    <definedName name="rrrr" localSheetId="30">#REF!</definedName>
    <definedName name="rrrr" localSheetId="31">#REF!</definedName>
    <definedName name="rrrr" localSheetId="33">#REF!</definedName>
    <definedName name="rrrr" localSheetId="38">#REF!</definedName>
    <definedName name="rrrr" localSheetId="39">#REF!</definedName>
    <definedName name="rrrr" localSheetId="40">#REF!</definedName>
    <definedName name="rrrr" localSheetId="41">#REF!</definedName>
    <definedName name="rrrr" localSheetId="42">#REF!</definedName>
    <definedName name="rrrr" localSheetId="43">#REF!</definedName>
    <definedName name="rrrr" localSheetId="44">#REF!</definedName>
    <definedName name="rrrr" localSheetId="45">#REF!</definedName>
    <definedName name="rrrr" localSheetId="46">#REF!</definedName>
    <definedName name="rrrr" localSheetId="47">#REF!</definedName>
    <definedName name="rrrr" localSheetId="48">#REF!</definedName>
    <definedName name="rrrr" localSheetId="49">#REF!</definedName>
    <definedName name="rrrr" localSheetId="50">#REF!</definedName>
    <definedName name="rrrr" localSheetId="51">#REF!</definedName>
    <definedName name="rrrr" localSheetId="2">#REF!</definedName>
    <definedName name="rrrr">#REF!</definedName>
    <definedName name="rt" localSheetId="15">#REF!</definedName>
    <definedName name="rt" localSheetId="16">#REF!</definedName>
    <definedName name="rt" localSheetId="17">#REF!</definedName>
    <definedName name="rt" localSheetId="18">#REF!</definedName>
    <definedName name="rt" localSheetId="19">#REF!</definedName>
    <definedName name="rt" localSheetId="20">#REF!</definedName>
    <definedName name="rt" localSheetId="21">#REF!</definedName>
    <definedName name="rt" localSheetId="22">#REF!</definedName>
    <definedName name="rt" localSheetId="23">#REF!</definedName>
    <definedName name="rt" localSheetId="24">#REF!</definedName>
    <definedName name="rt" localSheetId="30">#REF!</definedName>
    <definedName name="rt" localSheetId="31">#REF!</definedName>
    <definedName name="rt" localSheetId="33">#REF!</definedName>
    <definedName name="rt" localSheetId="38">#REF!</definedName>
    <definedName name="rt" localSheetId="39">#REF!</definedName>
    <definedName name="rt" localSheetId="40">#REF!</definedName>
    <definedName name="rt" localSheetId="41">#REF!</definedName>
    <definedName name="rt" localSheetId="42">#REF!</definedName>
    <definedName name="rt" localSheetId="43">#REF!</definedName>
    <definedName name="rt" localSheetId="44">#REF!</definedName>
    <definedName name="rt" localSheetId="45">#REF!</definedName>
    <definedName name="rt" localSheetId="46">#REF!</definedName>
    <definedName name="rt" localSheetId="47">#REF!</definedName>
    <definedName name="rt" localSheetId="48">#REF!</definedName>
    <definedName name="rt" localSheetId="49">#REF!</definedName>
    <definedName name="rt" localSheetId="50">#REF!</definedName>
    <definedName name="rt" localSheetId="51">#REF!</definedName>
    <definedName name="rt" localSheetId="2">#REF!</definedName>
    <definedName name="rt">#REF!</definedName>
    <definedName name="rwerwe" localSheetId="15">#REF!</definedName>
    <definedName name="rwerwe" localSheetId="16">#REF!</definedName>
    <definedName name="rwerwe" localSheetId="17">#REF!</definedName>
    <definedName name="rwerwe" localSheetId="18">#REF!</definedName>
    <definedName name="rwerwe" localSheetId="19">#REF!</definedName>
    <definedName name="rwerwe" localSheetId="20">#REF!</definedName>
    <definedName name="rwerwe" localSheetId="21">#REF!</definedName>
    <definedName name="rwerwe" localSheetId="22">#REF!</definedName>
    <definedName name="rwerwe" localSheetId="23">#REF!</definedName>
    <definedName name="rwerwe" localSheetId="24">#REF!</definedName>
    <definedName name="rwerwe" localSheetId="30">#REF!</definedName>
    <definedName name="rwerwe" localSheetId="31">#REF!</definedName>
    <definedName name="rwerwe" localSheetId="33">#REF!</definedName>
    <definedName name="rwerwe" localSheetId="38">#REF!</definedName>
    <definedName name="rwerwe" localSheetId="39">#REF!</definedName>
    <definedName name="rwerwe" localSheetId="40">#REF!</definedName>
    <definedName name="rwerwe" localSheetId="41">#REF!</definedName>
    <definedName name="rwerwe" localSheetId="42">#REF!</definedName>
    <definedName name="rwerwe" localSheetId="43">#REF!</definedName>
    <definedName name="rwerwe" localSheetId="44">#REF!</definedName>
    <definedName name="rwerwe" localSheetId="45">#REF!</definedName>
    <definedName name="rwerwe" localSheetId="46">#REF!</definedName>
    <definedName name="rwerwe" localSheetId="47">#REF!</definedName>
    <definedName name="rwerwe" localSheetId="48">#REF!</definedName>
    <definedName name="rwerwe" localSheetId="49">#REF!</definedName>
    <definedName name="rwerwe" localSheetId="50">#REF!</definedName>
    <definedName name="rwerwe" localSheetId="51">#REF!</definedName>
    <definedName name="rwerwe" localSheetId="2">#REF!</definedName>
    <definedName name="rwerwe">#REF!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30">#REF!</definedName>
    <definedName name="s" localSheetId="31">#REF!</definedName>
    <definedName name="s" localSheetId="33">#REF!</definedName>
    <definedName name="s" localSheetId="38">#REF!</definedName>
    <definedName name="s" localSheetId="39">#REF!</definedName>
    <definedName name="s" localSheetId="40">#REF!</definedName>
    <definedName name="s" localSheetId="41">#REF!</definedName>
    <definedName name="s" localSheetId="42">#REF!</definedName>
    <definedName name="s" localSheetId="43">#REF!</definedName>
    <definedName name="s" localSheetId="44">#REF!</definedName>
    <definedName name="s" localSheetId="45">#REF!</definedName>
    <definedName name="s" localSheetId="46">#REF!</definedName>
    <definedName name="s" localSheetId="47">#REF!</definedName>
    <definedName name="s" localSheetId="48">#REF!</definedName>
    <definedName name="s" localSheetId="49">#REF!</definedName>
    <definedName name="s" localSheetId="50">#REF!</definedName>
    <definedName name="s" localSheetId="51">#REF!</definedName>
    <definedName name="s" localSheetId="2">#REF!</definedName>
    <definedName name="s">#REF!</definedName>
    <definedName name="s_c_list" localSheetId="15">[70]Toolbox!$A$7:$H$969</definedName>
    <definedName name="s_c_list" localSheetId="16">[70]Toolbox!$A$7:$H$969</definedName>
    <definedName name="s_c_list" localSheetId="17">[70]Toolbox!$A$7:$H$969</definedName>
    <definedName name="s_c_list" localSheetId="18">[70]Toolbox!$A$7:$H$969</definedName>
    <definedName name="s_c_list" localSheetId="30">[71]Toolbox!$A$7:$H$969</definedName>
    <definedName name="s_c_list" localSheetId="38">[70]Toolbox!$A$7:$H$969</definedName>
    <definedName name="s_c_list" localSheetId="39">[70]Toolbox!$A$7:$H$969</definedName>
    <definedName name="s_c_list" localSheetId="40">[70]Toolbox!$A$7:$H$969</definedName>
    <definedName name="s_c_list" localSheetId="41">[70]Toolbox!$A$7:$H$969</definedName>
    <definedName name="s_c_list" localSheetId="51">[72]Toolbox!$A$7:$H$969</definedName>
    <definedName name="s_c_list">[73]Toolbox!$A$7:$H$969</definedName>
    <definedName name="saagasf">#N/A</definedName>
    <definedName name="sadfaffdas">#N/A</definedName>
    <definedName name="sadfas">#N/A</definedName>
    <definedName name="sadfasdf">#N/A</definedName>
    <definedName name="sadfasfw">#N/A</definedName>
    <definedName name="sadffdag">#N/A</definedName>
    <definedName name="sadfx">#N/A</definedName>
    <definedName name="sadgafasdd">#N/A</definedName>
    <definedName name="sadgafasfd">#N/A</definedName>
    <definedName name="sadgafsdwa">#N/A</definedName>
    <definedName name="sadgasdfa">#N/A</definedName>
    <definedName name="sadgasfdwad">#N/A</definedName>
    <definedName name="sadgfsafda">#N/A</definedName>
    <definedName name="sadjfajfds">#N/A</definedName>
    <definedName name="sadsaga">#N/A</definedName>
    <definedName name="safdafsd">#N/A</definedName>
    <definedName name="saffdsafdsafds">#N/A</definedName>
    <definedName name="sagadfx">#N/A</definedName>
    <definedName name="sagafafd">#N/A</definedName>
    <definedName name="sagasdfasdf">#N/A</definedName>
    <definedName name="SCG" localSheetId="15">'[74]G.1R-Shou COP Gf'!#REF!</definedName>
    <definedName name="SCG" localSheetId="16">'[74]G.1R-Shou COP Gf'!#REF!</definedName>
    <definedName name="SCG" localSheetId="17">'[74]G.1R-Shou COP Gf'!#REF!</definedName>
    <definedName name="SCG" localSheetId="18">'[74]G.1R-Shou COP Gf'!#REF!</definedName>
    <definedName name="SCG" localSheetId="30">'[75]G.1R-Shou COP Gf'!#REF!</definedName>
    <definedName name="SCG" localSheetId="38">'[74]G.1R-Shou COP Gf'!#REF!</definedName>
    <definedName name="SCG" localSheetId="39">'[74]G.1R-Shou COP Gf'!#REF!</definedName>
    <definedName name="SCG" localSheetId="40">'[74]G.1R-Shou COP Gf'!#REF!</definedName>
    <definedName name="SCG" localSheetId="41">'[74]G.1R-Shou COP Gf'!#REF!</definedName>
    <definedName name="SCG" localSheetId="51">'[76]G.1R-Shou COP Gf'!#REF!</definedName>
    <definedName name="SCG">'[77]G.1R-Shou COP Gf'!#REF!</definedName>
    <definedName name="sd" localSheetId="15" hidden="1">#REF!</definedName>
    <definedName name="sd" localSheetId="16" hidden="1">#REF!</definedName>
    <definedName name="sd" localSheetId="17" hidden="1">#REF!</definedName>
    <definedName name="sd" localSheetId="18" hidden="1">#REF!</definedName>
    <definedName name="sd" localSheetId="19" hidden="1">#REF!</definedName>
    <definedName name="sd" localSheetId="20" hidden="1">#REF!</definedName>
    <definedName name="sd" localSheetId="21" hidden="1">#REF!</definedName>
    <definedName name="sd" localSheetId="22" hidden="1">#REF!</definedName>
    <definedName name="sd" localSheetId="23" hidden="1">#REF!</definedName>
    <definedName name="sd" localSheetId="24" hidden="1">#REF!</definedName>
    <definedName name="sd" localSheetId="27" hidden="1">#REF!</definedName>
    <definedName name="sd" localSheetId="30" hidden="1">#REF!</definedName>
    <definedName name="sd" localSheetId="31" hidden="1">#REF!</definedName>
    <definedName name="sd" localSheetId="33" hidden="1">#REF!</definedName>
    <definedName name="sd" localSheetId="35" hidden="1">#REF!</definedName>
    <definedName name="sd" localSheetId="38" hidden="1">#REF!</definedName>
    <definedName name="sd" localSheetId="39" hidden="1">#REF!</definedName>
    <definedName name="sd" localSheetId="40" hidden="1">#REF!</definedName>
    <definedName name="sd" localSheetId="41" hidden="1">#REF!</definedName>
    <definedName name="sd" localSheetId="42" hidden="1">#REF!</definedName>
    <definedName name="sd" localSheetId="43" hidden="1">#REF!</definedName>
    <definedName name="sd" localSheetId="44" hidden="1">#REF!</definedName>
    <definedName name="sd" localSheetId="45" hidden="1">#REF!</definedName>
    <definedName name="sd" localSheetId="46" hidden="1">#REF!</definedName>
    <definedName name="sd" localSheetId="47" hidden="1">#REF!</definedName>
    <definedName name="sd" localSheetId="48" hidden="1">#REF!</definedName>
    <definedName name="sd" localSheetId="49" hidden="1">#REF!</definedName>
    <definedName name="sd" localSheetId="50" hidden="1">#REF!</definedName>
    <definedName name="sd" localSheetId="51" hidden="1">#REF!</definedName>
    <definedName name="sd" localSheetId="2" hidden="1">#REF!</definedName>
    <definedName name="sd" hidden="1">#REF!</definedName>
    <definedName name="sdafg">#N/A</definedName>
    <definedName name="sdasqw">#N/A</definedName>
    <definedName name="sdd">#N/A</definedName>
    <definedName name="sddfsadgas">#N/A</definedName>
    <definedName name="sdfadsfxf">#N/A</definedName>
    <definedName name="sdfas">#N/A</definedName>
    <definedName name="sdfascx">#N/A</definedName>
    <definedName name="sdfasdg">#N/A</definedName>
    <definedName name="sdfasdgas">#N/A</definedName>
    <definedName name="sdfasfdaga">#N/A</definedName>
    <definedName name="sdfdasdf">#N/A</definedName>
    <definedName name="sdfg">#N/A</definedName>
    <definedName name="sdfgs">#N/A</definedName>
    <definedName name="sdfkasfka">#N/A</definedName>
    <definedName name="sdfsdafaw">#N/A</definedName>
    <definedName name="sdfw">#N/A</definedName>
    <definedName name="sdfwsa">#N/A</definedName>
    <definedName name="sdgaasd">#N/A</definedName>
    <definedName name="sdgadsfasf">#N/A</definedName>
    <definedName name="sdgafs">#N/A</definedName>
    <definedName name="sdgasd">#N/A</definedName>
    <definedName name="sdgasdf">#N/A</definedName>
    <definedName name="sdgasdfasfd">#N/A</definedName>
    <definedName name="sdgasfa">#N/A</definedName>
    <definedName name="sdgdaga">#N/A</definedName>
    <definedName name="sdgdasfasdf">#N/A</definedName>
    <definedName name="sdgfdf">#N/A</definedName>
    <definedName name="sdgfw">#N/A</definedName>
    <definedName name="sdlfee" localSheetId="15">'[43]Financ. Overview'!$H$13</definedName>
    <definedName name="sdlfee" localSheetId="16">'[43]Financ. Overview'!$H$13</definedName>
    <definedName name="sdlfee" localSheetId="17">'[43]Financ. Overview'!$H$13</definedName>
    <definedName name="sdlfee" localSheetId="18">'[43]Financ. Overview'!$H$13</definedName>
    <definedName name="sdlfee" localSheetId="38">'[43]Financ. Overview'!$H$13</definedName>
    <definedName name="sdlfee" localSheetId="39">'[43]Financ. Overview'!$H$13</definedName>
    <definedName name="sdlfee" localSheetId="40">'[43]Financ. Overview'!$H$13</definedName>
    <definedName name="sdlfee" localSheetId="41">'[43]Financ. Overview'!$H$13</definedName>
    <definedName name="sdlfee" localSheetId="51">'[44]Financ. Overview'!$H$13</definedName>
    <definedName name="sdlfee">'[45]Financ. Overview'!$H$13</definedName>
    <definedName name="sdsaaa">#N/A</definedName>
    <definedName name="sdsfccxxx">#N/A</definedName>
    <definedName name="sfdg">#N/A</definedName>
    <definedName name="sfdsafdfdsa">#N/A</definedName>
    <definedName name="sfdsafdsaafds">#N/A</definedName>
    <definedName name="sfsadd">#N/A</definedName>
    <definedName name="sgafax">#N/A</definedName>
    <definedName name="sgafwa">#N/A</definedName>
    <definedName name="sgasdfasd">#N/A</definedName>
    <definedName name="sgasdfwf">#N/A</definedName>
    <definedName name="sgasfwa">#N/A</definedName>
    <definedName name="sgasgda">#N/A</definedName>
    <definedName name="sgdadsfwd">#N/A</definedName>
    <definedName name="sgdfg">#N/A</definedName>
    <definedName name="sgdh">#N/A</definedName>
    <definedName name="shgd">#N/A</definedName>
    <definedName name="solar_ratio" localSheetId="15">'[78]POWER ASSUMPTIONS'!$H$7</definedName>
    <definedName name="solar_ratio" localSheetId="16">'[78]POWER ASSUMPTIONS'!$H$7</definedName>
    <definedName name="solar_ratio" localSheetId="17">'[78]POWER ASSUMPTIONS'!$H$7</definedName>
    <definedName name="solar_ratio" localSheetId="18">'[78]POWER ASSUMPTIONS'!$H$7</definedName>
    <definedName name="solar_ratio" localSheetId="30">'[79]POWER ASSUMPTIONS'!$H$7</definedName>
    <definedName name="solar_ratio" localSheetId="38">'[78]POWER ASSUMPTIONS'!$H$7</definedName>
    <definedName name="solar_ratio" localSheetId="39">'[78]POWER ASSUMPTIONS'!$H$7</definedName>
    <definedName name="solar_ratio" localSheetId="40">'[78]POWER ASSUMPTIONS'!$H$7</definedName>
    <definedName name="solar_ratio" localSheetId="41">'[78]POWER ASSUMPTIONS'!$H$7</definedName>
    <definedName name="solar_ratio" localSheetId="51">'[80]POWER ASSUMPTIONS'!$H$7</definedName>
    <definedName name="solar_ratio">'[81]POWER ASSUMPTIONS'!$H$7</definedName>
    <definedName name="ss" localSheetId="15">#REF!</definedName>
    <definedName name="ss" localSheetId="16">#REF!</definedName>
    <definedName name="ss" localSheetId="17">#REF!</definedName>
    <definedName name="ss" localSheetId="18">#REF!</definedName>
    <definedName name="ss" localSheetId="19">#REF!</definedName>
    <definedName name="ss" localSheetId="20">#REF!</definedName>
    <definedName name="ss" localSheetId="21">#REF!</definedName>
    <definedName name="ss" localSheetId="22">#REF!</definedName>
    <definedName name="ss" localSheetId="23">#REF!</definedName>
    <definedName name="ss" localSheetId="24">#REF!</definedName>
    <definedName name="ss" localSheetId="30">#REF!</definedName>
    <definedName name="ss" localSheetId="31">#REF!</definedName>
    <definedName name="ss" localSheetId="33">#REF!</definedName>
    <definedName name="ss" localSheetId="38">#REF!</definedName>
    <definedName name="ss" localSheetId="39">#REF!</definedName>
    <definedName name="ss" localSheetId="40">#REF!</definedName>
    <definedName name="ss" localSheetId="41">#REF!</definedName>
    <definedName name="ss" localSheetId="42">#REF!</definedName>
    <definedName name="ss" localSheetId="43">#REF!</definedName>
    <definedName name="ss" localSheetId="44">#REF!</definedName>
    <definedName name="ss" localSheetId="45">#REF!</definedName>
    <definedName name="ss" localSheetId="46">#REF!</definedName>
    <definedName name="ss" localSheetId="47">#REF!</definedName>
    <definedName name="ss" localSheetId="48">#REF!</definedName>
    <definedName name="ss" localSheetId="49">#REF!</definedName>
    <definedName name="ss" localSheetId="50">#REF!</definedName>
    <definedName name="ss" localSheetId="51">#REF!</definedName>
    <definedName name="ss" localSheetId="2">#REF!</definedName>
    <definedName name="ss">#REF!</definedName>
    <definedName name="ss7fee" localSheetId="15">'[43]Financ. Overview'!$H$18</definedName>
    <definedName name="ss7fee" localSheetId="16">'[43]Financ. Overview'!$H$18</definedName>
    <definedName name="ss7fee" localSheetId="17">'[43]Financ. Overview'!$H$18</definedName>
    <definedName name="ss7fee" localSheetId="18">'[43]Financ. Overview'!$H$18</definedName>
    <definedName name="ss7fee" localSheetId="38">'[43]Financ. Overview'!$H$18</definedName>
    <definedName name="ss7fee" localSheetId="39">'[43]Financ. Overview'!$H$18</definedName>
    <definedName name="ss7fee" localSheetId="40">'[43]Financ. Overview'!$H$18</definedName>
    <definedName name="ss7fee" localSheetId="41">'[43]Financ. Overview'!$H$18</definedName>
    <definedName name="ss7fee" localSheetId="51">'[44]Financ. Overview'!$H$18</definedName>
    <definedName name="ss7fee">'[45]Financ. Overview'!$H$18</definedName>
    <definedName name="ssfafag">#N/A</definedName>
    <definedName name="subsfee" localSheetId="15">'[43]Financ. Overview'!$H$14</definedName>
    <definedName name="subsfee" localSheetId="16">'[43]Financ. Overview'!$H$14</definedName>
    <definedName name="subsfee" localSheetId="17">'[43]Financ. Overview'!$H$14</definedName>
    <definedName name="subsfee" localSheetId="18">'[43]Financ. Overview'!$H$14</definedName>
    <definedName name="subsfee" localSheetId="38">'[43]Financ. Overview'!$H$14</definedName>
    <definedName name="subsfee" localSheetId="39">'[43]Financ. Overview'!$H$14</definedName>
    <definedName name="subsfee" localSheetId="40">'[43]Financ. Overview'!$H$14</definedName>
    <definedName name="subsfee" localSheetId="41">'[43]Financ. Overview'!$H$14</definedName>
    <definedName name="subsfee" localSheetId="51">'[44]Financ. Overview'!$H$14</definedName>
    <definedName name="subsfee">'[45]Financ. Overview'!$H$14</definedName>
    <definedName name="TableName">"Dummy"</definedName>
    <definedName name="toolbox" localSheetId="15">[82]Toolbox!$C$5:$T$1578</definedName>
    <definedName name="toolbox" localSheetId="16">[82]Toolbox!$C$5:$T$1578</definedName>
    <definedName name="toolbox" localSheetId="17">[82]Toolbox!$C$5:$T$1578</definedName>
    <definedName name="toolbox" localSheetId="18">[82]Toolbox!$C$5:$T$1578</definedName>
    <definedName name="toolbox" localSheetId="30">[83]Toolbox!$C$5:$T$1578</definedName>
    <definedName name="toolbox" localSheetId="38">[82]Toolbox!$C$5:$T$1578</definedName>
    <definedName name="toolbox" localSheetId="39">[82]Toolbox!$C$5:$T$1578</definedName>
    <definedName name="toolbox" localSheetId="40">[82]Toolbox!$C$5:$T$1578</definedName>
    <definedName name="toolbox" localSheetId="41">[82]Toolbox!$C$5:$T$1578</definedName>
    <definedName name="toolbox" localSheetId="51">[84]Toolbox!$C$5:$T$1578</definedName>
    <definedName name="toolbox">[85]Toolbox!$C$5:$T$1578</definedName>
    <definedName name="tr" localSheetId="15">#REF!</definedName>
    <definedName name="tr" localSheetId="16">#REF!</definedName>
    <definedName name="tr" localSheetId="17">#REF!</definedName>
    <definedName name="tr" localSheetId="18">#REF!</definedName>
    <definedName name="tr" localSheetId="19">#REF!</definedName>
    <definedName name="tr" localSheetId="20">#REF!</definedName>
    <definedName name="tr" localSheetId="21">#REF!</definedName>
    <definedName name="tr" localSheetId="22">#REF!</definedName>
    <definedName name="tr" localSheetId="23">#REF!</definedName>
    <definedName name="tr" localSheetId="24">#REF!</definedName>
    <definedName name="tr" localSheetId="30">#REF!</definedName>
    <definedName name="tr" localSheetId="31">#REF!</definedName>
    <definedName name="tr" localSheetId="33">#REF!</definedName>
    <definedName name="tr" localSheetId="38">#REF!</definedName>
    <definedName name="tr" localSheetId="39">#REF!</definedName>
    <definedName name="tr" localSheetId="40">#REF!</definedName>
    <definedName name="tr" localSheetId="41">#REF!</definedName>
    <definedName name="tr" localSheetId="42">#REF!</definedName>
    <definedName name="tr" localSheetId="43">#REF!</definedName>
    <definedName name="tr" localSheetId="44">#REF!</definedName>
    <definedName name="tr" localSheetId="45">#REF!</definedName>
    <definedName name="tr" localSheetId="46">#REF!</definedName>
    <definedName name="tr" localSheetId="47">#REF!</definedName>
    <definedName name="tr" localSheetId="48">#REF!</definedName>
    <definedName name="tr" localSheetId="49">#REF!</definedName>
    <definedName name="tr" localSheetId="50">#REF!</definedName>
    <definedName name="tr" localSheetId="51">#REF!</definedName>
    <definedName name="tr" localSheetId="2">#REF!</definedName>
    <definedName name="tr">#REF!</definedName>
    <definedName name="try">#N/A</definedName>
    <definedName name="tt" localSheetId="15">#REF!</definedName>
    <definedName name="tt" localSheetId="16">#REF!</definedName>
    <definedName name="tt" localSheetId="17">#REF!</definedName>
    <definedName name="tt" localSheetId="18">#REF!</definedName>
    <definedName name="tt" localSheetId="19">#REF!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30">#REF!</definedName>
    <definedName name="tt" localSheetId="31">#REF!</definedName>
    <definedName name="tt" localSheetId="33">#REF!</definedName>
    <definedName name="tt" localSheetId="38">#REF!</definedName>
    <definedName name="tt" localSheetId="39">#REF!</definedName>
    <definedName name="tt" localSheetId="40">#REF!</definedName>
    <definedName name="tt" localSheetId="41">#REF!</definedName>
    <definedName name="tt" localSheetId="42">#REF!</definedName>
    <definedName name="tt" localSheetId="43">#REF!</definedName>
    <definedName name="tt" localSheetId="44">#REF!</definedName>
    <definedName name="tt" localSheetId="45">#REF!</definedName>
    <definedName name="tt" localSheetId="46">#REF!</definedName>
    <definedName name="tt" localSheetId="47">#REF!</definedName>
    <definedName name="tt" localSheetId="48">#REF!</definedName>
    <definedName name="tt" localSheetId="49">#REF!</definedName>
    <definedName name="tt" localSheetId="50">#REF!</definedName>
    <definedName name="tt" localSheetId="51">#REF!</definedName>
    <definedName name="tt" localSheetId="2">#REF!</definedName>
    <definedName name="tt">#REF!</definedName>
    <definedName name="ttt" localSheetId="15">#REF!</definedName>
    <definedName name="ttt" localSheetId="16">#REF!</definedName>
    <definedName name="ttt" localSheetId="17">#REF!</definedName>
    <definedName name="ttt" localSheetId="18">#REF!</definedName>
    <definedName name="ttt" localSheetId="19">#REF!</definedName>
    <definedName name="ttt" localSheetId="20">#REF!</definedName>
    <definedName name="ttt" localSheetId="21">#REF!</definedName>
    <definedName name="ttt" localSheetId="22">#REF!</definedName>
    <definedName name="ttt" localSheetId="23">#REF!</definedName>
    <definedName name="ttt" localSheetId="24">#REF!</definedName>
    <definedName name="ttt" localSheetId="30">#REF!</definedName>
    <definedName name="ttt" localSheetId="31">#REF!</definedName>
    <definedName name="ttt" localSheetId="33">#REF!</definedName>
    <definedName name="ttt" localSheetId="38">#REF!</definedName>
    <definedName name="ttt" localSheetId="39">#REF!</definedName>
    <definedName name="ttt" localSheetId="40">#REF!</definedName>
    <definedName name="ttt" localSheetId="41">#REF!</definedName>
    <definedName name="ttt" localSheetId="42">#REF!</definedName>
    <definedName name="ttt" localSheetId="43">#REF!</definedName>
    <definedName name="ttt" localSheetId="44">#REF!</definedName>
    <definedName name="ttt" localSheetId="45">#REF!</definedName>
    <definedName name="ttt" localSheetId="46">#REF!</definedName>
    <definedName name="ttt" localSheetId="47">#REF!</definedName>
    <definedName name="ttt" localSheetId="48">#REF!</definedName>
    <definedName name="ttt" localSheetId="49">#REF!</definedName>
    <definedName name="ttt" localSheetId="50">#REF!</definedName>
    <definedName name="ttt" localSheetId="51">#REF!</definedName>
    <definedName name="ttt" localSheetId="2">#REF!</definedName>
    <definedName name="ttt">#REF!</definedName>
    <definedName name="tttt" localSheetId="15">#REF!</definedName>
    <definedName name="tttt" localSheetId="16">#REF!</definedName>
    <definedName name="tttt" localSheetId="17">#REF!</definedName>
    <definedName name="tttt" localSheetId="18">#REF!</definedName>
    <definedName name="tttt" localSheetId="19">#REF!</definedName>
    <definedName name="tttt" localSheetId="20">#REF!</definedName>
    <definedName name="tttt" localSheetId="21">#REF!</definedName>
    <definedName name="tttt" localSheetId="22">#REF!</definedName>
    <definedName name="tttt" localSheetId="23">#REF!</definedName>
    <definedName name="tttt" localSheetId="24">#REF!</definedName>
    <definedName name="tttt" localSheetId="30">#REF!</definedName>
    <definedName name="tttt" localSheetId="31">#REF!</definedName>
    <definedName name="tttt" localSheetId="33">#REF!</definedName>
    <definedName name="tttt" localSheetId="38">#REF!</definedName>
    <definedName name="tttt" localSheetId="39">#REF!</definedName>
    <definedName name="tttt" localSheetId="40">#REF!</definedName>
    <definedName name="tttt" localSheetId="41">#REF!</definedName>
    <definedName name="tttt" localSheetId="42">#REF!</definedName>
    <definedName name="tttt" localSheetId="43">#REF!</definedName>
    <definedName name="tttt" localSheetId="44">#REF!</definedName>
    <definedName name="tttt" localSheetId="45">#REF!</definedName>
    <definedName name="tttt" localSheetId="46">#REF!</definedName>
    <definedName name="tttt" localSheetId="47">#REF!</definedName>
    <definedName name="tttt" localSheetId="48">#REF!</definedName>
    <definedName name="tttt" localSheetId="49">#REF!</definedName>
    <definedName name="tttt" localSheetId="50">#REF!</definedName>
    <definedName name="tttt" localSheetId="51">#REF!</definedName>
    <definedName name="tttt" localSheetId="2">#REF!</definedName>
    <definedName name="tttt">#REF!</definedName>
    <definedName name="uu" localSheetId="15">#REF!</definedName>
    <definedName name="uu" localSheetId="16">#REF!</definedName>
    <definedName name="uu" localSheetId="17">#REF!</definedName>
    <definedName name="uu" localSheetId="18">#REF!</definedName>
    <definedName name="uu" localSheetId="19">#REF!</definedName>
    <definedName name="uu" localSheetId="20">#REF!</definedName>
    <definedName name="uu" localSheetId="21">#REF!</definedName>
    <definedName name="uu" localSheetId="22">#REF!</definedName>
    <definedName name="uu" localSheetId="23">#REF!</definedName>
    <definedName name="uu" localSheetId="24">#REF!</definedName>
    <definedName name="uu" localSheetId="30">#REF!</definedName>
    <definedName name="uu" localSheetId="31">#REF!</definedName>
    <definedName name="uu" localSheetId="33">#REF!</definedName>
    <definedName name="uu" localSheetId="38">#REF!</definedName>
    <definedName name="uu" localSheetId="39">#REF!</definedName>
    <definedName name="uu" localSheetId="40">#REF!</definedName>
    <definedName name="uu" localSheetId="41">#REF!</definedName>
    <definedName name="uu" localSheetId="42">#REF!</definedName>
    <definedName name="uu" localSheetId="43">#REF!</definedName>
    <definedName name="uu" localSheetId="44">#REF!</definedName>
    <definedName name="uu" localSheetId="45">#REF!</definedName>
    <definedName name="uu" localSheetId="46">#REF!</definedName>
    <definedName name="uu" localSheetId="47">#REF!</definedName>
    <definedName name="uu" localSheetId="48">#REF!</definedName>
    <definedName name="uu" localSheetId="49">#REF!</definedName>
    <definedName name="uu" localSheetId="50">#REF!</definedName>
    <definedName name="uu" localSheetId="51">#REF!</definedName>
    <definedName name="uu" localSheetId="2">#REF!</definedName>
    <definedName name="uu">#REF!</definedName>
    <definedName name="uyi">#N/A</definedName>
    <definedName name="V5.1Fee" localSheetId="15">'[43]Financ. Overview'!$H$15</definedName>
    <definedName name="V5.1Fee" localSheetId="16">'[43]Financ. Overview'!$H$15</definedName>
    <definedName name="V5.1Fee" localSheetId="17">'[43]Financ. Overview'!$H$15</definedName>
    <definedName name="V5.1Fee" localSheetId="18">'[43]Financ. Overview'!$H$15</definedName>
    <definedName name="V5.1Fee" localSheetId="38">'[43]Financ. Overview'!$H$15</definedName>
    <definedName name="V5.1Fee" localSheetId="39">'[43]Financ. Overview'!$H$15</definedName>
    <definedName name="V5.1Fee" localSheetId="40">'[43]Financ. Overview'!$H$15</definedName>
    <definedName name="V5.1Fee" localSheetId="41">'[43]Financ. Overview'!$H$15</definedName>
    <definedName name="V5.1Fee" localSheetId="51">'[44]Financ. Overview'!$H$15</definedName>
    <definedName name="V5.1Fee">'[45]Financ. Overview'!$H$15</definedName>
    <definedName name="w" localSheetId="15">#REF!</definedName>
    <definedName name="w" localSheetId="16">#REF!</definedName>
    <definedName name="w" localSheetId="17">#REF!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30">#REF!</definedName>
    <definedName name="w" localSheetId="31">#REF!</definedName>
    <definedName name="w" localSheetId="33">#REF!</definedName>
    <definedName name="w" localSheetId="38">#REF!</definedName>
    <definedName name="w" localSheetId="39">#REF!</definedName>
    <definedName name="w" localSheetId="40">#REF!</definedName>
    <definedName name="w" localSheetId="41">#REF!</definedName>
    <definedName name="w" localSheetId="42">#REF!</definedName>
    <definedName name="w" localSheetId="43">#REF!</definedName>
    <definedName name="w" localSheetId="44">#REF!</definedName>
    <definedName name="w" localSheetId="45">#REF!</definedName>
    <definedName name="w" localSheetId="46">#REF!</definedName>
    <definedName name="w" localSheetId="47">#REF!</definedName>
    <definedName name="w" localSheetId="48">#REF!</definedName>
    <definedName name="w" localSheetId="49">#REF!</definedName>
    <definedName name="w" localSheetId="50">#REF!</definedName>
    <definedName name="w" localSheetId="51">#REF!</definedName>
    <definedName name="w" localSheetId="2">#REF!</definedName>
    <definedName name="w">#REF!</definedName>
    <definedName name="we" localSheetId="15">#REF!</definedName>
    <definedName name="we" localSheetId="16">#REF!</definedName>
    <definedName name="we" localSheetId="17">#REF!</definedName>
    <definedName name="we" localSheetId="18">#REF!</definedName>
    <definedName name="we" localSheetId="19">#REF!</definedName>
    <definedName name="we" localSheetId="20">#REF!</definedName>
    <definedName name="we" localSheetId="21">#REF!</definedName>
    <definedName name="we" localSheetId="22">#REF!</definedName>
    <definedName name="we" localSheetId="23">#REF!</definedName>
    <definedName name="we" localSheetId="24">#REF!</definedName>
    <definedName name="we" localSheetId="30">#REF!</definedName>
    <definedName name="we" localSheetId="31">#REF!</definedName>
    <definedName name="we" localSheetId="33">#REF!</definedName>
    <definedName name="we" localSheetId="38">#REF!</definedName>
    <definedName name="we" localSheetId="39">#REF!</definedName>
    <definedName name="we" localSheetId="40">#REF!</definedName>
    <definedName name="we" localSheetId="41">#REF!</definedName>
    <definedName name="we" localSheetId="42">#REF!</definedName>
    <definedName name="we" localSheetId="43">#REF!</definedName>
    <definedName name="we" localSheetId="44">#REF!</definedName>
    <definedName name="we" localSheetId="45">#REF!</definedName>
    <definedName name="we" localSheetId="46">#REF!</definedName>
    <definedName name="we" localSheetId="47">#REF!</definedName>
    <definedName name="we" localSheetId="48">#REF!</definedName>
    <definedName name="we" localSheetId="49">#REF!</definedName>
    <definedName name="we" localSheetId="50">#REF!</definedName>
    <definedName name="we" localSheetId="51">#REF!</definedName>
    <definedName name="we" localSheetId="2">#REF!</definedName>
    <definedName name="we">#REF!</definedName>
    <definedName name="ws" localSheetId="15">#REF!</definedName>
    <definedName name="ws" localSheetId="16">#REF!</definedName>
    <definedName name="ws" localSheetId="17">#REF!</definedName>
    <definedName name="ws" localSheetId="18">#REF!</definedName>
    <definedName name="ws" localSheetId="19">#REF!</definedName>
    <definedName name="ws" localSheetId="20">#REF!</definedName>
    <definedName name="ws" localSheetId="21">#REF!</definedName>
    <definedName name="ws" localSheetId="22">#REF!</definedName>
    <definedName name="ws" localSheetId="23">#REF!</definedName>
    <definedName name="ws" localSheetId="24">#REF!</definedName>
    <definedName name="ws" localSheetId="30">#REF!</definedName>
    <definedName name="ws" localSheetId="31">#REF!</definedName>
    <definedName name="ws" localSheetId="33">#REF!</definedName>
    <definedName name="ws" localSheetId="38">#REF!</definedName>
    <definedName name="ws" localSheetId="39">#REF!</definedName>
    <definedName name="ws" localSheetId="40">#REF!</definedName>
    <definedName name="ws" localSheetId="41">#REF!</definedName>
    <definedName name="ws" localSheetId="42">#REF!</definedName>
    <definedName name="ws" localSheetId="43">#REF!</definedName>
    <definedName name="ws" localSheetId="44">#REF!</definedName>
    <definedName name="ws" localSheetId="45">#REF!</definedName>
    <definedName name="ws" localSheetId="46">#REF!</definedName>
    <definedName name="ws" localSheetId="47">#REF!</definedName>
    <definedName name="ws" localSheetId="48">#REF!</definedName>
    <definedName name="ws" localSheetId="49">#REF!</definedName>
    <definedName name="ws" localSheetId="50">#REF!</definedName>
    <definedName name="ws" localSheetId="51">#REF!</definedName>
    <definedName name="ws" localSheetId="2">#REF!</definedName>
    <definedName name="ws">#REF!</definedName>
    <definedName name="ww" localSheetId="15" hidden="1">#REF!</definedName>
    <definedName name="ww" localSheetId="16" hidden="1">#REF!</definedName>
    <definedName name="ww" localSheetId="17" hidden="1">#REF!</definedName>
    <definedName name="ww" localSheetId="18" hidden="1">#REF!</definedName>
    <definedName name="ww" localSheetId="19" hidden="1">#REF!</definedName>
    <definedName name="ww" localSheetId="20" hidden="1">#REF!</definedName>
    <definedName name="ww" localSheetId="21" hidden="1">#REF!</definedName>
    <definedName name="ww" localSheetId="22" hidden="1">#REF!</definedName>
    <definedName name="ww" localSheetId="23" hidden="1">#REF!</definedName>
    <definedName name="ww" localSheetId="24" hidden="1">#REF!</definedName>
    <definedName name="ww" localSheetId="27" hidden="1">#REF!</definedName>
    <definedName name="ww" localSheetId="30" hidden="1">#REF!</definedName>
    <definedName name="ww" localSheetId="31" hidden="1">#REF!</definedName>
    <definedName name="ww" localSheetId="33" hidden="1">#REF!</definedName>
    <definedName name="ww" localSheetId="35" hidden="1">#REF!</definedName>
    <definedName name="ww" localSheetId="38" hidden="1">#REF!</definedName>
    <definedName name="ww" localSheetId="39" hidden="1">#REF!</definedName>
    <definedName name="ww" localSheetId="40" hidden="1">#REF!</definedName>
    <definedName name="ww" localSheetId="41" hidden="1">#REF!</definedName>
    <definedName name="ww" localSheetId="42" hidden="1">#REF!</definedName>
    <definedName name="ww" localSheetId="43" hidden="1">#REF!</definedName>
    <definedName name="ww" localSheetId="44" hidden="1">#REF!</definedName>
    <definedName name="ww" localSheetId="45" hidden="1">#REF!</definedName>
    <definedName name="ww" localSheetId="46" hidden="1">#REF!</definedName>
    <definedName name="ww" localSheetId="47" hidden="1">#REF!</definedName>
    <definedName name="ww" localSheetId="48" hidden="1">#REF!</definedName>
    <definedName name="ww" localSheetId="49" hidden="1">#REF!</definedName>
    <definedName name="ww" localSheetId="50" hidden="1">#REF!</definedName>
    <definedName name="ww" localSheetId="51" hidden="1">#REF!</definedName>
    <definedName name="ww" localSheetId="2" hidden="1">#REF!</definedName>
    <definedName name="ww" hidden="1">#REF!</definedName>
    <definedName name="www" localSheetId="15">#REF!</definedName>
    <definedName name="www" localSheetId="16">#REF!</definedName>
    <definedName name="www" localSheetId="17">#REF!</definedName>
    <definedName name="www" localSheetId="18">#REF!</definedName>
    <definedName name="www" localSheetId="19">#REF!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30">#REF!</definedName>
    <definedName name="www" localSheetId="31">#REF!</definedName>
    <definedName name="www" localSheetId="33">#REF!</definedName>
    <definedName name="www" localSheetId="38">#REF!</definedName>
    <definedName name="www" localSheetId="39">#REF!</definedName>
    <definedName name="www" localSheetId="40">#REF!</definedName>
    <definedName name="www" localSheetId="41">#REF!</definedName>
    <definedName name="www" localSheetId="42">#REF!</definedName>
    <definedName name="www" localSheetId="43">#REF!</definedName>
    <definedName name="www" localSheetId="44">#REF!</definedName>
    <definedName name="www" localSheetId="45">#REF!</definedName>
    <definedName name="www" localSheetId="46">#REF!</definedName>
    <definedName name="www" localSheetId="47">#REF!</definedName>
    <definedName name="www" localSheetId="48">#REF!</definedName>
    <definedName name="www" localSheetId="49">#REF!</definedName>
    <definedName name="www" localSheetId="50">#REF!</definedName>
    <definedName name="www" localSheetId="51">#REF!</definedName>
    <definedName name="www" localSheetId="2">#REF!</definedName>
    <definedName name="www">#REF!</definedName>
    <definedName name="XC标准偏差倍数" localSheetId="15">'[46]C01县级测算'!$C$3</definedName>
    <definedName name="XC标准偏差倍数" localSheetId="16">'[46]C01县级测算'!$C$3</definedName>
    <definedName name="XC标准偏差倍数" localSheetId="17">'[46]C01县级测算'!$C$3</definedName>
    <definedName name="XC标准偏差倍数" localSheetId="18">'[46]C01县级测算'!$C$3</definedName>
    <definedName name="XC标准偏差倍数" localSheetId="30">'[47]C01县级测算'!$C$3</definedName>
    <definedName name="XC标准偏差倍数" localSheetId="38">'[46]C01县级测算'!$C$3</definedName>
    <definedName name="XC标准偏差倍数" localSheetId="39">'[46]C01县级测算'!$C$3</definedName>
    <definedName name="XC标准偏差倍数" localSheetId="40">'[46]C01县级测算'!$C$3</definedName>
    <definedName name="XC标准偏差倍数" localSheetId="41">'[46]C01县级测算'!$C$3</definedName>
    <definedName name="XC标准偏差倍数" localSheetId="51">'[48]C01县级测算'!$C$3</definedName>
    <definedName name="XC标准偏差倍数">'[49]C01县级测算'!$C$3</definedName>
    <definedName name="XC系数上限" localSheetId="15">'[46]C01县级测算'!$B$3</definedName>
    <definedName name="XC系数上限" localSheetId="16">'[46]C01县级测算'!$B$3</definedName>
    <definedName name="XC系数上限" localSheetId="17">'[46]C01县级测算'!$B$3</definedName>
    <definedName name="XC系数上限" localSheetId="18">'[46]C01县级测算'!$B$3</definedName>
    <definedName name="XC系数上限" localSheetId="30">'[47]C01县级测算'!$B$3</definedName>
    <definedName name="XC系数上限" localSheetId="38">'[46]C01县级测算'!$B$3</definedName>
    <definedName name="XC系数上限" localSheetId="39">'[46]C01县级测算'!$B$3</definedName>
    <definedName name="XC系数上限" localSheetId="40">'[46]C01县级测算'!$B$3</definedName>
    <definedName name="XC系数上限" localSheetId="41">'[46]C01县级测算'!$B$3</definedName>
    <definedName name="XC系数上限" localSheetId="51">'[48]C01县级测算'!$B$3</definedName>
    <definedName name="XC系数上限">'[49]C01县级测算'!$B$3</definedName>
    <definedName name="XC系数下限" localSheetId="15">'[46]C01县级测算'!$A$3</definedName>
    <definedName name="XC系数下限" localSheetId="16">'[46]C01县级测算'!$A$3</definedName>
    <definedName name="XC系数下限" localSheetId="17">'[46]C01县级测算'!$A$3</definedName>
    <definedName name="XC系数下限" localSheetId="18">'[46]C01县级测算'!$A$3</definedName>
    <definedName name="XC系数下限" localSheetId="30">'[47]C01县级测算'!$A$3</definedName>
    <definedName name="XC系数下限" localSheetId="38">'[46]C01县级测算'!$A$3</definedName>
    <definedName name="XC系数下限" localSheetId="39">'[46]C01县级测算'!$A$3</definedName>
    <definedName name="XC系数下限" localSheetId="40">'[46]C01县级测算'!$A$3</definedName>
    <definedName name="XC系数下限" localSheetId="41">'[46]C01县级测算'!$A$3</definedName>
    <definedName name="XC系数下限" localSheetId="51">'[48]C01县级测算'!$A$3</definedName>
    <definedName name="XC系数下限">'[49]C01县级测算'!$A$3</definedName>
    <definedName name="XMFL" localSheetId="15">[86]项目类型!$F$3:$F$75</definedName>
    <definedName name="XMFL" localSheetId="16">[86]项目类型!$F$3:$F$75</definedName>
    <definedName name="XMFL" localSheetId="17">[86]项目类型!$F$3:$F$75</definedName>
    <definedName name="XMFL" localSheetId="18">[86]项目类型!$F$3:$F$75</definedName>
    <definedName name="XMFL" localSheetId="30">[87]项目类型!$F$3:$F$75</definedName>
    <definedName name="XMFL" localSheetId="38">[86]项目类型!$F$3:$F$75</definedName>
    <definedName name="XMFL" localSheetId="39">[86]项目类型!$F$3:$F$75</definedName>
    <definedName name="XMFL" localSheetId="40">[86]项目类型!$F$3:$F$75</definedName>
    <definedName name="XMFL" localSheetId="41">[86]项目类型!$F$3:$F$75</definedName>
    <definedName name="XMFL" localSheetId="51">[88]项目类型!$F$3:$F$75</definedName>
    <definedName name="XMFL">[89]项目类型!$F$3:$F$75</definedName>
    <definedName name="XMFL2" localSheetId="15">[90]项目类型!$F$3:$F$75</definedName>
    <definedName name="XMFL2" localSheetId="16">[90]项目类型!$F$3:$F$75</definedName>
    <definedName name="XMFL2" localSheetId="17">[90]项目类型!$F$3:$F$75</definedName>
    <definedName name="XMFL2" localSheetId="18">[90]项目类型!$F$3:$F$75</definedName>
    <definedName name="XMFL2" localSheetId="30">[91]项目类型!$F$3:$F$75</definedName>
    <definedName name="XMFL2" localSheetId="38">[90]项目类型!$F$3:$F$75</definedName>
    <definedName name="XMFL2" localSheetId="39">[90]项目类型!$F$3:$F$75</definedName>
    <definedName name="XMFL2" localSheetId="40">[90]项目类型!$F$3:$F$75</definedName>
    <definedName name="XMFL2" localSheetId="41">[90]项目类型!$F$3:$F$75</definedName>
    <definedName name="XMFL2" localSheetId="51">[92]项目类型!$F$3:$F$75</definedName>
    <definedName name="XMFL2">[93]项目类型!$F$3:$F$75</definedName>
    <definedName name="XQJ保工资需求基数" localSheetId="15">[46]G01三保和付息需求基数!$F$9:$F$2853</definedName>
    <definedName name="XQJ保工资需求基数" localSheetId="16">[46]G01三保和付息需求基数!$F$9:$F$2853</definedName>
    <definedName name="XQJ保工资需求基数" localSheetId="17">[46]G01三保和付息需求基数!$F$9:$F$2853</definedName>
    <definedName name="XQJ保工资需求基数" localSheetId="18">[46]G01三保和付息需求基数!$F$9:$F$2853</definedName>
    <definedName name="XQJ保工资需求基数" localSheetId="30">[47]G01三保和付息需求基数!$F$9:$F$2853</definedName>
    <definedName name="XQJ保工资需求基数" localSheetId="38">[46]G01三保和付息需求基数!$F$9:$F$2853</definedName>
    <definedName name="XQJ保工资需求基数" localSheetId="39">[46]G01三保和付息需求基数!$F$9:$F$2853</definedName>
    <definedName name="XQJ保工资需求基数" localSheetId="40">[46]G01三保和付息需求基数!$F$9:$F$2853</definedName>
    <definedName name="XQJ保工资需求基数" localSheetId="41">[46]G01三保和付息需求基数!$F$9:$F$2853</definedName>
    <definedName name="XQJ保工资需求基数" localSheetId="51">[48]G01三保和付息需求基数!$F$9:$F$2853</definedName>
    <definedName name="XQJ保工资需求基数">[49]G01三保和付息需求基数!$F$9:$F$2853</definedName>
    <definedName name="XQJ保民生需求基数" localSheetId="15">[46]G01三保和付息需求基数!$L$9:$L$2853</definedName>
    <definedName name="XQJ保民生需求基数" localSheetId="16">[46]G01三保和付息需求基数!$L$9:$L$2853</definedName>
    <definedName name="XQJ保民生需求基数" localSheetId="17">[46]G01三保和付息需求基数!$L$9:$L$2853</definedName>
    <definedName name="XQJ保民生需求基数" localSheetId="18">[46]G01三保和付息需求基数!$L$9:$L$2853</definedName>
    <definedName name="XQJ保民生需求基数" localSheetId="30">[47]G01三保和付息需求基数!$L$9:$L$2853</definedName>
    <definedName name="XQJ保民生需求基数" localSheetId="38">[46]G01三保和付息需求基数!$L$9:$L$2853</definedName>
    <definedName name="XQJ保民生需求基数" localSheetId="39">[46]G01三保和付息需求基数!$L$9:$L$2853</definedName>
    <definedName name="XQJ保民生需求基数" localSheetId="40">[46]G01三保和付息需求基数!$L$9:$L$2853</definedName>
    <definedName name="XQJ保民生需求基数" localSheetId="41">[46]G01三保和付息需求基数!$L$9:$L$2853</definedName>
    <definedName name="XQJ保民生需求基数" localSheetId="51">[48]G01三保和付息需求基数!$L$9:$L$2853</definedName>
    <definedName name="XQJ保民生需求基数">[49]G01三保和付息需求基数!$L$9:$L$2853</definedName>
    <definedName name="XQJ保运转需求基数" localSheetId="15">[46]G01三保和付息需求基数!$I$9:$I$2853</definedName>
    <definedName name="XQJ保运转需求基数" localSheetId="16">[46]G01三保和付息需求基数!$I$9:$I$2853</definedName>
    <definedName name="XQJ保运转需求基数" localSheetId="17">[46]G01三保和付息需求基数!$I$9:$I$2853</definedName>
    <definedName name="XQJ保运转需求基数" localSheetId="18">[46]G01三保和付息需求基数!$I$9:$I$2853</definedName>
    <definedName name="XQJ保运转需求基数" localSheetId="30">[47]G01三保和付息需求基数!$I$9:$I$2853</definedName>
    <definedName name="XQJ保运转需求基数" localSheetId="38">[46]G01三保和付息需求基数!$I$9:$I$2853</definedName>
    <definedName name="XQJ保运转需求基数" localSheetId="39">[46]G01三保和付息需求基数!$I$9:$I$2853</definedName>
    <definedName name="XQJ保运转需求基数" localSheetId="40">[46]G01三保和付息需求基数!$I$9:$I$2853</definedName>
    <definedName name="XQJ保运转需求基数" localSheetId="41">[46]G01三保和付息需求基数!$I$9:$I$2853</definedName>
    <definedName name="XQJ保运转需求基数" localSheetId="51">[48]G01三保和付息需求基数!$I$9:$I$2853</definedName>
    <definedName name="XQJ保运转需求基数">[49]G01三保和付息需求基数!$I$9:$I$2853</definedName>
    <definedName name="XQJ付息需求基数" localSheetId="15">[46]G01三保和付息需求基数!$O$9:$O$2853</definedName>
    <definedName name="XQJ付息需求基数" localSheetId="16">[46]G01三保和付息需求基数!$O$9:$O$2853</definedName>
    <definedName name="XQJ付息需求基数" localSheetId="17">[46]G01三保和付息需求基数!$O$9:$O$2853</definedName>
    <definedName name="XQJ付息需求基数" localSheetId="18">[46]G01三保和付息需求基数!$O$9:$O$2853</definedName>
    <definedName name="XQJ付息需求基数" localSheetId="30">[47]G01三保和付息需求基数!$O$9:$O$2853</definedName>
    <definedName name="XQJ付息需求基数" localSheetId="38">[46]G01三保和付息需求基数!$O$9:$O$2853</definedName>
    <definedName name="XQJ付息需求基数" localSheetId="39">[46]G01三保和付息需求基数!$O$9:$O$2853</definedName>
    <definedName name="XQJ付息需求基数" localSheetId="40">[46]G01三保和付息需求基数!$O$9:$O$2853</definedName>
    <definedName name="XQJ付息需求基数" localSheetId="41">[46]G01三保和付息需求基数!$O$9:$O$2853</definedName>
    <definedName name="XQJ付息需求基数" localSheetId="51">[48]G01三保和付息需求基数!$O$9:$O$2853</definedName>
    <definedName name="XQJ付息需求基数">[49]G01三保和付息需求基数!$O$9:$O$2853</definedName>
    <definedName name="XQ保工资需求" localSheetId="15">[94]保工资运转!#REF!</definedName>
    <definedName name="XQ保工资需求" localSheetId="16">[94]保工资运转!#REF!</definedName>
    <definedName name="XQ保工资需求" localSheetId="17">[94]保工资运转!#REF!</definedName>
    <definedName name="XQ保工资需求" localSheetId="18">[94]保工资运转!#REF!</definedName>
    <definedName name="XQ保工资需求" localSheetId="30">[95]保工资运转!#REF!</definedName>
    <definedName name="XQ保工资需求" localSheetId="38">[94]保工资运转!#REF!</definedName>
    <definedName name="XQ保工资需求" localSheetId="39">[94]保工资运转!#REF!</definedName>
    <definedName name="XQ保工资需求" localSheetId="40">[94]保工资运转!#REF!</definedName>
    <definedName name="XQ保工资需求" localSheetId="41">[94]保工资运转!#REF!</definedName>
    <definedName name="XQ保工资需求" localSheetId="51">[96]保工资运转!#REF!</definedName>
    <definedName name="XQ保工资需求">[97]保工资运转!#REF!</definedName>
    <definedName name="XQ保民生需求" localSheetId="15">[62]财政部保基本民生!#REF!</definedName>
    <definedName name="XQ保民生需求" localSheetId="16">[62]财政部保基本民生!#REF!</definedName>
    <definedName name="XQ保民生需求" localSheetId="17">[62]财政部保基本民生!#REF!</definedName>
    <definedName name="XQ保民生需求" localSheetId="18">[62]财政部保基本民生!#REF!</definedName>
    <definedName name="XQ保民生需求" localSheetId="30">[63]财政部保基本民生!#REF!</definedName>
    <definedName name="XQ保民生需求" localSheetId="38">[62]财政部保基本民生!#REF!</definedName>
    <definedName name="XQ保民生需求" localSheetId="39">[62]财政部保基本民生!#REF!</definedName>
    <definedName name="XQ保民生需求" localSheetId="40">[62]财政部保基本民生!#REF!</definedName>
    <definedName name="XQ保民生需求" localSheetId="41">[62]财政部保基本民生!#REF!</definedName>
    <definedName name="XQ保民生需求" localSheetId="51">[64]财政部保基本民生!#REF!</definedName>
    <definedName name="XQ保民生需求">[65]财政部保基本民生!#REF!</definedName>
    <definedName name="XQ保运转需求" localSheetId="15">[94]保工资运转!#REF!</definedName>
    <definedName name="XQ保运转需求" localSheetId="16">[94]保工资运转!#REF!</definedName>
    <definedName name="XQ保运转需求" localSheetId="17">[94]保工资运转!#REF!</definedName>
    <definedName name="XQ保运转需求" localSheetId="18">[94]保工资运转!#REF!</definedName>
    <definedName name="XQ保运转需求" localSheetId="30">[95]保工资运转!#REF!</definedName>
    <definedName name="XQ保运转需求" localSheetId="38">[94]保工资运转!#REF!</definedName>
    <definedName name="XQ保运转需求" localSheetId="39">[94]保工资运转!#REF!</definedName>
    <definedName name="XQ保运转需求" localSheetId="40">[94]保工资运转!#REF!</definedName>
    <definedName name="XQ保运转需求" localSheetId="41">[94]保工资运转!#REF!</definedName>
    <definedName name="XQ保运转需求" localSheetId="51">[96]保工资运转!#REF!</definedName>
    <definedName name="XQ保运转需求">[97]保工资运转!#REF!</definedName>
    <definedName name="XQ津补贴需求" localSheetId="15">[94]保工资运转!#REF!</definedName>
    <definedName name="XQ津补贴需求" localSheetId="16">[94]保工资运转!#REF!</definedName>
    <definedName name="XQ津补贴需求" localSheetId="17">[94]保工资运转!#REF!</definedName>
    <definedName name="XQ津补贴需求" localSheetId="18">[94]保工资运转!#REF!</definedName>
    <definedName name="XQ津补贴需求" localSheetId="30">[95]保工资运转!#REF!</definedName>
    <definedName name="XQ津补贴需求" localSheetId="38">[94]保工资运转!#REF!</definedName>
    <definedName name="XQ津补贴需求" localSheetId="39">[94]保工资运转!#REF!</definedName>
    <definedName name="XQ津补贴需求" localSheetId="40">[94]保工资运转!#REF!</definedName>
    <definedName name="XQ津补贴需求" localSheetId="41">[94]保工资运转!#REF!</definedName>
    <definedName name="XQ津补贴需求" localSheetId="51">[96]保工资运转!#REF!</definedName>
    <definedName name="XQ津补贴需求">[97]保工资运转!#REF!</definedName>
    <definedName name="XQ调整后的保工资需求" localSheetId="15">'[46]C01县级测算'!$I$9:$I$2853</definedName>
    <definedName name="XQ调整后的保工资需求" localSheetId="16">'[46]C01县级测算'!$I$9:$I$2853</definedName>
    <definedName name="XQ调整后的保工资需求" localSheetId="17">'[46]C01县级测算'!$I$9:$I$2853</definedName>
    <definedName name="XQ调整后的保工资需求" localSheetId="18">'[46]C01县级测算'!$I$9:$I$2853</definedName>
    <definedName name="XQ调整后的保工资需求" localSheetId="30">'[47]C01县级测算'!$I$9:$I$2853</definedName>
    <definedName name="XQ调整后的保工资需求" localSheetId="38">'[46]C01县级测算'!$I$9:$I$2853</definedName>
    <definedName name="XQ调整后的保工资需求" localSheetId="39">'[46]C01县级测算'!$I$9:$I$2853</definedName>
    <definedName name="XQ调整后的保工资需求" localSheetId="40">'[46]C01县级测算'!$I$9:$I$2853</definedName>
    <definedName name="XQ调整后的保工资需求" localSheetId="41">'[46]C01县级测算'!$I$9:$I$2853</definedName>
    <definedName name="XQ调整后的保工资需求" localSheetId="51">'[48]C01县级测算'!$I$9:$I$2853</definedName>
    <definedName name="XQ调整后的保工资需求">'[49]C01县级测算'!$I$9:$I$2853</definedName>
    <definedName name="XS补助对象系数" localSheetId="15">'[46]C01县级测算'!$D$9:$D$2853</definedName>
    <definedName name="XS补助对象系数" localSheetId="16">'[46]C01县级测算'!$D$9:$D$2853</definedName>
    <definedName name="XS补助对象系数" localSheetId="17">'[46]C01县级测算'!$D$9:$D$2853</definedName>
    <definedName name="XS补助对象系数" localSheetId="18">'[46]C01县级测算'!$D$9:$D$2853</definedName>
    <definedName name="XS补助对象系数" localSheetId="30">'[47]C01县级测算'!$D$9:$D$2853</definedName>
    <definedName name="XS补助对象系数" localSheetId="38">'[46]C01县级测算'!$D$9:$D$2853</definedName>
    <definedName name="XS补助对象系数" localSheetId="39">'[46]C01县级测算'!$D$9:$D$2853</definedName>
    <definedName name="XS补助对象系数" localSheetId="40">'[46]C01县级测算'!$D$9:$D$2853</definedName>
    <definedName name="XS补助对象系数" localSheetId="41">'[46]C01县级测算'!$D$9:$D$2853</definedName>
    <definedName name="XS补助对象系数" localSheetId="51">'[48]C01县级测算'!$D$9:$D$2853</definedName>
    <definedName name="XS补助对象系数">'[49]C01县级测算'!$D$9:$D$2853</definedName>
    <definedName name="XS付息分档系数" localSheetId="15">'[46]C01县级测算'!$AB$9:$AB$2853</definedName>
    <definedName name="XS付息分档系数" localSheetId="16">'[46]C01县级测算'!$AB$9:$AB$2853</definedName>
    <definedName name="XS付息分档系数" localSheetId="17">'[46]C01县级测算'!$AB$9:$AB$2853</definedName>
    <definedName name="XS付息分档系数" localSheetId="18">'[46]C01县级测算'!$AB$9:$AB$2853</definedName>
    <definedName name="XS付息分档系数" localSheetId="30">'[47]C01县级测算'!$AB$9:$AB$2853</definedName>
    <definedName name="XS付息分档系数" localSheetId="38">'[46]C01县级测算'!$AB$9:$AB$2853</definedName>
    <definedName name="XS付息分档系数" localSheetId="39">'[46]C01县级测算'!$AB$9:$AB$2853</definedName>
    <definedName name="XS付息分档系数" localSheetId="40">'[46]C01县级测算'!$AB$9:$AB$2853</definedName>
    <definedName name="XS付息分档系数" localSheetId="41">'[46]C01县级测算'!$AB$9:$AB$2853</definedName>
    <definedName name="XS付息分档系数" localSheetId="51">'[48]C01县级测算'!$AB$9:$AB$2853</definedName>
    <definedName name="XS付息分档系数">'[49]C01县级测算'!$AB$9:$AB$2853</definedName>
    <definedName name="XS工资分档系数" localSheetId="15">'[46]C01县级测算'!$L$9:$L$2853</definedName>
    <definedName name="XS工资分档系数" localSheetId="16">'[46]C01县级测算'!$L$9:$L$2853</definedName>
    <definedName name="XS工资分档系数" localSheetId="17">'[46]C01县级测算'!$L$9:$L$2853</definedName>
    <definedName name="XS工资分档系数" localSheetId="18">'[46]C01县级测算'!$L$9:$L$2853</definedName>
    <definedName name="XS工资分档系数" localSheetId="30">'[47]C01县级测算'!$L$9:$L$2853</definedName>
    <definedName name="XS工资分档系数" localSheetId="38">'[46]C01县级测算'!$L$9:$L$2853</definedName>
    <definedName name="XS工资分档系数" localSheetId="39">'[46]C01县级测算'!$L$9:$L$2853</definedName>
    <definedName name="XS工资分档系数" localSheetId="40">'[46]C01县级测算'!$L$9:$L$2853</definedName>
    <definedName name="XS工资分档系数" localSheetId="41">'[46]C01县级测算'!$L$9:$L$2853</definedName>
    <definedName name="XS工资分档系数" localSheetId="51">'[48]C01县级测算'!$L$9:$L$2853</definedName>
    <definedName name="XS工资分档系数">'[49]C01县级测算'!$L$9:$L$2853</definedName>
    <definedName name="XS津补贴分档系数" localSheetId="15">'[46]C01县级测算'!$P$9:$P$2853</definedName>
    <definedName name="XS津补贴分档系数" localSheetId="16">'[46]C01县级测算'!$P$9:$P$2853</definedName>
    <definedName name="XS津补贴分档系数" localSheetId="17">'[46]C01县级测算'!$P$9:$P$2853</definedName>
    <definedName name="XS津补贴分档系数" localSheetId="18">'[46]C01县级测算'!$P$9:$P$2853</definedName>
    <definedName name="XS津补贴分档系数" localSheetId="30">'[47]C01县级测算'!$P$9:$P$2853</definedName>
    <definedName name="XS津补贴分档系数" localSheetId="38">'[46]C01县级测算'!$P$9:$P$2853</definedName>
    <definedName name="XS津补贴分档系数" localSheetId="39">'[46]C01县级测算'!$P$9:$P$2853</definedName>
    <definedName name="XS津补贴分档系数" localSheetId="40">'[46]C01县级测算'!$P$9:$P$2853</definedName>
    <definedName name="XS津补贴分档系数" localSheetId="41">'[46]C01县级测算'!$P$9:$P$2853</definedName>
    <definedName name="XS津补贴分档系数" localSheetId="51">'[48]C01县级测算'!$P$9:$P$2853</definedName>
    <definedName name="XS津补贴分档系数">'[49]C01县级测算'!$P$9:$P$2853</definedName>
    <definedName name="XS民生分档系数" localSheetId="15">'[46]C01县级测算'!$X$9:$X$2853</definedName>
    <definedName name="XS民生分档系数" localSheetId="16">'[46]C01县级测算'!$X$9:$X$2853</definedName>
    <definedName name="XS民生分档系数" localSheetId="17">'[46]C01县级测算'!$X$9:$X$2853</definedName>
    <definedName name="XS民生分档系数" localSheetId="18">'[46]C01县级测算'!$X$9:$X$2853</definedName>
    <definedName name="XS民生分档系数" localSheetId="30">'[47]C01县级测算'!$X$9:$X$2853</definedName>
    <definedName name="XS民生分档系数" localSheetId="38">'[46]C01县级测算'!$X$9:$X$2853</definedName>
    <definedName name="XS民生分档系数" localSheetId="39">'[46]C01县级测算'!$X$9:$X$2853</definedName>
    <definedName name="XS民生分档系数" localSheetId="40">'[46]C01县级测算'!$X$9:$X$2853</definedName>
    <definedName name="XS民生分档系数" localSheetId="41">'[46]C01县级测算'!$X$9:$X$2853</definedName>
    <definedName name="XS民生分档系数" localSheetId="51">'[48]C01县级测算'!$X$9:$X$2853</definedName>
    <definedName name="XS民生分档系数">'[49]C01县级测算'!$X$9:$X$2853</definedName>
    <definedName name="XS运转分档系数" localSheetId="15">'[46]C01县级测算'!$T$9:$T$2853</definedName>
    <definedName name="XS运转分档系数" localSheetId="16">'[46]C01县级测算'!$T$9:$T$2853</definedName>
    <definedName name="XS运转分档系数" localSheetId="17">'[46]C01县级测算'!$T$9:$T$2853</definedName>
    <definedName name="XS运转分档系数" localSheetId="18">'[46]C01县级测算'!$T$9:$T$2853</definedName>
    <definedName name="XS运转分档系数" localSheetId="30">'[47]C01县级测算'!$T$9:$T$2853</definedName>
    <definedName name="XS运转分档系数" localSheetId="38">'[46]C01县级测算'!$T$9:$T$2853</definedName>
    <definedName name="XS运转分档系数" localSheetId="39">'[46]C01县级测算'!$T$9:$T$2853</definedName>
    <definedName name="XS运转分档系数" localSheetId="40">'[46]C01县级测算'!$T$9:$T$2853</definedName>
    <definedName name="XS运转分档系数" localSheetId="41">'[46]C01县级测算'!$T$9:$T$2853</definedName>
    <definedName name="XS运转分档系数" localSheetId="51">'[48]C01县级测算'!$T$9:$T$2853</definedName>
    <definedName name="XS运转分档系数">'[49]C01县级测算'!$T$9:$T$2853</definedName>
    <definedName name="y" localSheetId="15">#REF!</definedName>
    <definedName name="y" localSheetId="16">#REF!</definedName>
    <definedName name="y" localSheetId="17">#REF!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30">#REF!</definedName>
    <definedName name="y" localSheetId="31">#REF!</definedName>
    <definedName name="y" localSheetId="33">#REF!</definedName>
    <definedName name="y" localSheetId="38">#REF!</definedName>
    <definedName name="y" localSheetId="39">#REF!</definedName>
    <definedName name="y" localSheetId="40">#REF!</definedName>
    <definedName name="y" localSheetId="41">#REF!</definedName>
    <definedName name="y" localSheetId="42">#REF!</definedName>
    <definedName name="y" localSheetId="43">#REF!</definedName>
    <definedName name="y" localSheetId="44">#REF!</definedName>
    <definedName name="y" localSheetId="45">#REF!</definedName>
    <definedName name="y" localSheetId="46">#REF!</definedName>
    <definedName name="y" localSheetId="47">#REF!</definedName>
    <definedName name="y" localSheetId="48">#REF!</definedName>
    <definedName name="y" localSheetId="49">#REF!</definedName>
    <definedName name="y" localSheetId="50">#REF!</definedName>
    <definedName name="y" localSheetId="51">#REF!</definedName>
    <definedName name="y" localSheetId="2">#REF!</definedName>
    <definedName name="y">#REF!</definedName>
    <definedName name="yyyy" localSheetId="15">#REF!</definedName>
    <definedName name="yyyy" localSheetId="16">#REF!</definedName>
    <definedName name="yyyy" localSheetId="17">#REF!</definedName>
    <definedName name="yyyy" localSheetId="18">#REF!</definedName>
    <definedName name="yyyy" localSheetId="19">#REF!</definedName>
    <definedName name="yyyy" localSheetId="20">#REF!</definedName>
    <definedName name="yyyy" localSheetId="21">#REF!</definedName>
    <definedName name="yyyy" localSheetId="22">#REF!</definedName>
    <definedName name="yyyy" localSheetId="23">#REF!</definedName>
    <definedName name="yyyy" localSheetId="24">#REF!</definedName>
    <definedName name="yyyy" localSheetId="30">#REF!</definedName>
    <definedName name="yyyy" localSheetId="31">#REF!</definedName>
    <definedName name="yyyy" localSheetId="33">#REF!</definedName>
    <definedName name="yyyy" localSheetId="38">#REF!</definedName>
    <definedName name="yyyy" localSheetId="39">#REF!</definedName>
    <definedName name="yyyy" localSheetId="40">#REF!</definedName>
    <definedName name="yyyy" localSheetId="41">#REF!</definedName>
    <definedName name="yyyy" localSheetId="42">#REF!</definedName>
    <definedName name="yyyy" localSheetId="43">#REF!</definedName>
    <definedName name="yyyy" localSheetId="44">#REF!</definedName>
    <definedName name="yyyy" localSheetId="45">#REF!</definedName>
    <definedName name="yyyy" localSheetId="46">#REF!</definedName>
    <definedName name="yyyy" localSheetId="47">#REF!</definedName>
    <definedName name="yyyy" localSheetId="48">#REF!</definedName>
    <definedName name="yyyy" localSheetId="49">#REF!</definedName>
    <definedName name="yyyy" localSheetId="50">#REF!</definedName>
    <definedName name="yyyy" localSheetId="51">#REF!</definedName>
    <definedName name="yyyy" localSheetId="2">#REF!</definedName>
    <definedName name="yyyy">#REF!</definedName>
    <definedName name="YZ公用经费标准_公检法" localSheetId="15">[94]保工资运转!#REF!</definedName>
    <definedName name="YZ公用经费标准_公检法" localSheetId="16">[94]保工资运转!#REF!</definedName>
    <definedName name="YZ公用经费标准_公检法" localSheetId="17">[94]保工资运转!#REF!</definedName>
    <definedName name="YZ公用经费标准_公检法" localSheetId="18">[94]保工资运转!#REF!</definedName>
    <definedName name="YZ公用经费标准_公检法" localSheetId="30">[95]保工资运转!#REF!</definedName>
    <definedName name="YZ公用经费标准_公检法" localSheetId="38">[94]保工资运转!#REF!</definedName>
    <definedName name="YZ公用经费标准_公检法" localSheetId="39">[94]保工资运转!#REF!</definedName>
    <definedName name="YZ公用经费标准_公检法" localSheetId="40">[94]保工资运转!#REF!</definedName>
    <definedName name="YZ公用经费标准_公检法" localSheetId="41">[94]保工资运转!#REF!</definedName>
    <definedName name="YZ公用经费标准_公检法" localSheetId="51">[96]保工资运转!#REF!</definedName>
    <definedName name="YZ公用经费标准_公检法">[97]保工资运转!#REF!</definedName>
    <definedName name="YZ公用经费标准_行政" localSheetId="15">[94]保工资运转!#REF!</definedName>
    <definedName name="YZ公用经费标准_行政" localSheetId="16">[94]保工资运转!#REF!</definedName>
    <definedName name="YZ公用经费标准_行政" localSheetId="17">[94]保工资运转!#REF!</definedName>
    <definedName name="YZ公用经费标准_行政" localSheetId="18">[94]保工资运转!#REF!</definedName>
    <definedName name="YZ公用经费标准_行政" localSheetId="30">[95]保工资运转!#REF!</definedName>
    <definedName name="YZ公用经费标准_行政" localSheetId="38">[94]保工资运转!#REF!</definedName>
    <definedName name="YZ公用经费标准_行政" localSheetId="39">[94]保工资运转!#REF!</definedName>
    <definedName name="YZ公用经费标准_行政" localSheetId="40">[94]保工资运转!#REF!</definedName>
    <definedName name="YZ公用经费标准_行政" localSheetId="41">[94]保工资运转!#REF!</definedName>
    <definedName name="YZ公用经费标准_行政" localSheetId="51">[96]保工资运转!#REF!</definedName>
    <definedName name="YZ公用经费标准_行政">[97]保工资运转!#REF!</definedName>
    <definedName name="YZ公用经费标准_其他" localSheetId="15">[94]保工资运转!#REF!</definedName>
    <definedName name="YZ公用经费标准_其他" localSheetId="16">[94]保工资运转!#REF!</definedName>
    <definedName name="YZ公用经费标准_其他" localSheetId="17">[94]保工资运转!#REF!</definedName>
    <definedName name="YZ公用经费标准_其他" localSheetId="18">[94]保工资运转!#REF!</definedName>
    <definedName name="YZ公用经费标准_其他" localSheetId="30">[95]保工资运转!#REF!</definedName>
    <definedName name="YZ公用经费标准_其他" localSheetId="38">[94]保工资运转!#REF!</definedName>
    <definedName name="YZ公用经费标准_其他" localSheetId="39">[94]保工资运转!#REF!</definedName>
    <definedName name="YZ公用经费标准_其他" localSheetId="40">[94]保工资运转!#REF!</definedName>
    <definedName name="YZ公用经费标准_其他" localSheetId="41">[94]保工资运转!#REF!</definedName>
    <definedName name="YZ公用经费标准_其他" localSheetId="51">[96]保工资运转!#REF!</definedName>
    <definedName name="YZ公用经费标准_其他">[97]保工资运转!#REF!</definedName>
    <definedName name="YZ津补贴标准_离休" localSheetId="15">[94]保工资运转!#REF!</definedName>
    <definedName name="YZ津补贴标准_离休" localSheetId="16">[94]保工资运转!#REF!</definedName>
    <definedName name="YZ津补贴标准_离休" localSheetId="17">[94]保工资运转!#REF!</definedName>
    <definedName name="YZ津补贴标准_离休" localSheetId="18">[94]保工资运转!#REF!</definedName>
    <definedName name="YZ津补贴标准_离休" localSheetId="30">[95]保工资运转!#REF!</definedName>
    <definedName name="YZ津补贴标准_离休" localSheetId="38">[94]保工资运转!#REF!</definedName>
    <definedName name="YZ津补贴标准_离休" localSheetId="39">[94]保工资运转!#REF!</definedName>
    <definedName name="YZ津补贴标准_离休" localSheetId="40">[94]保工资运转!#REF!</definedName>
    <definedName name="YZ津补贴标准_离休" localSheetId="41">[94]保工资运转!#REF!</definedName>
    <definedName name="YZ津补贴标准_离休" localSheetId="51">[96]保工资运转!#REF!</definedName>
    <definedName name="YZ津补贴标准_离休">[97]保工资运转!#REF!</definedName>
    <definedName name="YZ津补贴标准_退休" localSheetId="15">[94]保工资运转!#REF!</definedName>
    <definedName name="YZ津补贴标准_退休" localSheetId="16">[94]保工资运转!#REF!</definedName>
    <definedName name="YZ津补贴标准_退休" localSheetId="17">[94]保工资运转!#REF!</definedName>
    <definedName name="YZ津补贴标准_退休" localSheetId="18">[94]保工资运转!#REF!</definedName>
    <definedName name="YZ津补贴标准_退休" localSheetId="30">[95]保工资运转!#REF!</definedName>
    <definedName name="YZ津补贴标准_退休" localSheetId="38">[94]保工资运转!#REF!</definedName>
    <definedName name="YZ津补贴标准_退休" localSheetId="39">[94]保工资运转!#REF!</definedName>
    <definedName name="YZ津补贴标准_退休" localSheetId="40">[94]保工资运转!#REF!</definedName>
    <definedName name="YZ津补贴标准_退休" localSheetId="41">[94]保工资运转!#REF!</definedName>
    <definedName name="YZ津补贴标准_退休" localSheetId="51">[96]保工资运转!#REF!</definedName>
    <definedName name="YZ津补贴标准_退休">[97]保工资运转!#REF!</definedName>
    <definedName name="YZ津补贴标准_在职" localSheetId="15">[94]保工资运转!#REF!</definedName>
    <definedName name="YZ津补贴标准_在职" localSheetId="16">[94]保工资运转!#REF!</definedName>
    <definedName name="YZ津补贴标准_在职" localSheetId="17">[94]保工资运转!#REF!</definedName>
    <definedName name="YZ津补贴标准_在职" localSheetId="18">[94]保工资运转!#REF!</definedName>
    <definedName name="YZ津补贴标准_在职" localSheetId="30">[95]保工资运转!#REF!</definedName>
    <definedName name="YZ津补贴标准_在职" localSheetId="38">[94]保工资运转!#REF!</definedName>
    <definedName name="YZ津补贴标准_在职" localSheetId="39">[94]保工资运转!#REF!</definedName>
    <definedName name="YZ津补贴标准_在职" localSheetId="40">[94]保工资运转!#REF!</definedName>
    <definedName name="YZ津补贴标准_在职" localSheetId="41">[94]保工资运转!#REF!</definedName>
    <definedName name="YZ津补贴标准_在职" localSheetId="51">[96]保工资运转!#REF!</definedName>
    <definedName name="YZ津补贴标准_在职">[97]保工资运转!#REF!</definedName>
    <definedName name="Z32_Cost_red" localSheetId="15">'[43]Financ. Overview'!#REF!</definedName>
    <definedName name="Z32_Cost_red" localSheetId="16">'[43]Financ. Overview'!#REF!</definedName>
    <definedName name="Z32_Cost_red" localSheetId="17">'[43]Financ. Overview'!#REF!</definedName>
    <definedName name="Z32_Cost_red" localSheetId="18">'[43]Financ. Overview'!#REF!</definedName>
    <definedName name="Z32_Cost_red" localSheetId="38">'[43]Financ. Overview'!#REF!</definedName>
    <definedName name="Z32_Cost_red" localSheetId="39">'[43]Financ. Overview'!#REF!</definedName>
    <definedName name="Z32_Cost_red" localSheetId="40">'[43]Financ. Overview'!#REF!</definedName>
    <definedName name="Z32_Cost_red" localSheetId="41">'[43]Financ. Overview'!#REF!</definedName>
    <definedName name="Z32_Cost_red" localSheetId="51">'[44]Financ. Overview'!#REF!</definedName>
    <definedName name="Z32_Cost_red">'[45]Financ. Overview'!#REF!</definedName>
    <definedName name="ZCSX" localSheetId="15">[98]下拉选项!$I$3:$I$14</definedName>
    <definedName name="ZCSX" localSheetId="16">[98]下拉选项!$I$3:$I$14</definedName>
    <definedName name="ZCSX" localSheetId="17">[98]下拉选项!$I$3:$I$14</definedName>
    <definedName name="ZCSX" localSheetId="18">[98]下拉选项!$I$3:$I$14</definedName>
    <definedName name="ZCSX" localSheetId="30">[99]下拉选项!$I$3:$I$14</definedName>
    <definedName name="ZCSX" localSheetId="38">[98]下拉选项!$I$3:$I$14</definedName>
    <definedName name="ZCSX" localSheetId="39">[98]下拉选项!$I$3:$I$14</definedName>
    <definedName name="ZCSX" localSheetId="40">[98]下拉选项!$I$3:$I$14</definedName>
    <definedName name="ZCSX" localSheetId="41">[98]下拉选项!$I$3:$I$14</definedName>
    <definedName name="ZCSX" localSheetId="51">[100]下拉选项!$I$3:$I$14</definedName>
    <definedName name="ZCSX">[101]下拉选项!$I$3:$I$14</definedName>
    <definedName name="保险" localSheetId="15">'[13]SW-TEO'!#REF!</definedName>
    <definedName name="保险" localSheetId="16">'[13]SW-TEO'!#REF!</definedName>
    <definedName name="保险" localSheetId="17">'[13]SW-TEO'!#REF!</definedName>
    <definedName name="保险" localSheetId="18">'[13]SW-TEO'!#REF!</definedName>
    <definedName name="保险" localSheetId="30">'[14]SW-TEO'!#REF!</definedName>
    <definedName name="保险" localSheetId="38">'[13]SW-TEO'!#REF!</definedName>
    <definedName name="保险" localSheetId="39">'[13]SW-TEO'!#REF!</definedName>
    <definedName name="保险" localSheetId="40">'[13]SW-TEO'!#REF!</definedName>
    <definedName name="保险" localSheetId="41">'[13]SW-TEO'!#REF!</definedName>
    <definedName name="保险" localSheetId="51">'[15]SW-TEO'!#REF!</definedName>
    <definedName name="保险">'[16]SW-TEO'!#REF!</definedName>
    <definedName name="本级标准收入2004年" localSheetId="15">[102]本年收入合计!$E$4:$E$184</definedName>
    <definedName name="本级标准收入2004年" localSheetId="16">[102]本年收入合计!$E$4:$E$184</definedName>
    <definedName name="本级标准收入2004年" localSheetId="17">[102]本年收入合计!$E$4:$E$184</definedName>
    <definedName name="本级标准收入2004年" localSheetId="18">[102]本年收入合计!$E$4:$E$184</definedName>
    <definedName name="本级标准收入2004年" localSheetId="30">[103]本年收入合计!$E$4:$E$184</definedName>
    <definedName name="本级标准收入2004年" localSheetId="38">[102]本年收入合计!$E$4:$E$184</definedName>
    <definedName name="本级标准收入2004年" localSheetId="39">[102]本年收入合计!$E$4:$E$184</definedName>
    <definedName name="本级标准收入2004年" localSheetId="40">[102]本年收入合计!$E$4:$E$184</definedName>
    <definedName name="本级标准收入2004年" localSheetId="41">[102]本年收入合计!$E$4:$E$184</definedName>
    <definedName name="本级标准收入2004年" localSheetId="51">[104]本年收入合计!$E$4:$E$184</definedName>
    <definedName name="本级标准收入2004年">[105]本年收入合计!$E$4:$E$184</definedName>
    <definedName name="本年" localSheetId="15">'[106]1-4余额表'!$L$3</definedName>
    <definedName name="本年" localSheetId="16">'[106]1-4余额表'!$L$3</definedName>
    <definedName name="本年" localSheetId="17">'[106]1-4余额表'!$L$3</definedName>
    <definedName name="本年" localSheetId="18">'[106]1-4余额表'!$L$3</definedName>
    <definedName name="本年" localSheetId="30">'[107]1-4余额表'!$L$3</definedName>
    <definedName name="本年" localSheetId="38">'[106]1-4余额表'!$L$3</definedName>
    <definedName name="本年" localSheetId="39">'[106]1-4余额表'!$L$3</definedName>
    <definedName name="本年" localSheetId="40">'[106]1-4余额表'!$L$3</definedName>
    <definedName name="本年" localSheetId="41">'[106]1-4余额表'!$L$3</definedName>
    <definedName name="本年" localSheetId="51">'[108]1-4余额表'!$L$3</definedName>
    <definedName name="本年">'[109]1-4余额表'!$L$3</definedName>
    <definedName name="拨款汇总_合计" localSheetId="15">SUM([110]汇总!XFB1:XFD1)</definedName>
    <definedName name="拨款汇总_合计" localSheetId="16">SUM([110]汇总!XFB1:XFD1)</definedName>
    <definedName name="拨款汇总_合计" localSheetId="17">SUM([110]汇总!XFB1:XFD1)</definedName>
    <definedName name="拨款汇总_合计" localSheetId="18">SUM([110]汇总!XFB1:XFD1)</definedName>
    <definedName name="拨款汇总_合计" localSheetId="30">SUM([111]汇总!XFB1:XFD1)</definedName>
    <definedName name="拨款汇总_合计" localSheetId="38">SUM([110]汇总!XFB1:XFD1)</definedName>
    <definedName name="拨款汇总_合计" localSheetId="39">SUM([110]汇总!XFB1:XFD1)</definedName>
    <definedName name="拨款汇总_合计" localSheetId="40">SUM([110]汇总!XFB1:XFD1)</definedName>
    <definedName name="拨款汇总_合计" localSheetId="41">SUM([110]汇总!XFB1:XFD1)</definedName>
    <definedName name="拨款汇总_合计" localSheetId="51">SUM([112]汇总!XFB1:XFD1)</definedName>
    <definedName name="拨款汇总_合计">SUM([113]汇总!XFB1:XFD1)</definedName>
    <definedName name="部" localSheetId="15">#REF!</definedName>
    <definedName name="部" localSheetId="16">#REF!</definedName>
    <definedName name="部" localSheetId="17">#REF!</definedName>
    <definedName name="部" localSheetId="18">#REF!</definedName>
    <definedName name="部" localSheetId="19">#REF!</definedName>
    <definedName name="部" localSheetId="20">#REF!</definedName>
    <definedName name="部" localSheetId="21">#REF!</definedName>
    <definedName name="部" localSheetId="22">#REF!</definedName>
    <definedName name="部" localSheetId="23">#REF!</definedName>
    <definedName name="部" localSheetId="24">#REF!</definedName>
    <definedName name="部" localSheetId="30">#REF!</definedName>
    <definedName name="部" localSheetId="31">#REF!</definedName>
    <definedName name="部" localSheetId="33">#REF!</definedName>
    <definedName name="部" localSheetId="38">#REF!</definedName>
    <definedName name="部" localSheetId="39">#REF!</definedName>
    <definedName name="部" localSheetId="40">#REF!</definedName>
    <definedName name="部" localSheetId="41">#REF!</definedName>
    <definedName name="部" localSheetId="42">#REF!</definedName>
    <definedName name="部" localSheetId="43">#REF!</definedName>
    <definedName name="部" localSheetId="44">#REF!</definedName>
    <definedName name="部" localSheetId="45">#REF!</definedName>
    <definedName name="部" localSheetId="46">#REF!</definedName>
    <definedName name="部" localSheetId="47">#REF!</definedName>
    <definedName name="部" localSheetId="48">#REF!</definedName>
    <definedName name="部" localSheetId="49">#REF!</definedName>
    <definedName name="部" localSheetId="50">#REF!</definedName>
    <definedName name="部" localSheetId="51">#REF!</definedName>
    <definedName name="部" localSheetId="2">#REF!</definedName>
    <definedName name="部">#REF!</definedName>
    <definedName name="财政供养" localSheetId="15">#REF!</definedName>
    <definedName name="财政供养" localSheetId="16">#REF!</definedName>
    <definedName name="财政供养" localSheetId="17">#REF!</definedName>
    <definedName name="财政供养" localSheetId="18">#REF!</definedName>
    <definedName name="财政供养" localSheetId="19">#REF!</definedName>
    <definedName name="财政供养" localSheetId="20">#REF!</definedName>
    <definedName name="财政供养" localSheetId="21">#REF!</definedName>
    <definedName name="财政供养" localSheetId="22">#REF!</definedName>
    <definedName name="财政供养" localSheetId="23">#REF!</definedName>
    <definedName name="财政供养" localSheetId="24">#REF!</definedName>
    <definedName name="财政供养" localSheetId="30">#REF!</definedName>
    <definedName name="财政供养" localSheetId="31">#REF!</definedName>
    <definedName name="财政供养" localSheetId="33">#REF!</definedName>
    <definedName name="财政供养" localSheetId="38">#REF!</definedName>
    <definedName name="财政供养" localSheetId="39">#REF!</definedName>
    <definedName name="财政供养" localSheetId="40">#REF!</definedName>
    <definedName name="财政供养" localSheetId="41">#REF!</definedName>
    <definedName name="财政供养" localSheetId="42">#REF!</definedName>
    <definedName name="财政供养" localSheetId="43">#REF!</definedName>
    <definedName name="财政供养" localSheetId="44">#REF!</definedName>
    <definedName name="财政供养" localSheetId="45">#REF!</definedName>
    <definedName name="财政供养" localSheetId="46">#REF!</definedName>
    <definedName name="财政供养" localSheetId="47">#REF!</definedName>
    <definedName name="财政供养" localSheetId="48">#REF!</definedName>
    <definedName name="财政供养" localSheetId="49">#REF!</definedName>
    <definedName name="财政供养" localSheetId="50">#REF!</definedName>
    <definedName name="财政供养" localSheetId="51">#REF!</definedName>
    <definedName name="财政供养" localSheetId="2">#REF!</definedName>
    <definedName name="财政供养">#REF!</definedName>
    <definedName name="财政供养人员增幅2004年" localSheetId="15">[114]财政供养人员增幅!$E$6</definedName>
    <definedName name="财政供养人员增幅2004年" localSheetId="16">[114]财政供养人员增幅!$E$6</definedName>
    <definedName name="财政供养人员增幅2004年" localSheetId="17">[114]财政供养人员增幅!$E$6</definedName>
    <definedName name="财政供养人员增幅2004年" localSheetId="18">[114]财政供养人员增幅!$E$6</definedName>
    <definedName name="财政供养人员增幅2004年" localSheetId="30">[115]财政供养人员增幅!$E$6</definedName>
    <definedName name="财政供养人员增幅2004年" localSheetId="38">[114]财政供养人员增幅!$E$6</definedName>
    <definedName name="财政供养人员增幅2004年" localSheetId="39">[114]财政供养人员增幅!$E$6</definedName>
    <definedName name="财政供养人员增幅2004年" localSheetId="40">[114]财政供养人员增幅!$E$6</definedName>
    <definedName name="财政供养人员增幅2004年" localSheetId="41">[114]财政供养人员增幅!$E$6</definedName>
    <definedName name="财政供养人员增幅2004年" localSheetId="51">[116]财政供养人员增幅!$E$6</definedName>
    <definedName name="财政供养人员增幅2004年">[117]财政供养人员增幅!$E$6</definedName>
    <definedName name="财政供养人员增幅2004年分县" localSheetId="15">[114]财政供养人员增幅!$E$4:$E$184</definedName>
    <definedName name="财政供养人员增幅2004年分县" localSheetId="16">[114]财政供养人员增幅!$E$4:$E$184</definedName>
    <definedName name="财政供养人员增幅2004年分县" localSheetId="17">[114]财政供养人员增幅!$E$4:$E$184</definedName>
    <definedName name="财政供养人员增幅2004年分县" localSheetId="18">[114]财政供养人员增幅!$E$4:$E$184</definedName>
    <definedName name="财政供养人员增幅2004年分县" localSheetId="30">[115]财政供养人员增幅!$E$4:$E$184</definedName>
    <definedName name="财政供养人员增幅2004年分县" localSheetId="38">[114]财政供养人员增幅!$E$4:$E$184</definedName>
    <definedName name="财政供养人员增幅2004年分县" localSheetId="39">[114]财政供养人员增幅!$E$4:$E$184</definedName>
    <definedName name="财政供养人员增幅2004年分县" localSheetId="40">[114]财政供养人员增幅!$E$4:$E$184</definedName>
    <definedName name="财政供养人员增幅2004年分县" localSheetId="41">[114]财政供养人员增幅!$E$4:$E$184</definedName>
    <definedName name="财政供养人员增幅2004年分县" localSheetId="51">[116]财政供养人员增幅!$E$4:$E$184</definedName>
    <definedName name="财政供养人员增幅2004年分县">[117]财政供养人员增幅!$E$4:$E$184</definedName>
    <definedName name="成本差异系数" localSheetId="15">VLOOKUP([118]公路里程!$C1,[119]差异系数!$A$6:$C$229,3,)</definedName>
    <definedName name="成本差异系数" localSheetId="16">VLOOKUP([118]公路里程!$C1,[119]差异系数!$A$6:$C$229,3,)</definedName>
    <definedName name="成本差异系数" localSheetId="17">VLOOKUP([118]公路里程!$C1,[119]差异系数!$A$6:$C$229,3,)</definedName>
    <definedName name="成本差异系数" localSheetId="18">VLOOKUP([118]公路里程!$C1,[119]差异系数!$A$6:$C$229,3,)</definedName>
    <definedName name="成本差异系数" localSheetId="30">VLOOKUP([120]公路里程!$C1,[121]差异系数!$A$6:$C$229,3,)</definedName>
    <definedName name="成本差异系数" localSheetId="38">VLOOKUP([118]公路里程!$C1,[119]差异系数!$A$6:$C$229,3,)</definedName>
    <definedName name="成本差异系数" localSheetId="39">VLOOKUP([118]公路里程!$C1,[119]差异系数!$A$6:$C$229,3,)</definedName>
    <definedName name="成本差异系数" localSheetId="40">VLOOKUP([118]公路里程!$C1,[119]差异系数!$A$6:$C$229,3,)</definedName>
    <definedName name="成本差异系数" localSheetId="41">VLOOKUP([118]公路里程!$C1,[119]差异系数!$A$6:$C$229,3,)</definedName>
    <definedName name="成本差异系数" localSheetId="51">VLOOKUP([122]公路里程!$C1,[123]差异系数!$A$6:$C$229,3,)</definedName>
    <definedName name="成本差异系数">VLOOKUP([124]公路里程!$C1,[125]差异系数!$A$6:$C$229,3,)</definedName>
    <definedName name="城市维护费" localSheetId="15">VLOOKUP([118]公路里程!$D1,'[126]2009'!$A$10:$AS$255,40,)</definedName>
    <definedName name="城市维护费" localSheetId="16">VLOOKUP([118]公路里程!$D1,'[126]2009'!$A$10:$AS$255,40,)</definedName>
    <definedName name="城市维护费" localSheetId="17">VLOOKUP([118]公路里程!$D1,'[126]2009'!$A$10:$AS$255,40,)</definedName>
    <definedName name="城市维护费" localSheetId="18">VLOOKUP([118]公路里程!$D1,'[126]2009'!$A$10:$AS$255,40,)</definedName>
    <definedName name="城市维护费" localSheetId="30">VLOOKUP([120]公路里程!$D1,'[127]2009'!$A$10:$AS$255,40,)</definedName>
    <definedName name="城市维护费" localSheetId="38">VLOOKUP([118]公路里程!$D1,'[126]2009'!$A$10:$AS$255,40,)</definedName>
    <definedName name="城市维护费" localSheetId="39">VLOOKUP([118]公路里程!$D1,'[126]2009'!$A$10:$AS$255,40,)</definedName>
    <definedName name="城市维护费" localSheetId="40">VLOOKUP([118]公路里程!$D1,'[126]2009'!$A$10:$AS$255,40,)</definedName>
    <definedName name="城市维护费" localSheetId="41">VLOOKUP([118]公路里程!$D1,'[126]2009'!$A$10:$AS$255,40,)</definedName>
    <definedName name="城市维护费" localSheetId="51">VLOOKUP([122]公路里程!$D1,'[128]2009'!$A$10:$AS$255,40,)</definedName>
    <definedName name="城市维护费">VLOOKUP([124]公路里程!$D1,'[129]2009'!$A$10:$AS$255,40,)</definedName>
    <definedName name="赤字县图" localSheetId="15">#REF!</definedName>
    <definedName name="赤字县图" localSheetId="16">#REF!</definedName>
    <definedName name="赤字县图" localSheetId="17">#REF!</definedName>
    <definedName name="赤字县图" localSheetId="18">#REF!</definedName>
    <definedName name="赤字县图" localSheetId="19">#REF!</definedName>
    <definedName name="赤字县图" localSheetId="20">#REF!</definedName>
    <definedName name="赤字县图" localSheetId="21">#REF!</definedName>
    <definedName name="赤字县图" localSheetId="22">#REF!</definedName>
    <definedName name="赤字县图" localSheetId="23">#REF!</definedName>
    <definedName name="赤字县图" localSheetId="24">#REF!</definedName>
    <definedName name="赤字县图" localSheetId="30">#REF!</definedName>
    <definedName name="赤字县图" localSheetId="31">#REF!</definedName>
    <definedName name="赤字县图" localSheetId="33">#REF!</definedName>
    <definedName name="赤字县图" localSheetId="38">#REF!</definedName>
    <definedName name="赤字县图" localSheetId="39">#REF!</definedName>
    <definedName name="赤字县图" localSheetId="40">#REF!</definedName>
    <definedName name="赤字县图" localSheetId="41">#REF!</definedName>
    <definedName name="赤字县图" localSheetId="42">#REF!</definedName>
    <definedName name="赤字县图" localSheetId="43">#REF!</definedName>
    <definedName name="赤字县图" localSheetId="44">#REF!</definedName>
    <definedName name="赤字县图" localSheetId="45">#REF!</definedName>
    <definedName name="赤字县图" localSheetId="46">#REF!</definedName>
    <definedName name="赤字县图" localSheetId="47">#REF!</definedName>
    <definedName name="赤字县图" localSheetId="48">#REF!</definedName>
    <definedName name="赤字县图" localSheetId="49">#REF!</definedName>
    <definedName name="赤字县图" localSheetId="50">#REF!</definedName>
    <definedName name="赤字县图" localSheetId="51">#REF!</definedName>
    <definedName name="赤字县图" localSheetId="2">#REF!</definedName>
    <definedName name="赤字县图">#REF!</definedName>
    <definedName name="处室" localSheetId="15">#REF!</definedName>
    <definedName name="处室" localSheetId="16">#REF!</definedName>
    <definedName name="处室" localSheetId="17">#REF!</definedName>
    <definedName name="处室" localSheetId="18">#REF!</definedName>
    <definedName name="处室" localSheetId="19">#REF!</definedName>
    <definedName name="处室" localSheetId="20">#REF!</definedName>
    <definedName name="处室" localSheetId="21">#REF!</definedName>
    <definedName name="处室" localSheetId="22">#REF!</definedName>
    <definedName name="处室" localSheetId="23">#REF!</definedName>
    <definedName name="处室" localSheetId="24">#REF!</definedName>
    <definedName name="处室" localSheetId="30">#REF!</definedName>
    <definedName name="处室" localSheetId="31">#REF!</definedName>
    <definedName name="处室" localSheetId="33">#REF!</definedName>
    <definedName name="处室" localSheetId="38">#REF!</definedName>
    <definedName name="处室" localSheetId="39">#REF!</definedName>
    <definedName name="处室" localSheetId="40">#REF!</definedName>
    <definedName name="处室" localSheetId="41">#REF!</definedName>
    <definedName name="处室" localSheetId="42">#REF!</definedName>
    <definedName name="处室" localSheetId="43">#REF!</definedName>
    <definedName name="处室" localSheetId="44">#REF!</definedName>
    <definedName name="处室" localSheetId="45">#REF!</definedName>
    <definedName name="处室" localSheetId="46">#REF!</definedName>
    <definedName name="处室" localSheetId="47">#REF!</definedName>
    <definedName name="处室" localSheetId="48">#REF!</definedName>
    <definedName name="处室" localSheetId="49">#REF!</definedName>
    <definedName name="处室" localSheetId="50">#REF!</definedName>
    <definedName name="处室" localSheetId="51">#REF!</definedName>
    <definedName name="处室" localSheetId="2">#REF!</definedName>
    <definedName name="处室">#REF!</definedName>
    <definedName name="村级标准支出" localSheetId="15">[130]村级支出!$E$4:$E$184</definedName>
    <definedName name="村级标准支出" localSheetId="16">[130]村级支出!$E$4:$E$184</definedName>
    <definedName name="村级标准支出" localSheetId="17">[130]村级支出!$E$4:$E$184</definedName>
    <definedName name="村级标准支出" localSheetId="18">[130]村级支出!$E$4:$E$184</definedName>
    <definedName name="村级标准支出" localSheetId="30">[131]村级支出!$E$4:$E$184</definedName>
    <definedName name="村级标准支出" localSheetId="38">[130]村级支出!$E$4:$E$184</definedName>
    <definedName name="村级标准支出" localSheetId="39">[130]村级支出!$E$4:$E$184</definedName>
    <definedName name="村级标准支出" localSheetId="40">[130]村级支出!$E$4:$E$184</definedName>
    <definedName name="村级标准支出" localSheetId="41">[130]村级支出!$E$4:$E$184</definedName>
    <definedName name="村级标准支出" localSheetId="51">[132]村级支出!$E$4:$E$184</definedName>
    <definedName name="村级标准支出">[133]村级支出!$E$4:$E$184</definedName>
    <definedName name="村级支出" localSheetId="15">VLOOKUP([118]公路里程!$D1,'[134]L24'!$B$7:$Y$4958,9,)</definedName>
    <definedName name="村级支出" localSheetId="16">VLOOKUP([118]公路里程!$D1,'[134]L24'!$B$7:$Y$4958,9,)</definedName>
    <definedName name="村级支出" localSheetId="17">VLOOKUP([118]公路里程!$D1,'[134]L24'!$B$7:$Y$4958,9,)</definedName>
    <definedName name="村级支出" localSheetId="18">VLOOKUP([118]公路里程!$D1,'[134]L24'!$B$7:$Y$4958,9,)</definedName>
    <definedName name="村级支出" localSheetId="30">VLOOKUP([120]公路里程!$D1,'[135]L24'!$B$7:$Y$4958,9,)</definedName>
    <definedName name="村级支出" localSheetId="38">VLOOKUP([118]公路里程!$D1,'[134]L24'!$B$7:$Y$4958,9,)</definedName>
    <definedName name="村级支出" localSheetId="39">VLOOKUP([118]公路里程!$D1,'[134]L24'!$B$7:$Y$4958,9,)</definedName>
    <definedName name="村级支出" localSheetId="40">VLOOKUP([118]公路里程!$D1,'[134]L24'!$B$7:$Y$4958,9,)</definedName>
    <definedName name="村级支出" localSheetId="41">VLOOKUP([118]公路里程!$D1,'[134]L24'!$B$7:$Y$4958,9,)</definedName>
    <definedName name="村级支出" localSheetId="51">VLOOKUP([122]公路里程!$D1,'[136]L24'!$B$7:$Y$4958,9,)</definedName>
    <definedName name="村级支出">VLOOKUP([124]公路里程!$D1,'[137]L24'!$B$7:$Y$4958,9,)</definedName>
    <definedName name="大多数" localSheetId="15">[138]XL4Poppy!$A$15</definedName>
    <definedName name="大多数" localSheetId="16">[138]XL4Poppy!$A$15</definedName>
    <definedName name="大多数" localSheetId="17">[138]XL4Poppy!$A$15</definedName>
    <definedName name="大多数" localSheetId="18">[138]XL4Poppy!$A$15</definedName>
    <definedName name="大多数" localSheetId="30">[139]XL4Poppy!$A$15</definedName>
    <definedName name="大多数" localSheetId="38">[138]XL4Poppy!$A$15</definedName>
    <definedName name="大多数" localSheetId="39">[138]XL4Poppy!$A$15</definedName>
    <definedName name="大多数" localSheetId="40">[138]XL4Poppy!$A$15</definedName>
    <definedName name="大多数" localSheetId="41">[138]XL4Poppy!$A$15</definedName>
    <definedName name="大多数" localSheetId="51">[140]XL4Poppy!$A$15</definedName>
    <definedName name="大多数">[141]XL4Poppy!$A$15</definedName>
    <definedName name="大幅度" localSheetId="15">#REF!</definedName>
    <definedName name="大幅度" localSheetId="16">#REF!</definedName>
    <definedName name="大幅度" localSheetId="17">#REF!</definedName>
    <definedName name="大幅度" localSheetId="18">#REF!</definedName>
    <definedName name="大幅度" localSheetId="19">#REF!</definedName>
    <definedName name="大幅度" localSheetId="20">#REF!</definedName>
    <definedName name="大幅度" localSheetId="21">#REF!</definedName>
    <definedName name="大幅度" localSheetId="22">#REF!</definedName>
    <definedName name="大幅度" localSheetId="23">#REF!</definedName>
    <definedName name="大幅度" localSheetId="24">#REF!</definedName>
    <definedName name="大幅度" localSheetId="30">#REF!</definedName>
    <definedName name="大幅度" localSheetId="31">#REF!</definedName>
    <definedName name="大幅度" localSheetId="33">#REF!</definedName>
    <definedName name="大幅度" localSheetId="38">#REF!</definedName>
    <definedName name="大幅度" localSheetId="39">#REF!</definedName>
    <definedName name="大幅度" localSheetId="40">#REF!</definedName>
    <definedName name="大幅度" localSheetId="41">#REF!</definedName>
    <definedName name="大幅度" localSheetId="42">#REF!</definedName>
    <definedName name="大幅度" localSheetId="43">#REF!</definedName>
    <definedName name="大幅度" localSheetId="44">#REF!</definedName>
    <definedName name="大幅度" localSheetId="45">#REF!</definedName>
    <definedName name="大幅度" localSheetId="46">#REF!</definedName>
    <definedName name="大幅度" localSheetId="47">#REF!</definedName>
    <definedName name="大幅度" localSheetId="48">#REF!</definedName>
    <definedName name="大幅度" localSheetId="49">#REF!</definedName>
    <definedName name="大幅度" localSheetId="50">#REF!</definedName>
    <definedName name="大幅度" localSheetId="51">#REF!</definedName>
    <definedName name="大幅度" localSheetId="2">#REF!</definedName>
    <definedName name="大幅度">#REF!</definedName>
    <definedName name="当年" localSheetId="15">'[142]1-1余额表'!$L$1</definedName>
    <definedName name="当年" localSheetId="16">'[142]1-1余额表'!$L$1</definedName>
    <definedName name="当年" localSheetId="17">'[142]1-1余额表'!$L$1</definedName>
    <definedName name="当年" localSheetId="18">'[142]1-1余额表'!$L$1</definedName>
    <definedName name="当年" localSheetId="30">'[143]1-1余额表'!$L$1</definedName>
    <definedName name="当年" localSheetId="38">'[142]1-1余额表'!$L$1</definedName>
    <definedName name="当年" localSheetId="39">'[142]1-1余额表'!$L$1</definedName>
    <definedName name="当年" localSheetId="40">'[142]1-1余额表'!$L$1</definedName>
    <definedName name="当年" localSheetId="41">'[142]1-1余额表'!$L$1</definedName>
    <definedName name="当年" localSheetId="51">'[144]1-1余额表'!$L$1</definedName>
    <definedName name="当年">'[145]1-1余额表'!$L$1</definedName>
    <definedName name="地方病防治系数" localSheetId="15">VLOOKUP([118]公路里程!$C1,[119]data!$C$6:$AR$210,42,)</definedName>
    <definedName name="地方病防治系数" localSheetId="16">VLOOKUP([118]公路里程!$C1,[119]data!$C$6:$AR$210,42,)</definedName>
    <definedName name="地方病防治系数" localSheetId="17">VLOOKUP([118]公路里程!$C1,[119]data!$C$6:$AR$210,42,)</definedName>
    <definedName name="地方病防治系数" localSheetId="18">VLOOKUP([118]公路里程!$C1,[119]data!$C$6:$AR$210,42,)</definedName>
    <definedName name="地方病防治系数" localSheetId="30">VLOOKUP([120]公路里程!$C1,[121]data!$C$6:$AR$210,42,)</definedName>
    <definedName name="地方病防治系数" localSheetId="38">VLOOKUP([118]公路里程!$C1,[119]data!$C$6:$AR$210,42,)</definedName>
    <definedName name="地方病防治系数" localSheetId="39">VLOOKUP([118]公路里程!$C1,[119]data!$C$6:$AR$210,42,)</definedName>
    <definedName name="地方病防治系数" localSheetId="40">VLOOKUP([118]公路里程!$C1,[119]data!$C$6:$AR$210,42,)</definedName>
    <definedName name="地方病防治系数" localSheetId="41">VLOOKUP([118]公路里程!$C1,[119]data!$C$6:$AR$210,42,)</definedName>
    <definedName name="地方病防治系数" localSheetId="51">VLOOKUP([122]公路里程!$C1,[123]data!$C$6:$AR$210,42,)</definedName>
    <definedName name="地方病防治系数">VLOOKUP([124]公路里程!$C1,[125]data!$C$6:$AR$210,42,)</definedName>
    <definedName name="地区" localSheetId="15">OFFSET('[142]1-1余额表'!$A$7,,,COUNTA('[142]1-1余额表'!$A:$A)-1)</definedName>
    <definedName name="地区" localSheetId="16">OFFSET('[142]1-1余额表'!$A$7,,,COUNTA('[142]1-1余额表'!$A:$A)-1)</definedName>
    <definedName name="地区" localSheetId="17">OFFSET('[142]1-1余额表'!$A$7,,,COUNTA('[142]1-1余额表'!$A:$A)-1)</definedName>
    <definedName name="地区" localSheetId="18">OFFSET('[142]1-1余额表'!$A$7,,,COUNTA('[142]1-1余额表'!$A:$A)-1)</definedName>
    <definedName name="地区" localSheetId="30">OFFSET('[143]1-1余额表'!$A$7,,,COUNTA('[143]1-1余额表'!$A:$A)-1)</definedName>
    <definedName name="地区" localSheetId="38">OFFSET('[142]1-1余额表'!$A$7,,,COUNTA('[142]1-1余额表'!$A:$A)-1)</definedName>
    <definedName name="地区" localSheetId="39">OFFSET('[142]1-1余额表'!$A$7,,,COUNTA('[142]1-1余额表'!$A:$A)-1)</definedName>
    <definedName name="地区" localSheetId="40">OFFSET('[142]1-1余额表'!$A$7,,,COUNTA('[142]1-1余额表'!$A:$A)-1)</definedName>
    <definedName name="地区" localSheetId="41">OFFSET('[142]1-1余额表'!$A$7,,,COUNTA('[142]1-1余额表'!$A:$A)-1)</definedName>
    <definedName name="地区" localSheetId="51">OFFSET('[144]1-1余额表'!$A$7,,,COUNTA('[144]1-1余额表'!$A:$A)-1)</definedName>
    <definedName name="地区">OFFSET('[145]1-1余额表'!$A$7,,,COUNTA('[145]1-1余额表'!$A:$A)-1)</definedName>
    <definedName name="地区名称" localSheetId="15">[146]封面!#REF!</definedName>
    <definedName name="地区名称" localSheetId="16">[146]封面!#REF!</definedName>
    <definedName name="地区名称" localSheetId="17">[146]封面!#REF!</definedName>
    <definedName name="地区名称" localSheetId="18">[146]封面!#REF!</definedName>
    <definedName name="地区名称" localSheetId="30">[147]封面!#REF!</definedName>
    <definedName name="地区名称" localSheetId="38">[146]封面!#REF!</definedName>
    <definedName name="地区名称" localSheetId="39">[146]封面!#REF!</definedName>
    <definedName name="地区名称" localSheetId="40">[146]封面!#REF!</definedName>
    <definedName name="地区名称" localSheetId="41">[146]封面!#REF!</definedName>
    <definedName name="地区名称" localSheetId="51">[148]封面!#REF!</definedName>
    <definedName name="地区名称">[149]封面!#REF!</definedName>
    <definedName name="地税" localSheetId="15" hidden="1">#REF!</definedName>
    <definedName name="地税" localSheetId="16" hidden="1">#REF!</definedName>
    <definedName name="地税" localSheetId="17" hidden="1">#REF!</definedName>
    <definedName name="地税" localSheetId="18" hidden="1">#REF!</definedName>
    <definedName name="地税" localSheetId="19" hidden="1">#REF!</definedName>
    <definedName name="地税" localSheetId="20" hidden="1">#REF!</definedName>
    <definedName name="地税" localSheetId="21" hidden="1">#REF!</definedName>
    <definedName name="地税" localSheetId="22" hidden="1">#REF!</definedName>
    <definedName name="地税" localSheetId="23" hidden="1">#REF!</definedName>
    <definedName name="地税" localSheetId="24" hidden="1">#REF!</definedName>
    <definedName name="地税" localSheetId="27" hidden="1">#REF!</definedName>
    <definedName name="地税" localSheetId="30" hidden="1">#REF!</definedName>
    <definedName name="地税" localSheetId="31" hidden="1">#REF!</definedName>
    <definedName name="地税" localSheetId="33" hidden="1">#REF!</definedName>
    <definedName name="地税" localSheetId="35" hidden="1">#REF!</definedName>
    <definedName name="地税" localSheetId="38" hidden="1">#REF!</definedName>
    <definedName name="地税" localSheetId="39" hidden="1">#REF!</definedName>
    <definedName name="地税" localSheetId="40" hidden="1">#REF!</definedName>
    <definedName name="地税" localSheetId="41" hidden="1">#REF!</definedName>
    <definedName name="地税" localSheetId="42" hidden="1">#REF!</definedName>
    <definedName name="地税" localSheetId="43" hidden="1">#REF!</definedName>
    <definedName name="地税" localSheetId="44" hidden="1">#REF!</definedName>
    <definedName name="地税" localSheetId="45" hidden="1">#REF!</definedName>
    <definedName name="地税" localSheetId="46" hidden="1">#REF!</definedName>
    <definedName name="地税" localSheetId="47" hidden="1">#REF!</definedName>
    <definedName name="地税" localSheetId="48" hidden="1">#REF!</definedName>
    <definedName name="地税" localSheetId="49" hidden="1">#REF!</definedName>
    <definedName name="地税" localSheetId="50" hidden="1">#REF!</definedName>
    <definedName name="地税" localSheetId="51" hidden="1">#REF!</definedName>
    <definedName name="地税" localSheetId="2" hidden="1">#REF!</definedName>
    <definedName name="地税" hidden="1">#REF!</definedName>
    <definedName name="第二产业分县2003年" localSheetId="15">[150]GDP!$G$4:$G$184</definedName>
    <definedName name="第二产业分县2003年" localSheetId="16">[150]GDP!$G$4:$G$184</definedName>
    <definedName name="第二产业分县2003年" localSheetId="17">[150]GDP!$G$4:$G$184</definedName>
    <definedName name="第二产业分县2003年" localSheetId="18">[150]GDP!$G$4:$G$184</definedName>
    <definedName name="第二产业分县2003年" localSheetId="30">[151]GDP!$G$4:$G$184</definedName>
    <definedName name="第二产业分县2003年" localSheetId="38">[150]GDP!$G$4:$G$184</definedName>
    <definedName name="第二产业分县2003年" localSheetId="39">[150]GDP!$G$4:$G$184</definedName>
    <definedName name="第二产业分县2003年" localSheetId="40">[150]GDP!$G$4:$G$184</definedName>
    <definedName name="第二产业分县2003年" localSheetId="41">[150]GDP!$G$4:$G$184</definedName>
    <definedName name="第二产业分县2003年" localSheetId="51">[152]GDP!$G$4:$G$184</definedName>
    <definedName name="第二产业分县2003年">[153]GDP!$G$4:$G$184</definedName>
    <definedName name="第二产业合计2003年" localSheetId="15">[150]GDP!$G$4</definedName>
    <definedName name="第二产业合计2003年" localSheetId="16">[150]GDP!$G$4</definedName>
    <definedName name="第二产业合计2003年" localSheetId="17">[150]GDP!$G$4</definedName>
    <definedName name="第二产业合计2003年" localSheetId="18">[150]GDP!$G$4</definedName>
    <definedName name="第二产业合计2003年" localSheetId="30">[151]GDP!$G$4</definedName>
    <definedName name="第二产业合计2003年" localSheetId="38">[150]GDP!$G$4</definedName>
    <definedName name="第二产业合计2003年" localSheetId="39">[150]GDP!$G$4</definedName>
    <definedName name="第二产业合计2003年" localSheetId="40">[150]GDP!$G$4</definedName>
    <definedName name="第二产业合计2003年" localSheetId="41">[150]GDP!$G$4</definedName>
    <definedName name="第二产业合计2003年" localSheetId="51">[152]GDP!$G$4</definedName>
    <definedName name="第二产业合计2003年">[153]GDP!$G$4</definedName>
    <definedName name="第三产业分县2003年" localSheetId="15">[150]GDP!$H$4:$H$184</definedName>
    <definedName name="第三产业分县2003年" localSheetId="16">[150]GDP!$H$4:$H$184</definedName>
    <definedName name="第三产业分县2003年" localSheetId="17">[150]GDP!$H$4:$H$184</definedName>
    <definedName name="第三产业分县2003年" localSheetId="18">[150]GDP!$H$4:$H$184</definedName>
    <definedName name="第三产业分县2003年" localSheetId="30">[151]GDP!$H$4:$H$184</definedName>
    <definedName name="第三产业分县2003年" localSheetId="38">[150]GDP!$H$4:$H$184</definedName>
    <definedName name="第三产业分县2003年" localSheetId="39">[150]GDP!$H$4:$H$184</definedName>
    <definedName name="第三产业分县2003年" localSheetId="40">[150]GDP!$H$4:$H$184</definedName>
    <definedName name="第三产业分县2003年" localSheetId="41">[150]GDP!$H$4:$H$184</definedName>
    <definedName name="第三产业分县2003年" localSheetId="51">[152]GDP!$H$4:$H$184</definedName>
    <definedName name="第三产业分县2003年">[153]GDP!$H$4:$H$184</definedName>
    <definedName name="第三产业合计2003年" localSheetId="15">[150]GDP!$H$4</definedName>
    <definedName name="第三产业合计2003年" localSheetId="16">[150]GDP!$H$4</definedName>
    <definedName name="第三产业合计2003年" localSheetId="17">[150]GDP!$H$4</definedName>
    <definedName name="第三产业合计2003年" localSheetId="18">[150]GDP!$H$4</definedName>
    <definedName name="第三产业合计2003年" localSheetId="30">[151]GDP!$H$4</definedName>
    <definedName name="第三产业合计2003年" localSheetId="38">[150]GDP!$H$4</definedName>
    <definedName name="第三产业合计2003年" localSheetId="39">[150]GDP!$H$4</definedName>
    <definedName name="第三产业合计2003年" localSheetId="40">[150]GDP!$H$4</definedName>
    <definedName name="第三产业合计2003年" localSheetId="41">[150]GDP!$H$4</definedName>
    <definedName name="第三产业合计2003年" localSheetId="51">[152]GDP!$H$4</definedName>
    <definedName name="第三产业合计2003年">[153]GDP!$H$4</definedName>
    <definedName name="饿" localSheetId="15">#REF!</definedName>
    <definedName name="饿" localSheetId="16">#REF!</definedName>
    <definedName name="饿" localSheetId="17">#REF!</definedName>
    <definedName name="饿" localSheetId="18">#REF!</definedName>
    <definedName name="饿" localSheetId="19">#REF!</definedName>
    <definedName name="饿" localSheetId="20">#REF!</definedName>
    <definedName name="饿" localSheetId="21">#REF!</definedName>
    <definedName name="饿" localSheetId="22">#REF!</definedName>
    <definedName name="饿" localSheetId="23">#REF!</definedName>
    <definedName name="饿" localSheetId="24">#REF!</definedName>
    <definedName name="饿" localSheetId="30">#REF!</definedName>
    <definedName name="饿" localSheetId="31">#REF!</definedName>
    <definedName name="饿" localSheetId="33">#REF!</definedName>
    <definedName name="饿" localSheetId="38">#REF!</definedName>
    <definedName name="饿" localSheetId="39">#REF!</definedName>
    <definedName name="饿" localSheetId="40">#REF!</definedName>
    <definedName name="饿" localSheetId="41">#REF!</definedName>
    <definedName name="饿" localSheetId="42">#REF!</definedName>
    <definedName name="饿" localSheetId="43">#REF!</definedName>
    <definedName name="饿" localSheetId="44">#REF!</definedName>
    <definedName name="饿" localSheetId="45">#REF!</definedName>
    <definedName name="饿" localSheetId="46">#REF!</definedName>
    <definedName name="饿" localSheetId="47">#REF!</definedName>
    <definedName name="饿" localSheetId="48">#REF!</definedName>
    <definedName name="饿" localSheetId="49">#REF!</definedName>
    <definedName name="饿" localSheetId="50">#REF!</definedName>
    <definedName name="饿" localSheetId="51">#REF!</definedName>
    <definedName name="饿" localSheetId="2">#REF!</definedName>
    <definedName name="饿">#REF!</definedName>
    <definedName name="凤飞飞" localSheetId="15" hidden="1">#REF!</definedName>
    <definedName name="凤飞飞" localSheetId="16" hidden="1">#REF!</definedName>
    <definedName name="凤飞飞" localSheetId="17" hidden="1">#REF!</definedName>
    <definedName name="凤飞飞" localSheetId="18" hidden="1">#REF!</definedName>
    <definedName name="凤飞飞" localSheetId="19" hidden="1">#REF!</definedName>
    <definedName name="凤飞飞" localSheetId="20" hidden="1">#REF!</definedName>
    <definedName name="凤飞飞" localSheetId="21" hidden="1">#REF!</definedName>
    <definedName name="凤飞飞" localSheetId="22" hidden="1">#REF!</definedName>
    <definedName name="凤飞飞" localSheetId="23" hidden="1">#REF!</definedName>
    <definedName name="凤飞飞" localSheetId="24" hidden="1">#REF!</definedName>
    <definedName name="凤飞飞" localSheetId="27" hidden="1">#REF!</definedName>
    <definedName name="凤飞飞" localSheetId="30" hidden="1">#REF!</definedName>
    <definedName name="凤飞飞" localSheetId="31" hidden="1">#REF!</definedName>
    <definedName name="凤飞飞" localSheetId="33" hidden="1">#REF!</definedName>
    <definedName name="凤飞飞" localSheetId="35" hidden="1">#REF!</definedName>
    <definedName name="凤飞飞" localSheetId="38" hidden="1">#REF!</definedName>
    <definedName name="凤飞飞" localSheetId="39" hidden="1">#REF!</definedName>
    <definedName name="凤飞飞" localSheetId="40" hidden="1">#REF!</definedName>
    <definedName name="凤飞飞" localSheetId="41" hidden="1">#REF!</definedName>
    <definedName name="凤飞飞" localSheetId="42" hidden="1">#REF!</definedName>
    <definedName name="凤飞飞" localSheetId="43" hidden="1">#REF!</definedName>
    <definedName name="凤飞飞" localSheetId="44" hidden="1">#REF!</definedName>
    <definedName name="凤飞飞" localSheetId="45" hidden="1">#REF!</definedName>
    <definedName name="凤飞飞" localSheetId="46" hidden="1">#REF!</definedName>
    <definedName name="凤飞飞" localSheetId="47" hidden="1">#REF!</definedName>
    <definedName name="凤飞飞" localSheetId="48" hidden="1">#REF!</definedName>
    <definedName name="凤飞飞" localSheetId="49" hidden="1">#REF!</definedName>
    <definedName name="凤飞飞" localSheetId="50" hidden="1">#REF!</definedName>
    <definedName name="凤飞飞" localSheetId="51" hidden="1">#REF!</definedName>
    <definedName name="凤飞飞" localSheetId="2" hidden="1">#REF!</definedName>
    <definedName name="凤飞飞" hidden="1">#REF!</definedName>
    <definedName name="耕地占用税分县2003年" localSheetId="15">[154]一般预算收入!$U$4:$U$184</definedName>
    <definedName name="耕地占用税分县2003年" localSheetId="16">[154]一般预算收入!$U$4:$U$184</definedName>
    <definedName name="耕地占用税分县2003年" localSheetId="17">[154]一般预算收入!$U$4:$U$184</definedName>
    <definedName name="耕地占用税分县2003年" localSheetId="18">[154]一般预算收入!$U$4:$U$184</definedName>
    <definedName name="耕地占用税分县2003年" localSheetId="30">[155]一般预算收入!$U$4:$U$184</definedName>
    <definedName name="耕地占用税分县2003年" localSheetId="38">[154]一般预算收入!$U$4:$U$184</definedName>
    <definedName name="耕地占用税分县2003年" localSheetId="39">[154]一般预算收入!$U$4:$U$184</definedName>
    <definedName name="耕地占用税分县2003年" localSheetId="40">[154]一般预算收入!$U$4:$U$184</definedName>
    <definedName name="耕地占用税分县2003年" localSheetId="41">[154]一般预算收入!$U$4:$U$184</definedName>
    <definedName name="耕地占用税分县2003年" localSheetId="51">[156]一般预算收入!$U$4:$U$184</definedName>
    <definedName name="耕地占用税分县2003年">[157]一般预算收入!$U$4:$U$184</definedName>
    <definedName name="耕地占用税合计2003年" localSheetId="15">[154]一般预算收入!$U$4</definedName>
    <definedName name="耕地占用税合计2003年" localSheetId="16">[154]一般预算收入!$U$4</definedName>
    <definedName name="耕地占用税合计2003年" localSheetId="17">[154]一般预算收入!$U$4</definedName>
    <definedName name="耕地占用税合计2003年" localSheetId="18">[154]一般预算收入!$U$4</definedName>
    <definedName name="耕地占用税合计2003年" localSheetId="30">[155]一般预算收入!$U$4</definedName>
    <definedName name="耕地占用税合计2003年" localSheetId="38">[154]一般预算收入!$U$4</definedName>
    <definedName name="耕地占用税合计2003年" localSheetId="39">[154]一般预算收入!$U$4</definedName>
    <definedName name="耕地占用税合计2003年" localSheetId="40">[154]一般预算收入!$U$4</definedName>
    <definedName name="耕地占用税合计2003年" localSheetId="41">[154]一般预算收入!$U$4</definedName>
    <definedName name="耕地占用税合计2003年" localSheetId="51">[156]一般预算收入!$U$4</definedName>
    <definedName name="耕地占用税合计2003年">[157]一般预算收入!$U$4</definedName>
    <definedName name="工商税收2004年" localSheetId="15">[158]工商税收!$S$4:$S$184</definedName>
    <definedName name="工商税收2004年" localSheetId="16">[158]工商税收!$S$4:$S$184</definedName>
    <definedName name="工商税收2004年" localSheetId="17">[158]工商税收!$S$4:$S$184</definedName>
    <definedName name="工商税收2004年" localSheetId="18">[158]工商税收!$S$4:$S$184</definedName>
    <definedName name="工商税收2004年" localSheetId="30">[159]工商税收!$S$4:$S$184</definedName>
    <definedName name="工商税收2004年" localSheetId="38">[158]工商税收!$S$4:$S$184</definedName>
    <definedName name="工商税收2004年" localSheetId="39">[158]工商税收!$S$4:$S$184</definedName>
    <definedName name="工商税收2004年" localSheetId="40">[158]工商税收!$S$4:$S$184</definedName>
    <definedName name="工商税收2004年" localSheetId="41">[158]工商税收!$S$4:$S$184</definedName>
    <definedName name="工商税收2004年" localSheetId="51">[160]工商税收!$S$4:$S$184</definedName>
    <definedName name="工商税收2004年">[161]工商税收!$S$4:$S$184</definedName>
    <definedName name="工商税收合计2004年" localSheetId="15">[158]工商税收!$S$4</definedName>
    <definedName name="工商税收合计2004年" localSheetId="16">[158]工商税收!$S$4</definedName>
    <definedName name="工商税收合计2004年" localSheetId="17">[158]工商税收!$S$4</definedName>
    <definedName name="工商税收合计2004年" localSheetId="18">[158]工商税收!$S$4</definedName>
    <definedName name="工商税收合计2004年" localSheetId="30">[159]工商税收!$S$4</definedName>
    <definedName name="工商税收合计2004年" localSheetId="38">[158]工商税收!$S$4</definedName>
    <definedName name="工商税收合计2004年" localSheetId="39">[158]工商税收!$S$4</definedName>
    <definedName name="工商税收合计2004年" localSheetId="40">[158]工商税收!$S$4</definedName>
    <definedName name="工商税收合计2004年" localSheetId="41">[158]工商税收!$S$4</definedName>
    <definedName name="工商税收合计2004年" localSheetId="51">[160]工商税收!$S$4</definedName>
    <definedName name="工商税收合计2004年">[161]工商税收!$S$4</definedName>
    <definedName name="公共安全部门" localSheetId="15">VLOOKUP([118]公路里程!$D1,'[126]2009'!$A$10:$AS$255,33,)</definedName>
    <definedName name="公共安全部门" localSheetId="16">VLOOKUP([118]公路里程!$D1,'[126]2009'!$A$10:$AS$255,33,)</definedName>
    <definedName name="公共安全部门" localSheetId="17">VLOOKUP([118]公路里程!$D1,'[126]2009'!$A$10:$AS$255,33,)</definedName>
    <definedName name="公共安全部门" localSheetId="18">VLOOKUP([118]公路里程!$D1,'[126]2009'!$A$10:$AS$255,33,)</definedName>
    <definedName name="公共安全部门" localSheetId="30">VLOOKUP([120]公路里程!$D1,'[127]2009'!$A$10:$AS$255,33,)</definedName>
    <definedName name="公共安全部门" localSheetId="38">VLOOKUP([118]公路里程!$D1,'[126]2009'!$A$10:$AS$255,33,)</definedName>
    <definedName name="公共安全部门" localSheetId="39">VLOOKUP([118]公路里程!$D1,'[126]2009'!$A$10:$AS$255,33,)</definedName>
    <definedName name="公共安全部门" localSheetId="40">VLOOKUP([118]公路里程!$D1,'[126]2009'!$A$10:$AS$255,33,)</definedName>
    <definedName name="公共安全部门" localSheetId="41">VLOOKUP([118]公路里程!$D1,'[126]2009'!$A$10:$AS$255,33,)</definedName>
    <definedName name="公共安全部门" localSheetId="51">VLOOKUP([122]公路里程!$D1,'[128]2009'!$A$10:$AS$255,33,)</definedName>
    <definedName name="公共安全部门">VLOOKUP([124]公路里程!$D1,'[129]2009'!$A$10:$AS$255,33,)</definedName>
    <definedName name="公检法司部门编制数" localSheetId="15">[162]公检法司编制!$E$4:$E$184</definedName>
    <definedName name="公检法司部门编制数" localSheetId="16">[162]公检法司编制!$E$4:$E$184</definedName>
    <definedName name="公检法司部门编制数" localSheetId="17">[162]公检法司编制!$E$4:$E$184</definedName>
    <definedName name="公检法司部门编制数" localSheetId="18">[162]公检法司编制!$E$4:$E$184</definedName>
    <definedName name="公检法司部门编制数" localSheetId="30">[163]公检法司编制!$E$4:$E$184</definedName>
    <definedName name="公检法司部门编制数" localSheetId="38">[162]公检法司编制!$E$4:$E$184</definedName>
    <definedName name="公检法司部门编制数" localSheetId="39">[162]公检法司编制!$E$4:$E$184</definedName>
    <definedName name="公检法司部门编制数" localSheetId="40">[162]公检法司编制!$E$4:$E$184</definedName>
    <definedName name="公检法司部门编制数" localSheetId="41">[162]公检法司编制!$E$4:$E$184</definedName>
    <definedName name="公检法司部门编制数" localSheetId="51">[164]公检法司编制!$E$4:$E$184</definedName>
    <definedName name="公检法司部门编制数">[165]公检法司编制!$E$4:$E$184</definedName>
    <definedName name="公司主管部门" localSheetId="15">[166]有效性列表!$B$2:$B$7</definedName>
    <definedName name="公司主管部门" localSheetId="16">[166]有效性列表!$B$2:$B$7</definedName>
    <definedName name="公司主管部门" localSheetId="17">[166]有效性列表!$B$2:$B$7</definedName>
    <definedName name="公司主管部门" localSheetId="18">[166]有效性列表!$B$2:$B$7</definedName>
    <definedName name="公司主管部门" localSheetId="30">[167]有效性列表!$B$2:$B$7</definedName>
    <definedName name="公司主管部门" localSheetId="38">[166]有效性列表!$B$2:$B$7</definedName>
    <definedName name="公司主管部门" localSheetId="39">[166]有效性列表!$B$2:$B$7</definedName>
    <definedName name="公司主管部门" localSheetId="40">[166]有效性列表!$B$2:$B$7</definedName>
    <definedName name="公司主管部门" localSheetId="41">[166]有效性列表!$B$2:$B$7</definedName>
    <definedName name="公司主管部门" localSheetId="51">[168]有效性列表!$B$2:$B$7</definedName>
    <definedName name="公司主管部门">[169]有效性列表!$B$2:$B$7</definedName>
    <definedName name="公用标准支出" localSheetId="15">[170]合计!$E$4:$E$184</definedName>
    <definedName name="公用标准支出" localSheetId="16">[170]合计!$E$4:$E$184</definedName>
    <definedName name="公用标准支出" localSheetId="17">[170]合计!$E$4:$E$184</definedName>
    <definedName name="公用标准支出" localSheetId="18">[170]合计!$E$4:$E$184</definedName>
    <definedName name="公用标准支出" localSheetId="30">[171]合计!$E$4:$E$184</definedName>
    <definedName name="公用标准支出" localSheetId="38">[170]合计!$E$4:$E$184</definedName>
    <definedName name="公用标准支出" localSheetId="39">[170]合计!$E$4:$E$184</definedName>
    <definedName name="公用标准支出" localSheetId="40">[170]合计!$E$4:$E$184</definedName>
    <definedName name="公用标准支出" localSheetId="41">[170]合计!$E$4:$E$184</definedName>
    <definedName name="公用标准支出" localSheetId="51">[172]合计!$E$4:$E$184</definedName>
    <definedName name="公用标准支出">[173]合计!$E$4:$E$184</definedName>
    <definedName name="还有" localSheetId="15">#REF!</definedName>
    <definedName name="还有" localSheetId="16">#REF!</definedName>
    <definedName name="还有" localSheetId="17">#REF!</definedName>
    <definedName name="还有" localSheetId="18">#REF!</definedName>
    <definedName name="还有" localSheetId="19">#REF!</definedName>
    <definedName name="还有" localSheetId="20">#REF!</definedName>
    <definedName name="还有" localSheetId="21">#REF!</definedName>
    <definedName name="还有" localSheetId="22">#REF!</definedName>
    <definedName name="还有" localSheetId="23">#REF!</definedName>
    <definedName name="还有" localSheetId="24">#REF!</definedName>
    <definedName name="还有" localSheetId="30">#REF!</definedName>
    <definedName name="还有" localSheetId="31">#REF!</definedName>
    <definedName name="还有" localSheetId="33">#REF!</definedName>
    <definedName name="还有" localSheetId="38">#REF!</definedName>
    <definedName name="还有" localSheetId="39">#REF!</definedName>
    <definedName name="还有" localSheetId="40">#REF!</definedName>
    <definedName name="还有" localSheetId="41">#REF!</definedName>
    <definedName name="还有" localSheetId="42">#REF!</definedName>
    <definedName name="还有" localSheetId="43">#REF!</definedName>
    <definedName name="还有" localSheetId="44">#REF!</definedName>
    <definedName name="还有" localSheetId="45">#REF!</definedName>
    <definedName name="还有" localSheetId="46">#REF!</definedName>
    <definedName name="还有" localSheetId="47">#REF!</definedName>
    <definedName name="还有" localSheetId="48">#REF!</definedName>
    <definedName name="还有" localSheetId="49">#REF!</definedName>
    <definedName name="还有" localSheetId="50">#REF!</definedName>
    <definedName name="还有" localSheetId="51">#REF!</definedName>
    <definedName name="还有" localSheetId="2">#REF!</definedName>
    <definedName name="还有">#REF!</definedName>
    <definedName name="行政部门" localSheetId="15">VLOOKUP([118]公路里程!$D1,'[126]2009'!$A$10:$AS$255,30,)</definedName>
    <definedName name="行政部门" localSheetId="16">VLOOKUP([118]公路里程!$D1,'[126]2009'!$A$10:$AS$255,30,)</definedName>
    <definedName name="行政部门" localSheetId="17">VLOOKUP([118]公路里程!$D1,'[126]2009'!$A$10:$AS$255,30,)</definedName>
    <definedName name="行政部门" localSheetId="18">VLOOKUP([118]公路里程!$D1,'[126]2009'!$A$10:$AS$255,30,)</definedName>
    <definedName name="行政部门" localSheetId="30">VLOOKUP([120]公路里程!$D1,'[127]2009'!$A$10:$AS$255,30,)</definedName>
    <definedName name="行政部门" localSheetId="38">VLOOKUP([118]公路里程!$D1,'[126]2009'!$A$10:$AS$255,30,)</definedName>
    <definedName name="行政部门" localSheetId="39">VLOOKUP([118]公路里程!$D1,'[126]2009'!$A$10:$AS$255,30,)</definedName>
    <definedName name="行政部门" localSheetId="40">VLOOKUP([118]公路里程!$D1,'[126]2009'!$A$10:$AS$255,30,)</definedName>
    <definedName name="行政部门" localSheetId="41">VLOOKUP([118]公路里程!$D1,'[126]2009'!$A$10:$AS$255,30,)</definedName>
    <definedName name="行政部门" localSheetId="51">VLOOKUP([122]公路里程!$D1,'[128]2009'!$A$10:$AS$255,30,)</definedName>
    <definedName name="行政部门">VLOOKUP([124]公路里程!$D1,'[129]2009'!$A$10:$AS$255,30,)</definedName>
    <definedName name="行政管理部门编制数" localSheetId="15">[162]行政编制!$E$4:$E$184</definedName>
    <definedName name="行政管理部门编制数" localSheetId="16">[162]行政编制!$E$4:$E$184</definedName>
    <definedName name="行政管理部门编制数" localSheetId="17">[162]行政编制!$E$4:$E$184</definedName>
    <definedName name="行政管理部门编制数" localSheetId="18">[162]行政编制!$E$4:$E$184</definedName>
    <definedName name="行政管理部门编制数" localSheetId="30">[163]行政编制!$E$4:$E$184</definedName>
    <definedName name="行政管理部门编制数" localSheetId="38">[162]行政编制!$E$4:$E$184</definedName>
    <definedName name="行政管理部门编制数" localSheetId="39">[162]行政编制!$E$4:$E$184</definedName>
    <definedName name="行政管理部门编制数" localSheetId="40">[162]行政编制!$E$4:$E$184</definedName>
    <definedName name="行政管理部门编制数" localSheetId="41">[162]行政编制!$E$4:$E$184</definedName>
    <definedName name="行政管理部门编制数" localSheetId="51">[164]行政编制!$E$4:$E$184</definedName>
    <definedName name="行政管理部门编制数">[165]行政编制!$E$4:$E$184</definedName>
    <definedName name="行政区划" localSheetId="15">[166]区划对应表!$A$20:$A$36</definedName>
    <definedName name="行政区划" localSheetId="16">[166]区划对应表!$A$20:$A$36</definedName>
    <definedName name="行政区划" localSheetId="17">[166]区划对应表!$A$20:$A$36</definedName>
    <definedName name="行政区划" localSheetId="18">[166]区划对应表!$A$20:$A$36</definedName>
    <definedName name="行政区划" localSheetId="30">[167]区划对应表!$A$20:$A$36</definedName>
    <definedName name="行政区划" localSheetId="38">[166]区划对应表!$A$20:$A$36</definedName>
    <definedName name="行政区划" localSheetId="39">[166]区划对应表!$A$20:$A$36</definedName>
    <definedName name="行政区划" localSheetId="40">[166]区划对应表!$A$20:$A$36</definedName>
    <definedName name="行政区划" localSheetId="41">[166]区划对应表!$A$20:$A$36</definedName>
    <definedName name="行政区划" localSheetId="51">[168]区划对应表!$A$20:$A$36</definedName>
    <definedName name="行政区划">[169]区划对应表!$A$20:$A$36</definedName>
    <definedName name="行政区划级次" localSheetId="15">[166]有效性列表!$A$2:$A$6</definedName>
    <definedName name="行政区划级次" localSheetId="16">[166]有效性列表!$A$2:$A$6</definedName>
    <definedName name="行政区划级次" localSheetId="17">[166]有效性列表!$A$2:$A$6</definedName>
    <definedName name="行政区划级次" localSheetId="18">[166]有效性列表!$A$2:$A$6</definedName>
    <definedName name="行政区划级次" localSheetId="30">[167]有效性列表!$A$2:$A$6</definedName>
    <definedName name="行政区划级次" localSheetId="38">[166]有效性列表!$A$2:$A$6</definedName>
    <definedName name="行政区划级次" localSheetId="39">[166]有效性列表!$A$2:$A$6</definedName>
    <definedName name="行政区划级次" localSheetId="40">[166]有效性列表!$A$2:$A$6</definedName>
    <definedName name="行政区划级次" localSheetId="41">[166]有效性列表!$A$2:$A$6</definedName>
    <definedName name="行政区划级次" localSheetId="51">[168]有效性列表!$A$2:$A$6</definedName>
    <definedName name="行政区划级次">[169]有效性列表!$A$2:$A$6</definedName>
    <definedName name="行政区划名称" localSheetId="15">[174]区划对应表!$B$1:$B$19</definedName>
    <definedName name="行政区划名称" localSheetId="16">[174]区划对应表!$B$1:$B$19</definedName>
    <definedName name="行政区划名称" localSheetId="17">[174]区划对应表!$B$1:$B$19</definedName>
    <definedName name="行政区划名称" localSheetId="18">[174]区划对应表!$B$1:$B$19</definedName>
    <definedName name="行政区划名称" localSheetId="38">[174]区划对应表!$B$1:$B$19</definedName>
    <definedName name="行政区划名称" localSheetId="39">[174]区划对应表!$B$1:$B$19</definedName>
    <definedName name="行政区划名称" localSheetId="40">[174]区划对应表!$B$1:$B$19</definedName>
    <definedName name="行政区划名称" localSheetId="41">[174]区划对应表!$B$1:$B$19</definedName>
    <definedName name="行政区划名称" localSheetId="51">[175]区划对应表!$B$1:$B$19</definedName>
    <definedName name="行政区划名称">[176]区划对应表!$B$1:$B$19</definedName>
    <definedName name="汇率" localSheetId="15">#REF!</definedName>
    <definedName name="汇率" localSheetId="16">#REF!</definedName>
    <definedName name="汇率" localSheetId="17">#REF!</definedName>
    <definedName name="汇率" localSheetId="18">#REF!</definedName>
    <definedName name="汇率" localSheetId="19">#REF!</definedName>
    <definedName name="汇率" localSheetId="20">#REF!</definedName>
    <definedName name="汇率" localSheetId="21">#REF!</definedName>
    <definedName name="汇率" localSheetId="22">#REF!</definedName>
    <definedName name="汇率" localSheetId="23">#REF!</definedName>
    <definedName name="汇率" localSheetId="24">#REF!</definedName>
    <definedName name="汇率" localSheetId="30">#REF!</definedName>
    <definedName name="汇率" localSheetId="31">#REF!</definedName>
    <definedName name="汇率" localSheetId="33">#REF!</definedName>
    <definedName name="汇率" localSheetId="38">#REF!</definedName>
    <definedName name="汇率" localSheetId="39">#REF!</definedName>
    <definedName name="汇率" localSheetId="40">#REF!</definedName>
    <definedName name="汇率" localSheetId="41">#REF!</definedName>
    <definedName name="汇率" localSheetId="42">#REF!</definedName>
    <definedName name="汇率" localSheetId="43">#REF!</definedName>
    <definedName name="汇率" localSheetId="44">#REF!</definedName>
    <definedName name="汇率" localSheetId="45">#REF!</definedName>
    <definedName name="汇率" localSheetId="46">#REF!</definedName>
    <definedName name="汇率" localSheetId="47">#REF!</definedName>
    <definedName name="汇率" localSheetId="48">#REF!</definedName>
    <definedName name="汇率" localSheetId="49">#REF!</definedName>
    <definedName name="汇率" localSheetId="50">#REF!</definedName>
    <definedName name="汇率" localSheetId="51">#REF!</definedName>
    <definedName name="汇率" localSheetId="2">#REF!</definedName>
    <definedName name="汇率">#REF!</definedName>
    <definedName name="机场" localSheetId="15">'[13]SW-TEO'!#REF!</definedName>
    <definedName name="机场" localSheetId="16">'[13]SW-TEO'!#REF!</definedName>
    <definedName name="机场" localSheetId="17">'[13]SW-TEO'!#REF!</definedName>
    <definedName name="机场" localSheetId="18">'[13]SW-TEO'!#REF!</definedName>
    <definedName name="机场" localSheetId="30">'[14]SW-TEO'!#REF!</definedName>
    <definedName name="机场" localSheetId="38">'[13]SW-TEO'!#REF!</definedName>
    <definedName name="机场" localSheetId="39">'[13]SW-TEO'!#REF!</definedName>
    <definedName name="机场" localSheetId="40">'[13]SW-TEO'!#REF!</definedName>
    <definedName name="机场" localSheetId="41">'[13]SW-TEO'!#REF!</definedName>
    <definedName name="机场" localSheetId="51">'[15]SW-TEO'!#REF!</definedName>
    <definedName name="机场">'[16]SW-TEO'!#REF!</definedName>
    <definedName name="基金处室" localSheetId="15">#REF!</definedName>
    <definedName name="基金处室" localSheetId="16">#REF!</definedName>
    <definedName name="基金处室" localSheetId="17">#REF!</definedName>
    <definedName name="基金处室" localSheetId="18">#REF!</definedName>
    <definedName name="基金处室" localSheetId="19">#REF!</definedName>
    <definedName name="基金处室" localSheetId="20">#REF!</definedName>
    <definedName name="基金处室" localSheetId="21">#REF!</definedName>
    <definedName name="基金处室" localSheetId="22">#REF!</definedName>
    <definedName name="基金处室" localSheetId="23">#REF!</definedName>
    <definedName name="基金处室" localSheetId="24">#REF!</definedName>
    <definedName name="基金处室" localSheetId="30">#REF!</definedName>
    <definedName name="基金处室" localSheetId="31">#REF!</definedName>
    <definedName name="基金处室" localSheetId="33">#REF!</definedName>
    <definedName name="基金处室" localSheetId="38">#REF!</definedName>
    <definedName name="基金处室" localSheetId="39">#REF!</definedName>
    <definedName name="基金处室" localSheetId="40">#REF!</definedName>
    <definedName name="基金处室" localSheetId="41">#REF!</definedName>
    <definedName name="基金处室" localSheetId="42">#REF!</definedName>
    <definedName name="基金处室" localSheetId="43">#REF!</definedName>
    <definedName name="基金处室" localSheetId="44">#REF!</definedName>
    <definedName name="基金处室" localSheetId="45">#REF!</definedName>
    <definedName name="基金处室" localSheetId="46">#REF!</definedName>
    <definedName name="基金处室" localSheetId="47">#REF!</definedName>
    <definedName name="基金处室" localSheetId="48">#REF!</definedName>
    <definedName name="基金处室" localSheetId="49">#REF!</definedName>
    <definedName name="基金处室" localSheetId="50">#REF!</definedName>
    <definedName name="基金处室" localSheetId="51">#REF!</definedName>
    <definedName name="基金处室" localSheetId="2">#REF!</definedName>
    <definedName name="基金处室">#REF!</definedName>
    <definedName name="基金金额" localSheetId="15">#REF!</definedName>
    <definedName name="基金金额" localSheetId="16">#REF!</definedName>
    <definedName name="基金金额" localSheetId="17">#REF!</definedName>
    <definedName name="基金金额" localSheetId="18">#REF!</definedName>
    <definedName name="基金金额" localSheetId="19">#REF!</definedName>
    <definedName name="基金金额" localSheetId="20">#REF!</definedName>
    <definedName name="基金金额" localSheetId="21">#REF!</definedName>
    <definedName name="基金金额" localSheetId="22">#REF!</definedName>
    <definedName name="基金金额" localSheetId="23">#REF!</definedName>
    <definedName name="基金金额" localSheetId="24">#REF!</definedName>
    <definedName name="基金金额" localSheetId="30">#REF!</definedName>
    <definedName name="基金金额" localSheetId="31">#REF!</definedName>
    <definedName name="基金金额" localSheetId="33">#REF!</definedName>
    <definedName name="基金金额" localSheetId="38">#REF!</definedName>
    <definedName name="基金金额" localSheetId="39">#REF!</definedName>
    <definedName name="基金金额" localSheetId="40">#REF!</definedName>
    <definedName name="基金金额" localSheetId="41">#REF!</definedName>
    <definedName name="基金金额" localSheetId="42">#REF!</definedName>
    <definedName name="基金金额" localSheetId="43">#REF!</definedName>
    <definedName name="基金金额" localSheetId="44">#REF!</definedName>
    <definedName name="基金金额" localSheetId="45">#REF!</definedName>
    <definedName name="基金金额" localSheetId="46">#REF!</definedName>
    <definedName name="基金金额" localSheetId="47">#REF!</definedName>
    <definedName name="基金金额" localSheetId="48">#REF!</definedName>
    <definedName name="基金金额" localSheetId="49">#REF!</definedName>
    <definedName name="基金金额" localSheetId="50">#REF!</definedName>
    <definedName name="基金金额" localSheetId="51">#REF!</definedName>
    <definedName name="基金金额" localSheetId="2">#REF!</definedName>
    <definedName name="基金金额">#REF!</definedName>
    <definedName name="基金科目" localSheetId="15">#REF!</definedName>
    <definedName name="基金科目" localSheetId="16">#REF!</definedName>
    <definedName name="基金科目" localSheetId="17">#REF!</definedName>
    <definedName name="基金科目" localSheetId="18">#REF!</definedName>
    <definedName name="基金科目" localSheetId="19">#REF!</definedName>
    <definedName name="基金科目" localSheetId="20">#REF!</definedName>
    <definedName name="基金科目" localSheetId="21">#REF!</definedName>
    <definedName name="基金科目" localSheetId="22">#REF!</definedName>
    <definedName name="基金科目" localSheetId="23">#REF!</definedName>
    <definedName name="基金科目" localSheetId="24">#REF!</definedName>
    <definedName name="基金科目" localSheetId="30">#REF!</definedName>
    <definedName name="基金科目" localSheetId="31">#REF!</definedName>
    <definedName name="基金科目" localSheetId="33">#REF!</definedName>
    <definedName name="基金科目" localSheetId="38">#REF!</definedName>
    <definedName name="基金科目" localSheetId="39">#REF!</definedName>
    <definedName name="基金科目" localSheetId="40">#REF!</definedName>
    <definedName name="基金科目" localSheetId="41">#REF!</definedName>
    <definedName name="基金科目" localSheetId="42">#REF!</definedName>
    <definedName name="基金科目" localSheetId="43">#REF!</definedName>
    <definedName name="基金科目" localSheetId="44">#REF!</definedName>
    <definedName name="基金科目" localSheetId="45">#REF!</definedName>
    <definedName name="基金科目" localSheetId="46">#REF!</definedName>
    <definedName name="基金科目" localSheetId="47">#REF!</definedName>
    <definedName name="基金科目" localSheetId="48">#REF!</definedName>
    <definedName name="基金科目" localSheetId="49">#REF!</definedName>
    <definedName name="基金科目" localSheetId="50">#REF!</definedName>
    <definedName name="基金科目" localSheetId="51">#REF!</definedName>
    <definedName name="基金科目" localSheetId="2">#REF!</definedName>
    <definedName name="基金科目">#REF!</definedName>
    <definedName name="基金类型" localSheetId="15">#REF!</definedName>
    <definedName name="基金类型" localSheetId="16">#REF!</definedName>
    <definedName name="基金类型" localSheetId="17">#REF!</definedName>
    <definedName name="基金类型" localSheetId="18">#REF!</definedName>
    <definedName name="基金类型" localSheetId="19">#REF!</definedName>
    <definedName name="基金类型" localSheetId="20">#REF!</definedName>
    <definedName name="基金类型" localSheetId="21">#REF!</definedName>
    <definedName name="基金类型" localSheetId="22">#REF!</definedName>
    <definedName name="基金类型" localSheetId="23">#REF!</definedName>
    <definedName name="基金类型" localSheetId="24">#REF!</definedName>
    <definedName name="基金类型" localSheetId="30">#REF!</definedName>
    <definedName name="基金类型" localSheetId="31">#REF!</definedName>
    <definedName name="基金类型" localSheetId="33">#REF!</definedName>
    <definedName name="基金类型" localSheetId="38">#REF!</definedName>
    <definedName name="基金类型" localSheetId="39">#REF!</definedName>
    <definedName name="基金类型" localSheetId="40">#REF!</definedName>
    <definedName name="基金类型" localSheetId="41">#REF!</definedName>
    <definedName name="基金类型" localSheetId="42">#REF!</definedName>
    <definedName name="基金类型" localSheetId="43">#REF!</definedName>
    <definedName name="基金类型" localSheetId="44">#REF!</definedName>
    <definedName name="基金类型" localSheetId="45">#REF!</definedName>
    <definedName name="基金类型" localSheetId="46">#REF!</definedName>
    <definedName name="基金类型" localSheetId="47">#REF!</definedName>
    <definedName name="基金类型" localSheetId="48">#REF!</definedName>
    <definedName name="基金类型" localSheetId="49">#REF!</definedName>
    <definedName name="基金类型" localSheetId="50">#REF!</definedName>
    <definedName name="基金类型" localSheetId="51">#REF!</definedName>
    <definedName name="基金类型" localSheetId="2">#REF!</definedName>
    <definedName name="基金类型">#REF!</definedName>
    <definedName name="建设情况" localSheetId="15">[177]指标项!$D$2:$D$3</definedName>
    <definedName name="建设情况" localSheetId="16">[177]指标项!$D$2:$D$3</definedName>
    <definedName name="建设情况" localSheetId="17">[177]指标项!$D$2:$D$3</definedName>
    <definedName name="建设情况" localSheetId="18">[177]指标项!$D$2:$D$3</definedName>
    <definedName name="建设情况" localSheetId="30">[178]指标项!$D$2:$D$3</definedName>
    <definedName name="建设情况" localSheetId="38">[177]指标项!$D$2:$D$3</definedName>
    <definedName name="建设情况" localSheetId="39">[177]指标项!$D$2:$D$3</definedName>
    <definedName name="建设情况" localSheetId="40">[177]指标项!$D$2:$D$3</definedName>
    <definedName name="建设情况" localSheetId="41">[177]指标项!$D$2:$D$3</definedName>
    <definedName name="建设情况" localSheetId="51">[179]指标项!$D$2:$D$3</definedName>
    <definedName name="建设情况">[180]指标项!$D$2:$D$3</definedName>
    <definedName name="交集补助比例">1/2</definedName>
    <definedName name="交通费" localSheetId="15">VLOOKUP([181]经费权重!$B1,[182]分县数据!$A$9:$BA$258,23,)</definedName>
    <definedName name="交通费" localSheetId="16">VLOOKUP([181]经费权重!$B1,[182]分县数据!$A$9:$BA$258,23,)</definedName>
    <definedName name="交通费" localSheetId="17">VLOOKUP([181]经费权重!$B1,[182]分县数据!$A$9:$BA$258,23,)</definedName>
    <definedName name="交通费" localSheetId="18">VLOOKUP([181]经费权重!$B1,[182]分县数据!$A$9:$BA$258,23,)</definedName>
    <definedName name="交通费" localSheetId="30">VLOOKUP([183]经费权重!$B1,[184]分县数据!$A$9:$BA$258,23,)</definedName>
    <definedName name="交通费" localSheetId="38">VLOOKUP([181]经费权重!$B1,[182]分县数据!$A$9:$BA$258,23,)</definedName>
    <definedName name="交通费" localSheetId="39">VLOOKUP([181]经费权重!$B1,[182]分县数据!$A$9:$BA$258,23,)</definedName>
    <definedName name="交通费" localSheetId="40">VLOOKUP([181]经费权重!$B1,[182]分县数据!$A$9:$BA$258,23,)</definedName>
    <definedName name="交通费" localSheetId="41">VLOOKUP([181]经费权重!$B1,[182]分县数据!$A$9:$BA$258,23,)</definedName>
    <definedName name="交通费" localSheetId="51">VLOOKUP([185]经费权重!$B1,[186]分县数据!$A$9:$BA$258,23,)</definedName>
    <definedName name="交通费">VLOOKUP([187]经费权重!$B1,[188]分县数据!$A$9:$BA$258,23,)</definedName>
    <definedName name="教育部门" localSheetId="15">VLOOKUP([118]公路里程!$D1,'[126]2009'!$A$10:$AS$255,34,)</definedName>
    <definedName name="教育部门" localSheetId="16">VLOOKUP([118]公路里程!$D1,'[126]2009'!$A$10:$AS$255,34,)</definedName>
    <definedName name="教育部门" localSheetId="17">VLOOKUP([118]公路里程!$D1,'[126]2009'!$A$10:$AS$255,34,)</definedName>
    <definedName name="教育部门" localSheetId="18">VLOOKUP([118]公路里程!$D1,'[126]2009'!$A$10:$AS$255,34,)</definedName>
    <definedName name="教育部门" localSheetId="30">VLOOKUP([120]公路里程!$D1,'[127]2009'!$A$10:$AS$255,34,)</definedName>
    <definedName name="教育部门" localSheetId="38">VLOOKUP([118]公路里程!$D1,'[126]2009'!$A$10:$AS$255,34,)</definedName>
    <definedName name="教育部门" localSheetId="39">VLOOKUP([118]公路里程!$D1,'[126]2009'!$A$10:$AS$255,34,)</definedName>
    <definedName name="教育部门" localSheetId="40">VLOOKUP([118]公路里程!$D1,'[126]2009'!$A$10:$AS$255,34,)</definedName>
    <definedName name="教育部门" localSheetId="41">VLOOKUP([118]公路里程!$D1,'[126]2009'!$A$10:$AS$255,34,)</definedName>
    <definedName name="教育部门" localSheetId="51">VLOOKUP([122]公路里程!$D1,'[128]2009'!$A$10:$AS$255,34,)</definedName>
    <definedName name="教育部门">VLOOKUP([124]公路里程!$D1,'[129]2009'!$A$10:$AS$255,34,)</definedName>
    <definedName name="金额" localSheetId="15">#REF!</definedName>
    <definedName name="金额" localSheetId="16">#REF!</definedName>
    <definedName name="金额" localSheetId="17">#REF!</definedName>
    <definedName name="金额" localSheetId="18">#REF!</definedName>
    <definedName name="金额" localSheetId="19">#REF!</definedName>
    <definedName name="金额" localSheetId="20">#REF!</definedName>
    <definedName name="金额" localSheetId="21">#REF!</definedName>
    <definedName name="金额" localSheetId="22">#REF!</definedName>
    <definedName name="金额" localSheetId="23">#REF!</definedName>
    <definedName name="金额" localSheetId="24">#REF!</definedName>
    <definedName name="金额" localSheetId="30">#REF!</definedName>
    <definedName name="金额" localSheetId="31">#REF!</definedName>
    <definedName name="金额" localSheetId="33">#REF!</definedName>
    <definedName name="金额" localSheetId="38">#REF!</definedName>
    <definedName name="金额" localSheetId="39">#REF!</definedName>
    <definedName name="金额" localSheetId="40">#REF!</definedName>
    <definedName name="金额" localSheetId="41">#REF!</definedName>
    <definedName name="金额" localSheetId="42">#REF!</definedName>
    <definedName name="金额" localSheetId="43">#REF!</definedName>
    <definedName name="金额" localSheetId="44">#REF!</definedName>
    <definedName name="金额" localSheetId="45">#REF!</definedName>
    <definedName name="金额" localSheetId="46">#REF!</definedName>
    <definedName name="金额" localSheetId="47">#REF!</definedName>
    <definedName name="金额" localSheetId="48">#REF!</definedName>
    <definedName name="金额" localSheetId="49">#REF!</definedName>
    <definedName name="金额" localSheetId="50">#REF!</definedName>
    <definedName name="金额" localSheetId="51">#REF!</definedName>
    <definedName name="金额" localSheetId="2">#REF!</definedName>
    <definedName name="金额">#REF!</definedName>
    <definedName name="决算数" localSheetId="15">#REF!</definedName>
    <definedName name="决算数" localSheetId="16">#REF!</definedName>
    <definedName name="决算数" localSheetId="17">#REF!</definedName>
    <definedName name="决算数" localSheetId="18">#REF!</definedName>
    <definedName name="决算数" localSheetId="19">#REF!</definedName>
    <definedName name="决算数" localSheetId="20">#REF!</definedName>
    <definedName name="决算数" localSheetId="21">#REF!</definedName>
    <definedName name="决算数" localSheetId="22">#REF!</definedName>
    <definedName name="决算数" localSheetId="23">#REF!</definedName>
    <definedName name="决算数" localSheetId="24">#REF!</definedName>
    <definedName name="决算数" localSheetId="30">#REF!</definedName>
    <definedName name="决算数" localSheetId="31">#REF!</definedName>
    <definedName name="决算数" localSheetId="33">#REF!</definedName>
    <definedName name="决算数" localSheetId="38">#REF!</definedName>
    <definedName name="决算数" localSheetId="39">#REF!</definedName>
    <definedName name="决算数" localSheetId="40">#REF!</definedName>
    <definedName name="决算数" localSheetId="41">#REF!</definedName>
    <definedName name="决算数" localSheetId="42">#REF!</definedName>
    <definedName name="决算数" localSheetId="43">#REF!</definedName>
    <definedName name="决算数" localSheetId="44">#REF!</definedName>
    <definedName name="决算数" localSheetId="45">#REF!</definedName>
    <definedName name="决算数" localSheetId="46">#REF!</definedName>
    <definedName name="决算数" localSheetId="47">#REF!</definedName>
    <definedName name="决算数" localSheetId="48">#REF!</definedName>
    <definedName name="决算数" localSheetId="49">#REF!</definedName>
    <definedName name="决算数" localSheetId="50">#REF!</definedName>
    <definedName name="决算数" localSheetId="51">#REF!</definedName>
    <definedName name="决算数">#REF!</definedName>
    <definedName name="科目" localSheetId="15">#REF!</definedName>
    <definedName name="科目" localSheetId="16">#REF!</definedName>
    <definedName name="科目" localSheetId="17">#REF!</definedName>
    <definedName name="科目" localSheetId="18">#REF!</definedName>
    <definedName name="科目" localSheetId="19">#REF!</definedName>
    <definedName name="科目" localSheetId="20">#REF!</definedName>
    <definedName name="科目" localSheetId="21">#REF!</definedName>
    <definedName name="科目" localSheetId="22">#REF!</definedName>
    <definedName name="科目" localSheetId="23">#REF!</definedName>
    <definedName name="科目" localSheetId="24">#REF!</definedName>
    <definedName name="科目" localSheetId="30">#REF!</definedName>
    <definedName name="科目" localSheetId="31">#REF!</definedName>
    <definedName name="科目" localSheetId="33">#REF!</definedName>
    <definedName name="科目" localSheetId="38">#REF!</definedName>
    <definedName name="科目" localSheetId="39">#REF!</definedName>
    <definedName name="科目" localSheetId="40">#REF!</definedName>
    <definedName name="科目" localSheetId="41">#REF!</definedName>
    <definedName name="科目" localSheetId="42">#REF!</definedName>
    <definedName name="科目" localSheetId="43">#REF!</definedName>
    <definedName name="科目" localSheetId="44">#REF!</definedName>
    <definedName name="科目" localSheetId="45">#REF!</definedName>
    <definedName name="科目" localSheetId="46">#REF!</definedName>
    <definedName name="科目" localSheetId="47">#REF!</definedName>
    <definedName name="科目" localSheetId="48">#REF!</definedName>
    <definedName name="科目" localSheetId="49">#REF!</definedName>
    <definedName name="科目" localSheetId="50">#REF!</definedName>
    <definedName name="科目" localSheetId="51">#REF!</definedName>
    <definedName name="科目" localSheetId="2">#REF!</definedName>
    <definedName name="科目">#REF!</definedName>
    <definedName name="可比增幅上限" localSheetId="15">[46]J02分配因素!$B$10</definedName>
    <definedName name="可比增幅上限" localSheetId="16">[46]J02分配因素!$B$10</definedName>
    <definedName name="可比增幅上限" localSheetId="17">[46]J02分配因素!$B$10</definedName>
    <definedName name="可比增幅上限" localSheetId="18">[46]J02分配因素!$B$10</definedName>
    <definedName name="可比增幅上限" localSheetId="30">[47]J02分配因素!$B$10</definedName>
    <definedName name="可比增幅上限" localSheetId="38">[46]J02分配因素!$B$10</definedName>
    <definedName name="可比增幅上限" localSheetId="39">[46]J02分配因素!$B$10</definedName>
    <definedName name="可比增幅上限" localSheetId="40">[46]J02分配因素!$B$10</definedName>
    <definedName name="可比增幅上限" localSheetId="41">[46]J02分配因素!$B$10</definedName>
    <definedName name="可比增幅上限" localSheetId="51">[48]J02分配因素!$B$10</definedName>
    <definedName name="可比增幅上限">[49]J02分配因素!$B$10</definedName>
    <definedName name="可比增幅下限" localSheetId="15">[46]J02分配因素!$B$11</definedName>
    <definedName name="可比增幅下限" localSheetId="16">[46]J02分配因素!$B$11</definedName>
    <definedName name="可比增幅下限" localSheetId="17">[46]J02分配因素!$B$11</definedName>
    <definedName name="可比增幅下限" localSheetId="18">[46]J02分配因素!$B$11</definedName>
    <definedName name="可比增幅下限" localSheetId="30">[47]J02分配因素!$B$11</definedName>
    <definedName name="可比增幅下限" localSheetId="38">[46]J02分配因素!$B$11</definedName>
    <definedName name="可比增幅下限" localSheetId="39">[46]J02分配因素!$B$11</definedName>
    <definedName name="可比增幅下限" localSheetId="40">[46]J02分配因素!$B$11</definedName>
    <definedName name="可比增幅下限" localSheetId="41">[46]J02分配因素!$B$11</definedName>
    <definedName name="可比增幅下限" localSheetId="51">[48]J02分配因素!$B$11</definedName>
    <definedName name="可比增幅下限">[49]J02分配因素!$B$11</definedName>
    <definedName name="昆明" localSheetId="15">'[13]SW-TEO'!#REF!</definedName>
    <definedName name="昆明" localSheetId="16">'[13]SW-TEO'!#REF!</definedName>
    <definedName name="昆明" localSheetId="17">'[13]SW-TEO'!#REF!</definedName>
    <definedName name="昆明" localSheetId="18">'[13]SW-TEO'!#REF!</definedName>
    <definedName name="昆明" localSheetId="30">'[14]SW-TEO'!#REF!</definedName>
    <definedName name="昆明" localSheetId="38">'[13]SW-TEO'!#REF!</definedName>
    <definedName name="昆明" localSheetId="39">'[13]SW-TEO'!#REF!</definedName>
    <definedName name="昆明" localSheetId="40">'[13]SW-TEO'!#REF!</definedName>
    <definedName name="昆明" localSheetId="41">'[13]SW-TEO'!#REF!</definedName>
    <definedName name="昆明" localSheetId="51">'[15]SW-TEO'!#REF!</definedName>
    <definedName name="昆明">'[16]SW-TEO'!#REF!</definedName>
    <definedName name="类型" localSheetId="15">#REF!</definedName>
    <definedName name="类型" localSheetId="16">#REF!</definedName>
    <definedName name="类型" localSheetId="17">#REF!</definedName>
    <definedName name="类型" localSheetId="18">#REF!</definedName>
    <definedName name="类型" localSheetId="19">#REF!</definedName>
    <definedName name="类型" localSheetId="20">#REF!</definedName>
    <definedName name="类型" localSheetId="21">#REF!</definedName>
    <definedName name="类型" localSheetId="22">#REF!</definedName>
    <definedName name="类型" localSheetId="23">#REF!</definedName>
    <definedName name="类型" localSheetId="24">#REF!</definedName>
    <definedName name="类型" localSheetId="30">#REF!</definedName>
    <definedName name="类型" localSheetId="31">#REF!</definedName>
    <definedName name="类型" localSheetId="33">#REF!</definedName>
    <definedName name="类型" localSheetId="38">#REF!</definedName>
    <definedName name="类型" localSheetId="39">#REF!</definedName>
    <definedName name="类型" localSheetId="40">#REF!</definedName>
    <definedName name="类型" localSheetId="41">#REF!</definedName>
    <definedName name="类型" localSheetId="42">#REF!</definedName>
    <definedName name="类型" localSheetId="43">#REF!</definedName>
    <definedName name="类型" localSheetId="44">#REF!</definedName>
    <definedName name="类型" localSheetId="45">#REF!</definedName>
    <definedName name="类型" localSheetId="46">#REF!</definedName>
    <definedName name="类型" localSheetId="47">#REF!</definedName>
    <definedName name="类型" localSheetId="48">#REF!</definedName>
    <definedName name="类型" localSheetId="49">#REF!</definedName>
    <definedName name="类型" localSheetId="50">#REF!</definedName>
    <definedName name="类型" localSheetId="51">#REF!</definedName>
    <definedName name="类型" localSheetId="2">#REF!</definedName>
    <definedName name="类型">#REF!</definedName>
    <definedName name="离退休" localSheetId="15">VLOOKUP([118]公路里程!$D1,[189]Sheet1!$A$3:$J$252,2,)</definedName>
    <definedName name="离退休" localSheetId="16">VLOOKUP([118]公路里程!$D1,[189]Sheet1!$A$3:$J$252,2,)</definedName>
    <definedName name="离退休" localSheetId="17">VLOOKUP([118]公路里程!$D1,[189]Sheet1!$A$3:$J$252,2,)</definedName>
    <definedName name="离退休" localSheetId="18">VLOOKUP([118]公路里程!$D1,[189]Sheet1!$A$3:$J$252,2,)</definedName>
    <definedName name="离退休" localSheetId="30">VLOOKUP([120]公路里程!$D1,[190]Sheet1!$A$3:$J$252,2,)</definedName>
    <definedName name="离退休" localSheetId="38">VLOOKUP([118]公路里程!$D1,[189]Sheet1!$A$3:$J$252,2,)</definedName>
    <definedName name="离退休" localSheetId="39">VLOOKUP([118]公路里程!$D1,[189]Sheet1!$A$3:$J$252,2,)</definedName>
    <definedName name="离退休" localSheetId="40">VLOOKUP([118]公路里程!$D1,[189]Sheet1!$A$3:$J$252,2,)</definedName>
    <definedName name="离退休" localSheetId="41">VLOOKUP([118]公路里程!$D1,[189]Sheet1!$A$3:$J$252,2,)</definedName>
    <definedName name="离退休" localSheetId="51">VLOOKUP([122]公路里程!$D1,[191]Sheet1!$A$3:$J$252,2,)</definedName>
    <definedName name="离退休">VLOOKUP([124]公路里程!$D1,[192]Sheet1!$A$3:$J$252,2,)</definedName>
    <definedName name="连通方式" localSheetId="15">[177]指标项!$F$2:$F$6</definedName>
    <definedName name="连通方式" localSheetId="16">[177]指标项!$F$2:$F$6</definedName>
    <definedName name="连通方式" localSheetId="17">[177]指标项!$F$2:$F$6</definedName>
    <definedName name="连通方式" localSheetId="18">[177]指标项!$F$2:$F$6</definedName>
    <definedName name="连通方式" localSheetId="30">[178]指标项!$F$2:$F$6</definedName>
    <definedName name="连通方式" localSheetId="38">[177]指标项!$F$2:$F$6</definedName>
    <definedName name="连通方式" localSheetId="39">[177]指标项!$F$2:$F$6</definedName>
    <definedName name="连通方式" localSheetId="40">[177]指标项!$F$2:$F$6</definedName>
    <definedName name="连通方式" localSheetId="41">[177]指标项!$F$2:$F$6</definedName>
    <definedName name="连通方式" localSheetId="51">[179]指标项!$F$2:$F$6</definedName>
    <definedName name="连通方式">[180]指标项!$F$2:$F$6</definedName>
    <definedName name="连通性质" localSheetId="15">[177]指标项!$E$2:$E$5</definedName>
    <definedName name="连通性质" localSheetId="16">[177]指标项!$E$2:$E$5</definedName>
    <definedName name="连通性质" localSheetId="17">[177]指标项!$E$2:$E$5</definedName>
    <definedName name="连通性质" localSheetId="18">[177]指标项!$E$2:$E$5</definedName>
    <definedName name="连通性质" localSheetId="30">[178]指标项!$E$2:$E$5</definedName>
    <definedName name="连通性质" localSheetId="38">[177]指标项!$E$2:$E$5</definedName>
    <definedName name="连通性质" localSheetId="39">[177]指标项!$E$2:$E$5</definedName>
    <definedName name="连通性质" localSheetId="40">[177]指标项!$E$2:$E$5</definedName>
    <definedName name="连通性质" localSheetId="41">[177]指标项!$E$2:$E$5</definedName>
    <definedName name="连通性质" localSheetId="51">[179]指标项!$E$2:$E$5</definedName>
    <definedName name="连通性质">[180]指标项!$E$2:$E$5</definedName>
    <definedName name="林业部门" localSheetId="15">VLOOKUP([118]公路里程!$D1,[189]Sheet1!$A$3:$J$252,6,)</definedName>
    <definedName name="林业部门" localSheetId="16">VLOOKUP([118]公路里程!$D1,[189]Sheet1!$A$3:$J$252,6,)</definedName>
    <definedName name="林业部门" localSheetId="17">VLOOKUP([118]公路里程!$D1,[189]Sheet1!$A$3:$J$252,6,)</definedName>
    <definedName name="林业部门" localSheetId="18">VLOOKUP([118]公路里程!$D1,[189]Sheet1!$A$3:$J$252,6,)</definedName>
    <definedName name="林业部门" localSheetId="30">VLOOKUP([120]公路里程!$D1,[190]Sheet1!$A$3:$J$252,6,)</definedName>
    <definedName name="林业部门" localSheetId="38">VLOOKUP([118]公路里程!$D1,[189]Sheet1!$A$3:$J$252,6,)</definedName>
    <definedName name="林业部门" localSheetId="39">VLOOKUP([118]公路里程!$D1,[189]Sheet1!$A$3:$J$252,6,)</definedName>
    <definedName name="林业部门" localSheetId="40">VLOOKUP([118]公路里程!$D1,[189]Sheet1!$A$3:$J$252,6,)</definedName>
    <definedName name="林业部门" localSheetId="41">VLOOKUP([118]公路里程!$D1,[189]Sheet1!$A$3:$J$252,6,)</definedName>
    <definedName name="林业部门" localSheetId="51">VLOOKUP([122]公路里程!$D1,[191]Sheet1!$A$3:$J$252,6,)</definedName>
    <definedName name="林业部门">VLOOKUP([124]公路里程!$D1,[192]Sheet1!$A$3:$J$252,6,)</definedName>
    <definedName name="农林水气" localSheetId="15">[193]D011H403!$A$5:$C$60</definedName>
    <definedName name="农林水气" localSheetId="16">[193]D011H403!$A$5:$C$60</definedName>
    <definedName name="农林水气" localSheetId="17">[193]D011H403!$A$5:$C$60</definedName>
    <definedName name="农林水气" localSheetId="18">[193]D011H403!$A$5:$C$60</definedName>
    <definedName name="农林水气" localSheetId="30">[194]D011H403!$A$5:$C$60</definedName>
    <definedName name="农林水气" localSheetId="38">[193]D011H403!$A$5:$C$60</definedName>
    <definedName name="农林水气" localSheetId="39">[193]D011H403!$A$5:$C$60</definedName>
    <definedName name="农林水气" localSheetId="40">[193]D011H403!$A$5:$C$60</definedName>
    <definedName name="农林水气" localSheetId="41">[193]D011H403!$A$5:$C$60</definedName>
    <definedName name="农林水气" localSheetId="51">[195]D011H403!$A$5:$C$60</definedName>
    <definedName name="农林水气">[196]D011H403!$A$5:$C$60</definedName>
    <definedName name="农业部门" localSheetId="15">VLOOKUP([118]公路里程!$D1,[189]Sheet1!$A$7:$J$252,5,)</definedName>
    <definedName name="农业部门" localSheetId="16">VLOOKUP([118]公路里程!$D1,[189]Sheet1!$A$7:$J$252,5,)</definedName>
    <definedName name="农业部门" localSheetId="17">VLOOKUP([118]公路里程!$D1,[189]Sheet1!$A$7:$J$252,5,)</definedName>
    <definedName name="农业部门" localSheetId="18">VLOOKUP([118]公路里程!$D1,[189]Sheet1!$A$7:$J$252,5,)</definedName>
    <definedName name="农业部门" localSheetId="30">VLOOKUP([120]公路里程!$D1,[190]Sheet1!$A$7:$J$252,5,)</definedName>
    <definedName name="农业部门" localSheetId="38">VLOOKUP([118]公路里程!$D1,[189]Sheet1!$A$7:$J$252,5,)</definedName>
    <definedName name="农业部门" localSheetId="39">VLOOKUP([118]公路里程!$D1,[189]Sheet1!$A$7:$J$252,5,)</definedName>
    <definedName name="农业部门" localSheetId="40">VLOOKUP([118]公路里程!$D1,[189]Sheet1!$A$7:$J$252,5,)</definedName>
    <definedName name="农业部门" localSheetId="41">VLOOKUP([118]公路里程!$D1,[189]Sheet1!$A$7:$J$252,5,)</definedName>
    <definedName name="农业部门" localSheetId="51">VLOOKUP([122]公路里程!$D1,[191]Sheet1!$A$7:$J$252,5,)</definedName>
    <definedName name="农业部门">VLOOKUP([124]公路里程!$D1,[192]Sheet1!$A$7:$J$252,5,)</definedName>
    <definedName name="农业人口2003年" localSheetId="15">[197]农业人口!$E$4:$E$184</definedName>
    <definedName name="农业人口2003年" localSheetId="16">[197]农业人口!$E$4:$E$184</definedName>
    <definedName name="农业人口2003年" localSheetId="17">[197]农业人口!$E$4:$E$184</definedName>
    <definedName name="农业人口2003年" localSheetId="18">[197]农业人口!$E$4:$E$184</definedName>
    <definedName name="农业人口2003年" localSheetId="30">[198]农业人口!$E$4:$E$184</definedName>
    <definedName name="农业人口2003年" localSheetId="38">[197]农业人口!$E$4:$E$184</definedName>
    <definedName name="农业人口2003年" localSheetId="39">[197]农业人口!$E$4:$E$184</definedName>
    <definedName name="农业人口2003年" localSheetId="40">[197]农业人口!$E$4:$E$184</definedName>
    <definedName name="农业人口2003年" localSheetId="41">[197]农业人口!$E$4:$E$184</definedName>
    <definedName name="农业人口2003年" localSheetId="51">[199]农业人口!$E$4:$E$184</definedName>
    <definedName name="农业人口2003年">[200]农业人口!$E$4:$E$184</definedName>
    <definedName name="农业税分县2003年" localSheetId="15">[154]一般预算收入!$S$4:$S$184</definedName>
    <definedName name="农业税分县2003年" localSheetId="16">[154]一般预算收入!$S$4:$S$184</definedName>
    <definedName name="农业税分县2003年" localSheetId="17">[154]一般预算收入!$S$4:$S$184</definedName>
    <definedName name="农业税分县2003年" localSheetId="18">[154]一般预算收入!$S$4:$S$184</definedName>
    <definedName name="农业税分县2003年" localSheetId="30">[155]一般预算收入!$S$4:$S$184</definedName>
    <definedName name="农业税分县2003年" localSheetId="38">[154]一般预算收入!$S$4:$S$184</definedName>
    <definedName name="农业税分县2003年" localSheetId="39">[154]一般预算收入!$S$4:$S$184</definedName>
    <definedName name="农业税分县2003年" localSheetId="40">[154]一般预算收入!$S$4:$S$184</definedName>
    <definedName name="农业税分县2003年" localSheetId="41">[154]一般预算收入!$S$4:$S$184</definedName>
    <definedName name="农业税分县2003年" localSheetId="51">[156]一般预算收入!$S$4:$S$184</definedName>
    <definedName name="农业税分县2003年">[157]一般预算收入!$S$4:$S$184</definedName>
    <definedName name="农业税合计2003年" localSheetId="15">[154]一般预算收入!$S$4</definedName>
    <definedName name="农业税合计2003年" localSheetId="16">[154]一般预算收入!$S$4</definedName>
    <definedName name="农业税合计2003年" localSheetId="17">[154]一般预算收入!$S$4</definedName>
    <definedName name="农业税合计2003年" localSheetId="18">[154]一般预算收入!$S$4</definedName>
    <definedName name="农业税合计2003年" localSheetId="30">[155]一般预算收入!$S$4</definedName>
    <definedName name="农业税合计2003年" localSheetId="38">[154]一般预算收入!$S$4</definedName>
    <definedName name="农业税合计2003年" localSheetId="39">[154]一般预算收入!$S$4</definedName>
    <definedName name="农业税合计2003年" localSheetId="40">[154]一般预算收入!$S$4</definedName>
    <definedName name="农业税合计2003年" localSheetId="41">[154]一般预算收入!$S$4</definedName>
    <definedName name="农业税合计2003年" localSheetId="51">[156]一般预算收入!$S$4</definedName>
    <definedName name="农业税合计2003年">[157]一般预算收入!$S$4</definedName>
    <definedName name="农业特产税分县2003年" localSheetId="15">[154]一般预算收入!$T$4:$T$184</definedName>
    <definedName name="农业特产税分县2003年" localSheetId="16">[154]一般预算收入!$T$4:$T$184</definedName>
    <definedName name="农业特产税分县2003年" localSheetId="17">[154]一般预算收入!$T$4:$T$184</definedName>
    <definedName name="农业特产税分县2003年" localSheetId="18">[154]一般预算收入!$T$4:$T$184</definedName>
    <definedName name="农业特产税分县2003年" localSheetId="30">[155]一般预算收入!$T$4:$T$184</definedName>
    <definedName name="农业特产税分县2003年" localSheetId="38">[154]一般预算收入!$T$4:$T$184</definedName>
    <definedName name="农业特产税分县2003年" localSheetId="39">[154]一般预算收入!$T$4:$T$184</definedName>
    <definedName name="农业特产税分县2003年" localSheetId="40">[154]一般预算收入!$T$4:$T$184</definedName>
    <definedName name="农业特产税分县2003年" localSheetId="41">[154]一般预算收入!$T$4:$T$184</definedName>
    <definedName name="农业特产税分县2003年" localSheetId="51">[156]一般预算收入!$T$4:$T$184</definedName>
    <definedName name="农业特产税分县2003年">[157]一般预算收入!$T$4:$T$184</definedName>
    <definedName name="农业特产税合计2003年" localSheetId="15">[154]一般预算收入!$T$4</definedName>
    <definedName name="农业特产税合计2003年" localSheetId="16">[154]一般预算收入!$T$4</definedName>
    <definedName name="农业特产税合计2003年" localSheetId="17">[154]一般预算收入!$T$4</definedName>
    <definedName name="农业特产税合计2003年" localSheetId="18">[154]一般预算收入!$T$4</definedName>
    <definedName name="农业特产税合计2003年" localSheetId="30">[155]一般预算收入!$T$4</definedName>
    <definedName name="农业特产税合计2003年" localSheetId="38">[154]一般预算收入!$T$4</definedName>
    <definedName name="农业特产税合计2003年" localSheetId="39">[154]一般预算收入!$T$4</definedName>
    <definedName name="农业特产税合计2003年" localSheetId="40">[154]一般预算收入!$T$4</definedName>
    <definedName name="农业特产税合计2003年" localSheetId="41">[154]一般预算收入!$T$4</definedName>
    <definedName name="农业特产税合计2003年" localSheetId="51">[156]一般预算收入!$T$4</definedName>
    <definedName name="农业特产税合计2003年">[157]一般预算收入!$T$4</definedName>
    <definedName name="农业用地面积" localSheetId="15">[201]农业用地!$E$4:$E$184</definedName>
    <definedName name="农业用地面积" localSheetId="16">[201]农业用地!$E$4:$E$184</definedName>
    <definedName name="农业用地面积" localSheetId="17">[201]农业用地!$E$4:$E$184</definedName>
    <definedName name="农业用地面积" localSheetId="18">[201]农业用地!$E$4:$E$184</definedName>
    <definedName name="农业用地面积" localSheetId="30">[202]农业用地!$E$4:$E$184</definedName>
    <definedName name="农业用地面积" localSheetId="38">[201]农业用地!$E$4:$E$184</definedName>
    <definedName name="农业用地面积" localSheetId="39">[201]农业用地!$E$4:$E$184</definedName>
    <definedName name="农业用地面积" localSheetId="40">[201]农业用地!$E$4:$E$184</definedName>
    <definedName name="农业用地面积" localSheetId="41">[201]农业用地!$E$4:$E$184</definedName>
    <definedName name="农业用地面积" localSheetId="51">[203]农业用地!$E$4:$E$184</definedName>
    <definedName name="农业用地面积">[204]农业用地!$E$4:$E$184</definedName>
    <definedName name="平台" localSheetId="15">'[13]SW-TEO'!#REF!</definedName>
    <definedName name="平台" localSheetId="16">'[13]SW-TEO'!#REF!</definedName>
    <definedName name="平台" localSheetId="17">'[13]SW-TEO'!#REF!</definedName>
    <definedName name="平台" localSheetId="18">'[13]SW-TEO'!#REF!</definedName>
    <definedName name="平台" localSheetId="30">'[14]SW-TEO'!#REF!</definedName>
    <definedName name="平台" localSheetId="38">'[13]SW-TEO'!#REF!</definedName>
    <definedName name="平台" localSheetId="39">'[13]SW-TEO'!#REF!</definedName>
    <definedName name="平台" localSheetId="40">'[13]SW-TEO'!#REF!</definedName>
    <definedName name="平台" localSheetId="41">'[13]SW-TEO'!#REF!</definedName>
    <definedName name="平台" localSheetId="51">'[15]SW-TEO'!#REF!</definedName>
    <definedName name="平台">'[16]SW-TEO'!#REF!</definedName>
    <definedName name="平台法人性质" localSheetId="15">[205]参数表!$D$2:$D$4</definedName>
    <definedName name="平台法人性质" localSheetId="16">[205]参数表!$D$2:$D$4</definedName>
    <definedName name="平台法人性质" localSheetId="17">[205]参数表!$D$2:$D$4</definedName>
    <definedName name="平台法人性质" localSheetId="18">[205]参数表!$D$2:$D$4</definedName>
    <definedName name="平台法人性质" localSheetId="30">[206]参数表!$D$2:$D$4</definedName>
    <definedName name="平台法人性质" localSheetId="38">[205]参数表!$D$2:$D$4</definedName>
    <definedName name="平台法人性质" localSheetId="39">[205]参数表!$D$2:$D$4</definedName>
    <definedName name="平台法人性质" localSheetId="40">[205]参数表!$D$2:$D$4</definedName>
    <definedName name="平台法人性质" localSheetId="41">[205]参数表!$D$2:$D$4</definedName>
    <definedName name="平台法人性质" localSheetId="51">[207]参数表!$D$2:$D$4</definedName>
    <definedName name="平台法人性质">[208]参数表!$D$2:$D$4</definedName>
    <definedName name="其他补助比例">40%</definedName>
    <definedName name="其他限制开发区资金规模">10</definedName>
    <definedName name="其他支出" localSheetId="15">VLOOKUP([118]公路里程!$D1,'[126]2009'!$A$10:$AS$255,45,)</definedName>
    <definedName name="其他支出" localSheetId="16">VLOOKUP([118]公路里程!$D1,'[126]2009'!$A$10:$AS$255,45,)</definedName>
    <definedName name="其他支出" localSheetId="17">VLOOKUP([118]公路里程!$D1,'[126]2009'!$A$10:$AS$255,45,)</definedName>
    <definedName name="其他支出" localSheetId="18">VLOOKUP([118]公路里程!$D1,'[126]2009'!$A$10:$AS$255,45,)</definedName>
    <definedName name="其他支出" localSheetId="30">VLOOKUP([120]公路里程!$D1,'[127]2009'!$A$10:$AS$255,45,)</definedName>
    <definedName name="其他支出" localSheetId="38">VLOOKUP([118]公路里程!$D1,'[126]2009'!$A$10:$AS$255,45,)</definedName>
    <definedName name="其他支出" localSheetId="39">VLOOKUP([118]公路里程!$D1,'[126]2009'!$A$10:$AS$255,45,)</definedName>
    <definedName name="其他支出" localSheetId="40">VLOOKUP([118]公路里程!$D1,'[126]2009'!$A$10:$AS$255,45,)</definedName>
    <definedName name="其他支出" localSheetId="41">VLOOKUP([118]公路里程!$D1,'[126]2009'!$A$10:$AS$255,45,)</definedName>
    <definedName name="其他支出" localSheetId="51">VLOOKUP([122]公路里程!$D1,'[128]2009'!$A$10:$AS$255,45,)</definedName>
    <definedName name="其他支出">VLOOKUP([124]公路里程!$D1,'[129]2009'!$A$10:$AS$255,45,)</definedName>
    <definedName name="契税分县2003年" localSheetId="15">[154]一般预算收入!$V$4:$V$184</definedName>
    <definedName name="契税分县2003年" localSheetId="16">[154]一般预算收入!$V$4:$V$184</definedName>
    <definedName name="契税分县2003年" localSheetId="17">[154]一般预算收入!$V$4:$V$184</definedName>
    <definedName name="契税分县2003年" localSheetId="18">[154]一般预算收入!$V$4:$V$184</definedName>
    <definedName name="契税分县2003年" localSheetId="30">[155]一般预算收入!$V$4:$V$184</definedName>
    <definedName name="契税分县2003年" localSheetId="38">[154]一般预算收入!$V$4:$V$184</definedName>
    <definedName name="契税分县2003年" localSheetId="39">[154]一般预算收入!$V$4:$V$184</definedName>
    <definedName name="契税分县2003年" localSheetId="40">[154]一般预算收入!$V$4:$V$184</definedName>
    <definedName name="契税分县2003年" localSheetId="41">[154]一般预算收入!$V$4:$V$184</definedName>
    <definedName name="契税分县2003年" localSheetId="51">[156]一般预算收入!$V$4:$V$184</definedName>
    <definedName name="契税分县2003年">[157]一般预算收入!$V$4:$V$184</definedName>
    <definedName name="契税合计2003年" localSheetId="15">[154]一般预算收入!$V$4</definedName>
    <definedName name="契税合计2003年" localSheetId="16">[154]一般预算收入!$V$4</definedName>
    <definedName name="契税合计2003年" localSheetId="17">[154]一般预算收入!$V$4</definedName>
    <definedName name="契税合计2003年" localSheetId="18">[154]一般预算收入!$V$4</definedName>
    <definedName name="契税合计2003年" localSheetId="30">[155]一般预算收入!$V$4</definedName>
    <definedName name="契税合计2003年" localSheetId="38">[154]一般预算收入!$V$4</definedName>
    <definedName name="契税合计2003年" localSheetId="39">[154]一般预算收入!$V$4</definedName>
    <definedName name="契税合计2003年" localSheetId="40">[154]一般预算收入!$V$4</definedName>
    <definedName name="契税合计2003年" localSheetId="41">[154]一般预算收入!$V$4</definedName>
    <definedName name="契税合计2003年" localSheetId="51">[156]一般预算收入!$V$4</definedName>
    <definedName name="契税合计2003年">[157]一般预算收入!$V$4</definedName>
    <definedName name="取暖费" localSheetId="15">VLOOKUP([181]经费权重!$B1,[182]分县数据!$A$9:$BA$258,21,)</definedName>
    <definedName name="取暖费" localSheetId="16">VLOOKUP([181]经费权重!$B1,[182]分县数据!$A$9:$BA$258,21,)</definedName>
    <definedName name="取暖费" localSheetId="17">VLOOKUP([181]经费权重!$B1,[182]分县数据!$A$9:$BA$258,21,)</definedName>
    <definedName name="取暖费" localSheetId="18">VLOOKUP([181]经费权重!$B1,[182]分县数据!$A$9:$BA$258,21,)</definedName>
    <definedName name="取暖费" localSheetId="30">VLOOKUP([183]经费权重!$B1,[184]分县数据!$A$9:$BA$258,21,)</definedName>
    <definedName name="取暖费" localSheetId="38">VLOOKUP([181]经费权重!$B1,[182]分县数据!$A$9:$BA$258,21,)</definedName>
    <definedName name="取暖费" localSheetId="39">VLOOKUP([181]经费权重!$B1,[182]分县数据!$A$9:$BA$258,21,)</definedName>
    <definedName name="取暖费" localSheetId="40">VLOOKUP([181]经费权重!$B1,[182]分县数据!$A$9:$BA$258,21,)</definedName>
    <definedName name="取暖费" localSheetId="41">VLOOKUP([181]经费权重!$B1,[182]分县数据!$A$9:$BA$258,21,)</definedName>
    <definedName name="取暖费" localSheetId="51">VLOOKUP([185]经费权重!$B1,[186]分县数据!$A$9:$BA$258,21,)</definedName>
    <definedName name="取暖费">VLOOKUP([187]经费权重!$B1,[188]分县数据!$A$9:$BA$258,21,)</definedName>
    <definedName name="去年" localSheetId="15">'[106]1-4余额表'!$L$4</definedName>
    <definedName name="去年" localSheetId="16">'[106]1-4余额表'!$L$4</definedName>
    <definedName name="去年" localSheetId="17">'[106]1-4余额表'!$L$4</definedName>
    <definedName name="去年" localSheetId="18">'[106]1-4余额表'!$L$4</definedName>
    <definedName name="去年" localSheetId="30">'[107]1-4余额表'!$L$4</definedName>
    <definedName name="去年" localSheetId="38">'[106]1-4余额表'!$L$4</definedName>
    <definedName name="去年" localSheetId="39">'[106]1-4余额表'!$L$4</definedName>
    <definedName name="去年" localSheetId="40">'[106]1-4余额表'!$L$4</definedName>
    <definedName name="去年" localSheetId="41">'[106]1-4余额表'!$L$4</definedName>
    <definedName name="去年" localSheetId="51">'[108]1-4余额表'!$L$4</definedName>
    <definedName name="去年">'[109]1-4余额表'!$L$4</definedName>
    <definedName name="全部担保" localSheetId="15">OFFSET('[142]1-1余额表'!$G$7,,,COUNTA('[142]1-1余额表'!$G:$G)-1)</definedName>
    <definedName name="全部担保" localSheetId="16">OFFSET('[142]1-1余额表'!$G$7,,,COUNTA('[142]1-1余额表'!$G:$G)-1)</definedName>
    <definedName name="全部担保" localSheetId="17">OFFSET('[142]1-1余额表'!$G$7,,,COUNTA('[142]1-1余额表'!$G:$G)-1)</definedName>
    <definedName name="全部担保" localSheetId="18">OFFSET('[142]1-1余额表'!$G$7,,,COUNTA('[142]1-1余额表'!$G:$G)-1)</definedName>
    <definedName name="全部担保" localSheetId="30">OFFSET('[143]1-1余额表'!$G$7,,,COUNTA('[143]1-1余额表'!$G:$G)-1)</definedName>
    <definedName name="全部担保" localSheetId="38">OFFSET('[142]1-1余额表'!$G$7,,,COUNTA('[142]1-1余额表'!$G:$G)-1)</definedName>
    <definedName name="全部担保" localSheetId="39">OFFSET('[142]1-1余额表'!$G$7,,,COUNTA('[142]1-1余额表'!$G:$G)-1)</definedName>
    <definedName name="全部担保" localSheetId="40">OFFSET('[142]1-1余额表'!$G$7,,,COUNTA('[142]1-1余额表'!$G:$G)-1)</definedName>
    <definedName name="全部担保" localSheetId="41">OFFSET('[142]1-1余额表'!$G$7,,,COUNTA('[142]1-1余额表'!$G:$G)-1)</definedName>
    <definedName name="全部担保" localSheetId="51">OFFSET('[144]1-1余额表'!$G$7,,,COUNTA('[144]1-1余额表'!$G:$G)-1)</definedName>
    <definedName name="全部担保">OFFSET('[145]1-1余额表'!$G$7,,,COUNTA('[145]1-1余额表'!$G:$G)-1)</definedName>
    <definedName name="全部一般" localSheetId="15">OFFSET('[142]1-1余额表'!$E$7,,,COUNTA('[142]1-1余额表'!$E:$E)-1)</definedName>
    <definedName name="全部一般" localSheetId="16">OFFSET('[142]1-1余额表'!$E$7,,,COUNTA('[142]1-1余额表'!$E:$E)-1)</definedName>
    <definedName name="全部一般" localSheetId="17">OFFSET('[142]1-1余额表'!$E$7,,,COUNTA('[142]1-1余额表'!$E:$E)-1)</definedName>
    <definedName name="全部一般" localSheetId="18">OFFSET('[142]1-1余额表'!$E$7,,,COUNTA('[142]1-1余额表'!$E:$E)-1)</definedName>
    <definedName name="全部一般" localSheetId="30">OFFSET('[143]1-1余额表'!$E$7,,,COUNTA('[143]1-1余额表'!$E:$E)-1)</definedName>
    <definedName name="全部一般" localSheetId="38">OFFSET('[142]1-1余额表'!$E$7,,,COUNTA('[142]1-1余额表'!$E:$E)-1)</definedName>
    <definedName name="全部一般" localSheetId="39">OFFSET('[142]1-1余额表'!$E$7,,,COUNTA('[142]1-1余额表'!$E:$E)-1)</definedName>
    <definedName name="全部一般" localSheetId="40">OFFSET('[142]1-1余额表'!$E$7,,,COUNTA('[142]1-1余额表'!$E:$E)-1)</definedName>
    <definedName name="全部一般" localSheetId="41">OFFSET('[142]1-1余额表'!$E$7,,,COUNTA('[142]1-1余额表'!$E:$E)-1)</definedName>
    <definedName name="全部一般" localSheetId="51">OFFSET('[144]1-1余额表'!$E$7,,,COUNTA('[144]1-1余额表'!$E:$E)-1)</definedName>
    <definedName name="全部一般">OFFSET('[145]1-1余额表'!$E$7,,,COUNTA('[145]1-1余额表'!$E:$E)-1)</definedName>
    <definedName name="全部余额" localSheetId="15">OFFSET('[142]1-1余额表'!$C$7,,,COUNTA('[142]1-1余额表'!$C:$C)-1)</definedName>
    <definedName name="全部余额" localSheetId="16">OFFSET('[142]1-1余额表'!$C$7,,,COUNTA('[142]1-1余额表'!$C:$C)-1)</definedName>
    <definedName name="全部余额" localSheetId="17">OFFSET('[142]1-1余额表'!$C$7,,,COUNTA('[142]1-1余额表'!$C:$C)-1)</definedName>
    <definedName name="全部余额" localSheetId="18">OFFSET('[142]1-1余额表'!$C$7,,,COUNTA('[142]1-1余额表'!$C:$C)-1)</definedName>
    <definedName name="全部余额" localSheetId="30">OFFSET('[143]1-1余额表'!$C$7,,,COUNTA('[143]1-1余额表'!$C:$C)-1)</definedName>
    <definedName name="全部余额" localSheetId="38">OFFSET('[142]1-1余额表'!$C$7,,,COUNTA('[142]1-1余额表'!$C:$C)-1)</definedName>
    <definedName name="全部余额" localSheetId="39">OFFSET('[142]1-1余额表'!$C$7,,,COUNTA('[142]1-1余额表'!$C:$C)-1)</definedName>
    <definedName name="全部余额" localSheetId="40">OFFSET('[142]1-1余额表'!$C$7,,,COUNTA('[142]1-1余额表'!$C:$C)-1)</definedName>
    <definedName name="全部余额" localSheetId="41">OFFSET('[142]1-1余额表'!$C$7,,,COUNTA('[142]1-1余额表'!$C:$C)-1)</definedName>
    <definedName name="全部余额" localSheetId="51">OFFSET('[144]1-1余额表'!$C$7,,,COUNTA('[144]1-1余额表'!$C:$C)-1)</definedName>
    <definedName name="全部余额">OFFSET('[145]1-1余额表'!$C$7,,,COUNTA('[145]1-1余额表'!$C:$C)-1)</definedName>
    <definedName name="全部直接" localSheetId="15">OFFSET('[142]1-1余额表'!$D$7,,,COUNTA('[142]1-1余额表'!$D:$D)-1)</definedName>
    <definedName name="全部直接" localSheetId="16">OFFSET('[142]1-1余额表'!$D$7,,,COUNTA('[142]1-1余额表'!$D:$D)-1)</definedName>
    <definedName name="全部直接" localSheetId="17">OFFSET('[142]1-1余额表'!$D$7,,,COUNTA('[142]1-1余额表'!$D:$D)-1)</definedName>
    <definedName name="全部直接" localSheetId="18">OFFSET('[142]1-1余额表'!$D$7,,,COUNTA('[142]1-1余额表'!$D:$D)-1)</definedName>
    <definedName name="全部直接" localSheetId="30">OFFSET('[143]1-1余额表'!$D$7,,,COUNTA('[143]1-1余额表'!$D:$D)-1)</definedName>
    <definedName name="全部直接" localSheetId="38">OFFSET('[142]1-1余额表'!$D$7,,,COUNTA('[142]1-1余额表'!$D:$D)-1)</definedName>
    <definedName name="全部直接" localSheetId="39">OFFSET('[142]1-1余额表'!$D$7,,,COUNTA('[142]1-1余额表'!$D:$D)-1)</definedName>
    <definedName name="全部直接" localSheetId="40">OFFSET('[142]1-1余额表'!$D$7,,,COUNTA('[142]1-1余额表'!$D:$D)-1)</definedName>
    <definedName name="全部直接" localSheetId="41">OFFSET('[142]1-1余额表'!$D$7,,,COUNTA('[142]1-1余额表'!$D:$D)-1)</definedName>
    <definedName name="全部直接" localSheetId="51">OFFSET('[144]1-1余额表'!$D$7,,,COUNTA('[144]1-1余额表'!$D:$D)-1)</definedName>
    <definedName name="全部直接">OFFSET('[145]1-1余额表'!$D$7,,,COUNTA('[145]1-1余额表'!$D:$D)-1)</definedName>
    <definedName name="全部专项" localSheetId="15">OFFSET('[142]1-1余额表'!$F$7,,,COUNTA('[142]1-1余额表'!$F:$F)-1)</definedName>
    <definedName name="全部专项" localSheetId="16">OFFSET('[142]1-1余额表'!$F$7,,,COUNTA('[142]1-1余额表'!$F:$F)-1)</definedName>
    <definedName name="全部专项" localSheetId="17">OFFSET('[142]1-1余额表'!$F$7,,,COUNTA('[142]1-1余额表'!$F:$F)-1)</definedName>
    <definedName name="全部专项" localSheetId="18">OFFSET('[142]1-1余额表'!$F$7,,,COUNTA('[142]1-1余额表'!$F:$F)-1)</definedName>
    <definedName name="全部专项" localSheetId="30">OFFSET('[143]1-1余额表'!$F$7,,,COUNTA('[143]1-1余额表'!$F:$F)-1)</definedName>
    <definedName name="全部专项" localSheetId="38">OFFSET('[142]1-1余额表'!$F$7,,,COUNTA('[142]1-1余额表'!$F:$F)-1)</definedName>
    <definedName name="全部专项" localSheetId="39">OFFSET('[142]1-1余额表'!$F$7,,,COUNTA('[142]1-1余额表'!$F:$F)-1)</definedName>
    <definedName name="全部专项" localSheetId="40">OFFSET('[142]1-1余额表'!$F$7,,,COUNTA('[142]1-1余额表'!$F:$F)-1)</definedName>
    <definedName name="全部专项" localSheetId="41">OFFSET('[142]1-1余额表'!$F$7,,,COUNTA('[142]1-1余额表'!$F:$F)-1)</definedName>
    <definedName name="全部专项" localSheetId="51">OFFSET('[144]1-1余额表'!$F$7,,,COUNTA('[144]1-1余额表'!$F:$F)-1)</definedName>
    <definedName name="全部专项">OFFSET('[145]1-1余额表'!$F$7,,,COUNTA('[145]1-1余额表'!$F:$F)-1)</definedName>
    <definedName name="全额差额比例" localSheetId="15">'[209]C01-1'!#REF!</definedName>
    <definedName name="全额差额比例" localSheetId="16">'[209]C01-1'!#REF!</definedName>
    <definedName name="全额差额比例" localSheetId="17">'[209]C01-1'!#REF!</definedName>
    <definedName name="全额差额比例" localSheetId="18">'[209]C01-1'!#REF!</definedName>
    <definedName name="全额差额比例" localSheetId="30">'[210]C01-1'!#REF!</definedName>
    <definedName name="全额差额比例" localSheetId="38">'[209]C01-1'!#REF!</definedName>
    <definedName name="全额差额比例" localSheetId="39">'[209]C01-1'!#REF!</definedName>
    <definedName name="全额差额比例" localSheetId="40">'[209]C01-1'!#REF!</definedName>
    <definedName name="全额差额比例" localSheetId="41">'[209]C01-1'!#REF!</definedName>
    <definedName name="全额差额比例" localSheetId="51">'[211]C01-1'!#REF!</definedName>
    <definedName name="全额差额比例">'[212]C01-1'!#REF!</definedName>
    <definedName name="人员标准支出" localSheetId="15">[213]人员支出!$E$4:$E$184</definedName>
    <definedName name="人员标准支出" localSheetId="16">[213]人员支出!$E$4:$E$184</definedName>
    <definedName name="人员标准支出" localSheetId="17">[213]人员支出!$E$4:$E$184</definedName>
    <definedName name="人员标准支出" localSheetId="18">[213]人员支出!$E$4:$E$184</definedName>
    <definedName name="人员标准支出" localSheetId="30">[214]人员支出!$E$4:$E$184</definedName>
    <definedName name="人员标准支出" localSheetId="38">[213]人员支出!$E$4:$E$184</definedName>
    <definedName name="人员标准支出" localSheetId="39">[213]人员支出!$E$4:$E$184</definedName>
    <definedName name="人员标准支出" localSheetId="40">[213]人员支出!$E$4:$E$184</definedName>
    <definedName name="人员标准支出" localSheetId="41">[213]人员支出!$E$4:$E$184</definedName>
    <definedName name="人员标准支出" localSheetId="51">[215]人员支出!$E$4:$E$184</definedName>
    <definedName name="人员标准支出">[216]人员支出!$E$4:$E$184</definedName>
    <definedName name="人员经费" localSheetId="15">VLOOKUP([181]经费权重!$B1,[182]分县数据!$A$9:$BA$258,4,)+VLOOKUP([181]经费权重!$B1,[182]分县数据!$A$9:$BA$258,39,)</definedName>
    <definedName name="人员经费" localSheetId="16">VLOOKUP([181]经费权重!$B1,[182]分县数据!$A$9:$BA$258,4,)+VLOOKUP([181]经费权重!$B1,[182]分县数据!$A$9:$BA$258,39,)</definedName>
    <definedName name="人员经费" localSheetId="17">VLOOKUP([181]经费权重!$B1,[182]分县数据!$A$9:$BA$258,4,)+VLOOKUP([181]经费权重!$B1,[182]分县数据!$A$9:$BA$258,39,)</definedName>
    <definedName name="人员经费" localSheetId="18">VLOOKUP([181]经费权重!$B1,[182]分县数据!$A$9:$BA$258,4,)+VLOOKUP([181]经费权重!$B1,[182]分县数据!$A$9:$BA$258,39,)</definedName>
    <definedName name="人员经费" localSheetId="30">VLOOKUP([183]经费权重!$B1,[184]分县数据!$A$9:$BA$258,4,)+VLOOKUP([183]经费权重!$B1,[184]分县数据!$A$9:$BA$258,39,)</definedName>
    <definedName name="人员经费" localSheetId="38">VLOOKUP([181]经费权重!$B1,[182]分县数据!$A$9:$BA$258,4,)+VLOOKUP([181]经费权重!$B1,[182]分县数据!$A$9:$BA$258,39,)</definedName>
    <definedName name="人员经费" localSheetId="39">VLOOKUP([181]经费权重!$B1,[182]分县数据!$A$9:$BA$258,4,)+VLOOKUP([181]经费权重!$B1,[182]分县数据!$A$9:$BA$258,39,)</definedName>
    <definedName name="人员经费" localSheetId="40">VLOOKUP([181]经费权重!$B1,[182]分县数据!$A$9:$BA$258,4,)+VLOOKUP([181]经费权重!$B1,[182]分县数据!$A$9:$BA$258,39,)</definedName>
    <definedName name="人员经费" localSheetId="41">VLOOKUP([181]经费权重!$B1,[182]分县数据!$A$9:$BA$258,4,)+VLOOKUP([181]经费权重!$B1,[182]分县数据!$A$9:$BA$258,39,)</definedName>
    <definedName name="人员经费" localSheetId="51">VLOOKUP([185]经费权重!$B1,[186]分县数据!$A$9:$BA$258,4,)+VLOOKUP([185]经费权重!$B1,[186]分县数据!$A$9:$BA$258,39,)</definedName>
    <definedName name="人员经费">VLOOKUP([187]经费权重!$B1,[188]分县数据!$A$9:$BA$258,4,)+VLOOKUP([187]经费权重!$B1,[188]分县数据!$A$9:$BA$258,39,)</definedName>
    <definedName name="日" localSheetId="15">#REF!</definedName>
    <definedName name="日" localSheetId="16">#REF!</definedName>
    <definedName name="日" localSheetId="17">#REF!</definedName>
    <definedName name="日" localSheetId="18">#REF!</definedName>
    <definedName name="日" localSheetId="19">#REF!</definedName>
    <definedName name="日" localSheetId="20">#REF!</definedName>
    <definedName name="日" localSheetId="21">#REF!</definedName>
    <definedName name="日" localSheetId="22">#REF!</definedName>
    <definedName name="日" localSheetId="23">#REF!</definedName>
    <definedName name="日" localSheetId="24">#REF!</definedName>
    <definedName name="日" localSheetId="30">#REF!</definedName>
    <definedName name="日" localSheetId="31">#REF!</definedName>
    <definedName name="日" localSheetId="33">#REF!</definedName>
    <definedName name="日" localSheetId="38">#REF!</definedName>
    <definedName name="日" localSheetId="39">#REF!</definedName>
    <definedName name="日" localSheetId="40">#REF!</definedName>
    <definedName name="日" localSheetId="41">#REF!</definedName>
    <definedName name="日" localSheetId="42">#REF!</definedName>
    <definedName name="日" localSheetId="43">#REF!</definedName>
    <definedName name="日" localSheetId="44">#REF!</definedName>
    <definedName name="日" localSheetId="45">#REF!</definedName>
    <definedName name="日" localSheetId="46">#REF!</definedName>
    <definedName name="日" localSheetId="47">#REF!</definedName>
    <definedName name="日" localSheetId="48">#REF!</definedName>
    <definedName name="日" localSheetId="49">#REF!</definedName>
    <definedName name="日" localSheetId="50">#REF!</definedName>
    <definedName name="日" localSheetId="51">#REF!</definedName>
    <definedName name="日" localSheetId="2">#REF!</definedName>
    <definedName name="日">#REF!</definedName>
    <definedName name="山东各县" localSheetId="15">#REF!</definedName>
    <definedName name="山东各县" localSheetId="16">#REF!</definedName>
    <definedName name="山东各县" localSheetId="17">#REF!</definedName>
    <definedName name="山东各县" localSheetId="18">#REF!</definedName>
    <definedName name="山东各县" localSheetId="19">#REF!</definedName>
    <definedName name="山东各县" localSheetId="20">#REF!</definedName>
    <definedName name="山东各县" localSheetId="21">#REF!</definedName>
    <definedName name="山东各县" localSheetId="22">#REF!</definedName>
    <definedName name="山东各县" localSheetId="23">#REF!</definedName>
    <definedName name="山东各县" localSheetId="24">#REF!</definedName>
    <definedName name="山东各县" localSheetId="30">#REF!</definedName>
    <definedName name="山东各县" localSheetId="31">#REF!</definedName>
    <definedName name="山东各县" localSheetId="33">#REF!</definedName>
    <definedName name="山东各县" localSheetId="38">#REF!</definedName>
    <definedName name="山东各县" localSheetId="39">#REF!</definedName>
    <definedName name="山东各县" localSheetId="40">#REF!</definedName>
    <definedName name="山东各县" localSheetId="41">#REF!</definedName>
    <definedName name="山东各县" localSheetId="42">#REF!</definedName>
    <definedName name="山东各县" localSheetId="43">#REF!</definedName>
    <definedName name="山东各县" localSheetId="44">#REF!</definedName>
    <definedName name="山东各县" localSheetId="45">#REF!</definedName>
    <definedName name="山东各县" localSheetId="46">#REF!</definedName>
    <definedName name="山东各县" localSheetId="47">#REF!</definedName>
    <definedName name="山东各县" localSheetId="48">#REF!</definedName>
    <definedName name="山东各县" localSheetId="49">#REF!</definedName>
    <definedName name="山东各县" localSheetId="50">#REF!</definedName>
    <definedName name="山东各县" localSheetId="51">#REF!</definedName>
    <definedName name="山东各县" localSheetId="2">#REF!</definedName>
    <definedName name="山东各县">#REF!</definedName>
    <definedName name="上年" localSheetId="15">'[106]1-4余额表'!$L$2</definedName>
    <definedName name="上年" localSheetId="16">'[106]1-4余额表'!$L$2</definedName>
    <definedName name="上年" localSheetId="17">'[106]1-4余额表'!$L$2</definedName>
    <definedName name="上年" localSheetId="18">'[106]1-4余额表'!$L$2</definedName>
    <definedName name="上年" localSheetId="30">'[107]1-4余额表'!$L$2</definedName>
    <definedName name="上年" localSheetId="38">'[106]1-4余额表'!$L$2</definedName>
    <definedName name="上年" localSheetId="39">'[106]1-4余额表'!$L$2</definedName>
    <definedName name="上年" localSheetId="40">'[106]1-4余额表'!$L$2</definedName>
    <definedName name="上年" localSheetId="41">'[106]1-4余额表'!$L$2</definedName>
    <definedName name="上年" localSheetId="51">'[108]1-4余额表'!$L$2</definedName>
    <definedName name="上年">'[109]1-4余额表'!$L$2</definedName>
    <definedName name="设计阶段" localSheetId="15">[177]指标项!$G$2:$G$5</definedName>
    <definedName name="设计阶段" localSheetId="16">[177]指标项!$G$2:$G$5</definedName>
    <definedName name="设计阶段" localSheetId="17">[177]指标项!$G$2:$G$5</definedName>
    <definedName name="设计阶段" localSheetId="18">[177]指标项!$G$2:$G$5</definedName>
    <definedName name="设计阶段" localSheetId="30">[178]指标项!$G$2:$G$5</definedName>
    <definedName name="设计阶段" localSheetId="38">[177]指标项!$G$2:$G$5</definedName>
    <definedName name="设计阶段" localSheetId="39">[177]指标项!$G$2:$G$5</definedName>
    <definedName name="设计阶段" localSheetId="40">[177]指标项!$G$2:$G$5</definedName>
    <definedName name="设计阶段" localSheetId="41">[177]指标项!$G$2:$G$5</definedName>
    <definedName name="设计阶段" localSheetId="51">[179]指标项!$G$2:$G$5</definedName>
    <definedName name="设计阶段">[180]指标项!$G$2:$G$5</definedName>
    <definedName name="社会保障支出" localSheetId="15">VLOOKUP([118]公路里程!$D1,'[217]2007'!$A$10:$AS$257,29,)</definedName>
    <definedName name="社会保障支出" localSheetId="16">VLOOKUP([118]公路里程!$D1,'[217]2007'!$A$10:$AS$257,29,)</definedName>
    <definedName name="社会保障支出" localSheetId="17">VLOOKUP([118]公路里程!$D1,'[217]2007'!$A$10:$AS$257,29,)</definedName>
    <definedName name="社会保障支出" localSheetId="18">VLOOKUP([118]公路里程!$D1,'[217]2007'!$A$10:$AS$257,29,)</definedName>
    <definedName name="社会保障支出" localSheetId="30">VLOOKUP([120]公路里程!$D1,'[218]2007'!$A$10:$AS$257,29,)</definedName>
    <definedName name="社会保障支出" localSheetId="38">VLOOKUP([118]公路里程!$D1,'[217]2007'!$A$10:$AS$257,29,)</definedName>
    <definedName name="社会保障支出" localSheetId="39">VLOOKUP([118]公路里程!$D1,'[217]2007'!$A$10:$AS$257,29,)</definedName>
    <definedName name="社会保障支出" localSheetId="40">VLOOKUP([118]公路里程!$D1,'[217]2007'!$A$10:$AS$257,29,)</definedName>
    <definedName name="社会保障支出" localSheetId="41">VLOOKUP([118]公路里程!$D1,'[217]2007'!$A$10:$AS$257,29,)</definedName>
    <definedName name="社会保障支出" localSheetId="51">VLOOKUP([122]公路里程!$D1,'[219]2007'!$A$10:$AS$257,29,)</definedName>
    <definedName name="社会保障支出">VLOOKUP([124]公路里程!$D1,'[220]2007'!$A$10:$AS$257,29,)</definedName>
    <definedName name="生产列1" localSheetId="15">#REF!</definedName>
    <definedName name="生产列1" localSheetId="16">#REF!</definedName>
    <definedName name="生产列1" localSheetId="17">#REF!</definedName>
    <definedName name="生产列1" localSheetId="18">#REF!</definedName>
    <definedName name="生产列1" localSheetId="19">#REF!</definedName>
    <definedName name="生产列1" localSheetId="20">#REF!</definedName>
    <definedName name="生产列1" localSheetId="21">#REF!</definedName>
    <definedName name="生产列1" localSheetId="22">#REF!</definedName>
    <definedName name="生产列1" localSheetId="23">#REF!</definedName>
    <definedName name="生产列1" localSheetId="24">#REF!</definedName>
    <definedName name="生产列1" localSheetId="30">#REF!</definedName>
    <definedName name="生产列1" localSheetId="31">#REF!</definedName>
    <definedName name="生产列1" localSheetId="33">#REF!</definedName>
    <definedName name="生产列1" localSheetId="38">#REF!</definedName>
    <definedName name="生产列1" localSheetId="39">#REF!</definedName>
    <definedName name="生产列1" localSheetId="40">#REF!</definedName>
    <definedName name="生产列1" localSheetId="41">#REF!</definedName>
    <definedName name="生产列1" localSheetId="42">#REF!</definedName>
    <definedName name="生产列1" localSheetId="43">#REF!</definedName>
    <definedName name="生产列1" localSheetId="44">#REF!</definedName>
    <definedName name="生产列1" localSheetId="45">#REF!</definedName>
    <definedName name="生产列1" localSheetId="46">#REF!</definedName>
    <definedName name="生产列1" localSheetId="47">#REF!</definedName>
    <definedName name="生产列1" localSheetId="48">#REF!</definedName>
    <definedName name="生产列1" localSheetId="49">#REF!</definedName>
    <definedName name="生产列1" localSheetId="50">#REF!</definedName>
    <definedName name="生产列1" localSheetId="51">#REF!</definedName>
    <definedName name="生产列1" localSheetId="2">#REF!</definedName>
    <definedName name="生产列1">#REF!</definedName>
    <definedName name="生产列11" localSheetId="15">#REF!</definedName>
    <definedName name="生产列11" localSheetId="16">#REF!</definedName>
    <definedName name="生产列11" localSheetId="17">#REF!</definedName>
    <definedName name="生产列11" localSheetId="18">#REF!</definedName>
    <definedName name="生产列11" localSheetId="19">#REF!</definedName>
    <definedName name="生产列11" localSheetId="20">#REF!</definedName>
    <definedName name="生产列11" localSheetId="21">#REF!</definedName>
    <definedName name="生产列11" localSheetId="22">#REF!</definedName>
    <definedName name="生产列11" localSheetId="23">#REF!</definedName>
    <definedName name="生产列11" localSheetId="24">#REF!</definedName>
    <definedName name="生产列11" localSheetId="30">#REF!</definedName>
    <definedName name="生产列11" localSheetId="31">#REF!</definedName>
    <definedName name="生产列11" localSheetId="33">#REF!</definedName>
    <definedName name="生产列11" localSheetId="38">#REF!</definedName>
    <definedName name="生产列11" localSheetId="39">#REF!</definedName>
    <definedName name="生产列11" localSheetId="40">#REF!</definedName>
    <definedName name="生产列11" localSheetId="41">#REF!</definedName>
    <definedName name="生产列11" localSheetId="42">#REF!</definedName>
    <definedName name="生产列11" localSheetId="43">#REF!</definedName>
    <definedName name="生产列11" localSheetId="44">#REF!</definedName>
    <definedName name="生产列11" localSheetId="45">#REF!</definedName>
    <definedName name="生产列11" localSheetId="46">#REF!</definedName>
    <definedName name="生产列11" localSheetId="47">#REF!</definedName>
    <definedName name="生产列11" localSheetId="48">#REF!</definedName>
    <definedName name="生产列11" localSheetId="49">#REF!</definedName>
    <definedName name="生产列11" localSheetId="50">#REF!</definedName>
    <definedName name="生产列11" localSheetId="51">#REF!</definedName>
    <definedName name="生产列11" localSheetId="2">#REF!</definedName>
    <definedName name="生产列11">#REF!</definedName>
    <definedName name="生产列15" localSheetId="15">#REF!</definedName>
    <definedName name="生产列15" localSheetId="16">#REF!</definedName>
    <definedName name="生产列15" localSheetId="17">#REF!</definedName>
    <definedName name="生产列15" localSheetId="18">#REF!</definedName>
    <definedName name="生产列15" localSheetId="19">#REF!</definedName>
    <definedName name="生产列15" localSheetId="20">#REF!</definedName>
    <definedName name="生产列15" localSheetId="21">#REF!</definedName>
    <definedName name="生产列15" localSheetId="22">#REF!</definedName>
    <definedName name="生产列15" localSheetId="23">#REF!</definedName>
    <definedName name="生产列15" localSheetId="24">#REF!</definedName>
    <definedName name="生产列15" localSheetId="30">#REF!</definedName>
    <definedName name="生产列15" localSheetId="31">#REF!</definedName>
    <definedName name="生产列15" localSheetId="33">#REF!</definedName>
    <definedName name="生产列15" localSheetId="38">#REF!</definedName>
    <definedName name="生产列15" localSheetId="39">#REF!</definedName>
    <definedName name="生产列15" localSheetId="40">#REF!</definedName>
    <definedName name="生产列15" localSheetId="41">#REF!</definedName>
    <definedName name="生产列15" localSheetId="42">#REF!</definedName>
    <definedName name="生产列15" localSheetId="43">#REF!</definedName>
    <definedName name="生产列15" localSheetId="44">#REF!</definedName>
    <definedName name="生产列15" localSheetId="45">#REF!</definedName>
    <definedName name="生产列15" localSheetId="46">#REF!</definedName>
    <definedName name="生产列15" localSheetId="47">#REF!</definedName>
    <definedName name="生产列15" localSheetId="48">#REF!</definedName>
    <definedName name="生产列15" localSheetId="49">#REF!</definedName>
    <definedName name="生产列15" localSheetId="50">#REF!</definedName>
    <definedName name="生产列15" localSheetId="51">#REF!</definedName>
    <definedName name="生产列15" localSheetId="2">#REF!</definedName>
    <definedName name="生产列15">#REF!</definedName>
    <definedName name="生产列16" localSheetId="15">#REF!</definedName>
    <definedName name="生产列16" localSheetId="16">#REF!</definedName>
    <definedName name="生产列16" localSheetId="17">#REF!</definedName>
    <definedName name="生产列16" localSheetId="18">#REF!</definedName>
    <definedName name="生产列16" localSheetId="19">#REF!</definedName>
    <definedName name="生产列16" localSheetId="20">#REF!</definedName>
    <definedName name="生产列16" localSheetId="21">#REF!</definedName>
    <definedName name="生产列16" localSheetId="22">#REF!</definedName>
    <definedName name="生产列16" localSheetId="23">#REF!</definedName>
    <definedName name="生产列16" localSheetId="24">#REF!</definedName>
    <definedName name="生产列16" localSheetId="30">#REF!</definedName>
    <definedName name="生产列16" localSheetId="31">#REF!</definedName>
    <definedName name="生产列16" localSheetId="33">#REF!</definedName>
    <definedName name="生产列16" localSheetId="38">#REF!</definedName>
    <definedName name="生产列16" localSheetId="39">#REF!</definedName>
    <definedName name="生产列16" localSheetId="40">#REF!</definedName>
    <definedName name="生产列16" localSheetId="41">#REF!</definedName>
    <definedName name="生产列16" localSheetId="42">#REF!</definedName>
    <definedName name="生产列16" localSheetId="43">#REF!</definedName>
    <definedName name="生产列16" localSheetId="44">#REF!</definedName>
    <definedName name="生产列16" localSheetId="45">#REF!</definedName>
    <definedName name="生产列16" localSheetId="46">#REF!</definedName>
    <definedName name="生产列16" localSheetId="47">#REF!</definedName>
    <definedName name="生产列16" localSheetId="48">#REF!</definedName>
    <definedName name="生产列16" localSheetId="49">#REF!</definedName>
    <definedName name="生产列16" localSheetId="50">#REF!</definedName>
    <definedName name="生产列16" localSheetId="51">#REF!</definedName>
    <definedName name="生产列16" localSheetId="2">#REF!</definedName>
    <definedName name="生产列16">#REF!</definedName>
    <definedName name="生产列17" localSheetId="15">#REF!</definedName>
    <definedName name="生产列17" localSheetId="16">#REF!</definedName>
    <definedName name="生产列17" localSheetId="17">#REF!</definedName>
    <definedName name="生产列17" localSheetId="18">#REF!</definedName>
    <definedName name="生产列17" localSheetId="19">#REF!</definedName>
    <definedName name="生产列17" localSheetId="20">#REF!</definedName>
    <definedName name="生产列17" localSheetId="21">#REF!</definedName>
    <definedName name="生产列17" localSheetId="22">#REF!</definedName>
    <definedName name="生产列17" localSheetId="23">#REF!</definedName>
    <definedName name="生产列17" localSheetId="24">#REF!</definedName>
    <definedName name="生产列17" localSheetId="30">#REF!</definedName>
    <definedName name="生产列17" localSheetId="31">#REF!</definedName>
    <definedName name="生产列17" localSheetId="33">#REF!</definedName>
    <definedName name="生产列17" localSheetId="38">#REF!</definedName>
    <definedName name="生产列17" localSheetId="39">#REF!</definedName>
    <definedName name="生产列17" localSheetId="40">#REF!</definedName>
    <definedName name="生产列17" localSheetId="41">#REF!</definedName>
    <definedName name="生产列17" localSheetId="42">#REF!</definedName>
    <definedName name="生产列17" localSheetId="43">#REF!</definedName>
    <definedName name="生产列17" localSheetId="44">#REF!</definedName>
    <definedName name="生产列17" localSheetId="45">#REF!</definedName>
    <definedName name="生产列17" localSheetId="46">#REF!</definedName>
    <definedName name="生产列17" localSheetId="47">#REF!</definedName>
    <definedName name="生产列17" localSheetId="48">#REF!</definedName>
    <definedName name="生产列17" localSheetId="49">#REF!</definedName>
    <definedName name="生产列17" localSheetId="50">#REF!</definedName>
    <definedName name="生产列17" localSheetId="51">#REF!</definedName>
    <definedName name="生产列17" localSheetId="2">#REF!</definedName>
    <definedName name="生产列17">#REF!</definedName>
    <definedName name="生产列19" localSheetId="15">#REF!</definedName>
    <definedName name="生产列19" localSheetId="16">#REF!</definedName>
    <definedName name="生产列19" localSheetId="17">#REF!</definedName>
    <definedName name="生产列19" localSheetId="18">#REF!</definedName>
    <definedName name="生产列19" localSheetId="19">#REF!</definedName>
    <definedName name="生产列19" localSheetId="20">#REF!</definedName>
    <definedName name="生产列19" localSheetId="21">#REF!</definedName>
    <definedName name="生产列19" localSheetId="22">#REF!</definedName>
    <definedName name="生产列19" localSheetId="23">#REF!</definedName>
    <definedName name="生产列19" localSheetId="24">#REF!</definedName>
    <definedName name="生产列19" localSheetId="30">#REF!</definedName>
    <definedName name="生产列19" localSheetId="31">#REF!</definedName>
    <definedName name="生产列19" localSheetId="33">#REF!</definedName>
    <definedName name="生产列19" localSheetId="38">#REF!</definedName>
    <definedName name="生产列19" localSheetId="39">#REF!</definedName>
    <definedName name="生产列19" localSheetId="40">#REF!</definedName>
    <definedName name="生产列19" localSheetId="41">#REF!</definedName>
    <definedName name="生产列19" localSheetId="42">#REF!</definedName>
    <definedName name="生产列19" localSheetId="43">#REF!</definedName>
    <definedName name="生产列19" localSheetId="44">#REF!</definedName>
    <definedName name="生产列19" localSheetId="45">#REF!</definedName>
    <definedName name="生产列19" localSheetId="46">#REF!</definedName>
    <definedName name="生产列19" localSheetId="47">#REF!</definedName>
    <definedName name="生产列19" localSheetId="48">#REF!</definedName>
    <definedName name="生产列19" localSheetId="49">#REF!</definedName>
    <definedName name="生产列19" localSheetId="50">#REF!</definedName>
    <definedName name="生产列19" localSheetId="51">#REF!</definedName>
    <definedName name="生产列19" localSheetId="2">#REF!</definedName>
    <definedName name="生产列19">#REF!</definedName>
    <definedName name="生产列2" localSheetId="15">#REF!</definedName>
    <definedName name="生产列2" localSheetId="16">#REF!</definedName>
    <definedName name="生产列2" localSheetId="17">#REF!</definedName>
    <definedName name="生产列2" localSheetId="18">#REF!</definedName>
    <definedName name="生产列2" localSheetId="19">#REF!</definedName>
    <definedName name="生产列2" localSheetId="20">#REF!</definedName>
    <definedName name="生产列2" localSheetId="21">#REF!</definedName>
    <definedName name="生产列2" localSheetId="22">#REF!</definedName>
    <definedName name="生产列2" localSheetId="23">#REF!</definedName>
    <definedName name="生产列2" localSheetId="24">#REF!</definedName>
    <definedName name="生产列2" localSheetId="30">#REF!</definedName>
    <definedName name="生产列2" localSheetId="31">#REF!</definedName>
    <definedName name="生产列2" localSheetId="33">#REF!</definedName>
    <definedName name="生产列2" localSheetId="38">#REF!</definedName>
    <definedName name="生产列2" localSheetId="39">#REF!</definedName>
    <definedName name="生产列2" localSheetId="40">#REF!</definedName>
    <definedName name="生产列2" localSheetId="41">#REF!</definedName>
    <definedName name="生产列2" localSheetId="42">#REF!</definedName>
    <definedName name="生产列2" localSheetId="43">#REF!</definedName>
    <definedName name="生产列2" localSheetId="44">#REF!</definedName>
    <definedName name="生产列2" localSheetId="45">#REF!</definedName>
    <definedName name="生产列2" localSheetId="46">#REF!</definedName>
    <definedName name="生产列2" localSheetId="47">#REF!</definedName>
    <definedName name="生产列2" localSheetId="48">#REF!</definedName>
    <definedName name="生产列2" localSheetId="49">#REF!</definedName>
    <definedName name="生产列2" localSheetId="50">#REF!</definedName>
    <definedName name="生产列2" localSheetId="51">#REF!</definedName>
    <definedName name="生产列2" localSheetId="2">#REF!</definedName>
    <definedName name="生产列2">#REF!</definedName>
    <definedName name="生产列20" localSheetId="15">#REF!</definedName>
    <definedName name="生产列20" localSheetId="16">#REF!</definedName>
    <definedName name="生产列20" localSheetId="17">#REF!</definedName>
    <definedName name="生产列20" localSheetId="18">#REF!</definedName>
    <definedName name="生产列20" localSheetId="19">#REF!</definedName>
    <definedName name="生产列20" localSheetId="20">#REF!</definedName>
    <definedName name="生产列20" localSheetId="21">#REF!</definedName>
    <definedName name="生产列20" localSheetId="22">#REF!</definedName>
    <definedName name="生产列20" localSheetId="23">#REF!</definedName>
    <definedName name="生产列20" localSheetId="24">#REF!</definedName>
    <definedName name="生产列20" localSheetId="30">#REF!</definedName>
    <definedName name="生产列20" localSheetId="31">#REF!</definedName>
    <definedName name="生产列20" localSheetId="33">#REF!</definedName>
    <definedName name="生产列20" localSheetId="38">#REF!</definedName>
    <definedName name="生产列20" localSheetId="39">#REF!</definedName>
    <definedName name="生产列20" localSheetId="40">#REF!</definedName>
    <definedName name="生产列20" localSheetId="41">#REF!</definedName>
    <definedName name="生产列20" localSheetId="42">#REF!</definedName>
    <definedName name="生产列20" localSheetId="43">#REF!</definedName>
    <definedName name="生产列20" localSheetId="44">#REF!</definedName>
    <definedName name="生产列20" localSheetId="45">#REF!</definedName>
    <definedName name="生产列20" localSheetId="46">#REF!</definedName>
    <definedName name="生产列20" localSheetId="47">#REF!</definedName>
    <definedName name="生产列20" localSheetId="48">#REF!</definedName>
    <definedName name="生产列20" localSheetId="49">#REF!</definedName>
    <definedName name="生产列20" localSheetId="50">#REF!</definedName>
    <definedName name="生产列20" localSheetId="51">#REF!</definedName>
    <definedName name="生产列20" localSheetId="2">#REF!</definedName>
    <definedName name="生产列20">#REF!</definedName>
    <definedName name="生产列3" localSheetId="15">#REF!</definedName>
    <definedName name="生产列3" localSheetId="16">#REF!</definedName>
    <definedName name="生产列3" localSheetId="17">#REF!</definedName>
    <definedName name="生产列3" localSheetId="18">#REF!</definedName>
    <definedName name="生产列3" localSheetId="19">#REF!</definedName>
    <definedName name="生产列3" localSheetId="20">#REF!</definedName>
    <definedName name="生产列3" localSheetId="21">#REF!</definedName>
    <definedName name="生产列3" localSheetId="22">#REF!</definedName>
    <definedName name="生产列3" localSheetId="23">#REF!</definedName>
    <definedName name="生产列3" localSheetId="24">#REF!</definedName>
    <definedName name="生产列3" localSheetId="30">#REF!</definedName>
    <definedName name="生产列3" localSheetId="31">#REF!</definedName>
    <definedName name="生产列3" localSheetId="33">#REF!</definedName>
    <definedName name="生产列3" localSheetId="38">#REF!</definedName>
    <definedName name="生产列3" localSheetId="39">#REF!</definedName>
    <definedName name="生产列3" localSheetId="40">#REF!</definedName>
    <definedName name="生产列3" localSheetId="41">#REF!</definedName>
    <definedName name="生产列3" localSheetId="42">#REF!</definedName>
    <definedName name="生产列3" localSheetId="43">#REF!</definedName>
    <definedName name="生产列3" localSheetId="44">#REF!</definedName>
    <definedName name="生产列3" localSheetId="45">#REF!</definedName>
    <definedName name="生产列3" localSheetId="46">#REF!</definedName>
    <definedName name="生产列3" localSheetId="47">#REF!</definedName>
    <definedName name="生产列3" localSheetId="48">#REF!</definedName>
    <definedName name="生产列3" localSheetId="49">#REF!</definedName>
    <definedName name="生产列3" localSheetId="50">#REF!</definedName>
    <definedName name="生产列3" localSheetId="51">#REF!</definedName>
    <definedName name="生产列3" localSheetId="2">#REF!</definedName>
    <definedName name="生产列3">#REF!</definedName>
    <definedName name="生产列4" localSheetId="15">#REF!</definedName>
    <definedName name="生产列4" localSheetId="16">#REF!</definedName>
    <definedName name="生产列4" localSheetId="17">#REF!</definedName>
    <definedName name="生产列4" localSheetId="18">#REF!</definedName>
    <definedName name="生产列4" localSheetId="19">#REF!</definedName>
    <definedName name="生产列4" localSheetId="20">#REF!</definedName>
    <definedName name="生产列4" localSheetId="21">#REF!</definedName>
    <definedName name="生产列4" localSheetId="22">#REF!</definedName>
    <definedName name="生产列4" localSheetId="23">#REF!</definedName>
    <definedName name="生产列4" localSheetId="24">#REF!</definedName>
    <definedName name="生产列4" localSheetId="30">#REF!</definedName>
    <definedName name="生产列4" localSheetId="31">#REF!</definedName>
    <definedName name="生产列4" localSheetId="33">#REF!</definedName>
    <definedName name="生产列4" localSheetId="38">#REF!</definedName>
    <definedName name="生产列4" localSheetId="39">#REF!</definedName>
    <definedName name="生产列4" localSheetId="40">#REF!</definedName>
    <definedName name="生产列4" localSheetId="41">#REF!</definedName>
    <definedName name="生产列4" localSheetId="42">#REF!</definedName>
    <definedName name="生产列4" localSheetId="43">#REF!</definedName>
    <definedName name="生产列4" localSheetId="44">#REF!</definedName>
    <definedName name="生产列4" localSheetId="45">#REF!</definedName>
    <definedName name="生产列4" localSheetId="46">#REF!</definedName>
    <definedName name="生产列4" localSheetId="47">#REF!</definedName>
    <definedName name="生产列4" localSheetId="48">#REF!</definedName>
    <definedName name="生产列4" localSheetId="49">#REF!</definedName>
    <definedName name="生产列4" localSheetId="50">#REF!</definedName>
    <definedName name="生产列4" localSheetId="51">#REF!</definedName>
    <definedName name="生产列4" localSheetId="2">#REF!</definedName>
    <definedName name="生产列4">#REF!</definedName>
    <definedName name="生产列5" localSheetId="15">#REF!</definedName>
    <definedName name="生产列5" localSheetId="16">#REF!</definedName>
    <definedName name="生产列5" localSheetId="17">#REF!</definedName>
    <definedName name="生产列5" localSheetId="18">#REF!</definedName>
    <definedName name="生产列5" localSheetId="19">#REF!</definedName>
    <definedName name="生产列5" localSheetId="20">#REF!</definedName>
    <definedName name="生产列5" localSheetId="21">#REF!</definedName>
    <definedName name="生产列5" localSheetId="22">#REF!</definedName>
    <definedName name="生产列5" localSheetId="23">#REF!</definedName>
    <definedName name="生产列5" localSheetId="24">#REF!</definedName>
    <definedName name="生产列5" localSheetId="30">#REF!</definedName>
    <definedName name="生产列5" localSheetId="31">#REF!</definedName>
    <definedName name="生产列5" localSheetId="33">#REF!</definedName>
    <definedName name="生产列5" localSheetId="38">#REF!</definedName>
    <definedName name="生产列5" localSheetId="39">#REF!</definedName>
    <definedName name="生产列5" localSheetId="40">#REF!</definedName>
    <definedName name="生产列5" localSheetId="41">#REF!</definedName>
    <definedName name="生产列5" localSheetId="42">#REF!</definedName>
    <definedName name="生产列5" localSheetId="43">#REF!</definedName>
    <definedName name="生产列5" localSheetId="44">#REF!</definedName>
    <definedName name="生产列5" localSheetId="45">#REF!</definedName>
    <definedName name="生产列5" localSheetId="46">#REF!</definedName>
    <definedName name="生产列5" localSheetId="47">#REF!</definedName>
    <definedName name="生产列5" localSheetId="48">#REF!</definedName>
    <definedName name="生产列5" localSheetId="49">#REF!</definedName>
    <definedName name="生产列5" localSheetId="50">#REF!</definedName>
    <definedName name="生产列5" localSheetId="51">#REF!</definedName>
    <definedName name="生产列5" localSheetId="2">#REF!</definedName>
    <definedName name="生产列5">#REF!</definedName>
    <definedName name="生产列6" localSheetId="15">#REF!</definedName>
    <definedName name="生产列6" localSheetId="16">#REF!</definedName>
    <definedName name="生产列6" localSheetId="17">#REF!</definedName>
    <definedName name="生产列6" localSheetId="18">#REF!</definedName>
    <definedName name="生产列6" localSheetId="19">#REF!</definedName>
    <definedName name="生产列6" localSheetId="20">#REF!</definedName>
    <definedName name="生产列6" localSheetId="21">#REF!</definedName>
    <definedName name="生产列6" localSheetId="22">#REF!</definedName>
    <definedName name="生产列6" localSheetId="23">#REF!</definedName>
    <definedName name="生产列6" localSheetId="24">#REF!</definedName>
    <definedName name="生产列6" localSheetId="30">#REF!</definedName>
    <definedName name="生产列6" localSheetId="31">#REF!</definedName>
    <definedName name="生产列6" localSheetId="33">#REF!</definedName>
    <definedName name="生产列6" localSheetId="38">#REF!</definedName>
    <definedName name="生产列6" localSheetId="39">#REF!</definedName>
    <definedName name="生产列6" localSheetId="40">#REF!</definedName>
    <definedName name="生产列6" localSheetId="41">#REF!</definedName>
    <definedName name="生产列6" localSheetId="42">#REF!</definedName>
    <definedName name="生产列6" localSheetId="43">#REF!</definedName>
    <definedName name="生产列6" localSheetId="44">#REF!</definedName>
    <definedName name="生产列6" localSheetId="45">#REF!</definedName>
    <definedName name="生产列6" localSheetId="46">#REF!</definedName>
    <definedName name="生产列6" localSheetId="47">#REF!</definedName>
    <definedName name="生产列6" localSheetId="48">#REF!</definedName>
    <definedName name="生产列6" localSheetId="49">#REF!</definedName>
    <definedName name="生产列6" localSheetId="50">#REF!</definedName>
    <definedName name="生产列6" localSheetId="51">#REF!</definedName>
    <definedName name="生产列6" localSheetId="2">#REF!</definedName>
    <definedName name="生产列6">#REF!</definedName>
    <definedName name="生产列7" localSheetId="15">#REF!</definedName>
    <definedName name="生产列7" localSheetId="16">#REF!</definedName>
    <definedName name="生产列7" localSheetId="17">#REF!</definedName>
    <definedName name="生产列7" localSheetId="18">#REF!</definedName>
    <definedName name="生产列7" localSheetId="19">#REF!</definedName>
    <definedName name="生产列7" localSheetId="20">#REF!</definedName>
    <definedName name="生产列7" localSheetId="21">#REF!</definedName>
    <definedName name="生产列7" localSheetId="22">#REF!</definedName>
    <definedName name="生产列7" localSheetId="23">#REF!</definedName>
    <definedName name="生产列7" localSheetId="24">#REF!</definedName>
    <definedName name="生产列7" localSheetId="30">#REF!</definedName>
    <definedName name="生产列7" localSheetId="31">#REF!</definedName>
    <definedName name="生产列7" localSheetId="33">#REF!</definedName>
    <definedName name="生产列7" localSheetId="38">#REF!</definedName>
    <definedName name="生产列7" localSheetId="39">#REF!</definedName>
    <definedName name="生产列7" localSheetId="40">#REF!</definedName>
    <definedName name="生产列7" localSheetId="41">#REF!</definedName>
    <definedName name="生产列7" localSheetId="42">#REF!</definedName>
    <definedName name="生产列7" localSheetId="43">#REF!</definedName>
    <definedName name="生产列7" localSheetId="44">#REF!</definedName>
    <definedName name="生产列7" localSheetId="45">#REF!</definedName>
    <definedName name="生产列7" localSheetId="46">#REF!</definedName>
    <definedName name="生产列7" localSheetId="47">#REF!</definedName>
    <definedName name="生产列7" localSheetId="48">#REF!</definedName>
    <definedName name="生产列7" localSheetId="49">#REF!</definedName>
    <definedName name="生产列7" localSheetId="50">#REF!</definedName>
    <definedName name="生产列7" localSheetId="51">#REF!</definedName>
    <definedName name="生产列7" localSheetId="2">#REF!</definedName>
    <definedName name="生产列7">#REF!</definedName>
    <definedName name="生产列8" localSheetId="15">#REF!</definedName>
    <definedName name="生产列8" localSheetId="16">#REF!</definedName>
    <definedName name="生产列8" localSheetId="17">#REF!</definedName>
    <definedName name="生产列8" localSheetId="18">#REF!</definedName>
    <definedName name="生产列8" localSheetId="19">#REF!</definedName>
    <definedName name="生产列8" localSheetId="20">#REF!</definedName>
    <definedName name="生产列8" localSheetId="21">#REF!</definedName>
    <definedName name="生产列8" localSheetId="22">#REF!</definedName>
    <definedName name="生产列8" localSheetId="23">#REF!</definedName>
    <definedName name="生产列8" localSheetId="24">#REF!</definedName>
    <definedName name="生产列8" localSheetId="30">#REF!</definedName>
    <definedName name="生产列8" localSheetId="31">#REF!</definedName>
    <definedName name="生产列8" localSheetId="33">#REF!</definedName>
    <definedName name="生产列8" localSheetId="38">#REF!</definedName>
    <definedName name="生产列8" localSheetId="39">#REF!</definedName>
    <definedName name="生产列8" localSheetId="40">#REF!</definedName>
    <definedName name="生产列8" localSheetId="41">#REF!</definedName>
    <definedName name="生产列8" localSheetId="42">#REF!</definedName>
    <definedName name="生产列8" localSheetId="43">#REF!</definedName>
    <definedName name="生产列8" localSheetId="44">#REF!</definedName>
    <definedName name="生产列8" localSheetId="45">#REF!</definedName>
    <definedName name="生产列8" localSheetId="46">#REF!</definedName>
    <definedName name="生产列8" localSheetId="47">#REF!</definedName>
    <definedName name="生产列8" localSheetId="48">#REF!</definedName>
    <definedName name="生产列8" localSheetId="49">#REF!</definedName>
    <definedName name="生产列8" localSheetId="50">#REF!</definedName>
    <definedName name="生产列8" localSheetId="51">#REF!</definedName>
    <definedName name="生产列8" localSheetId="2">#REF!</definedName>
    <definedName name="生产列8">#REF!</definedName>
    <definedName name="生产列9" localSheetId="15">#REF!</definedName>
    <definedName name="生产列9" localSheetId="16">#REF!</definedName>
    <definedName name="生产列9" localSheetId="17">#REF!</definedName>
    <definedName name="生产列9" localSheetId="18">#REF!</definedName>
    <definedName name="生产列9" localSheetId="19">#REF!</definedName>
    <definedName name="生产列9" localSheetId="20">#REF!</definedName>
    <definedName name="生产列9" localSheetId="21">#REF!</definedName>
    <definedName name="生产列9" localSheetId="22">#REF!</definedName>
    <definedName name="生产列9" localSheetId="23">#REF!</definedName>
    <definedName name="生产列9" localSheetId="24">#REF!</definedName>
    <definedName name="生产列9" localSheetId="30">#REF!</definedName>
    <definedName name="生产列9" localSheetId="31">#REF!</definedName>
    <definedName name="生产列9" localSheetId="33">#REF!</definedName>
    <definedName name="生产列9" localSheetId="38">#REF!</definedName>
    <definedName name="生产列9" localSheetId="39">#REF!</definedName>
    <definedName name="生产列9" localSheetId="40">#REF!</definedName>
    <definedName name="生产列9" localSheetId="41">#REF!</definedName>
    <definedName name="生产列9" localSheetId="42">#REF!</definedName>
    <definedName name="生产列9" localSheetId="43">#REF!</definedName>
    <definedName name="生产列9" localSheetId="44">#REF!</definedName>
    <definedName name="生产列9" localSheetId="45">#REF!</definedName>
    <definedName name="生产列9" localSheetId="46">#REF!</definedName>
    <definedName name="生产列9" localSheetId="47">#REF!</definedName>
    <definedName name="生产列9" localSheetId="48">#REF!</definedName>
    <definedName name="生产列9" localSheetId="49">#REF!</definedName>
    <definedName name="生产列9" localSheetId="50">#REF!</definedName>
    <definedName name="生产列9" localSheetId="51">#REF!</definedName>
    <definedName name="生产列9" localSheetId="2">#REF!</definedName>
    <definedName name="生产列9">#REF!</definedName>
    <definedName name="生产期" localSheetId="15">#REF!</definedName>
    <definedName name="生产期" localSheetId="16">#REF!</definedName>
    <definedName name="生产期" localSheetId="17">#REF!</definedName>
    <definedName name="生产期" localSheetId="18">#REF!</definedName>
    <definedName name="生产期" localSheetId="19">#REF!</definedName>
    <definedName name="生产期" localSheetId="20">#REF!</definedName>
    <definedName name="生产期" localSheetId="21">#REF!</definedName>
    <definedName name="生产期" localSheetId="22">#REF!</definedName>
    <definedName name="生产期" localSheetId="23">#REF!</definedName>
    <definedName name="生产期" localSheetId="24">#REF!</definedName>
    <definedName name="生产期" localSheetId="30">#REF!</definedName>
    <definedName name="生产期" localSheetId="31">#REF!</definedName>
    <definedName name="生产期" localSheetId="33">#REF!</definedName>
    <definedName name="生产期" localSheetId="38">#REF!</definedName>
    <definedName name="生产期" localSheetId="39">#REF!</definedName>
    <definedName name="生产期" localSheetId="40">#REF!</definedName>
    <definedName name="生产期" localSheetId="41">#REF!</definedName>
    <definedName name="生产期" localSheetId="42">#REF!</definedName>
    <definedName name="生产期" localSheetId="43">#REF!</definedName>
    <definedName name="生产期" localSheetId="44">#REF!</definedName>
    <definedName name="生产期" localSheetId="45">#REF!</definedName>
    <definedName name="生产期" localSheetId="46">#REF!</definedName>
    <definedName name="生产期" localSheetId="47">#REF!</definedName>
    <definedName name="生产期" localSheetId="48">#REF!</definedName>
    <definedName name="生产期" localSheetId="49">#REF!</definedName>
    <definedName name="生产期" localSheetId="50">#REF!</definedName>
    <definedName name="生产期" localSheetId="51">#REF!</definedName>
    <definedName name="生产期" localSheetId="2">#REF!</definedName>
    <definedName name="生产期">#REF!</definedName>
    <definedName name="生产期1" localSheetId="15">#REF!</definedName>
    <definedName name="生产期1" localSheetId="16">#REF!</definedName>
    <definedName name="生产期1" localSheetId="17">#REF!</definedName>
    <definedName name="生产期1" localSheetId="18">#REF!</definedName>
    <definedName name="生产期1" localSheetId="19">#REF!</definedName>
    <definedName name="生产期1" localSheetId="20">#REF!</definedName>
    <definedName name="生产期1" localSheetId="21">#REF!</definedName>
    <definedName name="生产期1" localSheetId="22">#REF!</definedName>
    <definedName name="生产期1" localSheetId="23">#REF!</definedName>
    <definedName name="生产期1" localSheetId="24">#REF!</definedName>
    <definedName name="生产期1" localSheetId="30">#REF!</definedName>
    <definedName name="生产期1" localSheetId="31">#REF!</definedName>
    <definedName name="生产期1" localSheetId="33">#REF!</definedName>
    <definedName name="生产期1" localSheetId="38">#REF!</definedName>
    <definedName name="生产期1" localSheetId="39">#REF!</definedName>
    <definedName name="生产期1" localSheetId="40">#REF!</definedName>
    <definedName name="生产期1" localSheetId="41">#REF!</definedName>
    <definedName name="生产期1" localSheetId="42">#REF!</definedName>
    <definedName name="生产期1" localSheetId="43">#REF!</definedName>
    <definedName name="生产期1" localSheetId="44">#REF!</definedName>
    <definedName name="生产期1" localSheetId="45">#REF!</definedName>
    <definedName name="生产期1" localSheetId="46">#REF!</definedName>
    <definedName name="生产期1" localSheetId="47">#REF!</definedName>
    <definedName name="生产期1" localSheetId="48">#REF!</definedName>
    <definedName name="生产期1" localSheetId="49">#REF!</definedName>
    <definedName name="生产期1" localSheetId="50">#REF!</definedName>
    <definedName name="生产期1" localSheetId="51">#REF!</definedName>
    <definedName name="生产期1" localSheetId="2">#REF!</definedName>
    <definedName name="生产期1">#REF!</definedName>
    <definedName name="生产期11" localSheetId="15">#REF!</definedName>
    <definedName name="生产期11" localSheetId="16">#REF!</definedName>
    <definedName name="生产期11" localSheetId="17">#REF!</definedName>
    <definedName name="生产期11" localSheetId="18">#REF!</definedName>
    <definedName name="生产期11" localSheetId="19">#REF!</definedName>
    <definedName name="生产期11" localSheetId="20">#REF!</definedName>
    <definedName name="生产期11" localSheetId="21">#REF!</definedName>
    <definedName name="生产期11" localSheetId="22">#REF!</definedName>
    <definedName name="生产期11" localSheetId="23">#REF!</definedName>
    <definedName name="生产期11" localSheetId="24">#REF!</definedName>
    <definedName name="生产期11" localSheetId="30">#REF!</definedName>
    <definedName name="生产期11" localSheetId="31">#REF!</definedName>
    <definedName name="生产期11" localSheetId="33">#REF!</definedName>
    <definedName name="生产期11" localSheetId="38">#REF!</definedName>
    <definedName name="生产期11" localSheetId="39">#REF!</definedName>
    <definedName name="生产期11" localSheetId="40">#REF!</definedName>
    <definedName name="生产期11" localSheetId="41">#REF!</definedName>
    <definedName name="生产期11" localSheetId="42">#REF!</definedName>
    <definedName name="生产期11" localSheetId="43">#REF!</definedName>
    <definedName name="生产期11" localSheetId="44">#REF!</definedName>
    <definedName name="生产期11" localSheetId="45">#REF!</definedName>
    <definedName name="生产期11" localSheetId="46">#REF!</definedName>
    <definedName name="生产期11" localSheetId="47">#REF!</definedName>
    <definedName name="生产期11" localSheetId="48">#REF!</definedName>
    <definedName name="生产期11" localSheetId="49">#REF!</definedName>
    <definedName name="生产期11" localSheetId="50">#REF!</definedName>
    <definedName name="生产期11" localSheetId="51">#REF!</definedName>
    <definedName name="生产期11" localSheetId="2">#REF!</definedName>
    <definedName name="生产期11">#REF!</definedName>
    <definedName name="生产期123" localSheetId="15">#REF!</definedName>
    <definedName name="生产期123" localSheetId="16">#REF!</definedName>
    <definedName name="生产期123" localSheetId="17">#REF!</definedName>
    <definedName name="生产期123" localSheetId="18">#REF!</definedName>
    <definedName name="生产期123" localSheetId="19">#REF!</definedName>
    <definedName name="生产期123" localSheetId="20">#REF!</definedName>
    <definedName name="生产期123" localSheetId="21">#REF!</definedName>
    <definedName name="生产期123" localSheetId="22">#REF!</definedName>
    <definedName name="生产期123" localSheetId="23">#REF!</definedName>
    <definedName name="生产期123" localSheetId="24">#REF!</definedName>
    <definedName name="生产期123" localSheetId="30">#REF!</definedName>
    <definedName name="生产期123" localSheetId="31">#REF!</definedName>
    <definedName name="生产期123" localSheetId="33">#REF!</definedName>
    <definedName name="生产期123" localSheetId="38">#REF!</definedName>
    <definedName name="生产期123" localSheetId="39">#REF!</definedName>
    <definedName name="生产期123" localSheetId="40">#REF!</definedName>
    <definedName name="生产期123" localSheetId="41">#REF!</definedName>
    <definedName name="生产期123" localSheetId="42">#REF!</definedName>
    <definedName name="生产期123" localSheetId="43">#REF!</definedName>
    <definedName name="生产期123" localSheetId="44">#REF!</definedName>
    <definedName name="生产期123" localSheetId="45">#REF!</definedName>
    <definedName name="生产期123" localSheetId="46">#REF!</definedName>
    <definedName name="生产期123" localSheetId="47">#REF!</definedName>
    <definedName name="生产期123" localSheetId="48">#REF!</definedName>
    <definedName name="生产期123" localSheetId="49">#REF!</definedName>
    <definedName name="生产期123" localSheetId="50">#REF!</definedName>
    <definedName name="生产期123" localSheetId="51">#REF!</definedName>
    <definedName name="生产期123" localSheetId="2">#REF!</definedName>
    <definedName name="生产期123">#REF!</definedName>
    <definedName name="生产期15" localSheetId="15">#REF!</definedName>
    <definedName name="生产期15" localSheetId="16">#REF!</definedName>
    <definedName name="生产期15" localSheetId="17">#REF!</definedName>
    <definedName name="生产期15" localSheetId="18">#REF!</definedName>
    <definedName name="生产期15" localSheetId="19">#REF!</definedName>
    <definedName name="生产期15" localSheetId="20">#REF!</definedName>
    <definedName name="生产期15" localSheetId="21">#REF!</definedName>
    <definedName name="生产期15" localSheetId="22">#REF!</definedName>
    <definedName name="生产期15" localSheetId="23">#REF!</definedName>
    <definedName name="生产期15" localSheetId="24">#REF!</definedName>
    <definedName name="生产期15" localSheetId="30">#REF!</definedName>
    <definedName name="生产期15" localSheetId="31">#REF!</definedName>
    <definedName name="生产期15" localSheetId="33">#REF!</definedName>
    <definedName name="生产期15" localSheetId="38">#REF!</definedName>
    <definedName name="生产期15" localSheetId="39">#REF!</definedName>
    <definedName name="生产期15" localSheetId="40">#REF!</definedName>
    <definedName name="生产期15" localSheetId="41">#REF!</definedName>
    <definedName name="生产期15" localSheetId="42">#REF!</definedName>
    <definedName name="生产期15" localSheetId="43">#REF!</definedName>
    <definedName name="生产期15" localSheetId="44">#REF!</definedName>
    <definedName name="生产期15" localSheetId="45">#REF!</definedName>
    <definedName name="生产期15" localSheetId="46">#REF!</definedName>
    <definedName name="生产期15" localSheetId="47">#REF!</definedName>
    <definedName name="生产期15" localSheetId="48">#REF!</definedName>
    <definedName name="生产期15" localSheetId="49">#REF!</definedName>
    <definedName name="生产期15" localSheetId="50">#REF!</definedName>
    <definedName name="生产期15" localSheetId="51">#REF!</definedName>
    <definedName name="生产期15" localSheetId="2">#REF!</definedName>
    <definedName name="生产期15">#REF!</definedName>
    <definedName name="生产期16" localSheetId="15">#REF!</definedName>
    <definedName name="生产期16" localSheetId="16">#REF!</definedName>
    <definedName name="生产期16" localSheetId="17">#REF!</definedName>
    <definedName name="生产期16" localSheetId="18">#REF!</definedName>
    <definedName name="生产期16" localSheetId="19">#REF!</definedName>
    <definedName name="生产期16" localSheetId="20">#REF!</definedName>
    <definedName name="生产期16" localSheetId="21">#REF!</definedName>
    <definedName name="生产期16" localSheetId="22">#REF!</definedName>
    <definedName name="生产期16" localSheetId="23">#REF!</definedName>
    <definedName name="生产期16" localSheetId="24">#REF!</definedName>
    <definedName name="生产期16" localSheetId="30">#REF!</definedName>
    <definedName name="生产期16" localSheetId="31">#REF!</definedName>
    <definedName name="生产期16" localSheetId="33">#REF!</definedName>
    <definedName name="生产期16" localSheetId="38">#REF!</definedName>
    <definedName name="生产期16" localSheetId="39">#REF!</definedName>
    <definedName name="生产期16" localSheetId="40">#REF!</definedName>
    <definedName name="生产期16" localSheetId="41">#REF!</definedName>
    <definedName name="生产期16" localSheetId="42">#REF!</definedName>
    <definedName name="生产期16" localSheetId="43">#REF!</definedName>
    <definedName name="生产期16" localSheetId="44">#REF!</definedName>
    <definedName name="生产期16" localSheetId="45">#REF!</definedName>
    <definedName name="生产期16" localSheetId="46">#REF!</definedName>
    <definedName name="生产期16" localSheetId="47">#REF!</definedName>
    <definedName name="生产期16" localSheetId="48">#REF!</definedName>
    <definedName name="生产期16" localSheetId="49">#REF!</definedName>
    <definedName name="生产期16" localSheetId="50">#REF!</definedName>
    <definedName name="生产期16" localSheetId="51">#REF!</definedName>
    <definedName name="生产期16" localSheetId="2">#REF!</definedName>
    <definedName name="生产期16">#REF!</definedName>
    <definedName name="生产期17" localSheetId="15">#REF!</definedName>
    <definedName name="生产期17" localSheetId="16">#REF!</definedName>
    <definedName name="生产期17" localSheetId="17">#REF!</definedName>
    <definedName name="生产期17" localSheetId="18">#REF!</definedName>
    <definedName name="生产期17" localSheetId="19">#REF!</definedName>
    <definedName name="生产期17" localSheetId="20">#REF!</definedName>
    <definedName name="生产期17" localSheetId="21">#REF!</definedName>
    <definedName name="生产期17" localSheetId="22">#REF!</definedName>
    <definedName name="生产期17" localSheetId="23">#REF!</definedName>
    <definedName name="生产期17" localSheetId="24">#REF!</definedName>
    <definedName name="生产期17" localSheetId="30">#REF!</definedName>
    <definedName name="生产期17" localSheetId="31">#REF!</definedName>
    <definedName name="生产期17" localSheetId="33">#REF!</definedName>
    <definedName name="生产期17" localSheetId="38">#REF!</definedName>
    <definedName name="生产期17" localSheetId="39">#REF!</definedName>
    <definedName name="生产期17" localSheetId="40">#REF!</definedName>
    <definedName name="生产期17" localSheetId="41">#REF!</definedName>
    <definedName name="生产期17" localSheetId="42">#REF!</definedName>
    <definedName name="生产期17" localSheetId="43">#REF!</definedName>
    <definedName name="生产期17" localSheetId="44">#REF!</definedName>
    <definedName name="生产期17" localSheetId="45">#REF!</definedName>
    <definedName name="生产期17" localSheetId="46">#REF!</definedName>
    <definedName name="生产期17" localSheetId="47">#REF!</definedName>
    <definedName name="生产期17" localSheetId="48">#REF!</definedName>
    <definedName name="生产期17" localSheetId="49">#REF!</definedName>
    <definedName name="生产期17" localSheetId="50">#REF!</definedName>
    <definedName name="生产期17" localSheetId="51">#REF!</definedName>
    <definedName name="生产期17" localSheetId="2">#REF!</definedName>
    <definedName name="生产期17">#REF!</definedName>
    <definedName name="生产期19" localSheetId="15">#REF!</definedName>
    <definedName name="生产期19" localSheetId="16">#REF!</definedName>
    <definedName name="生产期19" localSheetId="17">#REF!</definedName>
    <definedName name="生产期19" localSheetId="18">#REF!</definedName>
    <definedName name="生产期19" localSheetId="19">#REF!</definedName>
    <definedName name="生产期19" localSheetId="20">#REF!</definedName>
    <definedName name="生产期19" localSheetId="21">#REF!</definedName>
    <definedName name="生产期19" localSheetId="22">#REF!</definedName>
    <definedName name="生产期19" localSheetId="23">#REF!</definedName>
    <definedName name="生产期19" localSheetId="24">#REF!</definedName>
    <definedName name="生产期19" localSheetId="30">#REF!</definedName>
    <definedName name="生产期19" localSheetId="31">#REF!</definedName>
    <definedName name="生产期19" localSheetId="33">#REF!</definedName>
    <definedName name="生产期19" localSheetId="38">#REF!</definedName>
    <definedName name="生产期19" localSheetId="39">#REF!</definedName>
    <definedName name="生产期19" localSheetId="40">#REF!</definedName>
    <definedName name="生产期19" localSheetId="41">#REF!</definedName>
    <definedName name="生产期19" localSheetId="42">#REF!</definedName>
    <definedName name="生产期19" localSheetId="43">#REF!</definedName>
    <definedName name="生产期19" localSheetId="44">#REF!</definedName>
    <definedName name="生产期19" localSheetId="45">#REF!</definedName>
    <definedName name="生产期19" localSheetId="46">#REF!</definedName>
    <definedName name="生产期19" localSheetId="47">#REF!</definedName>
    <definedName name="生产期19" localSheetId="48">#REF!</definedName>
    <definedName name="生产期19" localSheetId="49">#REF!</definedName>
    <definedName name="生产期19" localSheetId="50">#REF!</definedName>
    <definedName name="生产期19" localSheetId="51">#REF!</definedName>
    <definedName name="生产期19" localSheetId="2">#REF!</definedName>
    <definedName name="生产期19">#REF!</definedName>
    <definedName name="生产期2" localSheetId="15">#REF!</definedName>
    <definedName name="生产期2" localSheetId="16">#REF!</definedName>
    <definedName name="生产期2" localSheetId="17">#REF!</definedName>
    <definedName name="生产期2" localSheetId="18">#REF!</definedName>
    <definedName name="生产期2" localSheetId="19">#REF!</definedName>
    <definedName name="生产期2" localSheetId="20">#REF!</definedName>
    <definedName name="生产期2" localSheetId="21">#REF!</definedName>
    <definedName name="生产期2" localSheetId="22">#REF!</definedName>
    <definedName name="生产期2" localSheetId="23">#REF!</definedName>
    <definedName name="生产期2" localSheetId="24">#REF!</definedName>
    <definedName name="生产期2" localSheetId="30">#REF!</definedName>
    <definedName name="生产期2" localSheetId="31">#REF!</definedName>
    <definedName name="生产期2" localSheetId="33">#REF!</definedName>
    <definedName name="生产期2" localSheetId="38">#REF!</definedName>
    <definedName name="生产期2" localSheetId="39">#REF!</definedName>
    <definedName name="生产期2" localSheetId="40">#REF!</definedName>
    <definedName name="生产期2" localSheetId="41">#REF!</definedName>
    <definedName name="生产期2" localSheetId="42">#REF!</definedName>
    <definedName name="生产期2" localSheetId="43">#REF!</definedName>
    <definedName name="生产期2" localSheetId="44">#REF!</definedName>
    <definedName name="生产期2" localSheetId="45">#REF!</definedName>
    <definedName name="生产期2" localSheetId="46">#REF!</definedName>
    <definedName name="生产期2" localSheetId="47">#REF!</definedName>
    <definedName name="生产期2" localSheetId="48">#REF!</definedName>
    <definedName name="生产期2" localSheetId="49">#REF!</definedName>
    <definedName name="生产期2" localSheetId="50">#REF!</definedName>
    <definedName name="生产期2" localSheetId="51">#REF!</definedName>
    <definedName name="生产期2" localSheetId="2">#REF!</definedName>
    <definedName name="生产期2">#REF!</definedName>
    <definedName name="生产期20" localSheetId="15">#REF!</definedName>
    <definedName name="生产期20" localSheetId="16">#REF!</definedName>
    <definedName name="生产期20" localSheetId="17">#REF!</definedName>
    <definedName name="生产期20" localSheetId="18">#REF!</definedName>
    <definedName name="生产期20" localSheetId="19">#REF!</definedName>
    <definedName name="生产期20" localSheetId="20">#REF!</definedName>
    <definedName name="生产期20" localSheetId="21">#REF!</definedName>
    <definedName name="生产期20" localSheetId="22">#REF!</definedName>
    <definedName name="生产期20" localSheetId="23">#REF!</definedName>
    <definedName name="生产期20" localSheetId="24">#REF!</definedName>
    <definedName name="生产期20" localSheetId="30">#REF!</definedName>
    <definedName name="生产期20" localSheetId="31">#REF!</definedName>
    <definedName name="生产期20" localSheetId="33">#REF!</definedName>
    <definedName name="生产期20" localSheetId="38">#REF!</definedName>
    <definedName name="生产期20" localSheetId="39">#REF!</definedName>
    <definedName name="生产期20" localSheetId="40">#REF!</definedName>
    <definedName name="生产期20" localSheetId="41">#REF!</definedName>
    <definedName name="生产期20" localSheetId="42">#REF!</definedName>
    <definedName name="生产期20" localSheetId="43">#REF!</definedName>
    <definedName name="生产期20" localSheetId="44">#REF!</definedName>
    <definedName name="生产期20" localSheetId="45">#REF!</definedName>
    <definedName name="生产期20" localSheetId="46">#REF!</definedName>
    <definedName name="生产期20" localSheetId="47">#REF!</definedName>
    <definedName name="生产期20" localSheetId="48">#REF!</definedName>
    <definedName name="生产期20" localSheetId="49">#REF!</definedName>
    <definedName name="生产期20" localSheetId="50">#REF!</definedName>
    <definedName name="生产期20" localSheetId="51">#REF!</definedName>
    <definedName name="生产期20" localSheetId="2">#REF!</definedName>
    <definedName name="生产期20">#REF!</definedName>
    <definedName name="生产期3" localSheetId="15">#REF!</definedName>
    <definedName name="生产期3" localSheetId="16">#REF!</definedName>
    <definedName name="生产期3" localSheetId="17">#REF!</definedName>
    <definedName name="生产期3" localSheetId="18">#REF!</definedName>
    <definedName name="生产期3" localSheetId="19">#REF!</definedName>
    <definedName name="生产期3" localSheetId="20">#REF!</definedName>
    <definedName name="生产期3" localSheetId="21">#REF!</definedName>
    <definedName name="生产期3" localSheetId="22">#REF!</definedName>
    <definedName name="生产期3" localSheetId="23">#REF!</definedName>
    <definedName name="生产期3" localSheetId="24">#REF!</definedName>
    <definedName name="生产期3" localSheetId="30">#REF!</definedName>
    <definedName name="生产期3" localSheetId="31">#REF!</definedName>
    <definedName name="生产期3" localSheetId="33">#REF!</definedName>
    <definedName name="生产期3" localSheetId="38">#REF!</definedName>
    <definedName name="生产期3" localSheetId="39">#REF!</definedName>
    <definedName name="生产期3" localSheetId="40">#REF!</definedName>
    <definedName name="生产期3" localSheetId="41">#REF!</definedName>
    <definedName name="生产期3" localSheetId="42">#REF!</definedName>
    <definedName name="生产期3" localSheetId="43">#REF!</definedName>
    <definedName name="生产期3" localSheetId="44">#REF!</definedName>
    <definedName name="生产期3" localSheetId="45">#REF!</definedName>
    <definedName name="生产期3" localSheetId="46">#REF!</definedName>
    <definedName name="生产期3" localSheetId="47">#REF!</definedName>
    <definedName name="生产期3" localSheetId="48">#REF!</definedName>
    <definedName name="生产期3" localSheetId="49">#REF!</definedName>
    <definedName name="生产期3" localSheetId="50">#REF!</definedName>
    <definedName name="生产期3" localSheetId="51">#REF!</definedName>
    <definedName name="生产期3" localSheetId="2">#REF!</definedName>
    <definedName name="生产期3">#REF!</definedName>
    <definedName name="生产期4" localSheetId="15">#REF!</definedName>
    <definedName name="生产期4" localSheetId="16">#REF!</definedName>
    <definedName name="生产期4" localSheetId="17">#REF!</definedName>
    <definedName name="生产期4" localSheetId="18">#REF!</definedName>
    <definedName name="生产期4" localSheetId="19">#REF!</definedName>
    <definedName name="生产期4" localSheetId="20">#REF!</definedName>
    <definedName name="生产期4" localSheetId="21">#REF!</definedName>
    <definedName name="生产期4" localSheetId="22">#REF!</definedName>
    <definedName name="生产期4" localSheetId="23">#REF!</definedName>
    <definedName name="生产期4" localSheetId="24">#REF!</definedName>
    <definedName name="生产期4" localSheetId="30">#REF!</definedName>
    <definedName name="生产期4" localSheetId="31">#REF!</definedName>
    <definedName name="生产期4" localSheetId="33">#REF!</definedName>
    <definedName name="生产期4" localSheetId="38">#REF!</definedName>
    <definedName name="生产期4" localSheetId="39">#REF!</definedName>
    <definedName name="生产期4" localSheetId="40">#REF!</definedName>
    <definedName name="生产期4" localSheetId="41">#REF!</definedName>
    <definedName name="生产期4" localSheetId="42">#REF!</definedName>
    <definedName name="生产期4" localSheetId="43">#REF!</definedName>
    <definedName name="生产期4" localSheetId="44">#REF!</definedName>
    <definedName name="生产期4" localSheetId="45">#REF!</definedName>
    <definedName name="生产期4" localSheetId="46">#REF!</definedName>
    <definedName name="生产期4" localSheetId="47">#REF!</definedName>
    <definedName name="生产期4" localSheetId="48">#REF!</definedName>
    <definedName name="生产期4" localSheetId="49">#REF!</definedName>
    <definedName name="生产期4" localSheetId="50">#REF!</definedName>
    <definedName name="生产期4" localSheetId="51">#REF!</definedName>
    <definedName name="生产期4" localSheetId="2">#REF!</definedName>
    <definedName name="生产期4">#REF!</definedName>
    <definedName name="生产期5" localSheetId="15">#REF!</definedName>
    <definedName name="生产期5" localSheetId="16">#REF!</definedName>
    <definedName name="生产期5" localSheetId="17">#REF!</definedName>
    <definedName name="生产期5" localSheetId="18">#REF!</definedName>
    <definedName name="生产期5" localSheetId="19">#REF!</definedName>
    <definedName name="生产期5" localSheetId="20">#REF!</definedName>
    <definedName name="生产期5" localSheetId="21">#REF!</definedName>
    <definedName name="生产期5" localSheetId="22">#REF!</definedName>
    <definedName name="生产期5" localSheetId="23">#REF!</definedName>
    <definedName name="生产期5" localSheetId="24">#REF!</definedName>
    <definedName name="生产期5" localSheetId="30">#REF!</definedName>
    <definedName name="生产期5" localSheetId="31">#REF!</definedName>
    <definedName name="生产期5" localSheetId="33">#REF!</definedName>
    <definedName name="生产期5" localSheetId="38">#REF!</definedName>
    <definedName name="生产期5" localSheetId="39">#REF!</definedName>
    <definedName name="生产期5" localSheetId="40">#REF!</definedName>
    <definedName name="生产期5" localSheetId="41">#REF!</definedName>
    <definedName name="生产期5" localSheetId="42">#REF!</definedName>
    <definedName name="生产期5" localSheetId="43">#REF!</definedName>
    <definedName name="生产期5" localSheetId="44">#REF!</definedName>
    <definedName name="生产期5" localSheetId="45">#REF!</definedName>
    <definedName name="生产期5" localSheetId="46">#REF!</definedName>
    <definedName name="生产期5" localSheetId="47">#REF!</definedName>
    <definedName name="生产期5" localSheetId="48">#REF!</definedName>
    <definedName name="生产期5" localSheetId="49">#REF!</definedName>
    <definedName name="生产期5" localSheetId="50">#REF!</definedName>
    <definedName name="生产期5" localSheetId="51">#REF!</definedName>
    <definedName name="生产期5" localSheetId="2">#REF!</definedName>
    <definedName name="生产期5">#REF!</definedName>
    <definedName name="生产期6" localSheetId="15">#REF!</definedName>
    <definedName name="生产期6" localSheetId="16">#REF!</definedName>
    <definedName name="生产期6" localSheetId="17">#REF!</definedName>
    <definedName name="生产期6" localSheetId="18">#REF!</definedName>
    <definedName name="生产期6" localSheetId="19">#REF!</definedName>
    <definedName name="生产期6" localSheetId="20">#REF!</definedName>
    <definedName name="生产期6" localSheetId="21">#REF!</definedName>
    <definedName name="生产期6" localSheetId="22">#REF!</definedName>
    <definedName name="生产期6" localSheetId="23">#REF!</definedName>
    <definedName name="生产期6" localSheetId="24">#REF!</definedName>
    <definedName name="生产期6" localSheetId="30">#REF!</definedName>
    <definedName name="生产期6" localSheetId="31">#REF!</definedName>
    <definedName name="生产期6" localSheetId="33">#REF!</definedName>
    <definedName name="生产期6" localSheetId="38">#REF!</definedName>
    <definedName name="生产期6" localSheetId="39">#REF!</definedName>
    <definedName name="生产期6" localSheetId="40">#REF!</definedName>
    <definedName name="生产期6" localSheetId="41">#REF!</definedName>
    <definedName name="生产期6" localSheetId="42">#REF!</definedName>
    <definedName name="生产期6" localSheetId="43">#REF!</definedName>
    <definedName name="生产期6" localSheetId="44">#REF!</definedName>
    <definedName name="生产期6" localSheetId="45">#REF!</definedName>
    <definedName name="生产期6" localSheetId="46">#REF!</definedName>
    <definedName name="生产期6" localSheetId="47">#REF!</definedName>
    <definedName name="生产期6" localSheetId="48">#REF!</definedName>
    <definedName name="生产期6" localSheetId="49">#REF!</definedName>
    <definedName name="生产期6" localSheetId="50">#REF!</definedName>
    <definedName name="生产期6" localSheetId="51">#REF!</definedName>
    <definedName name="生产期6" localSheetId="2">#REF!</definedName>
    <definedName name="生产期6">#REF!</definedName>
    <definedName name="生产期7" localSheetId="15">#REF!</definedName>
    <definedName name="生产期7" localSheetId="16">#REF!</definedName>
    <definedName name="生产期7" localSheetId="17">#REF!</definedName>
    <definedName name="生产期7" localSheetId="18">#REF!</definedName>
    <definedName name="生产期7" localSheetId="19">#REF!</definedName>
    <definedName name="生产期7" localSheetId="20">#REF!</definedName>
    <definedName name="生产期7" localSheetId="21">#REF!</definedName>
    <definedName name="生产期7" localSheetId="22">#REF!</definedName>
    <definedName name="生产期7" localSheetId="23">#REF!</definedName>
    <definedName name="生产期7" localSheetId="24">#REF!</definedName>
    <definedName name="生产期7" localSheetId="30">#REF!</definedName>
    <definedName name="生产期7" localSheetId="31">#REF!</definedName>
    <definedName name="生产期7" localSheetId="33">#REF!</definedName>
    <definedName name="生产期7" localSheetId="38">#REF!</definedName>
    <definedName name="生产期7" localSheetId="39">#REF!</definedName>
    <definedName name="生产期7" localSheetId="40">#REF!</definedName>
    <definedName name="生产期7" localSheetId="41">#REF!</definedName>
    <definedName name="生产期7" localSheetId="42">#REF!</definedName>
    <definedName name="生产期7" localSheetId="43">#REF!</definedName>
    <definedName name="生产期7" localSheetId="44">#REF!</definedName>
    <definedName name="生产期7" localSheetId="45">#REF!</definedName>
    <definedName name="生产期7" localSheetId="46">#REF!</definedName>
    <definedName name="生产期7" localSheetId="47">#REF!</definedName>
    <definedName name="生产期7" localSheetId="48">#REF!</definedName>
    <definedName name="生产期7" localSheetId="49">#REF!</definedName>
    <definedName name="生产期7" localSheetId="50">#REF!</definedName>
    <definedName name="生产期7" localSheetId="51">#REF!</definedName>
    <definedName name="生产期7" localSheetId="2">#REF!</definedName>
    <definedName name="生产期7">#REF!</definedName>
    <definedName name="生产期8" localSheetId="15">#REF!</definedName>
    <definedName name="生产期8" localSheetId="16">#REF!</definedName>
    <definedName name="生产期8" localSheetId="17">#REF!</definedName>
    <definedName name="生产期8" localSheetId="18">#REF!</definedName>
    <definedName name="生产期8" localSheetId="19">#REF!</definedName>
    <definedName name="生产期8" localSheetId="20">#REF!</definedName>
    <definedName name="生产期8" localSheetId="21">#REF!</definedName>
    <definedName name="生产期8" localSheetId="22">#REF!</definedName>
    <definedName name="生产期8" localSheetId="23">#REF!</definedName>
    <definedName name="生产期8" localSheetId="24">#REF!</definedName>
    <definedName name="生产期8" localSheetId="30">#REF!</definedName>
    <definedName name="生产期8" localSheetId="31">#REF!</definedName>
    <definedName name="生产期8" localSheetId="33">#REF!</definedName>
    <definedName name="生产期8" localSheetId="38">#REF!</definedName>
    <definedName name="生产期8" localSheetId="39">#REF!</definedName>
    <definedName name="生产期8" localSheetId="40">#REF!</definedName>
    <definedName name="生产期8" localSheetId="41">#REF!</definedName>
    <definedName name="生产期8" localSheetId="42">#REF!</definedName>
    <definedName name="生产期8" localSheetId="43">#REF!</definedName>
    <definedName name="生产期8" localSheetId="44">#REF!</definedName>
    <definedName name="生产期8" localSheetId="45">#REF!</definedName>
    <definedName name="生产期8" localSheetId="46">#REF!</definedName>
    <definedName name="生产期8" localSheetId="47">#REF!</definedName>
    <definedName name="生产期8" localSheetId="48">#REF!</definedName>
    <definedName name="生产期8" localSheetId="49">#REF!</definedName>
    <definedName name="生产期8" localSheetId="50">#REF!</definedName>
    <definedName name="生产期8" localSheetId="51">#REF!</definedName>
    <definedName name="生产期8" localSheetId="2">#REF!</definedName>
    <definedName name="生产期8">#REF!</definedName>
    <definedName name="生产期9" localSheetId="15">#REF!</definedName>
    <definedName name="生产期9" localSheetId="16">#REF!</definedName>
    <definedName name="生产期9" localSheetId="17">#REF!</definedName>
    <definedName name="生产期9" localSheetId="18">#REF!</definedName>
    <definedName name="生产期9" localSheetId="19">#REF!</definedName>
    <definedName name="生产期9" localSheetId="20">#REF!</definedName>
    <definedName name="生产期9" localSheetId="21">#REF!</definedName>
    <definedName name="生产期9" localSheetId="22">#REF!</definedName>
    <definedName name="生产期9" localSheetId="23">#REF!</definedName>
    <definedName name="生产期9" localSheetId="24">#REF!</definedName>
    <definedName name="生产期9" localSheetId="30">#REF!</definedName>
    <definedName name="生产期9" localSheetId="31">#REF!</definedName>
    <definedName name="生产期9" localSheetId="33">#REF!</definedName>
    <definedName name="生产期9" localSheetId="38">#REF!</definedName>
    <definedName name="生产期9" localSheetId="39">#REF!</definedName>
    <definedName name="生产期9" localSheetId="40">#REF!</definedName>
    <definedName name="生产期9" localSheetId="41">#REF!</definedName>
    <definedName name="生产期9" localSheetId="42">#REF!</definedName>
    <definedName name="生产期9" localSheetId="43">#REF!</definedName>
    <definedName name="生产期9" localSheetId="44">#REF!</definedName>
    <definedName name="生产期9" localSheetId="45">#REF!</definedName>
    <definedName name="生产期9" localSheetId="46">#REF!</definedName>
    <definedName name="生产期9" localSheetId="47">#REF!</definedName>
    <definedName name="生产期9" localSheetId="48">#REF!</definedName>
    <definedName name="生产期9" localSheetId="49">#REF!</definedName>
    <definedName name="生产期9" localSheetId="50">#REF!</definedName>
    <definedName name="生产期9" localSheetId="51">#REF!</definedName>
    <definedName name="生产期9" localSheetId="2">#REF!</definedName>
    <definedName name="生产期9">#REF!</definedName>
    <definedName name="生态区层次明细" localSheetId="15" hidden="1">#REF!</definedName>
    <definedName name="生态区层次明细" localSheetId="16" hidden="1">#REF!</definedName>
    <definedName name="生态区层次明细" localSheetId="17" hidden="1">#REF!</definedName>
    <definedName name="生态区层次明细" localSheetId="18" hidden="1">#REF!</definedName>
    <definedName name="生态区层次明细" localSheetId="19" hidden="1">#REF!</definedName>
    <definedName name="生态区层次明细" localSheetId="20" hidden="1">#REF!</definedName>
    <definedName name="生态区层次明细" localSheetId="21" hidden="1">#REF!</definedName>
    <definedName name="生态区层次明细" localSheetId="22" hidden="1">#REF!</definedName>
    <definedName name="生态区层次明细" localSheetId="23" hidden="1">#REF!</definedName>
    <definedName name="生态区层次明细" localSheetId="24" hidden="1">#REF!</definedName>
    <definedName name="生态区层次明细" localSheetId="27" hidden="1">#REF!</definedName>
    <definedName name="生态区层次明细" localSheetId="30" hidden="1">#REF!</definedName>
    <definedName name="生态区层次明细" localSheetId="31" hidden="1">#REF!</definedName>
    <definedName name="生态区层次明细" localSheetId="33" hidden="1">#REF!</definedName>
    <definedName name="生态区层次明细" localSheetId="35" hidden="1">#REF!</definedName>
    <definedName name="生态区层次明细" localSheetId="38" hidden="1">#REF!</definedName>
    <definedName name="生态区层次明细" localSheetId="39" hidden="1">#REF!</definedName>
    <definedName name="生态区层次明细" localSheetId="40" hidden="1">#REF!</definedName>
    <definedName name="生态区层次明细" localSheetId="41" hidden="1">#REF!</definedName>
    <definedName name="生态区层次明细" localSheetId="42" hidden="1">#REF!</definedName>
    <definedName name="生态区层次明细" localSheetId="43" hidden="1">#REF!</definedName>
    <definedName name="生态区层次明细" localSheetId="44" hidden="1">#REF!</definedName>
    <definedName name="生态区层次明细" localSheetId="45" hidden="1">#REF!</definedName>
    <definedName name="生态区层次明细" localSheetId="46" hidden="1">#REF!</definedName>
    <definedName name="生态区层次明细" localSheetId="47" hidden="1">#REF!</definedName>
    <definedName name="生态区层次明细" localSheetId="48" hidden="1">#REF!</definedName>
    <definedName name="生态区层次明细" localSheetId="49" hidden="1">#REF!</definedName>
    <definedName name="生态区层次明细" localSheetId="50" hidden="1">#REF!</definedName>
    <definedName name="生态区层次明细" localSheetId="51" hidden="1">#REF!</definedName>
    <definedName name="生态区层次明细" localSheetId="2" hidden="1">#REF!</definedName>
    <definedName name="生态区层次明细" hidden="1">#REF!</definedName>
    <definedName name="省级担保" localSheetId="15">OFFSET('[142]2-11担保分级表'!$C$6,,,COUNTA('[142]2-11担保分级表'!$C:$C)-1)</definedName>
    <definedName name="省级担保" localSheetId="16">OFFSET('[142]2-11担保分级表'!$C$6,,,COUNTA('[142]2-11担保分级表'!$C:$C)-1)</definedName>
    <definedName name="省级担保" localSheetId="17">OFFSET('[142]2-11担保分级表'!$C$6,,,COUNTA('[142]2-11担保分级表'!$C:$C)-1)</definedName>
    <definedName name="省级担保" localSheetId="18">OFFSET('[142]2-11担保分级表'!$C$6,,,COUNTA('[142]2-11担保分级表'!$C:$C)-1)</definedName>
    <definedName name="省级担保" localSheetId="30">OFFSET('[143]2-11担保分级表'!$C$6,,,COUNTA('[143]2-11担保分级表'!$C:$C)-1)</definedName>
    <definedName name="省级担保" localSheetId="38">OFFSET('[142]2-11担保分级表'!$C$6,,,COUNTA('[142]2-11担保分级表'!$C:$C)-1)</definedName>
    <definedName name="省级担保" localSheetId="39">OFFSET('[142]2-11担保分级表'!$C$6,,,COUNTA('[142]2-11担保分级表'!$C:$C)-1)</definedName>
    <definedName name="省级担保" localSheetId="40">OFFSET('[142]2-11担保分级表'!$C$6,,,COUNTA('[142]2-11担保分级表'!$C:$C)-1)</definedName>
    <definedName name="省级担保" localSheetId="41">OFFSET('[142]2-11担保分级表'!$C$6,,,COUNTA('[142]2-11担保分级表'!$C:$C)-1)</definedName>
    <definedName name="省级担保" localSheetId="51">OFFSET('[144]2-11担保分级表'!$C$6,,,COUNTA('[144]2-11担保分级表'!$C:$C)-1)</definedName>
    <definedName name="省级担保">OFFSET('[145]2-11担保分级表'!$C$6,,,COUNTA('[145]2-11担保分级表'!$C:$C)-1)</definedName>
    <definedName name="省级一般" localSheetId="15">OFFSET('[142]2-7一般分级表'!$C$6,,,COUNTA('[142]2-7一般分级表'!$C:$C)-1)</definedName>
    <definedName name="省级一般" localSheetId="16">OFFSET('[142]2-7一般分级表'!$C$6,,,COUNTA('[142]2-7一般分级表'!$C:$C)-1)</definedName>
    <definedName name="省级一般" localSheetId="17">OFFSET('[142]2-7一般分级表'!$C$6,,,COUNTA('[142]2-7一般分级表'!$C:$C)-1)</definedName>
    <definedName name="省级一般" localSheetId="18">OFFSET('[142]2-7一般分级表'!$C$6,,,COUNTA('[142]2-7一般分级表'!$C:$C)-1)</definedName>
    <definedName name="省级一般" localSheetId="30">OFFSET('[143]2-7一般分级表'!$C$6,,,COUNTA('[143]2-7一般分级表'!$C:$C)-1)</definedName>
    <definedName name="省级一般" localSheetId="38">OFFSET('[142]2-7一般分级表'!$C$6,,,COUNTA('[142]2-7一般分级表'!$C:$C)-1)</definedName>
    <definedName name="省级一般" localSheetId="39">OFFSET('[142]2-7一般分级表'!$C$6,,,COUNTA('[142]2-7一般分级表'!$C:$C)-1)</definedName>
    <definedName name="省级一般" localSheetId="40">OFFSET('[142]2-7一般分级表'!$C$6,,,COUNTA('[142]2-7一般分级表'!$C:$C)-1)</definedName>
    <definedName name="省级一般" localSheetId="41">OFFSET('[142]2-7一般分级表'!$C$6,,,COUNTA('[142]2-7一般分级表'!$C:$C)-1)</definedName>
    <definedName name="省级一般" localSheetId="51">OFFSET('[144]2-7一般分级表'!$C$6,,,COUNTA('[144]2-7一般分级表'!$C:$C)-1)</definedName>
    <definedName name="省级一般">OFFSET('[145]2-7一般分级表'!$C$6,,,COUNTA('[145]2-7一般分级表'!$C:$C)-1)</definedName>
    <definedName name="省级余额" localSheetId="15">OFFSET('[142]2-1余额分级表'!$C$6,,,COUNTA('[142]2-1余额分级表'!$C:$C)-1)</definedName>
    <definedName name="省级余额" localSheetId="16">OFFSET('[142]2-1余额分级表'!$C$6,,,COUNTA('[142]2-1余额分级表'!$C:$C)-1)</definedName>
    <definedName name="省级余额" localSheetId="17">OFFSET('[142]2-1余额分级表'!$C$6,,,COUNTA('[142]2-1余额分级表'!$C:$C)-1)</definedName>
    <definedName name="省级余额" localSheetId="18">OFFSET('[142]2-1余额分级表'!$C$6,,,COUNTA('[142]2-1余额分级表'!$C:$C)-1)</definedName>
    <definedName name="省级余额" localSheetId="30">OFFSET('[143]2-1余额分级表'!$C$6,,,COUNTA('[143]2-1余额分级表'!$C:$C)-1)</definedName>
    <definedName name="省级余额" localSheetId="38">OFFSET('[142]2-1余额分级表'!$C$6,,,COUNTA('[142]2-1余额分级表'!$C:$C)-1)</definedName>
    <definedName name="省级余额" localSheetId="39">OFFSET('[142]2-1余额分级表'!$C$6,,,COUNTA('[142]2-1余额分级表'!$C:$C)-1)</definedName>
    <definedName name="省级余额" localSheetId="40">OFFSET('[142]2-1余额分级表'!$C$6,,,COUNTA('[142]2-1余额分级表'!$C:$C)-1)</definedName>
    <definedName name="省级余额" localSheetId="41">OFFSET('[142]2-1余额分级表'!$C$6,,,COUNTA('[142]2-1余额分级表'!$C:$C)-1)</definedName>
    <definedName name="省级余额" localSheetId="51">OFFSET('[144]2-1余额分级表'!$C$6,,,COUNTA('[144]2-1余额分级表'!$C:$C)-1)</definedName>
    <definedName name="省级余额">OFFSET('[145]2-1余额分级表'!$C$6,,,COUNTA('[145]2-1余额分级表'!$C:$C)-1)</definedName>
    <definedName name="省级直接" localSheetId="15">OFFSET('[142]2-5直接分级表'!$C$6,,,COUNTA('[142]2-5直接分级表'!$C:$C)-1)</definedName>
    <definedName name="省级直接" localSheetId="16">OFFSET('[142]2-5直接分级表'!$C$6,,,COUNTA('[142]2-5直接分级表'!$C:$C)-1)</definedName>
    <definedName name="省级直接" localSheetId="17">OFFSET('[142]2-5直接分级表'!$C$6,,,COUNTA('[142]2-5直接分级表'!$C:$C)-1)</definedName>
    <definedName name="省级直接" localSheetId="18">OFFSET('[142]2-5直接分级表'!$C$6,,,COUNTA('[142]2-5直接分级表'!$C:$C)-1)</definedName>
    <definedName name="省级直接" localSheetId="30">OFFSET('[143]2-5直接分级表'!$C$6,,,COUNTA('[143]2-5直接分级表'!$C:$C)-1)</definedName>
    <definedName name="省级直接" localSheetId="38">OFFSET('[142]2-5直接分级表'!$C$6,,,COUNTA('[142]2-5直接分级表'!$C:$C)-1)</definedName>
    <definedName name="省级直接" localSheetId="39">OFFSET('[142]2-5直接分级表'!$C$6,,,COUNTA('[142]2-5直接分级表'!$C:$C)-1)</definedName>
    <definedName name="省级直接" localSheetId="40">OFFSET('[142]2-5直接分级表'!$C$6,,,COUNTA('[142]2-5直接分级表'!$C:$C)-1)</definedName>
    <definedName name="省级直接" localSheetId="41">OFFSET('[142]2-5直接分级表'!$C$6,,,COUNTA('[142]2-5直接分级表'!$C:$C)-1)</definedName>
    <definedName name="省级直接" localSheetId="51">OFFSET('[144]2-5直接分级表'!$C$6,,,COUNTA('[144]2-5直接分级表'!$C:$C)-1)</definedName>
    <definedName name="省级直接">OFFSET('[145]2-5直接分级表'!$C$6,,,COUNTA('[145]2-5直接分级表'!$C:$C)-1)</definedName>
    <definedName name="省级专项" localSheetId="15">OFFSET('[142]2-9专项分级表'!$C$6,,,COUNTA('[142]2-9专项分级表'!$C:$C)-1)</definedName>
    <definedName name="省级专项" localSheetId="16">OFFSET('[142]2-9专项分级表'!$C$6,,,COUNTA('[142]2-9专项分级表'!$C:$C)-1)</definedName>
    <definedName name="省级专项" localSheetId="17">OFFSET('[142]2-9专项分级表'!$C$6,,,COUNTA('[142]2-9专项分级表'!$C:$C)-1)</definedName>
    <definedName name="省级专项" localSheetId="18">OFFSET('[142]2-9专项分级表'!$C$6,,,COUNTA('[142]2-9专项分级表'!$C:$C)-1)</definedName>
    <definedName name="省级专项" localSheetId="30">OFFSET('[143]2-9专项分级表'!$C$6,,,COUNTA('[143]2-9专项分级表'!$C:$C)-1)</definedName>
    <definedName name="省级专项" localSheetId="38">OFFSET('[142]2-9专项分级表'!$C$6,,,COUNTA('[142]2-9专项分级表'!$C:$C)-1)</definedName>
    <definedName name="省级专项" localSheetId="39">OFFSET('[142]2-9专项分级表'!$C$6,,,COUNTA('[142]2-9专项分级表'!$C:$C)-1)</definedName>
    <definedName name="省级专项" localSheetId="40">OFFSET('[142]2-9专项分级表'!$C$6,,,COUNTA('[142]2-9专项分级表'!$C:$C)-1)</definedName>
    <definedName name="省级专项" localSheetId="41">OFFSET('[142]2-9专项分级表'!$C$6,,,COUNTA('[142]2-9专项分级表'!$C:$C)-1)</definedName>
    <definedName name="省级专项" localSheetId="51">OFFSET('[144]2-9专项分级表'!$C$6,,,COUNTA('[144]2-9专项分级表'!$C:$C)-1)</definedName>
    <definedName name="省级专项">OFFSET('[145]2-9专项分级表'!$C$6,,,COUNTA('[145]2-9专项分级表'!$C:$C)-1)</definedName>
    <definedName name="省区" localSheetId="15">[221]均衡!$B$4:$B$44</definedName>
    <definedName name="省区" localSheetId="16">[221]均衡!$B$4:$B$44</definedName>
    <definedName name="省区" localSheetId="17">[221]均衡!$B$4:$B$44</definedName>
    <definedName name="省区" localSheetId="18">[221]均衡!$B$4:$B$44</definedName>
    <definedName name="省区" localSheetId="30">[222]均衡!$B$4:$B$44</definedName>
    <definedName name="省区" localSheetId="38">[221]均衡!$B$4:$B$44</definedName>
    <definedName name="省区" localSheetId="39">[221]均衡!$B$4:$B$44</definedName>
    <definedName name="省区" localSheetId="40">[221]均衡!$B$4:$B$44</definedName>
    <definedName name="省区" localSheetId="41">[221]均衡!$B$4:$B$44</definedName>
    <definedName name="省区" localSheetId="51">[223]均衡!$B$4:$B$44</definedName>
    <definedName name="省区">[224]均衡!$B$4:$B$44</definedName>
    <definedName name="市级担保" localSheetId="15">OFFSET('[142]2-11担保分级表'!$E$6,,,COUNTA('[142]2-11担保分级表'!$E:$E)-1)</definedName>
    <definedName name="市级担保" localSheetId="16">OFFSET('[142]2-11担保分级表'!$E$6,,,COUNTA('[142]2-11担保分级表'!$E:$E)-1)</definedName>
    <definedName name="市级担保" localSheetId="17">OFFSET('[142]2-11担保分级表'!$E$6,,,COUNTA('[142]2-11担保分级表'!$E:$E)-1)</definedName>
    <definedName name="市级担保" localSheetId="18">OFFSET('[142]2-11担保分级表'!$E$6,,,COUNTA('[142]2-11担保分级表'!$E:$E)-1)</definedName>
    <definedName name="市级担保" localSheetId="30">OFFSET('[143]2-11担保分级表'!$E$6,,,COUNTA('[143]2-11担保分级表'!$E:$E)-1)</definedName>
    <definedName name="市级担保" localSheetId="38">OFFSET('[142]2-11担保分级表'!$E$6,,,COUNTA('[142]2-11担保分级表'!$E:$E)-1)</definedName>
    <definedName name="市级担保" localSheetId="39">OFFSET('[142]2-11担保分级表'!$E$6,,,COUNTA('[142]2-11担保分级表'!$E:$E)-1)</definedName>
    <definedName name="市级担保" localSheetId="40">OFFSET('[142]2-11担保分级表'!$E$6,,,COUNTA('[142]2-11担保分级表'!$E:$E)-1)</definedName>
    <definedName name="市级担保" localSheetId="41">OFFSET('[142]2-11担保分级表'!$E$6,,,COUNTA('[142]2-11担保分级表'!$E:$E)-1)</definedName>
    <definedName name="市级担保" localSheetId="51">OFFSET('[144]2-11担保分级表'!$E$6,,,COUNTA('[144]2-11担保分级表'!$E:$E)-1)</definedName>
    <definedName name="市级担保">OFFSET('[145]2-11担保分级表'!$E$6,,,COUNTA('[145]2-11担保分级表'!$E:$E)-1)</definedName>
    <definedName name="市级一般" localSheetId="15">OFFSET('[142]2-7一般分级表'!$E$6,,,COUNTA('[142]2-7一般分级表'!$E:$E)-1)</definedName>
    <definedName name="市级一般" localSheetId="16">OFFSET('[142]2-7一般分级表'!$E$6,,,COUNTA('[142]2-7一般分级表'!$E:$E)-1)</definedName>
    <definedName name="市级一般" localSheetId="17">OFFSET('[142]2-7一般分级表'!$E$6,,,COUNTA('[142]2-7一般分级表'!$E:$E)-1)</definedName>
    <definedName name="市级一般" localSheetId="18">OFFSET('[142]2-7一般分级表'!$E$6,,,COUNTA('[142]2-7一般分级表'!$E:$E)-1)</definedName>
    <definedName name="市级一般" localSheetId="30">OFFSET('[143]2-7一般分级表'!$E$6,,,COUNTA('[143]2-7一般分级表'!$E:$E)-1)</definedName>
    <definedName name="市级一般" localSheetId="38">OFFSET('[142]2-7一般分级表'!$E$6,,,COUNTA('[142]2-7一般分级表'!$E:$E)-1)</definedName>
    <definedName name="市级一般" localSheetId="39">OFFSET('[142]2-7一般分级表'!$E$6,,,COUNTA('[142]2-7一般分级表'!$E:$E)-1)</definedName>
    <definedName name="市级一般" localSheetId="40">OFFSET('[142]2-7一般分级表'!$E$6,,,COUNTA('[142]2-7一般分级表'!$E:$E)-1)</definedName>
    <definedName name="市级一般" localSheetId="41">OFFSET('[142]2-7一般分级表'!$E$6,,,COUNTA('[142]2-7一般分级表'!$E:$E)-1)</definedName>
    <definedName name="市级一般" localSheetId="51">OFFSET('[144]2-7一般分级表'!$E$6,,,COUNTA('[144]2-7一般分级表'!$E:$E)-1)</definedName>
    <definedName name="市级一般">OFFSET('[145]2-7一般分级表'!$E$6,,,COUNTA('[145]2-7一般分级表'!$E:$E)-1)</definedName>
    <definedName name="市级余额" localSheetId="15">OFFSET('[142]2-1余额分级表'!$E$6,,,COUNTA('[142]2-1余额分级表'!$E:$E)-1)</definedName>
    <definedName name="市级余额" localSheetId="16">OFFSET('[142]2-1余额分级表'!$E$6,,,COUNTA('[142]2-1余额分级表'!$E:$E)-1)</definedName>
    <definedName name="市级余额" localSheetId="17">OFFSET('[142]2-1余额分级表'!$E$6,,,COUNTA('[142]2-1余额分级表'!$E:$E)-1)</definedName>
    <definedName name="市级余额" localSheetId="18">OFFSET('[142]2-1余额分级表'!$E$6,,,COUNTA('[142]2-1余额分级表'!$E:$E)-1)</definedName>
    <definedName name="市级余额" localSheetId="30">OFFSET('[143]2-1余额分级表'!$E$6,,,COUNTA('[143]2-1余额分级表'!$E:$E)-1)</definedName>
    <definedName name="市级余额" localSheetId="38">OFFSET('[142]2-1余额分级表'!$E$6,,,COUNTA('[142]2-1余额分级表'!$E:$E)-1)</definedName>
    <definedName name="市级余额" localSheetId="39">OFFSET('[142]2-1余额分级表'!$E$6,,,COUNTA('[142]2-1余额分级表'!$E:$E)-1)</definedName>
    <definedName name="市级余额" localSheetId="40">OFFSET('[142]2-1余额分级表'!$E$6,,,COUNTA('[142]2-1余额分级表'!$E:$E)-1)</definedName>
    <definedName name="市级余额" localSheetId="41">OFFSET('[142]2-1余额分级表'!$E$6,,,COUNTA('[142]2-1余额分级表'!$E:$E)-1)</definedName>
    <definedName name="市级余额" localSheetId="51">OFFSET('[144]2-1余额分级表'!$E$6,,,COUNTA('[144]2-1余额分级表'!$E:$E)-1)</definedName>
    <definedName name="市级余额">OFFSET('[145]2-1余额分级表'!$E$6,,,COUNTA('[145]2-1余额分级表'!$E:$E)-1)</definedName>
    <definedName name="市级直接" localSheetId="15">OFFSET('[142]2-5直接分级表'!$E$6,,,COUNTA('[142]2-5直接分级表'!$E:$E)-1)</definedName>
    <definedName name="市级直接" localSheetId="16">OFFSET('[142]2-5直接分级表'!$E$6,,,COUNTA('[142]2-5直接分级表'!$E:$E)-1)</definedName>
    <definedName name="市级直接" localSheetId="17">OFFSET('[142]2-5直接分级表'!$E$6,,,COUNTA('[142]2-5直接分级表'!$E:$E)-1)</definedName>
    <definedName name="市级直接" localSheetId="18">OFFSET('[142]2-5直接分级表'!$E$6,,,COUNTA('[142]2-5直接分级表'!$E:$E)-1)</definedName>
    <definedName name="市级直接" localSheetId="30">OFFSET('[143]2-5直接分级表'!$E$6,,,COUNTA('[143]2-5直接分级表'!$E:$E)-1)</definedName>
    <definedName name="市级直接" localSheetId="38">OFFSET('[142]2-5直接分级表'!$E$6,,,COUNTA('[142]2-5直接分级表'!$E:$E)-1)</definedName>
    <definedName name="市级直接" localSheetId="39">OFFSET('[142]2-5直接分级表'!$E$6,,,COUNTA('[142]2-5直接分级表'!$E:$E)-1)</definedName>
    <definedName name="市级直接" localSheetId="40">OFFSET('[142]2-5直接分级表'!$E$6,,,COUNTA('[142]2-5直接分级表'!$E:$E)-1)</definedName>
    <definedName name="市级直接" localSheetId="41">OFFSET('[142]2-5直接分级表'!$E$6,,,COUNTA('[142]2-5直接分级表'!$E:$E)-1)</definedName>
    <definedName name="市级直接" localSheetId="51">OFFSET('[144]2-5直接分级表'!$E$6,,,COUNTA('[144]2-5直接分级表'!$E:$E)-1)</definedName>
    <definedName name="市级直接">OFFSET('[145]2-5直接分级表'!$E$6,,,COUNTA('[145]2-5直接分级表'!$E:$E)-1)</definedName>
    <definedName name="市级专项" localSheetId="15">OFFSET('[142]2-9专项分级表'!$E$6,,,COUNTA('[142]2-9专项分级表'!$E:$E)-1)</definedName>
    <definedName name="市级专项" localSheetId="16">OFFSET('[142]2-9专项分级表'!$E$6,,,COUNTA('[142]2-9专项分级表'!$E:$E)-1)</definedName>
    <definedName name="市级专项" localSheetId="17">OFFSET('[142]2-9专项分级表'!$E$6,,,COUNTA('[142]2-9专项分级表'!$E:$E)-1)</definedName>
    <definedName name="市级专项" localSheetId="18">OFFSET('[142]2-9专项分级表'!$E$6,,,COUNTA('[142]2-9专项分级表'!$E:$E)-1)</definedName>
    <definedName name="市级专项" localSheetId="30">OFFSET('[143]2-9专项分级表'!$E$6,,,COUNTA('[143]2-9专项分级表'!$E:$E)-1)</definedName>
    <definedName name="市级专项" localSheetId="38">OFFSET('[142]2-9专项分级表'!$E$6,,,COUNTA('[142]2-9专项分级表'!$E:$E)-1)</definedName>
    <definedName name="市级专项" localSheetId="39">OFFSET('[142]2-9专项分级表'!$E$6,,,COUNTA('[142]2-9专项分级表'!$E:$E)-1)</definedName>
    <definedName name="市级专项" localSheetId="40">OFFSET('[142]2-9专项分级表'!$E$6,,,COUNTA('[142]2-9专项分级表'!$E:$E)-1)</definedName>
    <definedName name="市级专项" localSheetId="41">OFFSET('[142]2-9专项分级表'!$E$6,,,COUNTA('[142]2-9专项分级表'!$E:$E)-1)</definedName>
    <definedName name="市级专项" localSheetId="51">OFFSET('[144]2-9专项分级表'!$E$6,,,COUNTA('[144]2-9专项分级表'!$E:$E)-1)</definedName>
    <definedName name="市级专项">OFFSET('[145]2-9专项分级表'!$E$6,,,COUNTA('[145]2-9专项分级表'!$E:$E)-1)</definedName>
    <definedName name="事业发展支出" localSheetId="15">[225]事业发展!$E$4:$E$184</definedName>
    <definedName name="事业发展支出" localSheetId="16">[225]事业发展!$E$4:$E$184</definedName>
    <definedName name="事业发展支出" localSheetId="17">[225]事业发展!$E$4:$E$184</definedName>
    <definedName name="事业发展支出" localSheetId="18">[225]事业发展!$E$4:$E$184</definedName>
    <definedName name="事业发展支出" localSheetId="30">[226]事业发展!$E$4:$E$184</definedName>
    <definedName name="事业发展支出" localSheetId="38">[225]事业发展!$E$4:$E$184</definedName>
    <definedName name="事业发展支出" localSheetId="39">[225]事业发展!$E$4:$E$184</definedName>
    <definedName name="事业发展支出" localSheetId="40">[225]事业发展!$E$4:$E$184</definedName>
    <definedName name="事业发展支出" localSheetId="41">[225]事业发展!$E$4:$E$184</definedName>
    <definedName name="事业发展支出" localSheetId="51">[227]事业发展!$E$4:$E$184</definedName>
    <definedName name="事业发展支出">[228]事业发展!$E$4:$E$184</definedName>
    <definedName name="是" localSheetId="15">#REF!</definedName>
    <definedName name="是" localSheetId="16">#REF!</definedName>
    <definedName name="是" localSheetId="17">#REF!</definedName>
    <definedName name="是" localSheetId="18">#REF!</definedName>
    <definedName name="是" localSheetId="19">#REF!</definedName>
    <definedName name="是" localSheetId="20">#REF!</definedName>
    <definedName name="是" localSheetId="21">#REF!</definedName>
    <definedName name="是" localSheetId="22">#REF!</definedName>
    <definedName name="是" localSheetId="23">#REF!</definedName>
    <definedName name="是" localSheetId="24">#REF!</definedName>
    <definedName name="是" localSheetId="30">#REF!</definedName>
    <definedName name="是" localSheetId="31">#REF!</definedName>
    <definedName name="是" localSheetId="33">#REF!</definedName>
    <definedName name="是" localSheetId="38">#REF!</definedName>
    <definedName name="是" localSheetId="39">#REF!</definedName>
    <definedName name="是" localSheetId="40">#REF!</definedName>
    <definedName name="是" localSheetId="41">#REF!</definedName>
    <definedName name="是" localSheetId="42">#REF!</definedName>
    <definedName name="是" localSheetId="43">#REF!</definedName>
    <definedName name="是" localSheetId="44">#REF!</definedName>
    <definedName name="是" localSheetId="45">#REF!</definedName>
    <definedName name="是" localSheetId="46">#REF!</definedName>
    <definedName name="是" localSheetId="47">#REF!</definedName>
    <definedName name="是" localSheetId="48">#REF!</definedName>
    <definedName name="是" localSheetId="49">#REF!</definedName>
    <definedName name="是" localSheetId="50">#REF!</definedName>
    <definedName name="是" localSheetId="51">#REF!</definedName>
    <definedName name="是" localSheetId="2">#REF!</definedName>
    <definedName name="是">#REF!</definedName>
    <definedName name="是否" localSheetId="15">[177]指标项!$A$2:$A$3</definedName>
    <definedName name="是否" localSheetId="16">[177]指标项!$A$2:$A$3</definedName>
    <definedName name="是否" localSheetId="17">[177]指标项!$A$2:$A$3</definedName>
    <definedName name="是否" localSheetId="18">[177]指标项!$A$2:$A$3</definedName>
    <definedName name="是否" localSheetId="30">[178]指标项!$A$2:$A$3</definedName>
    <definedName name="是否" localSheetId="38">[177]指标项!$A$2:$A$3</definedName>
    <definedName name="是否" localSheetId="39">[177]指标项!$A$2:$A$3</definedName>
    <definedName name="是否" localSheetId="40">[177]指标项!$A$2:$A$3</definedName>
    <definedName name="是否" localSheetId="41">[177]指标项!$A$2:$A$3</definedName>
    <definedName name="是否" localSheetId="51">[179]指标项!$A$2:$A$3</definedName>
    <definedName name="是否">[180]指标项!$A$2:$A$3</definedName>
    <definedName name="是否立项" localSheetId="15">[229]区划对应表!$E$1:$E$2</definedName>
    <definedName name="是否立项" localSheetId="16">[229]区划对应表!$E$1:$E$2</definedName>
    <definedName name="是否立项" localSheetId="17">[229]区划对应表!$E$1:$E$2</definedName>
    <definedName name="是否立项" localSheetId="18">[229]区划对应表!$E$1:$E$2</definedName>
    <definedName name="是否立项" localSheetId="30">[230]区划对应表!$E$1:$E$2</definedName>
    <definedName name="是否立项" localSheetId="38">[229]区划对应表!$E$1:$E$2</definedName>
    <definedName name="是否立项" localSheetId="39">[229]区划对应表!$E$1:$E$2</definedName>
    <definedName name="是否立项" localSheetId="40">[229]区划对应表!$E$1:$E$2</definedName>
    <definedName name="是否立项" localSheetId="41">[229]区划对应表!$E$1:$E$2</definedName>
    <definedName name="是否立项" localSheetId="51">[231]区划对应表!$E$1:$E$2</definedName>
    <definedName name="是否立项">[232]区划对应表!$E$1:$E$2</definedName>
    <definedName name="水利部门" localSheetId="15">VLOOKUP([118]公路里程!$D1,[189]Sheet1!$A$3:$J$252,7,)</definedName>
    <definedName name="水利部门" localSheetId="16">VLOOKUP([118]公路里程!$D1,[189]Sheet1!$A$3:$J$252,7,)</definedName>
    <definedName name="水利部门" localSheetId="17">VLOOKUP([118]公路里程!$D1,[189]Sheet1!$A$3:$J$252,7,)</definedName>
    <definedName name="水利部门" localSheetId="18">VLOOKUP([118]公路里程!$D1,[189]Sheet1!$A$3:$J$252,7,)</definedName>
    <definedName name="水利部门" localSheetId="30">VLOOKUP([120]公路里程!$D1,[190]Sheet1!$A$3:$J$252,7,)</definedName>
    <definedName name="水利部门" localSheetId="38">VLOOKUP([118]公路里程!$D1,[189]Sheet1!$A$3:$J$252,7,)</definedName>
    <definedName name="水利部门" localSheetId="39">VLOOKUP([118]公路里程!$D1,[189]Sheet1!$A$3:$J$252,7,)</definedName>
    <definedName name="水利部门" localSheetId="40">VLOOKUP([118]公路里程!$D1,[189]Sheet1!$A$3:$J$252,7,)</definedName>
    <definedName name="水利部门" localSheetId="41">VLOOKUP([118]公路里程!$D1,[189]Sheet1!$A$3:$J$252,7,)</definedName>
    <definedName name="水利部门" localSheetId="51">VLOOKUP([122]公路里程!$D1,[191]Sheet1!$A$3:$J$252,7,)</definedName>
    <definedName name="水利部门">VLOOKUP([124]公路里程!$D1,[192]Sheet1!$A$3:$J$252,7,)</definedName>
    <definedName name="四季度" localSheetId="15">'[233]C01-1'!#REF!</definedName>
    <definedName name="四季度" localSheetId="16">'[233]C01-1'!#REF!</definedName>
    <definedName name="四季度" localSheetId="17">'[233]C01-1'!#REF!</definedName>
    <definedName name="四季度" localSheetId="18">'[233]C01-1'!#REF!</definedName>
    <definedName name="四季度" localSheetId="30">'[234]C01-1'!#REF!</definedName>
    <definedName name="四季度" localSheetId="38">'[233]C01-1'!#REF!</definedName>
    <definedName name="四季度" localSheetId="39">'[233]C01-1'!#REF!</definedName>
    <definedName name="四季度" localSheetId="40">'[233]C01-1'!#REF!</definedName>
    <definedName name="四季度" localSheetId="41">'[233]C01-1'!#REF!</definedName>
    <definedName name="四季度" localSheetId="51">'[235]C01-1'!#REF!</definedName>
    <definedName name="四季度">'[236]C01-1'!#REF!</definedName>
    <definedName name="所得税" localSheetId="15">'[13]SW-TEO'!#REF!</definedName>
    <definedName name="所得税" localSheetId="16">'[13]SW-TEO'!#REF!</definedName>
    <definedName name="所得税" localSheetId="17">'[13]SW-TEO'!#REF!</definedName>
    <definedName name="所得税" localSheetId="18">'[13]SW-TEO'!#REF!</definedName>
    <definedName name="所得税" localSheetId="30">'[14]SW-TEO'!#REF!</definedName>
    <definedName name="所得税" localSheetId="38">'[13]SW-TEO'!#REF!</definedName>
    <definedName name="所得税" localSheetId="39">'[13]SW-TEO'!#REF!</definedName>
    <definedName name="所得税" localSheetId="40">'[13]SW-TEO'!#REF!</definedName>
    <definedName name="所得税" localSheetId="41">'[13]SW-TEO'!#REF!</definedName>
    <definedName name="所得税" localSheetId="51">'[15]SW-TEO'!#REF!</definedName>
    <definedName name="所得税">'[16]SW-TEO'!#REF!</definedName>
    <definedName name="卫生部门" localSheetId="15">VLOOKUP([118]公路里程!$D1,'[126]2009'!$A$10:$AS$255,38,)</definedName>
    <definedName name="卫生部门" localSheetId="16">VLOOKUP([118]公路里程!$D1,'[126]2009'!$A$10:$AS$255,38,)</definedName>
    <definedName name="卫生部门" localSheetId="17">VLOOKUP([118]公路里程!$D1,'[126]2009'!$A$10:$AS$255,38,)</definedName>
    <definedName name="卫生部门" localSheetId="18">VLOOKUP([118]公路里程!$D1,'[126]2009'!$A$10:$AS$255,38,)</definedName>
    <definedName name="卫生部门" localSheetId="30">VLOOKUP([120]公路里程!$D1,'[127]2009'!$A$10:$AS$255,38,)</definedName>
    <definedName name="卫生部门" localSheetId="38">VLOOKUP([118]公路里程!$D1,'[126]2009'!$A$10:$AS$255,38,)</definedName>
    <definedName name="卫生部门" localSheetId="39">VLOOKUP([118]公路里程!$D1,'[126]2009'!$A$10:$AS$255,38,)</definedName>
    <definedName name="卫生部门" localSheetId="40">VLOOKUP([118]公路里程!$D1,'[126]2009'!$A$10:$AS$255,38,)</definedName>
    <definedName name="卫生部门" localSheetId="41">VLOOKUP([118]公路里程!$D1,'[126]2009'!$A$10:$AS$255,38,)</definedName>
    <definedName name="卫生部门" localSheetId="51">VLOOKUP([122]公路里程!$D1,'[128]2009'!$A$10:$AS$255,38,)</definedName>
    <definedName name="卫生部门">VLOOKUP([124]公路里程!$D1,'[129]2009'!$A$10:$AS$255,38,)</definedName>
    <definedName name="位次d" localSheetId="15">[237]四月份月报!#REF!</definedName>
    <definedName name="位次d" localSheetId="16">[237]四月份月报!#REF!</definedName>
    <definedName name="位次d" localSheetId="17">[237]四月份月报!#REF!</definedName>
    <definedName name="位次d" localSheetId="18">[237]四月份月报!#REF!</definedName>
    <definedName name="位次d" localSheetId="38">[237]四月份月报!#REF!</definedName>
    <definedName name="位次d" localSheetId="39">[237]四月份月报!#REF!</definedName>
    <definedName name="位次d" localSheetId="40">[237]四月份月报!#REF!</definedName>
    <definedName name="位次d" localSheetId="41">[237]四月份月报!#REF!</definedName>
    <definedName name="位次d" localSheetId="51">[238]四月份月报!#REF!</definedName>
    <definedName name="位次d">[239]四月份月报!#REF!</definedName>
    <definedName name="文体广部门" localSheetId="15">VLOOKUP([118]公路里程!$D1,'[126]2009'!$A$10:$AS$255,36,)</definedName>
    <definedName name="文体广部门" localSheetId="16">VLOOKUP([118]公路里程!$D1,'[126]2009'!$A$10:$AS$255,36,)</definedName>
    <definedName name="文体广部门" localSheetId="17">VLOOKUP([118]公路里程!$D1,'[126]2009'!$A$10:$AS$255,36,)</definedName>
    <definedName name="文体广部门" localSheetId="18">VLOOKUP([118]公路里程!$D1,'[126]2009'!$A$10:$AS$255,36,)</definedName>
    <definedName name="文体广部门" localSheetId="30">VLOOKUP([120]公路里程!$D1,'[127]2009'!$A$10:$AS$255,36,)</definedName>
    <definedName name="文体广部门" localSheetId="38">VLOOKUP([118]公路里程!$D1,'[126]2009'!$A$10:$AS$255,36,)</definedName>
    <definedName name="文体广部门" localSheetId="39">VLOOKUP([118]公路里程!$D1,'[126]2009'!$A$10:$AS$255,36,)</definedName>
    <definedName name="文体广部门" localSheetId="40">VLOOKUP([118]公路里程!$D1,'[126]2009'!$A$10:$AS$255,36,)</definedName>
    <definedName name="文体广部门" localSheetId="41">VLOOKUP([118]公路里程!$D1,'[126]2009'!$A$10:$AS$255,36,)</definedName>
    <definedName name="文体广部门" localSheetId="51">VLOOKUP([122]公路里程!$D1,'[128]2009'!$A$10:$AS$255,36,)</definedName>
    <definedName name="文体广部门">VLOOKUP([124]公路里程!$D1,'[129]2009'!$A$10:$AS$255,36,)</definedName>
    <definedName name="县级担保" localSheetId="15">OFFSET('[142]2-11担保分级表'!$G$6,,,COUNTA('[142]2-11担保分级表'!$G:$G)-1)</definedName>
    <definedName name="县级担保" localSheetId="16">OFFSET('[142]2-11担保分级表'!$G$6,,,COUNTA('[142]2-11担保分级表'!$G:$G)-1)</definedName>
    <definedName name="县级担保" localSheetId="17">OFFSET('[142]2-11担保分级表'!$G$6,,,COUNTA('[142]2-11担保分级表'!$G:$G)-1)</definedName>
    <definedName name="县级担保" localSheetId="18">OFFSET('[142]2-11担保分级表'!$G$6,,,COUNTA('[142]2-11担保分级表'!$G:$G)-1)</definedName>
    <definedName name="县级担保" localSheetId="30">OFFSET('[143]2-11担保分级表'!$G$6,,,COUNTA('[143]2-11担保分级表'!$G:$G)-1)</definedName>
    <definedName name="县级担保" localSheetId="38">OFFSET('[142]2-11担保分级表'!$G$6,,,COUNTA('[142]2-11担保分级表'!$G:$G)-1)</definedName>
    <definedName name="县级担保" localSheetId="39">OFFSET('[142]2-11担保分级表'!$G$6,,,COUNTA('[142]2-11担保分级表'!$G:$G)-1)</definedName>
    <definedName name="县级担保" localSheetId="40">OFFSET('[142]2-11担保分级表'!$G$6,,,COUNTA('[142]2-11担保分级表'!$G:$G)-1)</definedName>
    <definedName name="县级担保" localSheetId="41">OFFSET('[142]2-11担保分级表'!$G$6,,,COUNTA('[142]2-11担保分级表'!$G:$G)-1)</definedName>
    <definedName name="县级担保" localSheetId="51">OFFSET('[144]2-11担保分级表'!$G$6,,,COUNTA('[144]2-11担保分级表'!$G:$G)-1)</definedName>
    <definedName name="县级担保">OFFSET('[145]2-11担保分级表'!$G$6,,,COUNTA('[145]2-11担保分级表'!$G:$G)-1)</definedName>
    <definedName name="县级一般" localSheetId="15">OFFSET('[142]2-7一般分级表'!$G$6,,,COUNTA('[142]2-7一般分级表'!$G:$G)-1)</definedName>
    <definedName name="县级一般" localSheetId="16">OFFSET('[142]2-7一般分级表'!$G$6,,,COUNTA('[142]2-7一般分级表'!$G:$G)-1)</definedName>
    <definedName name="县级一般" localSheetId="17">OFFSET('[142]2-7一般分级表'!$G$6,,,COUNTA('[142]2-7一般分级表'!$G:$G)-1)</definedName>
    <definedName name="县级一般" localSheetId="18">OFFSET('[142]2-7一般分级表'!$G$6,,,COUNTA('[142]2-7一般分级表'!$G:$G)-1)</definedName>
    <definedName name="县级一般" localSheetId="30">OFFSET('[143]2-7一般分级表'!$G$6,,,COUNTA('[143]2-7一般分级表'!$G:$G)-1)</definedName>
    <definedName name="县级一般" localSheetId="38">OFFSET('[142]2-7一般分级表'!$G$6,,,COUNTA('[142]2-7一般分级表'!$G:$G)-1)</definedName>
    <definedName name="县级一般" localSheetId="39">OFFSET('[142]2-7一般分级表'!$G$6,,,COUNTA('[142]2-7一般分级表'!$G:$G)-1)</definedName>
    <definedName name="县级一般" localSheetId="40">OFFSET('[142]2-7一般分级表'!$G$6,,,COUNTA('[142]2-7一般分级表'!$G:$G)-1)</definedName>
    <definedName name="县级一般" localSheetId="41">OFFSET('[142]2-7一般分级表'!$G$6,,,COUNTA('[142]2-7一般分级表'!$G:$G)-1)</definedName>
    <definedName name="县级一般" localSheetId="51">OFFSET('[144]2-7一般分级表'!$G$6,,,COUNTA('[144]2-7一般分级表'!$G:$G)-1)</definedName>
    <definedName name="县级一般">OFFSET('[145]2-7一般分级表'!$G$6,,,COUNTA('[145]2-7一般分级表'!$G:$G)-1)</definedName>
    <definedName name="县级余额" localSheetId="15">OFFSET('[142]2-1余额分级表'!$G$6,,,COUNTA('[142]2-1余额分级表'!$G:$G)-1)</definedName>
    <definedName name="县级余额" localSheetId="16">OFFSET('[142]2-1余额分级表'!$G$6,,,COUNTA('[142]2-1余额分级表'!$G:$G)-1)</definedName>
    <definedName name="县级余额" localSheetId="17">OFFSET('[142]2-1余额分级表'!$G$6,,,COUNTA('[142]2-1余额分级表'!$G:$G)-1)</definedName>
    <definedName name="县级余额" localSheetId="18">OFFSET('[142]2-1余额分级表'!$G$6,,,COUNTA('[142]2-1余额分级表'!$G:$G)-1)</definedName>
    <definedName name="县级余额" localSheetId="30">OFFSET('[143]2-1余额分级表'!$G$6,,,COUNTA('[143]2-1余额分级表'!$G:$G)-1)</definedName>
    <definedName name="县级余额" localSheetId="38">OFFSET('[142]2-1余额分级表'!$G$6,,,COUNTA('[142]2-1余额分级表'!$G:$G)-1)</definedName>
    <definedName name="县级余额" localSheetId="39">OFFSET('[142]2-1余额分级表'!$G$6,,,COUNTA('[142]2-1余额分级表'!$G:$G)-1)</definedName>
    <definedName name="县级余额" localSheetId="40">OFFSET('[142]2-1余额分级表'!$G$6,,,COUNTA('[142]2-1余额分级表'!$G:$G)-1)</definedName>
    <definedName name="县级余额" localSheetId="41">OFFSET('[142]2-1余额分级表'!$G$6,,,COUNTA('[142]2-1余额分级表'!$G:$G)-1)</definedName>
    <definedName name="县级余额" localSheetId="51">OFFSET('[144]2-1余额分级表'!$G$6,,,COUNTA('[144]2-1余额分级表'!$G:$G)-1)</definedName>
    <definedName name="县级余额">OFFSET('[145]2-1余额分级表'!$G$6,,,COUNTA('[145]2-1余额分级表'!$G:$G)-1)</definedName>
    <definedName name="县级直接" localSheetId="15">OFFSET('[142]2-5直接分级表'!$G$6,,,COUNTA('[142]2-5直接分级表'!$G:$G)-1)</definedName>
    <definedName name="县级直接" localSheetId="16">OFFSET('[142]2-5直接分级表'!$G$6,,,COUNTA('[142]2-5直接分级表'!$G:$G)-1)</definedName>
    <definedName name="县级直接" localSheetId="17">OFFSET('[142]2-5直接分级表'!$G$6,,,COUNTA('[142]2-5直接分级表'!$G:$G)-1)</definedName>
    <definedName name="县级直接" localSheetId="18">OFFSET('[142]2-5直接分级表'!$G$6,,,COUNTA('[142]2-5直接分级表'!$G:$G)-1)</definedName>
    <definedName name="县级直接" localSheetId="30">OFFSET('[143]2-5直接分级表'!$G$6,,,COUNTA('[143]2-5直接分级表'!$G:$G)-1)</definedName>
    <definedName name="县级直接" localSheetId="38">OFFSET('[142]2-5直接分级表'!$G$6,,,COUNTA('[142]2-5直接分级表'!$G:$G)-1)</definedName>
    <definedName name="县级直接" localSheetId="39">OFFSET('[142]2-5直接分级表'!$G$6,,,COUNTA('[142]2-5直接分级表'!$G:$G)-1)</definedName>
    <definedName name="县级直接" localSheetId="40">OFFSET('[142]2-5直接分级表'!$G$6,,,COUNTA('[142]2-5直接分级表'!$G:$G)-1)</definedName>
    <definedName name="县级直接" localSheetId="41">OFFSET('[142]2-5直接分级表'!$G$6,,,COUNTA('[142]2-5直接分级表'!$G:$G)-1)</definedName>
    <definedName name="县级直接" localSheetId="51">OFFSET('[144]2-5直接分级表'!$G$6,,,COUNTA('[144]2-5直接分级表'!$G:$G)-1)</definedName>
    <definedName name="县级直接">OFFSET('[145]2-5直接分级表'!$G$6,,,COUNTA('[145]2-5直接分级表'!$G:$G)-1)</definedName>
    <definedName name="县级专项" localSheetId="15">OFFSET('[142]2-9专项分级表'!$G$6,,,COUNTA('[142]2-9专项分级表'!$G:$G)-1)</definedName>
    <definedName name="县级专项" localSheetId="16">OFFSET('[142]2-9专项分级表'!$G$6,,,COUNTA('[142]2-9专项分级表'!$G:$G)-1)</definedName>
    <definedName name="县级专项" localSheetId="17">OFFSET('[142]2-9专项分级表'!$G$6,,,COUNTA('[142]2-9专项分级表'!$G:$G)-1)</definedName>
    <definedName name="县级专项" localSheetId="18">OFFSET('[142]2-9专项分级表'!$G$6,,,COUNTA('[142]2-9专项分级表'!$G:$G)-1)</definedName>
    <definedName name="县级专项" localSheetId="30">OFFSET('[143]2-9专项分级表'!$G$6,,,COUNTA('[143]2-9专项分级表'!$G:$G)-1)</definedName>
    <definedName name="县级专项" localSheetId="38">OFFSET('[142]2-9专项分级表'!$G$6,,,COUNTA('[142]2-9专项分级表'!$G:$G)-1)</definedName>
    <definedName name="县级专项" localSheetId="39">OFFSET('[142]2-9专项分级表'!$G$6,,,COUNTA('[142]2-9专项分级表'!$G:$G)-1)</definedName>
    <definedName name="县级专项" localSheetId="40">OFFSET('[142]2-9专项分级表'!$G$6,,,COUNTA('[142]2-9专项分级表'!$G:$G)-1)</definedName>
    <definedName name="县级专项" localSheetId="41">OFFSET('[142]2-9专项分级表'!$G$6,,,COUNTA('[142]2-9专项分级表'!$G:$G)-1)</definedName>
    <definedName name="县级专项" localSheetId="51">OFFSET('[144]2-9专项分级表'!$G$6,,,COUNTA('[144]2-9专项分级表'!$G:$G)-1)</definedName>
    <definedName name="县级专项">OFFSET('[145]2-9专项分级表'!$G$6,,,COUNTA('[145]2-9专项分级表'!$G:$G)-1)</definedName>
    <definedName name="乡级担保" localSheetId="15">OFFSET('[142]2-11担保分级表'!$I$6,,,COUNTA('[142]2-11担保分级表'!$I:$I)-1)</definedName>
    <definedName name="乡级担保" localSheetId="16">OFFSET('[142]2-11担保分级表'!$I$6,,,COUNTA('[142]2-11担保分级表'!$I:$I)-1)</definedName>
    <definedName name="乡级担保" localSheetId="17">OFFSET('[142]2-11担保分级表'!$I$6,,,COUNTA('[142]2-11担保分级表'!$I:$I)-1)</definedName>
    <definedName name="乡级担保" localSheetId="18">OFFSET('[142]2-11担保分级表'!$I$6,,,COUNTA('[142]2-11担保分级表'!$I:$I)-1)</definedName>
    <definedName name="乡级担保" localSheetId="30">OFFSET('[143]2-11担保分级表'!$I$6,,,COUNTA('[143]2-11担保分级表'!$I:$I)-1)</definedName>
    <definedName name="乡级担保" localSheetId="38">OFFSET('[142]2-11担保分级表'!$I$6,,,COUNTA('[142]2-11担保分级表'!$I:$I)-1)</definedName>
    <definedName name="乡级担保" localSheetId="39">OFFSET('[142]2-11担保分级表'!$I$6,,,COUNTA('[142]2-11担保分级表'!$I:$I)-1)</definedName>
    <definedName name="乡级担保" localSheetId="40">OFFSET('[142]2-11担保分级表'!$I$6,,,COUNTA('[142]2-11担保分级表'!$I:$I)-1)</definedName>
    <definedName name="乡级担保" localSheetId="41">OFFSET('[142]2-11担保分级表'!$I$6,,,COUNTA('[142]2-11担保分级表'!$I:$I)-1)</definedName>
    <definedName name="乡级担保" localSheetId="51">OFFSET('[144]2-11担保分级表'!$I$6,,,COUNTA('[144]2-11担保分级表'!$I:$I)-1)</definedName>
    <definedName name="乡级担保">OFFSET('[145]2-11担保分级表'!$I$6,,,COUNTA('[145]2-11担保分级表'!$I:$I)-1)</definedName>
    <definedName name="乡级一般" localSheetId="15">OFFSET('[142]2-7一般分级表'!$I$6,,,COUNTA('[142]2-7一般分级表'!$I:$I)-1)</definedName>
    <definedName name="乡级一般" localSheetId="16">OFFSET('[142]2-7一般分级表'!$I$6,,,COUNTA('[142]2-7一般分级表'!$I:$I)-1)</definedName>
    <definedName name="乡级一般" localSheetId="17">OFFSET('[142]2-7一般分级表'!$I$6,,,COUNTA('[142]2-7一般分级表'!$I:$I)-1)</definedName>
    <definedName name="乡级一般" localSheetId="18">OFFSET('[142]2-7一般分级表'!$I$6,,,COUNTA('[142]2-7一般分级表'!$I:$I)-1)</definedName>
    <definedName name="乡级一般" localSheetId="30">OFFSET('[143]2-7一般分级表'!$I$6,,,COUNTA('[143]2-7一般分级表'!$I:$I)-1)</definedName>
    <definedName name="乡级一般" localSheetId="38">OFFSET('[142]2-7一般分级表'!$I$6,,,COUNTA('[142]2-7一般分级表'!$I:$I)-1)</definedName>
    <definedName name="乡级一般" localSheetId="39">OFFSET('[142]2-7一般分级表'!$I$6,,,COUNTA('[142]2-7一般分级表'!$I:$I)-1)</definedName>
    <definedName name="乡级一般" localSheetId="40">OFFSET('[142]2-7一般分级表'!$I$6,,,COUNTA('[142]2-7一般分级表'!$I:$I)-1)</definedName>
    <definedName name="乡级一般" localSheetId="41">OFFSET('[142]2-7一般分级表'!$I$6,,,COUNTA('[142]2-7一般分级表'!$I:$I)-1)</definedName>
    <definedName name="乡级一般" localSheetId="51">OFFSET('[144]2-7一般分级表'!$I$6,,,COUNTA('[144]2-7一般分级表'!$I:$I)-1)</definedName>
    <definedName name="乡级一般">OFFSET('[145]2-7一般分级表'!$I$6,,,COUNTA('[145]2-7一般分级表'!$I:$I)-1)</definedName>
    <definedName name="乡级余额" localSheetId="15">OFFSET('[142]2-1余额分级表'!$I$6,,,COUNTA('[142]2-1余额分级表'!$I:$I)-1)</definedName>
    <definedName name="乡级余额" localSheetId="16">OFFSET('[142]2-1余额分级表'!$I$6,,,COUNTA('[142]2-1余额分级表'!$I:$I)-1)</definedName>
    <definedName name="乡级余额" localSheetId="17">OFFSET('[142]2-1余额分级表'!$I$6,,,COUNTA('[142]2-1余额分级表'!$I:$I)-1)</definedName>
    <definedName name="乡级余额" localSheetId="18">OFFSET('[142]2-1余额分级表'!$I$6,,,COUNTA('[142]2-1余额分级表'!$I:$I)-1)</definedName>
    <definedName name="乡级余额" localSheetId="30">OFFSET('[143]2-1余额分级表'!$I$6,,,COUNTA('[143]2-1余额分级表'!$I:$I)-1)</definedName>
    <definedName name="乡级余额" localSheetId="38">OFFSET('[142]2-1余额分级表'!$I$6,,,COUNTA('[142]2-1余额分级表'!$I:$I)-1)</definedName>
    <definedName name="乡级余额" localSheetId="39">OFFSET('[142]2-1余额分级表'!$I$6,,,COUNTA('[142]2-1余额分级表'!$I:$I)-1)</definedName>
    <definedName name="乡级余额" localSheetId="40">OFFSET('[142]2-1余额分级表'!$I$6,,,COUNTA('[142]2-1余额分级表'!$I:$I)-1)</definedName>
    <definedName name="乡级余额" localSheetId="41">OFFSET('[142]2-1余额分级表'!$I$6,,,COUNTA('[142]2-1余额分级表'!$I:$I)-1)</definedName>
    <definedName name="乡级余额" localSheetId="51">OFFSET('[144]2-1余额分级表'!$I$6,,,COUNTA('[144]2-1余额分级表'!$I:$I)-1)</definedName>
    <definedName name="乡级余额">OFFSET('[145]2-1余额分级表'!$I$6,,,COUNTA('[145]2-1余额分级表'!$I:$I)-1)</definedName>
    <definedName name="乡级直接" localSheetId="15">OFFSET('[142]2-5直接分级表'!$I$6,,,COUNTA('[142]2-5直接分级表'!$I:$I)-1)</definedName>
    <definedName name="乡级直接" localSheetId="16">OFFSET('[142]2-5直接分级表'!$I$6,,,COUNTA('[142]2-5直接分级表'!$I:$I)-1)</definedName>
    <definedName name="乡级直接" localSheetId="17">OFFSET('[142]2-5直接分级表'!$I$6,,,COUNTA('[142]2-5直接分级表'!$I:$I)-1)</definedName>
    <definedName name="乡级直接" localSheetId="18">OFFSET('[142]2-5直接分级表'!$I$6,,,COUNTA('[142]2-5直接分级表'!$I:$I)-1)</definedName>
    <definedName name="乡级直接" localSheetId="30">OFFSET('[143]2-5直接分级表'!$I$6,,,COUNTA('[143]2-5直接分级表'!$I:$I)-1)</definedName>
    <definedName name="乡级直接" localSheetId="38">OFFSET('[142]2-5直接分级表'!$I$6,,,COUNTA('[142]2-5直接分级表'!$I:$I)-1)</definedName>
    <definedName name="乡级直接" localSheetId="39">OFFSET('[142]2-5直接分级表'!$I$6,,,COUNTA('[142]2-5直接分级表'!$I:$I)-1)</definedName>
    <definedName name="乡级直接" localSheetId="40">OFFSET('[142]2-5直接分级表'!$I$6,,,COUNTA('[142]2-5直接分级表'!$I:$I)-1)</definedName>
    <definedName name="乡级直接" localSheetId="41">OFFSET('[142]2-5直接分级表'!$I$6,,,COUNTA('[142]2-5直接分级表'!$I:$I)-1)</definedName>
    <definedName name="乡级直接" localSheetId="51">OFFSET('[144]2-5直接分级表'!$I$6,,,COUNTA('[144]2-5直接分级表'!$I:$I)-1)</definedName>
    <definedName name="乡级直接">OFFSET('[145]2-5直接分级表'!$I$6,,,COUNTA('[145]2-5直接分级表'!$I:$I)-1)</definedName>
    <definedName name="乡级专项" localSheetId="15">OFFSET('[142]2-9专项分级表'!$I$6,,,COUNTA('[142]2-9专项分级表'!$I:$I)-1)</definedName>
    <definedName name="乡级专项" localSheetId="16">OFFSET('[142]2-9专项分级表'!$I$6,,,COUNTA('[142]2-9专项分级表'!$I:$I)-1)</definedName>
    <definedName name="乡级专项" localSheetId="17">OFFSET('[142]2-9专项分级表'!$I$6,,,COUNTA('[142]2-9专项分级表'!$I:$I)-1)</definedName>
    <definedName name="乡级专项" localSheetId="18">OFFSET('[142]2-9专项分级表'!$I$6,,,COUNTA('[142]2-9专项分级表'!$I:$I)-1)</definedName>
    <definedName name="乡级专项" localSheetId="30">OFFSET('[143]2-9专项分级表'!$I$6,,,COUNTA('[143]2-9专项分级表'!$I:$I)-1)</definedName>
    <definedName name="乡级专项" localSheetId="38">OFFSET('[142]2-9专项分级表'!$I$6,,,COUNTA('[142]2-9专项分级表'!$I:$I)-1)</definedName>
    <definedName name="乡级专项" localSheetId="39">OFFSET('[142]2-9专项分级表'!$I$6,,,COUNTA('[142]2-9专项分级表'!$I:$I)-1)</definedName>
    <definedName name="乡级专项" localSheetId="40">OFFSET('[142]2-9专项分级表'!$I$6,,,COUNTA('[142]2-9专项分级表'!$I:$I)-1)</definedName>
    <definedName name="乡级专项" localSheetId="41">OFFSET('[142]2-9专项分级表'!$I$6,,,COUNTA('[142]2-9专项分级表'!$I:$I)-1)</definedName>
    <definedName name="乡级专项" localSheetId="51">OFFSET('[144]2-9专项分级表'!$I$6,,,COUNTA('[144]2-9专项分级表'!$I:$I)-1)</definedName>
    <definedName name="乡级专项">OFFSET('[145]2-9专项分级表'!$I$6,,,COUNTA('[145]2-9专项分级表'!$I:$I)-1)</definedName>
    <definedName name="乡镇个数" localSheetId="15">[240]行政区划!$D$6:$D$184</definedName>
    <definedName name="乡镇个数" localSheetId="16">[240]行政区划!$D$6:$D$184</definedName>
    <definedName name="乡镇个数" localSheetId="17">[240]行政区划!$D$6:$D$184</definedName>
    <definedName name="乡镇个数" localSheetId="18">[240]行政区划!$D$6:$D$184</definedName>
    <definedName name="乡镇个数" localSheetId="38">[240]行政区划!$D$6:$D$184</definedName>
    <definedName name="乡镇个数" localSheetId="39">[240]行政区划!$D$6:$D$184</definedName>
    <definedName name="乡镇个数" localSheetId="40">[240]行政区划!$D$6:$D$184</definedName>
    <definedName name="乡镇个数" localSheetId="41">[240]行政区划!$D$6:$D$184</definedName>
    <definedName name="乡镇个数" localSheetId="51">[241]行政区划!$D$6:$D$184</definedName>
    <definedName name="乡镇个数">[242]行政区划!$D$6:$D$184</definedName>
    <definedName name="项目类型" localSheetId="15">[243]基础数据!$A$1:$A$66</definedName>
    <definedName name="项目类型" localSheetId="16">[243]基础数据!$A$1:$A$66</definedName>
    <definedName name="项目类型" localSheetId="17">[243]基础数据!$A$1:$A$66</definedName>
    <definedName name="项目类型" localSheetId="18">[243]基础数据!$A$1:$A$66</definedName>
    <definedName name="项目类型" localSheetId="38">[243]基础数据!$A$1:$A$66</definedName>
    <definedName name="项目类型" localSheetId="39">[243]基础数据!$A$1:$A$66</definedName>
    <definedName name="项目类型" localSheetId="40">[243]基础数据!$A$1:$A$66</definedName>
    <definedName name="项目类型" localSheetId="41">[243]基础数据!$A$1:$A$66</definedName>
    <definedName name="项目类型" localSheetId="51">[244]基础数据!$A$1:$A$66</definedName>
    <definedName name="项目类型">[245]基础数据!$A$1:$A$66</definedName>
    <definedName name="新表" localSheetId="15">#REF!</definedName>
    <definedName name="新表" localSheetId="16">#REF!</definedName>
    <definedName name="新表" localSheetId="17">#REF!</definedName>
    <definedName name="新表" localSheetId="18">#REF!</definedName>
    <definedName name="新表" localSheetId="19">#REF!</definedName>
    <definedName name="新表" localSheetId="20">#REF!</definedName>
    <definedName name="新表" localSheetId="21">#REF!</definedName>
    <definedName name="新表" localSheetId="22">#REF!</definedName>
    <definedName name="新表" localSheetId="23">#REF!</definedName>
    <definedName name="新表" localSheetId="24">#REF!</definedName>
    <definedName name="新表" localSheetId="30">#REF!</definedName>
    <definedName name="新表" localSheetId="31">#REF!</definedName>
    <definedName name="新表" localSheetId="33">#REF!</definedName>
    <definedName name="新表" localSheetId="38">#REF!</definedName>
    <definedName name="新表" localSheetId="39">#REF!</definedName>
    <definedName name="新表" localSheetId="40">#REF!</definedName>
    <definedName name="新表" localSheetId="41">#REF!</definedName>
    <definedName name="新表" localSheetId="42">#REF!</definedName>
    <definedName name="新表" localSheetId="43">#REF!</definedName>
    <definedName name="新表" localSheetId="44">#REF!</definedName>
    <definedName name="新表" localSheetId="45">#REF!</definedName>
    <definedName name="新表" localSheetId="46">#REF!</definedName>
    <definedName name="新表" localSheetId="47">#REF!</definedName>
    <definedName name="新表" localSheetId="48">#REF!</definedName>
    <definedName name="新表" localSheetId="49">#REF!</definedName>
    <definedName name="新表" localSheetId="50">#REF!</definedName>
    <definedName name="新表" localSheetId="51">#REF!</definedName>
    <definedName name="新表" localSheetId="2">#REF!</definedName>
    <definedName name="新表">#REF!</definedName>
    <definedName name="新分享" localSheetId="15">'[13]SW-TEO'!#REF!</definedName>
    <definedName name="新分享" localSheetId="16">'[13]SW-TEO'!#REF!</definedName>
    <definedName name="新分享" localSheetId="17">'[13]SW-TEO'!#REF!</definedName>
    <definedName name="新分享" localSheetId="18">'[13]SW-TEO'!#REF!</definedName>
    <definedName name="新分享" localSheetId="30">'[14]SW-TEO'!#REF!</definedName>
    <definedName name="新分享" localSheetId="38">'[13]SW-TEO'!#REF!</definedName>
    <definedName name="新分享" localSheetId="39">'[13]SW-TEO'!#REF!</definedName>
    <definedName name="新分享" localSheetId="40">'[13]SW-TEO'!#REF!</definedName>
    <definedName name="新分享" localSheetId="41">'[13]SW-TEO'!#REF!</definedName>
    <definedName name="新分享" localSheetId="51">'[15]SW-TEO'!#REF!</definedName>
    <definedName name="新分享">'[16]SW-TEO'!#REF!</definedName>
    <definedName name="新昆明" localSheetId="15">'[13]SW-TEO'!#REF!</definedName>
    <definedName name="新昆明" localSheetId="16">'[13]SW-TEO'!#REF!</definedName>
    <definedName name="新昆明" localSheetId="17">'[13]SW-TEO'!#REF!</definedName>
    <definedName name="新昆明" localSheetId="18">'[13]SW-TEO'!#REF!</definedName>
    <definedName name="新昆明" localSheetId="30">'[14]SW-TEO'!#REF!</definedName>
    <definedName name="新昆明" localSheetId="38">'[13]SW-TEO'!#REF!</definedName>
    <definedName name="新昆明" localSheetId="39">'[13]SW-TEO'!#REF!</definedName>
    <definedName name="新昆明" localSheetId="40">'[13]SW-TEO'!#REF!</definedName>
    <definedName name="新昆明" localSheetId="41">'[13]SW-TEO'!#REF!</definedName>
    <definedName name="新昆明" localSheetId="51">'[15]SW-TEO'!#REF!</definedName>
    <definedName name="新昆明">'[16]SW-TEO'!#REF!</definedName>
    <definedName name="性别" localSheetId="15">[246]基础编码!$H$2:$H$3</definedName>
    <definedName name="性别" localSheetId="16">[246]基础编码!$H$2:$H$3</definedName>
    <definedName name="性别" localSheetId="17">[246]基础编码!$H$2:$H$3</definedName>
    <definedName name="性别" localSheetId="18">[246]基础编码!$H$2:$H$3</definedName>
    <definedName name="性别" localSheetId="38">[246]基础编码!$H$2:$H$3</definedName>
    <definedName name="性别" localSheetId="39">[246]基础编码!$H$2:$H$3</definedName>
    <definedName name="性别" localSheetId="40">[246]基础编码!$H$2:$H$3</definedName>
    <definedName name="性别" localSheetId="41">[246]基础编码!$H$2:$H$3</definedName>
    <definedName name="性别" localSheetId="51">[247]基础编码!$H$2:$H$3</definedName>
    <definedName name="性别">[248]基础编码!$H$2:$H$3</definedName>
    <definedName name="学历" localSheetId="15">[246]基础编码!$S$2:$S$9</definedName>
    <definedName name="学历" localSheetId="16">[246]基础编码!$S$2:$S$9</definedName>
    <definedName name="学历" localSheetId="17">[246]基础编码!$S$2:$S$9</definedName>
    <definedName name="学历" localSheetId="18">[246]基础编码!$S$2:$S$9</definedName>
    <definedName name="学历" localSheetId="38">[246]基础编码!$S$2:$S$9</definedName>
    <definedName name="学历" localSheetId="39">[246]基础编码!$S$2:$S$9</definedName>
    <definedName name="学历" localSheetId="40">[246]基础编码!$S$2:$S$9</definedName>
    <definedName name="学历" localSheetId="41">[246]基础编码!$S$2:$S$9</definedName>
    <definedName name="学历" localSheetId="51">[247]基础编码!$S$2:$S$9</definedName>
    <definedName name="学历">[248]基础编码!$S$2:$S$9</definedName>
    <definedName name="一般预算收入2002年" localSheetId="15">'[249]2002年一般预算收入'!$AC$4:$AC$184</definedName>
    <definedName name="一般预算收入2002年" localSheetId="16">'[249]2002年一般预算收入'!$AC$4:$AC$184</definedName>
    <definedName name="一般预算收入2002年" localSheetId="17">'[249]2002年一般预算收入'!$AC$4:$AC$184</definedName>
    <definedName name="一般预算收入2002年" localSheetId="18">'[249]2002年一般预算收入'!$AC$4:$AC$184</definedName>
    <definedName name="一般预算收入2002年" localSheetId="38">'[249]2002年一般预算收入'!$AC$4:$AC$184</definedName>
    <definedName name="一般预算收入2002年" localSheetId="39">'[249]2002年一般预算收入'!$AC$4:$AC$184</definedName>
    <definedName name="一般预算收入2002年" localSheetId="40">'[249]2002年一般预算收入'!$AC$4:$AC$184</definedName>
    <definedName name="一般预算收入2002年" localSheetId="41">'[249]2002年一般预算收入'!$AC$4:$AC$184</definedName>
    <definedName name="一般预算收入2002年" localSheetId="51">'[250]2002年一般预算收入'!$AC$4:$AC$184</definedName>
    <definedName name="一般预算收入2002年">'[251]2002年一般预算收入'!$AC$4:$AC$184</definedName>
    <definedName name="一般预算收入2003年" localSheetId="15">[154]一般预算收入!$AD$4:$AD$184</definedName>
    <definedName name="一般预算收入2003年" localSheetId="16">[154]一般预算收入!$AD$4:$AD$184</definedName>
    <definedName name="一般预算收入2003年" localSheetId="17">[154]一般预算收入!$AD$4:$AD$184</definedName>
    <definedName name="一般预算收入2003年" localSheetId="18">[154]一般预算收入!$AD$4:$AD$184</definedName>
    <definedName name="一般预算收入2003年" localSheetId="30">[155]一般预算收入!$AD$4:$AD$184</definedName>
    <definedName name="一般预算收入2003年" localSheetId="38">[154]一般预算收入!$AD$4:$AD$184</definedName>
    <definedName name="一般预算收入2003年" localSheetId="39">[154]一般预算收入!$AD$4:$AD$184</definedName>
    <definedName name="一般预算收入2003年" localSheetId="40">[154]一般预算收入!$AD$4:$AD$184</definedName>
    <definedName name="一般预算收入2003年" localSheetId="41">[154]一般预算收入!$AD$4:$AD$184</definedName>
    <definedName name="一般预算收入2003年" localSheetId="51">[156]一般预算收入!$AD$4:$AD$184</definedName>
    <definedName name="一般预算收入2003年">[157]一般预算收入!$AD$4:$AD$184</definedName>
    <definedName name="一般预算收入合计2003年" localSheetId="15">[154]一般预算收入!$AC$4</definedName>
    <definedName name="一般预算收入合计2003年" localSheetId="16">[154]一般预算收入!$AC$4</definedName>
    <definedName name="一般预算收入合计2003年" localSheetId="17">[154]一般预算收入!$AC$4</definedName>
    <definedName name="一般预算收入合计2003年" localSheetId="18">[154]一般预算收入!$AC$4</definedName>
    <definedName name="一般预算收入合计2003年" localSheetId="30">[155]一般预算收入!$AC$4</definedName>
    <definedName name="一般预算收入合计2003年" localSheetId="38">[154]一般预算收入!$AC$4</definedName>
    <definedName name="一般预算收入合计2003年" localSheetId="39">[154]一般预算收入!$AC$4</definedName>
    <definedName name="一般预算收入合计2003年" localSheetId="40">[154]一般预算收入!$AC$4</definedName>
    <definedName name="一般预算收入合计2003年" localSheetId="41">[154]一般预算收入!$AC$4</definedName>
    <definedName name="一般预算收入合计2003年" localSheetId="51">[156]一般预算收入!$AC$4</definedName>
    <definedName name="一般预算收入合计2003年">[157]一般预算收入!$AC$4</definedName>
    <definedName name="银行贷款所在地" localSheetId="15">[229]区划对应表!$D$1:$D$202</definedName>
    <definedName name="银行贷款所在地" localSheetId="16">[229]区划对应表!$D$1:$D$202</definedName>
    <definedName name="银行贷款所在地" localSheetId="17">[229]区划对应表!$D$1:$D$202</definedName>
    <definedName name="银行贷款所在地" localSheetId="18">[229]区划对应表!$D$1:$D$202</definedName>
    <definedName name="银行贷款所在地" localSheetId="30">[230]区划对应表!$D$1:$D$202</definedName>
    <definedName name="银行贷款所在地" localSheetId="38">[229]区划对应表!$D$1:$D$202</definedName>
    <definedName name="银行贷款所在地" localSheetId="39">[229]区划对应表!$D$1:$D$202</definedName>
    <definedName name="银行贷款所在地" localSheetId="40">[229]区划对应表!$D$1:$D$202</definedName>
    <definedName name="银行贷款所在地" localSheetId="41">[229]区划对应表!$D$1:$D$202</definedName>
    <definedName name="银行贷款所在地" localSheetId="51">[231]区划对应表!$D$1:$D$202</definedName>
    <definedName name="银行贷款所在地">[232]区划对应表!$D$1:$D$202</definedName>
    <definedName name="银行类型二" localSheetId="15">[243]基础数据!$E$1:$E$216</definedName>
    <definedName name="银行类型二" localSheetId="16">[243]基础数据!$E$1:$E$216</definedName>
    <definedName name="银行类型二" localSheetId="17">[243]基础数据!$E$1:$E$216</definedName>
    <definedName name="银行类型二" localSheetId="18">[243]基础数据!$E$1:$E$216</definedName>
    <definedName name="银行类型二" localSheetId="38">[243]基础数据!$E$1:$E$216</definedName>
    <definedName name="银行类型二" localSheetId="39">[243]基础数据!$E$1:$E$216</definedName>
    <definedName name="银行类型二" localSheetId="40">[243]基础数据!$E$1:$E$216</definedName>
    <definedName name="银行类型二" localSheetId="41">[243]基础数据!$E$1:$E$216</definedName>
    <definedName name="银行类型二" localSheetId="51">[244]基础数据!$E$1:$E$216</definedName>
    <definedName name="银行类型二">[245]基础数据!$E$1:$E$216</definedName>
    <definedName name="银行类型一" localSheetId="15">[243]基础数据!$C$1:$C$21</definedName>
    <definedName name="银行类型一" localSheetId="16">[243]基础数据!$C$1:$C$21</definedName>
    <definedName name="银行类型一" localSheetId="17">[243]基础数据!$C$1:$C$21</definedName>
    <definedName name="银行类型一" localSheetId="18">[243]基础数据!$C$1:$C$21</definedName>
    <definedName name="银行类型一" localSheetId="38">[243]基础数据!$C$1:$C$21</definedName>
    <definedName name="银行类型一" localSheetId="39">[243]基础数据!$C$1:$C$21</definedName>
    <definedName name="银行类型一" localSheetId="40">[243]基础数据!$C$1:$C$21</definedName>
    <definedName name="银行类型一" localSheetId="41">[243]基础数据!$C$1:$C$21</definedName>
    <definedName name="银行类型一" localSheetId="51">[244]基础数据!$C$1:$C$21</definedName>
    <definedName name="银行类型一">[245]基础数据!$C$1:$C$21</definedName>
    <definedName name="增支比例">0.8</definedName>
    <definedName name="政策性挂账" localSheetId="15">OFFSET('[142]1-1余额表'!$H$7,,,COUNTA('[142]1-1余额表'!$H:$H)-1)</definedName>
    <definedName name="政策性挂账" localSheetId="16">OFFSET('[142]1-1余额表'!$H$7,,,COUNTA('[142]1-1余额表'!$H:$H)-1)</definedName>
    <definedName name="政策性挂账" localSheetId="17">OFFSET('[142]1-1余额表'!$H$7,,,COUNTA('[142]1-1余额表'!$H:$H)-1)</definedName>
    <definedName name="政策性挂账" localSheetId="18">OFFSET('[142]1-1余额表'!$H$7,,,COUNTA('[142]1-1余额表'!$H:$H)-1)</definedName>
    <definedName name="政策性挂账" localSheetId="30">OFFSET('[143]1-1余额表'!$H$7,,,COUNTA('[143]1-1余额表'!$H:$H)-1)</definedName>
    <definedName name="政策性挂账" localSheetId="38">OFFSET('[142]1-1余额表'!$H$7,,,COUNTA('[142]1-1余额表'!$H:$H)-1)</definedName>
    <definedName name="政策性挂账" localSheetId="39">OFFSET('[142]1-1余额表'!$H$7,,,COUNTA('[142]1-1余额表'!$H:$H)-1)</definedName>
    <definedName name="政策性挂账" localSheetId="40">OFFSET('[142]1-1余额表'!$H$7,,,COUNTA('[142]1-1余额表'!$H:$H)-1)</definedName>
    <definedName name="政策性挂账" localSheetId="41">OFFSET('[142]1-1余额表'!$H$7,,,COUNTA('[142]1-1余额表'!$H:$H)-1)</definedName>
    <definedName name="政策性挂账" localSheetId="51">OFFSET('[144]1-1余额表'!$H$7,,,COUNTA('[144]1-1余额表'!$H:$H)-1)</definedName>
    <definedName name="政策性挂账">OFFSET('[145]1-1余额表'!$H$7,,,COUNTA('[145]1-1余额表'!$H:$H)-1)</definedName>
    <definedName name="支出" localSheetId="15">'[58]P1012001'!$A$6:$E$117</definedName>
    <definedName name="支出" localSheetId="16">'[58]P1012001'!$A$6:$E$117</definedName>
    <definedName name="支出" localSheetId="17">'[58]P1012001'!$A$6:$E$117</definedName>
    <definedName name="支出" localSheetId="18">'[58]P1012001'!$A$6:$E$117</definedName>
    <definedName name="支出" localSheetId="30">'[59]P1012001'!$A$6:$E$117</definedName>
    <definedName name="支出" localSheetId="38">'[58]P1012001'!$A$6:$E$117</definedName>
    <definedName name="支出" localSheetId="39">'[58]P1012001'!$A$6:$E$117</definedName>
    <definedName name="支出" localSheetId="40">'[58]P1012001'!$A$6:$E$117</definedName>
    <definedName name="支出" localSheetId="41">'[58]P1012001'!$A$6:$E$117</definedName>
    <definedName name="支出" localSheetId="51">'[60]P1012001'!$A$6:$E$117</definedName>
    <definedName name="支出">'[61]P1012001'!$A$6:$E$117</definedName>
    <definedName name="中小学生人数2003年" localSheetId="15">[252]中小学生!$E$4:$E$184</definedName>
    <definedName name="中小学生人数2003年" localSheetId="16">[252]中小学生!$E$4:$E$184</definedName>
    <definedName name="中小学生人数2003年" localSheetId="17">[252]中小学生!$E$4:$E$184</definedName>
    <definedName name="中小学生人数2003年" localSheetId="18">[252]中小学生!$E$4:$E$184</definedName>
    <definedName name="中小学生人数2003年" localSheetId="38">[252]中小学生!$E$4:$E$184</definedName>
    <definedName name="中小学生人数2003年" localSheetId="39">[252]中小学生!$E$4:$E$184</definedName>
    <definedName name="中小学生人数2003年" localSheetId="40">[252]中小学生!$E$4:$E$184</definedName>
    <definedName name="中小学生人数2003年" localSheetId="41">[252]中小学生!$E$4:$E$184</definedName>
    <definedName name="中小学生人数2003年" localSheetId="51">[253]中小学生!$E$4:$E$184</definedName>
    <definedName name="中小学生人数2003年">[254]中小学生!$E$4:$E$184</definedName>
    <definedName name="专项收入年初预算数" localSheetId="15">#REF!</definedName>
    <definedName name="专项收入年初预算数" localSheetId="16">#REF!</definedName>
    <definedName name="专项收入年初预算数" localSheetId="17">#REF!</definedName>
    <definedName name="专项收入年初预算数" localSheetId="18">#REF!</definedName>
    <definedName name="专项收入年初预算数" localSheetId="19">#REF!</definedName>
    <definedName name="专项收入年初预算数" localSheetId="20">#REF!</definedName>
    <definedName name="专项收入年初预算数" localSheetId="21">#REF!</definedName>
    <definedName name="专项收入年初预算数" localSheetId="22">#REF!</definedName>
    <definedName name="专项收入年初预算数" localSheetId="23">#REF!</definedName>
    <definedName name="专项收入年初预算数" localSheetId="24">#REF!</definedName>
    <definedName name="专项收入年初预算数" localSheetId="30">#REF!</definedName>
    <definedName name="专项收入年初预算数" localSheetId="31">#REF!</definedName>
    <definedName name="专项收入年初预算数" localSheetId="33">#REF!</definedName>
    <definedName name="专项收入年初预算数" localSheetId="38">#REF!</definedName>
    <definedName name="专项收入年初预算数" localSheetId="39">#REF!</definedName>
    <definedName name="专项收入年初预算数" localSheetId="40">#REF!</definedName>
    <definedName name="专项收入年初预算数" localSheetId="41">#REF!</definedName>
    <definedName name="专项收入年初预算数" localSheetId="42">#REF!</definedName>
    <definedName name="专项收入年初预算数" localSheetId="43">#REF!</definedName>
    <definedName name="专项收入年初预算数" localSheetId="44">#REF!</definedName>
    <definedName name="专项收入年初预算数" localSheetId="45">#REF!</definedName>
    <definedName name="专项收入年初预算数" localSheetId="46">#REF!</definedName>
    <definedName name="专项收入年初预算数" localSheetId="47">#REF!</definedName>
    <definedName name="专项收入年初预算数" localSheetId="48">#REF!</definedName>
    <definedName name="专项收入年初预算数" localSheetId="49">#REF!</definedName>
    <definedName name="专项收入年初预算数" localSheetId="50">#REF!</definedName>
    <definedName name="专项收入年初预算数" localSheetId="51">#REF!</definedName>
    <definedName name="专项收入年初预算数" localSheetId="2">#REF!</definedName>
    <definedName name="专项收入年初预算数">#REF!</definedName>
    <definedName name="专项收入全年预计数" localSheetId="15">#REF!</definedName>
    <definedName name="专项收入全年预计数" localSheetId="16">#REF!</definedName>
    <definedName name="专项收入全年预计数" localSheetId="17">#REF!</definedName>
    <definedName name="专项收入全年预计数" localSheetId="18">#REF!</definedName>
    <definedName name="专项收入全年预计数" localSheetId="19">#REF!</definedName>
    <definedName name="专项收入全年预计数" localSheetId="20">#REF!</definedName>
    <definedName name="专项收入全年预计数" localSheetId="21">#REF!</definedName>
    <definedName name="专项收入全年预计数" localSheetId="22">#REF!</definedName>
    <definedName name="专项收入全年预计数" localSheetId="23">#REF!</definedName>
    <definedName name="专项收入全年预计数" localSheetId="24">#REF!</definedName>
    <definedName name="专项收入全年预计数" localSheetId="30">#REF!</definedName>
    <definedName name="专项收入全年预计数" localSheetId="31">#REF!</definedName>
    <definedName name="专项收入全年预计数" localSheetId="33">#REF!</definedName>
    <definedName name="专项收入全年预计数" localSheetId="38">#REF!</definedName>
    <definedName name="专项收入全年预计数" localSheetId="39">#REF!</definedName>
    <definedName name="专项收入全年预计数" localSheetId="40">#REF!</definedName>
    <definedName name="专项收入全年预计数" localSheetId="41">#REF!</definedName>
    <definedName name="专项收入全年预计数" localSheetId="42">#REF!</definedName>
    <definedName name="专项收入全年预计数" localSheetId="43">#REF!</definedName>
    <definedName name="专项收入全年预计数" localSheetId="44">#REF!</definedName>
    <definedName name="专项收入全年预计数" localSheetId="45">#REF!</definedName>
    <definedName name="专项收入全年预计数" localSheetId="46">#REF!</definedName>
    <definedName name="专项收入全年预计数" localSheetId="47">#REF!</definedName>
    <definedName name="专项收入全年预计数" localSheetId="48">#REF!</definedName>
    <definedName name="专项收入全年预计数" localSheetId="49">#REF!</definedName>
    <definedName name="专项收入全年预计数" localSheetId="50">#REF!</definedName>
    <definedName name="专项收入全年预计数" localSheetId="51">#REF!</definedName>
    <definedName name="专项收入全年预计数" localSheetId="2">#REF!</definedName>
    <definedName name="专项收入全年预计数">#REF!</definedName>
    <definedName name="总人口2003年" localSheetId="15">[255]总人口!$E$4:$E$184</definedName>
    <definedName name="总人口2003年" localSheetId="16">[255]总人口!$E$4:$E$184</definedName>
    <definedName name="总人口2003年" localSheetId="17">[255]总人口!$E$4:$E$184</definedName>
    <definedName name="总人口2003年" localSheetId="18">[255]总人口!$E$4:$E$184</definedName>
    <definedName name="总人口2003年" localSheetId="38">[255]总人口!$E$4:$E$184</definedName>
    <definedName name="总人口2003年" localSheetId="39">[255]总人口!$E$4:$E$184</definedName>
    <definedName name="总人口2003年" localSheetId="40">[255]总人口!$E$4:$E$184</definedName>
    <definedName name="总人口2003年" localSheetId="41">[255]总人口!$E$4:$E$184</definedName>
    <definedName name="总人口2003年" localSheetId="51">[256]总人口!$E$4:$E$184</definedName>
    <definedName name="总人口2003年">[257]总人口!$E$4:$E$184</definedName>
    <definedName name="总支出" localSheetId="15">VLOOKUP([181]经费权重!$B1,[182]分县数据!$A$9:$BA$258,3,)</definedName>
    <definedName name="总支出" localSheetId="16">VLOOKUP([181]经费权重!$B1,[182]分县数据!$A$9:$BA$258,3,)</definedName>
    <definedName name="总支出" localSheetId="17">VLOOKUP([181]经费权重!$B1,[182]分县数据!$A$9:$BA$258,3,)</definedName>
    <definedName name="总支出" localSheetId="18">VLOOKUP([181]经费权重!$B1,[182]分县数据!$A$9:$BA$258,3,)</definedName>
    <definedName name="总支出" localSheetId="30">VLOOKUP([183]经费权重!$B1,[184]分县数据!$A$9:$BA$258,3,)</definedName>
    <definedName name="总支出" localSheetId="38">VLOOKUP([181]经费权重!$B1,[182]分县数据!$A$9:$BA$258,3,)</definedName>
    <definedName name="总支出" localSheetId="39">VLOOKUP([181]经费权重!$B1,[182]分县数据!$A$9:$BA$258,3,)</definedName>
    <definedName name="总支出" localSheetId="40">VLOOKUP([181]经费权重!$B1,[182]分县数据!$A$9:$BA$258,3,)</definedName>
    <definedName name="总支出" localSheetId="41">VLOOKUP([181]经费权重!$B1,[182]分县数据!$A$9:$BA$258,3,)</definedName>
    <definedName name="总支出" localSheetId="51">VLOOKUP([185]经费权重!$B1,[186]分县数据!$A$9:$BA$258,3,)</definedName>
    <definedName name="总支出">VLOOKUP([187]经费权重!$B1,[188]分县数据!$A$9:$BA$258,3,)</definedName>
    <definedName name="最终下达表" localSheetId="15">#REF!</definedName>
    <definedName name="最终下达表" localSheetId="16">#REF!</definedName>
    <definedName name="最终下达表" localSheetId="17">#REF!</definedName>
    <definedName name="最终下达表" localSheetId="18">#REF!</definedName>
    <definedName name="最终下达表" localSheetId="19">#REF!</definedName>
    <definedName name="最终下达表" localSheetId="20">#REF!</definedName>
    <definedName name="最终下达表" localSheetId="21">#REF!</definedName>
    <definedName name="最终下达表" localSheetId="22">#REF!</definedName>
    <definedName name="最终下达表" localSheetId="23">#REF!</definedName>
    <definedName name="最终下达表" localSheetId="24">#REF!</definedName>
    <definedName name="最终下达表" localSheetId="30">#REF!</definedName>
    <definedName name="最终下达表" localSheetId="31">#REF!</definedName>
    <definedName name="最终下达表" localSheetId="33">#REF!</definedName>
    <definedName name="最终下达表" localSheetId="38">#REF!</definedName>
    <definedName name="最终下达表" localSheetId="39">#REF!</definedName>
    <definedName name="最终下达表" localSheetId="40">#REF!</definedName>
    <definedName name="最终下达表" localSheetId="41">#REF!</definedName>
    <definedName name="最终下达表" localSheetId="42">#REF!</definedName>
    <definedName name="最终下达表" localSheetId="43">#REF!</definedName>
    <definedName name="最终下达表" localSheetId="44">#REF!</definedName>
    <definedName name="最终下达表" localSheetId="45">#REF!</definedName>
    <definedName name="最终下达表" localSheetId="46">#REF!</definedName>
    <definedName name="最终下达表" localSheetId="47">#REF!</definedName>
    <definedName name="最终下达表" localSheetId="48">#REF!</definedName>
    <definedName name="最终下达表" localSheetId="49">#REF!</definedName>
    <definedName name="最终下达表" localSheetId="50">#REF!</definedName>
    <definedName name="最终下达表" localSheetId="51">#REF!</definedName>
    <definedName name="最终下达表" localSheetId="2">#REF!</definedName>
    <definedName name="最终下达表">#REF!</definedName>
    <definedName name="전" localSheetId="15">#REF!</definedName>
    <definedName name="전" localSheetId="16">#REF!</definedName>
    <definedName name="전" localSheetId="17">#REF!</definedName>
    <definedName name="전" localSheetId="18">#REF!</definedName>
    <definedName name="전" localSheetId="19">#REF!</definedName>
    <definedName name="전" localSheetId="20">#REF!</definedName>
    <definedName name="전" localSheetId="21">#REF!</definedName>
    <definedName name="전" localSheetId="22">#REF!</definedName>
    <definedName name="전" localSheetId="23">#REF!</definedName>
    <definedName name="전" localSheetId="24">#REF!</definedName>
    <definedName name="전" localSheetId="30">#REF!</definedName>
    <definedName name="전" localSheetId="31">#REF!</definedName>
    <definedName name="전" localSheetId="33">#REF!</definedName>
    <definedName name="전" localSheetId="38">#REF!</definedName>
    <definedName name="전" localSheetId="39">#REF!</definedName>
    <definedName name="전" localSheetId="40">#REF!</definedName>
    <definedName name="전" localSheetId="41">#REF!</definedName>
    <definedName name="전" localSheetId="42">#REF!</definedName>
    <definedName name="전" localSheetId="43">#REF!</definedName>
    <definedName name="전" localSheetId="44">#REF!</definedName>
    <definedName name="전" localSheetId="45">#REF!</definedName>
    <definedName name="전" localSheetId="46">#REF!</definedName>
    <definedName name="전" localSheetId="47">#REF!</definedName>
    <definedName name="전" localSheetId="48">#REF!</definedName>
    <definedName name="전" localSheetId="49">#REF!</definedName>
    <definedName name="전" localSheetId="50">#REF!</definedName>
    <definedName name="전" localSheetId="51">#REF!</definedName>
    <definedName name="전" localSheetId="2">#REF!</definedName>
    <definedName name="전">#REF!</definedName>
    <definedName name="주택사업본부" localSheetId="15">#REF!</definedName>
    <definedName name="주택사업본부" localSheetId="16">#REF!</definedName>
    <definedName name="주택사업본부" localSheetId="17">#REF!</definedName>
    <definedName name="주택사업본부" localSheetId="18">#REF!</definedName>
    <definedName name="주택사업본부" localSheetId="19">#REF!</definedName>
    <definedName name="주택사업본부" localSheetId="20">#REF!</definedName>
    <definedName name="주택사업본부" localSheetId="21">#REF!</definedName>
    <definedName name="주택사업본부" localSheetId="22">#REF!</definedName>
    <definedName name="주택사업본부" localSheetId="23">#REF!</definedName>
    <definedName name="주택사업본부" localSheetId="24">#REF!</definedName>
    <definedName name="주택사업본부" localSheetId="30">#REF!</definedName>
    <definedName name="주택사업본부" localSheetId="31">#REF!</definedName>
    <definedName name="주택사업본부" localSheetId="33">#REF!</definedName>
    <definedName name="주택사업본부" localSheetId="38">#REF!</definedName>
    <definedName name="주택사업본부" localSheetId="39">#REF!</definedName>
    <definedName name="주택사업본부" localSheetId="40">#REF!</definedName>
    <definedName name="주택사업본부" localSheetId="41">#REF!</definedName>
    <definedName name="주택사업본부" localSheetId="42">#REF!</definedName>
    <definedName name="주택사업본부" localSheetId="43">#REF!</definedName>
    <definedName name="주택사업본부" localSheetId="44">#REF!</definedName>
    <definedName name="주택사업본부" localSheetId="45">#REF!</definedName>
    <definedName name="주택사업본부" localSheetId="46">#REF!</definedName>
    <definedName name="주택사업본부" localSheetId="47">#REF!</definedName>
    <definedName name="주택사업본부" localSheetId="48">#REF!</definedName>
    <definedName name="주택사업본부" localSheetId="49">#REF!</definedName>
    <definedName name="주택사업본부" localSheetId="50">#REF!</definedName>
    <definedName name="주택사업본부" localSheetId="51">#REF!</definedName>
    <definedName name="주택사업본부" localSheetId="2">#REF!</definedName>
    <definedName name="주택사업본부">#REF!</definedName>
    <definedName name="철구사업본부" localSheetId="15">#REF!</definedName>
    <definedName name="철구사업본부" localSheetId="16">#REF!</definedName>
    <definedName name="철구사업본부" localSheetId="17">#REF!</definedName>
    <definedName name="철구사업본부" localSheetId="18">#REF!</definedName>
    <definedName name="철구사업본부" localSheetId="19">#REF!</definedName>
    <definedName name="철구사업본부" localSheetId="20">#REF!</definedName>
    <definedName name="철구사업본부" localSheetId="21">#REF!</definedName>
    <definedName name="철구사업본부" localSheetId="22">#REF!</definedName>
    <definedName name="철구사업본부" localSheetId="23">#REF!</definedName>
    <definedName name="철구사업본부" localSheetId="24">#REF!</definedName>
    <definedName name="철구사업본부" localSheetId="30">#REF!</definedName>
    <definedName name="철구사업본부" localSheetId="31">#REF!</definedName>
    <definedName name="철구사업본부" localSheetId="33">#REF!</definedName>
    <definedName name="철구사업본부" localSheetId="38">#REF!</definedName>
    <definedName name="철구사업본부" localSheetId="39">#REF!</definedName>
    <definedName name="철구사업본부" localSheetId="40">#REF!</definedName>
    <definedName name="철구사업본부" localSheetId="41">#REF!</definedName>
    <definedName name="철구사업본부" localSheetId="42">#REF!</definedName>
    <definedName name="철구사업본부" localSheetId="43">#REF!</definedName>
    <definedName name="철구사업본부" localSheetId="44">#REF!</definedName>
    <definedName name="철구사업본부" localSheetId="45">#REF!</definedName>
    <definedName name="철구사업본부" localSheetId="46">#REF!</definedName>
    <definedName name="철구사업본부" localSheetId="47">#REF!</definedName>
    <definedName name="철구사업본부" localSheetId="48">#REF!</definedName>
    <definedName name="철구사업본부" localSheetId="49">#REF!</definedName>
    <definedName name="철구사업본부" localSheetId="50">#REF!</definedName>
    <definedName name="철구사업본부" localSheetId="51">#REF!</definedName>
    <definedName name="철구사업본부" localSheetId="2">#REF!</definedName>
    <definedName name="철구사업본부">#REF!</definedName>
    <definedName name="_xlnm.Print_Area" localSheetId="32">'25'!$A$1:$E$54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杨严山</author>
  </authors>
  <commentList>
    <comment ref="L18" authorId="0">
      <text>
        <r>
          <rPr>
            <b/>
            <sz val="9"/>
            <rFont val="宋体"/>
            <charset val="134"/>
          </rPr>
          <t>杨严山:</t>
        </r>
        <r>
          <rPr>
            <sz val="9"/>
            <rFont val="宋体"/>
            <charset val="134"/>
          </rPr>
          <t xml:space="preserve">
尾数问题</t>
        </r>
      </text>
    </comment>
    <comment ref="L22" authorId="0">
      <text>
        <r>
          <rPr>
            <b/>
            <sz val="9"/>
            <rFont val="宋体"/>
            <charset val="134"/>
          </rPr>
          <t>杨严山:</t>
        </r>
        <r>
          <rPr>
            <sz val="9"/>
            <rFont val="宋体"/>
            <charset val="134"/>
          </rPr>
          <t xml:space="preserve">
尾数问题</t>
        </r>
      </text>
    </comment>
    <comment ref="L34" authorId="0">
      <text>
        <r>
          <rPr>
            <b/>
            <sz val="9"/>
            <rFont val="宋体"/>
            <charset val="134"/>
          </rPr>
          <t>杨严山:</t>
        </r>
        <r>
          <rPr>
            <sz val="9"/>
            <rFont val="宋体"/>
            <charset val="134"/>
          </rPr>
          <t xml:space="preserve">
尾数问题</t>
        </r>
      </text>
    </comment>
    <comment ref="K40" authorId="0">
      <text>
        <r>
          <rPr>
            <b/>
            <sz val="9"/>
            <rFont val="宋体"/>
            <charset val="134"/>
          </rPr>
          <t>杨严山:</t>
        </r>
        <r>
          <rPr>
            <sz val="9"/>
            <rFont val="宋体"/>
            <charset val="134"/>
          </rPr>
          <t xml:space="preserve">
省本级财力还本列了线上</t>
        </r>
      </text>
    </comment>
    <comment ref="J52" authorId="0">
      <text>
        <r>
          <rPr>
            <b/>
            <sz val="9"/>
            <rFont val="宋体"/>
            <charset val="134"/>
          </rPr>
          <t>杨严山:</t>
        </r>
        <r>
          <rPr>
            <sz val="9"/>
            <rFont val="宋体"/>
            <charset val="134"/>
          </rPr>
          <t xml:space="preserve">
尾数问题</t>
        </r>
      </text>
    </comment>
  </commentList>
</comments>
</file>

<file path=xl/sharedStrings.xml><?xml version="1.0" encoding="utf-8"?>
<sst xmlns="http://schemas.openxmlformats.org/spreadsheetml/2006/main" count="9490" uniqueCount="2258">
  <si>
    <t>澄   江   市</t>
  </si>
  <si>
    <t xml:space="preserve"> </t>
  </si>
  <si>
    <t>澄江市财政局编制</t>
  </si>
  <si>
    <t>目   录</t>
  </si>
  <si>
    <t>非打印区域（过程）</t>
  </si>
  <si>
    <t>九、政府债务情况报表</t>
  </si>
  <si>
    <t>执行平衡</t>
  </si>
  <si>
    <t>预算平衡</t>
  </si>
  <si>
    <t>表间逻辑</t>
  </si>
  <si>
    <t>表名</t>
  </si>
  <si>
    <t>表1</t>
  </si>
  <si>
    <t>决算</t>
  </si>
  <si>
    <t>预算</t>
  </si>
  <si>
    <t>执行</t>
  </si>
  <si>
    <t>表21</t>
  </si>
  <si>
    <t>表1-1</t>
  </si>
  <si>
    <t>结转收入（执行）</t>
  </si>
  <si>
    <t>调入资金</t>
  </si>
  <si>
    <t>线上收入执行</t>
  </si>
  <si>
    <t>上级补助收入</t>
  </si>
  <si>
    <t>一般债务收入</t>
  </si>
  <si>
    <t>表3</t>
  </si>
  <si>
    <t>表23</t>
  </si>
  <si>
    <t>表1-2</t>
  </si>
  <si>
    <t>安排预算稳定调节基金</t>
  </si>
  <si>
    <t>年终结转</t>
  </si>
  <si>
    <t>调出资金</t>
  </si>
  <si>
    <t>一般债务还本支出</t>
  </si>
  <si>
    <t>上解支出</t>
  </si>
  <si>
    <t>线上支出执行</t>
  </si>
  <si>
    <t>表6&amp;表7</t>
  </si>
  <si>
    <t>表29&amp;表30</t>
  </si>
  <si>
    <t>表2</t>
  </si>
  <si>
    <t>线上支出（决算）</t>
  </si>
  <si>
    <t>线上支出（执行）</t>
  </si>
  <si>
    <t>线上支出（预算）</t>
  </si>
  <si>
    <t>表8&amp;表9</t>
  </si>
  <si>
    <t>表31&amp;表32</t>
  </si>
  <si>
    <t>表3-1</t>
  </si>
  <si>
    <t>基金调入</t>
  </si>
  <si>
    <t>国资调入</t>
  </si>
  <si>
    <t>线上收入预算</t>
  </si>
  <si>
    <t>表10&amp;表11</t>
  </si>
  <si>
    <t>表34&amp;表35</t>
  </si>
  <si>
    <t>表3-2</t>
  </si>
  <si>
    <t>上年结转对应安排支出</t>
  </si>
  <si>
    <t>2023年补助支出</t>
  </si>
  <si>
    <t>线上支出预算</t>
  </si>
  <si>
    <t>表12&amp;表13</t>
  </si>
  <si>
    <t>表36&amp;表37</t>
  </si>
  <si>
    <t>表4</t>
  </si>
  <si>
    <t>线上收支预算科目验证</t>
  </si>
  <si>
    <t>表6</t>
  </si>
  <si>
    <t>上年结余</t>
  </si>
  <si>
    <t>专项债务收入</t>
  </si>
  <si>
    <t>政府性基金补助收入</t>
  </si>
  <si>
    <t>2023年</t>
  </si>
  <si>
    <t>全省地方地方一般公共预算收入</t>
  </si>
  <si>
    <t>全省地方一般公共预算支出</t>
  </si>
  <si>
    <t>省本级地方一般公共预算收入</t>
  </si>
  <si>
    <t>省本级地方一般公共预算支出</t>
  </si>
  <si>
    <t>全省政府性基金预算收入</t>
  </si>
  <si>
    <t>全省政府性基金预算支出</t>
  </si>
  <si>
    <t>省本级政府性基金预算收入</t>
  </si>
  <si>
    <t>表7</t>
  </si>
  <si>
    <t>年终结余</t>
  </si>
  <si>
    <t>专项债务还本支出</t>
  </si>
  <si>
    <t>表8</t>
  </si>
  <si>
    <t>上年结余收入</t>
  </si>
  <si>
    <t>政府性基金补助收入（预算）</t>
  </si>
  <si>
    <t>上解收入（预算）</t>
  </si>
  <si>
    <t>省本级政府性基金预算支出</t>
  </si>
  <si>
    <t>表9</t>
  </si>
  <si>
    <t>上解支出●</t>
  </si>
  <si>
    <t>地方政府专项债务还本支出</t>
  </si>
  <si>
    <t>政府性基金补助支出预算</t>
  </si>
  <si>
    <t>2024年</t>
  </si>
  <si>
    <t>表10</t>
  </si>
  <si>
    <t>转移性收入</t>
  </si>
  <si>
    <t>上年结转</t>
  </si>
  <si>
    <t>收入合计执行数</t>
  </si>
  <si>
    <t>表11</t>
  </si>
  <si>
    <t>结转下年</t>
  </si>
  <si>
    <t>支出合计执行数</t>
  </si>
  <si>
    <t>表12</t>
  </si>
  <si>
    <t>表13</t>
  </si>
  <si>
    <t>表21-1</t>
  </si>
  <si>
    <t>上年结转收入（执行）</t>
  </si>
  <si>
    <t>上年结转收入（预算）</t>
  </si>
  <si>
    <t>动用预算稳定调节基金</t>
  </si>
  <si>
    <t>表21-2</t>
  </si>
  <si>
    <t>债务还本支出(执行）</t>
  </si>
  <si>
    <t>一般债务还本支出（预算）</t>
  </si>
  <si>
    <t>表22</t>
  </si>
  <si>
    <t>表23-1</t>
  </si>
  <si>
    <t>2023线上收入（预算）</t>
  </si>
  <si>
    <t>2023一般债务收入</t>
  </si>
  <si>
    <t>2023上级补助收入</t>
  </si>
  <si>
    <t>表23-2</t>
  </si>
  <si>
    <t>表24</t>
  </si>
  <si>
    <t>表25</t>
  </si>
  <si>
    <t>省对下专项转移支付</t>
  </si>
  <si>
    <t>表26</t>
  </si>
  <si>
    <t>税收返还预算数</t>
  </si>
  <si>
    <t>表27</t>
  </si>
  <si>
    <t>县级基本财力保障资金</t>
  </si>
  <si>
    <t>重点生态功能区转移支付</t>
  </si>
  <si>
    <t>资源枯竭</t>
  </si>
  <si>
    <t>革命老区</t>
  </si>
  <si>
    <t>民族地区</t>
  </si>
  <si>
    <t>边境地区</t>
  </si>
  <si>
    <t>县级基本财力保障资金（2023）</t>
  </si>
  <si>
    <t>重点生态功能区转移支付（2023）</t>
  </si>
  <si>
    <t>资源枯竭（2023）</t>
  </si>
  <si>
    <t>革命老区（2023）</t>
  </si>
  <si>
    <t>民族地区（2023）</t>
  </si>
  <si>
    <t>边境地区（2023）</t>
  </si>
  <si>
    <t>表29</t>
  </si>
  <si>
    <t>专项债务收入（2023）</t>
  </si>
  <si>
    <t>表30</t>
  </si>
  <si>
    <t>2023线上支出（预算）</t>
  </si>
  <si>
    <t>2023年支出合计</t>
  </si>
  <si>
    <t>表31</t>
  </si>
  <si>
    <t>2023年收入合计</t>
  </si>
  <si>
    <t>表32</t>
  </si>
  <si>
    <t>2023年补助支出（预算）</t>
  </si>
  <si>
    <t>2023年支出合计（预算）</t>
  </si>
  <si>
    <t>表33</t>
  </si>
  <si>
    <t>政府性基金省对下转移支付</t>
  </si>
  <si>
    <t>表一</t>
  </si>
  <si>
    <t>单位：万元</t>
  </si>
  <si>
    <t>科目编码</t>
  </si>
  <si>
    <t>项目</t>
  </si>
  <si>
    <t>比较</t>
  </si>
  <si>
    <t>打印</t>
  </si>
  <si>
    <t>预算数</t>
  </si>
  <si>
    <t>执行数</t>
  </si>
  <si>
    <t>一、税收收入</t>
  </si>
  <si>
    <t>增值税</t>
  </si>
  <si>
    <t>企业所得税</t>
  </si>
  <si>
    <t>个人所得税</t>
  </si>
  <si>
    <t>资源税</t>
  </si>
  <si>
    <t>城市维护建设税</t>
  </si>
  <si>
    <t>房产税</t>
  </si>
  <si>
    <t>印花税</t>
  </si>
  <si>
    <t>城镇土地使用税</t>
  </si>
  <si>
    <t>土地增值税</t>
  </si>
  <si>
    <t>车船税</t>
  </si>
  <si>
    <t>耕地占用税</t>
  </si>
  <si>
    <t>契税</t>
  </si>
  <si>
    <t>烟叶税</t>
  </si>
  <si>
    <t>环境保护税</t>
  </si>
  <si>
    <t>其他税收收入</t>
  </si>
  <si>
    <t>二、非税收入</t>
  </si>
  <si>
    <t>专项收入</t>
  </si>
  <si>
    <t>行政事业性收费收入</t>
  </si>
  <si>
    <t>罚没收入</t>
  </si>
  <si>
    <t>国有资本经营收入</t>
  </si>
  <si>
    <t>国有资源（资产）有偿使用收入</t>
  </si>
  <si>
    <t>捐赠收入</t>
  </si>
  <si>
    <t>政府住房基金收入</t>
  </si>
  <si>
    <t>其他收入</t>
  </si>
  <si>
    <t>全市地方一般公共
预算收入</t>
  </si>
  <si>
    <t>地方政府一般债务收入</t>
  </si>
  <si>
    <t>地方政府一般债券收入</t>
  </si>
  <si>
    <t>新增一般债券收入</t>
  </si>
  <si>
    <t>再融资一般债券收入</t>
  </si>
  <si>
    <t>置换一般债券收入</t>
  </si>
  <si>
    <t>地方政府向外国政府及国际金融组织借款收入</t>
  </si>
  <si>
    <t>地方政府其他一般债务收入</t>
  </si>
  <si>
    <t>返还性收入</t>
  </si>
  <si>
    <t>所得税基数返还收入</t>
  </si>
  <si>
    <t>成品油税费改革税收返还收入</t>
  </si>
  <si>
    <t>增值税税收返还收入</t>
  </si>
  <si>
    <t>消费税税收返还收入</t>
  </si>
  <si>
    <t>增值税“五五分享”税收返还收入</t>
  </si>
  <si>
    <t>其他返还性收入</t>
  </si>
  <si>
    <t>一般性转移支付收入</t>
  </si>
  <si>
    <t>均衡性转移支付收入</t>
  </si>
  <si>
    <t>县级基本财力保障机制奖补资金收入</t>
  </si>
  <si>
    <t>资源枯竭型城市转移支付补助收入</t>
  </si>
  <si>
    <t>产粮（油）大县奖励资金收入</t>
  </si>
  <si>
    <t>重点生态功能区转移支付收入</t>
  </si>
  <si>
    <t>革命老区转移支付收入</t>
  </si>
  <si>
    <t>民族地区转移支付收入</t>
  </si>
  <si>
    <t>边境地区转移支付收入</t>
  </si>
  <si>
    <t>巩固脱贫攻坚成果衔接乡村振兴转移支付收入</t>
  </si>
  <si>
    <t>11002A</t>
  </si>
  <si>
    <t>固定数额和结算补助等转移支付收入</t>
  </si>
  <si>
    <t>体制补助收入</t>
  </si>
  <si>
    <t>结算补助收入</t>
  </si>
  <si>
    <t>企业事业单位划转补助收入</t>
  </si>
  <si>
    <t>固定数额补助收入</t>
  </si>
  <si>
    <t>其他一般性转移支付收入</t>
  </si>
  <si>
    <t>11002B</t>
  </si>
  <si>
    <t>共同事权转移支付收入</t>
  </si>
  <si>
    <t>一般公共服务共同财政事权转移支付收入</t>
  </si>
  <si>
    <t>外交共同财政事权转移支付收入</t>
  </si>
  <si>
    <t>国防共同财政事权转移支付收入</t>
  </si>
  <si>
    <t>公共安全共同财政事权转移支付收入</t>
  </si>
  <si>
    <t>教育共同财政事权转移支付收入</t>
  </si>
  <si>
    <t>科学技术共同财政事权转移支付收入</t>
  </si>
  <si>
    <t>文化旅游体育与传媒共同财政事权转移支付收入</t>
  </si>
  <si>
    <t>社会保障和就业共同财政事权转移支付收入</t>
  </si>
  <si>
    <t>医疗卫生共同财政事权转移支付收入</t>
  </si>
  <si>
    <t>节能环保共同财政事权转移支付收入</t>
  </si>
  <si>
    <t>城乡社区共同财政事权转移支付收入</t>
  </si>
  <si>
    <t>农林水共同财政事权转移支付收入</t>
  </si>
  <si>
    <t>交通运输共同财政事权转移支付收入</t>
  </si>
  <si>
    <t>资源勘探工业信息等共同财政事权转移支付收入</t>
  </si>
  <si>
    <t>商业服务业等共同财政事权转移支付收入</t>
  </si>
  <si>
    <t>金融共同财政事权转移支付收入</t>
  </si>
  <si>
    <t>自然资源海洋气象等共同财政事权转移支付收入</t>
  </si>
  <si>
    <t>住房保障共同财政事权转移支付收入</t>
  </si>
  <si>
    <t>粮油物资储备共同财政事权转移支付收入</t>
  </si>
  <si>
    <t>灾害防治及应急管理共同财政事权转移支付收入</t>
  </si>
  <si>
    <t>其他共同财政事权转移支付收入</t>
  </si>
  <si>
    <t>11002C</t>
  </si>
  <si>
    <t>增值税留抵退税及其他退税减税降费转移支付收入</t>
  </si>
  <si>
    <t>增值税留抵退税转移支付收入●</t>
  </si>
  <si>
    <t>其他退税减税降费转移支付收入●</t>
  </si>
  <si>
    <t>补充县区财力转移支付收入●</t>
  </si>
  <si>
    <t>专项转移支付收入</t>
  </si>
  <si>
    <t>一般公共服务</t>
  </si>
  <si>
    <t>外交</t>
  </si>
  <si>
    <t>国防</t>
  </si>
  <si>
    <t>公共安全</t>
  </si>
  <si>
    <t>教育</t>
  </si>
  <si>
    <t>科学技术</t>
  </si>
  <si>
    <t>文化旅游体育与传媒</t>
  </si>
  <si>
    <t>社会保障和就业</t>
  </si>
  <si>
    <t>卫生健康</t>
  </si>
  <si>
    <t>节能环保</t>
  </si>
  <si>
    <t>城乡社区</t>
  </si>
  <si>
    <t>农林水</t>
  </si>
  <si>
    <t>交通运输</t>
  </si>
  <si>
    <t>资源勘探工业信息等</t>
  </si>
  <si>
    <t>商业服务业等</t>
  </si>
  <si>
    <t>金融</t>
  </si>
  <si>
    <t>自然资源海洋气象等</t>
  </si>
  <si>
    <t>住房保障</t>
  </si>
  <si>
    <t>粮油物资储备</t>
  </si>
  <si>
    <t>灾害防治及应急管理</t>
  </si>
  <si>
    <t>上年结转收入</t>
  </si>
  <si>
    <t>从政府性基金预算调入一般公共预算</t>
  </si>
  <si>
    <t>从国有资本经营预算调入一般公共预算</t>
  </si>
  <si>
    <t>从其他资金调入一般公共预算</t>
  </si>
  <si>
    <t>区域间转移性收入</t>
  </si>
  <si>
    <t>接受其他地区援助收入</t>
  </si>
  <si>
    <t>生态保护补助转移性收入</t>
  </si>
  <si>
    <t>土地指标调剂转移性收入</t>
  </si>
  <si>
    <t>其他转移性收入</t>
  </si>
  <si>
    <t>地方政府一般债券转贷收入</t>
  </si>
  <si>
    <t>待偿债置换一般债券结余</t>
  </si>
  <si>
    <t>各项收入合计</t>
  </si>
  <si>
    <t>验证</t>
  </si>
  <si>
    <t>差异</t>
  </si>
  <si>
    <t>一、一般公共服务支出</t>
  </si>
  <si>
    <t>二、外交支出</t>
  </si>
  <si>
    <t>三、国防支出</t>
  </si>
  <si>
    <t>四、公共安全支出</t>
  </si>
  <si>
    <t>五、教育支出</t>
  </si>
  <si>
    <t>六、科学技术支出</t>
  </si>
  <si>
    <t>七、文化旅游体育与传媒支出</t>
  </si>
  <si>
    <t>八、社会保障和就业支出</t>
  </si>
  <si>
    <t>九、卫生健康支出</t>
  </si>
  <si>
    <t>十、节能环保支出</t>
  </si>
  <si>
    <t>十一、城乡社区支出</t>
  </si>
  <si>
    <t>十二、农林水支出</t>
  </si>
  <si>
    <t>十三、交通运输支出</t>
  </si>
  <si>
    <t>十四、资源勘探工业信息等支出</t>
  </si>
  <si>
    <t>十五、商业服务业等支出</t>
  </si>
  <si>
    <t>十六、金融支出</t>
  </si>
  <si>
    <t>十七、援助其他地区支出</t>
  </si>
  <si>
    <t>十八、自然资源海洋气象等支出</t>
  </si>
  <si>
    <t>十九、住房保障支出</t>
  </si>
  <si>
    <t>二十、粮油物资储备支出</t>
  </si>
  <si>
    <t>二十一、灾害防治及应急管理支出</t>
  </si>
  <si>
    <t>二十二、预备费</t>
  </si>
  <si>
    <t>二十三、债务付息支出</t>
  </si>
  <si>
    <t>二十四、债务发行费用支出</t>
  </si>
  <si>
    <t>二十五、其他支出</t>
  </si>
  <si>
    <t>全市地方一般公共
预算支出</t>
  </si>
  <si>
    <t>转移性支出</t>
  </si>
  <si>
    <t>体制上解支出</t>
  </si>
  <si>
    <t>专项上解支出</t>
  </si>
  <si>
    <t>补充预算周转金</t>
  </si>
  <si>
    <t>区域间转移性支出</t>
  </si>
  <si>
    <t>援助其他地区支出</t>
  </si>
  <si>
    <t>生态保护补偿转移性支出</t>
  </si>
  <si>
    <t>土地指标调剂转移性支出</t>
  </si>
  <si>
    <t>其他转移性支出</t>
  </si>
  <si>
    <t>地方政府一般债务还本支出</t>
  </si>
  <si>
    <t>地方政府一般债券还本支出</t>
  </si>
  <si>
    <t>通过财政资金等还本支出</t>
  </si>
  <si>
    <t>通过再融资债券还本支出</t>
  </si>
  <si>
    <t>地方政府向外国政府及国际金融组织借款还本支出</t>
  </si>
  <si>
    <t>地方政府其他一般债务还本支出</t>
  </si>
  <si>
    <t>各项支出合计</t>
  </si>
  <si>
    <t>表二</t>
  </si>
  <si>
    <t>类-款-项</t>
  </si>
  <si>
    <t>截止12.20支出</t>
  </si>
  <si>
    <t>12.20未支付</t>
  </si>
  <si>
    <t>12.20未清算</t>
  </si>
  <si>
    <t>截止12.31支出</t>
  </si>
  <si>
    <t>一、一般公共服务</t>
  </si>
  <si>
    <t>人大事务</t>
  </si>
  <si>
    <t>行政运行</t>
  </si>
  <si>
    <t>一般行政管理事务</t>
  </si>
  <si>
    <t>机关服务</t>
  </si>
  <si>
    <t>人大会议</t>
  </si>
  <si>
    <t>人大立法</t>
  </si>
  <si>
    <t>人大监督</t>
  </si>
  <si>
    <t>人大代表履职能力提升</t>
  </si>
  <si>
    <t>代表工作</t>
  </si>
  <si>
    <t>人大信访工作</t>
  </si>
  <si>
    <t>事业运行</t>
  </si>
  <si>
    <t>其他人大事务支出</t>
  </si>
  <si>
    <t>政协事务</t>
  </si>
  <si>
    <t>政协会议</t>
  </si>
  <si>
    <t>委员视察</t>
  </si>
  <si>
    <t>参政议政</t>
  </si>
  <si>
    <t>其他政协事务支出</t>
  </si>
  <si>
    <t>政府办公厅(室)及相关机构事务</t>
  </si>
  <si>
    <t>专项服务</t>
  </si>
  <si>
    <t>专项业务及机关事务管理</t>
  </si>
  <si>
    <t>政务公开审批</t>
  </si>
  <si>
    <t>信访事务●</t>
  </si>
  <si>
    <t>参事事务</t>
  </si>
  <si>
    <t>其他政府办公厅（室）及相关机构事务支出</t>
  </si>
  <si>
    <t>发展与改革事务</t>
  </si>
  <si>
    <t>战略规划与实施</t>
  </si>
  <si>
    <t>日常经济运行调节</t>
  </si>
  <si>
    <t>社会事业发展规划</t>
  </si>
  <si>
    <t>经济体制改革研究</t>
  </si>
  <si>
    <t>物价管理</t>
  </si>
  <si>
    <t>其他发展与改革事务支出</t>
  </si>
  <si>
    <t>统计信息事务</t>
  </si>
  <si>
    <t>信息事务</t>
  </si>
  <si>
    <t>专项统计业务</t>
  </si>
  <si>
    <t>统计管理</t>
  </si>
  <si>
    <t>专项普查活动</t>
  </si>
  <si>
    <t>统计抽样调查</t>
  </si>
  <si>
    <t>其他统计信息事务支出</t>
  </si>
  <si>
    <t>财政事务</t>
  </si>
  <si>
    <t>预算改革业务</t>
  </si>
  <si>
    <t>财政国库业务</t>
  </si>
  <si>
    <t>财政监察</t>
  </si>
  <si>
    <t>信息化建设</t>
  </si>
  <si>
    <t>财政委托业务支出</t>
  </si>
  <si>
    <t>其他财政事务支出</t>
  </si>
  <si>
    <t>税收事务</t>
  </si>
  <si>
    <t>税收业务</t>
  </si>
  <si>
    <t>其他税收事务支出</t>
  </si>
  <si>
    <t>审计事务</t>
  </si>
  <si>
    <t>审计业务</t>
  </si>
  <si>
    <t>审计管理</t>
  </si>
  <si>
    <t>其他审计事务支出</t>
  </si>
  <si>
    <t>海关事务</t>
  </si>
  <si>
    <t>缉私办案</t>
  </si>
  <si>
    <t>口岸管理</t>
  </si>
  <si>
    <t>海关关务</t>
  </si>
  <si>
    <t>关税征管</t>
  </si>
  <si>
    <t>海关监管</t>
  </si>
  <si>
    <t>检验检疫</t>
  </si>
  <si>
    <t>其他海关事务支出</t>
  </si>
  <si>
    <t>纪检监察事务</t>
  </si>
  <si>
    <t>大案要案查处</t>
  </si>
  <si>
    <t>派驻派出机构</t>
  </si>
  <si>
    <t>巡视工作</t>
  </si>
  <si>
    <t>其他纪检监察事务支出</t>
  </si>
  <si>
    <t>商贸事务</t>
  </si>
  <si>
    <t>对外贸易管理</t>
  </si>
  <si>
    <t>国际经济合作</t>
  </si>
  <si>
    <t>外资管理</t>
  </si>
  <si>
    <t>国内贸易管理</t>
  </si>
  <si>
    <t>招商引资</t>
  </si>
  <si>
    <t>其他商贸事务支出</t>
  </si>
  <si>
    <t>知识产权事务</t>
  </si>
  <si>
    <t>专利审批</t>
  </si>
  <si>
    <t>产权战略与规划</t>
  </si>
  <si>
    <t>国际合作与交流</t>
  </si>
  <si>
    <t>知识产权宏观管理</t>
  </si>
  <si>
    <t>商标管理</t>
  </si>
  <si>
    <t>原产地地理标志管理</t>
  </si>
  <si>
    <t>其他知识产权事务支出</t>
  </si>
  <si>
    <t>民族事务</t>
  </si>
  <si>
    <t>民族工作专项</t>
  </si>
  <si>
    <t>其他民族事务支出</t>
  </si>
  <si>
    <t>港澳台事务</t>
  </si>
  <si>
    <t>港澳事务</t>
  </si>
  <si>
    <t>台湾事务</t>
  </si>
  <si>
    <t>其他港澳台事务支出</t>
  </si>
  <si>
    <t>档案事务</t>
  </si>
  <si>
    <t>档案馆</t>
  </si>
  <si>
    <t>其他档案事务支出</t>
  </si>
  <si>
    <t>民主党派及工商联事务</t>
  </si>
  <si>
    <t>其他民主党派及工商联事务支出</t>
  </si>
  <si>
    <t>群众团体事务</t>
  </si>
  <si>
    <t>工会事务</t>
  </si>
  <si>
    <t>其他群众团体事务支出</t>
  </si>
  <si>
    <t>党委办公厅（室）及相关机构事务</t>
  </si>
  <si>
    <t>专项业务</t>
  </si>
  <si>
    <t>其他党委办公厅（室）及相关机构事务支出</t>
  </si>
  <si>
    <t>组织事务</t>
  </si>
  <si>
    <t>公务员事务</t>
  </si>
  <si>
    <t>其他组织事务支出</t>
  </si>
  <si>
    <t>宣传事务</t>
  </si>
  <si>
    <t>宣传管理</t>
  </si>
  <si>
    <t>其他宣传事务支出</t>
  </si>
  <si>
    <t>统战事务</t>
  </si>
  <si>
    <t>宗教事务</t>
  </si>
  <si>
    <t>华侨事务</t>
  </si>
  <si>
    <t>其他统战事务支出</t>
  </si>
  <si>
    <t>对外联络事务</t>
  </si>
  <si>
    <t>其他对外联络事务支出</t>
  </si>
  <si>
    <t>其他共产党事务支出</t>
  </si>
  <si>
    <t>网信事务</t>
  </si>
  <si>
    <t>信息安全事务</t>
  </si>
  <si>
    <t>其他网信事务支出</t>
  </si>
  <si>
    <t>市场监督管理事务</t>
  </si>
  <si>
    <t>市场主体管理</t>
  </si>
  <si>
    <t>市场秩序执法</t>
  </si>
  <si>
    <t>质量基础</t>
  </si>
  <si>
    <t>药品事务</t>
  </si>
  <si>
    <t>医疗器械事务</t>
  </si>
  <si>
    <t>化妆品事务</t>
  </si>
  <si>
    <t>质量安全监管</t>
  </si>
  <si>
    <t>食品安全监管</t>
  </si>
  <si>
    <t>其他市场监督管理事务</t>
  </si>
  <si>
    <t>社会工作事务◆</t>
  </si>
  <si>
    <t>行政运行◆</t>
  </si>
  <si>
    <t>一般行政管理事务◆</t>
  </si>
  <si>
    <t>机关服务◆</t>
  </si>
  <si>
    <t>专项业务◆</t>
  </si>
  <si>
    <t>事业运行◆</t>
  </si>
  <si>
    <t>其他社会工作事务支出◆</t>
  </si>
  <si>
    <t>信访事务◆</t>
  </si>
  <si>
    <t>信访业务◆</t>
  </si>
  <si>
    <t>其他信访事务支出◆</t>
  </si>
  <si>
    <t>其他一般公共服务支出</t>
  </si>
  <si>
    <t>国家赔偿费用支出</t>
  </si>
  <si>
    <t>对外合作与交流</t>
  </si>
  <si>
    <t>其他外交支出</t>
  </si>
  <si>
    <t>军费</t>
  </si>
  <si>
    <t>现役部队</t>
  </si>
  <si>
    <t>预备役部队</t>
  </si>
  <si>
    <t>其他军费支出</t>
  </si>
  <si>
    <t>国防科研事业</t>
  </si>
  <si>
    <t>专项工程</t>
  </si>
  <si>
    <t>国防动员</t>
  </si>
  <si>
    <t>兵役征集</t>
  </si>
  <si>
    <t>经济动员</t>
  </si>
  <si>
    <t>人民防空</t>
  </si>
  <si>
    <t>交通战备</t>
  </si>
  <si>
    <t>民兵</t>
  </si>
  <si>
    <t>边海防</t>
  </si>
  <si>
    <t>其他国防动员支出</t>
  </si>
  <si>
    <t>其他国防支出</t>
  </si>
  <si>
    <t>武装警察部队</t>
  </si>
  <si>
    <t>其他武装警察部队支出</t>
  </si>
  <si>
    <t>公安</t>
  </si>
  <si>
    <t>执法办案</t>
  </si>
  <si>
    <t>特别业务</t>
  </si>
  <si>
    <t>特勤业务</t>
  </si>
  <si>
    <t>移民事务</t>
  </si>
  <si>
    <t>其他公安支出</t>
  </si>
  <si>
    <t>国家安全</t>
  </si>
  <si>
    <t>安全业务</t>
  </si>
  <si>
    <t>其他国家安全支出</t>
  </si>
  <si>
    <t>检察</t>
  </si>
  <si>
    <t>“两房”建设</t>
  </si>
  <si>
    <t>检察监督</t>
  </si>
  <si>
    <t>其他检察支出</t>
  </si>
  <si>
    <t>法院</t>
  </si>
  <si>
    <t>案件审判</t>
  </si>
  <si>
    <t>案件执行</t>
  </si>
  <si>
    <t>“两庭”建设</t>
  </si>
  <si>
    <t>其他法院支出</t>
  </si>
  <si>
    <t>司法</t>
  </si>
  <si>
    <t>基层司法业务</t>
  </si>
  <si>
    <t>普法宣传</t>
  </si>
  <si>
    <t>律师管理</t>
  </si>
  <si>
    <t>公共法律服务</t>
  </si>
  <si>
    <t>国家统一法律职业资格考试</t>
  </si>
  <si>
    <t>社区矫正</t>
  </si>
  <si>
    <t>法治建设</t>
  </si>
  <si>
    <t>其他司法支出</t>
  </si>
  <si>
    <t>监狱</t>
  </si>
  <si>
    <t>罪犯生活及医疗卫生</t>
  </si>
  <si>
    <t>监狱业务及罪犯改造</t>
  </si>
  <si>
    <t>狱政设施建设</t>
  </si>
  <si>
    <t>其他监狱支出</t>
  </si>
  <si>
    <t>强制隔离戒毒</t>
  </si>
  <si>
    <t>强制隔离戒毒人员生活</t>
  </si>
  <si>
    <t>强制隔离戒毒人员教育</t>
  </si>
  <si>
    <t>所政设施建设</t>
  </si>
  <si>
    <t>其他强制隔离戒毒支出</t>
  </si>
  <si>
    <t>国家保密</t>
  </si>
  <si>
    <t>保密技术</t>
  </si>
  <si>
    <t>保密管理</t>
  </si>
  <si>
    <t>其他国家保密支出</t>
  </si>
  <si>
    <t>缉私警察</t>
  </si>
  <si>
    <t>缉私业务</t>
  </si>
  <si>
    <t>其他缉私警察支出</t>
  </si>
  <si>
    <t>其他公共安全支出</t>
  </si>
  <si>
    <t>国家司法救助支出</t>
  </si>
  <si>
    <t>教育管理事务</t>
  </si>
  <si>
    <t>其他教育管理事务支出</t>
  </si>
  <si>
    <t>普通教育</t>
  </si>
  <si>
    <t>学前教育</t>
  </si>
  <si>
    <t>小学教育</t>
  </si>
  <si>
    <t>初中教育</t>
  </si>
  <si>
    <t>高中教育</t>
  </si>
  <si>
    <t>高等教育</t>
  </si>
  <si>
    <t>其他普通教育支出</t>
  </si>
  <si>
    <t>职业教育</t>
  </si>
  <si>
    <t>初等职业教育</t>
  </si>
  <si>
    <t>中等职业教育</t>
  </si>
  <si>
    <t>技校教育</t>
  </si>
  <si>
    <t>高等职业教育</t>
  </si>
  <si>
    <t>其他职业教育支出</t>
  </si>
  <si>
    <t>成人教育</t>
  </si>
  <si>
    <t>成人初等教育</t>
  </si>
  <si>
    <t>成人中等教育</t>
  </si>
  <si>
    <t>成人高等教育</t>
  </si>
  <si>
    <t>成人广播电视教育</t>
  </si>
  <si>
    <t>其他成人教育支出</t>
  </si>
  <si>
    <t>广播电视教育</t>
  </si>
  <si>
    <t>广播电视学校</t>
  </si>
  <si>
    <t>教育电视台</t>
  </si>
  <si>
    <t>其他广播电视教育支出</t>
  </si>
  <si>
    <t>留学教育</t>
  </si>
  <si>
    <t>出国留学教育</t>
  </si>
  <si>
    <t>来华留学教育</t>
  </si>
  <si>
    <t>其他留学教育支出</t>
  </si>
  <si>
    <t>特殊教育</t>
  </si>
  <si>
    <t>特殊学校教育</t>
  </si>
  <si>
    <t>工读学校教育</t>
  </si>
  <si>
    <t>其他特殊教育支出</t>
  </si>
  <si>
    <t>进修及培训</t>
  </si>
  <si>
    <t>教师进修</t>
  </si>
  <si>
    <t>干部教育</t>
  </si>
  <si>
    <t>培训支出</t>
  </si>
  <si>
    <t>退役士兵能力提升</t>
  </si>
  <si>
    <t>其他进修及培训</t>
  </si>
  <si>
    <t>教育费附加安排的支出</t>
  </si>
  <si>
    <t>农村中小学校舍建设</t>
  </si>
  <si>
    <t>农村中小学教学设施</t>
  </si>
  <si>
    <t>城市中小学校舍建设</t>
  </si>
  <si>
    <t>城市中小学教学设施</t>
  </si>
  <si>
    <t>中等职业学校教学设施</t>
  </si>
  <si>
    <t>其他教育费附加安排的支出</t>
  </si>
  <si>
    <t>其他教育支出</t>
  </si>
  <si>
    <t>科学技术管理事务</t>
  </si>
  <si>
    <t>其他科学技术管理事务支出</t>
  </si>
  <si>
    <t>基础研究</t>
  </si>
  <si>
    <t>机构运行</t>
  </si>
  <si>
    <t>自然科学基金</t>
  </si>
  <si>
    <t>实验室及相关设施</t>
  </si>
  <si>
    <t>重大科学工程</t>
  </si>
  <si>
    <t>专项基础科研</t>
  </si>
  <si>
    <t>专项技术基础</t>
  </si>
  <si>
    <t>科技人才队伍建设</t>
  </si>
  <si>
    <t>其他基础研究支出</t>
  </si>
  <si>
    <t>应用研究</t>
  </si>
  <si>
    <t>社会公益研究</t>
  </si>
  <si>
    <t>高技术研究</t>
  </si>
  <si>
    <t>专项科研试制</t>
  </si>
  <si>
    <t>其他应用研究支出</t>
  </si>
  <si>
    <t>技术研究与开发</t>
  </si>
  <si>
    <t>科技成果转化与扩散</t>
  </si>
  <si>
    <t>共性技术研究与开发</t>
  </si>
  <si>
    <t>其他技术研究与开发支出</t>
  </si>
  <si>
    <t>科技条件与服务</t>
  </si>
  <si>
    <t>技术创新服务体系</t>
  </si>
  <si>
    <t>科技条件专项</t>
  </si>
  <si>
    <t>其他科技条件与服务支出</t>
  </si>
  <si>
    <t>社会科学</t>
  </si>
  <si>
    <t>社会科学研究机构</t>
  </si>
  <si>
    <t>社会科学研究</t>
  </si>
  <si>
    <t>社科基金支出</t>
  </si>
  <si>
    <t>其他社会科学支出</t>
  </si>
  <si>
    <t>科学技术普及</t>
  </si>
  <si>
    <t>科普活动</t>
  </si>
  <si>
    <t>青少年科技活动</t>
  </si>
  <si>
    <t>学术交流活动</t>
  </si>
  <si>
    <t>科技馆站</t>
  </si>
  <si>
    <t>其他科学技术普及支出</t>
  </si>
  <si>
    <t>科技交流与合作</t>
  </si>
  <si>
    <t>国际交流与合作</t>
  </si>
  <si>
    <t>重大科技合作项目</t>
  </si>
  <si>
    <t>其他科技交流与合作支出</t>
  </si>
  <si>
    <t>科技重大项目</t>
  </si>
  <si>
    <t>科技重大专项</t>
  </si>
  <si>
    <t>重点研发计划</t>
  </si>
  <si>
    <t>其他科技重大项目</t>
  </si>
  <si>
    <t>其他科学技术支出</t>
  </si>
  <si>
    <t>科技奖励</t>
  </si>
  <si>
    <t>核应急</t>
  </si>
  <si>
    <t>转制科研机构</t>
  </si>
  <si>
    <t>文化和旅游</t>
  </si>
  <si>
    <t>图书馆</t>
  </si>
  <si>
    <t>文化展示及纪念机构</t>
  </si>
  <si>
    <t>艺术表演场所</t>
  </si>
  <si>
    <t>艺术表演团体</t>
  </si>
  <si>
    <t>文化活动</t>
  </si>
  <si>
    <t>群众文化</t>
  </si>
  <si>
    <t>文化和旅游交流与合作</t>
  </si>
  <si>
    <t>文化创作与保护</t>
  </si>
  <si>
    <t>文化和旅游市场管理</t>
  </si>
  <si>
    <t>旅游宣传</t>
  </si>
  <si>
    <t>文化和旅游管理事务</t>
  </si>
  <si>
    <t>其他文化和旅游支出</t>
  </si>
  <si>
    <t>文物</t>
  </si>
  <si>
    <t>文物保护</t>
  </si>
  <si>
    <t>博物馆</t>
  </si>
  <si>
    <t>历史名城与古迹</t>
  </si>
  <si>
    <t>其他文物支出</t>
  </si>
  <si>
    <t>体育</t>
  </si>
  <si>
    <t>运动项目管理</t>
  </si>
  <si>
    <t>体育竞赛</t>
  </si>
  <si>
    <t>体育训练</t>
  </si>
  <si>
    <t>体育场馆</t>
  </si>
  <si>
    <t>群众体育</t>
  </si>
  <si>
    <t>体育交流与合作</t>
  </si>
  <si>
    <t>其他体育支出</t>
  </si>
  <si>
    <t>新闻出版电影</t>
  </si>
  <si>
    <t>新闻通讯</t>
  </si>
  <si>
    <t>出版发行</t>
  </si>
  <si>
    <t>版权管理</t>
  </si>
  <si>
    <t>电影</t>
  </si>
  <si>
    <t>其他新闻出版电影支出</t>
  </si>
  <si>
    <t>广播电视</t>
  </si>
  <si>
    <t>监测监管</t>
  </si>
  <si>
    <t>传输发射</t>
  </si>
  <si>
    <t>广播电视事务</t>
  </si>
  <si>
    <t>其他广播电视支出</t>
  </si>
  <si>
    <t>其他文化旅游体育与传媒支出</t>
  </si>
  <si>
    <t>宣传文化发展专项支出</t>
  </si>
  <si>
    <t>文化产业发展专项支出</t>
  </si>
  <si>
    <t>人力资源和社会保障管理事务</t>
  </si>
  <si>
    <t>综合业务管理</t>
  </si>
  <si>
    <t>劳动保障监察</t>
  </si>
  <si>
    <t>就业管理事务</t>
  </si>
  <si>
    <t>社会保险业务管理事务</t>
  </si>
  <si>
    <t>社会保险经办机构</t>
  </si>
  <si>
    <t>劳动关系和维权</t>
  </si>
  <si>
    <t>公共就业服务和职业技能鉴定机构</t>
  </si>
  <si>
    <t>劳动人事争议调解仲裁</t>
  </si>
  <si>
    <t>政府特殊津贴</t>
  </si>
  <si>
    <t>资助留学回国人员</t>
  </si>
  <si>
    <t>博士后日常经费</t>
  </si>
  <si>
    <t>引进人才费用</t>
  </si>
  <si>
    <t>其他人力资源和社会保障管理事务支出</t>
  </si>
  <si>
    <t>民政管理事务</t>
  </si>
  <si>
    <t>社会组织管理</t>
  </si>
  <si>
    <t>行政区划和地名管理</t>
  </si>
  <si>
    <t>基层政权建设和社区治理</t>
  </si>
  <si>
    <t>其他民政管理事务支出</t>
  </si>
  <si>
    <t>补充全国社会保障基金</t>
  </si>
  <si>
    <t>用一般公共预算补充基金</t>
  </si>
  <si>
    <t>行政事业单位养老支出</t>
  </si>
  <si>
    <t>行政单位离退休</t>
  </si>
  <si>
    <t>事业单位离退休</t>
  </si>
  <si>
    <t>离退休人员管理机构</t>
  </si>
  <si>
    <t>机关事业单位基本养老保险缴费支出</t>
  </si>
  <si>
    <t>机关事业单位职业年金缴费支出</t>
  </si>
  <si>
    <t>对机关事业单位基本养老保险基金的补助</t>
  </si>
  <si>
    <t>对机关事业单位职业年金的补助</t>
  </si>
  <si>
    <t>其他行政事业单位养老支出</t>
  </si>
  <si>
    <t>企业改革补助</t>
  </si>
  <si>
    <t>企业关闭破产补助</t>
  </si>
  <si>
    <t>厂办大集体改革补助</t>
  </si>
  <si>
    <t>其他企业改革发展补助</t>
  </si>
  <si>
    <t>就业补助</t>
  </si>
  <si>
    <t>就业创业服务补贴</t>
  </si>
  <si>
    <t>职业培训补贴</t>
  </si>
  <si>
    <t>社会保险补贴</t>
  </si>
  <si>
    <t>公益性岗位补贴</t>
  </si>
  <si>
    <t>职业技能鉴定补贴</t>
  </si>
  <si>
    <t>就业见习补贴</t>
  </si>
  <si>
    <t>高技能人才培养补助</t>
  </si>
  <si>
    <t>促进创业补贴</t>
  </si>
  <si>
    <t>其他就业补助支出</t>
  </si>
  <si>
    <t>抚恤</t>
  </si>
  <si>
    <t>死亡抚恤</t>
  </si>
  <si>
    <t>伤残抚恤</t>
  </si>
  <si>
    <t>在乡复员、退伍军人生活补助</t>
  </si>
  <si>
    <t>义务兵优待</t>
  </si>
  <si>
    <t>农村籍退役士兵老年生活补助</t>
  </si>
  <si>
    <t>光荣院</t>
  </si>
  <si>
    <t>褒扬纪念★</t>
  </si>
  <si>
    <t>其他优抚支出</t>
  </si>
  <si>
    <t>退役安置</t>
  </si>
  <si>
    <t>退役士兵安置</t>
  </si>
  <si>
    <t>军队移交政府的离退休人员安置</t>
  </si>
  <si>
    <t>军队移交政府离退休干部管理机构</t>
  </si>
  <si>
    <t>退役士兵管理教育</t>
  </si>
  <si>
    <t>军队转业干部安置</t>
  </si>
  <si>
    <t>其他退役安置支出</t>
  </si>
  <si>
    <t>社会福利</t>
  </si>
  <si>
    <t>儿童福利</t>
  </si>
  <si>
    <t>老年福利</t>
  </si>
  <si>
    <t>康复辅具</t>
  </si>
  <si>
    <t>殡葬</t>
  </si>
  <si>
    <t>社会福利事业单位</t>
  </si>
  <si>
    <t>养老服务</t>
  </si>
  <si>
    <t>其他社会福利支出</t>
  </si>
  <si>
    <t>残疾人事业</t>
  </si>
  <si>
    <t>残疾人康复</t>
  </si>
  <si>
    <t>残疾人就业</t>
  </si>
  <si>
    <t>残疾人体育</t>
  </si>
  <si>
    <t>残疾人生活和护理补贴</t>
  </si>
  <si>
    <t>其他残疾人事业支出</t>
  </si>
  <si>
    <t>红十字事业</t>
  </si>
  <si>
    <t>其他红十字事业支出</t>
  </si>
  <si>
    <t>最低生活保障</t>
  </si>
  <si>
    <t>城市最低生活保障金支出</t>
  </si>
  <si>
    <t>农村最低生活保障金支出</t>
  </si>
  <si>
    <t>临时救助</t>
  </si>
  <si>
    <t>临时救助支出</t>
  </si>
  <si>
    <t>流浪乞讨人员救助支出</t>
  </si>
  <si>
    <t>特困人员救助供养</t>
  </si>
  <si>
    <t>城市特困人员救助供养支出</t>
  </si>
  <si>
    <t>农村特困人员救助供养支出</t>
  </si>
  <si>
    <t>补充道路交通事故社会救助基金</t>
  </si>
  <si>
    <t>对道路交通事故社会救助基金的补助★</t>
  </si>
  <si>
    <t>交强险罚款收入补助基金支出</t>
  </si>
  <si>
    <t>其他生活救助</t>
  </si>
  <si>
    <t>其他城市生活救助</t>
  </si>
  <si>
    <t>其他农村生活救助</t>
  </si>
  <si>
    <t>财政对基本养老保险基金的补助</t>
  </si>
  <si>
    <t>财政对企业职工基本养老保险基金的补助</t>
  </si>
  <si>
    <t>财政对城乡居民基本养老保险基金的补助</t>
  </si>
  <si>
    <t>财政对其他基本养老保险基金的补助</t>
  </si>
  <si>
    <t>财政对其他社会保险基金的补助</t>
  </si>
  <si>
    <t>财政对失业保险基金的补助</t>
  </si>
  <si>
    <t>财政对工伤保险基金的补助</t>
  </si>
  <si>
    <t>其他财政对社会保险基金的补助</t>
  </si>
  <si>
    <t>退役军人管理事务</t>
  </si>
  <si>
    <t>拥军优属</t>
  </si>
  <si>
    <t>军供保障</t>
  </si>
  <si>
    <t>信息化建设◆</t>
  </si>
  <si>
    <t>其他退役军人事务管理支出</t>
  </si>
  <si>
    <t>财政代缴社会保险费支出</t>
  </si>
  <si>
    <t>财政代缴城乡居民基本养老保险费支出</t>
  </si>
  <si>
    <t>财政代缴其他社会保险费支出</t>
  </si>
  <si>
    <t>其他社会保障和就业支出</t>
  </si>
  <si>
    <t>卫生健康管理事务</t>
  </si>
  <si>
    <t>其他卫生健康管理事务支出</t>
  </si>
  <si>
    <t>公立医院</t>
  </si>
  <si>
    <t>综合医院</t>
  </si>
  <si>
    <t>中医（民族）医院</t>
  </si>
  <si>
    <t>传染病医院</t>
  </si>
  <si>
    <t>职业病防治医院</t>
  </si>
  <si>
    <t>精神病医院</t>
  </si>
  <si>
    <t>妇幼保健医院</t>
  </si>
  <si>
    <t>儿童医院</t>
  </si>
  <si>
    <t>其他专科医院</t>
  </si>
  <si>
    <t>福利医院</t>
  </si>
  <si>
    <t>行业医院</t>
  </si>
  <si>
    <t>处理医疗欠费</t>
  </si>
  <si>
    <t>康复医院</t>
  </si>
  <si>
    <t>优抚医院</t>
  </si>
  <si>
    <t>其他公立医院支出</t>
  </si>
  <si>
    <t>基层医疗卫生机构</t>
  </si>
  <si>
    <t>城市社区卫生机构</t>
  </si>
  <si>
    <t>乡镇卫生院</t>
  </si>
  <si>
    <t>其他基层医疗卫生机构支出</t>
  </si>
  <si>
    <t>公共卫生</t>
  </si>
  <si>
    <t>疾病预防控制机构</t>
  </si>
  <si>
    <t>卫生监督机构</t>
  </si>
  <si>
    <t>妇幼保健机构</t>
  </si>
  <si>
    <t>精神卫生机构</t>
  </si>
  <si>
    <t>应急救治机构</t>
  </si>
  <si>
    <t>采供血机构</t>
  </si>
  <si>
    <t>其他专业公共卫生机构</t>
  </si>
  <si>
    <t>基本公共卫生服务</t>
  </si>
  <si>
    <t>重大公共卫生服务</t>
  </si>
  <si>
    <t>突发公共卫生事件应急处置★</t>
  </si>
  <si>
    <t>其他公共卫生支出</t>
  </si>
  <si>
    <t>中医药●</t>
  </si>
  <si>
    <t>中医（民族医）药专项●</t>
  </si>
  <si>
    <t>其他中医药支出●</t>
  </si>
  <si>
    <t>计划生育事务</t>
  </si>
  <si>
    <t>计划生育机构</t>
  </si>
  <si>
    <t>计划生育服务</t>
  </si>
  <si>
    <t>其他计划生育事务支出</t>
  </si>
  <si>
    <t>行政事业单位医疗</t>
  </si>
  <si>
    <t>行政单位医疗</t>
  </si>
  <si>
    <t>事业单位医疗</t>
  </si>
  <si>
    <t>公务员医疗补助</t>
  </si>
  <si>
    <t>其他行政事业单位医疗支出</t>
  </si>
  <si>
    <t>财政对基本医疗保险基金的补助</t>
  </si>
  <si>
    <t>财政对职工基本医疗保险基金的补助</t>
  </si>
  <si>
    <t>财政对城乡居民基本医疗保险基金的补助</t>
  </si>
  <si>
    <t>财政对其他基本医疗保险基金的补助</t>
  </si>
  <si>
    <t>医疗救助</t>
  </si>
  <si>
    <t>城乡医疗救助</t>
  </si>
  <si>
    <t>疾病应急救助</t>
  </si>
  <si>
    <t>其他医疗救助支出</t>
  </si>
  <si>
    <t>优抚对象医疗</t>
  </si>
  <si>
    <t>优抚对象医疗补助</t>
  </si>
  <si>
    <t>其他优抚对象医疗支出</t>
  </si>
  <si>
    <t>医疗保障管理事务</t>
  </si>
  <si>
    <t>医疗保障政策管理</t>
  </si>
  <si>
    <t>医疗保障经办事务</t>
  </si>
  <si>
    <t>其他医疗保障管理事务支出</t>
  </si>
  <si>
    <t>老龄卫生健康事务</t>
  </si>
  <si>
    <t>中医药事务◆</t>
  </si>
  <si>
    <t>中医（民族医）药专项◆</t>
  </si>
  <si>
    <t>其他中医药事务支出◆</t>
  </si>
  <si>
    <t>疾病预防控制事务◆</t>
  </si>
  <si>
    <t>其他疾病预防控制事务支出◆</t>
  </si>
  <si>
    <t>其他卫生健康支出</t>
  </si>
  <si>
    <t>环境保护管理事务</t>
  </si>
  <si>
    <t>生态环境保护宣传</t>
  </si>
  <si>
    <t>环境保护法规、规划及标准</t>
  </si>
  <si>
    <t>生态环境国际合作及履约</t>
  </si>
  <si>
    <t>生态环境保护行政许可</t>
  </si>
  <si>
    <t>应对气候变化管理事务</t>
  </si>
  <si>
    <t>其他环境保护管理事务支出</t>
  </si>
  <si>
    <t>环境监测与监察</t>
  </si>
  <si>
    <t>建设项目环评审查与监督</t>
  </si>
  <si>
    <t>核与辐射安全监督</t>
  </si>
  <si>
    <t>其他环境监测与监察支出</t>
  </si>
  <si>
    <t>污染防治</t>
  </si>
  <si>
    <t>大气</t>
  </si>
  <si>
    <t>水体</t>
  </si>
  <si>
    <t>噪声</t>
  </si>
  <si>
    <t>固体废弃物与化学品</t>
  </si>
  <si>
    <t>放射源和放射性废物监管</t>
  </si>
  <si>
    <t>辐射</t>
  </si>
  <si>
    <t>土壤</t>
  </si>
  <si>
    <t>其他污染防治支出</t>
  </si>
  <si>
    <t>自然生态保护</t>
  </si>
  <si>
    <t>生态保护</t>
  </si>
  <si>
    <t>农村环境保护</t>
  </si>
  <si>
    <t>生物及物种资源保护</t>
  </si>
  <si>
    <t>草原生态修复治理</t>
  </si>
  <si>
    <t>自然保护地</t>
  </si>
  <si>
    <t>其他自然生态保护支出</t>
  </si>
  <si>
    <t>森林保护修复★</t>
  </si>
  <si>
    <t>森林管护</t>
  </si>
  <si>
    <t>社会保险补助</t>
  </si>
  <si>
    <t>政策性社会性支出补助</t>
  </si>
  <si>
    <t>天然林保护工程建设</t>
  </si>
  <si>
    <t>停伐补助</t>
  </si>
  <si>
    <t>其他森林保护修复支出★</t>
  </si>
  <si>
    <t>退耕还林还草●</t>
  </si>
  <si>
    <t>退耕现金●</t>
  </si>
  <si>
    <t>退耕还林粮食折现补贴●</t>
  </si>
  <si>
    <t>退耕还林粮食费用补贴●</t>
  </si>
  <si>
    <t>退耕还林工程建设●</t>
  </si>
  <si>
    <t>其他退耕还林还草支出●</t>
  </si>
  <si>
    <t>风沙荒漠治理</t>
  </si>
  <si>
    <t>京津风沙源治理工程建设</t>
  </si>
  <si>
    <t>其他风沙荒漠治理支出</t>
  </si>
  <si>
    <t>退牧还草</t>
  </si>
  <si>
    <t>退牧还草工程建设</t>
  </si>
  <si>
    <t>其他退牧还草支出</t>
  </si>
  <si>
    <t>已垦草原退耕还草</t>
  </si>
  <si>
    <t>能源节约利用</t>
  </si>
  <si>
    <t>污染减排</t>
  </si>
  <si>
    <t>生态环境监测与信息</t>
  </si>
  <si>
    <t>生态环境执法监察</t>
  </si>
  <si>
    <t>减排专项支出</t>
  </si>
  <si>
    <t>清洁生产专项支出</t>
  </si>
  <si>
    <t>其他污染减排支出</t>
  </si>
  <si>
    <t>可再生能源</t>
  </si>
  <si>
    <t>循环经济</t>
  </si>
  <si>
    <t>能源管理事务</t>
  </si>
  <si>
    <t>能源科技装备</t>
  </si>
  <si>
    <t>能源行业管理</t>
  </si>
  <si>
    <t>能源管理</t>
  </si>
  <si>
    <t>农村电网建设</t>
  </si>
  <si>
    <t>其他能源管理事务支出</t>
  </si>
  <si>
    <t>其他节能环保支出</t>
  </si>
  <si>
    <t>城乡社区管理事务</t>
  </si>
  <si>
    <t>城管执法</t>
  </si>
  <si>
    <t>工程建设标准规范编制与监管</t>
  </si>
  <si>
    <t>工程建设管理</t>
  </si>
  <si>
    <t>市政公用行业市场监管</t>
  </si>
  <si>
    <t>住宅建设与房地产市场监管</t>
  </si>
  <si>
    <t>执业资格注册、资质审查</t>
  </si>
  <si>
    <t>其他城乡社区管理事务支出</t>
  </si>
  <si>
    <t>城乡社区规划与管理</t>
  </si>
  <si>
    <t>城乡社区公共设施</t>
  </si>
  <si>
    <t>小城镇基础设施建设</t>
  </si>
  <si>
    <t>其他城乡社区公共设施支出</t>
  </si>
  <si>
    <t>城乡社区环境卫生</t>
  </si>
  <si>
    <t>建设市场管理与监督</t>
  </si>
  <si>
    <t>其他城乡社区支出</t>
  </si>
  <si>
    <t>农业农村</t>
  </si>
  <si>
    <t>农垦运行</t>
  </si>
  <si>
    <t>科技转化与推广服务</t>
  </si>
  <si>
    <t>病虫害控制</t>
  </si>
  <si>
    <t>农产品质量安全</t>
  </si>
  <si>
    <t>执法监管</t>
  </si>
  <si>
    <t>统计监测与信息服务</t>
  </si>
  <si>
    <t>行业业务管理</t>
  </si>
  <si>
    <t>对外交流与合作</t>
  </si>
  <si>
    <t>防灾救灾</t>
  </si>
  <si>
    <t>稳定农民收入补贴</t>
  </si>
  <si>
    <t>农业结构调整补贴</t>
  </si>
  <si>
    <t>农业生产发展</t>
  </si>
  <si>
    <t>农村合作经济</t>
  </si>
  <si>
    <t>农产品加工与促销</t>
  </si>
  <si>
    <t>农村社会事业</t>
  </si>
  <si>
    <t>农业生态资源保护★</t>
  </si>
  <si>
    <t>乡村道路建设★</t>
  </si>
  <si>
    <t>渔业发展</t>
  </si>
  <si>
    <t>对高校毕业生到基层任职补助</t>
  </si>
  <si>
    <t>耕地建设与利用★</t>
  </si>
  <si>
    <t>其他农业农村支出</t>
  </si>
  <si>
    <t>林业和草原</t>
  </si>
  <si>
    <t>事业机构</t>
  </si>
  <si>
    <t>森林资源培育</t>
  </si>
  <si>
    <t>技术推广与转化</t>
  </si>
  <si>
    <t>森林资源管理</t>
  </si>
  <si>
    <t>森林生态效益补偿</t>
  </si>
  <si>
    <t>动植物保护</t>
  </si>
  <si>
    <t>湿地保护</t>
  </si>
  <si>
    <t>执法与监督</t>
  </si>
  <si>
    <t>防沙治沙</t>
  </si>
  <si>
    <t>产业化管理</t>
  </si>
  <si>
    <t>信息管理</t>
  </si>
  <si>
    <t>林区公共支出</t>
  </si>
  <si>
    <t>贷款贴息</t>
  </si>
  <si>
    <t>林业草原防灾减灾</t>
  </si>
  <si>
    <t>草原管理</t>
  </si>
  <si>
    <t>退耕还林还草◆</t>
  </si>
  <si>
    <t>其他林业和草原支出</t>
  </si>
  <si>
    <t>水利</t>
  </si>
  <si>
    <t>水利行业业务管理</t>
  </si>
  <si>
    <t>水利工程建设</t>
  </si>
  <si>
    <t>水利工程运行与维护</t>
  </si>
  <si>
    <t>长江黄河等流域管理</t>
  </si>
  <si>
    <t>水利前期工作</t>
  </si>
  <si>
    <t>水利执法监督</t>
  </si>
  <si>
    <t>水土保持</t>
  </si>
  <si>
    <t>水资源节约管理与保护</t>
  </si>
  <si>
    <t>水质监测</t>
  </si>
  <si>
    <t>水文测报</t>
  </si>
  <si>
    <t>防汛</t>
  </si>
  <si>
    <t>抗旱</t>
  </si>
  <si>
    <t>农村水利</t>
  </si>
  <si>
    <t>水利技术推广</t>
  </si>
  <si>
    <t>国际河流治理与管理</t>
  </si>
  <si>
    <t>江河湖库水系综合整治</t>
  </si>
  <si>
    <t>大中型水库移民后期扶持专项支出</t>
  </si>
  <si>
    <t>水利安全监督</t>
  </si>
  <si>
    <t>水利建设征地及移民支出</t>
  </si>
  <si>
    <t>农村供水</t>
  </si>
  <si>
    <t>南水北调工程建设</t>
  </si>
  <si>
    <t>南水北调工程管理</t>
  </si>
  <si>
    <t>其他水利支出</t>
  </si>
  <si>
    <t>巩固脱贫攻坚成果衔接乡村振兴</t>
  </si>
  <si>
    <t>农村基础设施建设</t>
  </si>
  <si>
    <t>生产发展</t>
  </si>
  <si>
    <t>社会发展</t>
  </si>
  <si>
    <t>贷款奖补和贴息</t>
  </si>
  <si>
    <t>“三西”农业建设专项补助</t>
  </si>
  <si>
    <t>其他巩固脱贫攻坚成果衔接乡村振兴支出</t>
  </si>
  <si>
    <t>农村综合改革</t>
  </si>
  <si>
    <t>对村级公益事业建设的补助</t>
  </si>
  <si>
    <t>国有农场办社会职能改革补助</t>
  </si>
  <si>
    <t>对村民委员会和村党支部的补助</t>
  </si>
  <si>
    <t>对村集体经济组织的补助</t>
  </si>
  <si>
    <t>农村综合改革示范试点补助</t>
  </si>
  <si>
    <t>其他农村综合改革支出</t>
  </si>
  <si>
    <t>普惠金融发展支出</t>
  </si>
  <si>
    <t>支持农村金融机构</t>
  </si>
  <si>
    <t>农业保险保费补贴</t>
  </si>
  <si>
    <t>创业担保贷款贴息及奖补</t>
  </si>
  <si>
    <t>补充创业担保贷款基金</t>
  </si>
  <si>
    <t>其他普惠金融发展支出</t>
  </si>
  <si>
    <t>目标价格补贴</t>
  </si>
  <si>
    <t>棉花目标价格补贴</t>
  </si>
  <si>
    <t>其他目标价格补贴</t>
  </si>
  <si>
    <t>其他农林水支出</t>
  </si>
  <si>
    <t>化解其他公益性乡村债务支出</t>
  </si>
  <si>
    <t>公路水路运输</t>
  </si>
  <si>
    <t>公路建设</t>
  </si>
  <si>
    <t>公路养护</t>
  </si>
  <si>
    <t>交通运输信息化建设</t>
  </si>
  <si>
    <t>公路和运输安全</t>
  </si>
  <si>
    <t>公路还贷专项</t>
  </si>
  <si>
    <t>公路运输管理</t>
  </si>
  <si>
    <t>公路和运输技术标准化建设</t>
  </si>
  <si>
    <t>水运建设★</t>
  </si>
  <si>
    <t>航道维护</t>
  </si>
  <si>
    <t>船舶检验</t>
  </si>
  <si>
    <t>救助打捞</t>
  </si>
  <si>
    <t>内河运输</t>
  </si>
  <si>
    <t>远洋运输</t>
  </si>
  <si>
    <t>海事管理</t>
  </si>
  <si>
    <t>航标事业发展支出</t>
  </si>
  <si>
    <t>水路运输管理支出</t>
  </si>
  <si>
    <t>口岸建设</t>
  </si>
  <si>
    <t>其他公路水路运输支出</t>
  </si>
  <si>
    <t>铁路运输</t>
  </si>
  <si>
    <t>铁路路网建设</t>
  </si>
  <si>
    <t>铁路还贷专项</t>
  </si>
  <si>
    <t>铁路安全</t>
  </si>
  <si>
    <t>铁路专项运输</t>
  </si>
  <si>
    <t>行业监管</t>
  </si>
  <si>
    <t>其他铁路运输支出</t>
  </si>
  <si>
    <t>民用航空运输</t>
  </si>
  <si>
    <t>机场建设</t>
  </si>
  <si>
    <t>空管系统建设</t>
  </si>
  <si>
    <t>民航还贷专项支出</t>
  </si>
  <si>
    <t>民用航空安全</t>
  </si>
  <si>
    <t>民航专项运输</t>
  </si>
  <si>
    <t>其他民用航空运输支出</t>
  </si>
  <si>
    <t>邮政业支出</t>
  </si>
  <si>
    <t>邮政普遍服务与特殊服务</t>
  </si>
  <si>
    <t>其他邮政业支出</t>
  </si>
  <si>
    <t>车辆购置税支出●</t>
  </si>
  <si>
    <t>车辆购置税用于公路等基础设施建设支出●</t>
  </si>
  <si>
    <t>车辆购置税用于农村公路建设支出●</t>
  </si>
  <si>
    <t>车辆购置税用于老旧汽车报废更新补贴●</t>
  </si>
  <si>
    <t>车辆购置税其他支出●</t>
  </si>
  <si>
    <t>其他交通运输支出</t>
  </si>
  <si>
    <t>公共交通运营补助</t>
  </si>
  <si>
    <t>资源勘探开发</t>
  </si>
  <si>
    <t>煤炭勘探开采和洗选</t>
  </si>
  <si>
    <t>石油和天然气勘探开采</t>
  </si>
  <si>
    <t>黑色金属矿勘探和采选</t>
  </si>
  <si>
    <t>有色金属矿勘探和采选</t>
  </si>
  <si>
    <t>非金属矿勘探和采选</t>
  </si>
  <si>
    <t>其他资源勘探业支出</t>
  </si>
  <si>
    <t>制造业</t>
  </si>
  <si>
    <t>纺织业</t>
  </si>
  <si>
    <t>医药制造业</t>
  </si>
  <si>
    <t>非金属矿物制品业</t>
  </si>
  <si>
    <t>通信设备、计算机及其他电子设备制造业</t>
  </si>
  <si>
    <t>交通运输设备制造业</t>
  </si>
  <si>
    <t>电气机械及器材制造业</t>
  </si>
  <si>
    <t>工艺品及其他制造业</t>
  </si>
  <si>
    <t>石油加工、炼焦及核燃料加工业</t>
  </si>
  <si>
    <t>化学原料及化学制品制造业</t>
  </si>
  <si>
    <t>黑色金属冶炼及压延加工业</t>
  </si>
  <si>
    <t>有色金属冶炼及压延加工业</t>
  </si>
  <si>
    <t>其他制造业支出</t>
  </si>
  <si>
    <t>建筑业</t>
  </si>
  <si>
    <t>其他建筑业支出</t>
  </si>
  <si>
    <t>工业和信息产业监管</t>
  </si>
  <si>
    <t>战备应急</t>
  </si>
  <si>
    <t>专用通信</t>
  </si>
  <si>
    <t>无线电及信息通信监管</t>
  </si>
  <si>
    <t>工程建设及运行维护</t>
  </si>
  <si>
    <t>产业发展</t>
  </si>
  <si>
    <t>其他工业和信息产业监管支出</t>
  </si>
  <si>
    <t>国有资产监管</t>
  </si>
  <si>
    <t>国有企业监事会专项</t>
  </si>
  <si>
    <t>中央企业专项管理</t>
  </si>
  <si>
    <t>其他国有资产监管支出</t>
  </si>
  <si>
    <t>支持中小企业发展和管理支出</t>
  </si>
  <si>
    <t>科技型中小企业技术创新基金</t>
  </si>
  <si>
    <t>中小企业发展专项</t>
  </si>
  <si>
    <t>减免房租补贴</t>
  </si>
  <si>
    <t>其他支持中小企业发展和管理支出</t>
  </si>
  <si>
    <t>其他资源勘探工业信息等支出</t>
  </si>
  <si>
    <t>黄金事务</t>
  </si>
  <si>
    <t>技术改造支出</t>
  </si>
  <si>
    <t>中药材扶持资金支出</t>
  </si>
  <si>
    <t>重点产业振兴和技术改造项目贷款贴息</t>
  </si>
  <si>
    <t>商业流通事务</t>
  </si>
  <si>
    <t>食品流通安全补贴</t>
  </si>
  <si>
    <t>市场监测及信息管理</t>
  </si>
  <si>
    <t>民贸企业补贴</t>
  </si>
  <si>
    <t>民贸民品贷款贴息</t>
  </si>
  <si>
    <t>其他商业流通事务支出</t>
  </si>
  <si>
    <t>涉外发展服务支出</t>
  </si>
  <si>
    <t>外商投资环境建设补助资金</t>
  </si>
  <si>
    <t>其他涉外发展服务支出</t>
  </si>
  <si>
    <t>其他商业服务业等支出</t>
  </si>
  <si>
    <t>服务业基础设施建设</t>
  </si>
  <si>
    <t>金融部门行政支出</t>
  </si>
  <si>
    <t>安全防卫</t>
  </si>
  <si>
    <t>金融部门其他行政支出</t>
  </si>
  <si>
    <t>金融部门监管支出</t>
  </si>
  <si>
    <t>货币发行</t>
  </si>
  <si>
    <t>金融服务</t>
  </si>
  <si>
    <t>反假币</t>
  </si>
  <si>
    <t>重点金融机构监管</t>
  </si>
  <si>
    <t>金融稽查与案件处理</t>
  </si>
  <si>
    <t>金融行业电子化建设</t>
  </si>
  <si>
    <t>从业人员资格考试</t>
  </si>
  <si>
    <t>反洗钱</t>
  </si>
  <si>
    <t>金融部门其他监管支出</t>
  </si>
  <si>
    <t>金融发展支出</t>
  </si>
  <si>
    <t>政策性银行亏损补贴</t>
  </si>
  <si>
    <t>利息费用补贴支出</t>
  </si>
  <si>
    <t>补充资本金</t>
  </si>
  <si>
    <t>风险基金补助</t>
  </si>
  <si>
    <t>其他金融发展支出</t>
  </si>
  <si>
    <t>其他金融支出</t>
  </si>
  <si>
    <t>重点企业贷款贴息</t>
  </si>
  <si>
    <t>其他支出</t>
  </si>
  <si>
    <t>自然资源事务</t>
  </si>
  <si>
    <t>自然资源规划及管理</t>
  </si>
  <si>
    <t>自然资源利用与保护</t>
  </si>
  <si>
    <t>自然资源社会公益服务</t>
  </si>
  <si>
    <t>自然资源行业业务管理</t>
  </si>
  <si>
    <t>自然资源调查与确权登记</t>
  </si>
  <si>
    <t>土地资源储备支出</t>
  </si>
  <si>
    <t>地质矿产资源与环境调查</t>
  </si>
  <si>
    <t>地质勘查与矿产资源管理</t>
  </si>
  <si>
    <t>地质转产项目财政贴息</t>
  </si>
  <si>
    <t>国外风险勘查</t>
  </si>
  <si>
    <t>地质勘查基金（周转金）支出</t>
  </si>
  <si>
    <t>海域与海岛管理</t>
  </si>
  <si>
    <t>自然资源国际合作与海洋权益维护</t>
  </si>
  <si>
    <t>自然资源卫星</t>
  </si>
  <si>
    <t>极地考察</t>
  </si>
  <si>
    <t>深海调查与资源开发</t>
  </si>
  <si>
    <t>海港航标维护</t>
  </si>
  <si>
    <t>海水淡化</t>
  </si>
  <si>
    <t>无居民海岛使用金支出</t>
  </si>
  <si>
    <t>海洋战略规划与预警监测</t>
  </si>
  <si>
    <t>基础测绘与地理信息监管</t>
  </si>
  <si>
    <t>其他自然资源事务支出</t>
  </si>
  <si>
    <t>气象事务</t>
  </si>
  <si>
    <t>气象事业机构</t>
  </si>
  <si>
    <t>气象探测</t>
  </si>
  <si>
    <t>气象信息传输及管理</t>
  </si>
  <si>
    <t>气象预报预测</t>
  </si>
  <si>
    <t>气象服务</t>
  </si>
  <si>
    <t>气象装备保障维护</t>
  </si>
  <si>
    <t>气象基础设施建设与维修</t>
  </si>
  <si>
    <t>气象卫星</t>
  </si>
  <si>
    <t>气象法规与标准</t>
  </si>
  <si>
    <t>气象资金审计稽查</t>
  </si>
  <si>
    <t>其他气象事务支出</t>
  </si>
  <si>
    <t>其他自然资源海洋气象等支出</t>
  </si>
  <si>
    <t>保障性安居工程支出</t>
  </si>
  <si>
    <t>廉租住房</t>
  </si>
  <si>
    <t>沉陷区治理</t>
  </si>
  <si>
    <t>棚户区改造</t>
  </si>
  <si>
    <t>少数民族地区游牧民定居工程</t>
  </si>
  <si>
    <t>农村危房改造</t>
  </si>
  <si>
    <t>公共租赁住房</t>
  </si>
  <si>
    <t>保障性住房租金补贴</t>
  </si>
  <si>
    <t>老旧小区改造</t>
  </si>
  <si>
    <t>住房租赁市场发展</t>
  </si>
  <si>
    <t>保障性租赁住房</t>
  </si>
  <si>
    <t>其他保障性安居工程支出</t>
  </si>
  <si>
    <t>住房改革支出</t>
  </si>
  <si>
    <t>住房公积金</t>
  </si>
  <si>
    <t>提租补贴</t>
  </si>
  <si>
    <t>购房补贴</t>
  </si>
  <si>
    <t>城乡社区住宅</t>
  </si>
  <si>
    <t>公有住房建设和维修改造支出</t>
  </si>
  <si>
    <t>住房公积金管理</t>
  </si>
  <si>
    <t>其他城乡社区住宅支出</t>
  </si>
  <si>
    <t>粮油事务</t>
  </si>
  <si>
    <t>财务与审计支出</t>
  </si>
  <si>
    <t>信息统计</t>
  </si>
  <si>
    <t>专项业务活动</t>
  </si>
  <si>
    <t>国家粮油差价补贴</t>
  </si>
  <si>
    <t>粮食财务挂账利息补贴</t>
  </si>
  <si>
    <t>粮食财务挂账消化款</t>
  </si>
  <si>
    <t>处理陈化粮补贴</t>
  </si>
  <si>
    <t>粮食风险基金</t>
  </si>
  <si>
    <t>粮油市场调控专项资金</t>
  </si>
  <si>
    <t>设施建设</t>
  </si>
  <si>
    <t>设施安全</t>
  </si>
  <si>
    <t>物资保管体系</t>
  </si>
  <si>
    <t>其他粮油事务支出</t>
  </si>
  <si>
    <t>能源储备</t>
  </si>
  <si>
    <t>石油储备</t>
  </si>
  <si>
    <t>天然铀储备</t>
  </si>
  <si>
    <t>煤炭储备</t>
  </si>
  <si>
    <t>成品油储备</t>
  </si>
  <si>
    <t>天然气储备◆</t>
  </si>
  <si>
    <t>其他能源储备支出</t>
  </si>
  <si>
    <t>粮油储备</t>
  </si>
  <si>
    <t>储备粮油补贴</t>
  </si>
  <si>
    <t>储备粮油差价补贴</t>
  </si>
  <si>
    <t>储备粮（油）库建设</t>
  </si>
  <si>
    <t>最低收购价政策支出</t>
  </si>
  <si>
    <t>其他粮油储备支出</t>
  </si>
  <si>
    <t>重要商品储备</t>
  </si>
  <si>
    <t>棉花储备</t>
  </si>
  <si>
    <t>食糖储备</t>
  </si>
  <si>
    <t>肉类储备</t>
  </si>
  <si>
    <t>化肥储备</t>
  </si>
  <si>
    <t>农药储备</t>
  </si>
  <si>
    <t>边销茶储备</t>
  </si>
  <si>
    <t>羊毛储备</t>
  </si>
  <si>
    <t>医药储备</t>
  </si>
  <si>
    <t>食盐储备</t>
  </si>
  <si>
    <t>战略物资储备</t>
  </si>
  <si>
    <t>应急物资储备</t>
  </si>
  <si>
    <t>其他重要商品储备支出</t>
  </si>
  <si>
    <t>应急管理事务</t>
  </si>
  <si>
    <t>灾害风险防治</t>
  </si>
  <si>
    <t>国务院安委会专项</t>
  </si>
  <si>
    <t>安全监管</t>
  </si>
  <si>
    <t>应急救援</t>
  </si>
  <si>
    <t>应急管理</t>
  </si>
  <si>
    <t>其他应急管理支出</t>
  </si>
  <si>
    <t>消防救援事务</t>
  </si>
  <si>
    <t>消防应急救援</t>
  </si>
  <si>
    <t>其他消防救援事务支出</t>
  </si>
  <si>
    <t>矿山安全</t>
  </si>
  <si>
    <t>矿山安全监察事务</t>
  </si>
  <si>
    <t>矿山应急救援事务</t>
  </si>
  <si>
    <t>其他矿山安全支出</t>
  </si>
  <si>
    <t>地震事务</t>
  </si>
  <si>
    <t>地震监测</t>
  </si>
  <si>
    <t>地震预测预报</t>
  </si>
  <si>
    <t>地震灾害预防</t>
  </si>
  <si>
    <t>地震应急救援</t>
  </si>
  <si>
    <t>地震环境探察</t>
  </si>
  <si>
    <t>防震减灾信息管理</t>
  </si>
  <si>
    <t>防震减灾基础管理</t>
  </si>
  <si>
    <t>地震事业机构</t>
  </si>
  <si>
    <t>其他地震事务支出</t>
  </si>
  <si>
    <t>自然灾害防治</t>
  </si>
  <si>
    <t>地质灾害防治</t>
  </si>
  <si>
    <t>森林草原防灾减灾</t>
  </si>
  <si>
    <t>其他自然灾害防治支出</t>
  </si>
  <si>
    <t>自然灾害救灾及恢复重建支出</t>
  </si>
  <si>
    <t>自然灾害救灾补助</t>
  </si>
  <si>
    <t>自然灾害灾后重建补助</t>
  </si>
  <si>
    <t>其他自然灾害救灾及恢复重建支出</t>
  </si>
  <si>
    <t>其他灾害防治及应急管理支出</t>
  </si>
  <si>
    <t>地方政府一般债务付息支出</t>
  </si>
  <si>
    <t>地方政府一般债券付息支出</t>
  </si>
  <si>
    <t>地方政府向外国政府借款付息支出</t>
  </si>
  <si>
    <t>地方政府向国际组织借款付息支出</t>
  </si>
  <si>
    <t>地方政府其他一般债务付息支出</t>
  </si>
  <si>
    <t>地方政府一般债务发行费用支出</t>
  </si>
  <si>
    <t>年初预留</t>
  </si>
  <si>
    <t>表三</t>
  </si>
  <si>
    <t>101</t>
  </si>
  <si>
    <t>10101</t>
  </si>
  <si>
    <t>10104</t>
  </si>
  <si>
    <t>10106</t>
  </si>
  <si>
    <t>10107</t>
  </si>
  <si>
    <t>10109</t>
  </si>
  <si>
    <t>10110</t>
  </si>
  <si>
    <t>10111</t>
  </si>
  <si>
    <t>10112</t>
  </si>
  <si>
    <t>10113</t>
  </si>
  <si>
    <t>10114</t>
  </si>
  <si>
    <t>10118</t>
  </si>
  <si>
    <t>10119</t>
  </si>
  <si>
    <t>10120</t>
  </si>
  <si>
    <t>10121</t>
  </si>
  <si>
    <t>10199</t>
  </si>
  <si>
    <t>103</t>
  </si>
  <si>
    <t>10302</t>
  </si>
  <si>
    <t>10304</t>
  </si>
  <si>
    <t>10305</t>
  </si>
  <si>
    <t>10306</t>
  </si>
  <si>
    <t>10307</t>
  </si>
  <si>
    <t>10308</t>
  </si>
  <si>
    <t>10309</t>
  </si>
  <si>
    <t>10399</t>
  </si>
  <si>
    <t>市本级地方一般公共
预算收入</t>
  </si>
  <si>
    <t>上解收入</t>
  </si>
  <si>
    <t>体制上解收入</t>
  </si>
  <si>
    <t>专项上解收入</t>
  </si>
  <si>
    <t>从政府性基金预算调入</t>
  </si>
  <si>
    <t>从国有资本经营预算调入</t>
  </si>
  <si>
    <t>从其他资金调入</t>
  </si>
  <si>
    <t>区域间转移性收入◆</t>
  </si>
  <si>
    <t>接受其他地区援助收入◆</t>
  </si>
  <si>
    <t>生态保护补助转移性收入◆</t>
  </si>
  <si>
    <t>土地指标调剂转移性收入◆</t>
  </si>
  <si>
    <t>其他转移性收入◆</t>
  </si>
  <si>
    <t>十四、资源勘探信息等支出</t>
  </si>
  <si>
    <t>市本级地方一般公共
预算支出</t>
  </si>
  <si>
    <t>返还性支出</t>
  </si>
  <si>
    <t>所得税基数返还支出</t>
  </si>
  <si>
    <t>成品油税费改革税收返还支出</t>
  </si>
  <si>
    <t>增值税税收返还支出</t>
  </si>
  <si>
    <t>消费税税收返还支出</t>
  </si>
  <si>
    <t>增值税“五五分享”税收返还支出</t>
  </si>
  <si>
    <t>其他返还性支出</t>
  </si>
  <si>
    <t>一般性转移支付支出</t>
  </si>
  <si>
    <t>均衡性转移支付支出</t>
  </si>
  <si>
    <t>县级基本财力保障机制奖补资金支出</t>
  </si>
  <si>
    <t>资源枯竭型城市转移支付补助支出</t>
  </si>
  <si>
    <t>产粮（油）大县奖励资金支出</t>
  </si>
  <si>
    <t>重点生态功能区转移支付支出</t>
  </si>
  <si>
    <t>革命老区转移支付支出</t>
  </si>
  <si>
    <t>民族地区转移支付支出</t>
  </si>
  <si>
    <t>边境地区转移支付支出</t>
  </si>
  <si>
    <t>巩固脱贫攻坚成果衔接乡村振兴转移支付支出</t>
  </si>
  <si>
    <t>23002A</t>
  </si>
  <si>
    <t>固定数额和结算补助等转移支付支出</t>
  </si>
  <si>
    <t>体制补助支出</t>
  </si>
  <si>
    <t>结算补助支出</t>
  </si>
  <si>
    <t>企业事业单位划转补助支出</t>
  </si>
  <si>
    <t>固定数额补助支出</t>
  </si>
  <si>
    <t>其他一般性转移支付支出</t>
  </si>
  <si>
    <t>23002B</t>
  </si>
  <si>
    <t>共同事权转移支付支出</t>
  </si>
  <si>
    <t>一般公共服务共同财政事权支出</t>
  </si>
  <si>
    <t>外交共同财政事权支出</t>
  </si>
  <si>
    <t>国防共同财政事权支出</t>
  </si>
  <si>
    <t>公共安全共同财政事权支出</t>
  </si>
  <si>
    <t>教育共同财政事权支出</t>
  </si>
  <si>
    <t>科学技术共同财政事权支出</t>
  </si>
  <si>
    <t>文化旅游体育与传媒共同财政事权支出</t>
  </si>
  <si>
    <t>社会保障和就业共同财政事权支出</t>
  </si>
  <si>
    <t>医疗卫生共同财政事权支出</t>
  </si>
  <si>
    <t>节能环保共同财政事权支出</t>
  </si>
  <si>
    <t>城乡社区共同财政事权支出</t>
  </si>
  <si>
    <t>农林水共同财政事权支出</t>
  </si>
  <si>
    <t>交通运输共同财政事权支出</t>
  </si>
  <si>
    <t>资源勘探工业信息等共同财政事权支出</t>
  </si>
  <si>
    <t>商业服务业等共同财政事权支出</t>
  </si>
  <si>
    <t>金融共同财政事权支出</t>
  </si>
  <si>
    <t>自然资源海洋气象等共同财政事权支出</t>
  </si>
  <si>
    <t>住房保障共同财政事权支出</t>
  </si>
  <si>
    <t>粮油物资储备共同财政事权支出</t>
  </si>
  <si>
    <t>灾害防治及应急管理共同财政事权支出</t>
  </si>
  <si>
    <t>其他共同财政事权支出</t>
  </si>
  <si>
    <t>23002C</t>
  </si>
  <si>
    <t>增值税留抵退税及其他退税减税降费转移支付支出</t>
  </si>
  <si>
    <t>增值税留抵退税转移支付支出●</t>
  </si>
  <si>
    <t>其他退税减税降费转移支付支出●</t>
  </si>
  <si>
    <t>补助县区财力转移支付支出●</t>
  </si>
  <si>
    <t>专项转移支付支出</t>
  </si>
  <si>
    <t>地方政府一般债务转贷支出</t>
  </si>
  <si>
    <t>地方政府一般债券转贷支出</t>
  </si>
  <si>
    <t>新增一般债券转贷支出</t>
  </si>
  <si>
    <t>再融资一般债券转贷支出</t>
  </si>
  <si>
    <t>置换一般债券转贷支出</t>
  </si>
  <si>
    <t>地方政府向外国政府及国际金融组织借款转贷支出</t>
  </si>
  <si>
    <t>地方政府其他一般债务转贷支出</t>
  </si>
  <si>
    <t>表四</t>
  </si>
  <si>
    <r>
      <rPr>
        <b/>
        <sz val="12"/>
        <rFont val="宋体"/>
        <charset val="134"/>
      </rPr>
      <t>类-款</t>
    </r>
    <r>
      <rPr>
        <b/>
        <sz val="12"/>
        <rFont val="宋体"/>
        <charset val="134"/>
      </rPr>
      <t>-项</t>
    </r>
  </si>
  <si>
    <t>201A</t>
  </si>
  <si>
    <t>市对下专项转移支付补助</t>
  </si>
  <si>
    <t>203A</t>
  </si>
  <si>
    <t>204A</t>
  </si>
  <si>
    <t>204B</t>
  </si>
  <si>
    <t>市对下一般性转移支付补助</t>
  </si>
  <si>
    <t>205A</t>
  </si>
  <si>
    <t>205B</t>
  </si>
  <si>
    <t>市对下一般性转移支付补助（义务教育）</t>
  </si>
  <si>
    <t>206A</t>
  </si>
  <si>
    <t>207A</t>
  </si>
  <si>
    <t>208A</t>
  </si>
  <si>
    <t>208B</t>
  </si>
  <si>
    <t>市对下一般性转移支付补助（基本养老保险和低保）</t>
  </si>
  <si>
    <t>210A</t>
  </si>
  <si>
    <t>210B</t>
  </si>
  <si>
    <t>211A</t>
  </si>
  <si>
    <t>212A</t>
  </si>
  <si>
    <t>213A</t>
  </si>
  <si>
    <t>213B</t>
  </si>
  <si>
    <t>市对下一般性转移支付补助（农村综合改革）</t>
  </si>
  <si>
    <t>214A</t>
  </si>
  <si>
    <t>215A</t>
  </si>
  <si>
    <t>216A</t>
  </si>
  <si>
    <t>217A</t>
  </si>
  <si>
    <t>220A</t>
  </si>
  <si>
    <t>保障性租赁住房◆</t>
  </si>
  <si>
    <t>221A</t>
  </si>
  <si>
    <t>222A</t>
  </si>
  <si>
    <t>224A</t>
  </si>
  <si>
    <t>232A</t>
  </si>
  <si>
    <t>229A</t>
  </si>
  <si>
    <t>表五</t>
  </si>
  <si>
    <t>序号</t>
  </si>
  <si>
    <t>项 目</t>
  </si>
  <si>
    <t>金 额</t>
  </si>
  <si>
    <t>其中：延续项目</t>
  </si>
  <si>
    <t>其中：新增项目</t>
  </si>
  <si>
    <t>合 计</t>
  </si>
  <si>
    <t>云南省玉溪市自然灾害应急能力提升工程基层防灾项目资金</t>
  </si>
  <si>
    <t>表六</t>
  </si>
  <si>
    <t>1030102</t>
  </si>
  <si>
    <t>一、农网还贷资金收入</t>
  </si>
  <si>
    <t>1030129</t>
  </si>
  <si>
    <t>二、国家电影事业发展专项资金收入</t>
  </si>
  <si>
    <t>1030146</t>
  </si>
  <si>
    <t>三、国有土地收益基金收入</t>
  </si>
  <si>
    <t>1030147</t>
  </si>
  <si>
    <t>四、农业土地开发资金收入</t>
  </si>
  <si>
    <t>1030148</t>
  </si>
  <si>
    <t>五、国有土地使用权出让收入</t>
  </si>
  <si>
    <t>103014801</t>
  </si>
  <si>
    <t>土地出让价款收入</t>
  </si>
  <si>
    <t>103014802</t>
  </si>
  <si>
    <t>补缴的土地价款</t>
  </si>
  <si>
    <t>103014803</t>
  </si>
  <si>
    <t>划拨土地收入</t>
  </si>
  <si>
    <t>103014898</t>
  </si>
  <si>
    <t>缴纳新增建设用地土地有偿使用费</t>
  </si>
  <si>
    <t>103014899</t>
  </si>
  <si>
    <t>其他土地出让收入</t>
  </si>
  <si>
    <t>1030150</t>
  </si>
  <si>
    <t>六、大中型水库库区基金收入</t>
  </si>
  <si>
    <t>1030155</t>
  </si>
  <si>
    <t>七、彩票公益金收入</t>
  </si>
  <si>
    <t>103015501</t>
  </si>
  <si>
    <t>福利彩票公益金收入</t>
  </si>
  <si>
    <t>103015502</t>
  </si>
  <si>
    <t>体育彩票公益金收入</t>
  </si>
  <si>
    <t>1030156</t>
  </si>
  <si>
    <t>八、城市基础设施配套费收入</t>
  </si>
  <si>
    <t>1030157</t>
  </si>
  <si>
    <t>九、小型水库移民扶助基金收入</t>
  </si>
  <si>
    <t>1030158</t>
  </si>
  <si>
    <t>十、国家重大水利工程建设基金收入</t>
  </si>
  <si>
    <t>1030159</t>
  </si>
  <si>
    <t>十一、车辆通行费</t>
  </si>
  <si>
    <t>1030178</t>
  </si>
  <si>
    <t>十二、污水处理费收入</t>
  </si>
  <si>
    <t>1030180</t>
  </si>
  <si>
    <t>十三、彩票发行机构和彩票销售机构的业务费用</t>
  </si>
  <si>
    <t>1030199</t>
  </si>
  <si>
    <t>十四、其他政府性基金收入</t>
  </si>
  <si>
    <t>10310</t>
  </si>
  <si>
    <t>十五、专项债务对应项目专项收入</t>
  </si>
  <si>
    <t>全市政府性基金
预算收入</t>
  </si>
  <si>
    <t>地方政府专项债务收入</t>
  </si>
  <si>
    <t>地方政府专项债券收入</t>
  </si>
  <si>
    <t>新增专项债券收入</t>
  </si>
  <si>
    <t>再融资专项债券收入</t>
  </si>
  <si>
    <t>置换专项债券收入</t>
  </si>
  <si>
    <t>地方政府其他专项债务收入</t>
  </si>
  <si>
    <t>政府性基金转移支付收入</t>
  </si>
  <si>
    <t>否</t>
  </si>
  <si>
    <t>政府性基金上解收入</t>
  </si>
  <si>
    <t>债务转贷收入</t>
  </si>
  <si>
    <t>表七</t>
  </si>
  <si>
    <t>截止12.20未支付</t>
  </si>
  <si>
    <t>截止12.20未清算</t>
  </si>
  <si>
    <t>截止12.31</t>
  </si>
  <si>
    <t>一、文化旅游体育与传媒支出</t>
  </si>
  <si>
    <t>国家电影事业发展专项资金安排的支出</t>
  </si>
  <si>
    <t>资助国产影片放映</t>
  </si>
  <si>
    <t>资助影院建设</t>
  </si>
  <si>
    <t>资助少数民族语电影译制</t>
  </si>
  <si>
    <t>购买农村电影公益性放映版权服务</t>
  </si>
  <si>
    <t>其他国家电影事业发展专项资金支出</t>
  </si>
  <si>
    <t>旅游发展基金支出</t>
  </si>
  <si>
    <t>宣传促销</t>
  </si>
  <si>
    <t>行业规划</t>
  </si>
  <si>
    <t>旅游事业补助</t>
  </si>
  <si>
    <t>地方旅游开发项目补助</t>
  </si>
  <si>
    <t>其他旅游发展基金支出</t>
  </si>
  <si>
    <t>国家电影事业发展专项资金对应专项债务收入安排的支出</t>
  </si>
  <si>
    <t>资助城市影院</t>
  </si>
  <si>
    <t>其他国家电影事业发展专项资金对应专项债务收入支出</t>
  </si>
  <si>
    <t>二、社会保障和就业支出●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</si>
  <si>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</si>
  <si>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</si>
  <si>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</si>
  <si>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</si>
  <si>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</si>
  <si>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</si>
  <si>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</si>
  <si>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</si>
  <si>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三、节能环保支出</t>
  </si>
  <si>
    <t>可再生能源电价附加收入安排的支出</t>
  </si>
  <si>
    <t>风力发电补助</t>
  </si>
  <si>
    <t>太阳能发电补助</t>
  </si>
  <si>
    <t>生物质能发电补助</t>
  </si>
  <si>
    <t>其他可再生能源电价附加收入安排的支出</t>
  </si>
  <si>
    <t>废弃电器电子产品处理基金支出</t>
  </si>
  <si>
    <t>回收处理费用补贴</t>
  </si>
  <si>
    <t>信息系统建设</t>
  </si>
  <si>
    <t>基金征管经费</t>
  </si>
  <si>
    <t>其他废弃电器电子产品处理基金支出</t>
  </si>
  <si>
    <t>四、城乡社区支出</t>
  </si>
  <si>
    <t>国有土地使用权出让收入安排的支出</t>
  </si>
  <si>
    <t>征地和拆迁补偿支出</t>
  </si>
  <si>
    <t>土地开发支出</t>
  </si>
  <si>
    <t>城市建设支出</t>
  </si>
  <si>
    <t>农村基础设施建设支出</t>
  </si>
  <si>
    <t>补助被征地农民支出</t>
  </si>
  <si>
    <t>土地出让业务支出</t>
  </si>
  <si>
    <t>廉租住房支出</t>
  </si>
  <si>
    <t>支付破产或改制企业职工安置费</t>
  </si>
  <si>
    <t>棚户区改造支出</t>
  </si>
  <si>
    <t>公共租赁住房支出</t>
  </si>
  <si>
    <t>农业生产发展支出</t>
  </si>
  <si>
    <t>农村社会事业支出</t>
  </si>
  <si>
    <t>农业农村生态环境支出</t>
  </si>
  <si>
    <t>其他国有土地使用权出让收入安排的支出</t>
  </si>
  <si>
    <t>国有土地收益基金安排的支出</t>
  </si>
  <si>
    <t>其他国有土地收益基金支出</t>
  </si>
  <si>
    <t>农业土地开发资金安排的支出</t>
  </si>
  <si>
    <t>城市基础设施配套费安排的支出</t>
  </si>
  <si>
    <t>城市公共设施</t>
  </si>
  <si>
    <t>城市环境卫生</t>
  </si>
  <si>
    <t>公有房屋</t>
  </si>
  <si>
    <t>城市防洪</t>
  </si>
  <si>
    <t>其他城市基础设施配套费安排的支出</t>
  </si>
  <si>
    <t>污水处理费收入安排的支出</t>
  </si>
  <si>
    <t>污水处理设施建设和运营</t>
  </si>
  <si>
    <t>代征手续费</t>
  </si>
  <si>
    <t>其他污水处理费安排的支出</t>
  </si>
  <si>
    <t>土地储备专项债券收入安排的支出</t>
  </si>
  <si>
    <t>其他土地储备专项债券收入安排的支出</t>
  </si>
  <si>
    <t>棚户区改造专项债券收入安排的支出</t>
  </si>
  <si>
    <t>其他棚户区改造专项债券收入安排的支出</t>
  </si>
  <si>
    <t>城市基础设施配套费对应专项债务收入安排的支出</t>
  </si>
  <si>
    <t>其他城市基础设施配套费对应专项债务收入安排的支出</t>
  </si>
  <si>
    <t>污水处理费对应专项债务收入安排的支出</t>
  </si>
  <si>
    <t>其他污水处理费对应专项债务收入安排的支出</t>
  </si>
  <si>
    <t>国有土地使用权出让收入对应专项债务收入安排的支出</t>
  </si>
  <si>
    <t>其他国有土地使用权出让收入对应专项债务收入安排的支出</t>
  </si>
  <si>
    <t>五、农林水支出</t>
  </si>
  <si>
    <t>大中型水库库区基金安排的支出</t>
  </si>
  <si>
    <t>基础设施建设和经济发展</t>
  </si>
  <si>
    <t>解决移民遗留问题</t>
  </si>
  <si>
    <t>库区防护工程维护</t>
  </si>
  <si>
    <t>其他大中型水库库区基金支出</t>
  </si>
  <si>
    <t>三峡水库库区基金支出</t>
  </si>
  <si>
    <t>库区维护和管理</t>
  </si>
  <si>
    <t>其他三峡水库库区基金支出</t>
  </si>
  <si>
    <t>国家重大水利工程建设基金安排的支出</t>
  </si>
  <si>
    <t>三峡后续工作</t>
  </si>
  <si>
    <t>地方重大水利工程建设</t>
  </si>
  <si>
    <t>其他重大水利工程建设基金支出</t>
  </si>
  <si>
    <t>大中型水库库区基金对应专项债务收入安排的支出</t>
  </si>
  <si>
    <t>其他大中型水库库区基金对应专项债务收入支出</t>
  </si>
  <si>
    <t>国家重大水利工程建设基金对应专项债务收入安排的支出</t>
  </si>
  <si>
    <t>三峡工程后续工作</t>
  </si>
  <si>
    <t>其他重大水利工程建设基金对应专项债务收入支出</t>
  </si>
  <si>
    <t>大中型水库移民后期扶持基金支出◆</t>
  </si>
  <si>
    <t>移民补助◆</t>
  </si>
  <si>
    <t>基础设施建设和经济发展◆</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</si>
  <si>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</si>
  <si>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</si>
  <si>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</si>
  <si>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</si>
  <si>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</si>
  <si>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六、交通运输支出</t>
  </si>
  <si>
    <t>海南省高等级公路车辆通行附加费安排的支出</t>
  </si>
  <si>
    <t>公路还贷</t>
  </si>
  <si>
    <t>其他海南省高等级公路车辆通行附加费安排的支出</t>
  </si>
  <si>
    <t>车辆通行费安排的支出</t>
  </si>
  <si>
    <t>政府还贷公路养护</t>
  </si>
  <si>
    <t>政府还贷公路管理</t>
  </si>
  <si>
    <t>其他车辆通行费安排的支出</t>
  </si>
  <si>
    <t>铁路建设基金支出</t>
  </si>
  <si>
    <t>铁路建设投资</t>
  </si>
  <si>
    <t>购置铁路机车车辆</t>
  </si>
  <si>
    <t>铁路还贷</t>
  </si>
  <si>
    <t>建设项目铺底资金</t>
  </si>
  <si>
    <t>勘测设计</t>
  </si>
  <si>
    <t>注册资本金</t>
  </si>
  <si>
    <t>周转资金</t>
  </si>
  <si>
    <t>其他铁路建设基金支出</t>
  </si>
  <si>
    <t>船舶油污损害赔偿基金支出</t>
  </si>
  <si>
    <t>应急处置费用</t>
  </si>
  <si>
    <t>控制清除污染</t>
  </si>
  <si>
    <t>损失补偿</t>
  </si>
  <si>
    <t>生态恢复</t>
  </si>
  <si>
    <t>监视监测</t>
  </si>
  <si>
    <t>其他船舶油污损害赔偿基金支出</t>
  </si>
  <si>
    <t>民航发展基金支出</t>
  </si>
  <si>
    <t>民航机场建设</t>
  </si>
  <si>
    <t>民航安全</t>
  </si>
  <si>
    <t>航线和机场补贴</t>
  </si>
  <si>
    <t>民航节能减排</t>
  </si>
  <si>
    <t>通用航空发展</t>
  </si>
  <si>
    <t>征管经费</t>
  </si>
  <si>
    <t>民航科教和信息建设</t>
  </si>
  <si>
    <t>其他民航发展基金支出</t>
  </si>
  <si>
    <t>海南省高等级公路车辆通行附加费对应专项债务收入安排的支出</t>
  </si>
  <si>
    <t>其他海南省高等级公路车辆通行附加费对应专项债务收入安排的支出</t>
  </si>
  <si>
    <t>政府收费公路专项债券收入安排的支出</t>
  </si>
  <si>
    <t>其他政府收费公路专项债券收入安排的支出</t>
  </si>
  <si>
    <t>车辆通行费对应专项债务收入安排的支出</t>
  </si>
  <si>
    <t>七、资源勘探工业信息等支出</t>
  </si>
  <si>
    <t>农网还贷资金支出</t>
  </si>
  <si>
    <t>地方农网还贷资金支出</t>
  </si>
  <si>
    <t>其他农网还贷资金支出</t>
  </si>
  <si>
    <t>八、其他支出</t>
  </si>
  <si>
    <t>其他政府性基金及对应专项债务收入安排的支出</t>
  </si>
  <si>
    <t>其他政府性基金安排的支出</t>
  </si>
  <si>
    <t>其他地方自行试点项目收益专项债券收入安排的支出</t>
  </si>
  <si>
    <t>其他政府性基金债务收入安排的支出</t>
  </si>
  <si>
    <t>彩票发行销售机构业务费安排的支出</t>
  </si>
  <si>
    <t>福利彩票发行机构的业务费支出</t>
  </si>
  <si>
    <t>体育彩票发行机构的业务费支出</t>
  </si>
  <si>
    <t>福利彩票销售机构的业务费支出</t>
  </si>
  <si>
    <t>体育彩票销售机构的业务费支出</t>
  </si>
  <si>
    <t>彩票兑奖周转金支出</t>
  </si>
  <si>
    <t>彩票发行销售风险基金支出</t>
  </si>
  <si>
    <t>彩票市场调控资金支出</t>
  </si>
  <si>
    <t>其他彩票发行销售机构业务费安排的支出</t>
  </si>
  <si>
    <t>抗疫特别国债财务基金支出</t>
  </si>
  <si>
    <t>抗疫特别国债经营基金支出◆</t>
  </si>
  <si>
    <t>彩票公益金安排的支出</t>
  </si>
  <si>
    <t>用于补充全国社会保障基金的彩票公益金支出</t>
  </si>
  <si>
    <t>用于社会福利的彩票公益金支出</t>
  </si>
  <si>
    <t>用于体育事业的彩票公益金支出</t>
  </si>
  <si>
    <t>用于教育事业的彩票公益金支出</t>
  </si>
  <si>
    <t>用于红十字事业的彩票公益金支出</t>
  </si>
  <si>
    <t>用于残疾人事业的彩票公益金支出</t>
  </si>
  <si>
    <t>用于文化事业的彩票公益金支出</t>
  </si>
  <si>
    <t>用于巩固脱贫攻坚成果衔接乡村振兴的彩票公益金支出</t>
  </si>
  <si>
    <t>用于法律援助的彩票公益金支出</t>
  </si>
  <si>
    <t>用于城乡医疗救助的彩票公益金支出</t>
  </si>
  <si>
    <t>用于其他社会公益事业的彩票公益金支出</t>
  </si>
  <si>
    <t>九、债务付息支出</t>
  </si>
  <si>
    <t>地方政府专项债务付息支出</t>
  </si>
  <si>
    <t>海南省高等级公路车辆通行附加费债务付息支出</t>
  </si>
  <si>
    <t>港口建设费债务付息支出</t>
  </si>
  <si>
    <t>国家电影事业发展专项资金债务付息支出</t>
  </si>
  <si>
    <t>国有土地使用权出让金债务付息支出</t>
  </si>
  <si>
    <t>农业土地开发资金债务付息支出</t>
  </si>
  <si>
    <t>大中型水库库区基金债务付息支出</t>
  </si>
  <si>
    <t>城市基础设施配套费债务付息支出</t>
  </si>
  <si>
    <t>小型水库移民扶助基金债务付息支出</t>
  </si>
  <si>
    <t>国家重大水利工程建设基金债务付息支出</t>
  </si>
  <si>
    <t>车辆通行费债务付息支出</t>
  </si>
  <si>
    <t>污水处理费债务付息支出</t>
  </si>
  <si>
    <t>土地储备专项债券付息支出</t>
  </si>
  <si>
    <t>政府收费公路专项债券付息支出</t>
  </si>
  <si>
    <t>棚户区改造专项债券付息支出</t>
  </si>
  <si>
    <t>其他地方自行试点项目收益专项债券付息支出</t>
  </si>
  <si>
    <t>其他政府性基金债务付息支出</t>
  </si>
  <si>
    <t>十、债务发行费用支出</t>
  </si>
  <si>
    <t>地方政府专项债务发行费用支出</t>
  </si>
  <si>
    <t>海南省高等级公路车辆通行附加费债务发行费用支出</t>
  </si>
  <si>
    <t>国家电影事业发展专项资金债务发行费用支出</t>
  </si>
  <si>
    <t>国有土地使用权出让金债务发行费用支出</t>
  </si>
  <si>
    <t>农业土地开发资金债务发行费用支出</t>
  </si>
  <si>
    <t>大中型水库库区基金债务发行费用支出</t>
  </si>
  <si>
    <t>城市基础设施配套费债务发行费用支出</t>
  </si>
  <si>
    <t>小型水库移民扶助基金债务发行费用支出</t>
  </si>
  <si>
    <t>国家重大水利工程建设基金债务发行费用支出</t>
  </si>
  <si>
    <t>车辆通行费债务发行费用支出</t>
  </si>
  <si>
    <t>污水处理费债务发行费用支出</t>
  </si>
  <si>
    <t>土地储备专项债券发行费用支出</t>
  </si>
  <si>
    <t>政府收费公路专项债券发行费用支出</t>
  </si>
  <si>
    <t>棚户区改造专项债券发行费用支出</t>
  </si>
  <si>
    <t>其他地方自行试点项目收益专项债务发行费用支出</t>
  </si>
  <si>
    <t>其他政府性基金债务发行费用支出</t>
  </si>
  <si>
    <t>十一、抗疫特别国债安排的支出</t>
  </si>
  <si>
    <t>基础设施建设</t>
  </si>
  <si>
    <t>公共卫生体系建设</t>
  </si>
  <si>
    <t>重大疫情防控救治体系建设</t>
  </si>
  <si>
    <t>粮食安全</t>
  </si>
  <si>
    <t>能源安全</t>
  </si>
  <si>
    <t>应急物资保障</t>
  </si>
  <si>
    <t>产业链改造升级</t>
  </si>
  <si>
    <t>城镇老旧小区改造</t>
  </si>
  <si>
    <t>生态环境治理</t>
  </si>
  <si>
    <t>交通基础设施建设</t>
  </si>
  <si>
    <t>市政设施建设</t>
  </si>
  <si>
    <t>重大区域规划基础设施建设</t>
  </si>
  <si>
    <t>其他基础设施建设</t>
  </si>
  <si>
    <t>抗疫相关支出</t>
  </si>
  <si>
    <t>创业担保贷款贴息</t>
  </si>
  <si>
    <t>援企稳岗补贴</t>
  </si>
  <si>
    <t>困难群众基本生活补助</t>
  </si>
  <si>
    <t>其他抗疫相关支出</t>
  </si>
  <si>
    <t>全市政府性基金
预算支出</t>
  </si>
  <si>
    <t>政府性基金转移支付</t>
  </si>
  <si>
    <t>抗疫特别国债转移支付支出</t>
  </si>
  <si>
    <t>政府性基金上解支出</t>
  </si>
  <si>
    <t>政府性基金预算调出资金</t>
  </si>
  <si>
    <t>表八</t>
  </si>
  <si>
    <t xml:space="preserve">  福利彩票公益金收入</t>
  </si>
  <si>
    <t xml:space="preserve">  体育彩票公益金收入</t>
  </si>
  <si>
    <t>是</t>
  </si>
  <si>
    <t>市本级政府性基金
预算收入</t>
  </si>
  <si>
    <t>政府性基金转移收入</t>
  </si>
  <si>
    <t>表九</t>
  </si>
  <si>
    <t>207</t>
  </si>
  <si>
    <t>20707</t>
  </si>
  <si>
    <t>21470</t>
  </si>
  <si>
    <t>市本级政府性基金
预算支出</t>
  </si>
  <si>
    <t>地方政府专项债务转贷支出</t>
  </si>
  <si>
    <t>新增专项债券转贷支出</t>
  </si>
  <si>
    <t>再融资专项债券转贷支出</t>
  </si>
  <si>
    <t>置换专项债券转贷支出</t>
  </si>
  <si>
    <t>231</t>
  </si>
  <si>
    <t>注：为2023年修改科目名称，为2023年新增科目。</t>
  </si>
  <si>
    <t>表十</t>
  </si>
  <si>
    <t>利润收入</t>
  </si>
  <si>
    <t>电力企业利润收入</t>
  </si>
  <si>
    <t>煤炭企业利润收入</t>
  </si>
  <si>
    <t>有色冶金采掘企业利润收入</t>
  </si>
  <si>
    <t>钢铁企业利润收入</t>
  </si>
  <si>
    <t>运输企业利润收入</t>
  </si>
  <si>
    <t>投资服务企业利润收入</t>
  </si>
  <si>
    <t>贸易企业利润收入</t>
  </si>
  <si>
    <t>建筑施工企业利润收入</t>
  </si>
  <si>
    <t>房地产企业利润收入</t>
  </si>
  <si>
    <t>建材企业利润收入</t>
  </si>
  <si>
    <t>医药企业利润收入</t>
  </si>
  <si>
    <t>农林牧渔企业利润收入</t>
  </si>
  <si>
    <t>军工企业利润收入</t>
  </si>
  <si>
    <t>转制科研院所利润收入</t>
  </si>
  <si>
    <t>地质勘查企业利润收入</t>
  </si>
  <si>
    <t>卫生体育福利企业利润收入</t>
  </si>
  <si>
    <t>教育文化广播企业利润收入</t>
  </si>
  <si>
    <t>科学研究企业利润收入</t>
  </si>
  <si>
    <t>机关社团所属企业利润收入</t>
  </si>
  <si>
    <t>化工企业利润收入</t>
  </si>
  <si>
    <t>金融企业利润收入（国资预算）</t>
  </si>
  <si>
    <t>其他国有资本经营预算企业利润收入</t>
  </si>
  <si>
    <t>股利、股息收入</t>
  </si>
  <si>
    <t>国有控股公司股利、股息收入</t>
  </si>
  <si>
    <t>国有参股公司股利、股息收入</t>
  </si>
  <si>
    <t>金融企业股利、股息收入（国资预算）</t>
  </si>
  <si>
    <t>其他国有资本经营预算企业股利、股息收入</t>
  </si>
  <si>
    <t>产权转让收入</t>
  </si>
  <si>
    <t>国有股权、股份转让收入</t>
  </si>
  <si>
    <t>国有独资企业产权转让收入</t>
  </si>
  <si>
    <t>金融企业产权转让收入</t>
  </si>
  <si>
    <t>其他国有资本经营预算企业产权转让收入</t>
  </si>
  <si>
    <t>清算收入</t>
  </si>
  <si>
    <t>国有股权、股份清算收入</t>
  </si>
  <si>
    <t>国有独资企业清算收入</t>
  </si>
  <si>
    <t>其他国有资本经营预算企业清算收入</t>
  </si>
  <si>
    <t>其他国有资本经营预算收入</t>
  </si>
  <si>
    <t>全市国有资本经营
预算收入</t>
  </si>
  <si>
    <t>账务调整收入</t>
  </si>
  <si>
    <t>表十一</t>
  </si>
  <si>
    <t>解决历史遗留问题及改革成本支出</t>
  </si>
  <si>
    <t>“三供一业”移交补助支出</t>
  </si>
  <si>
    <t>国有企业办职教幼教补助支出</t>
  </si>
  <si>
    <t>国有企业退休人员社会化管理补助支出</t>
  </si>
  <si>
    <t>国有企业改革成本支出</t>
  </si>
  <si>
    <t>离休干部医药费补助支出</t>
  </si>
  <si>
    <t>其他解决历史遗留问题及改革成本支出</t>
  </si>
  <si>
    <t>国有企业资本金注入</t>
  </si>
  <si>
    <t>国有经济结构调整支出</t>
  </si>
  <si>
    <t>公益性设施投资支出</t>
  </si>
  <si>
    <t>前瞻性战略性产业发展支出</t>
  </si>
  <si>
    <t>保障国家经济安全支出</t>
  </si>
  <si>
    <t>生态环境保护支出</t>
  </si>
  <si>
    <t>其他国有企业资本金注入</t>
  </si>
  <si>
    <t>国有企业政策性补贴</t>
  </si>
  <si>
    <t>国有企业政策性补贴（项）</t>
  </si>
  <si>
    <t>金融国有资本经营预算支出</t>
  </si>
  <si>
    <t>其他金融国有资本经营预算支出</t>
  </si>
  <si>
    <t>其他国有资本经营预算支出</t>
  </si>
  <si>
    <t>其他国有资本经营预算支出（项）</t>
  </si>
  <si>
    <t>全市国有资本经营
预算支出</t>
  </si>
  <si>
    <t>国有资本经营预算转移支付</t>
  </si>
  <si>
    <t>表十二</t>
  </si>
  <si>
    <t>市本级国有资本经营
预算收入</t>
  </si>
  <si>
    <t>表十三</t>
  </si>
  <si>
    <t>市本级国有资本经营
预算支出</t>
  </si>
  <si>
    <t>表十四</t>
  </si>
  <si>
    <t>一、企业职工基本养老保险基金收入</t>
  </si>
  <si>
    <t xml:space="preserve">    其中:基本养老保险费收入</t>
  </si>
  <si>
    <t xml:space="preserve">         财政补贴收入</t>
  </si>
  <si>
    <t xml:space="preserve">         利息收入</t>
  </si>
  <si>
    <t xml:space="preserve">         委托投资收益</t>
  </si>
  <si>
    <t xml:space="preserve">         转移收入</t>
  </si>
  <si>
    <t xml:space="preserve">         其他收入</t>
  </si>
  <si>
    <t xml:space="preserve">         全国统筹调剂资金收入</t>
  </si>
  <si>
    <t>二、机关事业单位基本养老保险基金收入</t>
  </si>
  <si>
    <t>三、失业保险基金收入</t>
  </si>
  <si>
    <t xml:space="preserve">    其中:失业保险费收入</t>
  </si>
  <si>
    <t>四、职工基本医疗保险（含生育保险）基金收入</t>
  </si>
  <si>
    <t xml:space="preserve">    其中:基本医疗保险费收入</t>
  </si>
  <si>
    <t>五、工伤保险基金收入</t>
  </si>
  <si>
    <t xml:space="preserve">    其中:工伤保险费收入</t>
  </si>
  <si>
    <t>六、城乡居民基本养老保险基金收入</t>
  </si>
  <si>
    <t xml:space="preserve">    其中:个人缴费收入</t>
  </si>
  <si>
    <t xml:space="preserve">         集体补助收入</t>
  </si>
  <si>
    <t>七、城乡居民基本医疗保险基金收入</t>
  </si>
  <si>
    <t>全市收入</t>
  </si>
  <si>
    <t xml:space="preserve">  其中:社会保险费收入</t>
  </si>
  <si>
    <t xml:space="preserve">       财政补贴收入</t>
  </si>
  <si>
    <t xml:space="preserve">       利息收入</t>
  </si>
  <si>
    <t xml:space="preserve">       委托投资收益</t>
  </si>
  <si>
    <t xml:space="preserve">       全国统筹调剂资金收入</t>
  </si>
  <si>
    <t>表十五</t>
  </si>
  <si>
    <r>
      <rPr>
        <sz val="14"/>
        <rFont val="MS Serif"/>
        <charset val="134"/>
      </rPr>
      <t xml:space="preserve">    </t>
    </r>
    <r>
      <rPr>
        <sz val="14"/>
        <rFont val="宋体"/>
        <charset val="134"/>
      </rPr>
      <t>单位：万元</t>
    </r>
  </si>
  <si>
    <t>一、企业职工基本养老保险基金支出</t>
  </si>
  <si>
    <t xml:space="preserve">    其中:基本养老金支出</t>
  </si>
  <si>
    <t xml:space="preserve">         丧葬补助金和抚恤金支出</t>
  </si>
  <si>
    <t xml:space="preserve">         转移支出</t>
  </si>
  <si>
    <t xml:space="preserve">         其他支出</t>
  </si>
  <si>
    <t xml:space="preserve">         全国统筹调剂资金支出</t>
  </si>
  <si>
    <t>二、机关事业单位基本养老保险基金支出</t>
  </si>
  <si>
    <t>三、失业保险基金支出</t>
  </si>
  <si>
    <t xml:space="preserve">    其中:失业保险金支出</t>
  </si>
  <si>
    <t xml:space="preserve">         基本医疗保险费支出</t>
  </si>
  <si>
    <t xml:space="preserve">         职业培训和职业介绍补贴支出</t>
  </si>
  <si>
    <t xml:space="preserve">         其他费用支出</t>
  </si>
  <si>
    <t xml:space="preserve">         稳定岗位补贴（稳岗返还）支出</t>
  </si>
  <si>
    <t xml:space="preserve">         技能提升补贴支出</t>
  </si>
  <si>
    <t>四、职工基本医疗保险（含生育保险）基金支出</t>
  </si>
  <si>
    <t xml:space="preserve">  其中:基本医疗保险待遇支出</t>
  </si>
  <si>
    <t xml:space="preserve">       转移支出</t>
  </si>
  <si>
    <t xml:space="preserve">       其他支出</t>
  </si>
  <si>
    <t>五、工伤保险基金支出</t>
  </si>
  <si>
    <t xml:space="preserve">    其中:工伤保险待遇支出</t>
  </si>
  <si>
    <t xml:space="preserve">         劳动能力鉴定支出</t>
  </si>
  <si>
    <t xml:space="preserve">         工伤保险预防费用支出</t>
  </si>
  <si>
    <t>六、城乡居民基本养老保险基金支出</t>
  </si>
  <si>
    <t xml:space="preserve">    其中:基础养老金支出</t>
  </si>
  <si>
    <t xml:space="preserve">         个人账户养老金支出</t>
  </si>
  <si>
    <t xml:space="preserve">         丧葬补助金支出</t>
  </si>
  <si>
    <t>七、城乡居民基本医疗保险基金支出</t>
  </si>
  <si>
    <t xml:space="preserve">    其中:基本医疗保险待遇支出</t>
  </si>
  <si>
    <t xml:space="preserve">         大病保险支出</t>
  </si>
  <si>
    <t>全市支出</t>
  </si>
  <si>
    <t xml:space="preserve">    其中:社会保险待遇支出</t>
  </si>
  <si>
    <t>表十六</t>
  </si>
  <si>
    <r>
      <rPr>
        <sz val="14"/>
        <rFont val="MS Serif"/>
        <charset val="134"/>
      </rPr>
      <t xml:space="preserve">    </t>
    </r>
    <r>
      <rPr>
        <sz val="14"/>
        <color indexed="8"/>
        <rFont val="宋体"/>
        <charset val="134"/>
      </rPr>
      <t>单位：万元</t>
    </r>
  </si>
  <si>
    <t>一、企业职工基本养老保险基金本年收支结余</t>
  </si>
  <si>
    <t>企业职工基本养老保险基金年末滚存结余</t>
  </si>
  <si>
    <t>二、机关事业单位基本养老保险基金本年收支结余(或缺口)</t>
  </si>
  <si>
    <t>机关事业单位基本养老保险基金年末滚存结余</t>
  </si>
  <si>
    <t>三、失业保险基金本年收支结余（或缺口）</t>
  </si>
  <si>
    <t>失业保险基金年末滚存结余</t>
  </si>
  <si>
    <t>四、职工基本医疗保险（含生育保险）基金本年收支结余</t>
  </si>
  <si>
    <t>职工基本医疗保险（含生育保险）基金年末滚存结余</t>
  </si>
  <si>
    <t>五、工伤保险基金本年收支结余（或缺口）</t>
  </si>
  <si>
    <t>工伤保险基金年末滚存结余</t>
  </si>
  <si>
    <t>六、城乡居民基本养老保险基金本年收支结余</t>
  </si>
  <si>
    <t>城乡居民基本养老保险基金年末滚存结余</t>
  </si>
  <si>
    <t>七、城乡居民基本医疗保险基金本年收支结余</t>
  </si>
  <si>
    <t>城乡居民基本医疗保险基金年末滚存结余</t>
  </si>
  <si>
    <t>本年收支结余</t>
  </si>
  <si>
    <t>年末滚存结余</t>
  </si>
  <si>
    <t>表十七</t>
  </si>
  <si>
    <t xml:space="preserve">         下级上解收入</t>
  </si>
  <si>
    <t xml:space="preserve">         上级补助收入</t>
  </si>
  <si>
    <t>市本级收入</t>
  </si>
  <si>
    <t xml:space="preserve">    其中:社会保险费收入</t>
  </si>
  <si>
    <t>表十八</t>
  </si>
  <si>
    <t xml:space="preserve">         补助下级支出</t>
  </si>
  <si>
    <t xml:space="preserve">         上解上级支出</t>
  </si>
  <si>
    <t xml:space="preserve">          其他支出</t>
  </si>
  <si>
    <t>市本级支出</t>
  </si>
  <si>
    <t>表十九</t>
  </si>
  <si>
    <t xml:space="preserve">    企业职工基本养老保险基金年末滚存结余</t>
  </si>
  <si>
    <t>二、机关事业单位基本养老保险基金本年收支结余（或缺口）</t>
  </si>
  <si>
    <t xml:space="preserve">    机关事业单位基本养老保险基金年末滚存结余</t>
  </si>
  <si>
    <t xml:space="preserve">    失业保险基金年末滚存结余</t>
  </si>
  <si>
    <t xml:space="preserve">    职工基本医疗保险（含生育保险）基金年末滚存结余</t>
  </si>
  <si>
    <t xml:space="preserve">    工伤保险基金年末滚存结余</t>
  </si>
  <si>
    <t xml:space="preserve">    城乡居民基本医疗保险基金年末滚存结余</t>
  </si>
  <si>
    <t>本年收支结余合计</t>
  </si>
  <si>
    <t>年末滚存结余合计</t>
  </si>
  <si>
    <t>表二十</t>
  </si>
  <si>
    <t>预算数比上年执行数增长%</t>
  </si>
  <si>
    <t>水资源税</t>
  </si>
  <si>
    <t>全市地方一般公共预算收入</t>
  </si>
  <si>
    <t>生态保护补偿转移性收入</t>
  </si>
  <si>
    <t>全市地方一般公共预算支出</t>
  </si>
  <si>
    <t>表二十一</t>
  </si>
  <si>
    <t>2025年本级财力预算数</t>
  </si>
  <si>
    <t>2024年专款实际支出</t>
  </si>
  <si>
    <t>2025年专款支出预计</t>
  </si>
  <si>
    <t>2025年支出预计</t>
  </si>
  <si>
    <t>经营主体管理★</t>
  </si>
  <si>
    <t>社会工作事务</t>
  </si>
  <si>
    <t>其他社会工作事务支出</t>
  </si>
  <si>
    <t>信访事务</t>
  </si>
  <si>
    <t>信访业务</t>
  </si>
  <si>
    <t>事业运行▲</t>
  </si>
  <si>
    <t>其他信访事务支出</t>
  </si>
  <si>
    <t>数据事务▲</t>
  </si>
  <si>
    <t>行政运行▲</t>
  </si>
  <si>
    <t>一般行政管理事务▲</t>
  </si>
  <si>
    <t>机关服务▲</t>
  </si>
  <si>
    <t>其他数据事务支出▲</t>
  </si>
  <si>
    <t>专门学校教育★</t>
  </si>
  <si>
    <t>宣传文化发展专项支出▼</t>
  </si>
  <si>
    <t>基层政权建设和社区治理▼</t>
  </si>
  <si>
    <t>老龄事务▲</t>
  </si>
  <si>
    <t>就业创业服务补助★</t>
  </si>
  <si>
    <t>职业技能评价补贴★</t>
  </si>
  <si>
    <t>求职和创业补贴★</t>
  </si>
  <si>
    <t>褒扬纪念</t>
  </si>
  <si>
    <t>对道路交通事故社会救助基金的补助</t>
  </si>
  <si>
    <t>突发公共卫生事件应急处置</t>
  </si>
  <si>
    <t>老龄卫生健康事务▼</t>
  </si>
  <si>
    <t>中医药事务</t>
  </si>
  <si>
    <t>中医（民族医）药专项</t>
  </si>
  <si>
    <t>其他中医药事务支出</t>
  </si>
  <si>
    <t>疾病预防控制事务</t>
  </si>
  <si>
    <t>其他疾病预防控制事务支出</t>
  </si>
  <si>
    <t>托育服务▲</t>
  </si>
  <si>
    <t>托育机构▲</t>
  </si>
  <si>
    <t>其他托育服务支出▲</t>
  </si>
  <si>
    <t>森林保护修复</t>
  </si>
  <si>
    <t>其他森林保护修复支出</t>
  </si>
  <si>
    <t>清洁能源★</t>
  </si>
  <si>
    <t>其他清洁能源支出▲</t>
  </si>
  <si>
    <t>农业生态资源保护</t>
  </si>
  <si>
    <t>乡村道路建设</t>
  </si>
  <si>
    <t>耕地建设与利用</t>
  </si>
  <si>
    <t>退耕还林还草</t>
  </si>
  <si>
    <t>行政运行▼</t>
  </si>
  <si>
    <t>一般行政管理事务▼</t>
  </si>
  <si>
    <t>机关服务▼</t>
  </si>
  <si>
    <t>事业运行▼</t>
  </si>
  <si>
    <t>国有农场办社会职能改革补助▼</t>
  </si>
  <si>
    <t>水运建设</t>
  </si>
  <si>
    <t>工业和信息产业★</t>
  </si>
  <si>
    <t>其他工业和信息产业支出★</t>
  </si>
  <si>
    <t>廉租住房▼</t>
  </si>
  <si>
    <t>公共租赁住房▼</t>
  </si>
  <si>
    <t>保障性住房租金补贴▼</t>
  </si>
  <si>
    <t>住房租赁市场发展▼</t>
  </si>
  <si>
    <t>保障性租赁住房▼</t>
  </si>
  <si>
    <t>配租型住房保障▲</t>
  </si>
  <si>
    <t>配售型保障性住房▲</t>
  </si>
  <si>
    <t>城中村改造▲</t>
  </si>
  <si>
    <t>天然气储备</t>
  </si>
  <si>
    <t>注：为2024年新增科目，▼为2023年删除科目，为科目名称修改。</t>
  </si>
  <si>
    <t>2310301
债务还本</t>
  </si>
  <si>
    <t>表二十二</t>
  </si>
  <si>
    <t>比上年预算数
增长%</t>
  </si>
  <si>
    <r>
      <rPr>
        <sz val="14"/>
        <rFont val="宋体"/>
        <charset val="134"/>
      </rPr>
      <t>10199</t>
    </r>
  </si>
  <si>
    <t>市本级地方一般公共预算收入</t>
  </si>
  <si>
    <t>比上年预算数增长%</t>
  </si>
  <si>
    <t>201</t>
  </si>
  <si>
    <t>202</t>
  </si>
  <si>
    <t>203</t>
  </si>
  <si>
    <t>204</t>
  </si>
  <si>
    <t>205</t>
  </si>
  <si>
    <t>206</t>
  </si>
  <si>
    <t>208</t>
  </si>
  <si>
    <t>210</t>
  </si>
  <si>
    <t>211</t>
  </si>
  <si>
    <t>212</t>
  </si>
  <si>
    <t>213</t>
  </si>
  <si>
    <t>214</t>
  </si>
  <si>
    <t>215</t>
  </si>
  <si>
    <t>216</t>
  </si>
  <si>
    <t>217</t>
  </si>
  <si>
    <t>219</t>
  </si>
  <si>
    <t>220</t>
  </si>
  <si>
    <t>221</t>
  </si>
  <si>
    <t>222</t>
  </si>
  <si>
    <t>224</t>
  </si>
  <si>
    <t>227</t>
  </si>
  <si>
    <t>232</t>
  </si>
  <si>
    <t>233</t>
  </si>
  <si>
    <t>229</t>
  </si>
  <si>
    <t>市本级地方一般公共预算支出</t>
  </si>
  <si>
    <t>巩固脱贫攻坚成果衔接乡村转移支付支出</t>
  </si>
  <si>
    <t>固定数额和结算补助等其他一般性转移支付支出</t>
  </si>
  <si>
    <t>23009A</t>
  </si>
  <si>
    <t>表二十三</t>
  </si>
  <si>
    <t>2024年执行数</t>
  </si>
  <si>
    <t>2025年预算数</t>
  </si>
  <si>
    <t>比上年执行数
增长</t>
  </si>
  <si>
    <t>2025年预算本级财力</t>
  </si>
  <si>
    <t>注：▲为2024年新增科目，▼为2023年删除科目，★为科目名称修改。</t>
  </si>
  <si>
    <t>表二十四</t>
  </si>
  <si>
    <t>项       目</t>
  </si>
  <si>
    <t>乡镇财政运行一般性转移支付补助资金</t>
  </si>
  <si>
    <t xml:space="preserve">          合  计</t>
  </si>
  <si>
    <t>表二十五</t>
  </si>
  <si>
    <t>地区（玉溪市对澄江市）</t>
  </si>
  <si>
    <t>合计</t>
  </si>
  <si>
    <t>税收返还</t>
  </si>
  <si>
    <t>一般性转移支付</t>
  </si>
  <si>
    <t>专项转移支付</t>
  </si>
  <si>
    <t>一、提前下达数小计</t>
  </si>
  <si>
    <t>（一）一般性转移支付</t>
  </si>
  <si>
    <t xml:space="preserve">       1100202均衡性转移支付收入</t>
  </si>
  <si>
    <t xml:space="preserve">       1100207县级基本财力保障机制奖补资金收入</t>
  </si>
  <si>
    <t xml:space="preserve">       1100208结算补助收入</t>
  </si>
  <si>
    <t xml:space="preserve">       1100214企事业单位划转支付收入</t>
  </si>
  <si>
    <t xml:space="preserve">       1100220基层公检法司转移支付</t>
  </si>
  <si>
    <t xml:space="preserve"> 　　　1100221城乡义务教育转移支付收入</t>
  </si>
  <si>
    <t>　　　 1100223城乡居民医疗保险转移支付收入</t>
  </si>
  <si>
    <t xml:space="preserve">       1100225产粮（油）大县奖励资金收入</t>
  </si>
  <si>
    <t xml:space="preserve">       1100226重点生态功能区转移支付收入</t>
  </si>
  <si>
    <t>　　　 1100227固定数额补助收入</t>
  </si>
  <si>
    <t>　　　 1100231巩固脱贫攻坚成果衔接乡村振兴转移支付收入</t>
  </si>
  <si>
    <t xml:space="preserve">       1100244公共安全共同财政事权转移支付收入</t>
  </si>
  <si>
    <t xml:space="preserve">       1100245教育共同财政事权转移支付收入</t>
  </si>
  <si>
    <t xml:space="preserve">       1100248社会保障和就业共同财政事权转移支付收入</t>
  </si>
  <si>
    <t xml:space="preserve">       1100249卫生健康共同财政事权转移支付收入</t>
  </si>
  <si>
    <t xml:space="preserve">       1100258住房保障共同财政事权转移支付收入</t>
  </si>
  <si>
    <t xml:space="preserve">       1100247文化旅游与传媒共同财政事权转移支付收入</t>
  </si>
  <si>
    <t xml:space="preserve">       1100250节能环保共同财政事权转移支付收入</t>
  </si>
  <si>
    <t xml:space="preserve">       1100252农林水共同财政事权转移支付收入</t>
  </si>
  <si>
    <t xml:space="preserve">       1100253交通运输共同财政事权转移支付收入</t>
  </si>
  <si>
    <t xml:space="preserve">       1100260灾害防治及应急管理共同财政事权转移支付收入</t>
  </si>
  <si>
    <t>　　　 1100299其他一般性转移支付收入</t>
  </si>
  <si>
    <t>（二）专项转移支付</t>
  </si>
  <si>
    <t>　　　　201一般公共服务</t>
  </si>
  <si>
    <t>　　　　203国防</t>
  </si>
  <si>
    <t>　　　　204公共安全</t>
  </si>
  <si>
    <t>　　　　205教育</t>
  </si>
  <si>
    <t>　　　　206科学技术</t>
  </si>
  <si>
    <t>　　　　207文化体育与传媒</t>
  </si>
  <si>
    <t>　　　　208社会保障和就业</t>
  </si>
  <si>
    <t>　　　　210卫生健康</t>
  </si>
  <si>
    <t>　　　　211节能环保</t>
  </si>
  <si>
    <t>　　　　212城乡社区事务</t>
  </si>
  <si>
    <t>　　　　213农林水事务</t>
  </si>
  <si>
    <t>　　　　214交通运输</t>
  </si>
  <si>
    <t>　　　　215资源勘探电力信息等事务</t>
  </si>
  <si>
    <t>　　　　216商业服务业等事务</t>
  </si>
  <si>
    <t>　　　　217金融监管等事务</t>
  </si>
  <si>
    <t>　　　　220自然资源海洋气象</t>
  </si>
  <si>
    <t>　　　　221住房保障支出</t>
  </si>
  <si>
    <t>　　　　222粮油物资管理事务</t>
  </si>
  <si>
    <t xml:space="preserve">        224灾害防治及应急管理支出</t>
  </si>
  <si>
    <t xml:space="preserve">   　　 229其他支出</t>
  </si>
  <si>
    <t>（ 三）返还性收入</t>
  </si>
  <si>
    <t xml:space="preserve">        1100102 所得税基数返还收入</t>
  </si>
  <si>
    <t xml:space="preserve">        1100103 成品油税费改革税收返还收入</t>
  </si>
  <si>
    <t xml:space="preserve">        1100104 增值税税收返还收入</t>
  </si>
  <si>
    <t xml:space="preserve">        1100105 消费税税收返还收入</t>
  </si>
  <si>
    <t>二、预算数</t>
  </si>
  <si>
    <t>返还性</t>
  </si>
  <si>
    <t>专项</t>
  </si>
  <si>
    <t>一般</t>
  </si>
  <si>
    <t>表二十六</t>
  </si>
  <si>
    <t>经济科目名称</t>
  </si>
  <si>
    <t>机关工资福利支出</t>
  </si>
  <si>
    <t>工资奖金津补贴</t>
  </si>
  <si>
    <t>社会保障缴费</t>
  </si>
  <si>
    <t>其他工资福利支出</t>
  </si>
  <si>
    <t>机关商品和服务支出</t>
  </si>
  <si>
    <t>办公经费</t>
  </si>
  <si>
    <t>会议费</t>
  </si>
  <si>
    <t>培训费</t>
  </si>
  <si>
    <t>专用材料购置费</t>
  </si>
  <si>
    <t>委托业务费</t>
  </si>
  <si>
    <t>公务接待费</t>
  </si>
  <si>
    <t>因公出国（境）费用</t>
  </si>
  <si>
    <t>公务用车运行维护费</t>
  </si>
  <si>
    <t>维修（护）费</t>
  </si>
  <si>
    <t>其他商品和服务支出</t>
  </si>
  <si>
    <t>机关资本性支出</t>
  </si>
  <si>
    <t>设备购置</t>
  </si>
  <si>
    <t>大型修缮</t>
  </si>
  <si>
    <t>对事业单位经常性补助</t>
  </si>
  <si>
    <t>工资福利支出</t>
  </si>
  <si>
    <t>商品和服务支出</t>
  </si>
  <si>
    <t>对事业单位资本性补助</t>
  </si>
  <si>
    <t>资本性支出（一）</t>
  </si>
  <si>
    <t>对个人和家庭的补助</t>
  </si>
  <si>
    <t>社会福利和救助</t>
  </si>
  <si>
    <t>助学金</t>
  </si>
  <si>
    <t>离退休费</t>
  </si>
  <si>
    <t>其他对个人和家庭补助</t>
  </si>
  <si>
    <t>对社会保障基金补助</t>
  </si>
  <si>
    <t>对社会保险基金补助</t>
  </si>
  <si>
    <t>支 出 合 计</t>
  </si>
  <si>
    <t>表二十七</t>
  </si>
  <si>
    <t>预算数比上年预算数增长%</t>
  </si>
  <si>
    <t>十四、耕地保护考核奖惩基金收入▲</t>
  </si>
  <si>
    <t>十五、超长期特别国债财务基金收入▲</t>
  </si>
  <si>
    <t>十六、其他政府性基金收入</t>
  </si>
  <si>
    <t>十七、专项债务对应项目专项收入</t>
  </si>
  <si>
    <t>全市政府性基金预算收入</t>
  </si>
  <si>
    <t>自然资源海洋气象等▲</t>
  </si>
  <si>
    <t>超长期特别国债转移支付收入▲</t>
  </si>
  <si>
    <t>偿债备付金▲</t>
  </si>
  <si>
    <t>安排超长期特别国债偿债备付金▲</t>
  </si>
  <si>
    <t>地方政府专项债务转贷收入</t>
  </si>
  <si>
    <t>注：缴纳新增建设用地土地有偿使用费科目，反映市县政府当年按规定用土地出让收入向中央和省级政府缴纳的新增建设用地土地有偿使用费，以负收入记。</t>
  </si>
  <si>
    <t>表二十八</t>
  </si>
  <si>
    <t>2024年结转21331</t>
  </si>
  <si>
    <t>转移支付</t>
  </si>
  <si>
    <t>一、教育支出▲</t>
  </si>
  <si>
    <t>超长期特别国债安排的支出▲</t>
  </si>
  <si>
    <t>基础教育▲</t>
  </si>
  <si>
    <t>高等教育▲</t>
  </si>
  <si>
    <t>职业教育▲</t>
  </si>
  <si>
    <t>特殊教育▲</t>
  </si>
  <si>
    <t>其他教育支出▲</t>
  </si>
  <si>
    <t>二、科学技术支出▲</t>
  </si>
  <si>
    <t>基础研究▲</t>
  </si>
  <si>
    <t>应用研究▲</t>
  </si>
  <si>
    <t>技术研究与开发▲</t>
  </si>
  <si>
    <t>科技条件与服务▲</t>
  </si>
  <si>
    <t>科技重大项目▲</t>
  </si>
  <si>
    <t>其他科技支出▲</t>
  </si>
  <si>
    <t>三、文化旅游体育与传媒支出</t>
  </si>
  <si>
    <t>文化和旅游▲</t>
  </si>
  <si>
    <t>文物▲</t>
  </si>
  <si>
    <t>体育▲</t>
  </si>
  <si>
    <t>新闻出版电影▲</t>
  </si>
  <si>
    <t>广播电视▲</t>
  </si>
  <si>
    <t>其他文化旅游传媒与体育支出▲</t>
  </si>
  <si>
    <t>四、社会保障和就业支出▲</t>
  </si>
  <si>
    <t>养老机构及服务设施▲</t>
  </si>
  <si>
    <t>公共就业服务设施▲</t>
  </si>
  <si>
    <t>其他社会保障和就业支出▲</t>
  </si>
  <si>
    <t>五、卫生健康支出▲</t>
  </si>
  <si>
    <t>公立医院▲</t>
  </si>
  <si>
    <t>基层医疗卫生机构▲</t>
  </si>
  <si>
    <t>公共卫生机构▲</t>
  </si>
  <si>
    <t>其他卫生健康支出▲</t>
  </si>
  <si>
    <t>六、节能环保支出</t>
  </si>
  <si>
    <t>水污染综合治理▲</t>
  </si>
  <si>
    <t>应对气候变化▲</t>
  </si>
  <si>
    <t>“三北”工程建设▲</t>
  </si>
  <si>
    <t>其他节能环保支出▲</t>
  </si>
  <si>
    <t>七、城乡社区支出</t>
  </si>
  <si>
    <t>城乡社区公共设施▲</t>
  </si>
  <si>
    <t>其他城乡社区支出▲</t>
  </si>
  <si>
    <t>八、农林水支出</t>
  </si>
  <si>
    <t>大中型水库移民后期扶持基金支出</t>
  </si>
  <si>
    <t>移民补助</t>
  </si>
  <si>
    <t>其他大中型水库移民后期扶持基金支出</t>
  </si>
  <si>
    <t>小型水库移民扶助基金安排的支出</t>
  </si>
  <si>
    <t>其他小型水库移民扶助基金支出</t>
  </si>
  <si>
    <t>小型水库移民扶助基金对应专项债务收入安排的支出</t>
  </si>
  <si>
    <t>其他小型水库移民扶助基金对应专项债务收入安排的支出</t>
  </si>
  <si>
    <t>农业农村支出▲</t>
  </si>
  <si>
    <t>水利支出▲</t>
  </si>
  <si>
    <t>其他农林水支出▲</t>
  </si>
  <si>
    <t>九、交通运输支出</t>
  </si>
  <si>
    <t>公路水路运输▲</t>
  </si>
  <si>
    <t>铁路运输▲</t>
  </si>
  <si>
    <t>民用航空运输▲</t>
  </si>
  <si>
    <t>邮政业支出▲</t>
  </si>
  <si>
    <t>其他交通运输支出▲</t>
  </si>
  <si>
    <t>十、资源勘探工业信息等支出</t>
  </si>
  <si>
    <t>资源勘探开发▲</t>
  </si>
  <si>
    <t>制造业▲</t>
  </si>
  <si>
    <t>工业和信息产业▲</t>
  </si>
  <si>
    <t>其他资源勘探工业信息等支出▲</t>
  </si>
  <si>
    <t>十一、自然资源海洋气象等支出▲</t>
  </si>
  <si>
    <t>耕地保护考核奖惩基金支出▲</t>
  </si>
  <si>
    <t>耕地保护▲</t>
  </si>
  <si>
    <t>补充耕地▲</t>
  </si>
  <si>
    <t>十二、住房保障支出▲</t>
  </si>
  <si>
    <t>保障性租赁住房▲</t>
  </si>
  <si>
    <t>其他住房保障支出▲</t>
  </si>
  <si>
    <t>十三、粮油物资储备支出▲</t>
  </si>
  <si>
    <t>设施建设▲</t>
  </si>
  <si>
    <t>其他粮油物资储备支出▲</t>
  </si>
  <si>
    <t>十四、灾害防治及应急管理支出▲</t>
  </si>
  <si>
    <t>自然灾害防治▲</t>
  </si>
  <si>
    <t>自然灾害恢复重建支出▲</t>
  </si>
  <si>
    <t>其他灾害防治及应急管理支出▲</t>
  </si>
  <si>
    <t>十五、其他支出</t>
  </si>
  <si>
    <t>抗疫特别国债财务基金支出★</t>
  </si>
  <si>
    <t>超长期特别国债财务基金支出▲</t>
  </si>
  <si>
    <t>超长期特别国债安排的其他支出</t>
  </si>
  <si>
    <t>十六、债务付息支出</t>
  </si>
  <si>
    <t>十七、债务发行费用支出</t>
  </si>
  <si>
    <t>十八、抗疫特别国债安排的支出</t>
  </si>
  <si>
    <t>全市政府性基金预算支出</t>
  </si>
  <si>
    <t>超长期特别国债转移支付支出▲</t>
  </si>
  <si>
    <t>注：▲为2024年新增科目，▼为2023年删除科目。</t>
  </si>
  <si>
    <t>表二十九</t>
  </si>
  <si>
    <t>市本级政府性基金预算收入</t>
  </si>
  <si>
    <t>其他调入政府性基金预算资金</t>
  </si>
  <si>
    <t>表三十</t>
  </si>
  <si>
    <t>类</t>
  </si>
  <si>
    <t>2024年结转</t>
  </si>
  <si>
    <t>市本级政府性基金预算支出</t>
  </si>
  <si>
    <t>注：▼为2023年删除科目。</t>
  </si>
  <si>
    <t>表三十一</t>
  </si>
  <si>
    <t>全市国有资本经营预算收入</t>
  </si>
  <si>
    <t>表三十二</t>
  </si>
  <si>
    <t>金融企业资本性支出</t>
  </si>
  <si>
    <t>全市国有资本经营预算支出</t>
  </si>
  <si>
    <t>表三十三</t>
  </si>
  <si>
    <t>市本级国有资本经营预算收入</t>
  </si>
  <si>
    <t>表三十四</t>
  </si>
  <si>
    <t>"三供一业"移交补助支出</t>
  </si>
  <si>
    <t>市本级国有资本经营预算支出</t>
  </si>
  <si>
    <t>表三十五</t>
  </si>
  <si>
    <t>项     目</t>
  </si>
  <si>
    <t>表三十六</t>
  </si>
  <si>
    <r>
      <rPr>
        <sz val="14"/>
        <rFont val="宋体"/>
        <charset val="134"/>
      </rPr>
      <t xml:space="preserve">    </t>
    </r>
    <r>
      <rPr>
        <sz val="14"/>
        <color indexed="8"/>
        <rFont val="宋体"/>
        <charset val="134"/>
      </rPr>
      <t>单位：万元</t>
    </r>
  </si>
  <si>
    <t xml:space="preserve">         基本医疗保险费（含生育保险费）支出</t>
  </si>
  <si>
    <t>表三十七</t>
  </si>
  <si>
    <t>二、机关事业单位基本养老保险基金本年收支结余</t>
  </si>
  <si>
    <t>表三十八</t>
  </si>
  <si>
    <t>表三十九</t>
  </si>
  <si>
    <t>表四十</t>
  </si>
  <si>
    <t>五、工伤保险基金本年收支结余</t>
  </si>
  <si>
    <t>2024年澄江市政府债务限额和余额情况表</t>
  </si>
  <si>
    <t>表四十一</t>
  </si>
  <si>
    <t> 单位：亿元</t>
  </si>
  <si>
    <t>全市</t>
  </si>
  <si>
    <t>市本级</t>
  </si>
  <si>
    <t>2023年决算数</t>
  </si>
  <si>
    <t>执行数比上年决算数增长%</t>
  </si>
  <si>
    <t>一般债务</t>
  </si>
  <si>
    <t>一、上年末地方政府一般债务余额</t>
  </si>
  <si>
    <t>1.上年末地方一般债务余额</t>
  </si>
  <si>
    <t>2.调增上年一般债务余额</t>
  </si>
  <si>
    <t>二、当年末地方政府一般债务余额限额</t>
  </si>
  <si>
    <t>三、当年地方政府一般债务发行额</t>
  </si>
  <si>
    <t>1.发行新增一般债券</t>
  </si>
  <si>
    <t>2.发行再融资一般债券</t>
  </si>
  <si>
    <t>3.外国政府及国际金融组织借款</t>
  </si>
  <si>
    <t>四、当年地方政府一般债务还本额</t>
  </si>
  <si>
    <t>五、当年末地方政府一般债务余额</t>
  </si>
  <si>
    <t>专项债务</t>
  </si>
  <si>
    <t>一、上年末地方政府专项债务余额</t>
  </si>
  <si>
    <t>1.上年末地方专项债务余额</t>
  </si>
  <si>
    <t>2.调增上年专项债务余额</t>
  </si>
  <si>
    <t>二、当年末地方政府专项债务余额限额</t>
  </si>
  <si>
    <t>三、当年地方政府专项债务发行额</t>
  </si>
  <si>
    <t>1.发行新增专项债券</t>
  </si>
  <si>
    <t>2.发行再融资专项债券</t>
  </si>
  <si>
    <t>3.发行置换专项债券</t>
  </si>
  <si>
    <t>四、当年地方政府专项债务还本额</t>
  </si>
  <si>
    <t>五、当年末地方政府专项债务余额</t>
  </si>
  <si>
    <t>一、上年末地方政府债务余额</t>
  </si>
  <si>
    <t>1.上年末政府债务余额</t>
  </si>
  <si>
    <t>2.调增上年政府债务余额</t>
  </si>
  <si>
    <t>二、当年末地方政府债务余额限额</t>
  </si>
  <si>
    <t>三、当年地方政府债务发行额</t>
  </si>
  <si>
    <t>1.发行新增政府债券</t>
  </si>
  <si>
    <t>2.发行再融资债券</t>
  </si>
  <si>
    <t>四、当年地方政府债务还本额</t>
  </si>
  <si>
    <t>五、当年末地方政府债务余额</t>
  </si>
  <si>
    <t>2024年澄江市新增地方政府债务投向情况表</t>
  </si>
  <si>
    <t>表四十二</t>
  </si>
  <si>
    <t>单位：亿元</t>
  </si>
  <si>
    <t>项    目</t>
  </si>
  <si>
    <t>政府债务</t>
  </si>
  <si>
    <t>其中:政府一般债务</t>
  </si>
  <si>
    <t>其中:政府专项债务</t>
  </si>
  <si>
    <t>2023年新增债务</t>
  </si>
  <si>
    <t>2024年新增债务</t>
  </si>
  <si>
    <t>2024年
增减变化</t>
  </si>
  <si>
    <t>一、基础设施</t>
  </si>
  <si>
    <t xml:space="preserve">    1、铁路（不含城市轨道交通）</t>
  </si>
  <si>
    <t xml:space="preserve">    2、公路</t>
  </si>
  <si>
    <t xml:space="preserve">    3、机场</t>
  </si>
  <si>
    <t xml:space="preserve">    4、市政建设</t>
  </si>
  <si>
    <t xml:space="preserve">       其中：轨道交通</t>
  </si>
  <si>
    <t xml:space="preserve">             道路</t>
  </si>
  <si>
    <t xml:space="preserve">             地下管线</t>
  </si>
  <si>
    <t>二、土地储备</t>
  </si>
  <si>
    <t>三、保障性住房</t>
  </si>
  <si>
    <t xml:space="preserve">    其中：廉租房</t>
  </si>
  <si>
    <t xml:space="preserve">          公共租赁住房</t>
  </si>
  <si>
    <t xml:space="preserve">          棚户区改造</t>
  </si>
  <si>
    <t>四、生态建设和环境保护</t>
  </si>
  <si>
    <t>五、社会事业</t>
  </si>
  <si>
    <t>六、农林水利建设</t>
  </si>
  <si>
    <t xml:space="preserve">    其中：农业及农村建设</t>
  </si>
  <si>
    <t xml:space="preserve">          水利建设</t>
  </si>
  <si>
    <t>七、其他</t>
  </si>
  <si>
    <t>2024年市本级新增地方政府债务投向情况表</t>
  </si>
  <si>
    <t>表四十三</t>
  </si>
  <si>
    <t>2025年澄江市政府债务限额和余额情况表</t>
  </si>
  <si>
    <t>表四十四</t>
  </si>
  <si>
    <t>注：由于部分州（市）正在与债权人协商还款事宜，2023年有16亿元的特殊再融资债券尚未支出完毕，2024年列入“当年地方政府一般债务还本额”预算数中。</t>
  </si>
</sst>
</file>

<file path=xl/styles.xml><?xml version="1.0" encoding="utf-8"?>
<styleSheet xmlns="http://schemas.openxmlformats.org/spreadsheetml/2006/main" xmlns:mc="http://schemas.openxmlformats.org/markup-compatibility/2006" xmlns:xr9="http://schemas.microsoft.com/office/spreadsheetml/2016/revision9" mc:Ignorable="xr9">
  <numFmts count="3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mm\.dd"/>
    <numFmt numFmtId="177" formatCode="_-&quot;$&quot;\ * #,##0_-;_-&quot;$&quot;\ * #,##0\-;_-&quot;$&quot;\ * &quot;-&quot;_-;_-@_-"/>
    <numFmt numFmtId="178" formatCode="&quot;$&quot;\ #,##0.00_-;[Red]&quot;$&quot;\ #,##0.00\-"/>
    <numFmt numFmtId="179" formatCode="_(&quot;$&quot;* #,##0.00_);_(&quot;$&quot;* \(#,##0.00\);_(&quot;$&quot;* &quot;-&quot;??_);_(@_)"/>
    <numFmt numFmtId="180" formatCode="#,##0;\(#,##0\)"/>
    <numFmt numFmtId="181" formatCode="&quot;$&quot;#,##0.00_);[Red]\(&quot;$&quot;#,##0.00\)"/>
    <numFmt numFmtId="182" formatCode="_-* #,##0_-;\-* #,##0_-;_-* &quot;-&quot;_-;_-@_-"/>
    <numFmt numFmtId="183" formatCode="_-* #,##0.00_-;\-* #,##0.00_-;_-* &quot;-&quot;??_-;_-@_-"/>
    <numFmt numFmtId="184" formatCode="_-&quot;$&quot;\ * #,##0.00_-;_-&quot;$&quot;\ * #,##0.00\-;_-&quot;$&quot;\ * &quot;-&quot;??_-;_-@_-"/>
    <numFmt numFmtId="185" formatCode="\$#,##0.00;\(\$#,##0.00\)"/>
    <numFmt numFmtId="186" formatCode="\$#,##0;\(\$#,##0\)"/>
    <numFmt numFmtId="187" formatCode="#,##0.0_);\(#,##0.0\)"/>
    <numFmt numFmtId="188" formatCode="&quot;$&quot;#,##0_);[Red]\(&quot;$&quot;#,##0\)"/>
    <numFmt numFmtId="189" formatCode="&quot;$&quot;\ #,##0_-;[Red]&quot;$&quot;\ #,##0\-"/>
    <numFmt numFmtId="190" formatCode="#\ ??/??"/>
    <numFmt numFmtId="191" formatCode="_(&quot;$&quot;* #,##0_);_(&quot;$&quot;* \(#,##0\);_(&quot;$&quot;* &quot;-&quot;_);_(@_)"/>
    <numFmt numFmtId="192" formatCode="_(* #,##0.00_);_(* \(#,##0.00\);_(* &quot;-&quot;??_);_(@_)"/>
    <numFmt numFmtId="193" formatCode="_(* #,##0_);_(* \(#,##0\);_(* &quot;-&quot;_);_(@_)"/>
    <numFmt numFmtId="194" formatCode="#,##0_ ;[Red]\-#,##0\ "/>
    <numFmt numFmtId="195" formatCode="#,##0.00_ "/>
    <numFmt numFmtId="196" formatCode="0.0%"/>
    <numFmt numFmtId="197" formatCode="0.00_ "/>
    <numFmt numFmtId="198" formatCode="_ * #,##0.0_ ;_ * \-#,##0.0_ ;_ * &quot;-&quot;??_ ;_ @_ "/>
    <numFmt numFmtId="199" formatCode="#,##0.0_ "/>
    <numFmt numFmtId="200" formatCode="_ * #,##0.00_ ;_ * \-#,##0.00_ ;_ * &quot;-&quot;??.0_ ;_ @_ "/>
    <numFmt numFmtId="201" formatCode="0.0"/>
    <numFmt numFmtId="202" formatCode="#,##0_ "/>
    <numFmt numFmtId="203" formatCode="0\.0,&quot;0&quot;"/>
    <numFmt numFmtId="204" formatCode="#,##0.00_);[Red]\(#,##0.00\)"/>
    <numFmt numFmtId="205" formatCode="0.0_ "/>
    <numFmt numFmtId="206" formatCode="0_ "/>
    <numFmt numFmtId="207" formatCode="0.0000000%"/>
    <numFmt numFmtId="208" formatCode="#,##0_);[Red]\(#,##0\)"/>
    <numFmt numFmtId="209" formatCode="yyyy&quot;年&quot;m&quot;月&quot;;@"/>
  </numFmts>
  <fonts count="141">
    <font>
      <sz val="11"/>
      <color indexed="8"/>
      <name val="宋体"/>
      <charset val="134"/>
    </font>
    <font>
      <sz val="20"/>
      <color indexed="8"/>
      <name val="方正小标宋简体"/>
      <charset val="134"/>
    </font>
    <font>
      <sz val="11"/>
      <color theme="1"/>
      <name val="宋体"/>
      <charset val="134"/>
      <scheme val="minor"/>
    </font>
    <font>
      <sz val="26"/>
      <color indexed="8"/>
      <name val="方正小标宋简体"/>
      <charset val="134"/>
    </font>
    <font>
      <sz val="14"/>
      <color indexed="8"/>
      <name val="宋体"/>
      <charset val="134"/>
    </font>
    <font>
      <b/>
      <sz val="14"/>
      <color indexed="8"/>
      <name val="宋体"/>
      <charset val="134"/>
    </font>
    <font>
      <b/>
      <sz val="16"/>
      <color indexed="8"/>
      <name val="宋体"/>
      <charset val="134"/>
    </font>
    <font>
      <b/>
      <sz val="14"/>
      <name val="宋体"/>
      <charset val="134"/>
    </font>
    <font>
      <sz val="14"/>
      <name val="宋体"/>
      <charset val="134"/>
    </font>
    <font>
      <sz val="14"/>
      <color indexed="8"/>
      <name val="宋体"/>
      <charset val="134"/>
      <scheme val="major"/>
    </font>
    <font>
      <b/>
      <sz val="11"/>
      <color indexed="8"/>
      <name val="宋体"/>
      <charset val="134"/>
    </font>
    <font>
      <b/>
      <sz val="14"/>
      <color indexed="8"/>
      <name val="宋体"/>
      <charset val="134"/>
      <scheme val="minor"/>
    </font>
    <font>
      <sz val="14"/>
      <color indexed="8"/>
      <name val="宋体"/>
      <charset val="134"/>
      <scheme val="minor"/>
    </font>
    <font>
      <b/>
      <sz val="14"/>
      <color rgb="FF000000"/>
      <name val="宋体"/>
      <charset val="134"/>
      <scheme val="minor"/>
    </font>
    <font>
      <sz val="14"/>
      <color rgb="FF000000"/>
      <name val="宋体"/>
      <charset val="134"/>
      <scheme val="minor"/>
    </font>
    <font>
      <sz val="12"/>
      <name val="宋体"/>
      <charset val="134"/>
    </font>
    <font>
      <sz val="26"/>
      <name val="方正小标宋简体"/>
      <charset val="134"/>
    </font>
    <font>
      <sz val="14"/>
      <name val="MS Serif"/>
      <charset val="134"/>
    </font>
    <font>
      <sz val="11"/>
      <name val="宋体"/>
      <charset val="134"/>
    </font>
    <font>
      <sz val="14"/>
      <name val="Times New Roman"/>
      <charset val="134"/>
    </font>
    <font>
      <sz val="14"/>
      <name val="宋体"/>
      <charset val="134"/>
      <scheme val="minor"/>
    </font>
    <font>
      <sz val="24"/>
      <name val="宋体"/>
      <charset val="134"/>
    </font>
    <font>
      <sz val="16"/>
      <name val="宋体"/>
      <charset val="134"/>
    </font>
    <font>
      <sz val="16"/>
      <color indexed="8"/>
      <name val="宋体"/>
      <charset val="134"/>
    </font>
    <font>
      <sz val="14"/>
      <color rgb="FF000000"/>
      <name val="宋体"/>
      <charset val="134"/>
    </font>
    <font>
      <sz val="14"/>
      <color theme="1"/>
      <name val="宋体"/>
      <charset val="134"/>
    </font>
    <font>
      <sz val="20"/>
      <color indexed="8"/>
      <name val="华文中宋"/>
      <charset val="134"/>
    </font>
    <font>
      <b/>
      <sz val="11"/>
      <name val="宋体"/>
      <charset val="134"/>
    </font>
    <font>
      <b/>
      <sz val="12"/>
      <name val="宋体"/>
      <charset val="134"/>
    </font>
    <font>
      <b/>
      <sz val="14"/>
      <name val="黑体"/>
      <charset val="134"/>
    </font>
    <font>
      <sz val="14"/>
      <color indexed="9"/>
      <name val="宋体"/>
      <charset val="134"/>
    </font>
    <font>
      <sz val="12"/>
      <name val="仿宋_GB2312"/>
      <charset val="134"/>
    </font>
    <font>
      <b/>
      <sz val="14"/>
      <name val="宋体"/>
      <charset val="134"/>
      <scheme val="minor"/>
    </font>
    <font>
      <b/>
      <sz val="14"/>
      <color theme="1"/>
      <name val="宋体"/>
      <charset val="134"/>
    </font>
    <font>
      <b/>
      <sz val="10"/>
      <name val="宋体"/>
      <charset val="134"/>
    </font>
    <font>
      <sz val="14"/>
      <name val="Arial"/>
      <charset val="134"/>
    </font>
    <font>
      <sz val="20"/>
      <color indexed="8"/>
      <name val="宋体"/>
      <charset val="134"/>
    </font>
    <font>
      <sz val="22"/>
      <color indexed="8"/>
      <name val="方正小标宋简体"/>
      <charset val="134"/>
    </font>
    <font>
      <sz val="12"/>
      <color rgb="FFFF0000"/>
      <name val="宋体"/>
      <charset val="134"/>
    </font>
    <font>
      <sz val="12"/>
      <color indexed="8"/>
      <name val="宋体"/>
      <charset val="134"/>
    </font>
    <font>
      <sz val="20"/>
      <name val="方正小标宋简体"/>
      <charset val="134"/>
    </font>
    <font>
      <sz val="14"/>
      <color theme="1"/>
      <name val="宋体"/>
      <charset val="134"/>
      <scheme val="minor"/>
    </font>
    <font>
      <b/>
      <sz val="16"/>
      <name val="宋体"/>
      <charset val="134"/>
    </font>
    <font>
      <sz val="18"/>
      <color indexed="8"/>
      <name val="宋体"/>
      <charset val="134"/>
    </font>
    <font>
      <b/>
      <sz val="14"/>
      <color theme="1"/>
      <name val="宋体"/>
      <charset val="134"/>
      <scheme val="minor"/>
    </font>
    <font>
      <sz val="16"/>
      <name val="宋体"/>
      <charset val="134"/>
      <scheme val="minor"/>
    </font>
    <font>
      <sz val="16"/>
      <color rgb="FFFF0000"/>
      <name val="宋体"/>
      <charset val="134"/>
    </font>
    <font>
      <sz val="14"/>
      <color rgb="FFFF0000"/>
      <name val="宋体"/>
      <charset val="134"/>
    </font>
    <font>
      <sz val="18"/>
      <name val="华文中宋"/>
      <charset val="134"/>
    </font>
    <font>
      <sz val="28"/>
      <name val="宋体"/>
      <charset val="134"/>
    </font>
    <font>
      <b/>
      <sz val="18"/>
      <name val="宋体"/>
      <charset val="134"/>
    </font>
    <font>
      <sz val="11"/>
      <color indexed="8"/>
      <name val="黑体"/>
      <charset val="134"/>
    </font>
    <font>
      <sz val="15"/>
      <name val="宋体"/>
      <charset val="134"/>
    </font>
    <font>
      <sz val="20"/>
      <name val="华文中宋"/>
      <charset val="134"/>
    </font>
    <font>
      <sz val="18"/>
      <name val="仿宋_GB2312"/>
      <charset val="134"/>
    </font>
    <font>
      <sz val="28"/>
      <name val="方正小标宋简体"/>
      <charset val="134"/>
    </font>
    <font>
      <sz val="18"/>
      <name val="黑体"/>
      <charset val="134"/>
    </font>
    <font>
      <sz val="20"/>
      <name val="宋体"/>
      <charset val="134"/>
    </font>
    <font>
      <sz val="12"/>
      <name val="黑体"/>
      <charset val="134"/>
    </font>
    <font>
      <sz val="14"/>
      <name val="黑体"/>
      <charset val="134"/>
    </font>
    <font>
      <sz val="36"/>
      <name val="方正小标宋简体"/>
      <charset val="134"/>
    </font>
    <font>
      <sz val="34"/>
      <name val="方正小标宋简体"/>
      <charset val="134"/>
    </font>
    <font>
      <b/>
      <sz val="34"/>
      <name val="方正小标宋简体"/>
      <charset val="134"/>
    </font>
    <font>
      <sz val="48"/>
      <name val="华文行楷"/>
      <charset val="134"/>
    </font>
    <font>
      <sz val="20"/>
      <name val="楷体_GB2312"/>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9"/>
      <name val="宋体"/>
      <charset val="134"/>
    </font>
    <font>
      <sz val="12"/>
      <color indexed="9"/>
      <name val="宋体"/>
      <charset val="134"/>
    </font>
    <font>
      <sz val="10"/>
      <name val="楷体"/>
      <charset val="134"/>
    </font>
    <font>
      <sz val="10"/>
      <name val="Geneva"/>
      <charset val="134"/>
    </font>
    <font>
      <sz val="11"/>
      <color indexed="17"/>
      <name val="宋体"/>
      <charset val="134"/>
    </font>
    <font>
      <sz val="8"/>
      <name val="Times New Roman"/>
      <charset val="134"/>
    </font>
    <font>
      <sz val="8"/>
      <name val="Arial"/>
      <charset val="134"/>
    </font>
    <font>
      <sz val="10"/>
      <name val="Arial"/>
      <charset val="134"/>
    </font>
    <font>
      <sz val="12"/>
      <color indexed="16"/>
      <name val="宋体"/>
      <charset val="134"/>
    </font>
    <font>
      <sz val="12"/>
      <name val="Times New Roman"/>
      <charset val="134"/>
    </font>
    <font>
      <b/>
      <sz val="15"/>
      <color indexed="56"/>
      <name val="宋体"/>
      <charset val="134"/>
    </font>
    <font>
      <sz val="11"/>
      <color indexed="20"/>
      <name val="宋体"/>
      <charset val="134"/>
    </font>
    <font>
      <b/>
      <sz val="10"/>
      <name val="MS Sans Serif"/>
      <charset val="134"/>
    </font>
    <font>
      <sz val="12"/>
      <color indexed="17"/>
      <name val="宋体"/>
      <charset val="134"/>
    </font>
    <font>
      <sz val="10"/>
      <name val="Helv"/>
      <charset val="134"/>
    </font>
    <font>
      <u/>
      <sz val="12"/>
      <color indexed="12"/>
      <name val="宋体"/>
      <charset val="134"/>
    </font>
    <font>
      <b/>
      <sz val="13"/>
      <color indexed="56"/>
      <name val="宋体"/>
      <charset val="134"/>
    </font>
    <font>
      <sz val="10"/>
      <name val="仿宋_GB2312"/>
      <charset val="134"/>
    </font>
    <font>
      <sz val="11"/>
      <color indexed="60"/>
      <name val="宋体"/>
      <charset val="134"/>
    </font>
    <font>
      <b/>
      <sz val="11"/>
      <color indexed="63"/>
      <name val="宋体"/>
      <charset val="134"/>
    </font>
    <font>
      <b/>
      <sz val="11"/>
      <color indexed="56"/>
      <name val="宋体"/>
      <charset val="134"/>
    </font>
    <font>
      <b/>
      <sz val="12"/>
      <name val="Arial"/>
      <charset val="134"/>
    </font>
    <font>
      <b/>
      <sz val="18"/>
      <color indexed="56"/>
      <name val="宋体"/>
      <charset val="134"/>
    </font>
    <font>
      <sz val="10"/>
      <name val="MS Sans Serif"/>
      <charset val="134"/>
    </font>
    <font>
      <b/>
      <sz val="10"/>
      <name val="Tms Rmn"/>
      <charset val="134"/>
    </font>
    <font>
      <sz val="11"/>
      <color indexed="62"/>
      <name val="宋体"/>
      <charset val="134"/>
    </font>
    <font>
      <sz val="9"/>
      <name val="宋体"/>
      <charset val="134"/>
    </font>
    <font>
      <sz val="10"/>
      <name val="Times New Roman"/>
      <charset val="134"/>
    </font>
    <font>
      <b/>
      <sz val="12"/>
      <color indexed="8"/>
      <name val="宋体"/>
      <charset val="134"/>
    </font>
    <font>
      <b/>
      <sz val="15"/>
      <color indexed="54"/>
      <name val="宋体"/>
      <charset val="134"/>
    </font>
    <font>
      <b/>
      <sz val="10"/>
      <color indexed="9"/>
      <name val="宋体"/>
      <charset val="134"/>
    </font>
    <font>
      <b/>
      <sz val="9"/>
      <name val="Arial"/>
      <charset val="134"/>
    </font>
    <font>
      <b/>
      <sz val="13"/>
      <color indexed="54"/>
      <name val="宋体"/>
      <charset val="134"/>
    </font>
    <font>
      <sz val="12"/>
      <name val="Helv"/>
      <charset val="134"/>
    </font>
    <font>
      <sz val="12"/>
      <color indexed="9"/>
      <name val="Helv"/>
      <charset val="134"/>
    </font>
    <font>
      <b/>
      <sz val="8"/>
      <color indexed="9"/>
      <name val="宋体"/>
      <charset val="134"/>
    </font>
    <font>
      <sz val="7"/>
      <name val="Small Fonts"/>
      <charset val="134"/>
    </font>
    <font>
      <sz val="9"/>
      <name val="微软雅黑"/>
      <charset val="134"/>
    </font>
    <font>
      <sz val="10"/>
      <color indexed="8"/>
      <name val="MS Sans Serif"/>
      <charset val="134"/>
    </font>
    <font>
      <b/>
      <sz val="11"/>
      <color indexed="54"/>
      <name val="宋体"/>
      <charset val="134"/>
    </font>
    <font>
      <b/>
      <sz val="18"/>
      <color indexed="54"/>
      <name val="宋体"/>
      <charset val="134"/>
    </font>
    <font>
      <b/>
      <sz val="14"/>
      <name val="楷体"/>
      <charset val="134"/>
    </font>
    <font>
      <b/>
      <sz val="18"/>
      <color indexed="62"/>
      <name val="宋体"/>
      <charset val="134"/>
    </font>
    <font>
      <i/>
      <sz val="11"/>
      <color indexed="23"/>
      <name val="宋体"/>
      <charset val="134"/>
    </font>
    <font>
      <sz val="12"/>
      <color indexed="20"/>
      <name val="宋体"/>
      <charset val="134"/>
    </font>
    <font>
      <sz val="11"/>
      <color indexed="52"/>
      <name val="宋体"/>
      <charset val="134"/>
    </font>
    <font>
      <b/>
      <sz val="11"/>
      <color indexed="9"/>
      <name val="宋体"/>
      <charset val="134"/>
    </font>
    <font>
      <sz val="10"/>
      <name val="宋体"/>
      <charset val="134"/>
    </font>
    <font>
      <b/>
      <sz val="11"/>
      <color indexed="52"/>
      <name val="宋体"/>
      <charset val="134"/>
    </font>
    <font>
      <u/>
      <sz val="10"/>
      <color indexed="12"/>
      <name val="Times"/>
      <charset val="134"/>
    </font>
    <font>
      <u/>
      <sz val="11"/>
      <color indexed="52"/>
      <name val="宋体"/>
      <charset val="134"/>
    </font>
    <font>
      <b/>
      <sz val="10"/>
      <name val="Arial"/>
      <charset val="134"/>
    </font>
    <font>
      <u/>
      <sz val="12"/>
      <color indexed="36"/>
      <name val="宋体"/>
      <charset val="134"/>
    </font>
    <font>
      <sz val="11"/>
      <color indexed="10"/>
      <name val="宋体"/>
      <charset val="134"/>
    </font>
    <font>
      <sz val="12"/>
      <name val="Courier"/>
      <charset val="134"/>
    </font>
    <font>
      <b/>
      <sz val="9"/>
      <name val="宋体"/>
      <charset val="134"/>
    </font>
    <font>
      <sz val="9"/>
      <name val="宋体"/>
      <charset val="134"/>
    </font>
  </fonts>
  <fills count="7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00B0F0"/>
        <bgColor indexed="64"/>
      </patternFill>
    </fill>
    <fill>
      <patternFill patternType="solid">
        <fgColor rgb="FFFFFF00"/>
        <bgColor indexed="64"/>
      </patternFill>
    </fill>
    <fill>
      <patternFill patternType="solid">
        <fgColor theme="6" tint="0.599993896298105"/>
        <bgColor indexed="64"/>
      </patternFill>
    </fill>
    <fill>
      <patternFill patternType="solid">
        <fgColor indexed="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0"/>
        <bgColor indexed="64"/>
      </patternFill>
    </fill>
    <fill>
      <patternFill patternType="solid">
        <fgColor indexed="49"/>
        <bgColor indexed="64"/>
      </patternFill>
    </fill>
    <fill>
      <patternFill patternType="solid">
        <fgColor indexed="42"/>
        <bgColor indexed="64"/>
      </patternFill>
    </fill>
    <fill>
      <patternFill patternType="solid">
        <fgColor indexed="54"/>
        <bgColor indexed="64"/>
      </patternFill>
    </fill>
    <fill>
      <patternFill patternType="solid">
        <fgColor indexed="26"/>
        <bgColor indexed="64"/>
      </patternFill>
    </fill>
    <fill>
      <patternFill patternType="solid">
        <fgColor indexed="52"/>
        <bgColor indexed="64"/>
      </patternFill>
    </fill>
    <fill>
      <patternFill patternType="solid">
        <fgColor indexed="27"/>
        <bgColor indexed="64"/>
      </patternFill>
    </fill>
    <fill>
      <patternFill patternType="solid">
        <fgColor indexed="55"/>
        <bgColor indexed="64"/>
      </patternFill>
    </fill>
    <fill>
      <patternFill patternType="solid">
        <fgColor indexed="45"/>
        <bgColor indexed="64"/>
      </patternFill>
    </fill>
    <fill>
      <patternFill patternType="solid">
        <fgColor indexed="48"/>
        <bgColor indexed="64"/>
      </patternFill>
    </fill>
    <fill>
      <patternFill patternType="solid">
        <fgColor indexed="29"/>
        <bgColor indexed="64"/>
      </patternFill>
    </fill>
    <fill>
      <patternFill patternType="solid">
        <fgColor indexed="44"/>
        <bgColor indexed="64"/>
      </patternFill>
    </fill>
    <fill>
      <patternFill patternType="solid">
        <fgColor indexed="14"/>
        <bgColor indexed="64"/>
      </patternFill>
    </fill>
    <fill>
      <patternFill patternType="solid">
        <fgColor indexed="31"/>
        <bgColor indexed="64"/>
      </patternFill>
    </fill>
    <fill>
      <patternFill patternType="solid">
        <fgColor indexed="47"/>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indexed="36"/>
        <bgColor indexed="64"/>
      </patternFill>
    </fill>
    <fill>
      <patternFill patternType="solid">
        <fgColor indexed="25"/>
        <bgColor indexed="64"/>
      </patternFill>
    </fill>
    <fill>
      <patternFill patternType="solid">
        <fgColor indexed="51"/>
        <bgColor indexed="64"/>
      </patternFill>
    </fill>
    <fill>
      <patternFill patternType="solid">
        <fgColor indexed="30"/>
        <bgColor indexed="64"/>
      </patternFill>
    </fill>
    <fill>
      <patternFill patternType="gray0625"/>
    </fill>
    <fill>
      <patternFill patternType="lightUp">
        <fgColor indexed="9"/>
        <bgColor indexed="29"/>
      </patternFill>
    </fill>
    <fill>
      <patternFill patternType="mediumGray">
        <fgColor indexed="22"/>
      </patternFill>
    </fill>
    <fill>
      <patternFill patternType="solid">
        <fgColor indexed="15"/>
        <bgColor indexed="64"/>
      </patternFill>
    </fill>
    <fill>
      <patternFill patternType="solid">
        <fgColor indexed="12"/>
        <bgColor indexed="64"/>
      </patternFill>
    </fill>
    <fill>
      <patternFill patternType="solid">
        <fgColor indexed="57"/>
        <bgColor indexed="64"/>
      </patternFill>
    </fill>
    <fill>
      <patternFill patternType="lightUp">
        <fgColor indexed="9"/>
        <bgColor indexed="55"/>
      </patternFill>
    </fill>
    <fill>
      <patternFill patternType="lightUp">
        <fgColor indexed="9"/>
        <bgColor indexed="22"/>
      </patternFill>
    </fill>
    <fill>
      <patternFill patternType="solid">
        <fgColor indexed="62"/>
        <bgColor indexed="64"/>
      </patternFill>
    </fill>
    <fill>
      <patternFill patternType="solid">
        <fgColor indexed="40"/>
        <bgColor indexed="64"/>
      </patternFill>
    </fill>
    <fill>
      <patternFill patternType="solid">
        <fgColor indexed="53"/>
        <bgColor indexed="64"/>
      </patternFill>
    </fill>
  </fills>
  <borders count="38">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indexed="8"/>
      </left>
      <right/>
      <top/>
      <bottom style="thin">
        <color indexed="8"/>
      </bottom>
      <diagonal/>
    </border>
    <border>
      <left style="thin">
        <color auto="1"/>
      </left>
      <right/>
      <top style="thin">
        <color auto="1"/>
      </top>
      <bottom/>
      <diagonal/>
    </border>
    <border>
      <left style="thin">
        <color indexed="8"/>
      </left>
      <right/>
      <top/>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thin">
        <color indexed="62"/>
      </top>
      <bottom style="double">
        <color indexed="62"/>
      </bottom>
      <diagonal/>
    </border>
    <border>
      <left/>
      <right style="thin">
        <color auto="1"/>
      </right>
      <top/>
      <bottom style="thin">
        <color auto="1"/>
      </bottom>
      <diagonal/>
    </border>
    <border>
      <left/>
      <right/>
      <top/>
      <bottom style="thick">
        <color indexed="62"/>
      </bottom>
      <diagonal/>
    </border>
    <border>
      <left/>
      <right/>
      <top/>
      <bottom style="medium">
        <color auto="1"/>
      </bottom>
      <diagonal/>
    </border>
    <border>
      <left/>
      <right/>
      <top/>
      <bottom style="thick">
        <color indexed="22"/>
      </bottom>
      <diagonal/>
    </border>
    <border>
      <left style="thin">
        <color indexed="63"/>
      </left>
      <right style="thin">
        <color indexed="63"/>
      </right>
      <top style="thin">
        <color indexed="63"/>
      </top>
      <bottom style="thin">
        <color indexed="6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style="medium">
        <color auto="1"/>
      </top>
      <bottom style="medium">
        <color auto="1"/>
      </bottom>
      <diagonal/>
    </border>
    <border>
      <left style="thin">
        <color indexed="23"/>
      </left>
      <right style="thin">
        <color indexed="23"/>
      </right>
      <top style="thin">
        <color indexed="23"/>
      </top>
      <bottom style="thin">
        <color indexed="23"/>
      </bottom>
      <diagonal/>
    </border>
    <border>
      <left/>
      <right/>
      <top/>
      <bottom style="thick">
        <color indexed="11"/>
      </bottom>
      <diagonal/>
    </border>
    <border>
      <left/>
      <right/>
      <top style="medium">
        <color indexed="9"/>
      </top>
      <bottom style="medium">
        <color indexed="9"/>
      </bottom>
      <diagonal/>
    </border>
    <border>
      <left/>
      <right/>
      <top style="thin">
        <color indexed="11"/>
      </top>
      <bottom style="double">
        <color indexed="11"/>
      </bottom>
      <diagonal/>
    </border>
    <border>
      <left/>
      <right/>
      <top/>
      <bottom style="thick">
        <color indexed="43"/>
      </bottom>
      <diagonal/>
    </border>
    <border>
      <left/>
      <right/>
      <top/>
      <bottom style="medium">
        <color indexed="4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s>
  <cellStyleXfs count="1366">
    <xf numFmtId="0" fontId="0" fillId="0" borderId="0">
      <alignment vertical="center"/>
    </xf>
    <xf numFmtId="43" fontId="0" fillId="0" borderId="0" applyFont="0" applyFill="0" applyBorder="0" applyAlignment="0" applyProtection="0">
      <alignment vertical="center"/>
    </xf>
    <xf numFmtId="44" fontId="2" fillId="0" borderId="0" applyFont="0" applyFill="0" applyBorder="0" applyAlignment="0" applyProtection="0">
      <alignment vertical="center"/>
    </xf>
    <xf numFmtId="9" fontId="15" fillId="0" borderId="0" applyFont="0" applyFill="0" applyBorder="0" applyAlignment="0" applyProtection="0">
      <alignment vertical="center"/>
    </xf>
    <xf numFmtId="41" fontId="2" fillId="0" borderId="0" applyFont="0" applyFill="0" applyBorder="0" applyAlignment="0" applyProtection="0">
      <alignment vertical="center"/>
    </xf>
    <xf numFmtId="42" fontId="2" fillId="0" borderId="0" applyFont="0" applyFill="0" applyBorder="0" applyAlignment="0" applyProtection="0">
      <alignment vertical="center"/>
    </xf>
    <xf numFmtId="0" fontId="65" fillId="0" borderId="0" applyNumberFormat="0" applyFill="0" applyBorder="0" applyAlignment="0" applyProtection="0">
      <alignment vertical="center"/>
    </xf>
    <xf numFmtId="0" fontId="66" fillId="0" borderId="0" applyNumberFormat="0" applyFill="0" applyBorder="0" applyAlignment="0" applyProtection="0">
      <alignment vertical="center"/>
    </xf>
    <xf numFmtId="0" fontId="2" fillId="8" borderId="13" applyNumberFormat="0" applyFont="0" applyAlignment="0" applyProtection="0">
      <alignment vertical="center"/>
    </xf>
    <xf numFmtId="0" fontId="67" fillId="0" borderId="0" applyNumberFormat="0" applyFill="0" applyBorder="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14" applyNumberFormat="0" applyFill="0" applyAlignment="0" applyProtection="0">
      <alignment vertical="center"/>
    </xf>
    <xf numFmtId="0" fontId="71" fillId="0" borderId="14" applyNumberFormat="0" applyFill="0" applyAlignment="0" applyProtection="0">
      <alignment vertical="center"/>
    </xf>
    <xf numFmtId="0" fontId="72" fillId="0" borderId="15" applyNumberFormat="0" applyFill="0" applyAlignment="0" applyProtection="0">
      <alignment vertical="center"/>
    </xf>
    <xf numFmtId="0" fontId="72" fillId="0" borderId="0" applyNumberFormat="0" applyFill="0" applyBorder="0" applyAlignment="0" applyProtection="0">
      <alignment vertical="center"/>
    </xf>
    <xf numFmtId="0" fontId="73" fillId="9" borderId="16" applyNumberFormat="0" applyAlignment="0" applyProtection="0">
      <alignment vertical="center"/>
    </xf>
    <xf numFmtId="0" fontId="74" fillId="10" borderId="17" applyNumberFormat="0" applyAlignment="0" applyProtection="0">
      <alignment vertical="center"/>
    </xf>
    <xf numFmtId="0" fontId="75" fillId="10" borderId="16" applyNumberFormat="0" applyAlignment="0" applyProtection="0">
      <alignment vertical="center"/>
    </xf>
    <xf numFmtId="0" fontId="76" fillId="11" borderId="18" applyNumberFormat="0" applyAlignment="0" applyProtection="0">
      <alignment vertical="center"/>
    </xf>
    <xf numFmtId="0" fontId="77" fillId="0" borderId="19" applyNumberFormat="0" applyFill="0" applyAlignment="0" applyProtection="0">
      <alignment vertical="center"/>
    </xf>
    <xf numFmtId="0" fontId="78" fillId="0" borderId="20" applyNumberFormat="0" applyFill="0" applyAlignment="0" applyProtection="0">
      <alignment vertical="center"/>
    </xf>
    <xf numFmtId="0" fontId="79" fillId="12" borderId="0" applyNumberFormat="0" applyBorder="0" applyAlignment="0" applyProtection="0">
      <alignment vertical="center"/>
    </xf>
    <xf numFmtId="0" fontId="80" fillId="13" borderId="0" applyNumberFormat="0" applyBorder="0" applyAlignment="0" applyProtection="0">
      <alignment vertical="center"/>
    </xf>
    <xf numFmtId="0" fontId="81" fillId="14" borderId="0" applyNumberFormat="0" applyBorder="0" applyAlignment="0" applyProtection="0">
      <alignment vertical="center"/>
    </xf>
    <xf numFmtId="0" fontId="82" fillId="15" borderId="0" applyNumberFormat="0" applyBorder="0" applyAlignment="0" applyProtection="0">
      <alignment vertical="center"/>
    </xf>
    <xf numFmtId="0" fontId="83" fillId="16" borderId="0" applyNumberFormat="0" applyBorder="0" applyAlignment="0" applyProtection="0">
      <alignment vertical="center"/>
    </xf>
    <xf numFmtId="0" fontId="83" fillId="17" borderId="0" applyNumberFormat="0" applyBorder="0" applyAlignment="0" applyProtection="0">
      <alignment vertical="center"/>
    </xf>
    <xf numFmtId="0" fontId="82" fillId="18" borderId="0" applyNumberFormat="0" applyBorder="0" applyAlignment="0" applyProtection="0">
      <alignment vertical="center"/>
    </xf>
    <xf numFmtId="0" fontId="82" fillId="19" borderId="0" applyNumberFormat="0" applyBorder="0" applyAlignment="0" applyProtection="0">
      <alignment vertical="center"/>
    </xf>
    <xf numFmtId="0" fontId="83" fillId="20" borderId="0" applyNumberFormat="0" applyBorder="0" applyAlignment="0" applyProtection="0">
      <alignment vertical="center"/>
    </xf>
    <xf numFmtId="0" fontId="83" fillId="21" borderId="0" applyNumberFormat="0" applyBorder="0" applyAlignment="0" applyProtection="0">
      <alignment vertical="center"/>
    </xf>
    <xf numFmtId="0" fontId="82" fillId="22" borderId="0" applyNumberFormat="0" applyBorder="0" applyAlignment="0" applyProtection="0">
      <alignment vertical="center"/>
    </xf>
    <xf numFmtId="0" fontId="82" fillId="23" borderId="0" applyNumberFormat="0" applyBorder="0" applyAlignment="0" applyProtection="0">
      <alignment vertical="center"/>
    </xf>
    <xf numFmtId="0" fontId="83" fillId="24" borderId="0" applyNumberFormat="0" applyBorder="0" applyAlignment="0" applyProtection="0">
      <alignment vertical="center"/>
    </xf>
    <xf numFmtId="0" fontId="83" fillId="6" borderId="0" applyNumberFormat="0" applyBorder="0" applyAlignment="0" applyProtection="0">
      <alignment vertical="center"/>
    </xf>
    <xf numFmtId="0" fontId="82" fillId="25" borderId="0" applyNumberFormat="0" applyBorder="0" applyAlignment="0" applyProtection="0">
      <alignment vertical="center"/>
    </xf>
    <xf numFmtId="0" fontId="82" fillId="26" borderId="0" applyNumberFormat="0" applyBorder="0" applyAlignment="0" applyProtection="0">
      <alignment vertical="center"/>
    </xf>
    <xf numFmtId="0" fontId="83" fillId="27" borderId="0" applyNumberFormat="0" applyBorder="0" applyAlignment="0" applyProtection="0">
      <alignment vertical="center"/>
    </xf>
    <xf numFmtId="0" fontId="83" fillId="28" borderId="0" applyNumberFormat="0" applyBorder="0" applyAlignment="0" applyProtection="0">
      <alignment vertical="center"/>
    </xf>
    <xf numFmtId="0" fontId="82" fillId="29" borderId="0" applyNumberFormat="0" applyBorder="0" applyAlignment="0" applyProtection="0">
      <alignment vertical="center"/>
    </xf>
    <xf numFmtId="0" fontId="82" fillId="30" borderId="0" applyNumberFormat="0" applyBorder="0" applyAlignment="0" applyProtection="0">
      <alignment vertical="center"/>
    </xf>
    <xf numFmtId="0" fontId="83" fillId="31" borderId="0" applyNumberFormat="0" applyBorder="0" applyAlignment="0" applyProtection="0">
      <alignment vertical="center"/>
    </xf>
    <xf numFmtId="0" fontId="83" fillId="32" borderId="0" applyNumberFormat="0" applyBorder="0" applyAlignment="0" applyProtection="0">
      <alignment vertical="center"/>
    </xf>
    <xf numFmtId="0" fontId="82" fillId="33" borderId="0" applyNumberFormat="0" applyBorder="0" applyAlignment="0" applyProtection="0">
      <alignment vertical="center"/>
    </xf>
    <xf numFmtId="0" fontId="82" fillId="34" borderId="0" applyNumberFormat="0" applyBorder="0" applyAlignment="0" applyProtection="0">
      <alignment vertical="center"/>
    </xf>
    <xf numFmtId="0" fontId="83" fillId="35" borderId="0" applyNumberFormat="0" applyBorder="0" applyAlignment="0" applyProtection="0">
      <alignment vertical="center"/>
    </xf>
    <xf numFmtId="0" fontId="83" fillId="36" borderId="0" applyNumberFormat="0" applyBorder="0" applyAlignment="0" applyProtection="0">
      <alignment vertical="center"/>
    </xf>
    <xf numFmtId="0" fontId="82" fillId="37" borderId="0" applyNumberFormat="0" applyBorder="0" applyAlignment="0" applyProtection="0">
      <alignment vertical="center"/>
    </xf>
    <xf numFmtId="0" fontId="84" fillId="38" borderId="0" applyNumberFormat="0" applyBorder="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86" fillId="0" borderId="22" applyNumberFormat="0" applyFill="0" applyProtection="0">
      <alignment horizontal="center" vertical="center"/>
    </xf>
    <xf numFmtId="0" fontId="87" fillId="0" borderId="0">
      <alignment vertical="center"/>
    </xf>
    <xf numFmtId="9" fontId="15" fillId="0" borderId="0" applyFont="0" applyFill="0" applyBorder="0" applyAlignment="0" applyProtection="0">
      <alignment vertical="center"/>
    </xf>
    <xf numFmtId="0" fontId="88" fillId="40" borderId="0" applyNumberFormat="0" applyBorder="0" applyAlignment="0" applyProtection="0">
      <alignment vertical="center"/>
    </xf>
    <xf numFmtId="0" fontId="89" fillId="0" borderId="0">
      <alignment horizontal="center" vertical="center" wrapText="1"/>
      <protection locked="0"/>
    </xf>
    <xf numFmtId="0" fontId="85" fillId="41" borderId="0" applyNumberFormat="0" applyBorder="0" applyAlignment="0" applyProtection="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0" fontId="15" fillId="0" borderId="0">
      <alignment vertical="center"/>
    </xf>
    <xf numFmtId="0" fontId="39" fillId="7" borderId="0" applyNumberFormat="0" applyBorder="0" applyAlignment="0" applyProtection="0">
      <alignment vertical="center"/>
    </xf>
    <xf numFmtId="0" fontId="0" fillId="0" borderId="0">
      <alignment vertical="center"/>
    </xf>
    <xf numFmtId="0" fontId="85" fillId="43" borderId="0" applyNumberFormat="0" applyBorder="0" applyAlignment="0" applyProtection="0">
      <alignment vertical="center"/>
    </xf>
    <xf numFmtId="0" fontId="88" fillId="44" borderId="0" applyNumberFormat="0" applyBorder="0" applyAlignment="0" applyProtection="0">
      <alignment vertical="center"/>
    </xf>
    <xf numFmtId="0" fontId="90" fillId="42" borderId="1" applyNumberFormat="0" applyBorder="0" applyAlignment="0" applyProtection="0">
      <alignment vertical="center"/>
    </xf>
    <xf numFmtId="0" fontId="85" fillId="45" borderId="0" applyNumberFormat="0" applyBorder="0" applyAlignment="0" applyProtection="0">
      <alignment vertical="center"/>
    </xf>
    <xf numFmtId="176" fontId="91" fillId="0" borderId="22" applyFill="0" applyProtection="0">
      <alignment horizontal="right" vertical="center"/>
    </xf>
    <xf numFmtId="0" fontId="84" fillId="43" borderId="0" applyNumberFormat="0" applyBorder="0" applyAlignment="0" applyProtection="0">
      <alignment vertical="center"/>
    </xf>
    <xf numFmtId="0" fontId="92" fillId="46" borderId="0" applyNumberFormat="0" applyBorder="0" applyAlignment="0" applyProtection="0">
      <alignment vertical="center"/>
    </xf>
    <xf numFmtId="0" fontId="85" fillId="41" borderId="0" applyNumberFormat="0" applyBorder="0" applyAlignment="0" applyProtection="0">
      <alignment vertical="center"/>
    </xf>
    <xf numFmtId="0" fontId="84" fillId="47" borderId="0" applyNumberFormat="0" applyBorder="0" applyAlignment="0" applyProtection="0">
      <alignment vertical="center"/>
    </xf>
    <xf numFmtId="0" fontId="84" fillId="48" borderId="0" applyNumberFormat="0" applyBorder="0" applyAlignment="0" applyProtection="0">
      <alignment vertical="center"/>
    </xf>
    <xf numFmtId="0" fontId="93" fillId="0" borderId="0">
      <alignment vertical="center"/>
    </xf>
    <xf numFmtId="0" fontId="85" fillId="43" borderId="0" applyNumberFormat="0" applyBorder="0" applyAlignment="0" applyProtection="0">
      <alignment vertical="center"/>
    </xf>
    <xf numFmtId="0" fontId="85" fillId="49" borderId="0" applyNumberFormat="0" applyBorder="0" applyAlignment="0" applyProtection="0">
      <alignment vertical="center"/>
    </xf>
    <xf numFmtId="0" fontId="85" fillId="45" borderId="0" applyNumberFormat="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0" fontId="15" fillId="0" borderId="0">
      <alignment vertical="center"/>
    </xf>
    <xf numFmtId="0" fontId="84" fillId="46"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95" fillId="46" borderId="0" applyNumberFormat="0" applyBorder="0" applyAlignment="0" applyProtection="0">
      <alignment vertical="center"/>
    </xf>
    <xf numFmtId="0" fontId="93" fillId="0" borderId="0">
      <alignment vertical="center"/>
    </xf>
    <xf numFmtId="0" fontId="84" fillId="46" borderId="0" applyNumberFormat="0" applyBorder="0" applyAlignment="0" applyProtection="0">
      <alignment vertical="center"/>
    </xf>
    <xf numFmtId="0" fontId="85" fillId="43" borderId="0" applyNumberFormat="0" applyBorder="0" applyAlignment="0" applyProtection="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85" fillId="43" borderId="0" applyNumberFormat="0" applyBorder="0" applyAlignment="0" applyProtection="0">
      <alignment vertical="center"/>
    </xf>
    <xf numFmtId="0" fontId="0" fillId="49" borderId="0" applyNumberFormat="0" applyBorder="0" applyAlignment="0" applyProtection="0">
      <alignment vertical="center"/>
    </xf>
    <xf numFmtId="0" fontId="15" fillId="0" borderId="0">
      <alignment vertical="center"/>
    </xf>
    <xf numFmtId="0" fontId="96" fillId="0" borderId="24">
      <alignment horizontal="center" vertical="center"/>
    </xf>
    <xf numFmtId="0" fontId="84" fillId="47" borderId="0" applyNumberFormat="0" applyBorder="0" applyAlignment="0" applyProtection="0">
      <alignment vertical="center"/>
    </xf>
    <xf numFmtId="0" fontId="0" fillId="40" borderId="0" applyNumberFormat="0" applyBorder="0" applyAlignment="0" applyProtection="0">
      <alignment vertical="center"/>
    </xf>
    <xf numFmtId="0" fontId="15" fillId="0" borderId="0">
      <alignment vertical="center"/>
    </xf>
    <xf numFmtId="0" fontId="91" fillId="0" borderId="6" applyNumberFormat="0" applyFill="0" applyProtection="0">
      <alignment horizontal="right" vertical="center"/>
    </xf>
    <xf numFmtId="0" fontId="39" fillId="42" borderId="0" applyNumberFormat="0" applyBorder="0" applyAlignment="0" applyProtection="0">
      <alignment vertical="center"/>
    </xf>
    <xf numFmtId="0" fontId="39" fillId="7" borderId="0" applyNumberFormat="0" applyBorder="0" applyAlignment="0" applyProtection="0">
      <alignment vertical="center"/>
    </xf>
    <xf numFmtId="0" fontId="15" fillId="0" borderId="0" applyNumberFormat="0" applyFont="0" applyFill="0" applyBorder="0" applyAlignment="0" applyProtection="0">
      <alignment horizontal="left" vertical="center"/>
    </xf>
    <xf numFmtId="0" fontId="97" fillId="40" borderId="0" applyNumberFormat="0" applyBorder="0" applyAlignment="0" applyProtection="0">
      <alignment vertical="center"/>
    </xf>
    <xf numFmtId="0" fontId="39" fillId="7" borderId="0" applyNumberFormat="0" applyBorder="0" applyAlignment="0" applyProtection="0">
      <alignment vertical="center"/>
    </xf>
    <xf numFmtId="0" fontId="84" fillId="7" borderId="0" applyNumberFormat="0" applyBorder="0" applyAlignment="0" applyProtection="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0" fontId="98" fillId="0" borderId="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0" fontId="93" fillId="0" borderId="0">
      <alignment vertical="center"/>
    </xf>
    <xf numFmtId="0" fontId="98" fillId="0" borderId="0">
      <alignment vertical="center"/>
    </xf>
    <xf numFmtId="0" fontId="98" fillId="0" borderId="0">
      <alignment vertical="center"/>
    </xf>
    <xf numFmtId="0" fontId="93" fillId="0" borderId="0">
      <alignment vertical="center"/>
    </xf>
    <xf numFmtId="0" fontId="39" fillId="42" borderId="0" applyNumberFormat="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0" fontId="87" fillId="0" borderId="0">
      <alignment vertical="center"/>
    </xf>
    <xf numFmtId="49" fontId="15" fillId="0" borderId="0" applyFont="0" applyFill="0" applyBorder="0" applyAlignment="0" applyProtection="0">
      <alignment vertical="center"/>
    </xf>
    <xf numFmtId="0" fontId="0" fillId="0" borderId="0">
      <alignment vertical="center"/>
    </xf>
    <xf numFmtId="0" fontId="93" fillId="0" borderId="0">
      <alignment vertical="center"/>
    </xf>
    <xf numFmtId="0" fontId="15" fillId="0" borderId="0">
      <alignment vertical="center"/>
    </xf>
    <xf numFmtId="0" fontId="39" fillId="42" borderId="0" applyNumberFormat="0" applyBorder="0" applyAlignment="0" applyProtection="0">
      <alignment vertical="center"/>
    </xf>
    <xf numFmtId="0" fontId="87" fillId="0" borderId="0">
      <alignment vertical="center"/>
    </xf>
    <xf numFmtId="9" fontId="15" fillId="0" borderId="0" applyFont="0" applyFill="0" applyBorder="0" applyAlignment="0" applyProtection="0">
      <alignment vertical="center"/>
    </xf>
    <xf numFmtId="0" fontId="87" fillId="0" borderId="0">
      <alignment vertical="center"/>
    </xf>
    <xf numFmtId="0" fontId="87" fillId="0" borderId="0">
      <alignment vertical="center"/>
    </xf>
    <xf numFmtId="0" fontId="99" fillId="0" borderId="0" applyNumberFormat="0" applyFill="0" applyBorder="0" applyAlignment="0" applyProtection="0">
      <alignment vertical="top"/>
      <protection locked="0"/>
    </xf>
    <xf numFmtId="0" fontId="85" fillId="41" borderId="0" applyNumberFormat="0" applyBorder="0" applyAlignment="0" applyProtection="0">
      <alignment vertical="center"/>
    </xf>
    <xf numFmtId="49" fontId="15" fillId="0" borderId="0" applyFont="0" applyFill="0" applyBorder="0" applyAlignment="0" applyProtection="0">
      <alignment vertical="center"/>
    </xf>
    <xf numFmtId="0" fontId="85" fillId="49" borderId="0" applyNumberFormat="0" applyBorder="0" applyAlignment="0" applyProtection="0">
      <alignment vertical="center"/>
    </xf>
    <xf numFmtId="0" fontId="87" fillId="0" borderId="0">
      <alignment vertical="center"/>
    </xf>
    <xf numFmtId="0" fontId="87" fillId="0" borderId="0">
      <alignment vertical="center"/>
    </xf>
    <xf numFmtId="0" fontId="87" fillId="0" borderId="0">
      <alignment vertical="center"/>
    </xf>
    <xf numFmtId="0" fontId="87" fillId="0" borderId="0">
      <alignment vertical="center"/>
    </xf>
    <xf numFmtId="0" fontId="100" fillId="0" borderId="25" applyNumberFormat="0" applyFill="0" applyAlignment="0" applyProtection="0">
      <alignment vertical="center"/>
    </xf>
    <xf numFmtId="10" fontId="15" fillId="0" borderId="0" applyFont="0" applyFill="0" applyBorder="0" applyAlignment="0" applyProtection="0">
      <alignment vertical="center"/>
    </xf>
    <xf numFmtId="9" fontId="15" fillId="0" borderId="0" applyFont="0" applyFill="0" applyBorder="0" applyAlignment="0" applyProtection="0">
      <alignment vertical="center"/>
    </xf>
    <xf numFmtId="0" fontId="87" fillId="0" borderId="0">
      <alignment vertical="center"/>
    </xf>
    <xf numFmtId="0" fontId="99" fillId="0" borderId="0" applyNumberFormat="0" applyFill="0" applyBorder="0" applyAlignment="0" applyProtection="0">
      <alignment vertical="top"/>
      <protection locked="0"/>
    </xf>
    <xf numFmtId="0" fontId="85" fillId="41" borderId="0" applyNumberFormat="0" applyBorder="0" applyAlignment="0" applyProtection="0">
      <alignment vertical="center"/>
    </xf>
    <xf numFmtId="0" fontId="87" fillId="0" borderId="0">
      <alignment vertical="center"/>
    </xf>
    <xf numFmtId="0" fontId="87" fillId="0" borderId="0">
      <alignment vertical="center"/>
    </xf>
    <xf numFmtId="0" fontId="85" fillId="39" borderId="0" applyNumberFormat="0" applyBorder="0" applyAlignment="0" applyProtection="0">
      <alignment vertical="center"/>
    </xf>
    <xf numFmtId="0" fontId="91" fillId="0" borderId="0">
      <alignment vertical="center"/>
    </xf>
    <xf numFmtId="0" fontId="93" fillId="0" borderId="0">
      <alignment vertical="center"/>
    </xf>
    <xf numFmtId="0" fontId="0" fillId="40" borderId="0" applyNumberFormat="0" applyBorder="0" applyAlignment="0" applyProtection="0">
      <alignment vertical="center"/>
    </xf>
    <xf numFmtId="0" fontId="0" fillId="40" borderId="0" applyNumberFormat="0" applyBorder="0" applyAlignment="0" applyProtection="0">
      <alignment vertical="center"/>
    </xf>
    <xf numFmtId="0" fontId="84" fillId="50" borderId="0" applyNumberFormat="0" applyBorder="0" applyAlignment="0" applyProtection="0">
      <alignment vertical="center"/>
    </xf>
    <xf numFmtId="0" fontId="0" fillId="51" borderId="0" applyNumberFormat="0" applyBorder="0" applyAlignment="0" applyProtection="0">
      <alignment vertical="center"/>
    </xf>
    <xf numFmtId="0" fontId="39" fillId="51"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84" fillId="52" borderId="0" applyNumberFormat="0" applyBorder="0" applyAlignment="0" applyProtection="0">
      <alignment vertical="center"/>
    </xf>
    <xf numFmtId="0" fontId="0" fillId="46" borderId="0" applyNumberFormat="0" applyBorder="0" applyAlignment="0" applyProtection="0">
      <alignment vertical="center"/>
    </xf>
    <xf numFmtId="0" fontId="15" fillId="0" borderId="0">
      <alignment vertical="center"/>
    </xf>
    <xf numFmtId="0" fontId="0" fillId="42" borderId="0" applyNumberFormat="0" applyBorder="0" applyAlignment="0" applyProtection="0">
      <alignment vertical="center"/>
    </xf>
    <xf numFmtId="0" fontId="0" fillId="42" borderId="0" applyNumberFormat="0" applyBorder="0" applyAlignment="0" applyProtection="0">
      <alignment vertical="center"/>
    </xf>
    <xf numFmtId="177" fontId="15" fillId="0" borderId="0" applyFont="0" applyFill="0" applyBorder="0" applyAlignment="0" applyProtection="0">
      <alignment vertical="center"/>
    </xf>
    <xf numFmtId="0" fontId="15" fillId="0" borderId="0">
      <alignment vertical="center"/>
    </xf>
    <xf numFmtId="0" fontId="0" fillId="44" borderId="0" applyNumberFormat="0" applyBorder="0" applyAlignment="0" applyProtection="0">
      <alignment vertical="center"/>
    </xf>
    <xf numFmtId="0" fontId="15" fillId="0" borderId="0">
      <alignment vertical="center"/>
    </xf>
    <xf numFmtId="0" fontId="0" fillId="44" borderId="0" applyNumberFormat="0" applyBorder="0" applyAlignment="0" applyProtection="0">
      <alignment vertical="center"/>
    </xf>
    <xf numFmtId="0" fontId="85" fillId="52" borderId="0" applyNumberFormat="0" applyBorder="0" applyAlignment="0" applyProtection="0">
      <alignment vertical="center"/>
    </xf>
    <xf numFmtId="0" fontId="15" fillId="0" borderId="0">
      <alignment vertical="center"/>
    </xf>
    <xf numFmtId="0" fontId="0" fillId="53" borderId="0" applyNumberFormat="0" applyBorder="0" applyAlignment="0" applyProtection="0">
      <alignment vertical="center"/>
    </xf>
    <xf numFmtId="0" fontId="0" fillId="3" borderId="0" applyNumberFormat="0" applyBorder="0" applyAlignment="0" applyProtection="0">
      <alignment vertical="center"/>
    </xf>
    <xf numFmtId="0" fontId="0" fillId="3"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0" fillId="44" borderId="0" applyNumberFormat="0" applyBorder="0" applyAlignment="0" applyProtection="0">
      <alignment vertical="center"/>
    </xf>
    <xf numFmtId="0" fontId="39" fillId="42" borderId="0" applyNumberFormat="0" applyBorder="0" applyAlignment="0" applyProtection="0">
      <alignment vertical="center"/>
    </xf>
    <xf numFmtId="0" fontId="0" fillId="52" borderId="0" applyNumberFormat="0" applyBorder="0" applyAlignment="0" applyProtection="0">
      <alignment vertical="center"/>
    </xf>
    <xf numFmtId="0" fontId="0" fillId="54" borderId="0" applyNumberFormat="0" applyBorder="0" applyAlignment="0" applyProtection="0">
      <alignment vertical="center"/>
    </xf>
    <xf numFmtId="0" fontId="0" fillId="54" borderId="0" applyNumberFormat="0" applyBorder="0" applyAlignment="0" applyProtection="0">
      <alignment vertical="center"/>
    </xf>
    <xf numFmtId="0" fontId="85" fillId="41" borderId="0" applyNumberFormat="0" applyBorder="0" applyAlignment="0" applyProtection="0">
      <alignment vertical="center"/>
    </xf>
    <xf numFmtId="0" fontId="101" fillId="0" borderId="1">
      <alignment horizontal="left" vertical="center"/>
    </xf>
    <xf numFmtId="0" fontId="0" fillId="49" borderId="0" applyNumberFormat="0" applyBorder="0" applyAlignment="0" applyProtection="0">
      <alignment vertical="center"/>
    </xf>
    <xf numFmtId="0" fontId="0" fillId="46" borderId="0" applyNumberFormat="0" applyBorder="0" applyAlignment="0" applyProtection="0">
      <alignment vertical="center"/>
    </xf>
    <xf numFmtId="0" fontId="0" fillId="46" borderId="0" applyNumberFormat="0" applyBorder="0" applyAlignment="0" applyProtection="0">
      <alignment vertical="center"/>
    </xf>
    <xf numFmtId="0" fontId="0" fillId="48" borderId="0" applyNumberFormat="0" applyBorder="0" applyAlignment="0" applyProtection="0">
      <alignment vertical="center"/>
    </xf>
    <xf numFmtId="0" fontId="0" fillId="52" borderId="0" applyNumberFormat="0" applyBorder="0" applyAlignment="0" applyProtection="0">
      <alignment vertical="center"/>
    </xf>
    <xf numFmtId="0" fontId="0" fillId="52" borderId="0" applyNumberFormat="0" applyBorder="0" applyAlignment="0" applyProtection="0">
      <alignment vertical="center"/>
    </xf>
    <xf numFmtId="0" fontId="0" fillId="55" borderId="0" applyNumberFormat="0" applyBorder="0" applyAlignment="0" applyProtection="0">
      <alignment vertical="center"/>
    </xf>
    <xf numFmtId="0" fontId="0" fillId="49" borderId="0" applyNumberFormat="0" applyBorder="0" applyAlignment="0" applyProtection="0">
      <alignment vertical="center"/>
    </xf>
    <xf numFmtId="0" fontId="39" fillId="42" borderId="0" applyNumberFormat="0" applyBorder="0" applyAlignment="0" applyProtection="0">
      <alignment vertical="center"/>
    </xf>
    <xf numFmtId="0" fontId="0" fillId="53" borderId="0" applyNumberFormat="0" applyBorder="0" applyAlignment="0" applyProtection="0">
      <alignment vertical="center"/>
    </xf>
    <xf numFmtId="0" fontId="88" fillId="40" borderId="0" applyNumberFormat="0" applyBorder="0" applyAlignment="0" applyProtection="0">
      <alignment vertical="center"/>
    </xf>
    <xf numFmtId="0" fontId="0" fillId="7" borderId="0" applyNumberFormat="0" applyBorder="0" applyAlignment="0" applyProtection="0">
      <alignment vertical="center"/>
    </xf>
    <xf numFmtId="0" fontId="84" fillId="56" borderId="0" applyNumberFormat="0" applyBorder="0" applyAlignment="0" applyProtection="0">
      <alignment vertical="center"/>
    </xf>
    <xf numFmtId="0" fontId="0" fillId="7" borderId="0" applyNumberFormat="0" applyBorder="0" applyAlignment="0" applyProtection="0">
      <alignment vertical="center"/>
    </xf>
    <xf numFmtId="0" fontId="88" fillId="40" borderId="0" applyNumberFormat="0" applyBorder="0" applyAlignment="0" applyProtection="0">
      <alignment vertical="center"/>
    </xf>
    <xf numFmtId="0" fontId="0" fillId="49" borderId="0" applyNumberFormat="0" applyBorder="0" applyAlignment="0" applyProtection="0">
      <alignment vertical="center"/>
    </xf>
    <xf numFmtId="0" fontId="100" fillId="0" borderId="25" applyNumberFormat="0" applyFill="0" applyAlignment="0" applyProtection="0">
      <alignment vertical="center"/>
    </xf>
    <xf numFmtId="0" fontId="102" fillId="54" borderId="0" applyNumberFormat="0" applyBorder="0" applyAlignment="0" applyProtection="0">
      <alignment vertical="center"/>
    </xf>
    <xf numFmtId="9" fontId="15" fillId="0" borderId="0" applyFont="0" applyFill="0" applyBorder="0" applyAlignment="0" applyProtection="0">
      <alignment vertical="center"/>
    </xf>
    <xf numFmtId="0" fontId="88" fillId="40" borderId="0" applyNumberFormat="0" applyBorder="0" applyAlignment="0" applyProtection="0">
      <alignment vertical="center"/>
    </xf>
    <xf numFmtId="0" fontId="0" fillId="44" borderId="0" applyNumberFormat="0" applyBorder="0" applyAlignment="0" applyProtection="0">
      <alignment vertical="center"/>
    </xf>
    <xf numFmtId="0" fontId="102" fillId="54" borderId="0" applyNumberFormat="0" applyBorder="0" applyAlignment="0" applyProtection="0">
      <alignment vertical="center"/>
    </xf>
    <xf numFmtId="9" fontId="15" fillId="0" borderId="0" applyFont="0" applyFill="0" applyBorder="0" applyAlignment="0" applyProtection="0">
      <alignment vertical="center"/>
    </xf>
    <xf numFmtId="0" fontId="85" fillId="57" borderId="0" applyNumberFormat="0" applyBorder="0" applyAlignment="0" applyProtection="0">
      <alignment vertical="center"/>
    </xf>
    <xf numFmtId="0" fontId="0" fillId="44" borderId="0" applyNumberFormat="0" applyBorder="0" applyAlignment="0" applyProtection="0">
      <alignment vertical="center"/>
    </xf>
    <xf numFmtId="0" fontId="88" fillId="40" borderId="0" applyNumberFormat="0" applyBorder="0" applyAlignment="0" applyProtection="0">
      <alignment vertical="center"/>
    </xf>
    <xf numFmtId="0" fontId="0" fillId="58" borderId="0" applyNumberFormat="0" applyBorder="0" applyAlignment="0" applyProtection="0">
      <alignment vertical="center"/>
    </xf>
    <xf numFmtId="0" fontId="103" fillId="7" borderId="26" applyNumberFormat="0" applyAlignment="0" applyProtection="0">
      <alignment vertical="center"/>
    </xf>
    <xf numFmtId="0" fontId="85" fillId="43" borderId="0" applyNumberFormat="0" applyBorder="0" applyAlignment="0" applyProtection="0">
      <alignment vertical="center"/>
    </xf>
    <xf numFmtId="0" fontId="84" fillId="54" borderId="0" applyNumberFormat="0" applyBorder="0" applyAlignment="0" applyProtection="0">
      <alignment vertical="center"/>
    </xf>
    <xf numFmtId="0" fontId="84" fillId="54" borderId="0" applyNumberFormat="0" applyBorder="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84" fillId="54" borderId="0" applyNumberFormat="0" applyBorder="0" applyAlignment="0" applyProtection="0">
      <alignment vertical="center"/>
    </xf>
    <xf numFmtId="9" fontId="15" fillId="0" borderId="0" applyFont="0" applyFill="0" applyBorder="0" applyAlignment="0" applyProtection="0">
      <alignment vertical="center"/>
    </xf>
    <xf numFmtId="0" fontId="84" fillId="54" borderId="0" applyNumberFormat="0" applyBorder="0" applyAlignment="0" applyProtection="0">
      <alignment vertical="center"/>
    </xf>
    <xf numFmtId="0" fontId="84" fillId="59" borderId="0" applyNumberFormat="0" applyBorder="0" applyAlignment="0" applyProtection="0">
      <alignment vertical="center"/>
    </xf>
    <xf numFmtId="0" fontId="84" fillId="59" borderId="0" applyNumberFormat="0" applyBorder="0" applyAlignment="0" applyProtection="0">
      <alignment vertical="center"/>
    </xf>
    <xf numFmtId="0" fontId="103" fillId="7" borderId="26" applyNumberFormat="0" applyAlignment="0" applyProtection="0">
      <alignment vertical="center"/>
    </xf>
    <xf numFmtId="0" fontId="15" fillId="0" borderId="0">
      <alignment vertical="center"/>
    </xf>
    <xf numFmtId="0" fontId="85" fillId="43" borderId="0" applyNumberFormat="0" applyBorder="0" applyAlignment="0" applyProtection="0">
      <alignment vertical="center"/>
    </xf>
    <xf numFmtId="0" fontId="84" fillId="46" borderId="0" applyNumberFormat="0" applyBorder="0" applyAlignment="0" applyProtection="0">
      <alignment vertical="center"/>
    </xf>
    <xf numFmtId="0" fontId="85" fillId="52" borderId="0" applyNumberFormat="0" applyBorder="0" applyAlignment="0" applyProtection="0">
      <alignment vertical="center"/>
    </xf>
    <xf numFmtId="0" fontId="84" fillId="46" borderId="0" applyNumberFormat="0" applyBorder="0" applyAlignment="0" applyProtection="0">
      <alignment vertical="center"/>
    </xf>
    <xf numFmtId="0" fontId="0" fillId="42" borderId="28" applyNumberFormat="0" applyFont="0" applyAlignment="0" applyProtection="0">
      <alignment vertical="center"/>
    </xf>
    <xf numFmtId="0" fontId="84" fillId="48" borderId="0" applyNumberFormat="0" applyBorder="0" applyAlignment="0" applyProtection="0">
      <alignment vertical="center"/>
    </xf>
    <xf numFmtId="0" fontId="85" fillId="43"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84" fillId="52" borderId="0" applyNumberFormat="0" applyBorder="0" applyAlignment="0" applyProtection="0">
      <alignment vertical="center"/>
    </xf>
    <xf numFmtId="0" fontId="39" fillId="51" borderId="0" applyNumberFormat="0" applyBorder="0" applyAlignment="0" applyProtection="0">
      <alignment vertical="center"/>
    </xf>
    <xf numFmtId="0" fontId="84" fillId="55" borderId="0" applyNumberFormat="0" applyBorder="0" applyAlignment="0" applyProtection="0">
      <alignment vertical="center"/>
    </xf>
    <xf numFmtId="0" fontId="39" fillId="51" borderId="0" applyNumberFormat="0" applyBorder="0" applyAlignment="0" applyProtection="0">
      <alignment vertical="center"/>
    </xf>
    <xf numFmtId="0" fontId="84" fillId="55" borderId="0" applyNumberFormat="0" applyBorder="0" applyAlignment="0" applyProtection="0">
      <alignment vertical="center"/>
    </xf>
    <xf numFmtId="0" fontId="85" fillId="43" borderId="0" applyNumberFormat="0" applyBorder="0" applyAlignment="0" applyProtection="0">
      <alignment vertical="center"/>
    </xf>
    <xf numFmtId="0" fontId="84" fillId="47" borderId="0" applyNumberFormat="0" applyBorder="0" applyAlignment="0" applyProtection="0">
      <alignment vertical="center"/>
    </xf>
    <xf numFmtId="0" fontId="84" fillId="47" borderId="0" applyNumberFormat="0" applyBorder="0" applyAlignment="0" applyProtection="0">
      <alignment vertical="center"/>
    </xf>
    <xf numFmtId="0" fontId="91" fillId="0" borderId="0" applyProtection="0">
      <alignment vertical="center"/>
    </xf>
    <xf numFmtId="0" fontId="15" fillId="0" borderId="0">
      <alignment vertical="center"/>
    </xf>
    <xf numFmtId="0" fontId="84" fillId="56" borderId="0" applyNumberFormat="0" applyBorder="0" applyAlignment="0" applyProtection="0">
      <alignment vertical="center"/>
    </xf>
    <xf numFmtId="0" fontId="94" fillId="0" borderId="23" applyNumberFormat="0" applyFill="0" applyAlignment="0" applyProtection="0">
      <alignment vertical="center"/>
    </xf>
    <xf numFmtId="0" fontId="84" fillId="7" borderId="0" applyNumberFormat="0" applyBorder="0" applyAlignment="0" applyProtection="0">
      <alignment vertical="center"/>
    </xf>
    <xf numFmtId="0" fontId="84" fillId="7" borderId="0" applyNumberFormat="0" applyBorder="0" applyAlignment="0" applyProtection="0">
      <alignment vertical="center"/>
    </xf>
    <xf numFmtId="9" fontId="15" fillId="0" borderId="0" applyFont="0" applyFill="0" applyBorder="0" applyAlignment="0" applyProtection="0">
      <alignment vertical="center"/>
    </xf>
    <xf numFmtId="0" fontId="84" fillId="7" borderId="0" applyNumberFormat="0" applyBorder="0" applyAlignment="0" applyProtection="0">
      <alignment vertical="center"/>
    </xf>
    <xf numFmtId="0" fontId="84" fillId="39" borderId="0" applyNumberFormat="0" applyBorder="0" applyAlignment="0" applyProtection="0">
      <alignment vertical="center"/>
    </xf>
    <xf numFmtId="0" fontId="15" fillId="0" borderId="0" applyNumberFormat="0" applyFill="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41" borderId="0" applyNumberFormat="0" applyBorder="0" applyAlignment="0" applyProtection="0">
      <alignment vertical="center"/>
    </xf>
    <xf numFmtId="0" fontId="105" fillId="0" borderId="2">
      <alignment horizontal="left" vertical="center"/>
    </xf>
    <xf numFmtId="0" fontId="84" fillId="39" borderId="0" applyNumberFormat="0" applyBorder="0" applyAlignment="0" applyProtection="0">
      <alignment vertical="center"/>
    </xf>
    <xf numFmtId="0" fontId="105" fillId="0" borderId="2">
      <alignment horizontal="lef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43" borderId="0" applyNumberFormat="0" applyBorder="0" applyAlignment="0" applyProtection="0">
      <alignment vertical="center"/>
    </xf>
    <xf numFmtId="0" fontId="98" fillId="0" borderId="0">
      <alignment vertical="center"/>
      <protection locked="0"/>
    </xf>
    <xf numFmtId="0" fontId="85" fillId="41" borderId="0" applyNumberFormat="0" applyBorder="0" applyAlignment="0" applyProtection="0">
      <alignment vertical="center"/>
    </xf>
    <xf numFmtId="0" fontId="84" fillId="50" borderId="0" applyNumberFormat="0" applyBorder="0" applyAlignment="0" applyProtection="0">
      <alignment vertical="center"/>
    </xf>
    <xf numFmtId="0" fontId="39" fillId="51" borderId="0" applyNumberFormat="0" applyBorder="0" applyAlignment="0" applyProtection="0">
      <alignment vertical="center"/>
    </xf>
    <xf numFmtId="0" fontId="39" fillId="44"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106" fillId="0" borderId="0" applyNumberFormat="0" applyFill="0" applyBorder="0" applyAlignment="0" applyProtection="0">
      <alignment vertical="center"/>
    </xf>
    <xf numFmtId="0" fontId="85" fillId="43"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39" fillId="51" borderId="0" applyNumberFormat="0" applyBorder="0" applyAlignment="0" applyProtection="0">
      <alignment vertical="center"/>
    </xf>
    <xf numFmtId="0" fontId="96" fillId="0" borderId="24">
      <alignment horizontal="center" vertical="center"/>
    </xf>
    <xf numFmtId="0" fontId="39" fillId="51" borderId="0" applyNumberFormat="0" applyBorder="0" applyAlignment="0" applyProtection="0">
      <alignment vertical="center"/>
    </xf>
    <xf numFmtId="0" fontId="85" fillId="49"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0" fontId="94" fillId="0" borderId="23" applyNumberFormat="0" applyFill="0" applyAlignment="0" applyProtection="0">
      <alignment vertical="center"/>
    </xf>
    <xf numFmtId="0" fontId="85" fillId="49" borderId="0" applyNumberFormat="0" applyBorder="0" applyAlignment="0" applyProtection="0">
      <alignment vertical="center"/>
    </xf>
    <xf numFmtId="0" fontId="85" fillId="41" borderId="0" applyNumberFormat="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177" fontId="15" fillId="0" borderId="0" applyFont="0" applyFill="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15" fontId="107" fillId="0" borderId="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108" fillId="60" borderId="12">
      <alignment vertical="center"/>
      <protection locked="0"/>
    </xf>
    <xf numFmtId="0" fontId="15" fillId="0" borderId="0">
      <alignment vertical="center"/>
    </xf>
    <xf numFmtId="0" fontId="85" fillId="41" borderId="0" applyNumberFormat="0" applyBorder="0" applyAlignment="0" applyProtection="0">
      <alignment vertical="center"/>
    </xf>
    <xf numFmtId="0" fontId="15" fillId="0" borderId="0">
      <alignment vertical="center"/>
    </xf>
    <xf numFmtId="0" fontId="85" fillId="41" borderId="0" applyNumberFormat="0" applyBorder="0" applyAlignment="0" applyProtection="0">
      <alignment vertical="center"/>
    </xf>
    <xf numFmtId="0" fontId="15" fillId="0" borderId="0">
      <alignment vertical="center"/>
    </xf>
    <xf numFmtId="0" fontId="95" fillId="53" borderId="0" applyNumberFormat="0" applyBorder="0" applyAlignment="0" applyProtection="0">
      <alignment vertical="center"/>
    </xf>
    <xf numFmtId="0" fontId="85" fillId="41" borderId="0" applyNumberFormat="0" applyBorder="0" applyAlignment="0" applyProtection="0">
      <alignment vertical="center"/>
    </xf>
    <xf numFmtId="0" fontId="95" fillId="53" borderId="0" applyNumberFormat="0" applyBorder="0" applyAlignment="0" applyProtection="0">
      <alignment vertical="center"/>
    </xf>
    <xf numFmtId="0" fontId="85" fillId="41" borderId="0" applyNumberFormat="0" applyBorder="0" applyAlignment="0" applyProtection="0">
      <alignment vertical="center"/>
    </xf>
    <xf numFmtId="0" fontId="84" fillId="41" borderId="0" applyNumberFormat="0" applyBorder="0" applyAlignment="0" applyProtection="0">
      <alignment vertical="center"/>
    </xf>
    <xf numFmtId="0" fontId="105" fillId="0" borderId="29" applyNumberFormat="0" applyAlignment="0" applyProtection="0">
      <alignment horizontal="left" vertical="center"/>
    </xf>
    <xf numFmtId="0" fontId="85" fillId="57" borderId="0" applyNumberFormat="0" applyBorder="0" applyAlignment="0" applyProtection="0">
      <alignment vertical="center"/>
    </xf>
    <xf numFmtId="0" fontId="109" fillId="52" borderId="30" applyNumberFormat="0" applyAlignment="0" applyProtection="0">
      <alignment vertical="center"/>
    </xf>
    <xf numFmtId="0" fontId="39" fillId="7" borderId="0" applyNumberFormat="0" applyBorder="0" applyAlignment="0" applyProtection="0">
      <alignment vertical="center"/>
    </xf>
    <xf numFmtId="0" fontId="85" fillId="45" borderId="0" applyNumberFormat="0" applyBorder="0" applyAlignment="0" applyProtection="0">
      <alignment vertical="center"/>
    </xf>
    <xf numFmtId="43" fontId="0" fillId="0" borderId="0" applyFont="0" applyFill="0" applyBorder="0" applyAlignment="0" applyProtection="0">
      <alignment vertical="center"/>
    </xf>
    <xf numFmtId="0" fontId="39" fillId="51"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57" borderId="0" applyNumberFormat="0" applyBorder="0" applyAlignment="0" applyProtection="0">
      <alignment vertical="center"/>
    </xf>
    <xf numFmtId="0" fontId="108" fillId="60" borderId="12">
      <alignment vertical="center"/>
      <protection locked="0"/>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9" fontId="15" fillId="0" borderId="0" applyFont="0" applyFill="0" applyBorder="0" applyAlignment="0" applyProtection="0">
      <alignment vertical="center"/>
    </xf>
    <xf numFmtId="0" fontId="85" fillId="57" borderId="0" applyNumberFormat="0" applyBorder="0" applyAlignment="0" applyProtection="0">
      <alignment vertical="center"/>
    </xf>
    <xf numFmtId="0" fontId="110" fillId="0" borderId="0">
      <alignment vertical="center"/>
    </xf>
    <xf numFmtId="9" fontId="15" fillId="0" borderId="0" applyFont="0" applyFill="0" applyBorder="0" applyAlignment="0" applyProtection="0">
      <alignment vertical="center"/>
    </xf>
    <xf numFmtId="15" fontId="107" fillId="0" borderId="0">
      <alignment vertical="center"/>
    </xf>
    <xf numFmtId="0" fontId="15" fillId="0" borderId="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57" borderId="0" applyNumberFormat="0" applyBorder="0" applyAlignment="0" applyProtection="0">
      <alignment vertical="center"/>
    </xf>
    <xf numFmtId="0" fontId="85" fillId="45" borderId="0" applyNumberFormat="0" applyBorder="0" applyAlignment="0" applyProtection="0">
      <alignment vertical="center"/>
    </xf>
    <xf numFmtId="0" fontId="15" fillId="0" borderId="0" applyFont="0" applyFill="0" applyBorder="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94" fillId="0" borderId="23" applyNumberFormat="0" applyFill="0" applyAlignment="0" applyProtection="0">
      <alignment vertical="center"/>
    </xf>
    <xf numFmtId="0" fontId="39" fillId="42" borderId="0" applyNumberFormat="0" applyBorder="0" applyAlignment="0" applyProtection="0">
      <alignment vertical="center"/>
    </xf>
    <xf numFmtId="178" fontId="15" fillId="0" borderId="0" applyFont="0" applyFill="0" applyBorder="0" applyAlignment="0" applyProtection="0">
      <alignment vertical="center"/>
    </xf>
    <xf numFmtId="0" fontId="85" fillId="41"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39" fillId="40" borderId="0" applyNumberFormat="0" applyBorder="0" applyAlignment="0" applyProtection="0">
      <alignment vertical="center"/>
    </xf>
    <xf numFmtId="0" fontId="85" fillId="7" borderId="0" applyNumberFormat="0" applyBorder="0" applyAlignment="0" applyProtection="0">
      <alignment vertical="center"/>
    </xf>
    <xf numFmtId="17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39" fillId="40" borderId="0" applyNumberFormat="0" applyBorder="0" applyAlignment="0" applyProtection="0">
      <alignment vertical="center"/>
    </xf>
    <xf numFmtId="0" fontId="85" fillId="41" borderId="0" applyNumberFormat="0" applyBorder="0" applyAlignment="0" applyProtection="0">
      <alignment vertical="center"/>
    </xf>
    <xf numFmtId="0" fontId="85" fillId="7" borderId="0" applyNumberFormat="0" applyBorder="0" applyAlignment="0" applyProtection="0">
      <alignment vertical="center"/>
    </xf>
    <xf numFmtId="0" fontId="88" fillId="44" borderId="0" applyNumberFormat="0" applyBorder="0" applyAlignment="0" applyProtection="0">
      <alignment vertical="center"/>
    </xf>
    <xf numFmtId="0" fontId="85" fillId="7" borderId="0" applyNumberFormat="0" applyBorder="0" applyAlignment="0" applyProtection="0">
      <alignment vertical="center"/>
    </xf>
    <xf numFmtId="0" fontId="91" fillId="0" borderId="6" applyNumberFormat="0" applyFill="0" applyProtection="0">
      <alignment horizontal="righ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45" borderId="0" applyNumberFormat="0" applyBorder="0" applyAlignment="0" applyProtection="0">
      <alignment vertical="center"/>
    </xf>
    <xf numFmtId="180" fontId="111" fillId="0" borderId="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181" fontId="15" fillId="0" borderId="0" applyFont="0" applyFill="0" applyBorder="0" applyAlignment="0" applyProtection="0">
      <alignment vertical="center"/>
    </xf>
    <xf numFmtId="0" fontId="15" fillId="0" borderId="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0" fontId="85" fillId="45" borderId="0" applyNumberFormat="0" applyBorder="0" applyAlignment="0" applyProtection="0">
      <alignment vertical="center"/>
    </xf>
    <xf numFmtId="9" fontId="15" fillId="0" borderId="0" applyFont="0" applyFill="0" applyBorder="0" applyAlignment="0" applyProtection="0">
      <alignment vertical="center"/>
    </xf>
    <xf numFmtId="0" fontId="85" fillId="45" borderId="0" applyNumberFormat="0" applyBorder="0" applyAlignment="0" applyProtection="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0" fontId="112" fillId="61" borderId="0" applyNumberFormat="0" applyBorder="0" applyAlignment="0" applyProtection="0">
      <alignment vertical="center"/>
    </xf>
    <xf numFmtId="9" fontId="15" fillId="0" borderId="0" applyFont="0" applyFill="0" applyBorder="0" applyAlignment="0" applyProtection="0">
      <alignment vertical="center"/>
    </xf>
    <xf numFmtId="0" fontId="39" fillId="51" borderId="0" applyNumberFormat="0" applyBorder="0" applyAlignment="0" applyProtection="0">
      <alignment vertical="center"/>
    </xf>
    <xf numFmtId="9" fontId="15" fillId="0" borderId="0" applyFont="0" applyFill="0" applyBorder="0" applyAlignment="0" applyProtection="0">
      <alignment vertical="center"/>
    </xf>
    <xf numFmtId="0" fontId="39" fillId="7" borderId="0" applyNumberFormat="0" applyBorder="0" applyAlignment="0" applyProtection="0">
      <alignment vertical="center"/>
    </xf>
    <xf numFmtId="9" fontId="15" fillId="0" borderId="0" applyFont="0" applyFill="0" applyBorder="0" applyAlignment="0" applyProtection="0">
      <alignment vertical="center"/>
    </xf>
    <xf numFmtId="0" fontId="39" fillId="52" borderId="0" applyNumberFormat="0" applyBorder="0" applyAlignment="0" applyProtection="0">
      <alignment vertical="center"/>
    </xf>
    <xf numFmtId="0" fontId="39" fillId="7" borderId="0" applyNumberFormat="0" applyBorder="0" applyAlignment="0" applyProtection="0">
      <alignment vertical="center"/>
    </xf>
    <xf numFmtId="0" fontId="91" fillId="0" borderId="6" applyNumberFormat="0" applyFill="0" applyProtection="0">
      <alignment horizontal="left" vertical="center"/>
    </xf>
    <xf numFmtId="0" fontId="39" fillId="52" borderId="0" applyNumberFormat="0" applyBorder="0" applyAlignment="0" applyProtection="0">
      <alignment vertical="center"/>
    </xf>
    <xf numFmtId="0" fontId="39" fillId="7" borderId="0" applyNumberFormat="0" applyBorder="0" applyAlignment="0" applyProtection="0">
      <alignment vertical="center"/>
    </xf>
    <xf numFmtId="0" fontId="39" fillId="7"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85" fillId="7" borderId="0" applyNumberFormat="0" applyBorder="0" applyAlignment="0" applyProtection="0">
      <alignment vertical="center"/>
    </xf>
    <xf numFmtId="0" fontId="15" fillId="62" borderId="0" applyNumberFormat="0" applyFont="0" applyBorder="0" applyAlignment="0" applyProtection="0">
      <alignment vertical="center"/>
    </xf>
    <xf numFmtId="0" fontId="85" fillId="43" borderId="0" applyNumberFormat="0" applyBorder="0" applyAlignment="0" applyProtection="0">
      <alignment vertical="center"/>
    </xf>
    <xf numFmtId="0" fontId="85" fillId="41" borderId="0" applyNumberFormat="0" applyBorder="0" applyAlignment="0" applyProtection="0">
      <alignment vertical="center"/>
    </xf>
    <xf numFmtId="0" fontId="111" fillId="0" borderId="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85" fillId="41" borderId="0" applyNumberFormat="0" applyBorder="0" applyAlignment="0" applyProtection="0">
      <alignment vertical="center"/>
    </xf>
    <xf numFmtId="0" fontId="96" fillId="0" borderId="24">
      <alignment horizontal="center" vertical="center"/>
    </xf>
    <xf numFmtId="0" fontId="113" fillId="0" borderId="31" applyNumberFormat="0" applyFill="0" applyAlignment="0" applyProtection="0">
      <alignment vertical="center"/>
    </xf>
    <xf numFmtId="0" fontId="15" fillId="0" borderId="0">
      <alignment vertical="center"/>
    </xf>
    <xf numFmtId="0" fontId="85" fillId="41" borderId="0" applyNumberFormat="0" applyBorder="0" applyAlignment="0" applyProtection="0">
      <alignment vertical="center"/>
    </xf>
    <xf numFmtId="9" fontId="15" fillId="0" borderId="0" applyFont="0" applyFill="0" applyBorder="0" applyAlignment="0" applyProtection="0">
      <alignment vertical="center"/>
    </xf>
    <xf numFmtId="0" fontId="94" fillId="0" borderId="23" applyNumberFormat="0" applyFill="0" applyAlignment="0" applyProtection="0">
      <alignment vertical="center"/>
    </xf>
    <xf numFmtId="0" fontId="85" fillId="41" borderId="0" applyNumberFormat="0" applyBorder="0" applyAlignment="0" applyProtection="0">
      <alignment vertical="center"/>
    </xf>
    <xf numFmtId="0" fontId="94" fillId="0" borderId="23" applyNumberFormat="0" applyFill="0" applyAlignment="0" applyProtection="0">
      <alignment vertical="center"/>
    </xf>
    <xf numFmtId="0" fontId="85" fillId="41" borderId="0" applyNumberFormat="0" applyBorder="0" applyAlignment="0" applyProtection="0">
      <alignment vertical="center"/>
    </xf>
    <xf numFmtId="0" fontId="85" fillId="39" borderId="0" applyNumberFormat="0" applyBorder="0" applyAlignment="0" applyProtection="0">
      <alignment vertical="center"/>
    </xf>
    <xf numFmtId="0" fontId="39" fillId="44" borderId="0" applyNumberFormat="0" applyBorder="0" applyAlignment="0" applyProtection="0">
      <alignment vertical="center"/>
    </xf>
    <xf numFmtId="0" fontId="39" fillId="44" borderId="0" applyNumberFormat="0" applyBorder="0" applyAlignment="0" applyProtection="0">
      <alignment vertical="center"/>
    </xf>
    <xf numFmtId="0" fontId="90" fillId="42" borderId="1" applyNumberFormat="0" applyBorder="0" applyAlignment="0" applyProtection="0">
      <alignment vertical="center"/>
    </xf>
    <xf numFmtId="0" fontId="39" fillId="44" borderId="0" applyNumberFormat="0" applyBorder="0" applyAlignment="0" applyProtection="0">
      <alignment vertical="center"/>
    </xf>
    <xf numFmtId="0" fontId="39" fillId="51" borderId="0" applyNumberFormat="0" applyBorder="0" applyAlignment="0" applyProtection="0">
      <alignment vertical="center"/>
    </xf>
    <xf numFmtId="0" fontId="100" fillId="0" borderId="25" applyNumberFormat="0" applyFill="0" applyAlignment="0" applyProtection="0">
      <alignment vertical="center"/>
    </xf>
    <xf numFmtId="0" fontId="85" fillId="49" borderId="0" applyNumberFormat="0" applyBorder="0" applyAlignment="0" applyProtection="0">
      <alignment vertical="center"/>
    </xf>
    <xf numFmtId="0" fontId="85" fillId="49" borderId="0" applyNumberFormat="0" applyBorder="0" applyAlignment="0" applyProtection="0">
      <alignment vertical="center"/>
    </xf>
    <xf numFmtId="0" fontId="114" fillId="52" borderId="32">
      <alignment horizontal="left" vertical="center"/>
      <protection locked="0" hidden="1"/>
    </xf>
    <xf numFmtId="0" fontId="85" fillId="39" borderId="0" applyNumberFormat="0" applyBorder="0" applyAlignment="0" applyProtection="0">
      <alignment vertical="center"/>
    </xf>
    <xf numFmtId="0" fontId="100" fillId="0" borderId="25" applyNumberFormat="0" applyFill="0" applyAlignment="0" applyProtection="0">
      <alignment vertical="center"/>
    </xf>
    <xf numFmtId="0" fontId="114" fillId="52" borderId="32">
      <alignment horizontal="left" vertical="center"/>
      <protection locked="0" hidden="1"/>
    </xf>
    <xf numFmtId="0" fontId="85" fillId="39" borderId="0" applyNumberFormat="0" applyBorder="0" applyAlignment="0" applyProtection="0">
      <alignment vertical="center"/>
    </xf>
    <xf numFmtId="0" fontId="104" fillId="0" borderId="27" applyNumberFormat="0" applyFill="0" applyAlignment="0" applyProtection="0">
      <alignment vertical="center"/>
    </xf>
    <xf numFmtId="182" fontId="15" fillId="0" borderId="0" applyFont="0" applyFill="0" applyBorder="0" applyAlignment="0" applyProtection="0">
      <alignment vertical="center"/>
    </xf>
    <xf numFmtId="0" fontId="85" fillId="39" borderId="0" applyNumberFormat="0" applyBorder="0" applyAlignment="0" applyProtection="0">
      <alignment vertical="center"/>
    </xf>
    <xf numFmtId="0" fontId="10" fillId="0" borderId="33" applyNumberFormat="0" applyFill="0" applyAlignment="0" applyProtection="0">
      <alignment vertical="center"/>
    </xf>
    <xf numFmtId="0" fontId="85" fillId="39" borderId="0" applyNumberFormat="0" applyBorder="0" applyAlignment="0" applyProtection="0">
      <alignment vertical="center"/>
    </xf>
    <xf numFmtId="0" fontId="10" fillId="0" borderId="33" applyNumberFormat="0" applyFill="0" applyAlignment="0" applyProtection="0">
      <alignment vertical="center"/>
    </xf>
    <xf numFmtId="0" fontId="85" fillId="39" borderId="0" applyNumberFormat="0" applyBorder="0" applyAlignment="0" applyProtection="0">
      <alignment vertical="center"/>
    </xf>
    <xf numFmtId="0" fontId="94" fillId="0" borderId="23" applyNumberFormat="0" applyFill="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94" fillId="0" borderId="23" applyNumberFormat="0" applyFill="0" applyAlignment="0" applyProtection="0">
      <alignment vertical="center"/>
    </xf>
    <xf numFmtId="9" fontId="15" fillId="0" borderId="0" applyFont="0" applyFill="0" applyBorder="0" applyAlignment="0" applyProtection="0">
      <alignment vertical="center"/>
    </xf>
    <xf numFmtId="0" fontId="10" fillId="0" borderId="21" applyNumberFormat="0" applyFill="0" applyAlignment="0" applyProtection="0">
      <alignment vertical="center"/>
    </xf>
    <xf numFmtId="0" fontId="85" fillId="39" borderId="0" applyNumberFormat="0" applyBorder="0" applyAlignment="0" applyProtection="0">
      <alignment vertical="center"/>
    </xf>
    <xf numFmtId="0" fontId="39" fillId="42" borderId="0" applyNumberFormat="0" applyBorder="0" applyAlignment="0" applyProtection="0">
      <alignment vertical="center"/>
    </xf>
    <xf numFmtId="0" fontId="39" fillId="52" borderId="0" applyNumberFormat="0" applyBorder="0" applyAlignment="0" applyProtection="0">
      <alignment vertical="center"/>
    </xf>
    <xf numFmtId="0" fontId="96" fillId="0" borderId="0" applyNumberFormat="0" applyFill="0" applyBorder="0" applyAlignment="0" applyProtection="0">
      <alignment vertical="center"/>
    </xf>
    <xf numFmtId="0" fontId="39" fillId="52" borderId="0" applyNumberFormat="0" applyBorder="0" applyAlignment="0" applyProtection="0">
      <alignment vertical="center"/>
    </xf>
    <xf numFmtId="0" fontId="85" fillId="52" borderId="0" applyNumberFormat="0" applyBorder="0" applyAlignment="0" applyProtection="0">
      <alignment vertical="center"/>
    </xf>
    <xf numFmtId="0" fontId="85" fillId="52" borderId="0" applyNumberFormat="0" applyBorder="0" applyAlignment="0" applyProtection="0">
      <alignment vertical="center"/>
    </xf>
    <xf numFmtId="0" fontId="94" fillId="0" borderId="23" applyNumberFormat="0" applyFill="0" applyAlignment="0" applyProtection="0">
      <alignment vertical="center"/>
    </xf>
    <xf numFmtId="0" fontId="85" fillId="43" borderId="0" applyNumberFormat="0" applyBorder="0" applyAlignment="0" applyProtection="0">
      <alignment vertical="center"/>
    </xf>
    <xf numFmtId="9" fontId="15" fillId="0" borderId="0" applyFont="0" applyFill="0" applyBorder="0" applyAlignment="0" applyProtection="0">
      <alignment vertical="center"/>
    </xf>
    <xf numFmtId="183" fontId="15" fillId="0" borderId="0" applyFont="0" applyFill="0" applyBorder="0" applyAlignment="0" applyProtection="0">
      <alignment vertical="center"/>
    </xf>
    <xf numFmtId="0" fontId="115" fillId="0" borderId="0" applyNumberFormat="0" applyFill="0" applyBorder="0" applyAlignment="0" applyProtection="0">
      <alignment vertical="center"/>
    </xf>
    <xf numFmtId="0" fontId="104" fillId="0" borderId="27" applyNumberFormat="0" applyFill="0" applyAlignment="0" applyProtection="0">
      <alignment vertical="center"/>
    </xf>
    <xf numFmtId="184" fontId="15" fillId="0" borderId="0" applyFont="0" applyFill="0" applyBorder="0" applyAlignment="0" applyProtection="0">
      <alignment vertical="center"/>
    </xf>
    <xf numFmtId="0" fontId="100" fillId="0" borderId="25" applyNumberFormat="0" applyFill="0" applyAlignment="0" applyProtection="0">
      <alignment vertical="center"/>
    </xf>
    <xf numFmtId="185" fontId="111" fillId="0" borderId="0">
      <alignment vertical="center"/>
    </xf>
    <xf numFmtId="15" fontId="107" fillId="0" borderId="0">
      <alignment vertical="center"/>
    </xf>
    <xf numFmtId="15" fontId="107" fillId="0" borderId="0">
      <alignment vertical="center"/>
    </xf>
    <xf numFmtId="15" fontId="107" fillId="0" borderId="0">
      <alignment vertical="center"/>
    </xf>
    <xf numFmtId="15" fontId="107" fillId="0" borderId="0">
      <alignment vertical="center"/>
    </xf>
    <xf numFmtId="186" fontId="111" fillId="0" borderId="0">
      <alignment vertical="center"/>
    </xf>
    <xf numFmtId="0" fontId="116" fillId="0" borderId="34"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90" fillId="7" borderId="0" applyNumberFormat="0" applyBorder="0" applyAlignment="0" applyProtection="0">
      <alignment vertical="center"/>
    </xf>
    <xf numFmtId="0" fontId="84" fillId="41" borderId="0" applyNumberFormat="0" applyBorder="0" applyAlignment="0" applyProtection="0">
      <alignment vertical="center"/>
    </xf>
    <xf numFmtId="0" fontId="105" fillId="0" borderId="29" applyNumberFormat="0" applyAlignment="0" applyProtection="0">
      <alignment horizontal="left" vertical="center"/>
    </xf>
    <xf numFmtId="0" fontId="105" fillId="0" borderId="2">
      <alignment horizontal="left" vertical="center"/>
    </xf>
    <xf numFmtId="0" fontId="105" fillId="0" borderId="2">
      <alignment horizontal="lef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0" fontId="90" fillId="42" borderId="1" applyNumberFormat="0" applyBorder="0" applyAlignment="0" applyProtection="0">
      <alignment vertical="center"/>
    </xf>
    <xf numFmtId="43" fontId="0" fillId="0" borderId="0" applyFont="0" applyFill="0" applyBorder="0" applyAlignment="0" applyProtection="0">
      <alignment vertical="center"/>
    </xf>
    <xf numFmtId="0" fontId="90" fillId="42" borderId="1" applyNumberFormat="0" applyBorder="0" applyAlignment="0" applyProtection="0">
      <alignment vertical="center"/>
    </xf>
    <xf numFmtId="0" fontId="90" fillId="42" borderId="1" applyNumberFormat="0" applyBorder="0" applyAlignment="0" applyProtection="0">
      <alignment vertical="center"/>
    </xf>
    <xf numFmtId="187" fontId="117" fillId="63" borderId="0">
      <alignment vertical="center"/>
    </xf>
    <xf numFmtId="187" fontId="118" fillId="64" borderId="0">
      <alignment vertical="center"/>
    </xf>
    <xf numFmtId="38" fontId="15" fillId="0" borderId="0" applyFont="0" applyFill="0" applyBorder="0" applyAlignment="0" applyProtection="0">
      <alignment vertical="center"/>
    </xf>
    <xf numFmtId="0" fontId="15" fillId="0" borderId="0">
      <alignment vertical="center"/>
    </xf>
    <xf numFmtId="40" fontId="15" fillId="0" borderId="0" applyFont="0" applyFill="0" applyBorder="0" applyAlignment="0" applyProtection="0">
      <alignment vertical="center"/>
    </xf>
    <xf numFmtId="43" fontId="0" fillId="0" borderId="0" applyFont="0" applyFill="0" applyBorder="0" applyAlignment="0" applyProtection="0">
      <alignment vertical="center"/>
    </xf>
    <xf numFmtId="177" fontId="15" fillId="0" borderId="0" applyFont="0" applyFill="0" applyBorder="0" applyAlignment="0" applyProtection="0">
      <alignment vertical="center"/>
    </xf>
    <xf numFmtId="188" fontId="15" fillId="0" borderId="0" applyFont="0" applyFill="0" applyBorder="0" applyAlignment="0" applyProtection="0">
      <alignment vertical="center"/>
    </xf>
    <xf numFmtId="1" fontId="91" fillId="0" borderId="22" applyFill="0" applyProtection="0">
      <alignment horizontal="center" vertical="center"/>
    </xf>
    <xf numFmtId="0" fontId="94" fillId="0" borderId="23" applyNumberFormat="0" applyFill="0" applyAlignment="0" applyProtection="0">
      <alignment vertical="center"/>
    </xf>
    <xf numFmtId="40" fontId="119" fillId="58" borderId="32">
      <alignment horizontal="centerContinuous" vertical="center"/>
    </xf>
    <xf numFmtId="40" fontId="119" fillId="58" borderId="32">
      <alignment horizontal="centerContinuous" vertical="center"/>
    </xf>
    <xf numFmtId="9" fontId="15" fillId="0" borderId="0" applyFont="0" applyFill="0" applyBorder="0" applyAlignment="0" applyProtection="0">
      <alignment vertical="center"/>
    </xf>
    <xf numFmtId="0" fontId="96" fillId="0" borderId="24">
      <alignment horizontal="center" vertical="center"/>
    </xf>
    <xf numFmtId="37" fontId="120" fillId="0" borderId="0">
      <alignment vertical="center"/>
    </xf>
    <xf numFmtId="0" fontId="96" fillId="0" borderId="24">
      <alignment horizontal="center" vertical="center"/>
    </xf>
    <xf numFmtId="37" fontId="120" fillId="0" borderId="0">
      <alignment vertical="center"/>
    </xf>
    <xf numFmtId="0" fontId="96" fillId="0" borderId="24">
      <alignment horizontal="center" vertical="center"/>
    </xf>
    <xf numFmtId="37" fontId="120" fillId="0" borderId="0">
      <alignment vertical="center"/>
    </xf>
    <xf numFmtId="9" fontId="15" fillId="0" borderId="0" applyFont="0" applyFill="0" applyBorder="0" applyAlignment="0" applyProtection="0">
      <alignment vertical="center"/>
    </xf>
    <xf numFmtId="0" fontId="96" fillId="0" borderId="24">
      <alignment horizontal="center" vertical="center"/>
    </xf>
    <xf numFmtId="37" fontId="120" fillId="0" borderId="0">
      <alignment vertical="center"/>
    </xf>
    <xf numFmtId="0" fontId="121" fillId="0" borderId="0">
      <alignment vertical="top"/>
      <protection locked="0"/>
    </xf>
    <xf numFmtId="189" fontId="91" fillId="0" borderId="0">
      <alignment vertical="center"/>
    </xf>
    <xf numFmtId="9" fontId="15" fillId="0" borderId="0" applyFont="0" applyFill="0" applyBorder="0" applyAlignment="0" applyProtection="0">
      <alignment vertical="center"/>
    </xf>
    <xf numFmtId="0" fontId="98" fillId="0" borderId="0">
      <alignment vertical="center"/>
    </xf>
    <xf numFmtId="3" fontId="15" fillId="0" borderId="0" applyFont="0" applyFill="0" applyBorder="0" applyAlignment="0" applyProtection="0">
      <alignment vertical="center"/>
    </xf>
    <xf numFmtId="14" fontId="89" fillId="0" borderId="0">
      <alignment horizontal="center" vertical="center" wrapText="1"/>
      <protection locked="0"/>
    </xf>
    <xf numFmtId="0" fontId="15" fillId="0" borderId="0">
      <alignment vertical="center"/>
    </xf>
    <xf numFmtId="0" fontId="108" fillId="60" borderId="12">
      <alignment vertical="center"/>
      <protection locked="0"/>
    </xf>
    <xf numFmtId="10"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90" fontId="15" fillId="0" borderId="0" applyFont="0" applyFill="0" applyProtection="0">
      <alignment vertical="center"/>
    </xf>
    <xf numFmtId="0" fontId="15" fillId="0" borderId="0" applyNumberFormat="0" applyFont="0" applyFill="0" applyBorder="0" applyAlignment="0" applyProtection="0">
      <alignment horizontal="left" vertical="center"/>
    </xf>
    <xf numFmtId="0" fontId="91" fillId="0" borderId="6" applyNumberFormat="0" applyFill="0" applyProtection="0">
      <alignment horizontal="right" vertical="center"/>
    </xf>
    <xf numFmtId="0" fontId="96" fillId="0" borderId="24">
      <alignment horizontal="center" vertical="center"/>
    </xf>
    <xf numFmtId="15" fontId="15" fillId="0" borderId="0" applyFont="0" applyFill="0" applyBorder="0" applyAlignment="0" applyProtection="0">
      <alignment vertical="center"/>
    </xf>
    <xf numFmtId="0" fontId="91" fillId="0" borderId="6" applyNumberFormat="0" applyFill="0" applyProtection="0">
      <alignment horizontal="right" vertical="center"/>
    </xf>
    <xf numFmtId="15" fontId="15" fillId="0" borderId="0" applyFont="0" applyFill="0" applyBorder="0" applyAlignment="0" applyProtection="0">
      <alignment vertical="center"/>
    </xf>
    <xf numFmtId="4" fontId="15" fillId="0" borderId="0" applyFont="0" applyFill="0" applyBorder="0" applyAlignment="0" applyProtection="0">
      <alignment vertical="center"/>
    </xf>
    <xf numFmtId="0" fontId="91" fillId="0" borderId="6" applyNumberFormat="0" applyFill="0" applyProtection="0">
      <alignment horizontal="right" vertical="center"/>
    </xf>
    <xf numFmtId="0" fontId="15" fillId="0" borderId="0">
      <alignment vertical="center"/>
    </xf>
    <xf numFmtId="4" fontId="15" fillId="0" borderId="0" applyFont="0" applyFill="0" applyBorder="0" applyAlignment="0" applyProtection="0">
      <alignment vertical="center"/>
    </xf>
    <xf numFmtId="0" fontId="96" fillId="0" borderId="24">
      <alignment horizontal="center" vertical="center"/>
    </xf>
    <xf numFmtId="0" fontId="96" fillId="0" borderId="24">
      <alignment horizontal="center" vertical="center"/>
    </xf>
    <xf numFmtId="0" fontId="96" fillId="0" borderId="24">
      <alignment horizontal="center" vertical="center"/>
    </xf>
    <xf numFmtId="0" fontId="96" fillId="0" borderId="24">
      <alignment horizontal="center" vertical="center"/>
    </xf>
    <xf numFmtId="3" fontId="15" fillId="0" borderId="0" applyFont="0" applyFill="0" applyBorder="0" applyAlignment="0" applyProtection="0">
      <alignment vertical="center"/>
    </xf>
    <xf numFmtId="0" fontId="15" fillId="62" borderId="0" applyNumberFormat="0" applyFont="0" applyBorder="0" applyAlignment="0" applyProtection="0">
      <alignment vertical="center"/>
    </xf>
    <xf numFmtId="0" fontId="108" fillId="60" borderId="12">
      <alignment vertical="center"/>
      <protection locked="0"/>
    </xf>
    <xf numFmtId="0" fontId="122" fillId="0" borderId="0">
      <alignment vertical="center"/>
    </xf>
    <xf numFmtId="0" fontId="108" fillId="60" borderId="12">
      <alignment vertical="center"/>
      <protection locked="0"/>
    </xf>
    <xf numFmtId="0" fontId="15" fillId="0" borderId="0">
      <alignment vertical="center"/>
    </xf>
    <xf numFmtId="0" fontId="108" fillId="60" borderId="12">
      <alignment vertical="center"/>
      <protection locked="0"/>
    </xf>
    <xf numFmtId="9" fontId="15" fillId="0" borderId="0" applyFont="0" applyFill="0" applyBorder="0" applyAlignment="0" applyProtection="0">
      <alignment vertical="center"/>
    </xf>
    <xf numFmtId="43" fontId="0"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06" fillId="0" borderId="0" applyNumberForma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16" fillId="0" borderId="34"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00" fillId="0" borderId="25"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0" fontId="91" fillId="0" borderId="6" applyNumberFormat="0" applyFill="0" applyProtection="0">
      <alignment horizontal="right" vertical="center"/>
    </xf>
    <xf numFmtId="9" fontId="15" fillId="0" borderId="0" applyFont="0" applyFill="0" applyBorder="0" applyAlignment="0" applyProtection="0">
      <alignment vertical="center"/>
    </xf>
    <xf numFmtId="0" fontId="113" fillId="0" borderId="31" applyNumberFormat="0" applyFill="0" applyAlignment="0" applyProtection="0">
      <alignment vertical="center"/>
    </xf>
    <xf numFmtId="0" fontId="15" fillId="0" borderId="0">
      <alignment vertical="center"/>
    </xf>
    <xf numFmtId="9" fontId="15" fillId="0" borderId="0" applyFont="0" applyFill="0" applyBorder="0" applyAlignment="0" applyProtection="0">
      <alignment vertical="center"/>
    </xf>
    <xf numFmtId="0" fontId="123" fillId="0" borderId="35" applyNumberFormat="0" applyFill="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9" fontId="15" fillId="0" borderId="0" applyFont="0" applyFill="0" applyBorder="0" applyAlignment="0" applyProtection="0">
      <alignment vertical="center"/>
    </xf>
    <xf numFmtId="191" fontId="15" fillId="0" borderId="0" applyFont="0" applyFill="0" applyBorder="0" applyAlignment="0" applyProtection="0">
      <alignment vertical="center"/>
    </xf>
    <xf numFmtId="0" fontId="91" fillId="0" borderId="6" applyNumberFormat="0" applyFill="0" applyProtection="0">
      <alignment horizontal="right" vertical="center"/>
    </xf>
    <xf numFmtId="0" fontId="91" fillId="0" borderId="6" applyNumberFormat="0" applyFill="0" applyProtection="0">
      <alignment horizontal="right" vertical="center"/>
    </xf>
    <xf numFmtId="0" fontId="94" fillId="0" borderId="23" applyNumberFormat="0" applyFill="0" applyAlignment="0" applyProtection="0">
      <alignment vertical="center"/>
    </xf>
    <xf numFmtId="0" fontId="94" fillId="0" borderId="23" applyNumberFormat="0" applyFill="0" applyAlignment="0" applyProtection="0">
      <alignment vertical="center"/>
    </xf>
    <xf numFmtId="0" fontId="100" fillId="0" borderId="25" applyNumberFormat="0" applyFill="0" applyAlignment="0" applyProtection="0">
      <alignment vertical="center"/>
    </xf>
    <xf numFmtId="0" fontId="94" fillId="0" borderId="23"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100" fillId="0" borderId="25" applyNumberFormat="0" applyFill="0" applyAlignment="0" applyProtection="0">
      <alignment vertical="center"/>
    </xf>
    <xf numFmtId="0" fontId="88" fillId="40" borderId="0" applyNumberFormat="0" applyBorder="0" applyAlignment="0" applyProtection="0">
      <alignment vertical="center"/>
    </xf>
    <xf numFmtId="0" fontId="123" fillId="0" borderId="35" applyNumberFormat="0" applyFill="0" applyAlignment="0" applyProtection="0">
      <alignment vertical="center"/>
    </xf>
    <xf numFmtId="0" fontId="88" fillId="40" borderId="0" applyNumberFormat="0" applyBorder="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0" fontId="104" fillId="0" borderId="27" applyNumberFormat="0" applyFill="0" applyAlignment="0" applyProtection="0">
      <alignment vertical="center"/>
    </xf>
    <xf numFmtId="1" fontId="91" fillId="0" borderId="22" applyFill="0" applyProtection="0">
      <alignment horizontal="center" vertical="center"/>
    </xf>
    <xf numFmtId="0" fontId="104" fillId="0" borderId="27" applyNumberFormat="0" applyFill="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192" fontId="0" fillId="0" borderId="0" applyFont="0" applyFill="0" applyBorder="0" applyAlignment="0" applyProtection="0">
      <alignment vertical="center"/>
    </xf>
    <xf numFmtId="0" fontId="123"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43" fontId="0" fillId="0" borderId="0" applyFont="0" applyFill="0" applyBorder="0" applyAlignment="0" applyProtection="0">
      <alignment vertical="center"/>
    </xf>
    <xf numFmtId="0" fontId="10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24"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9" fillId="52" borderId="30" applyNumberFormat="0" applyAlignment="0" applyProtection="0">
      <alignment vertical="center"/>
    </xf>
    <xf numFmtId="0" fontId="0" fillId="0" borderId="0">
      <alignment vertical="center"/>
    </xf>
    <xf numFmtId="0" fontId="106" fillId="0" borderId="0" applyNumberFormat="0" applyFill="0" applyBorder="0" applyAlignment="0" applyProtection="0">
      <alignment vertical="center"/>
    </xf>
    <xf numFmtId="0" fontId="106" fillId="0" borderId="0" applyNumberFormat="0" applyFill="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95" fillId="46" borderId="0" applyNumberFormat="0" applyBorder="0" applyAlignment="0" applyProtection="0">
      <alignment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5" fillId="0" borderId="6" applyNumberFormat="0" applyFill="0" applyProtection="0">
      <alignment horizontal="center" vertical="center"/>
    </xf>
    <xf numFmtId="0" fontId="126" fillId="0" borderId="0" applyNumberFormat="0" applyFill="0" applyBorder="0" applyAlignment="0" applyProtection="0">
      <alignment vertical="center"/>
    </xf>
    <xf numFmtId="0" fontId="126" fillId="0" borderId="0" applyNumberFormat="0" applyFill="0" applyBorder="0" applyAlignment="0" applyProtection="0">
      <alignment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86" fillId="0" borderId="22" applyNumberFormat="0" applyFill="0" applyProtection="0">
      <alignment horizontal="center"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7" fillId="0" borderId="0" applyNumberFormat="0" applyFill="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8" fillId="53" borderId="0" applyNumberFormat="0" applyBorder="0" applyAlignment="0" applyProtection="0">
      <alignment vertical="center"/>
    </xf>
    <xf numFmtId="0" fontId="95" fillId="46" borderId="0" applyNumberFormat="0" applyBorder="0" applyAlignment="0" applyProtection="0">
      <alignment vertical="center"/>
    </xf>
    <xf numFmtId="0" fontId="95" fillId="46" borderId="0" applyNumberFormat="0" applyBorder="0" applyAlignment="0" applyProtection="0">
      <alignment vertical="center"/>
    </xf>
    <xf numFmtId="0" fontId="128" fillId="53" borderId="0" applyNumberFormat="0" applyBorder="0" applyAlignment="0" applyProtection="0">
      <alignment vertical="center"/>
    </xf>
    <xf numFmtId="0" fontId="128" fillId="53" borderId="0" applyNumberFormat="0" applyBorder="0" applyAlignment="0" applyProtection="0">
      <alignment vertical="center"/>
    </xf>
    <xf numFmtId="0" fontId="128"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0" fillId="0" borderId="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102" fillId="54" borderId="0" applyNumberFormat="0" applyBorder="0" applyAlignment="0" applyProtection="0">
      <alignment vertical="center"/>
    </xf>
    <xf numFmtId="0" fontId="128" fillId="46" borderId="0" applyNumberFormat="0" applyBorder="0" applyAlignment="0" applyProtection="0">
      <alignment vertical="center"/>
    </xf>
    <xf numFmtId="0" fontId="128" fillId="46" borderId="0" applyNumberFormat="0" applyBorder="0" applyAlignment="0" applyProtection="0">
      <alignment vertical="center"/>
    </xf>
    <xf numFmtId="0" fontId="92" fillId="46" borderId="0" applyNumberFormat="0" applyBorder="0" applyAlignment="0" applyProtection="0">
      <alignment vertical="center"/>
    </xf>
    <xf numFmtId="0" fontId="95" fillId="53" borderId="0" applyNumberFormat="0" applyBorder="0" applyAlignment="0" applyProtection="0">
      <alignment vertical="center"/>
    </xf>
    <xf numFmtId="0" fontId="107" fillId="0" borderId="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53" borderId="0" applyNumberFormat="0" applyBorder="0" applyAlignment="0" applyProtection="0">
      <alignment vertical="center"/>
    </xf>
    <xf numFmtId="0" fontId="95" fillId="46"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0" fillId="0" borderId="21" applyNumberFormat="0" applyFill="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9" fillId="0" borderId="36" applyNumberFormat="0" applyFill="0" applyAlignment="0" applyProtection="0">
      <alignment vertical="center"/>
    </xf>
    <xf numFmtId="0" fontId="15" fillId="0" borderId="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15" fillId="0" borderId="0">
      <alignment vertical="center"/>
    </xf>
    <xf numFmtId="0" fontId="88" fillId="40" borderId="0" applyNumberFormat="0" applyBorder="0" applyAlignment="0" applyProtection="0">
      <alignment vertical="center"/>
    </xf>
    <xf numFmtId="0" fontId="15" fillId="0" borderId="0">
      <alignment vertical="center"/>
    </xf>
    <xf numFmtId="0" fontId="15" fillId="0" borderId="0">
      <alignment vertical="center"/>
    </xf>
    <xf numFmtId="0" fontId="130" fillId="45" borderId="37" applyNumberFormat="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0" fillId="42" borderId="28" applyNumberFormat="0" applyFon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15" fillId="0" borderId="0"/>
    <xf numFmtId="0" fontId="15" fillId="0" borderId="0">
      <alignment vertical="center"/>
    </xf>
    <xf numFmtId="0" fontId="15" fillId="0" borderId="0"/>
    <xf numFmtId="0" fontId="15" fillId="0" borderId="0">
      <alignment vertical="center"/>
    </xf>
    <xf numFmtId="0" fontId="15" fillId="0" borderId="0">
      <alignment vertical="center"/>
    </xf>
    <xf numFmtId="0" fontId="0" fillId="42" borderId="28" applyNumberFormat="0" applyFont="0" applyAlignment="0" applyProtection="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65" borderId="0" applyNumberFormat="0" applyBorder="0" applyAlignment="0" applyProtection="0">
      <alignment vertical="center"/>
    </xf>
    <xf numFmtId="0" fontId="15" fillId="0" borderId="0">
      <alignment vertical="center"/>
    </xf>
    <xf numFmtId="0" fontId="84" fillId="6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2"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1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84" fillId="55" borderId="0" applyNumberFormat="0" applyBorder="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31" fillId="0" borderId="0">
      <alignment vertical="center"/>
    </xf>
    <xf numFmtId="0" fontId="15" fillId="0" borderId="0">
      <alignment vertical="center"/>
    </xf>
    <xf numFmtId="0" fontId="15"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1"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30" fillId="45" borderId="37" applyNumberFormat="0" applyAlignment="0" applyProtection="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30" fillId="45" borderId="37" applyNumberFormat="0" applyAlignment="0" applyProtection="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43" fontId="0" fillId="0" borderId="0" applyFont="0" applyFill="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09" fillId="52" borderId="30" applyNumberFormat="0" applyAlignment="0" applyProtection="0">
      <alignment vertical="center"/>
    </xf>
    <xf numFmtId="0" fontId="0"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09" fillId="52" borderId="30" applyNumberFormat="0" applyAlignment="0" applyProtection="0">
      <alignment vertical="center"/>
    </xf>
    <xf numFmtId="0" fontId="15" fillId="0" borderId="0">
      <alignment vertical="center"/>
    </xf>
    <xf numFmtId="0" fontId="15" fillId="0" borderId="0">
      <alignment vertical="center"/>
    </xf>
    <xf numFmtId="0" fontId="109" fillId="52" borderId="30" applyNumberFormat="0" applyAlignment="0" applyProtection="0">
      <alignment vertical="center"/>
    </xf>
    <xf numFmtId="0" fontId="97" fillId="40" borderId="0" applyNumberFormat="0" applyBorder="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03" fillId="7" borderId="26" applyNumberFormat="0" applyAlignment="0" applyProtection="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91" fillId="0" borderId="0">
      <alignment vertical="center"/>
    </xf>
    <xf numFmtId="0" fontId="15" fillId="0" borderId="0">
      <alignment vertical="center"/>
    </xf>
    <xf numFmtId="0" fontId="15" fillId="0" borderId="0">
      <alignment vertical="center"/>
    </xf>
    <xf numFmtId="0" fontId="103" fillId="7" borderId="26" applyNumberFormat="0" applyAlignment="0" applyProtection="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129" fillId="0" borderId="36" applyNumberFormat="0" applyFill="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131" fillId="0" borderId="0" applyAlignment="0"/>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0" fillId="0" borderId="0">
      <alignment vertical="center"/>
    </xf>
    <xf numFmtId="0" fontId="0" fillId="0" borderId="0">
      <alignment vertical="center"/>
    </xf>
    <xf numFmtId="0" fontId="131" fillId="0" borderId="0">
      <alignment vertical="center"/>
    </xf>
    <xf numFmtId="0" fontId="131" fillId="0" borderId="0">
      <alignment vertical="center"/>
    </xf>
    <xf numFmtId="0" fontId="131" fillId="0" borderId="0">
      <alignment vertical="center"/>
    </xf>
    <xf numFmtId="0" fontId="131" fillId="0" borderId="0">
      <alignment vertical="center"/>
    </xf>
    <xf numFmtId="0" fontId="15"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0" fillId="0" borderId="0">
      <alignment vertical="center"/>
    </xf>
    <xf numFmtId="0" fontId="101" fillId="0" borderId="1">
      <alignment horizontal="left" vertical="center"/>
    </xf>
    <xf numFmtId="0" fontId="0" fillId="42" borderId="28" applyNumberFormat="0" applyFont="0" applyAlignment="0" applyProtection="0">
      <alignment vertical="center"/>
    </xf>
    <xf numFmtId="0" fontId="101" fillId="0" borderId="1">
      <alignment horizontal="left" vertical="center"/>
    </xf>
    <xf numFmtId="0" fontId="101" fillId="0" borderId="1">
      <alignment horizontal="left" vertical="center"/>
    </xf>
    <xf numFmtId="0" fontId="0" fillId="42" borderId="28" applyNumberFormat="0" applyFont="0" applyAlignment="0" applyProtection="0">
      <alignment vertical="center"/>
    </xf>
    <xf numFmtId="0" fontId="101" fillId="0" borderId="1">
      <alignment horizontal="left" vertical="center"/>
    </xf>
    <xf numFmtId="0" fontId="101" fillId="0" borderId="1">
      <alignment horizontal="left" vertical="center"/>
    </xf>
    <xf numFmtId="0" fontId="101" fillId="0" borderId="1">
      <alignment horizontal="left" vertical="center"/>
    </xf>
    <xf numFmtId="0" fontId="101" fillId="0" borderId="1">
      <alignment horizontal="left" vertical="center"/>
    </xf>
    <xf numFmtId="0" fontId="0" fillId="0" borderId="0">
      <alignment vertical="center"/>
    </xf>
    <xf numFmtId="0" fontId="0" fillId="0" borderId="0">
      <alignment vertical="center"/>
    </xf>
    <xf numFmtId="0" fontId="0" fillId="0" borderId="0">
      <alignment vertical="center"/>
    </xf>
    <xf numFmtId="0" fontId="15" fillId="0" borderId="0">
      <alignment vertical="center"/>
    </xf>
    <xf numFmtId="0" fontId="15" fillId="0" borderId="0">
      <alignment vertical="center"/>
    </xf>
    <xf numFmtId="0" fontId="15" fillId="0" borderId="0">
      <alignment vertical="center"/>
    </xf>
    <xf numFmtId="0" fontId="132" fillId="7" borderId="30" applyNumberFormat="0" applyAlignment="0" applyProtection="0">
      <alignment vertical="center"/>
    </xf>
    <xf numFmtId="0" fontId="15" fillId="0" borderId="0">
      <alignment vertical="center"/>
    </xf>
    <xf numFmtId="1" fontId="91" fillId="0" borderId="22" applyFill="0" applyProtection="0">
      <alignment horizontal="center" vertical="center"/>
    </xf>
    <xf numFmtId="0" fontId="15" fillId="0" borderId="0">
      <alignment vertical="center"/>
    </xf>
    <xf numFmtId="0" fontId="131" fillId="0" borderId="0">
      <alignment vertical="center"/>
    </xf>
    <xf numFmtId="0" fontId="132" fillId="7" borderId="30" applyNumberFormat="0" applyAlignment="0" applyProtection="0">
      <alignment vertical="center"/>
    </xf>
    <xf numFmtId="0" fontId="131" fillId="0" borderId="0">
      <alignment vertical="center"/>
    </xf>
    <xf numFmtId="41" fontId="0" fillId="0" borderId="0" applyFont="0" applyFill="0" applyBorder="0" applyAlignment="0" applyProtection="0">
      <alignment vertical="center"/>
    </xf>
    <xf numFmtId="0" fontId="15" fillId="0" borderId="0">
      <alignment vertical="center"/>
    </xf>
    <xf numFmtId="0" fontId="99" fillId="0" borderId="0" applyNumberFormat="0" applyFill="0" applyBorder="0" applyAlignment="0" applyProtection="0">
      <alignment vertical="top"/>
      <protection locked="0"/>
    </xf>
    <xf numFmtId="0" fontId="99" fillId="0" borderId="0" applyNumberFormat="0" applyFill="0" applyBorder="0" applyAlignment="0" applyProtection="0">
      <alignment vertical="top"/>
      <protection locked="0"/>
    </xf>
    <xf numFmtId="0" fontId="133"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4" fillId="0" borderId="0" applyNumberFormat="0" applyFill="0" applyBorder="0" applyAlignment="0" applyProtection="0">
      <alignment vertical="top"/>
      <protection locked="0"/>
    </xf>
    <xf numFmtId="0" fontId="135" fillId="0" borderId="0" applyNumberFormat="0" applyFill="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88" fillId="40"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97" fillId="44" borderId="0" applyNumberFormat="0" applyBorder="0" applyAlignment="0" applyProtection="0">
      <alignment vertical="center"/>
    </xf>
    <xf numFmtId="0" fontId="88" fillId="44" borderId="0" applyNumberFormat="0" applyBorder="0" applyAlignment="0" applyProtection="0">
      <alignment vertical="center"/>
    </xf>
    <xf numFmtId="43" fontId="0" fillId="0" borderId="0" applyFon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127" fillId="0" borderId="0" applyNumberForma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127" fillId="0" borderId="0" applyNumberFormat="0" applyFill="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1" fillId="0" borderId="6" applyNumberFormat="0" applyFill="0" applyProtection="0">
      <alignment horizontal="lef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97" fillId="40"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4" borderId="0" applyNumberFormat="0" applyBorder="0" applyAlignment="0" applyProtection="0">
      <alignment vertical="center"/>
    </xf>
    <xf numFmtId="0" fontId="88" fillId="40" borderId="0" applyNumberFormat="0" applyBorder="0" applyAlignment="0" applyProtection="0">
      <alignment vertical="center"/>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36" fillId="0" borderId="0" applyNumberFormat="0" applyFill="0" applyBorder="0" applyAlignment="0" applyProtection="0">
      <alignment vertical="top"/>
      <protection locked="0"/>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33"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33"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7" fillId="0" borderId="0" applyNumberForma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4" fontId="0" fillId="0" borderId="0" applyFont="0" applyFill="0" applyBorder="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0" fillId="0" borderId="21" applyNumberFormat="0" applyFill="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2" fillId="7" borderId="30"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30" fillId="45" borderId="37" applyNumberFormat="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127" fillId="0" borderId="0" applyNumberFormat="0" applyFill="0" applyBorder="0" applyAlignment="0" applyProtection="0">
      <alignmen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86" fillId="0" borderId="22" applyNumberFormat="0" applyFill="0" applyProtection="0">
      <alignment horizontal="lef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37" fillId="0" borderId="0" applyNumberFormat="0" applyFill="0" applyBorder="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29" fillId="0" borderId="36" applyNumberFormat="0" applyFill="0" applyAlignment="0" applyProtection="0">
      <alignment vertical="center"/>
    </xf>
    <xf numFmtId="0" fontId="107" fillId="0" borderId="0">
      <alignment vertical="center"/>
    </xf>
    <xf numFmtId="0" fontId="109" fillId="52" borderId="30" applyNumberFormat="0" applyAlignment="0" applyProtection="0">
      <alignment vertical="center"/>
    </xf>
    <xf numFmtId="19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2" fillId="0" borderId="0" applyFont="0" applyFill="0" applyBorder="0" applyAlignment="0" applyProtection="0">
      <alignment vertical="center"/>
    </xf>
    <xf numFmtId="43" fontId="2"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192"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43" fontId="0" fillId="0" borderId="0" applyFont="0" applyFill="0" applyBorder="0" applyAlignment="0" applyProtection="0">
      <alignment vertical="center"/>
    </xf>
    <xf numFmtId="0" fontId="112" fillId="66" borderId="0" applyNumberFormat="0" applyBorder="0" applyAlignment="0" applyProtection="0">
      <alignment vertical="center"/>
    </xf>
    <xf numFmtId="0" fontId="112" fillId="66" borderId="0" applyNumberFormat="0" applyBorder="0" applyAlignment="0" applyProtection="0">
      <alignment vertical="center"/>
    </xf>
    <xf numFmtId="0" fontId="112" fillId="61" borderId="0" applyNumberFormat="0" applyBorder="0" applyAlignment="0" applyProtection="0">
      <alignment vertical="center"/>
    </xf>
    <xf numFmtId="0" fontId="112" fillId="67" borderId="0" applyNumberFormat="0" applyBorder="0" applyAlignment="0" applyProtection="0">
      <alignment vertical="center"/>
    </xf>
    <xf numFmtId="0" fontId="112" fillId="67" borderId="0" applyNumberFormat="0" applyBorder="0" applyAlignment="0" applyProtection="0">
      <alignment vertical="center"/>
    </xf>
    <xf numFmtId="0" fontId="84" fillId="55" borderId="0" applyNumberFormat="0" applyBorder="0" applyAlignment="0" applyProtection="0">
      <alignment vertical="center"/>
    </xf>
    <xf numFmtId="0" fontId="84" fillId="55" borderId="0" applyNumberFormat="0" applyBorder="0" applyAlignment="0" applyProtection="0">
      <alignment vertical="center"/>
    </xf>
    <xf numFmtId="0" fontId="84" fillId="55" borderId="0" applyNumberFormat="0" applyBorder="0" applyAlignment="0" applyProtection="0">
      <alignment vertical="center"/>
    </xf>
    <xf numFmtId="0" fontId="84" fillId="68" borderId="0" applyNumberFormat="0" applyBorder="0" applyAlignment="0" applyProtection="0">
      <alignment vertical="center"/>
    </xf>
    <xf numFmtId="0" fontId="84" fillId="68" borderId="0" applyNumberFormat="0" applyBorder="0" applyAlignment="0" applyProtection="0">
      <alignment vertical="center"/>
    </xf>
    <xf numFmtId="0" fontId="84" fillId="50" borderId="0" applyNumberFormat="0" applyBorder="0" applyAlignment="0" applyProtection="0">
      <alignment vertical="center"/>
    </xf>
    <xf numFmtId="0" fontId="84" fillId="50" borderId="0" applyNumberFormat="0" applyBorder="0" applyAlignment="0" applyProtection="0">
      <alignment vertical="center"/>
    </xf>
    <xf numFmtId="0" fontId="84" fillId="3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58"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69" borderId="0" applyNumberFormat="0" applyBorder="0" applyAlignment="0" applyProtection="0">
      <alignment vertical="center"/>
    </xf>
    <xf numFmtId="0" fontId="84" fillId="56" borderId="0" applyNumberFormat="0" applyBorder="0" applyAlignment="0" applyProtection="0">
      <alignment vertical="center"/>
    </xf>
    <xf numFmtId="0" fontId="84" fillId="56" borderId="0" applyNumberFormat="0" applyBorder="0" applyAlignment="0" applyProtection="0">
      <alignment vertical="center"/>
    </xf>
    <xf numFmtId="0" fontId="84" fillId="41"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39" borderId="0" applyNumberFormat="0" applyBorder="0" applyAlignment="0" applyProtection="0">
      <alignment vertical="center"/>
    </xf>
    <xf numFmtId="0" fontId="84" fillId="70" borderId="0" applyNumberFormat="0" applyBorder="0" applyAlignment="0" applyProtection="0">
      <alignment vertical="center"/>
    </xf>
    <xf numFmtId="0" fontId="84" fillId="70" borderId="0" applyNumberFormat="0" applyBorder="0" applyAlignment="0" applyProtection="0">
      <alignmen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176" fontId="91" fillId="0" borderId="22" applyFill="0" applyProtection="0">
      <alignment horizontal="righ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91" fillId="0" borderId="6" applyNumberFormat="0" applyFill="0" applyProtection="0">
      <alignment horizontal="lef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2" fillId="54" borderId="0" applyNumberFormat="0" applyBorder="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3" fillId="7" borderId="26"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0" fontId="109" fillId="52" borderId="30" applyNumberFormat="0" applyAlignment="0" applyProtection="0">
      <alignment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1" fontId="91" fillId="0" borderId="22" applyFill="0" applyProtection="0">
      <alignment horizontal="center" vertical="center"/>
    </xf>
    <xf numFmtId="0" fontId="138" fillId="0" borderId="0">
      <alignment vertical="center"/>
    </xf>
    <xf numFmtId="0" fontId="98" fillId="0" borderId="0">
      <alignment vertical="center"/>
    </xf>
    <xf numFmtId="43" fontId="0" fillId="0" borderId="0" applyFont="0" applyFill="0" applyBorder="0" applyAlignment="0" applyProtection="0">
      <alignment vertical="center"/>
    </xf>
    <xf numFmtId="41" fontId="0" fillId="0" borderId="0" applyFont="0" applyFill="0" applyBorder="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0" fillId="42" borderId="28" applyNumberFormat="0" applyFont="0" applyAlignment="0" applyProtection="0">
      <alignment vertical="center"/>
    </xf>
    <xf numFmtId="0" fontId="15" fillId="0" borderId="0"/>
  </cellStyleXfs>
  <cellXfs count="782">
    <xf numFmtId="0" fontId="0" fillId="0" borderId="0" xfId="0" applyAlignment="1"/>
    <xf numFmtId="0" fontId="1" fillId="0" borderId="0" xfId="814" applyFont="1" applyAlignment="1">
      <alignment vertical="center" wrapText="1"/>
    </xf>
    <xf numFmtId="0" fontId="2" fillId="0" borderId="0" xfId="814" applyFont="1" applyAlignment="1">
      <alignment vertical="center" wrapText="1"/>
    </xf>
    <xf numFmtId="0" fontId="0" fillId="0" borderId="0" xfId="814" applyAlignment="1">
      <alignment wrapText="1"/>
    </xf>
    <xf numFmtId="0" fontId="3" fillId="0" borderId="0" xfId="814" applyFont="1" applyAlignment="1">
      <alignment horizontal="center" vertical="center" wrapText="1"/>
    </xf>
    <xf numFmtId="0" fontId="4" fillId="0" borderId="0" xfId="814" applyFont="1" applyAlignment="1">
      <alignment vertical="center" wrapText="1"/>
    </xf>
    <xf numFmtId="0" fontId="4" fillId="0" borderId="0" xfId="814" applyFont="1" applyAlignment="1">
      <alignment horizontal="right" vertical="center" wrapText="1"/>
    </xf>
    <xf numFmtId="0" fontId="5" fillId="0" borderId="1" xfId="814" applyFont="1" applyBorder="1" applyAlignment="1">
      <alignment horizontal="center" vertical="center" wrapText="1"/>
    </xf>
    <xf numFmtId="0" fontId="6" fillId="0" borderId="2" xfId="814" applyFont="1" applyBorder="1" applyAlignment="1">
      <alignment horizontal="center" vertical="center" wrapText="1"/>
    </xf>
    <xf numFmtId="0" fontId="6" fillId="0" borderId="3" xfId="814" applyFont="1" applyBorder="1" applyAlignment="1">
      <alignment horizontal="center" vertical="center" wrapText="1"/>
    </xf>
    <xf numFmtId="194" fontId="7" fillId="0" borderId="1" xfId="1030" applyNumberFormat="1" applyFont="1" applyBorder="1" applyAlignment="1">
      <alignment horizontal="center" vertical="center" wrapText="1"/>
    </xf>
    <xf numFmtId="0" fontId="5" fillId="0" borderId="1" xfId="814" applyFont="1" applyBorder="1" applyAlignment="1">
      <alignment vertical="center" wrapText="1"/>
    </xf>
    <xf numFmtId="195" fontId="5" fillId="0" borderId="1" xfId="629" applyNumberFormat="1" applyFont="1" applyFill="1" applyBorder="1" applyAlignment="1">
      <alignment vertical="center" wrapText="1"/>
    </xf>
    <xf numFmtId="196" fontId="7" fillId="0" borderId="1" xfId="760" applyNumberFormat="1" applyFont="1" applyFill="1" applyBorder="1" applyAlignment="1">
      <alignment horizontal="right" vertical="center" wrapText="1"/>
    </xf>
    <xf numFmtId="195" fontId="5" fillId="0" borderId="1" xfId="467" applyNumberFormat="1" applyFont="1" applyFill="1" applyBorder="1" applyAlignment="1">
      <alignment vertical="center" wrapText="1"/>
    </xf>
    <xf numFmtId="196" fontId="5" fillId="0" borderId="1" xfId="509" applyNumberFormat="1" applyFont="1" applyFill="1" applyBorder="1" applyAlignment="1">
      <alignment vertical="center" wrapText="1"/>
    </xf>
    <xf numFmtId="195" fontId="5" fillId="0" borderId="1" xfId="814" applyNumberFormat="1" applyFont="1" applyFill="1" applyBorder="1" applyAlignment="1">
      <alignment vertical="center" wrapText="1"/>
    </xf>
    <xf numFmtId="0" fontId="4" fillId="0" borderId="1" xfId="814" applyFont="1" applyBorder="1" applyAlignment="1">
      <alignment horizontal="left" vertical="center" wrapText="1" indent="2"/>
    </xf>
    <xf numFmtId="195" fontId="4" fillId="0" borderId="1" xfId="629" applyNumberFormat="1" applyFont="1" applyFill="1" applyBorder="1" applyAlignment="1">
      <alignment vertical="center" wrapText="1"/>
    </xf>
    <xf numFmtId="195" fontId="4" fillId="0" borderId="1" xfId="467" applyNumberFormat="1" applyFont="1" applyFill="1" applyBorder="1" applyAlignment="1">
      <alignment vertical="center" wrapText="1"/>
    </xf>
    <xf numFmtId="196" fontId="4" fillId="0" borderId="1" xfId="509" applyNumberFormat="1" applyFont="1" applyFill="1" applyBorder="1" applyAlignment="1">
      <alignment vertical="center" wrapText="1"/>
    </xf>
    <xf numFmtId="196" fontId="8" fillId="0" borderId="1" xfId="760" applyNumberFormat="1" applyFont="1" applyFill="1" applyBorder="1" applyAlignment="1">
      <alignment horizontal="right" vertical="center" wrapText="1"/>
    </xf>
    <xf numFmtId="195" fontId="4" fillId="0" borderId="1" xfId="629" applyNumberFormat="1" applyFont="1" applyFill="1" applyBorder="1" applyAlignment="1">
      <alignment horizontal="right" vertical="center" wrapText="1"/>
    </xf>
    <xf numFmtId="197" fontId="5" fillId="0" borderId="1" xfId="629" applyNumberFormat="1" applyFont="1" applyFill="1" applyBorder="1" applyAlignment="1">
      <alignment vertical="center" wrapText="1"/>
    </xf>
    <xf numFmtId="196" fontId="7" fillId="0" borderId="1" xfId="760" applyNumberFormat="1" applyFont="1" applyBorder="1" applyAlignment="1">
      <alignment horizontal="right" vertical="center" wrapText="1"/>
    </xf>
    <xf numFmtId="197" fontId="4" fillId="0" borderId="1" xfId="629" applyNumberFormat="1" applyFont="1" applyFill="1" applyBorder="1" applyAlignment="1">
      <alignment vertical="center" wrapText="1"/>
    </xf>
    <xf numFmtId="196" fontId="8" fillId="0" borderId="1" xfId="760" applyNumberFormat="1" applyFont="1" applyBorder="1" applyAlignment="1">
      <alignment horizontal="right" vertical="center" wrapText="1"/>
    </xf>
    <xf numFmtId="195" fontId="5" fillId="0" borderId="1" xfId="814" applyNumberFormat="1" applyFont="1" applyBorder="1" applyAlignment="1">
      <alignment vertical="center" wrapText="1"/>
    </xf>
    <xf numFmtId="195" fontId="4" fillId="0" borderId="1" xfId="814" applyNumberFormat="1" applyFont="1" applyFill="1" applyBorder="1" applyAlignment="1">
      <alignment vertical="center" wrapText="1"/>
    </xf>
    <xf numFmtId="195" fontId="4" fillId="0" borderId="1" xfId="814" applyNumberFormat="1" applyFont="1" applyBorder="1" applyAlignment="1">
      <alignment vertical="center" wrapText="1"/>
    </xf>
    <xf numFmtId="0" fontId="9" fillId="0" borderId="0" xfId="814" applyFont="1" applyAlignment="1">
      <alignment horizontal="left" vertical="center" wrapText="1"/>
    </xf>
    <xf numFmtId="198" fontId="2" fillId="0" borderId="0" xfId="814" applyNumberFormat="1" applyFont="1" applyAlignment="1">
      <alignment vertical="center" wrapText="1"/>
    </xf>
    <xf numFmtId="43" fontId="2" fillId="0" borderId="0" xfId="814" applyNumberFormat="1" applyFont="1" applyAlignment="1">
      <alignment vertical="center" wrapText="1"/>
    </xf>
    <xf numFmtId="0" fontId="2" fillId="0" borderId="0" xfId="787" applyFont="1" applyAlignment="1">
      <alignment vertical="center" wrapText="1"/>
    </xf>
    <xf numFmtId="0" fontId="2" fillId="0" borderId="0" xfId="787" applyFont="1" applyAlignment="1">
      <alignment horizontal="center" vertical="center" wrapText="1"/>
    </xf>
    <xf numFmtId="0" fontId="10" fillId="0" borderId="0" xfId="787" applyFont="1" applyAlignment="1">
      <alignment vertical="center" wrapText="1"/>
    </xf>
    <xf numFmtId="0" fontId="10" fillId="0" borderId="0" xfId="787" applyFont="1" applyAlignment="1">
      <alignment horizontal="center" vertical="center" wrapText="1"/>
    </xf>
    <xf numFmtId="0" fontId="3" fillId="0" borderId="0" xfId="787" applyFont="1" applyAlignment="1">
      <alignment horizontal="center" vertical="center" wrapText="1"/>
    </xf>
    <xf numFmtId="0" fontId="4" fillId="0" borderId="0" xfId="787" applyFont="1" applyAlignment="1">
      <alignment horizontal="left" vertical="center" wrapText="1"/>
    </xf>
    <xf numFmtId="0" fontId="4" fillId="0" borderId="0" xfId="787" applyFont="1" applyAlignment="1">
      <alignment horizontal="center" vertical="center" wrapText="1"/>
    </xf>
    <xf numFmtId="0" fontId="4" fillId="0" borderId="0" xfId="787" applyFont="1" applyAlignment="1">
      <alignment vertical="center" wrapText="1"/>
    </xf>
    <xf numFmtId="0" fontId="4" fillId="0" borderId="0" xfId="787" applyFont="1" applyAlignment="1">
      <alignment horizontal="right" vertical="center" wrapText="1"/>
    </xf>
    <xf numFmtId="0" fontId="5" fillId="0" borderId="1" xfId="787" applyFont="1" applyBorder="1" applyAlignment="1">
      <alignment horizontal="center" vertical="center" wrapText="1"/>
    </xf>
    <xf numFmtId="199" fontId="5" fillId="0" borderId="1" xfId="787" applyNumberFormat="1" applyFont="1" applyBorder="1" applyAlignment="1">
      <alignment horizontal="left" vertical="center" wrapText="1"/>
    </xf>
    <xf numFmtId="199" fontId="5" fillId="0" borderId="1" xfId="638" applyNumberFormat="1" applyFont="1" applyFill="1" applyBorder="1" applyAlignment="1">
      <alignment horizontal="right" vertical="center" wrapText="1"/>
    </xf>
    <xf numFmtId="199" fontId="5" fillId="0" borderId="1" xfId="787" applyNumberFormat="1" applyFont="1" applyFill="1" applyBorder="1" applyAlignment="1">
      <alignment horizontal="left" vertical="center" wrapText="1"/>
    </xf>
    <xf numFmtId="199" fontId="4" fillId="0" borderId="1" xfId="787" applyNumberFormat="1" applyFont="1" applyBorder="1" applyAlignment="1">
      <alignment horizontal="left" vertical="center" wrapText="1"/>
    </xf>
    <xf numFmtId="199" fontId="4" fillId="0" borderId="1" xfId="638" applyNumberFormat="1" applyFont="1" applyFill="1" applyBorder="1" applyAlignment="1">
      <alignment horizontal="right" vertical="center" wrapText="1"/>
    </xf>
    <xf numFmtId="199" fontId="4" fillId="0" borderId="1" xfId="787" applyNumberFormat="1" applyFont="1" applyFill="1" applyBorder="1" applyAlignment="1">
      <alignment horizontal="left" vertical="center" wrapText="1"/>
    </xf>
    <xf numFmtId="195" fontId="5" fillId="0" borderId="1" xfId="638" applyNumberFormat="1" applyFont="1" applyFill="1" applyBorder="1" applyAlignment="1">
      <alignment horizontal="right" vertical="center" wrapText="1"/>
    </xf>
    <xf numFmtId="199" fontId="5" fillId="0" borderId="1" xfId="787" applyNumberFormat="1" applyFont="1" applyBorder="1" applyAlignment="1">
      <alignment horizontal="center" vertical="center" wrapText="1"/>
    </xf>
    <xf numFmtId="199" fontId="5" fillId="0" borderId="1" xfId="787" applyNumberFormat="1" applyFont="1" applyFill="1" applyBorder="1" applyAlignment="1">
      <alignment horizontal="center" vertical="center" wrapText="1"/>
    </xf>
    <xf numFmtId="198" fontId="2" fillId="0" borderId="0" xfId="787" applyNumberFormat="1" applyFont="1" applyAlignment="1">
      <alignment vertical="center" wrapText="1"/>
    </xf>
    <xf numFmtId="199" fontId="2" fillId="0" borderId="0" xfId="787" applyNumberFormat="1" applyFont="1" applyAlignment="1">
      <alignment vertical="center" wrapText="1"/>
    </xf>
    <xf numFmtId="195" fontId="4" fillId="0" borderId="1" xfId="638" applyNumberFormat="1" applyFont="1" applyFill="1" applyBorder="1" applyAlignment="1">
      <alignment horizontal="right" vertical="center" wrapText="1"/>
    </xf>
    <xf numFmtId="199" fontId="5" fillId="0" borderId="1" xfId="787" applyNumberFormat="1" applyFont="1" applyBorder="1" applyAlignment="1">
      <alignment horizontal="left" vertical="center"/>
    </xf>
    <xf numFmtId="43" fontId="11" fillId="0" borderId="1" xfId="0" applyNumberFormat="1" applyFont="1" applyFill="1" applyBorder="1" applyAlignment="1">
      <alignment vertical="center"/>
    </xf>
    <xf numFmtId="199" fontId="4" fillId="0" borderId="1" xfId="787" applyNumberFormat="1" applyFont="1" applyBorder="1" applyAlignment="1">
      <alignment horizontal="left" vertical="center"/>
    </xf>
    <xf numFmtId="198" fontId="12" fillId="0" borderId="1" xfId="0" applyNumberFormat="1" applyFont="1" applyFill="1" applyBorder="1" applyAlignment="1">
      <alignment vertical="center"/>
    </xf>
    <xf numFmtId="198" fontId="11" fillId="0" borderId="1" xfId="0" applyNumberFormat="1" applyFont="1" applyFill="1" applyBorder="1" applyAlignment="1">
      <alignment vertical="center"/>
    </xf>
    <xf numFmtId="198" fontId="11" fillId="0" borderId="1" xfId="0" applyNumberFormat="1" applyFont="1" applyFill="1" applyBorder="1" applyAlignment="1">
      <alignment horizontal="right" vertical="center"/>
    </xf>
    <xf numFmtId="198" fontId="12" fillId="0" borderId="1" xfId="0" applyNumberFormat="1" applyFont="1" applyFill="1" applyBorder="1" applyAlignment="1">
      <alignment horizontal="right" vertical="center"/>
    </xf>
    <xf numFmtId="200" fontId="11" fillId="0" borderId="1" xfId="0" applyNumberFormat="1" applyFont="1" applyFill="1" applyBorder="1" applyAlignment="1">
      <alignment horizontal="right" vertical="center"/>
    </xf>
    <xf numFmtId="199" fontId="5" fillId="0" borderId="1" xfId="787" applyNumberFormat="1" applyFont="1" applyBorder="1" applyAlignment="1">
      <alignment horizontal="center" vertical="center"/>
    </xf>
    <xf numFmtId="43" fontId="11" fillId="0" borderId="1" xfId="0" applyNumberFormat="1" applyFont="1" applyFill="1" applyBorder="1" applyAlignment="1">
      <alignment horizontal="right" vertical="center"/>
    </xf>
    <xf numFmtId="0" fontId="5" fillId="0" borderId="1" xfId="787" applyFont="1" applyFill="1" applyBorder="1" applyAlignment="1">
      <alignment horizontal="center" vertical="center" wrapText="1"/>
    </xf>
    <xf numFmtId="0" fontId="5" fillId="0" borderId="1" xfId="814" applyFont="1" applyFill="1" applyBorder="1" applyAlignment="1">
      <alignment horizontal="center" vertical="center" wrapText="1"/>
    </xf>
    <xf numFmtId="194" fontId="7" fillId="0" borderId="1" xfId="1030" applyNumberFormat="1" applyFont="1" applyFill="1" applyBorder="1" applyAlignment="1">
      <alignment horizontal="center" vertical="center" wrapText="1"/>
    </xf>
    <xf numFmtId="43" fontId="12" fillId="0" borderId="1" xfId="0" applyNumberFormat="1" applyFont="1" applyFill="1" applyBorder="1" applyAlignment="1">
      <alignment vertical="center"/>
    </xf>
    <xf numFmtId="43" fontId="12" fillId="0" borderId="1" xfId="0" applyNumberFormat="1" applyFont="1" applyFill="1" applyBorder="1" applyAlignment="1">
      <alignment horizontal="right" vertical="center"/>
    </xf>
    <xf numFmtId="0" fontId="2" fillId="0" borderId="0" xfId="814" applyFont="1">
      <alignment vertical="center"/>
    </xf>
    <xf numFmtId="0" fontId="3" fillId="0" borderId="0" xfId="814" applyFont="1" applyAlignment="1">
      <alignment horizontal="center" vertical="center"/>
    </xf>
    <xf numFmtId="0" fontId="8" fillId="0" borderId="0" xfId="1030" applyFont="1">
      <alignment vertical="center"/>
    </xf>
    <xf numFmtId="0" fontId="4" fillId="0" borderId="0" xfId="814" applyFont="1">
      <alignment vertical="center"/>
    </xf>
    <xf numFmtId="0" fontId="4" fillId="0" borderId="0" xfId="814" applyFont="1" applyAlignment="1">
      <alignment horizontal="right" vertical="center"/>
    </xf>
    <xf numFmtId="0" fontId="5" fillId="0" borderId="1" xfId="814" applyFont="1" applyBorder="1" applyAlignment="1">
      <alignment horizontal="center" vertical="center"/>
    </xf>
    <xf numFmtId="0" fontId="6" fillId="0" borderId="1" xfId="814" applyFont="1" applyBorder="1" applyAlignment="1">
      <alignment horizontal="center" vertical="center"/>
    </xf>
    <xf numFmtId="4" fontId="13" fillId="0" borderId="1" xfId="756" applyNumberFormat="1" applyFont="1" applyFill="1" applyBorder="1" applyAlignment="1">
      <alignment horizontal="right" vertical="center" wrapText="1"/>
    </xf>
    <xf numFmtId="4" fontId="5" fillId="0" borderId="1" xfId="467" applyNumberFormat="1" applyFont="1" applyFill="1" applyBorder="1" applyAlignment="1">
      <alignment horizontal="right" vertical="center" wrapText="1"/>
    </xf>
    <xf numFmtId="0" fontId="4" fillId="0" borderId="1" xfId="814" applyFont="1" applyFill="1" applyBorder="1" applyAlignment="1">
      <alignment horizontal="left" vertical="center" wrapText="1" indent="2"/>
    </xf>
    <xf numFmtId="4" fontId="8" fillId="0" borderId="1" xfId="0" applyNumberFormat="1" applyFont="1" applyFill="1" applyBorder="1" applyAlignment="1">
      <alignment vertical="center" wrapText="1"/>
    </xf>
    <xf numFmtId="4" fontId="14" fillId="0" borderId="1" xfId="756" applyNumberFormat="1" applyFont="1" applyFill="1" applyBorder="1" applyAlignment="1">
      <alignment horizontal="right" vertical="center" wrapText="1"/>
    </xf>
    <xf numFmtId="4" fontId="4" fillId="0" borderId="1" xfId="467" applyNumberFormat="1" applyFont="1" applyFill="1" applyBorder="1" applyAlignment="1">
      <alignment horizontal="right" vertical="center" wrapText="1"/>
    </xf>
    <xf numFmtId="4" fontId="4" fillId="0" borderId="1" xfId="629" applyNumberFormat="1" applyFont="1" applyFill="1" applyBorder="1" applyAlignment="1">
      <alignment vertical="center" wrapText="1"/>
    </xf>
    <xf numFmtId="4" fontId="4" fillId="0" borderId="1" xfId="467" applyNumberFormat="1" applyFont="1" applyFill="1" applyBorder="1" applyAlignment="1">
      <alignment vertical="center" wrapText="1"/>
    </xf>
    <xf numFmtId="0" fontId="5" fillId="0" borderId="1" xfId="814" applyFont="1" applyFill="1" applyBorder="1" applyAlignment="1">
      <alignment vertical="center" wrapText="1"/>
    </xf>
    <xf numFmtId="4" fontId="7" fillId="0" borderId="1" xfId="0" applyNumberFormat="1" applyFont="1" applyFill="1" applyBorder="1" applyAlignment="1">
      <alignment vertical="center" wrapText="1"/>
    </xf>
    <xf numFmtId="196" fontId="5" fillId="0" borderId="1" xfId="509" applyNumberFormat="1" applyFont="1" applyFill="1" applyBorder="1" applyAlignment="1">
      <alignment horizontal="right" vertical="center" wrapText="1"/>
    </xf>
    <xf numFmtId="4" fontId="5" fillId="0" borderId="1" xfId="629" applyNumberFormat="1" applyFont="1" applyFill="1" applyBorder="1" applyAlignment="1">
      <alignment vertical="center" wrapText="1"/>
    </xf>
    <xf numFmtId="4" fontId="5" fillId="0" borderId="1" xfId="629" applyNumberFormat="1" applyFont="1" applyFill="1" applyBorder="1" applyAlignment="1">
      <alignment horizontal="right" vertical="center" wrapText="1"/>
    </xf>
    <xf numFmtId="4" fontId="4" fillId="0" borderId="1" xfId="629" applyNumberFormat="1" applyFont="1" applyFill="1" applyBorder="1" applyAlignment="1">
      <alignment horizontal="right" vertical="center" wrapText="1"/>
    </xf>
    <xf numFmtId="196" fontId="4" fillId="0" borderId="1" xfId="509" applyNumberFormat="1" applyFont="1" applyFill="1" applyBorder="1" applyAlignment="1">
      <alignment horizontal="right" vertical="center" wrapText="1"/>
    </xf>
    <xf numFmtId="4" fontId="14" fillId="0" borderId="1" xfId="756" applyNumberFormat="1" applyFont="1" applyFill="1" applyBorder="1" applyAlignment="1">
      <alignment vertical="center"/>
    </xf>
    <xf numFmtId="4" fontId="5" fillId="0" borderId="1" xfId="467" applyNumberFormat="1" applyFont="1" applyFill="1" applyBorder="1" applyAlignment="1">
      <alignment vertical="center" wrapText="1"/>
    </xf>
    <xf numFmtId="4" fontId="13" fillId="0" borderId="1" xfId="756" applyNumberFormat="1" applyFont="1" applyFill="1" applyBorder="1" applyAlignment="1">
      <alignment vertical="center" wrapText="1"/>
    </xf>
    <xf numFmtId="4" fontId="14" fillId="0" borderId="1" xfId="756" applyNumberFormat="1" applyFont="1" applyFill="1" applyBorder="1" applyAlignment="1">
      <alignment vertical="center" wrapText="1"/>
    </xf>
    <xf numFmtId="199" fontId="4" fillId="0" borderId="1" xfId="629" applyNumberFormat="1" applyFont="1" applyFill="1" applyBorder="1" applyAlignment="1">
      <alignment vertical="center" wrapText="1"/>
    </xf>
    <xf numFmtId="0" fontId="4" fillId="0" borderId="1" xfId="814" applyFont="1" applyFill="1" applyBorder="1" applyAlignment="1">
      <alignment horizontal="left" vertical="center" indent="1"/>
    </xf>
    <xf numFmtId="0" fontId="5" fillId="0" borderId="1" xfId="814" applyFont="1" applyFill="1" applyBorder="1">
      <alignment vertical="center"/>
    </xf>
    <xf numFmtId="195" fontId="7" fillId="0" borderId="1" xfId="814" applyNumberFormat="1" applyFont="1" applyFill="1" applyBorder="1" applyAlignment="1">
      <alignment vertical="center" wrapText="1"/>
    </xf>
    <xf numFmtId="195" fontId="14" fillId="0" borderId="1" xfId="756" applyNumberFormat="1" applyFont="1" applyFill="1" applyBorder="1" applyAlignment="1">
      <alignment vertical="center" wrapText="1"/>
    </xf>
    <xf numFmtId="0" fontId="4" fillId="0" borderId="4" xfId="814" applyFont="1" applyBorder="1" applyAlignment="1">
      <alignment vertical="center" wrapText="1"/>
    </xf>
    <xf numFmtId="0" fontId="4" fillId="0" borderId="4" xfId="814" applyFont="1" applyBorder="1" applyAlignment="1">
      <alignment horizontal="left" vertical="top" wrapText="1"/>
    </xf>
    <xf numFmtId="0" fontId="9" fillId="0" borderId="0" xfId="814" applyFont="1" applyAlignment="1">
      <alignment horizontal="left" vertical="top" wrapText="1"/>
    </xf>
    <xf numFmtId="0" fontId="4" fillId="0" borderId="0" xfId="814" applyFont="1" applyAlignment="1">
      <alignment horizontal="left" vertical="top" wrapText="1"/>
    </xf>
    <xf numFmtId="198" fontId="2" fillId="0" borderId="0" xfId="814" applyNumberFormat="1" applyFont="1">
      <alignment vertical="center"/>
    </xf>
    <xf numFmtId="199" fontId="2" fillId="0" borderId="0" xfId="814" applyNumberFormat="1" applyFont="1">
      <alignment vertical="center"/>
    </xf>
    <xf numFmtId="0" fontId="15" fillId="0" borderId="0" xfId="760" applyFont="1" applyFill="1" applyAlignment="1"/>
    <xf numFmtId="0" fontId="16" fillId="0" borderId="0" xfId="760" applyNumberFormat="1" applyFont="1" applyFill="1" applyAlignment="1" applyProtection="1">
      <alignment horizontal="center" vertical="center" wrapText="1"/>
    </xf>
    <xf numFmtId="0" fontId="8" fillId="0" borderId="0" xfId="760" applyNumberFormat="1" applyFont="1" applyFill="1" applyBorder="1" applyAlignment="1" applyProtection="1">
      <alignment horizontal="left" vertical="center"/>
    </xf>
    <xf numFmtId="0" fontId="17" fillId="0" borderId="0" xfId="760" applyNumberFormat="1" applyFont="1" applyFill="1" applyBorder="1" applyAlignment="1" applyProtection="1"/>
    <xf numFmtId="0" fontId="8" fillId="0" borderId="0" xfId="760" applyNumberFormat="1" applyFont="1" applyFill="1" applyBorder="1" applyAlignment="1" applyProtection="1"/>
    <xf numFmtId="201" fontId="17" fillId="0" borderId="0" xfId="760" applyNumberFormat="1" applyFont="1" applyFill="1" applyBorder="1" applyAlignment="1" applyProtection="1">
      <alignment horizontal="right" vertical="center"/>
    </xf>
    <xf numFmtId="2" fontId="7" fillId="0" borderId="5" xfId="760" applyNumberFormat="1" applyFont="1" applyFill="1" applyBorder="1" applyAlignment="1" applyProtection="1">
      <alignment horizontal="center" vertical="center" wrapText="1"/>
    </xf>
    <xf numFmtId="194" fontId="7" fillId="0" borderId="1" xfId="1030" applyNumberFormat="1" applyFont="1" applyFill="1" applyBorder="1" applyAlignment="1" applyProtection="1">
      <alignment horizontal="center" vertical="center" wrapText="1"/>
    </xf>
    <xf numFmtId="194" fontId="7" fillId="0" borderId="3" xfId="1030" applyNumberFormat="1" applyFont="1" applyFill="1" applyBorder="1" applyAlignment="1">
      <alignment horizontal="center" vertical="center" wrapText="1"/>
    </xf>
    <xf numFmtId="0" fontId="15" fillId="0" borderId="0" xfId="552" applyFont="1" applyFill="1" applyAlignment="1">
      <alignment horizontal="center" vertical="center"/>
    </xf>
    <xf numFmtId="49" fontId="7" fillId="0" borderId="1" xfId="761" applyNumberFormat="1" applyFont="1" applyFill="1" applyBorder="1" applyAlignment="1" applyProtection="1">
      <alignment horizontal="left" vertical="center" wrapText="1"/>
    </xf>
    <xf numFmtId="202" fontId="7" fillId="0" borderId="6" xfId="0" applyNumberFormat="1" applyFont="1" applyFill="1" applyBorder="1" applyAlignment="1">
      <alignment horizontal="right" vertical="center" wrapText="1"/>
    </xf>
    <xf numFmtId="196" fontId="7" fillId="0" borderId="1" xfId="3" applyNumberFormat="1" applyFont="1" applyFill="1" applyBorder="1" applyAlignment="1">
      <alignment horizontal="right" vertical="center" wrapText="1"/>
    </xf>
    <xf numFmtId="49" fontId="8" fillId="0" borderId="1" xfId="761" applyNumberFormat="1" applyFont="1" applyFill="1" applyBorder="1" applyAlignment="1" applyProtection="1">
      <alignment horizontal="left" vertical="center" wrapText="1" indent="1"/>
    </xf>
    <xf numFmtId="202" fontId="8" fillId="0" borderId="6" xfId="0" applyNumberFormat="1" applyFont="1" applyFill="1" applyBorder="1" applyAlignment="1">
      <alignment horizontal="right" vertical="center" wrapText="1"/>
    </xf>
    <xf numFmtId="202" fontId="8" fillId="0" borderId="1" xfId="1" applyNumberFormat="1" applyFont="1" applyFill="1" applyBorder="1" applyAlignment="1" applyProtection="1">
      <alignment horizontal="right" vertical="center" wrapText="1"/>
    </xf>
    <xf numFmtId="196" fontId="8" fillId="0" borderId="1" xfId="3" applyNumberFormat="1" applyFont="1" applyFill="1" applyBorder="1" applyAlignment="1">
      <alignment horizontal="right" vertical="center" wrapText="1"/>
    </xf>
    <xf numFmtId="49" fontId="7" fillId="0" borderId="1" xfId="761" applyNumberFormat="1" applyFont="1" applyFill="1" applyBorder="1" applyAlignment="1" applyProtection="1">
      <alignment horizontal="left" vertical="center" wrapText="1" indent="1"/>
    </xf>
    <xf numFmtId="202" fontId="7" fillId="0" borderId="6" xfId="1" applyNumberFormat="1" applyFont="1" applyFill="1" applyBorder="1" applyAlignment="1" applyProtection="1">
      <alignment horizontal="right" vertical="center" wrapText="1"/>
    </xf>
    <xf numFmtId="202" fontId="8" fillId="0" borderId="6" xfId="1" applyNumberFormat="1" applyFont="1" applyFill="1" applyBorder="1" applyAlignment="1" applyProtection="1">
      <alignment horizontal="right" vertical="center" wrapText="1"/>
    </xf>
    <xf numFmtId="49" fontId="7" fillId="0" borderId="1" xfId="818" applyNumberFormat="1" applyFont="1" applyFill="1" applyBorder="1" applyAlignment="1" applyProtection="1">
      <alignment horizontal="left" vertical="center" wrapText="1"/>
    </xf>
    <xf numFmtId="49" fontId="8" fillId="0" borderId="1" xfId="818" applyNumberFormat="1" applyFont="1" applyFill="1" applyBorder="1" applyAlignment="1" applyProtection="1">
      <alignment horizontal="left" vertical="center" wrapText="1" indent="1"/>
    </xf>
    <xf numFmtId="49" fontId="7" fillId="0" borderId="1" xfId="818" applyNumberFormat="1" applyFont="1" applyFill="1" applyBorder="1" applyAlignment="1" applyProtection="1">
      <alignment horizontal="center" vertical="center" wrapText="1"/>
    </xf>
    <xf numFmtId="202" fontId="7" fillId="0" borderId="1" xfId="1" applyNumberFormat="1" applyFont="1" applyFill="1" applyBorder="1" applyAlignment="1">
      <alignment horizontal="right" vertical="center" wrapText="1"/>
    </xf>
    <xf numFmtId="0" fontId="18" fillId="0" borderId="0" xfId="1029" applyFont="1" applyFill="1" applyBorder="1" applyAlignment="1">
      <alignment vertical="center"/>
    </xf>
    <xf numFmtId="49" fontId="7" fillId="0" borderId="1" xfId="817" applyNumberFormat="1" applyFont="1" applyFill="1" applyBorder="1" applyAlignment="1" applyProtection="1">
      <alignment horizontal="center" vertical="center" wrapText="1"/>
    </xf>
    <xf numFmtId="202" fontId="15" fillId="0" borderId="0" xfId="760" applyNumberFormat="1" applyFont="1" applyFill="1" applyAlignment="1"/>
    <xf numFmtId="0" fontId="15" fillId="0" borderId="0" xfId="760" applyFont="1" applyFill="1" applyBorder="1" applyAlignment="1"/>
    <xf numFmtId="0" fontId="0" fillId="0" borderId="0" xfId="0" applyFill="1">
      <alignment vertical="center"/>
    </xf>
    <xf numFmtId="0" fontId="0" fillId="0" borderId="0" xfId="0">
      <alignment vertical="center"/>
    </xf>
    <xf numFmtId="0" fontId="15" fillId="0" borderId="0" xfId="760" applyFont="1" applyFill="1" applyAlignment="1">
      <alignment horizontal="right" vertical="center"/>
    </xf>
    <xf numFmtId="0" fontId="16" fillId="0" borderId="0" xfId="760" applyNumberFormat="1" applyFont="1" applyFill="1" applyAlignment="1" applyProtection="1">
      <alignment horizontal="right" vertical="center" wrapText="1"/>
    </xf>
    <xf numFmtId="0" fontId="4" fillId="0" borderId="0" xfId="817" applyFont="1" applyFill="1" applyAlignment="1" applyProtection="1">
      <alignment horizontal="left" vertical="center"/>
    </xf>
    <xf numFmtId="203" fontId="17" fillId="0" borderId="0" xfId="817" applyNumberFormat="1" applyFont="1" applyFill="1" applyAlignment="1">
      <alignment horizontal="right" vertical="center"/>
    </xf>
    <xf numFmtId="0" fontId="17" fillId="0" borderId="0" xfId="817" applyFont="1" applyFill="1" applyAlignment="1">
      <alignment horizontal="right" vertical="center"/>
    </xf>
    <xf numFmtId="201" fontId="17" fillId="0" borderId="0" xfId="817" applyNumberFormat="1" applyFont="1" applyFill="1" applyBorder="1" applyAlignment="1" applyProtection="1">
      <alignment horizontal="right" vertical="center"/>
    </xf>
    <xf numFmtId="2" fontId="7" fillId="0" borderId="1" xfId="816" applyNumberFormat="1" applyFont="1" applyFill="1" applyBorder="1" applyAlignment="1" applyProtection="1">
      <alignment horizontal="center" vertical="center" wrapText="1"/>
    </xf>
    <xf numFmtId="202" fontId="7" fillId="0" borderId="1" xfId="951" applyNumberFormat="1" applyFont="1" applyFill="1" applyBorder="1" applyAlignment="1">
      <alignment horizontal="right" vertical="center" wrapText="1"/>
    </xf>
    <xf numFmtId="49" fontId="8" fillId="0" borderId="1" xfId="818" applyNumberFormat="1" applyFont="1" applyFill="1" applyBorder="1" applyAlignment="1" applyProtection="1">
      <alignment horizontal="left" vertical="center" wrapText="1"/>
    </xf>
    <xf numFmtId="202" fontId="8" fillId="0" borderId="1" xfId="951" applyNumberFormat="1" applyFont="1" applyFill="1" applyBorder="1" applyAlignment="1">
      <alignment horizontal="right" vertical="center" wrapText="1"/>
    </xf>
    <xf numFmtId="49" fontId="8" fillId="0" borderId="7" xfId="818" applyNumberFormat="1" applyFont="1" applyFill="1" applyBorder="1" applyAlignment="1" applyProtection="1">
      <alignment horizontal="left" vertical="center" wrapText="1"/>
    </xf>
    <xf numFmtId="196" fontId="8" fillId="0" borderId="7" xfId="3" applyNumberFormat="1" applyFont="1" applyFill="1" applyBorder="1" applyAlignment="1">
      <alignment horizontal="right" vertical="center" wrapText="1"/>
    </xf>
    <xf numFmtId="196" fontId="7" fillId="0" borderId="7" xfId="3" applyNumberFormat="1" applyFont="1" applyFill="1" applyBorder="1" applyAlignment="1">
      <alignment horizontal="right" vertical="center" wrapText="1"/>
    </xf>
    <xf numFmtId="49" fontId="8" fillId="0" borderId="1" xfId="818" applyNumberFormat="1" applyFont="1" applyFill="1" applyBorder="1" applyAlignment="1" applyProtection="1">
      <alignment horizontal="left" vertical="center"/>
    </xf>
    <xf numFmtId="49" fontId="7" fillId="0" borderId="1" xfId="777" applyNumberFormat="1" applyFont="1" applyFill="1" applyBorder="1" applyAlignment="1" applyProtection="1">
      <alignment horizontal="distributed" vertical="center" wrapText="1"/>
    </xf>
    <xf numFmtId="3" fontId="7" fillId="0" borderId="1" xfId="1" applyNumberFormat="1" applyFont="1" applyFill="1" applyBorder="1" applyAlignment="1">
      <alignment horizontal="right" vertical="center" wrapText="1"/>
    </xf>
    <xf numFmtId="49" fontId="12" fillId="0" borderId="1" xfId="777" applyNumberFormat="1" applyFont="1" applyFill="1" applyBorder="1" applyAlignment="1">
      <alignment horizontal="left" vertical="center" wrapText="1"/>
    </xf>
    <xf numFmtId="3" fontId="8" fillId="0" borderId="1" xfId="1" applyNumberFormat="1" applyFont="1" applyFill="1" applyBorder="1" applyAlignment="1">
      <alignment horizontal="right" vertical="center" wrapText="1"/>
    </xf>
    <xf numFmtId="202" fontId="8" fillId="0" borderId="1" xfId="972" applyNumberFormat="1" applyFont="1" applyFill="1" applyBorder="1" applyAlignment="1">
      <alignment horizontal="right" vertical="center" wrapText="1"/>
    </xf>
    <xf numFmtId="0" fontId="15" fillId="0" borderId="0" xfId="552" applyFont="1" applyFill="1" applyAlignment="1"/>
    <xf numFmtId="0" fontId="16" fillId="0" borderId="0" xfId="552" applyNumberFormat="1" applyFont="1" applyFill="1" applyAlignment="1" applyProtection="1">
      <alignment horizontal="center" vertical="center" wrapText="1"/>
    </xf>
    <xf numFmtId="0" fontId="8" fillId="0" borderId="0" xfId="552" applyFont="1" applyFill="1" applyAlignment="1" applyProtection="1">
      <alignment horizontal="left" vertical="center"/>
    </xf>
    <xf numFmtId="203" fontId="8" fillId="0" borderId="0" xfId="552" applyNumberFormat="1" applyFont="1" applyFill="1" applyAlignment="1" applyProtection="1">
      <alignment horizontal="right"/>
    </xf>
    <xf numFmtId="0" fontId="19" fillId="0" borderId="0" xfId="552" applyFont="1" applyFill="1" applyAlignment="1">
      <alignment vertical="center"/>
    </xf>
    <xf numFmtId="0" fontId="8" fillId="0" borderId="0" xfId="552" applyFont="1" applyFill="1" applyAlignment="1">
      <alignment horizontal="right" vertical="center"/>
    </xf>
    <xf numFmtId="0" fontId="7" fillId="0" borderId="1" xfId="552" applyNumberFormat="1" applyFont="1" applyFill="1" applyBorder="1" applyAlignment="1" applyProtection="1">
      <alignment horizontal="center" vertical="center"/>
    </xf>
    <xf numFmtId="194" fontId="7" fillId="0" borderId="5" xfId="1030" applyNumberFormat="1" applyFont="1" applyFill="1" applyBorder="1" applyAlignment="1">
      <alignment horizontal="center" vertical="center" wrapText="1"/>
    </xf>
    <xf numFmtId="49" fontId="7" fillId="0" borderId="1" xfId="348" applyNumberFormat="1" applyFont="1" applyFill="1" applyBorder="1" applyAlignment="1" applyProtection="1">
      <alignment vertical="center" wrapText="1"/>
    </xf>
    <xf numFmtId="202" fontId="7" fillId="0" borderId="1" xfId="733" applyNumberFormat="1" applyFont="1" applyFill="1" applyBorder="1" applyAlignment="1">
      <alignment horizontal="right" vertical="center" wrapText="1"/>
    </xf>
    <xf numFmtId="49" fontId="8" fillId="0" borderId="1" xfId="348" applyNumberFormat="1" applyFont="1" applyFill="1" applyBorder="1" applyAlignment="1" applyProtection="1">
      <alignment vertical="center" wrapText="1"/>
    </xf>
    <xf numFmtId="202" fontId="8" fillId="0" borderId="1" xfId="733" applyNumberFormat="1" applyFont="1" applyFill="1" applyBorder="1" applyAlignment="1">
      <alignment horizontal="right" vertical="center" wrapText="1"/>
    </xf>
    <xf numFmtId="49" fontId="8" fillId="0" borderId="1" xfId="348" applyNumberFormat="1" applyFont="1" applyFill="1" applyBorder="1" applyAlignment="1" applyProtection="1">
      <alignment vertical="center"/>
    </xf>
    <xf numFmtId="49" fontId="8" fillId="0" borderId="1" xfId="799" applyNumberFormat="1" applyFont="1" applyFill="1" applyBorder="1" applyAlignment="1" applyProtection="1">
      <alignment vertical="center" wrapText="1"/>
    </xf>
    <xf numFmtId="49" fontId="8" fillId="0" borderId="1" xfId="799" applyNumberFormat="1" applyFont="1" applyFill="1" applyBorder="1" applyAlignment="1" applyProtection="1">
      <alignment vertical="center"/>
    </xf>
    <xf numFmtId="49" fontId="4" fillId="0" borderId="1" xfId="777" applyNumberFormat="1" applyFont="1" applyFill="1" applyBorder="1" applyAlignment="1">
      <alignment horizontal="left" vertical="center" wrapText="1"/>
    </xf>
    <xf numFmtId="0" fontId="15" fillId="0" borderId="0" xfId="798" applyFont="1" applyFill="1" applyAlignment="1"/>
    <xf numFmtId="0" fontId="16" fillId="0" borderId="0" xfId="798" applyNumberFormat="1" applyFont="1" applyFill="1" applyAlignment="1" applyProtection="1">
      <alignment horizontal="center" vertical="center" wrapText="1"/>
    </xf>
    <xf numFmtId="0" fontId="17" fillId="0" borderId="0" xfId="817" applyFont="1" applyFill="1" applyAlignment="1"/>
    <xf numFmtId="204" fontId="8" fillId="0" borderId="0" xfId="817" applyNumberFormat="1" applyFont="1" applyFill="1" applyAlignment="1"/>
    <xf numFmtId="2" fontId="7" fillId="0" borderId="1" xfId="817" applyNumberFormat="1" applyFont="1" applyFill="1" applyBorder="1" applyAlignment="1" applyProtection="1">
      <alignment horizontal="center" vertical="center" wrapText="1"/>
    </xf>
    <xf numFmtId="0" fontId="15" fillId="0" borderId="0" xfId="798" applyFont="1" applyFill="1" applyAlignment="1">
      <alignment horizontal="center" vertical="center"/>
    </xf>
    <xf numFmtId="49" fontId="7" fillId="0" borderId="1" xfId="817" applyNumberFormat="1" applyFont="1" applyFill="1" applyBorder="1" applyAlignment="1" applyProtection="1">
      <alignment horizontal="left" vertical="center" wrapText="1"/>
    </xf>
    <xf numFmtId="202" fontId="7" fillId="0" borderId="1" xfId="797" applyNumberFormat="1" applyFont="1" applyFill="1" applyBorder="1" applyAlignment="1">
      <alignment horizontal="right" vertical="center" wrapText="1"/>
    </xf>
    <xf numFmtId="0" fontId="18" fillId="0" borderId="0" xfId="1029" applyFont="1" applyFill="1" applyAlignment="1">
      <alignment horizontal="center" vertical="center"/>
    </xf>
    <xf numFmtId="49" fontId="8" fillId="0" borderId="1" xfId="817" applyNumberFormat="1" applyFont="1" applyFill="1" applyBorder="1" applyAlignment="1" applyProtection="1">
      <alignment horizontal="left" vertical="center" wrapText="1" indent="1"/>
    </xf>
    <xf numFmtId="202" fontId="8" fillId="0" borderId="1" xfId="797" applyNumberFormat="1" applyFont="1" applyFill="1" applyBorder="1" applyAlignment="1">
      <alignment horizontal="right" vertical="center" wrapText="1"/>
    </xf>
    <xf numFmtId="196" fontId="8" fillId="0" borderId="1" xfId="850" applyNumberFormat="1" applyFont="1" applyFill="1" applyBorder="1" applyAlignment="1">
      <alignment horizontal="right" vertical="center" wrapText="1"/>
    </xf>
    <xf numFmtId="196" fontId="7" fillId="0" borderId="1" xfId="850" applyNumberFormat="1" applyFont="1" applyFill="1" applyBorder="1" applyAlignment="1">
      <alignment horizontal="right" vertical="center" wrapText="1"/>
    </xf>
    <xf numFmtId="202" fontId="15" fillId="0" borderId="0" xfId="798" applyNumberFormat="1" applyFont="1" applyFill="1" applyAlignment="1"/>
    <xf numFmtId="0" fontId="4" fillId="0" borderId="0" xfId="566" applyFont="1" applyFill="1" applyAlignment="1" applyProtection="1">
      <alignment horizontal="left" vertical="center"/>
    </xf>
    <xf numFmtId="0" fontId="17" fillId="0" borderId="0" xfId="566" applyFont="1" applyFill="1" applyAlignment="1"/>
    <xf numFmtId="204" fontId="17" fillId="0" borderId="0" xfId="566" applyNumberFormat="1" applyFont="1" applyFill="1" applyAlignment="1"/>
    <xf numFmtId="201" fontId="20" fillId="0" borderId="0" xfId="566" applyNumberFormat="1" applyFont="1" applyFill="1" applyBorder="1" applyAlignment="1" applyProtection="1">
      <alignment horizontal="right" vertical="center"/>
    </xf>
    <xf numFmtId="202" fontId="8" fillId="0" borderId="1" xfId="1" applyNumberFormat="1" applyFont="1" applyFill="1" applyBorder="1" applyAlignment="1">
      <alignment horizontal="right" vertical="center" wrapText="1"/>
    </xf>
    <xf numFmtId="202" fontId="7" fillId="0" borderId="1" xfId="1" applyNumberFormat="1" applyFont="1" applyFill="1" applyBorder="1" applyAlignment="1" applyProtection="1">
      <alignment horizontal="right" vertical="center" wrapText="1"/>
    </xf>
    <xf numFmtId="0" fontId="15" fillId="0" borderId="0" xfId="798" applyFont="1" applyFill="1" applyBorder="1" applyAlignment="1"/>
    <xf numFmtId="0" fontId="15" fillId="0" borderId="0" xfId="798" applyFont="1" applyFill="1" applyAlignment="1">
      <alignment vertical="center"/>
    </xf>
    <xf numFmtId="0" fontId="8" fillId="0" borderId="0" xfId="798" applyFont="1" applyFill="1" applyAlignment="1" applyProtection="1">
      <alignment horizontal="left" vertical="center"/>
    </xf>
    <xf numFmtId="4" fontId="8" fillId="0" borderId="0" xfId="798" applyNumberFormat="1" applyFont="1" applyFill="1" applyAlignment="1" applyProtection="1">
      <alignment horizontal="right" vertical="center"/>
    </xf>
    <xf numFmtId="204" fontId="19" fillId="0" borderId="0" xfId="798" applyNumberFormat="1" applyFont="1" applyFill="1" applyAlignment="1">
      <alignment vertical="center"/>
    </xf>
    <xf numFmtId="0" fontId="8" fillId="0" borderId="0" xfId="798" applyFont="1" applyFill="1" applyAlignment="1">
      <alignment horizontal="right" vertical="center"/>
    </xf>
    <xf numFmtId="0" fontId="7" fillId="0" borderId="1" xfId="796" applyNumberFormat="1" applyFont="1" applyFill="1" applyBorder="1" applyAlignment="1" applyProtection="1">
      <alignment horizontal="center" vertical="center"/>
    </xf>
    <xf numFmtId="49" fontId="7" fillId="0" borderId="1" xfId="799" applyNumberFormat="1" applyFont="1" applyFill="1" applyBorder="1" applyAlignment="1" applyProtection="1">
      <alignment vertical="center" wrapText="1"/>
    </xf>
    <xf numFmtId="202" fontId="7" fillId="0" borderId="1" xfId="972" applyNumberFormat="1" applyFont="1" applyFill="1" applyBorder="1" applyAlignment="1">
      <alignment horizontal="right" vertical="center" wrapText="1"/>
    </xf>
    <xf numFmtId="0" fontId="18" fillId="0" borderId="0" xfId="1029" applyFont="1" applyFill="1" applyAlignment="1">
      <alignment vertical="center"/>
    </xf>
    <xf numFmtId="0" fontId="0" fillId="0" borderId="0" xfId="0" applyFill="1" applyAlignment="1"/>
    <xf numFmtId="0" fontId="0" fillId="0" borderId="0" xfId="0" applyFill="1" applyAlignment="1">
      <alignment horizontal="center"/>
    </xf>
    <xf numFmtId="0" fontId="3" fillId="0" borderId="0" xfId="850" applyFont="1" applyFill="1" applyAlignment="1">
      <alignment horizontal="center" vertical="center" shrinkToFit="1"/>
    </xf>
    <xf numFmtId="0" fontId="4" fillId="0" borderId="0" xfId="850" applyFont="1" applyFill="1" applyAlignment="1">
      <alignment horizontal="left" vertical="center" wrapText="1"/>
    </xf>
    <xf numFmtId="0" fontId="4" fillId="0" borderId="0" xfId="850" applyFont="1" applyFill="1" applyAlignment="1">
      <alignment horizontal="center" vertical="center" wrapText="1"/>
    </xf>
    <xf numFmtId="194" fontId="8" fillId="0" borderId="0" xfId="1032" applyNumberFormat="1" applyFont="1" applyFill="1" applyBorder="1" applyAlignment="1">
      <alignment horizontal="right" vertical="center"/>
    </xf>
    <xf numFmtId="0" fontId="7" fillId="0" borderId="1" xfId="1032" applyFont="1" applyFill="1" applyBorder="1" applyAlignment="1">
      <alignment horizontal="center" vertical="center"/>
    </xf>
    <xf numFmtId="0" fontId="15" fillId="0" borderId="0" xfId="519" applyFont="1" applyFill="1" applyAlignment="1"/>
    <xf numFmtId="49" fontId="7" fillId="0" borderId="1" xfId="0" applyNumberFormat="1" applyFont="1" applyFill="1" applyBorder="1" applyAlignment="1" applyProtection="1">
      <alignment vertical="center" wrapText="1"/>
    </xf>
    <xf numFmtId="202" fontId="7" fillId="0" borderId="1" xfId="1030" applyNumberFormat="1" applyFont="1" applyFill="1" applyBorder="1" applyAlignment="1">
      <alignment horizontal="right" vertical="center" wrapText="1"/>
    </xf>
    <xf numFmtId="49" fontId="8" fillId="0" borderId="1" xfId="0" applyNumberFormat="1" applyFont="1" applyFill="1" applyBorder="1" applyAlignment="1" applyProtection="1">
      <alignment horizontal="left" vertical="center" wrapText="1" indent="1"/>
    </xf>
    <xf numFmtId="202" fontId="8" fillId="0" borderId="1" xfId="1030" applyNumberFormat="1" applyFont="1" applyFill="1" applyBorder="1" applyAlignment="1">
      <alignment horizontal="right" vertical="center" wrapText="1"/>
    </xf>
    <xf numFmtId="196" fontId="8" fillId="0" borderId="1" xfId="1030" applyNumberFormat="1" applyFont="1" applyFill="1" applyBorder="1" applyAlignment="1">
      <alignment horizontal="right" vertical="center" wrapText="1"/>
    </xf>
    <xf numFmtId="196" fontId="7" fillId="0" borderId="1" xfId="1030" applyNumberFormat="1" applyFont="1" applyFill="1" applyBorder="1" applyAlignment="1">
      <alignment horizontal="right" vertical="center" wrapText="1"/>
    </xf>
    <xf numFmtId="0" fontId="7" fillId="0" borderId="1" xfId="1030" applyFont="1" applyFill="1" applyBorder="1" applyAlignment="1">
      <alignment horizontal="distributed" vertical="center" wrapText="1"/>
    </xf>
    <xf numFmtId="0" fontId="7" fillId="0" borderId="1" xfId="519" applyNumberFormat="1" applyFont="1" applyFill="1" applyBorder="1" applyAlignment="1">
      <alignment horizontal="left" vertical="center" wrapText="1"/>
    </xf>
    <xf numFmtId="202" fontId="4" fillId="0" borderId="1" xfId="0" applyNumberFormat="1" applyFont="1" applyFill="1" applyBorder="1" applyAlignment="1">
      <alignment horizontal="right" vertical="center" wrapText="1"/>
    </xf>
    <xf numFmtId="0" fontId="8" fillId="0" borderId="1" xfId="519" applyNumberFormat="1" applyFont="1" applyFill="1" applyBorder="1" applyAlignment="1">
      <alignment horizontal="left" vertical="center" wrapText="1" indent="1"/>
    </xf>
    <xf numFmtId="0" fontId="7" fillId="0" borderId="1" xfId="1030" applyFont="1" applyFill="1" applyBorder="1" applyAlignment="1">
      <alignment horizontal="left" vertical="center" wrapText="1"/>
    </xf>
    <xf numFmtId="202" fontId="5" fillId="0" borderId="1" xfId="0" applyNumberFormat="1" applyFont="1" applyFill="1" applyBorder="1" applyAlignment="1">
      <alignment horizontal="right" vertical="center" wrapText="1"/>
    </xf>
    <xf numFmtId="41" fontId="0" fillId="0" borderId="0" xfId="0" applyNumberFormat="1" applyFill="1" applyAlignment="1">
      <alignment horizontal="center"/>
    </xf>
    <xf numFmtId="202" fontId="0" fillId="0" borderId="0" xfId="0" applyNumberFormat="1" applyFill="1" applyAlignment="1">
      <alignment horizontal="center"/>
    </xf>
    <xf numFmtId="0" fontId="21" fillId="0" borderId="1" xfId="1030" applyFont="1" applyFill="1" applyBorder="1" applyProtection="1">
      <alignment vertical="center"/>
    </xf>
    <xf numFmtId="0" fontId="15" fillId="0" borderId="0" xfId="519" applyFont="1" applyFill="1" applyAlignment="1">
      <alignment horizontal="center"/>
    </xf>
    <xf numFmtId="0" fontId="22" fillId="2" borderId="0" xfId="519" applyFont="1" applyFill="1" applyAlignment="1">
      <alignment horizontal="center"/>
    </xf>
    <xf numFmtId="0" fontId="23" fillId="0" borderId="0" xfId="850" applyFont="1" applyFill="1" applyAlignment="1">
      <alignment horizontal="center" vertical="center" wrapText="1"/>
    </xf>
    <xf numFmtId="0" fontId="8" fillId="0" borderId="0" xfId="519" applyFont="1" applyFill="1" applyAlignment="1">
      <alignment horizontal="right" vertical="center"/>
    </xf>
    <xf numFmtId="0" fontId="7" fillId="0" borderId="1" xfId="519" applyFont="1" applyFill="1" applyBorder="1" applyAlignment="1">
      <alignment horizontal="center" vertical="center" wrapText="1"/>
    </xf>
    <xf numFmtId="202" fontId="8" fillId="0" borderId="1" xfId="0" applyNumberFormat="1" applyFont="1" applyFill="1" applyBorder="1" applyAlignment="1" applyProtection="1">
      <alignment horizontal="right" vertical="center" wrapText="1"/>
      <protection locked="0"/>
    </xf>
    <xf numFmtId="202" fontId="20" fillId="0" borderId="1" xfId="0" applyNumberFormat="1" applyFont="1" applyFill="1" applyBorder="1" applyAlignment="1" applyProtection="1">
      <alignment horizontal="right" vertical="center" wrapText="1"/>
      <protection locked="0"/>
    </xf>
    <xf numFmtId="196" fontId="5" fillId="0" borderId="1" xfId="3" applyNumberFormat="1" applyFont="1" applyFill="1" applyBorder="1" applyAlignment="1" applyProtection="1">
      <alignment horizontal="right" vertical="center" wrapText="1"/>
    </xf>
    <xf numFmtId="196" fontId="4" fillId="0" borderId="1" xfId="0" applyNumberFormat="1" applyFont="1" applyFill="1" applyBorder="1" applyAlignment="1">
      <alignment horizontal="right" vertical="center" wrapText="1"/>
    </xf>
    <xf numFmtId="196" fontId="4" fillId="0" borderId="1" xfId="3" applyNumberFormat="1" applyFont="1" applyFill="1" applyBorder="1" applyAlignment="1" applyProtection="1">
      <alignment horizontal="right" vertical="center" wrapText="1"/>
    </xf>
    <xf numFmtId="196" fontId="4" fillId="0" borderId="1" xfId="3" applyNumberFormat="1" applyFont="1" applyFill="1" applyBorder="1" applyAlignment="1">
      <alignment horizontal="right" vertical="center" wrapText="1"/>
    </xf>
    <xf numFmtId="202" fontId="24" fillId="0" borderId="1" xfId="499" applyNumberFormat="1" applyFont="1" applyFill="1" applyBorder="1" applyAlignment="1" applyProtection="1">
      <alignment horizontal="right" vertical="center" wrapText="1"/>
    </xf>
    <xf numFmtId="202" fontId="25" fillId="0" borderId="1" xfId="499" applyNumberFormat="1" applyFont="1" applyFill="1" applyBorder="1" applyAlignment="1" applyProtection="1">
      <alignment horizontal="right" vertical="center" wrapText="1"/>
    </xf>
    <xf numFmtId="202" fontId="7" fillId="0" borderId="1" xfId="850" applyNumberFormat="1" applyFont="1" applyFill="1" applyBorder="1" applyAlignment="1">
      <alignment horizontal="right" vertical="center" wrapText="1"/>
    </xf>
    <xf numFmtId="202" fontId="8" fillId="0" borderId="1" xfId="850" applyNumberFormat="1" applyFont="1" applyFill="1" applyBorder="1" applyAlignment="1">
      <alignment horizontal="right" vertical="center" wrapText="1"/>
    </xf>
    <xf numFmtId="196" fontId="4" fillId="0" borderId="1" xfId="850" applyNumberFormat="1" applyFont="1" applyFill="1" applyBorder="1" applyAlignment="1">
      <alignment horizontal="right" vertical="center" wrapText="1"/>
    </xf>
    <xf numFmtId="196" fontId="5" fillId="0" borderId="1" xfId="3" applyNumberFormat="1" applyFont="1" applyFill="1" applyBorder="1" applyAlignment="1">
      <alignment horizontal="right" vertical="center" wrapText="1"/>
    </xf>
    <xf numFmtId="202" fontId="8" fillId="0" borderId="1" xfId="1234" applyNumberFormat="1" applyFont="1" applyFill="1" applyBorder="1" applyAlignment="1">
      <alignment horizontal="right" vertical="center" wrapText="1"/>
    </xf>
    <xf numFmtId="202" fontId="7" fillId="0" borderId="1" xfId="1234" applyNumberFormat="1" applyFont="1" applyFill="1" applyBorder="1" applyAlignment="1">
      <alignment horizontal="right" vertical="center" wrapText="1"/>
    </xf>
    <xf numFmtId="0" fontId="5" fillId="0" borderId="1" xfId="0" applyFont="1" applyFill="1" applyBorder="1" applyAlignment="1">
      <alignment horizontal="distributed" vertical="center" wrapText="1"/>
    </xf>
    <xf numFmtId="202" fontId="8" fillId="0" borderId="1" xfId="0" applyNumberFormat="1" applyFont="1" applyFill="1" applyBorder="1" applyAlignment="1">
      <alignment horizontal="right" vertical="center" wrapText="1"/>
    </xf>
    <xf numFmtId="41" fontId="15" fillId="0" borderId="0" xfId="519" applyNumberFormat="1" applyFont="1" applyFill="1" applyAlignment="1">
      <alignment horizontal="center"/>
    </xf>
    <xf numFmtId="0" fontId="21" fillId="3" borderId="1" xfId="1030" applyFont="1" applyFill="1" applyBorder="1" applyProtection="1">
      <alignment vertical="center"/>
    </xf>
    <xf numFmtId="202" fontId="15" fillId="0" borderId="0" xfId="519" applyNumberFormat="1" applyFont="1" applyFill="1" applyAlignment="1">
      <alignment horizontal="center"/>
    </xf>
    <xf numFmtId="0" fontId="8" fillId="0" borderId="0" xfId="519" applyFont="1" applyFill="1" applyAlignment="1"/>
    <xf numFmtId="0" fontId="26" fillId="0" borderId="0" xfId="850" applyFont="1" applyFill="1" applyAlignment="1">
      <alignment vertical="center" shrinkToFit="1"/>
    </xf>
    <xf numFmtId="194" fontId="15" fillId="0" borderId="0" xfId="1032" applyNumberFormat="1" applyFont="1" applyFill="1" applyBorder="1" applyAlignment="1">
      <alignment vertical="center"/>
    </xf>
    <xf numFmtId="0" fontId="7" fillId="0" borderId="1" xfId="1032" applyFont="1" applyFill="1" applyBorder="1" applyAlignment="1">
      <alignment horizontal="distributed" vertical="center" wrapText="1" indent="3"/>
    </xf>
    <xf numFmtId="41" fontId="5" fillId="0" borderId="1" xfId="0" applyNumberFormat="1" applyFont="1" applyFill="1" applyBorder="1" applyAlignment="1">
      <alignment horizontal="right" vertical="center" wrapText="1"/>
    </xf>
    <xf numFmtId="41" fontId="7" fillId="0" borderId="1" xfId="1030" applyNumberFormat="1" applyFont="1" applyFill="1" applyBorder="1" applyAlignment="1">
      <alignment horizontal="right" vertical="center" wrapText="1"/>
    </xf>
    <xf numFmtId="196" fontId="5" fillId="0" borderId="1" xfId="0" applyNumberFormat="1" applyFont="1" applyFill="1" applyBorder="1" applyAlignment="1">
      <alignment horizontal="right" vertical="center" wrapText="1"/>
    </xf>
    <xf numFmtId="196" fontId="25" fillId="0" borderId="1" xfId="0" applyNumberFormat="1" applyFont="1" applyFill="1" applyBorder="1" applyAlignment="1">
      <alignment horizontal="right" vertical="center" wrapText="1"/>
    </xf>
    <xf numFmtId="196" fontId="8" fillId="0" borderId="1" xfId="0" applyNumberFormat="1" applyFont="1" applyFill="1" applyBorder="1" applyAlignment="1">
      <alignment horizontal="right" vertical="center" wrapText="1"/>
    </xf>
    <xf numFmtId="196" fontId="7" fillId="0" borderId="1" xfId="0" applyNumberFormat="1" applyFont="1" applyFill="1" applyBorder="1" applyAlignment="1">
      <alignment horizontal="right" vertical="center" wrapText="1"/>
    </xf>
    <xf numFmtId="0" fontId="8" fillId="0" borderId="1" xfId="751" applyNumberFormat="1" applyFont="1" applyFill="1" applyBorder="1" applyAlignment="1">
      <alignment horizontal="left" vertical="center" wrapText="1"/>
    </xf>
    <xf numFmtId="0" fontId="7" fillId="0" borderId="1" xfId="1032" applyFont="1" applyFill="1" applyBorder="1" applyAlignment="1">
      <alignment horizontal="left" vertical="center" wrapText="1"/>
    </xf>
    <xf numFmtId="0" fontId="7" fillId="0" borderId="1" xfId="751" applyNumberFormat="1" applyFont="1" applyFill="1" applyBorder="1" applyAlignment="1">
      <alignment horizontal="left" vertical="center" wrapText="1"/>
    </xf>
    <xf numFmtId="201" fontId="8" fillId="0" borderId="0" xfId="760" applyNumberFormat="1" applyFont="1" applyFill="1" applyBorder="1" applyAlignment="1" applyProtection="1">
      <alignment horizontal="left" vertical="center"/>
    </xf>
    <xf numFmtId="0" fontId="8" fillId="0" borderId="0" xfId="519" applyFont="1" applyFill="1" applyBorder="1" applyAlignment="1">
      <alignment horizontal="center" vertical="center"/>
    </xf>
    <xf numFmtId="0" fontId="8" fillId="0" borderId="0" xfId="519" applyFont="1" applyFill="1" applyAlignment="1">
      <alignment horizontal="center" vertical="center"/>
    </xf>
    <xf numFmtId="0" fontId="27" fillId="0" borderId="0" xfId="1029" applyFont="1" applyFill="1" applyAlignment="1">
      <alignment vertical="center"/>
    </xf>
    <xf numFmtId="0" fontId="8" fillId="0" borderId="1" xfId="751" applyNumberFormat="1" applyFont="1" applyFill="1" applyBorder="1" applyAlignment="1">
      <alignment horizontal="left" vertical="center" wrapText="1" indent="1"/>
    </xf>
    <xf numFmtId="202" fontId="20" fillId="0" borderId="1" xfId="0" applyNumberFormat="1" applyFont="1" applyFill="1" applyBorder="1" applyAlignment="1">
      <alignment horizontal="right" vertical="center" wrapText="1"/>
    </xf>
    <xf numFmtId="202" fontId="8" fillId="0" borderId="1" xfId="0" applyNumberFormat="1" applyFont="1" applyFill="1" applyBorder="1" applyAlignment="1" applyProtection="1">
      <alignment horizontal="right" vertical="center" wrapText="1"/>
    </xf>
    <xf numFmtId="202" fontId="7" fillId="0" borderId="1" xfId="0" applyNumberFormat="1" applyFont="1" applyFill="1" applyBorder="1" applyAlignment="1" applyProtection="1">
      <alignment horizontal="right" vertical="center" wrapText="1"/>
    </xf>
    <xf numFmtId="0" fontId="18" fillId="0" borderId="0" xfId="1030" applyFont="1" applyFill="1" applyProtection="1">
      <alignment vertical="center"/>
    </xf>
    <xf numFmtId="0" fontId="28" fillId="0" borderId="0" xfId="1030" applyFont="1" applyFill="1" applyAlignment="1" applyProtection="1">
      <alignment horizontal="center" vertical="center"/>
    </xf>
    <xf numFmtId="0" fontId="28" fillId="0" borderId="0" xfId="1030" applyFont="1" applyFill="1" applyProtection="1">
      <alignment vertical="center"/>
    </xf>
    <xf numFmtId="0" fontId="15" fillId="0" borderId="0" xfId="1030" applyFill="1" applyProtection="1">
      <alignment vertical="center"/>
    </xf>
    <xf numFmtId="194" fontId="15" fillId="0" borderId="0" xfId="1030" applyNumberFormat="1" applyFill="1" applyProtection="1">
      <alignment vertical="center"/>
    </xf>
    <xf numFmtId="202" fontId="15" fillId="0" borderId="0" xfId="519" applyNumberFormat="1" applyFill="1" applyAlignment="1" applyProtection="1"/>
    <xf numFmtId="0" fontId="16" fillId="0" borderId="0" xfId="1030" applyFont="1" applyFill="1" applyAlignment="1" applyProtection="1">
      <alignment horizontal="center" vertical="center"/>
    </xf>
    <xf numFmtId="0" fontId="8" fillId="0" borderId="0" xfId="1030" applyFont="1" applyFill="1" applyProtection="1">
      <alignment vertical="center"/>
    </xf>
    <xf numFmtId="194" fontId="8" fillId="0" borderId="0" xfId="1030" applyNumberFormat="1" applyFont="1" applyFill="1" applyBorder="1" applyAlignment="1" applyProtection="1">
      <alignment horizontal="right" vertical="center"/>
    </xf>
    <xf numFmtId="202" fontId="18" fillId="0" borderId="0" xfId="519" applyNumberFormat="1" applyFont="1" applyFill="1" applyAlignment="1" applyProtection="1"/>
    <xf numFmtId="194" fontId="7" fillId="0" borderId="5" xfId="1030" applyNumberFormat="1" applyFont="1" applyFill="1" applyBorder="1" applyAlignment="1" applyProtection="1">
      <alignment horizontal="center" vertical="center" wrapText="1"/>
    </xf>
    <xf numFmtId="0" fontId="7" fillId="0" borderId="1" xfId="1030" applyFont="1" applyFill="1" applyBorder="1" applyAlignment="1" applyProtection="1">
      <alignment horizontal="distributed" vertical="center" wrapText="1" indent="3"/>
    </xf>
    <xf numFmtId="0" fontId="28" fillId="0" borderId="0" xfId="1030" applyFont="1" applyFill="1" applyAlignment="1" applyProtection="1">
      <alignment horizontal="center" vertical="center" wrapText="1"/>
    </xf>
    <xf numFmtId="0" fontId="15" fillId="0" borderId="0" xfId="1030" applyFont="1" applyFill="1" applyAlignment="1" applyProtection="1">
      <alignment horizontal="center" vertical="center"/>
    </xf>
    <xf numFmtId="0" fontId="7" fillId="0" borderId="8" xfId="1030" applyNumberFormat="1" applyFont="1" applyFill="1" applyBorder="1" applyAlignment="1" applyProtection="1">
      <alignment horizontal="left" vertical="center" wrapText="1"/>
    </xf>
    <xf numFmtId="49" fontId="7" fillId="0" borderId="1" xfId="0" applyNumberFormat="1" applyFont="1" applyFill="1" applyBorder="1" applyAlignment="1" applyProtection="1">
      <alignment horizontal="left" vertical="center" wrapText="1"/>
    </xf>
    <xf numFmtId="202" fontId="7" fillId="0" borderId="1" xfId="0" applyNumberFormat="1" applyFont="1" applyFill="1" applyBorder="1" applyAlignment="1" applyProtection="1">
      <alignment horizontal="right" vertical="center" wrapText="1"/>
      <protection locked="0"/>
    </xf>
    <xf numFmtId="196" fontId="7" fillId="0" borderId="1" xfId="3" applyNumberFormat="1" applyFont="1" applyFill="1" applyBorder="1" applyAlignment="1" applyProtection="1">
      <alignment horizontal="right" vertical="center" wrapText="1" shrinkToFit="1"/>
    </xf>
    <xf numFmtId="0" fontId="18" fillId="0" borderId="0" xfId="1029" applyFont="1" applyFill="1" applyProtection="1">
      <alignment vertical="center"/>
    </xf>
    <xf numFmtId="49" fontId="7" fillId="0" borderId="1" xfId="0" applyNumberFormat="1" applyFont="1" applyFill="1" applyBorder="1" applyAlignment="1" applyProtection="1">
      <alignment horizontal="left" vertical="center" wrapText="1" indent="2"/>
    </xf>
    <xf numFmtId="0" fontId="8" fillId="0" borderId="8" xfId="103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wrapText="1" indent="4"/>
    </xf>
    <xf numFmtId="194" fontId="8" fillId="0" borderId="1" xfId="1030" applyNumberFormat="1" applyFont="1" applyFill="1" applyBorder="1" applyAlignment="1">
      <alignment horizontal="center" vertical="center" wrapText="1"/>
    </xf>
    <xf numFmtId="196" fontId="8" fillId="0" borderId="1" xfId="3" applyNumberFormat="1" applyFont="1" applyFill="1" applyBorder="1" applyAlignment="1" applyProtection="1">
      <alignment horizontal="right" vertical="center" wrapText="1" shrinkToFit="1"/>
    </xf>
    <xf numFmtId="0" fontId="7" fillId="0" borderId="9" xfId="0" applyNumberFormat="1" applyFont="1" applyFill="1" applyBorder="1" applyAlignment="1" applyProtection="1">
      <alignment horizontal="left" vertical="center"/>
    </xf>
    <xf numFmtId="0" fontId="8" fillId="0" borderId="9" xfId="0" applyNumberFormat="1" applyFont="1" applyFill="1" applyBorder="1" applyAlignment="1" applyProtection="1">
      <alignment horizontal="left" vertical="center"/>
    </xf>
    <xf numFmtId="3" fontId="8" fillId="0" borderId="1" xfId="0" applyNumberFormat="1" applyFont="1" applyFill="1" applyBorder="1" applyAlignment="1" applyProtection="1">
      <alignment horizontal="right" vertical="center"/>
      <protection locked="0"/>
    </xf>
    <xf numFmtId="3" fontId="7" fillId="0" borderId="1" xfId="0" applyNumberFormat="1" applyFont="1" applyFill="1" applyBorder="1" applyAlignment="1" applyProtection="1">
      <alignment horizontal="right" vertical="center"/>
      <protection locked="0"/>
    </xf>
    <xf numFmtId="0" fontId="7" fillId="0" borderId="9" xfId="0" applyFont="1" applyFill="1" applyBorder="1" applyAlignment="1" applyProtection="1">
      <alignment horizontal="left" vertical="center"/>
    </xf>
    <xf numFmtId="0" fontId="8" fillId="0" borderId="9" xfId="0" applyFont="1" applyFill="1" applyBorder="1" applyAlignment="1" applyProtection="1">
      <alignment horizontal="left" vertical="center"/>
    </xf>
    <xf numFmtId="3" fontId="7" fillId="0" borderId="1" xfId="0" applyNumberFormat="1" applyFont="1" applyFill="1" applyBorder="1" applyAlignment="1" applyProtection="1">
      <alignment horizontal="right" vertical="center"/>
    </xf>
    <xf numFmtId="49" fontId="7" fillId="0" borderId="9" xfId="0" applyNumberFormat="1" applyFont="1" applyFill="1" applyBorder="1" applyAlignment="1" applyProtection="1">
      <alignment horizontal="left" vertical="center" wrapText="1"/>
    </xf>
    <xf numFmtId="49" fontId="8" fillId="0" borderId="9" xfId="0" applyNumberFormat="1" applyFont="1" applyFill="1" applyBorder="1" applyAlignment="1" applyProtection="1">
      <alignment horizontal="left" vertical="center" wrapText="1"/>
    </xf>
    <xf numFmtId="0" fontId="15" fillId="0" borderId="0" xfId="1030" applyFill="1" applyAlignment="1" applyProtection="1">
      <alignment horizontal="center" vertical="center"/>
    </xf>
    <xf numFmtId="0" fontId="7" fillId="0" borderId="9" xfId="0" applyNumberFormat="1" applyFont="1" applyFill="1" applyBorder="1" applyAlignment="1" applyProtection="1">
      <alignment horizontal="left" vertical="center" wrapText="1"/>
    </xf>
    <xf numFmtId="0" fontId="8" fillId="0" borderId="9" xfId="0" applyNumberFormat="1" applyFont="1" applyFill="1" applyBorder="1" applyAlignment="1" applyProtection="1">
      <alignment horizontal="left" vertical="center" wrapText="1"/>
    </xf>
    <xf numFmtId="0" fontId="4" fillId="0" borderId="9" xfId="0"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wrapText="1"/>
    </xf>
    <xf numFmtId="202" fontId="4" fillId="0" borderId="1" xfId="0" applyNumberFormat="1" applyFont="1" applyFill="1" applyBorder="1" applyAlignment="1" applyProtection="1">
      <alignment horizontal="right" vertical="center" wrapText="1"/>
    </xf>
    <xf numFmtId="49" fontId="29" fillId="0" borderId="9" xfId="0" applyNumberFormat="1" applyFont="1" applyFill="1" applyBorder="1" applyAlignment="1" applyProtection="1">
      <alignment horizontal="distributed" vertical="center"/>
    </xf>
    <xf numFmtId="49" fontId="7" fillId="0" borderId="1" xfId="0" applyNumberFormat="1" applyFont="1" applyFill="1" applyBorder="1" applyAlignment="1" applyProtection="1">
      <alignment horizontal="distributed" vertical="center" wrapText="1"/>
    </xf>
    <xf numFmtId="202" fontId="5" fillId="0" borderId="1" xfId="0" applyNumberFormat="1" applyFont="1" applyFill="1" applyBorder="1" applyAlignment="1" applyProtection="1">
      <alignment horizontal="right" vertical="center" wrapText="1"/>
    </xf>
    <xf numFmtId="0" fontId="8" fillId="0" borderId="1" xfId="1030" applyNumberFormat="1" applyFont="1" applyFill="1" applyBorder="1" applyAlignment="1" applyProtection="1">
      <alignment horizontal="left" vertical="center"/>
    </xf>
    <xf numFmtId="0" fontId="7" fillId="0" borderId="1" xfId="1030" applyFont="1" applyFill="1" applyBorder="1" applyAlignment="1" applyProtection="1">
      <alignment horizontal="left" vertical="center" wrapText="1"/>
    </xf>
    <xf numFmtId="0" fontId="8" fillId="0" borderId="1" xfId="1030" applyFont="1" applyFill="1" applyBorder="1" applyAlignment="1" applyProtection="1">
      <alignment horizontal="left" vertical="center" wrapText="1" indent="2"/>
    </xf>
    <xf numFmtId="49" fontId="4" fillId="0" borderId="1" xfId="0" applyNumberFormat="1" applyFont="1" applyFill="1" applyBorder="1" applyAlignment="1" applyProtection="1">
      <alignment horizontal="left" vertical="center" wrapText="1" indent="4"/>
    </xf>
    <xf numFmtId="3" fontId="4" fillId="0" borderId="1" xfId="0" applyNumberFormat="1" applyFont="1" applyFill="1" applyBorder="1" applyAlignment="1" applyProtection="1">
      <alignment horizontal="right" vertical="center"/>
      <protection locked="0"/>
    </xf>
    <xf numFmtId="0" fontId="4" fillId="0" borderId="5" xfId="1015" applyNumberFormat="1" applyFont="1" applyFill="1" applyBorder="1" applyAlignment="1" applyProtection="1">
      <alignment horizontal="left" vertical="center"/>
    </xf>
    <xf numFmtId="0" fontId="18" fillId="0" borderId="0" xfId="1029" applyFont="1" applyFill="1">
      <alignment vertical="center"/>
    </xf>
    <xf numFmtId="49" fontId="4" fillId="0" borderId="5" xfId="1015" applyNumberFormat="1" applyFont="1" applyFill="1" applyBorder="1" applyAlignment="1" applyProtection="1">
      <alignment horizontal="left" vertical="center"/>
    </xf>
    <xf numFmtId="0" fontId="8" fillId="0" borderId="1" xfId="1030" applyFont="1" applyFill="1" applyBorder="1" applyAlignment="1" applyProtection="1">
      <alignment horizontal="left" vertical="center" wrapText="1" indent="4"/>
    </xf>
    <xf numFmtId="0" fontId="8" fillId="0" borderId="5" xfId="1030" applyNumberFormat="1" applyFont="1" applyFill="1" applyBorder="1" applyAlignment="1" applyProtection="1">
      <alignment horizontal="left" vertical="center"/>
    </xf>
    <xf numFmtId="202" fontId="4" fillId="0" borderId="1" xfId="0" applyNumberFormat="1" applyFont="1" applyFill="1" applyBorder="1" applyAlignment="1" applyProtection="1">
      <alignment horizontal="right" vertical="center" wrapText="1"/>
      <protection locked="0"/>
    </xf>
    <xf numFmtId="49" fontId="8" fillId="0" borderId="1" xfId="1030" applyNumberFormat="1" applyFont="1" applyFill="1" applyBorder="1" applyAlignment="1" applyProtection="1">
      <alignment horizontal="left" vertical="center"/>
    </xf>
    <xf numFmtId="49" fontId="8" fillId="0" borderId="5" xfId="1030" applyNumberFormat="1" applyFont="1" applyFill="1" applyBorder="1" applyAlignment="1" applyProtection="1">
      <alignment horizontal="left" vertical="center"/>
    </xf>
    <xf numFmtId="0" fontId="7" fillId="0" borderId="5" xfId="1030" applyNumberFormat="1" applyFont="1" applyFill="1" applyBorder="1" applyAlignment="1" applyProtection="1">
      <alignment horizontal="left" vertical="center"/>
    </xf>
    <xf numFmtId="0" fontId="7" fillId="0" borderId="1" xfId="1029" applyFont="1" applyFill="1" applyBorder="1" applyAlignment="1" applyProtection="1">
      <alignment horizontal="left" vertical="center" wrapText="1"/>
    </xf>
    <xf numFmtId="49" fontId="7" fillId="0" borderId="5" xfId="1030" applyNumberFormat="1" applyFont="1" applyFill="1" applyBorder="1" applyAlignment="1" applyProtection="1">
      <alignment horizontal="left" vertical="center"/>
    </xf>
    <xf numFmtId="202" fontId="5" fillId="0" borderId="1" xfId="0" applyNumberFormat="1" applyFont="1" applyFill="1" applyBorder="1" applyAlignment="1" applyProtection="1">
      <alignment horizontal="right" vertical="center" wrapText="1"/>
      <protection locked="0"/>
    </xf>
    <xf numFmtId="49" fontId="7" fillId="0" borderId="5" xfId="1030" applyNumberFormat="1" applyFont="1" applyFill="1" applyBorder="1" applyAlignment="1" applyProtection="1">
      <alignment horizontal="distributed" vertical="center" indent="1"/>
    </xf>
    <xf numFmtId="0" fontId="7" fillId="0" borderId="1" xfId="1030" applyFont="1" applyFill="1" applyBorder="1" applyAlignment="1" applyProtection="1">
      <alignment horizontal="distributed" vertical="center" wrapText="1"/>
    </xf>
    <xf numFmtId="0" fontId="8" fillId="0" borderId="0" xfId="1030" applyFont="1" applyFill="1" applyAlignment="1" applyProtection="1">
      <alignment vertical="center" wrapText="1"/>
    </xf>
    <xf numFmtId="0" fontId="15" fillId="0" borderId="0" xfId="1030" applyFill="1">
      <alignment vertical="center"/>
    </xf>
    <xf numFmtId="0" fontId="15" fillId="0" borderId="0" xfId="1030" applyFont="1" applyFill="1">
      <alignment vertical="center"/>
    </xf>
    <xf numFmtId="202" fontId="15" fillId="0" borderId="0" xfId="1030" applyNumberFormat="1" applyFill="1" applyProtection="1">
      <alignment vertical="center"/>
    </xf>
    <xf numFmtId="0" fontId="18" fillId="0" borderId="0" xfId="1030" applyFont="1" applyFill="1">
      <alignment vertical="center"/>
    </xf>
    <xf numFmtId="0" fontId="28" fillId="0" borderId="0" xfId="1030" applyFont="1" applyFill="1" applyAlignment="1">
      <alignment horizontal="center" vertical="center"/>
    </xf>
    <xf numFmtId="194" fontId="15" fillId="0" borderId="0" xfId="1030" applyNumberFormat="1" applyFill="1">
      <alignment vertical="center"/>
    </xf>
    <xf numFmtId="0" fontId="16" fillId="0" borderId="0" xfId="1030" applyFont="1" applyFill="1" applyAlignment="1">
      <alignment horizontal="center" vertical="center"/>
    </xf>
    <xf numFmtId="0" fontId="8" fillId="0" borderId="0" xfId="1030" applyFont="1" applyFill="1">
      <alignment vertical="center"/>
    </xf>
    <xf numFmtId="0" fontId="30" fillId="0" borderId="0" xfId="1030" applyFont="1" applyFill="1">
      <alignment vertical="center"/>
    </xf>
    <xf numFmtId="194" fontId="8" fillId="0" borderId="0" xfId="1030" applyNumberFormat="1" applyFont="1" applyFill="1" applyAlignment="1">
      <alignment horizontal="right" vertical="center"/>
    </xf>
    <xf numFmtId="0" fontId="7" fillId="0" borderId="1" xfId="1030" applyFont="1" applyFill="1" applyBorder="1" applyAlignment="1">
      <alignment horizontal="distributed" vertical="center" wrapText="1" indent="3"/>
    </xf>
    <xf numFmtId="0" fontId="31" fillId="0" borderId="0" xfId="1028" applyFont="1" applyFill="1" applyAlignment="1">
      <alignment vertical="center" wrapText="1"/>
    </xf>
    <xf numFmtId="0" fontId="4" fillId="0" borderId="9" xfId="0" applyNumberFormat="1" applyFont="1" applyFill="1" applyBorder="1" applyAlignment="1" applyProtection="1">
      <alignment horizontal="left" vertical="center"/>
    </xf>
    <xf numFmtId="49" fontId="5" fillId="0" borderId="1" xfId="0" applyNumberFormat="1" applyFont="1" applyFill="1" applyBorder="1" applyAlignment="1" applyProtection="1">
      <alignment horizontal="left" vertical="center" wrapText="1"/>
    </xf>
    <xf numFmtId="196" fontId="7" fillId="0" borderId="1" xfId="3" applyNumberFormat="1" applyFont="1" applyFill="1" applyBorder="1" applyAlignment="1" applyProtection="1">
      <alignment horizontal="right" vertical="center" wrapText="1" shrinkToFit="1"/>
      <protection locked="0"/>
    </xf>
    <xf numFmtId="49" fontId="4" fillId="0" borderId="1" xfId="0" applyNumberFormat="1" applyFont="1" applyFill="1" applyBorder="1" applyAlignment="1" applyProtection="1">
      <alignment horizontal="left" vertical="center" wrapText="1" indent="2"/>
    </xf>
    <xf numFmtId="196" fontId="8" fillId="0" borderId="1" xfId="3" applyNumberFormat="1" applyFont="1" applyFill="1" applyBorder="1" applyAlignment="1" applyProtection="1">
      <alignment horizontal="right" vertical="center" wrapText="1" shrinkToFit="1"/>
      <protection locked="0"/>
    </xf>
    <xf numFmtId="49" fontId="32" fillId="0" borderId="1" xfId="0" applyNumberFormat="1" applyFont="1" applyFill="1" applyBorder="1" applyAlignment="1" applyProtection="1">
      <alignment horizontal="distributed" vertical="center" wrapText="1"/>
    </xf>
    <xf numFmtId="0" fontId="7" fillId="0" borderId="5" xfId="1030" applyFont="1" applyFill="1" applyBorder="1" applyAlignment="1">
      <alignment horizontal="left" vertical="center"/>
    </xf>
    <xf numFmtId="0" fontId="7" fillId="0" borderId="1" xfId="1029" applyFont="1" applyFill="1" applyBorder="1" applyAlignment="1">
      <alignment horizontal="left" vertical="center"/>
    </xf>
    <xf numFmtId="0" fontId="8" fillId="0" borderId="1" xfId="1029" applyFont="1" applyFill="1" applyBorder="1" applyAlignment="1" applyProtection="1">
      <alignment horizontal="left" vertical="center" indent="2"/>
    </xf>
    <xf numFmtId="0" fontId="8" fillId="0" borderId="5" xfId="1030" applyFont="1" applyFill="1" applyBorder="1" applyAlignment="1">
      <alignment horizontal="left" vertical="center"/>
    </xf>
    <xf numFmtId="0" fontId="8" fillId="0" borderId="5" xfId="1030" applyFont="1" applyFill="1" applyBorder="1" applyAlignment="1" applyProtection="1">
      <alignment horizontal="left" vertical="center"/>
    </xf>
    <xf numFmtId="0" fontId="8" fillId="0" borderId="5" xfId="1030" applyFont="1" applyFill="1" applyBorder="1">
      <alignment vertical="center"/>
    </xf>
    <xf numFmtId="0" fontId="7" fillId="0" borderId="1" xfId="1030" applyFont="1" applyFill="1" applyBorder="1" applyAlignment="1">
      <alignment horizontal="distributed" vertical="center"/>
    </xf>
    <xf numFmtId="0" fontId="8" fillId="0" borderId="0" xfId="1030" applyFont="1" applyFill="1" applyAlignment="1">
      <alignment vertical="top" wrapText="1"/>
    </xf>
    <xf numFmtId="3" fontId="15" fillId="0" borderId="0" xfId="1030" applyNumberFormat="1" applyFill="1">
      <alignment vertical="center"/>
    </xf>
    <xf numFmtId="49" fontId="8" fillId="0" borderId="1" xfId="0" applyNumberFormat="1" applyFont="1" applyFill="1" applyBorder="1" applyAlignment="1" applyProtection="1">
      <alignment horizontal="left" vertical="center" wrapText="1" indent="2"/>
    </xf>
    <xf numFmtId="3" fontId="4" fillId="0" borderId="0" xfId="0" applyNumberFormat="1" applyFont="1" applyFill="1" applyBorder="1" applyAlignment="1" applyProtection="1">
      <alignment horizontal="right" vertical="center"/>
      <protection locked="0"/>
    </xf>
    <xf numFmtId="0" fontId="7" fillId="0" borderId="5" xfId="1015" applyNumberFormat="1" applyFont="1" applyFill="1" applyBorder="1" applyAlignment="1" applyProtection="1">
      <alignment horizontal="left" vertical="center"/>
    </xf>
    <xf numFmtId="0" fontId="8" fillId="0" borderId="5" xfId="1015" applyNumberFormat="1" applyFont="1" applyFill="1" applyBorder="1" applyAlignment="1" applyProtection="1">
      <alignment horizontal="left" vertical="center"/>
    </xf>
    <xf numFmtId="49" fontId="8" fillId="0" borderId="5" xfId="1015" applyNumberFormat="1" applyFont="1" applyFill="1" applyBorder="1" applyAlignment="1" applyProtection="1">
      <alignment horizontal="left" vertical="center"/>
    </xf>
    <xf numFmtId="0" fontId="15" fillId="0" borderId="5" xfId="1030" applyFont="1" applyFill="1" applyBorder="1" applyAlignment="1" applyProtection="1">
      <alignment horizontal="left" vertical="center"/>
    </xf>
    <xf numFmtId="0" fontId="8" fillId="0" borderId="0" xfId="1030" applyFont="1" applyFill="1" applyAlignment="1" applyProtection="1">
      <alignment vertical="top" wrapText="1"/>
    </xf>
    <xf numFmtId="0" fontId="8" fillId="0" borderId="0" xfId="1030" applyFont="1" applyFill="1" applyAlignment="1" applyProtection="1">
      <alignment vertical="top"/>
    </xf>
    <xf numFmtId="0" fontId="8" fillId="0" borderId="0" xfId="1030" applyFont="1" applyFill="1" applyAlignment="1" applyProtection="1">
      <alignment horizontal="center" vertical="center"/>
    </xf>
    <xf numFmtId="3" fontId="15" fillId="0" borderId="0" xfId="1030" applyNumberFormat="1" applyFill="1" applyProtection="1">
      <alignment vertical="center"/>
    </xf>
    <xf numFmtId="0" fontId="15" fillId="0" borderId="0" xfId="1030" applyFont="1" applyFill="1" applyAlignment="1">
      <alignment horizontal="center" vertical="center"/>
    </xf>
    <xf numFmtId="0" fontId="8" fillId="0" borderId="9" xfId="0" applyFont="1" applyFill="1" applyBorder="1" applyAlignment="1" applyProtection="1">
      <alignment vertical="center"/>
    </xf>
    <xf numFmtId="0" fontId="7" fillId="0" borderId="5" xfId="1030" applyFont="1" applyFill="1" applyBorder="1" applyAlignment="1" applyProtection="1">
      <alignment horizontal="left" vertical="center"/>
    </xf>
    <xf numFmtId="0" fontId="8" fillId="0" borderId="1" xfId="1029" applyFont="1" applyFill="1" applyBorder="1" applyAlignment="1" applyProtection="1">
      <alignment horizontal="left" vertical="center" wrapText="1" indent="2"/>
    </xf>
    <xf numFmtId="0" fontId="7" fillId="0" borderId="1" xfId="1029" applyFont="1" applyFill="1" applyBorder="1" applyAlignment="1" applyProtection="1">
      <alignment horizontal="left" vertical="center"/>
    </xf>
    <xf numFmtId="0" fontId="8" fillId="0" borderId="0" xfId="1030" applyFont="1" applyFill="1" applyAlignment="1">
      <alignment vertical="top"/>
    </xf>
    <xf numFmtId="202" fontId="15" fillId="0" borderId="0" xfId="1030" applyNumberFormat="1" applyFill="1">
      <alignment vertical="center"/>
    </xf>
    <xf numFmtId="0" fontId="0" fillId="0" borderId="0" xfId="0" applyFont="1" applyFill="1" applyBorder="1" applyAlignment="1"/>
    <xf numFmtId="0" fontId="15" fillId="0" borderId="0" xfId="0" applyFont="1" applyFill="1" applyBorder="1" applyAlignment="1">
      <alignment vertical="center"/>
    </xf>
    <xf numFmtId="0" fontId="3" fillId="0" borderId="0" xfId="777" applyFont="1" applyFill="1" applyBorder="1" applyAlignment="1">
      <alignment horizontal="center" vertical="center" wrapText="1"/>
    </xf>
    <xf numFmtId="0" fontId="4" fillId="0" borderId="0" xfId="777" applyFont="1" applyFill="1" applyBorder="1" applyAlignment="1">
      <alignment horizontal="left" vertical="center"/>
    </xf>
    <xf numFmtId="0" fontId="4" fillId="0" borderId="0" xfId="777" applyFont="1" applyFill="1" applyBorder="1" applyAlignment="1">
      <alignment horizontal="right" vertical="center"/>
    </xf>
    <xf numFmtId="0" fontId="7" fillId="0" borderId="1" xfId="0" applyFont="1" applyFill="1" applyBorder="1" applyAlignment="1">
      <alignment horizontal="center" vertical="center" wrapText="1"/>
    </xf>
    <xf numFmtId="202" fontId="15" fillId="3" borderId="0" xfId="519" applyNumberFormat="1" applyFont="1" applyFill="1" applyBorder="1" applyAlignment="1">
      <alignment horizontal="center" vertical="center" wrapText="1"/>
    </xf>
    <xf numFmtId="0" fontId="33" fillId="0" borderId="1" xfId="0" applyFont="1" applyFill="1" applyBorder="1" applyAlignment="1">
      <alignment horizontal="left" vertical="center"/>
    </xf>
    <xf numFmtId="202" fontId="33" fillId="0" borderId="1" xfId="1" applyNumberFormat="1" applyFont="1" applyFill="1" applyBorder="1" applyAlignment="1">
      <alignment horizontal="right" vertical="center" wrapText="1"/>
    </xf>
    <xf numFmtId="0" fontId="18" fillId="3" borderId="0" xfId="1030" applyFont="1" applyFill="1" applyBorder="1" applyAlignment="1">
      <alignment horizontal="center" vertical="center"/>
    </xf>
    <xf numFmtId="0" fontId="25" fillId="0" borderId="1" xfId="0" applyFont="1" applyFill="1" applyBorder="1" applyAlignment="1">
      <alignment horizontal="left" vertical="center" indent="1"/>
    </xf>
    <xf numFmtId="202" fontId="25" fillId="0" borderId="1" xfId="1" applyNumberFormat="1" applyFont="1" applyFill="1" applyBorder="1" applyAlignment="1">
      <alignment horizontal="right" vertical="center" wrapText="1"/>
    </xf>
    <xf numFmtId="0" fontId="33" fillId="0" borderId="1" xfId="0" applyFont="1" applyFill="1" applyBorder="1" applyAlignment="1">
      <alignment vertical="center"/>
    </xf>
    <xf numFmtId="0" fontId="25" fillId="0" borderId="7" xfId="0" applyFont="1" applyFill="1" applyBorder="1" applyAlignment="1">
      <alignment horizontal="left" vertical="center" indent="1"/>
    </xf>
    <xf numFmtId="0" fontId="33" fillId="0" borderId="1" xfId="0" applyFont="1" applyFill="1" applyBorder="1" applyAlignment="1">
      <alignment horizontal="center" vertical="center"/>
    </xf>
    <xf numFmtId="202" fontId="0" fillId="0" borderId="0" xfId="0" applyNumberFormat="1" applyFont="1" applyFill="1" applyBorder="1" applyAlignment="1"/>
    <xf numFmtId="0" fontId="34" fillId="0" borderId="0" xfId="1030" applyFont="1" applyFill="1" applyAlignment="1">
      <alignment horizontal="center" vertical="center" wrapText="1"/>
    </xf>
    <xf numFmtId="0" fontId="15" fillId="0" borderId="0" xfId="1030" applyFont="1" applyFill="1" applyAlignment="1">
      <alignment vertical="center"/>
    </xf>
    <xf numFmtId="194" fontId="15" fillId="0" borderId="0" xfId="1030" applyNumberFormat="1" applyFont="1" applyFill="1" applyAlignment="1">
      <alignment vertical="center"/>
    </xf>
    <xf numFmtId="0" fontId="3" fillId="0" borderId="0" xfId="851" applyFont="1" applyFill="1" applyAlignment="1">
      <alignment horizontal="center" vertical="center" shrinkToFit="1"/>
    </xf>
    <xf numFmtId="0" fontId="4" fillId="0" borderId="0" xfId="851" applyFont="1" applyFill="1" applyBorder="1" applyAlignment="1">
      <alignment horizontal="left" vertical="center" wrapText="1"/>
    </xf>
    <xf numFmtId="0" fontId="35" fillId="0" borderId="0" xfId="932" applyFont="1" applyFill="1" applyAlignment="1"/>
    <xf numFmtId="0" fontId="4" fillId="0" borderId="0" xfId="0" applyFont="1" applyAlignment="1">
      <alignment horizontal="right" vertical="center"/>
    </xf>
    <xf numFmtId="0" fontId="7" fillId="0" borderId="1" xfId="1034" applyFont="1" applyBorder="1" applyAlignment="1">
      <alignment horizontal="center" vertical="center"/>
    </xf>
    <xf numFmtId="0" fontId="7" fillId="0" borderId="1" xfId="1034" applyFont="1" applyFill="1" applyBorder="1" applyAlignment="1">
      <alignment horizontal="center" vertical="center"/>
    </xf>
    <xf numFmtId="0" fontId="7" fillId="0" borderId="1" xfId="1034" applyFont="1" applyFill="1" applyBorder="1" applyAlignment="1">
      <alignment horizontal="center" vertical="center" wrapText="1"/>
    </xf>
    <xf numFmtId="0" fontId="7" fillId="0" borderId="1" xfId="0" applyFont="1" applyFill="1" applyBorder="1" applyAlignment="1">
      <alignment horizontal="left" vertical="center"/>
    </xf>
    <xf numFmtId="0" fontId="25" fillId="0" borderId="1" xfId="777" applyFont="1" applyFill="1" applyBorder="1" applyAlignment="1">
      <alignment vertical="center"/>
    </xf>
    <xf numFmtId="0" fontId="25" fillId="0" borderId="1" xfId="777" applyFont="1" applyFill="1" applyBorder="1" applyAlignment="1">
      <alignment vertical="center" wrapText="1"/>
    </xf>
    <xf numFmtId="0" fontId="4" fillId="0" borderId="1" xfId="777" applyFont="1" applyFill="1" applyBorder="1" applyAlignment="1">
      <alignment vertical="center"/>
    </xf>
    <xf numFmtId="194" fontId="8" fillId="0" borderId="1" xfId="1365" applyNumberFormat="1" applyFont="1" applyFill="1" applyBorder="1" applyAlignment="1" applyProtection="1">
      <alignment horizontal="left" vertical="center" wrapText="1"/>
      <protection locked="0"/>
    </xf>
    <xf numFmtId="0" fontId="36" fillId="0" borderId="0" xfId="0" applyFont="1" applyFill="1" applyAlignment="1"/>
    <xf numFmtId="0" fontId="0" fillId="0" borderId="0" xfId="0" applyFont="1" applyFill="1" applyAlignment="1"/>
    <xf numFmtId="0" fontId="37" fillId="0" borderId="0" xfId="777" applyFont="1" applyAlignment="1">
      <alignment horizontal="center" vertical="center"/>
    </xf>
    <xf numFmtId="0" fontId="4" fillId="0" borderId="0" xfId="777" applyFont="1" applyFill="1" applyAlignment="1">
      <alignment horizontal="left" vertical="center"/>
    </xf>
    <xf numFmtId="0" fontId="4" fillId="0" borderId="0" xfId="0" applyFont="1" applyFill="1" applyAlignment="1">
      <alignment horizontal="right" vertical="center"/>
    </xf>
    <xf numFmtId="0" fontId="0" fillId="0" borderId="0" xfId="777" applyFont="1" applyAlignment="1">
      <alignment horizontal="right"/>
    </xf>
    <xf numFmtId="0" fontId="5" fillId="0" borderId="1" xfId="0" applyFont="1" applyFill="1" applyBorder="1" applyAlignment="1">
      <alignment horizontal="center" vertical="center"/>
    </xf>
    <xf numFmtId="194" fontId="7" fillId="0" borderId="2" xfId="1030" applyNumberFormat="1" applyFont="1" applyBorder="1" applyAlignment="1">
      <alignment horizontal="center" vertical="center" wrapText="1"/>
    </xf>
    <xf numFmtId="202" fontId="15" fillId="3" borderId="0" xfId="519" applyNumberFormat="1" applyFont="1" applyFill="1" applyAlignment="1">
      <alignment horizontal="center" vertical="center" wrapText="1"/>
    </xf>
    <xf numFmtId="0" fontId="4" fillId="0" borderId="1" xfId="0" applyFont="1" applyFill="1" applyBorder="1" applyAlignment="1">
      <alignment horizontal="left" vertical="center" wrapText="1"/>
    </xf>
    <xf numFmtId="202" fontId="5" fillId="0" borderId="3" xfId="0" applyNumberFormat="1" applyFont="1" applyFill="1" applyBorder="1" applyAlignment="1">
      <alignment vertical="center" wrapText="1"/>
    </xf>
    <xf numFmtId="202" fontId="5" fillId="0" borderId="1" xfId="0" applyNumberFormat="1" applyFont="1" applyFill="1" applyBorder="1" applyAlignment="1">
      <alignment vertical="center" wrapText="1"/>
    </xf>
    <xf numFmtId="0" fontId="18" fillId="3" borderId="0" xfId="1030" applyFont="1" applyFill="1" applyAlignment="1">
      <alignment horizontal="center" vertical="center"/>
    </xf>
    <xf numFmtId="0" fontId="2" fillId="0" borderId="0" xfId="0" applyFont="1" applyFill="1" applyAlignment="1">
      <alignment vertical="center"/>
    </xf>
    <xf numFmtId="0" fontId="8" fillId="0" borderId="1" xfId="936" applyFont="1" applyFill="1" applyBorder="1" applyAlignment="1">
      <alignment vertical="center" wrapText="1"/>
    </xf>
    <xf numFmtId="202" fontId="8" fillId="0" borderId="1" xfId="936" applyNumberFormat="1" applyFont="1" applyFill="1" applyBorder="1" applyAlignment="1">
      <alignment horizontal="right" vertical="center" wrapText="1"/>
    </xf>
    <xf numFmtId="202" fontId="4" fillId="0" borderId="3" xfId="0" applyNumberFormat="1" applyFont="1" applyFill="1" applyBorder="1" applyAlignment="1">
      <alignment vertical="center" wrapText="1"/>
    </xf>
    <xf numFmtId="202" fontId="4"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7" fillId="0" borderId="1" xfId="936" applyFont="1" applyFill="1" applyBorder="1" applyAlignment="1">
      <alignment horizontal="center" vertical="center"/>
    </xf>
    <xf numFmtId="202" fontId="7" fillId="0" borderId="1" xfId="936" applyNumberFormat="1" applyFont="1" applyFill="1" applyBorder="1" applyAlignment="1">
      <alignment horizontal="right" vertical="center" wrapText="1"/>
    </xf>
    <xf numFmtId="0" fontId="38" fillId="0" borderId="0" xfId="1030" applyFont="1" applyFill="1" applyAlignment="1">
      <alignment vertical="center"/>
    </xf>
    <xf numFmtId="0" fontId="39" fillId="0" borderId="0" xfId="1030" applyFont="1" applyFill="1" applyAlignment="1">
      <alignment vertical="center"/>
    </xf>
    <xf numFmtId="0" fontId="28" fillId="0" borderId="0" xfId="1030" applyFont="1" applyFill="1" applyAlignment="1">
      <alignment vertical="center"/>
    </xf>
    <xf numFmtId="0" fontId="8" fillId="0" borderId="0" xfId="1030" applyFont="1" applyFill="1" applyAlignment="1">
      <alignment horizontal="center" vertical="center"/>
    </xf>
    <xf numFmtId="0" fontId="8" fillId="0" borderId="0" xfId="1030" applyFont="1" applyFill="1" applyAlignment="1">
      <alignment vertical="center"/>
    </xf>
    <xf numFmtId="0" fontId="18" fillId="0" borderId="0" xfId="1030" applyFont="1" applyFill="1" applyAlignment="1">
      <alignment vertical="center"/>
    </xf>
    <xf numFmtId="194" fontId="8" fillId="0" borderId="0" xfId="1030" applyNumberFormat="1" applyFont="1" applyFill="1" applyBorder="1" applyAlignment="1">
      <alignment horizontal="right" vertical="center"/>
    </xf>
    <xf numFmtId="0" fontId="7" fillId="0" borderId="0" xfId="1030" applyFont="1" applyFill="1" applyAlignment="1">
      <alignment horizontal="center" vertical="center" wrapText="1"/>
    </xf>
    <xf numFmtId="202" fontId="15" fillId="0" borderId="0" xfId="519" applyNumberFormat="1" applyFont="1" applyFill="1" applyAlignment="1">
      <alignment horizontal="center" vertical="center" wrapText="1"/>
    </xf>
    <xf numFmtId="0" fontId="7" fillId="0" borderId="1" xfId="0" applyNumberFormat="1"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xf>
    <xf numFmtId="49" fontId="8" fillId="0" borderId="1" xfId="0" applyNumberFormat="1" applyFont="1" applyFill="1" applyBorder="1" applyAlignment="1" applyProtection="1">
      <alignment horizontal="left" vertical="center" wrapText="1" indent="3"/>
    </xf>
    <xf numFmtId="0" fontId="8" fillId="0" borderId="1" xfId="0" applyNumberFormat="1" applyFont="1" applyFill="1" applyBorder="1" applyAlignment="1" applyProtection="1">
      <alignment horizontal="left" vertical="center"/>
      <protection locked="0"/>
    </xf>
    <xf numFmtId="0" fontId="27" fillId="0" borderId="0" xfId="1030" applyFont="1" applyFill="1" applyAlignment="1">
      <alignment horizontal="center" vertical="center" wrapText="1"/>
    </xf>
    <xf numFmtId="0" fontId="34" fillId="0" borderId="0" xfId="1030" applyFont="1" applyFill="1" applyAlignment="1" applyProtection="1">
      <alignment horizontal="center" vertical="center" wrapText="1"/>
    </xf>
    <xf numFmtId="0" fontId="8" fillId="0" borderId="1" xfId="0" applyFont="1" applyFill="1" applyBorder="1" applyAlignment="1" applyProtection="1">
      <alignment horizontal="left" vertical="center"/>
      <protection locked="0"/>
    </xf>
    <xf numFmtId="0" fontId="8" fillId="0" borderId="1" xfId="0" applyFont="1" applyFill="1" applyBorder="1" applyAlignment="1" applyProtection="1">
      <alignment horizontal="left" vertical="center"/>
    </xf>
    <xf numFmtId="49" fontId="7" fillId="0" borderId="1" xfId="0" applyNumberFormat="1" applyFont="1" applyFill="1" applyBorder="1" applyAlignment="1">
      <alignment horizontal="left" vertical="center" wrapText="1"/>
    </xf>
    <xf numFmtId="0" fontId="7" fillId="0" borderId="1"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wrapText="1"/>
    </xf>
    <xf numFmtId="49" fontId="8" fillId="0" borderId="1" xfId="0" applyNumberFormat="1" applyFont="1" applyFill="1" applyBorder="1" applyAlignment="1" applyProtection="1">
      <alignment horizontal="left" vertical="center" indent="3"/>
    </xf>
    <xf numFmtId="49" fontId="8" fillId="0" borderId="1" xfId="0" applyNumberFormat="1" applyFont="1" applyFill="1" applyBorder="1" applyAlignment="1" applyProtection="1">
      <alignment horizontal="left" vertical="center" wrapText="1"/>
      <protection locked="0"/>
    </xf>
    <xf numFmtId="0" fontId="7" fillId="0" borderId="1" xfId="0" applyFont="1" applyFill="1" applyBorder="1" applyAlignment="1" applyProtection="1">
      <alignment horizontal="left" vertical="center"/>
    </xf>
    <xf numFmtId="0" fontId="8" fillId="0" borderId="1" xfId="0" applyNumberFormat="1" applyFont="1" applyFill="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indent="3"/>
      <protection locked="0"/>
    </xf>
    <xf numFmtId="49" fontId="7" fillId="0" borderId="1" xfId="0" applyNumberFormat="1" applyFont="1" applyFill="1" applyBorder="1" applyAlignment="1" applyProtection="1">
      <alignment horizontal="left" vertical="center" wrapText="1" indent="2"/>
      <protection locked="0"/>
    </xf>
    <xf numFmtId="49" fontId="8" fillId="0" borderId="1" xfId="0" applyNumberFormat="1" applyFont="1" applyFill="1" applyBorder="1" applyAlignment="1" applyProtection="1">
      <alignment horizontal="left" vertical="center" wrapText="1" indent="3"/>
      <protection locked="0"/>
    </xf>
    <xf numFmtId="49" fontId="7" fillId="0" borderId="1" xfId="0" applyNumberFormat="1" applyFont="1" applyFill="1" applyBorder="1" applyAlignment="1">
      <alignment vertical="center" wrapText="1"/>
    </xf>
    <xf numFmtId="202" fontId="7" fillId="0" borderId="1" xfId="1" applyNumberFormat="1" applyFont="1" applyFill="1" applyBorder="1" applyAlignment="1" applyProtection="1">
      <alignment horizontal="right" vertical="center" wrapText="1"/>
      <protection locked="0"/>
    </xf>
    <xf numFmtId="49" fontId="7" fillId="0" borderId="1" xfId="1037" applyNumberFormat="1" applyFont="1" applyFill="1" applyBorder="1" applyAlignment="1" applyProtection="1">
      <alignment horizontal="left" vertical="center"/>
    </xf>
    <xf numFmtId="0" fontId="8" fillId="0" borderId="4" xfId="1030" applyFont="1" applyFill="1" applyBorder="1" applyAlignment="1">
      <alignment horizontal="left" vertical="center" wrapText="1"/>
    </xf>
    <xf numFmtId="0" fontId="8" fillId="0" borderId="0" xfId="1030" applyFont="1" applyFill="1" applyAlignment="1">
      <alignment horizontal="left" vertical="center" wrapText="1"/>
    </xf>
    <xf numFmtId="0" fontId="8" fillId="0" borderId="0" xfId="1030" applyFont="1" applyFill="1" applyAlignment="1">
      <alignment vertical="center" wrapText="1"/>
    </xf>
    <xf numFmtId="3" fontId="15" fillId="0" borderId="0" xfId="1030" applyNumberFormat="1" applyFont="1" applyFill="1" applyAlignment="1">
      <alignment vertical="center"/>
    </xf>
    <xf numFmtId="202" fontId="15" fillId="0" borderId="0" xfId="1030" applyNumberFormat="1" applyFont="1" applyFill="1" applyAlignment="1">
      <alignment vertical="center"/>
    </xf>
    <xf numFmtId="0" fontId="15" fillId="0" borderId="0" xfId="1029" applyFill="1">
      <alignment vertical="center"/>
    </xf>
    <xf numFmtId="0" fontId="0" fillId="0" borderId="0" xfId="0" applyFill="1" applyAlignment="1">
      <alignment wrapText="1"/>
    </xf>
    <xf numFmtId="0" fontId="40" fillId="0" borderId="0" xfId="1030" applyFont="1" applyFill="1" applyAlignment="1">
      <alignment horizontal="center" vertical="center"/>
    </xf>
    <xf numFmtId="0" fontId="0" fillId="0" borderId="0" xfId="1030" applyFont="1" applyFill="1">
      <alignment vertical="center"/>
    </xf>
    <xf numFmtId="0" fontId="8" fillId="0" borderId="0" xfId="1030" applyFont="1" applyFill="1" applyAlignment="1">
      <alignment horizontal="left" vertical="center"/>
    </xf>
    <xf numFmtId="0" fontId="4" fillId="0" borderId="0" xfId="0" applyFont="1" applyFill="1" applyAlignment="1">
      <alignment horizontal="center" vertical="center"/>
    </xf>
    <xf numFmtId="202" fontId="8" fillId="0" borderId="1" xfId="1035" applyNumberFormat="1" applyFont="1" applyFill="1" applyBorder="1" applyAlignment="1" applyProtection="1">
      <alignment vertical="center" wrapText="1"/>
    </xf>
    <xf numFmtId="202" fontId="8" fillId="0" borderId="1" xfId="1" applyNumberFormat="1" applyFont="1" applyFill="1" applyBorder="1" applyAlignment="1" applyProtection="1">
      <alignment horizontal="right" vertical="center" wrapText="1"/>
      <protection locked="0"/>
    </xf>
    <xf numFmtId="196" fontId="8" fillId="0" borderId="1" xfId="3" applyNumberFormat="1" applyFont="1" applyFill="1" applyBorder="1" applyAlignment="1" applyProtection="1">
      <alignment horizontal="right" vertical="center" wrapText="1"/>
      <protection locked="0"/>
    </xf>
    <xf numFmtId="49" fontId="8" fillId="0" borderId="1" xfId="1035" applyNumberFormat="1" applyFont="1" applyFill="1" applyBorder="1" applyAlignment="1" applyProtection="1">
      <alignment horizontal="left" vertical="center" wrapText="1"/>
    </xf>
    <xf numFmtId="0" fontId="7" fillId="0" borderId="5" xfId="1030" applyFont="1" applyFill="1" applyBorder="1" applyAlignment="1">
      <alignment horizontal="distributed" vertical="center"/>
    </xf>
    <xf numFmtId="196" fontId="7" fillId="0" borderId="1" xfId="3" applyNumberFormat="1" applyFont="1" applyFill="1" applyBorder="1" applyAlignment="1" applyProtection="1">
      <alignment horizontal="right" vertical="center" wrapText="1"/>
      <protection locked="0"/>
    </xf>
    <xf numFmtId="0" fontId="7" fillId="0" borderId="1" xfId="1030" applyNumberFormat="1" applyFont="1" applyFill="1" applyBorder="1" applyAlignment="1">
      <alignment horizontal="left" vertical="center"/>
    </xf>
    <xf numFmtId="0" fontId="18" fillId="0" borderId="0" xfId="1029" applyFont="1" applyFill="1" applyAlignment="1" applyProtection="1">
      <alignment horizontal="center" vertical="center"/>
    </xf>
    <xf numFmtId="0" fontId="8" fillId="0" borderId="1" xfId="1030" applyFont="1" applyFill="1" applyBorder="1" applyAlignment="1">
      <alignment horizontal="left" vertical="center" wrapText="1" indent="1"/>
    </xf>
    <xf numFmtId="202" fontId="0" fillId="0" borderId="0" xfId="0" applyNumberFormat="1" applyFill="1" applyAlignment="1"/>
    <xf numFmtId="0" fontId="8" fillId="0" borderId="5" xfId="1030" applyNumberFormat="1" applyFont="1" applyFill="1" applyBorder="1" applyAlignment="1">
      <alignment horizontal="left" vertical="center"/>
    </xf>
    <xf numFmtId="0" fontId="8" fillId="0" borderId="5" xfId="1029" applyFont="1" applyFill="1" applyBorder="1" applyAlignment="1">
      <alignment horizontal="left" vertical="center"/>
    </xf>
    <xf numFmtId="0" fontId="4" fillId="0" borderId="1" xfId="0" applyFont="1" applyFill="1" applyBorder="1" applyAlignment="1" applyProtection="1">
      <alignment horizontal="left" vertical="center"/>
    </xf>
    <xf numFmtId="0" fontId="7" fillId="0" borderId="1" xfId="1030" applyFont="1" applyFill="1" applyBorder="1" applyAlignment="1">
      <alignment horizontal="left" vertical="center"/>
    </xf>
    <xf numFmtId="0" fontId="7" fillId="0" borderId="1" xfId="1030" applyNumberFormat="1" applyFont="1" applyFill="1" applyBorder="1" applyAlignment="1">
      <alignment horizontal="left" vertical="center" wrapText="1"/>
    </xf>
    <xf numFmtId="0" fontId="15" fillId="0" borderId="0" xfId="1030" applyFill="1" applyAlignment="1">
      <alignment vertical="center" wrapText="1"/>
    </xf>
    <xf numFmtId="0" fontId="41" fillId="0" borderId="0" xfId="1030" applyFont="1" applyFill="1" applyAlignment="1">
      <alignment horizontal="left" vertical="top" wrapText="1"/>
    </xf>
    <xf numFmtId="0" fontId="41" fillId="0" borderId="0" xfId="1030" applyFont="1" applyFill="1" applyAlignment="1">
      <alignment horizontal="left" vertical="center" wrapText="1"/>
    </xf>
    <xf numFmtId="202" fontId="15" fillId="0" borderId="0" xfId="1029" applyNumberFormat="1" applyFill="1">
      <alignment vertical="center"/>
    </xf>
    <xf numFmtId="0" fontId="41" fillId="0" borderId="0" xfId="1030" applyFont="1" applyFill="1" applyAlignment="1">
      <alignment horizontal="center" vertical="center" wrapText="1"/>
    </xf>
    <xf numFmtId="0" fontId="20" fillId="0" borderId="0" xfId="1030" applyFont="1" applyFill="1" applyAlignment="1">
      <alignment horizontal="center" vertical="center" wrapText="1"/>
    </xf>
    <xf numFmtId="205" fontId="21" fillId="0" borderId="1" xfId="1030" applyNumberFormat="1" applyFont="1" applyFill="1" applyBorder="1" applyProtection="1">
      <alignment vertical="center"/>
    </xf>
    <xf numFmtId="194" fontId="7" fillId="0" borderId="5" xfId="1030" applyNumberFormat="1" applyFont="1" applyFill="1" applyBorder="1" applyAlignment="1">
      <alignment vertical="center" wrapText="1"/>
    </xf>
    <xf numFmtId="0" fontId="7" fillId="0" borderId="5" xfId="1030" applyNumberFormat="1" applyFont="1" applyFill="1" applyBorder="1" applyAlignment="1">
      <alignment horizontal="left" vertical="center"/>
    </xf>
    <xf numFmtId="0" fontId="7" fillId="0" borderId="1" xfId="1030" applyNumberFormat="1" applyFont="1" applyFill="1" applyBorder="1" applyAlignment="1">
      <alignment vertical="center" wrapText="1"/>
    </xf>
    <xf numFmtId="0" fontId="8" fillId="0" borderId="1" xfId="1030" applyFont="1" applyFill="1" applyBorder="1" applyAlignment="1" applyProtection="1">
      <alignment horizontal="left" vertical="center" wrapText="1" indent="1"/>
    </xf>
    <xf numFmtId="0" fontId="8" fillId="0" borderId="5" xfId="1030" applyFont="1" applyFill="1" applyBorder="1" applyAlignment="1">
      <alignment horizontal="left" vertical="top" wrapText="1"/>
    </xf>
    <xf numFmtId="0" fontId="7" fillId="0" borderId="1" xfId="1030" applyNumberFormat="1" applyFont="1" applyFill="1" applyBorder="1" applyAlignment="1" applyProtection="1">
      <alignment vertical="center" wrapText="1"/>
    </xf>
    <xf numFmtId="202" fontId="8" fillId="0" borderId="0" xfId="1030" applyNumberFormat="1" applyFont="1" applyFill="1">
      <alignment vertical="center"/>
    </xf>
    <xf numFmtId="0" fontId="8" fillId="0" borderId="5" xfId="1029" applyFont="1" applyFill="1" applyBorder="1" applyAlignment="1" applyProtection="1">
      <alignment horizontal="left" vertical="center"/>
    </xf>
    <xf numFmtId="0" fontId="27" fillId="0" borderId="5" xfId="1030" applyFont="1" applyFill="1" applyBorder="1" applyAlignment="1">
      <alignment horizontal="distributed" vertical="center"/>
    </xf>
    <xf numFmtId="0" fontId="15" fillId="0" borderId="0" xfId="1030" applyFill="1" applyAlignment="1">
      <alignment vertical="top"/>
    </xf>
    <xf numFmtId="202" fontId="15" fillId="0" borderId="0" xfId="1030" applyNumberFormat="1" applyFont="1" applyFill="1">
      <alignment vertical="center"/>
    </xf>
    <xf numFmtId="206" fontId="21" fillId="0" borderId="1" xfId="1030" applyNumberFormat="1" applyFont="1" applyFill="1" applyBorder="1" applyProtection="1">
      <alignment vertical="center"/>
    </xf>
    <xf numFmtId="0" fontId="15" fillId="0" borderId="0" xfId="519" applyFill="1" applyAlignment="1" applyProtection="1"/>
    <xf numFmtId="0" fontId="39" fillId="0" borderId="0" xfId="1030" applyFont="1" applyFill="1">
      <alignment vertical="center"/>
    </xf>
    <xf numFmtId="0" fontId="15" fillId="0" borderId="0" xfId="1030" applyFont="1" applyFill="1" applyProtection="1">
      <alignment vertical="center"/>
    </xf>
    <xf numFmtId="0" fontId="15" fillId="0" borderId="0" xfId="1030" applyFill="1" applyAlignment="1" applyProtection="1">
      <alignment vertical="center" wrapText="1"/>
    </xf>
    <xf numFmtId="0" fontId="22" fillId="0" borderId="0" xfId="1030" applyFont="1" applyFill="1" applyProtection="1">
      <alignment vertical="center"/>
    </xf>
    <xf numFmtId="0" fontId="8" fillId="0" borderId="0" xfId="519" applyFont="1" applyFill="1" applyAlignment="1" applyProtection="1">
      <alignment horizontal="center"/>
    </xf>
    <xf numFmtId="0" fontId="4" fillId="0" borderId="0" xfId="1030" applyFont="1" applyFill="1" applyAlignment="1" applyProtection="1">
      <alignment horizontal="left" vertical="center"/>
    </xf>
    <xf numFmtId="0" fontId="30" fillId="0" borderId="0" xfId="1030" applyFont="1" applyFill="1" applyProtection="1">
      <alignment vertical="center"/>
    </xf>
    <xf numFmtId="0" fontId="7" fillId="0" borderId="0" xfId="1030" applyFont="1" applyFill="1" applyAlignment="1" applyProtection="1">
      <alignment horizontal="center" vertical="center" wrapText="1"/>
    </xf>
    <xf numFmtId="202" fontId="7" fillId="0" borderId="10" xfId="519" applyNumberFormat="1" applyFont="1" applyFill="1" applyBorder="1" applyAlignment="1" applyProtection="1">
      <alignment horizontal="center" vertical="center" wrapText="1"/>
    </xf>
    <xf numFmtId="0" fontId="7" fillId="0" borderId="1" xfId="1030" applyFont="1" applyFill="1" applyBorder="1" applyAlignment="1" applyProtection="1">
      <alignment horizontal="center" vertical="center" wrapText="1"/>
    </xf>
    <xf numFmtId="196" fontId="8" fillId="0" borderId="3" xfId="3" applyNumberFormat="1" applyFont="1" applyFill="1" applyBorder="1" applyAlignment="1" applyProtection="1">
      <alignment horizontal="right" vertical="center" wrapText="1"/>
    </xf>
    <xf numFmtId="49" fontId="7" fillId="0" borderId="1" xfId="0" applyNumberFormat="1" applyFont="1" applyFill="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wrapText="1" indent="2"/>
      <protection locked="0"/>
    </xf>
    <xf numFmtId="0" fontId="8" fillId="0" borderId="9" xfId="0" applyNumberFormat="1" applyFont="1" applyFill="1" applyBorder="1" applyAlignment="1" applyProtection="1">
      <alignment horizontal="left" vertical="center"/>
      <protection locked="0"/>
    </xf>
    <xf numFmtId="0" fontId="22" fillId="0" borderId="0" xfId="519" applyFont="1" applyFill="1" applyAlignment="1" applyProtection="1"/>
    <xf numFmtId="0" fontId="42" fillId="0" borderId="0" xfId="1030" applyFont="1" applyFill="1" applyAlignment="1" applyProtection="1">
      <alignment horizontal="center" vertical="center" wrapText="1"/>
    </xf>
    <xf numFmtId="206" fontId="15" fillId="0" borderId="0" xfId="1030" applyNumberFormat="1" applyFill="1" applyProtection="1">
      <alignment vertical="center"/>
    </xf>
    <xf numFmtId="0" fontId="8" fillId="0" borderId="9" xfId="0" applyFont="1" applyFill="1" applyBorder="1" applyAlignment="1" applyProtection="1">
      <alignment horizontal="left" vertical="center"/>
      <protection locked="0"/>
    </xf>
    <xf numFmtId="49" fontId="8" fillId="0" borderId="9" xfId="0" applyNumberFormat="1" applyFont="1" applyFill="1" applyBorder="1" applyAlignment="1" applyProtection="1">
      <alignment horizontal="left" vertical="center" wrapText="1"/>
      <protection locked="0"/>
    </xf>
    <xf numFmtId="0" fontId="8" fillId="0" borderId="9" xfId="0" applyNumberFormat="1" applyFont="1" applyFill="1" applyBorder="1" applyAlignment="1" applyProtection="1">
      <alignment horizontal="left" vertical="center" wrapText="1"/>
      <protection locked="0"/>
    </xf>
    <xf numFmtId="3" fontId="8" fillId="0" borderId="1" xfId="0" applyNumberFormat="1" applyFont="1" applyFill="1" applyBorder="1" applyAlignment="1" applyProtection="1">
      <alignment horizontal="right" vertical="center"/>
    </xf>
    <xf numFmtId="49" fontId="7" fillId="0" borderId="9" xfId="0" applyNumberFormat="1" applyFont="1" applyFill="1" applyBorder="1" applyAlignment="1" applyProtection="1">
      <alignment horizontal="distributed" vertical="center"/>
    </xf>
    <xf numFmtId="49" fontId="7" fillId="0" borderId="1" xfId="0" applyNumberFormat="1" applyFont="1" applyFill="1" applyBorder="1" applyAlignment="1" applyProtection="1">
      <alignment horizontal="distributed" vertical="center" wrapText="1"/>
      <protection locked="0"/>
    </xf>
    <xf numFmtId="0" fontId="8" fillId="0" borderId="0" xfId="1030" applyFont="1" applyFill="1" applyAlignment="1" applyProtection="1">
      <alignment horizontal="left" vertical="top" wrapText="1"/>
    </xf>
    <xf numFmtId="0" fontId="19" fillId="0" borderId="0" xfId="1030" applyFont="1" applyFill="1" applyAlignment="1" applyProtection="1">
      <alignment horizontal="left" vertical="top"/>
    </xf>
    <xf numFmtId="0" fontId="8" fillId="0" borderId="0" xfId="1030" applyFont="1" applyFill="1" applyAlignment="1" applyProtection="1">
      <alignment horizontal="left" vertical="center"/>
    </xf>
    <xf numFmtId="0" fontId="8" fillId="0" borderId="0" xfId="1030" applyFont="1" applyFill="1" applyAlignment="1" applyProtection="1">
      <alignment horizontal="right" vertical="center"/>
    </xf>
    <xf numFmtId="0" fontId="8" fillId="0" borderId="0" xfId="1030" applyFont="1" applyFill="1" applyAlignment="1" applyProtection="1">
      <alignment horizontal="center" vertical="center" wrapText="1"/>
    </xf>
    <xf numFmtId="0" fontId="28" fillId="0" borderId="0" xfId="1030" applyFont="1" applyFill="1" applyAlignment="1" applyProtection="1">
      <alignment vertical="center" wrapText="1"/>
    </xf>
    <xf numFmtId="194" fontId="7" fillId="0" borderId="10" xfId="1030" applyNumberFormat="1" applyFont="1" applyFill="1" applyBorder="1" applyAlignment="1">
      <alignment horizontal="center" vertical="center" wrapText="1"/>
    </xf>
    <xf numFmtId="0" fontId="7" fillId="0" borderId="1" xfId="1030" applyFont="1" applyFill="1" applyBorder="1" applyAlignment="1">
      <alignment horizontal="center" vertical="center" wrapText="1"/>
    </xf>
    <xf numFmtId="194" fontId="7" fillId="0" borderId="0" xfId="1030" applyNumberFormat="1" applyFont="1" applyFill="1" applyAlignment="1">
      <alignment horizontal="center" vertical="center" wrapText="1"/>
    </xf>
    <xf numFmtId="196" fontId="8" fillId="0" borderId="1" xfId="3" applyNumberFormat="1" applyFont="1" applyFill="1" applyBorder="1" applyAlignment="1" applyProtection="1">
      <alignment vertical="center" wrapText="1"/>
      <protection locked="0"/>
    </xf>
    <xf numFmtId="196" fontId="7" fillId="0" borderId="1" xfId="3" applyNumberFormat="1" applyFont="1" applyFill="1" applyBorder="1" applyAlignment="1" applyProtection="1">
      <alignment vertical="center" wrapText="1"/>
      <protection locked="0"/>
    </xf>
    <xf numFmtId="0" fontId="7" fillId="0" borderId="1" xfId="1030" applyFont="1" applyFill="1" applyBorder="1" applyAlignment="1">
      <alignment vertical="center" wrapText="1"/>
    </xf>
    <xf numFmtId="0" fontId="43" fillId="0" borderId="9" xfId="0" applyFont="1" applyFill="1" applyBorder="1" applyAlignment="1" applyProtection="1">
      <alignment horizontal="left" vertical="center"/>
    </xf>
    <xf numFmtId="0" fontId="15" fillId="0" borderId="0" xfId="1030" applyFont="1" applyFill="1" applyAlignment="1">
      <alignment vertical="top" wrapText="1"/>
    </xf>
    <xf numFmtId="0" fontId="15" fillId="0" borderId="0" xfId="1030" applyFill="1" applyAlignment="1">
      <alignment vertical="center"/>
    </xf>
    <xf numFmtId="0" fontId="15" fillId="0" borderId="0" xfId="1029" applyFill="1" applyProtection="1">
      <alignment vertical="center"/>
    </xf>
    <xf numFmtId="0" fontId="0" fillId="0" borderId="0" xfId="0" applyFill="1" applyAlignment="1" applyProtection="1"/>
    <xf numFmtId="0" fontId="40" fillId="0" borderId="0" xfId="1030" applyFont="1" applyFill="1" applyAlignment="1" applyProtection="1">
      <alignment horizontal="center" vertical="center"/>
    </xf>
    <xf numFmtId="194" fontId="7" fillId="0" borderId="0" xfId="1030" applyNumberFormat="1" applyFont="1" applyFill="1" applyAlignment="1" applyProtection="1">
      <alignment horizontal="center" vertical="center" wrapText="1"/>
    </xf>
    <xf numFmtId="0" fontId="4" fillId="0" borderId="0" xfId="0" applyFont="1" applyFill="1" applyAlignment="1" applyProtection="1">
      <alignment horizontal="center"/>
    </xf>
    <xf numFmtId="207" fontId="0" fillId="0" borderId="0" xfId="0" applyNumberFormat="1" applyFill="1" applyAlignment="1" applyProtection="1"/>
    <xf numFmtId="202" fontId="8" fillId="0" borderId="1" xfId="1030" applyNumberFormat="1" applyFont="1" applyFill="1" applyBorder="1" applyAlignment="1" applyProtection="1">
      <alignment horizontal="right" vertical="center" wrapText="1"/>
    </xf>
    <xf numFmtId="0" fontId="8" fillId="0" borderId="5" xfId="1030" applyNumberFormat="1" applyFont="1" applyFill="1" applyBorder="1" applyAlignment="1" applyProtection="1">
      <alignment horizontal="left" vertical="center" wrapText="1"/>
    </xf>
    <xf numFmtId="0" fontId="7" fillId="0" borderId="5" xfId="1030" applyFont="1" applyFill="1" applyBorder="1" applyAlignment="1" applyProtection="1">
      <alignment horizontal="distributed" vertical="center"/>
    </xf>
    <xf numFmtId="196" fontId="0" fillId="0" borderId="0" xfId="3" applyNumberFormat="1" applyFont="1" applyFill="1" applyAlignment="1" applyProtection="1"/>
    <xf numFmtId="0" fontId="27" fillId="0" borderId="5" xfId="1030" applyFont="1" applyFill="1" applyBorder="1" applyAlignment="1" applyProtection="1">
      <alignment horizontal="distributed" vertical="center"/>
    </xf>
    <xf numFmtId="0" fontId="7" fillId="0" borderId="1" xfId="1030" applyNumberFormat="1" applyFont="1" applyFill="1" applyBorder="1" applyAlignment="1" applyProtection="1">
      <alignment horizontal="distributed" vertical="center"/>
    </xf>
    <xf numFmtId="3" fontId="0" fillId="0" borderId="0" xfId="0" applyNumberFormat="1" applyFill="1" applyAlignment="1" applyProtection="1"/>
    <xf numFmtId="0" fontId="8" fillId="0" borderId="0" xfId="1030" applyFont="1" applyFill="1" applyAlignment="1" applyProtection="1">
      <alignment horizontal="right" vertical="center" wrapText="1"/>
    </xf>
    <xf numFmtId="202" fontId="0" fillId="0" borderId="0" xfId="0" applyNumberFormat="1" applyFill="1" applyAlignment="1" applyProtection="1"/>
    <xf numFmtId="0" fontId="21" fillId="0" borderId="0" xfId="1030" applyFont="1" applyFill="1" applyProtection="1">
      <alignment vertical="center"/>
    </xf>
    <xf numFmtId="0" fontId="15" fillId="0" borderId="0" xfId="519" applyFont="1" applyFill="1" applyBorder="1" applyAlignment="1"/>
    <xf numFmtId="0" fontId="4" fillId="0" borderId="0" xfId="1030" applyFont="1" applyFill="1" applyAlignment="1">
      <alignment vertical="center"/>
    </xf>
    <xf numFmtId="0" fontId="30" fillId="0" borderId="0" xfId="1030" applyFont="1" applyFill="1" applyAlignment="1">
      <alignment vertical="center"/>
    </xf>
    <xf numFmtId="194" fontId="7" fillId="0" borderId="0" xfId="1030" applyNumberFormat="1" applyFont="1" applyFill="1" applyBorder="1" applyAlignment="1">
      <alignment vertical="center" wrapText="1"/>
    </xf>
    <xf numFmtId="49" fontId="5" fillId="0" borderId="1" xfId="777" applyNumberFormat="1" applyFont="1" applyFill="1" applyBorder="1" applyAlignment="1">
      <alignment horizontal="left" vertical="center" wrapText="1"/>
    </xf>
    <xf numFmtId="202" fontId="44" fillId="0" borderId="1" xfId="0" applyNumberFormat="1" applyFont="1" applyFill="1" applyBorder="1" applyAlignment="1">
      <alignment horizontal="right" vertical="center" wrapText="1"/>
    </xf>
    <xf numFmtId="196" fontId="5" fillId="0" borderId="1" xfId="3" applyNumberFormat="1" applyFont="1" applyFill="1" applyBorder="1" applyAlignment="1">
      <alignment vertical="center" wrapText="1"/>
    </xf>
    <xf numFmtId="202" fontId="41" fillId="0" borderId="1" xfId="0" applyNumberFormat="1" applyFont="1" applyFill="1" applyBorder="1" applyAlignment="1">
      <alignment horizontal="right" vertical="center" wrapText="1"/>
    </xf>
    <xf numFmtId="196" fontId="4" fillId="0" borderId="1" xfId="3" applyNumberFormat="1" applyFont="1" applyFill="1" applyBorder="1" applyAlignment="1">
      <alignment vertical="center" wrapText="1"/>
    </xf>
    <xf numFmtId="202" fontId="7" fillId="0" borderId="1" xfId="0" applyNumberFormat="1" applyFont="1" applyFill="1" applyBorder="1" applyAlignment="1">
      <alignment horizontal="right" vertical="center" wrapText="1"/>
    </xf>
    <xf numFmtId="49" fontId="5" fillId="0" borderId="1" xfId="777" applyNumberFormat="1" applyFont="1" applyFill="1" applyBorder="1" applyAlignment="1">
      <alignment horizontal="center" vertical="center" wrapText="1"/>
    </xf>
    <xf numFmtId="202" fontId="7" fillId="0" borderId="1" xfId="816" applyNumberFormat="1" applyFont="1" applyFill="1" applyBorder="1" applyAlignment="1" applyProtection="1">
      <alignment horizontal="right" vertical="center" wrapText="1"/>
    </xf>
    <xf numFmtId="202" fontId="15" fillId="0" borderId="0" xfId="519" applyNumberFormat="1" applyFont="1" applyFill="1" applyAlignment="1"/>
    <xf numFmtId="0" fontId="15" fillId="0" borderId="0" xfId="519" applyFont="1" applyFill="1" applyAlignment="1">
      <alignment horizontal="right" vertical="center"/>
    </xf>
    <xf numFmtId="0" fontId="32" fillId="0" borderId="1" xfId="1029" applyFont="1" applyFill="1" applyBorder="1" applyAlignment="1">
      <alignment horizontal="left" vertical="center" wrapText="1"/>
    </xf>
    <xf numFmtId="202" fontId="5" fillId="0" borderId="1" xfId="951" applyNumberFormat="1" applyFont="1" applyFill="1" applyBorder="1" applyAlignment="1">
      <alignment horizontal="right" vertical="center" wrapText="1"/>
    </xf>
    <xf numFmtId="202" fontId="4" fillId="0" borderId="1" xfId="951" applyNumberFormat="1" applyFont="1" applyFill="1" applyBorder="1" applyAlignment="1">
      <alignment horizontal="right" vertical="center" wrapText="1"/>
    </xf>
    <xf numFmtId="202" fontId="4" fillId="0" borderId="1" xfId="979" applyNumberFormat="1" applyFont="1" applyFill="1" applyBorder="1" applyAlignment="1">
      <alignment horizontal="right" vertical="center" wrapText="1"/>
    </xf>
    <xf numFmtId="202" fontId="8" fillId="0" borderId="1" xfId="760" applyNumberFormat="1" applyFont="1" applyFill="1" applyBorder="1" applyAlignment="1" applyProtection="1">
      <alignment horizontal="right" vertical="center"/>
      <protection locked="0"/>
    </xf>
    <xf numFmtId="202" fontId="5" fillId="0" borderId="1" xfId="991" applyNumberFormat="1" applyFont="1" applyFill="1" applyBorder="1" applyAlignment="1">
      <alignment horizontal="right" vertical="center" wrapText="1"/>
    </xf>
    <xf numFmtId="49" fontId="5" fillId="0" borderId="1" xfId="777" applyNumberFormat="1" applyFont="1" applyFill="1" applyBorder="1" applyAlignment="1">
      <alignment horizontal="distributed" vertical="center" wrapText="1"/>
    </xf>
    <xf numFmtId="208" fontId="7" fillId="0" borderId="1" xfId="519" applyNumberFormat="1" applyFont="1" applyFill="1" applyBorder="1" applyAlignment="1">
      <alignment horizontal="right" vertical="center" wrapText="1"/>
    </xf>
    <xf numFmtId="202" fontId="5" fillId="0" borderId="1" xfId="979" applyNumberFormat="1" applyFont="1" applyFill="1" applyBorder="1" applyAlignment="1">
      <alignment horizontal="right" vertical="center" wrapText="1"/>
    </xf>
    <xf numFmtId="0" fontId="28" fillId="0" borderId="0" xfId="519" applyFont="1" applyFill="1" applyAlignment="1"/>
    <xf numFmtId="202" fontId="5" fillId="0" borderId="1" xfId="971" applyNumberFormat="1" applyFont="1" applyFill="1" applyBorder="1" applyAlignment="1">
      <alignment horizontal="right" vertical="center" wrapText="1"/>
    </xf>
    <xf numFmtId="202" fontId="4" fillId="0" borderId="1" xfId="971" applyNumberFormat="1" applyFont="1" applyFill="1" applyBorder="1" applyAlignment="1">
      <alignment horizontal="right" vertical="center" wrapText="1"/>
    </xf>
    <xf numFmtId="202" fontId="8" fillId="0" borderId="5" xfId="733" applyNumberFormat="1" applyFont="1" applyFill="1" applyBorder="1" applyAlignment="1">
      <alignment horizontal="right" vertical="center" wrapText="1"/>
    </xf>
    <xf numFmtId="202" fontId="32" fillId="0" borderId="1" xfId="552" applyNumberFormat="1" applyFont="1" applyFill="1" applyBorder="1" applyAlignment="1" applyProtection="1">
      <alignment horizontal="right" vertical="center" wrapText="1"/>
      <protection locked="0"/>
    </xf>
    <xf numFmtId="202" fontId="45" fillId="0" borderId="1" xfId="552" applyNumberFormat="1" applyFont="1" applyFill="1" applyBorder="1" applyAlignment="1" applyProtection="1">
      <alignment horizontal="right" vertical="center" wrapText="1"/>
      <protection locked="0"/>
    </xf>
    <xf numFmtId="202" fontId="4" fillId="0" borderId="5" xfId="733" applyNumberFormat="1" applyFont="1" applyFill="1" applyBorder="1" applyAlignment="1">
      <alignment horizontal="right" vertical="center" wrapText="1"/>
    </xf>
    <xf numFmtId="202" fontId="20" fillId="0" borderId="1" xfId="552" applyNumberFormat="1" applyFont="1" applyFill="1" applyBorder="1" applyAlignment="1" applyProtection="1">
      <alignment horizontal="right" vertical="center" wrapText="1"/>
      <protection locked="0"/>
    </xf>
    <xf numFmtId="202" fontId="8" fillId="0" borderId="1" xfId="1027" applyNumberFormat="1" applyFont="1" applyFill="1" applyBorder="1" applyAlignment="1">
      <alignment horizontal="right" vertical="center" wrapText="1"/>
    </xf>
    <xf numFmtId="202" fontId="5" fillId="0" borderId="1" xfId="985" applyNumberFormat="1" applyFont="1" applyFill="1" applyBorder="1" applyAlignment="1">
      <alignment horizontal="right" vertical="center" wrapText="1"/>
    </xf>
    <xf numFmtId="202" fontId="4" fillId="0" borderId="1" xfId="985" applyNumberFormat="1" applyFont="1" applyFill="1" applyBorder="1" applyAlignment="1">
      <alignment horizontal="right" vertical="center" wrapText="1"/>
    </xf>
    <xf numFmtId="202" fontId="4" fillId="0" borderId="1" xfId="952" applyNumberFormat="1" applyFont="1" applyFill="1" applyBorder="1" applyAlignment="1">
      <alignment horizontal="right" vertical="center" wrapText="1"/>
    </xf>
    <xf numFmtId="202" fontId="5" fillId="0" borderId="1" xfId="952" applyNumberFormat="1" applyFont="1" applyFill="1" applyBorder="1" applyAlignment="1">
      <alignment horizontal="right" vertical="center" wrapText="1"/>
    </xf>
    <xf numFmtId="202" fontId="5" fillId="0" borderId="1" xfId="733" applyNumberFormat="1" applyFont="1" applyFill="1" applyBorder="1" applyAlignment="1">
      <alignment horizontal="right" vertical="center" wrapText="1"/>
    </xf>
    <xf numFmtId="202" fontId="7" fillId="0" borderId="1" xfId="348" applyNumberFormat="1" applyFont="1" applyFill="1" applyBorder="1" applyAlignment="1">
      <alignment horizontal="right" vertical="center" wrapText="1"/>
    </xf>
    <xf numFmtId="202" fontId="8" fillId="0" borderId="1" xfId="348" applyNumberFormat="1" applyFont="1" applyFill="1" applyBorder="1" applyAlignment="1">
      <alignment horizontal="right" vertical="center" wrapText="1"/>
    </xf>
    <xf numFmtId="202" fontId="4" fillId="0" borderId="1" xfId="990" applyNumberFormat="1" applyFont="1" applyFill="1" applyBorder="1" applyAlignment="1">
      <alignment horizontal="right" vertical="center" wrapText="1"/>
    </xf>
    <xf numFmtId="0" fontId="15" fillId="0" borderId="0" xfId="519" applyFont="1" applyFill="1" applyAlignment="1">
      <alignment vertical="center"/>
    </xf>
    <xf numFmtId="49" fontId="7" fillId="0" borderId="1" xfId="777" applyNumberFormat="1" applyFont="1" applyFill="1" applyBorder="1" applyAlignment="1">
      <alignment horizontal="left" vertical="center" wrapText="1"/>
    </xf>
    <xf numFmtId="202" fontId="32" fillId="0" borderId="1" xfId="0" applyNumberFormat="1" applyFont="1" applyFill="1" applyBorder="1" applyAlignment="1">
      <alignment horizontal="right" vertical="center" wrapText="1"/>
    </xf>
    <xf numFmtId="196" fontId="7" fillId="0" borderId="1" xfId="3" applyNumberFormat="1" applyFont="1" applyFill="1" applyBorder="1" applyAlignment="1">
      <alignment vertical="center" wrapText="1"/>
    </xf>
    <xf numFmtId="49" fontId="8" fillId="0" borderId="1" xfId="777" applyNumberFormat="1" applyFont="1" applyFill="1" applyBorder="1" applyAlignment="1">
      <alignment horizontal="left" vertical="center" wrapText="1" indent="1"/>
    </xf>
    <xf numFmtId="202" fontId="8" fillId="0" borderId="1" xfId="977" applyNumberFormat="1" applyFont="1" applyFill="1" applyBorder="1" applyAlignment="1">
      <alignment horizontal="right" vertical="center" wrapText="1"/>
    </xf>
    <xf numFmtId="196" fontId="8" fillId="0" borderId="1" xfId="3" applyNumberFormat="1" applyFont="1" applyFill="1" applyBorder="1" applyAlignment="1">
      <alignment vertical="center" wrapText="1"/>
    </xf>
    <xf numFmtId="49" fontId="7" fillId="0" borderId="1" xfId="777" applyNumberFormat="1" applyFont="1" applyFill="1" applyBorder="1" applyAlignment="1">
      <alignment horizontal="center" vertical="center" wrapText="1"/>
    </xf>
    <xf numFmtId="202" fontId="15" fillId="0" borderId="0" xfId="519" applyNumberFormat="1" applyFont="1" applyFill="1" applyAlignment="1">
      <alignment vertical="center"/>
    </xf>
    <xf numFmtId="202" fontId="20" fillId="0" borderId="1" xfId="1" applyNumberFormat="1" applyFont="1" applyFill="1" applyBorder="1" applyAlignment="1" applyProtection="1">
      <alignment horizontal="right" vertical="center" wrapText="1"/>
    </xf>
    <xf numFmtId="0" fontId="4" fillId="0" borderId="1" xfId="0" applyFont="1" applyFill="1" applyBorder="1" applyAlignment="1">
      <alignment vertical="center" wrapText="1"/>
    </xf>
    <xf numFmtId="49" fontId="4" fillId="0" borderId="1" xfId="777" applyNumberFormat="1" applyFont="1" applyFill="1" applyBorder="1" applyAlignment="1">
      <alignment horizontal="left" vertical="center" wrapText="1" indent="1"/>
    </xf>
    <xf numFmtId="202" fontId="7" fillId="0" borderId="1" xfId="818" applyNumberFormat="1" applyFont="1" applyFill="1" applyBorder="1" applyAlignment="1" applyProtection="1">
      <alignment horizontal="right" vertical="center" wrapText="1"/>
    </xf>
    <xf numFmtId="202" fontId="8" fillId="0" borderId="1" xfId="818" applyNumberFormat="1" applyFont="1" applyFill="1" applyBorder="1" applyAlignment="1" applyProtection="1">
      <alignment horizontal="right" vertical="center" wrapText="1"/>
    </xf>
    <xf numFmtId="0" fontId="20" fillId="0" borderId="1" xfId="0" applyNumberFormat="1" applyFont="1" applyFill="1" applyBorder="1" applyAlignment="1" applyProtection="1">
      <alignment horizontal="left" vertical="center" wrapText="1"/>
    </xf>
    <xf numFmtId="202" fontId="32" fillId="0" borderId="1" xfId="0" applyNumberFormat="1" applyFont="1" applyFill="1" applyBorder="1" applyAlignment="1" applyProtection="1">
      <alignment horizontal="right" vertical="center" wrapText="1"/>
      <protection locked="0"/>
    </xf>
    <xf numFmtId="202" fontId="4" fillId="0" borderId="1" xfId="972" applyNumberFormat="1" applyFont="1" applyFill="1" applyBorder="1" applyAlignment="1">
      <alignment horizontal="right" vertical="center" wrapText="1"/>
    </xf>
    <xf numFmtId="49" fontId="11" fillId="0" borderId="1" xfId="777" applyNumberFormat="1" applyFont="1" applyFill="1" applyBorder="1" applyAlignment="1">
      <alignment horizontal="distributed" vertical="center" wrapText="1"/>
    </xf>
    <xf numFmtId="194" fontId="5" fillId="0" borderId="1" xfId="975" applyNumberFormat="1" applyFont="1" applyFill="1" applyBorder="1" applyAlignment="1">
      <alignment vertical="center" wrapText="1"/>
    </xf>
    <xf numFmtId="49" fontId="12" fillId="0" borderId="1" xfId="777" applyNumberFormat="1" applyFont="1" applyFill="1" applyBorder="1" applyAlignment="1">
      <alignment horizontal="left" vertical="center" wrapText="1" indent="1"/>
    </xf>
    <xf numFmtId="194" fontId="4" fillId="0" borderId="1" xfId="975" applyNumberFormat="1" applyFont="1" applyFill="1" applyBorder="1" applyAlignment="1">
      <alignment vertical="center" wrapText="1"/>
    </xf>
    <xf numFmtId="202" fontId="4" fillId="0" borderId="1" xfId="975" applyNumberFormat="1" applyFont="1" applyFill="1" applyBorder="1" applyAlignment="1">
      <alignment vertical="center" wrapText="1"/>
    </xf>
    <xf numFmtId="202" fontId="8" fillId="0" borderId="1" xfId="972" applyNumberFormat="1" applyFont="1" applyFill="1" applyBorder="1" applyAlignment="1">
      <alignment vertical="center" wrapText="1"/>
    </xf>
    <xf numFmtId="0" fontId="16" fillId="0" borderId="0" xfId="1030" applyFont="1" applyFill="1" applyBorder="1" applyAlignment="1">
      <alignment horizontal="center" vertical="center"/>
    </xf>
    <xf numFmtId="0" fontId="8" fillId="0" borderId="0" xfId="1030" applyFont="1" applyFill="1" applyBorder="1" applyAlignment="1">
      <alignment horizontal="left" vertical="center"/>
    </xf>
    <xf numFmtId="0" fontId="4" fillId="0" borderId="0" xfId="1030" applyFont="1" applyFill="1" applyBorder="1" applyAlignment="1">
      <alignment horizontal="center" vertical="center"/>
    </xf>
    <xf numFmtId="0" fontId="30" fillId="0" borderId="0" xfId="1030" applyFont="1" applyFill="1" applyBorder="1" applyAlignment="1">
      <alignment horizontal="center" vertical="center"/>
    </xf>
    <xf numFmtId="194" fontId="8" fillId="0" borderId="0" xfId="1030" applyNumberFormat="1" applyFont="1" applyFill="1" applyBorder="1" applyAlignment="1">
      <alignment vertical="center"/>
    </xf>
    <xf numFmtId="196" fontId="7" fillId="0" borderId="1" xfId="3" applyNumberFormat="1" applyFont="1" applyFill="1" applyBorder="1" applyAlignment="1" applyProtection="1">
      <alignment horizontal="right" vertical="center" wrapText="1"/>
    </xf>
    <xf numFmtId="0" fontId="7" fillId="0" borderId="1" xfId="1032" applyFont="1" applyFill="1" applyBorder="1" applyAlignment="1">
      <alignment horizontal="left" vertical="center"/>
    </xf>
    <xf numFmtId="0" fontId="7" fillId="0" borderId="1" xfId="1032" applyFont="1" applyFill="1" applyBorder="1" applyAlignment="1">
      <alignment vertical="center"/>
    </xf>
    <xf numFmtId="0" fontId="15" fillId="0" borderId="0" xfId="519" applyFont="1" applyFill="1" applyAlignment="1">
      <alignment wrapText="1"/>
    </xf>
    <xf numFmtId="0" fontId="15" fillId="0" borderId="0" xfId="519" applyFont="1" applyFill="1" applyAlignment="1">
      <alignment horizontal="left"/>
    </xf>
    <xf numFmtId="0" fontId="8" fillId="0" borderId="0" xfId="1030" applyFont="1" applyFill="1" applyBorder="1" applyAlignment="1">
      <alignment vertical="center"/>
    </xf>
    <xf numFmtId="0" fontId="16" fillId="0" borderId="0" xfId="1030" applyFont="1" applyFill="1" applyBorder="1" applyAlignment="1">
      <alignment vertical="center"/>
    </xf>
    <xf numFmtId="0" fontId="8" fillId="0" borderId="0" xfId="1030" applyFont="1" applyFill="1" applyBorder="1" applyAlignment="1">
      <alignment horizontal="right" vertical="center"/>
    </xf>
    <xf numFmtId="202" fontId="20" fillId="0" borderId="1" xfId="0" applyNumberFormat="1" applyFont="1" applyFill="1" applyBorder="1" applyAlignment="1" applyProtection="1">
      <alignment horizontal="right" vertical="center"/>
    </xf>
    <xf numFmtId="0" fontId="18" fillId="0" borderId="0" xfId="1029" applyFont="1" applyFill="1" applyAlignment="1">
      <alignment horizontal="left" vertical="center"/>
    </xf>
    <xf numFmtId="0" fontId="8" fillId="0" borderId="0" xfId="519" applyFont="1" applyFill="1" applyAlignment="1">
      <alignment vertical="center" wrapText="1"/>
    </xf>
    <xf numFmtId="202" fontId="4" fillId="0" borderId="1" xfId="0" applyNumberFormat="1" applyFont="1" applyFill="1" applyBorder="1" applyAlignment="1">
      <alignment horizontal="right" vertical="center" wrapText="1" shrinkToFit="1"/>
    </xf>
    <xf numFmtId="196" fontId="8" fillId="0" borderId="1" xfId="3" applyNumberFormat="1" applyFont="1" applyFill="1" applyBorder="1" applyAlignment="1" applyProtection="1">
      <alignment horizontal="right" vertical="center" wrapText="1"/>
    </xf>
    <xf numFmtId="0" fontId="16" fillId="0" borderId="0" xfId="1030" applyFont="1" applyFill="1" applyAlignment="1">
      <alignment vertical="center"/>
    </xf>
    <xf numFmtId="0" fontId="8" fillId="0" borderId="0" xfId="1030" applyFont="1" applyFill="1" applyAlignment="1">
      <alignment horizontal="right" vertical="center"/>
    </xf>
    <xf numFmtId="202" fontId="8" fillId="0" borderId="1" xfId="1039" applyNumberFormat="1" applyFont="1" applyFill="1" applyBorder="1" applyAlignment="1">
      <alignment horizontal="right" vertical="center" wrapText="1"/>
    </xf>
    <xf numFmtId="0" fontId="8" fillId="0" borderId="0" xfId="1030" applyFont="1" applyFill="1" applyBorder="1" applyAlignment="1" applyProtection="1">
      <alignment horizontal="left" vertical="center"/>
    </xf>
    <xf numFmtId="0" fontId="30" fillId="0" borderId="0" xfId="1030" applyFont="1" applyFill="1" applyBorder="1" applyProtection="1">
      <alignment vertical="center"/>
    </xf>
    <xf numFmtId="0" fontId="42" fillId="0" borderId="0" xfId="1030" applyFont="1" applyFill="1" applyAlignment="1" applyProtection="1">
      <alignment horizontal="center" vertical="center"/>
    </xf>
    <xf numFmtId="0" fontId="27" fillId="0" borderId="0" xfId="1029" applyFont="1" applyFill="1" applyAlignment="1" applyProtection="1">
      <alignment horizontal="center" vertical="center"/>
    </xf>
    <xf numFmtId="0" fontId="46" fillId="0" borderId="0" xfId="1030" applyFont="1" applyFill="1" applyProtection="1">
      <alignment vertical="center"/>
    </xf>
    <xf numFmtId="0" fontId="5" fillId="0" borderId="9" xfId="0" applyFont="1" applyFill="1" applyBorder="1" applyAlignment="1" applyProtection="1">
      <alignment horizontal="left" vertical="center"/>
    </xf>
    <xf numFmtId="49" fontId="4" fillId="0" borderId="1" xfId="0" applyNumberFormat="1" applyFont="1" applyFill="1" applyBorder="1" applyAlignment="1" applyProtection="1">
      <alignment horizontal="left" vertical="center" wrapText="1" indent="3"/>
    </xf>
    <xf numFmtId="202" fontId="15" fillId="0" borderId="0" xfId="1030" applyNumberFormat="1" applyFont="1" applyFill="1" applyProtection="1">
      <alignment vertical="center"/>
    </xf>
    <xf numFmtId="194" fontId="7" fillId="0" borderId="8" xfId="1030" applyNumberFormat="1" applyFont="1" applyFill="1" applyBorder="1" applyAlignment="1">
      <alignment horizontal="center" vertical="center" wrapText="1"/>
    </xf>
    <xf numFmtId="49" fontId="4" fillId="0" borderId="1" xfId="0" applyNumberFormat="1" applyFont="1" applyFill="1" applyBorder="1" applyAlignment="1" applyProtection="1">
      <alignment horizontal="left" vertical="center" wrapText="1" indent="1"/>
    </xf>
    <xf numFmtId="0" fontId="7" fillId="0" borderId="1" xfId="1030" applyFont="1" applyFill="1" applyBorder="1" applyAlignment="1" applyProtection="1">
      <alignment vertical="center" wrapText="1"/>
    </xf>
    <xf numFmtId="0" fontId="8" fillId="0" borderId="1" xfId="1029" applyFont="1" applyFill="1" applyBorder="1" applyAlignment="1" applyProtection="1">
      <alignment horizontal="left" vertical="center" indent="1"/>
    </xf>
    <xf numFmtId="0" fontId="22" fillId="0" borderId="1" xfId="1030" applyFont="1" applyFill="1" applyBorder="1" applyAlignment="1" applyProtection="1">
      <alignment horizontal="left" vertical="center" wrapText="1" indent="2"/>
    </xf>
    <xf numFmtId="0" fontId="22" fillId="0" borderId="1" xfId="1029" applyFont="1" applyFill="1" applyBorder="1" applyAlignment="1" applyProtection="1">
      <alignment horizontal="left" vertical="center" wrapText="1" indent="1"/>
    </xf>
    <xf numFmtId="3" fontId="28" fillId="0" borderId="0" xfId="1030" applyNumberFormat="1" applyFont="1" applyFill="1" applyAlignment="1">
      <alignment horizontal="center" vertical="center"/>
    </xf>
    <xf numFmtId="10" fontId="28" fillId="0" borderId="0" xfId="3" applyNumberFormat="1" applyFont="1" applyFill="1" applyAlignment="1">
      <alignment horizontal="center" vertical="center"/>
    </xf>
    <xf numFmtId="194" fontId="7" fillId="0" borderId="10" xfId="1030" applyNumberFormat="1" applyFont="1" applyFill="1" applyBorder="1" applyAlignment="1" applyProtection="1">
      <alignment horizontal="center" vertical="center" wrapText="1"/>
    </xf>
    <xf numFmtId="194" fontId="7" fillId="0" borderId="8" xfId="1030" applyNumberFormat="1" applyFont="1" applyFill="1" applyBorder="1" applyAlignment="1" applyProtection="1">
      <alignment horizontal="center" vertical="center" wrapText="1"/>
    </xf>
    <xf numFmtId="0" fontId="47" fillId="0" borderId="1" xfId="1030" applyFont="1" applyFill="1" applyBorder="1" applyAlignment="1" applyProtection="1">
      <alignment horizontal="left" vertical="center" wrapText="1" indent="2"/>
    </xf>
    <xf numFmtId="49" fontId="47" fillId="0" borderId="1" xfId="0" applyNumberFormat="1" applyFont="1" applyFill="1" applyBorder="1" applyAlignment="1" applyProtection="1">
      <alignment horizontal="left" vertical="center" wrapText="1" indent="3"/>
    </xf>
    <xf numFmtId="0" fontId="5" fillId="0" borderId="1" xfId="1015" applyNumberFormat="1" applyFont="1" applyFill="1" applyBorder="1" applyAlignment="1" applyProtection="1">
      <alignment horizontal="left" vertical="center"/>
    </xf>
    <xf numFmtId="0" fontId="5" fillId="0" borderId="5" xfId="1015" applyNumberFormat="1" applyFont="1" applyFill="1" applyBorder="1" applyAlignment="1" applyProtection="1">
      <alignment horizontal="left" vertical="center"/>
    </xf>
    <xf numFmtId="0" fontId="7" fillId="0" borderId="1" xfId="1030" applyFont="1" applyFill="1" applyBorder="1" applyAlignment="1" applyProtection="1">
      <alignment horizontal="left" vertical="center" wrapText="1" indent="2"/>
    </xf>
    <xf numFmtId="49" fontId="5" fillId="0" borderId="5" xfId="1015" applyNumberFormat="1" applyFont="1" applyFill="1" applyBorder="1" applyAlignment="1" applyProtection="1">
      <alignment horizontal="left" vertical="center"/>
    </xf>
    <xf numFmtId="194" fontId="8" fillId="0" borderId="0" xfId="1030" applyNumberFormat="1" applyFont="1" applyFill="1" applyAlignment="1" applyProtection="1">
      <alignment horizontal="left" vertical="top" wrapText="1"/>
    </xf>
    <xf numFmtId="194" fontId="8" fillId="0" borderId="0" xfId="1030" applyNumberFormat="1" applyFont="1" applyFill="1" applyAlignment="1" applyProtection="1">
      <alignment horizontal="right" vertical="center"/>
    </xf>
    <xf numFmtId="0" fontId="31" fillId="0" borderId="0" xfId="1028" applyFont="1" applyFill="1" applyAlignment="1" applyProtection="1">
      <alignment vertical="center" wrapText="1"/>
    </xf>
    <xf numFmtId="0" fontId="8" fillId="0" borderId="1" xfId="1029" applyFont="1" applyFill="1" applyBorder="1" applyAlignment="1" applyProtection="1">
      <alignment horizontal="left" vertical="center" wrapText="1" indent="1"/>
    </xf>
    <xf numFmtId="0" fontId="8" fillId="0" borderId="5" xfId="1030" applyFont="1" applyFill="1" applyBorder="1" applyProtection="1">
      <alignment vertical="center"/>
    </xf>
    <xf numFmtId="0" fontId="7" fillId="0" borderId="1" xfId="1030" applyFont="1" applyFill="1" applyBorder="1" applyAlignment="1" applyProtection="1">
      <alignment horizontal="distributed" vertical="center"/>
    </xf>
    <xf numFmtId="0" fontId="36" fillId="0" borderId="0" xfId="0" applyFont="1" applyAlignment="1"/>
    <xf numFmtId="0" fontId="3" fillId="0" borderId="0" xfId="777" applyFont="1" applyAlignment="1">
      <alignment horizontal="center" vertical="center"/>
    </xf>
    <xf numFmtId="0" fontId="5" fillId="0" borderId="1" xfId="0" applyFont="1" applyFill="1" applyBorder="1" applyAlignment="1">
      <alignment horizontal="center" vertical="center" wrapText="1"/>
    </xf>
    <xf numFmtId="0" fontId="18" fillId="3" borderId="0" xfId="1029" applyFont="1" applyFill="1" applyAlignment="1">
      <alignment horizontal="center" vertical="center"/>
    </xf>
    <xf numFmtId="0" fontId="8" fillId="0" borderId="1" xfId="936" applyFont="1" applyFill="1" applyBorder="1" applyAlignment="1">
      <alignment horizontal="center" vertical="center" wrapText="1"/>
    </xf>
    <xf numFmtId="0" fontId="8" fillId="0" borderId="1" xfId="936" applyFont="1" applyFill="1" applyBorder="1" applyAlignment="1">
      <alignment horizontal="left" vertical="center" wrapText="1"/>
    </xf>
    <xf numFmtId="0" fontId="0" fillId="0" borderId="3" xfId="0" applyBorder="1" applyAlignment="1"/>
    <xf numFmtId="0" fontId="0" fillId="0" borderId="1" xfId="0" applyBorder="1" applyAlignment="1"/>
    <xf numFmtId="0" fontId="10" fillId="0" borderId="0" xfId="0" applyFont="1" applyFill="1" applyAlignment="1"/>
    <xf numFmtId="0" fontId="48" fillId="0" borderId="0" xfId="1030" applyFont="1" applyFill="1" applyAlignment="1">
      <alignment horizontal="center" vertical="center"/>
    </xf>
    <xf numFmtId="0" fontId="4" fillId="0" borderId="0" xfId="0" applyFont="1" applyFill="1" applyAlignment="1"/>
    <xf numFmtId="0" fontId="0" fillId="0" borderId="0" xfId="0" applyFont="1" applyFill="1" applyAlignment="1">
      <alignment horizontal="center" vertical="center"/>
    </xf>
    <xf numFmtId="9" fontId="15" fillId="0" borderId="0" xfId="371" applyFont="1" applyFill="1" applyAlignment="1">
      <alignment vertical="center"/>
    </xf>
    <xf numFmtId="0" fontId="28" fillId="0" borderId="0" xfId="1030" applyFont="1" applyFill="1" applyAlignment="1">
      <alignment horizontal="center" vertical="center" wrapText="1"/>
    </xf>
    <xf numFmtId="0" fontId="0" fillId="0" borderId="0" xfId="0" applyFill="1" applyAlignment="1">
      <alignment horizontal="center" vertical="center" wrapText="1"/>
    </xf>
    <xf numFmtId="0" fontId="27" fillId="0" borderId="0" xfId="1030" applyFont="1" applyFill="1" applyAlignment="1" applyProtection="1">
      <alignment horizontal="center" vertical="center"/>
    </xf>
    <xf numFmtId="0" fontId="0" fillId="0" borderId="0" xfId="0" applyFill="1" applyAlignment="1" applyProtection="1">
      <alignment horizontal="center" vertical="center"/>
    </xf>
    <xf numFmtId="0" fontId="23" fillId="0" borderId="0" xfId="0" applyFont="1" applyFill="1" applyAlignment="1"/>
    <xf numFmtId="0" fontId="4" fillId="0" borderId="0" xfId="0" applyFont="1" applyFill="1" applyAlignment="1">
      <alignment vertical="center"/>
    </xf>
    <xf numFmtId="0" fontId="8" fillId="0" borderId="1" xfId="0" applyNumberFormat="1" applyFont="1" applyFill="1" applyBorder="1" applyAlignment="1" applyProtection="1">
      <alignment vertical="center" wrapText="1"/>
    </xf>
    <xf numFmtId="0" fontId="46" fillId="0" borderId="0" xfId="0" applyFont="1" applyFill="1" applyAlignment="1"/>
    <xf numFmtId="0" fontId="7" fillId="0" borderId="5" xfId="0" applyFont="1" applyFill="1" applyBorder="1" applyAlignment="1">
      <alignment horizontal="left" vertical="center"/>
    </xf>
    <xf numFmtId="49" fontId="7" fillId="0" borderId="5" xfId="1037" applyNumberFormat="1" applyFont="1" applyFill="1" applyBorder="1" applyAlignment="1" applyProtection="1">
      <alignment horizontal="left" vertical="center"/>
    </xf>
    <xf numFmtId="0" fontId="4" fillId="0" borderId="0" xfId="0" applyFont="1" applyFill="1" applyAlignment="1">
      <alignment horizontal="left" vertical="center" wrapText="1"/>
    </xf>
    <xf numFmtId="0" fontId="4" fillId="0" borderId="0" xfId="0" applyFont="1" applyFill="1" applyAlignment="1">
      <alignment horizontal="left" vertical="top" wrapText="1"/>
    </xf>
    <xf numFmtId="0" fontId="18" fillId="0" borderId="0" xfId="0" applyFont="1" applyFill="1" applyAlignment="1"/>
    <xf numFmtId="0" fontId="5" fillId="0" borderId="0" xfId="0" applyFont="1" applyFill="1" applyAlignment="1">
      <alignment vertical="center"/>
    </xf>
    <xf numFmtId="0" fontId="28" fillId="0" borderId="0" xfId="1030" applyFont="1" applyFill="1" applyAlignment="1">
      <alignment horizontal="left" vertical="center" wrapText="1"/>
    </xf>
    <xf numFmtId="0" fontId="27" fillId="0" borderId="0" xfId="1030" applyFont="1" applyFill="1">
      <alignment vertical="center"/>
    </xf>
    <xf numFmtId="0" fontId="8" fillId="0" borderId="1" xfId="1030" applyFont="1" applyFill="1" applyBorder="1" applyAlignment="1">
      <alignment horizontal="left" vertical="center" wrapText="1" indent="3"/>
    </xf>
    <xf numFmtId="0" fontId="8" fillId="0" borderId="1" xfId="1030" applyFont="1" applyFill="1" applyBorder="1" applyAlignment="1" applyProtection="1">
      <alignment horizontal="left" vertical="center" wrapText="1" indent="3"/>
    </xf>
    <xf numFmtId="0" fontId="8" fillId="0" borderId="0" xfId="1030" applyFont="1" applyFill="1" applyAlignment="1">
      <alignment horizontal="left" vertical="top" wrapText="1"/>
    </xf>
    <xf numFmtId="194" fontId="8" fillId="0" borderId="0" xfId="1030" applyNumberFormat="1" applyFont="1" applyFill="1" applyProtection="1">
      <alignment vertical="center"/>
    </xf>
    <xf numFmtId="0" fontId="28" fillId="0" borderId="0" xfId="1030" applyFont="1" applyFill="1" applyAlignment="1" applyProtection="1">
      <alignment horizontal="left" vertical="center" wrapText="1"/>
    </xf>
    <xf numFmtId="0" fontId="27" fillId="0" borderId="0" xfId="1030" applyFont="1" applyFill="1" applyProtection="1">
      <alignment vertical="center"/>
    </xf>
    <xf numFmtId="0" fontId="8" fillId="0" borderId="5" xfId="1030" applyFont="1" applyFill="1" applyBorder="1" applyAlignment="1" applyProtection="1">
      <alignment horizontal="left" vertical="top" wrapText="1"/>
    </xf>
    <xf numFmtId="0" fontId="4" fillId="0" borderId="0" xfId="0" applyFont="1" applyFill="1" applyAlignment="1" applyProtection="1">
      <alignment horizontal="center" vertical="center"/>
    </xf>
    <xf numFmtId="0" fontId="4" fillId="0" borderId="0" xfId="0" applyFont="1" applyFill="1" applyAlignment="1" applyProtection="1"/>
    <xf numFmtId="0" fontId="0" fillId="0" borderId="0" xfId="0" applyFill="1" applyAlignment="1" applyProtection="1">
      <alignment vertical="center"/>
    </xf>
    <xf numFmtId="0" fontId="48" fillId="0" borderId="0" xfId="1030" applyFont="1" applyFill="1" applyAlignment="1" applyProtection="1">
      <alignment horizontal="center" vertical="center"/>
    </xf>
    <xf numFmtId="0" fontId="0" fillId="0" borderId="0" xfId="1030" applyFont="1" applyFill="1" applyProtection="1">
      <alignment vertical="center"/>
    </xf>
    <xf numFmtId="206" fontId="8" fillId="0" borderId="9" xfId="0" applyNumberFormat="1" applyFont="1" applyFill="1" applyBorder="1" applyAlignment="1" applyProtection="1">
      <alignment horizontal="left" vertical="center"/>
    </xf>
    <xf numFmtId="9" fontId="15" fillId="0" borderId="0" xfId="371" applyFont="1" applyFill="1" applyAlignment="1" applyProtection="1">
      <alignment vertical="center"/>
    </xf>
    <xf numFmtId="0" fontId="28" fillId="0" borderId="0" xfId="1030" applyFont="1" applyFill="1" applyBorder="1" applyAlignment="1" applyProtection="1">
      <alignment vertical="center" wrapText="1"/>
    </xf>
    <xf numFmtId="0" fontId="10" fillId="0" borderId="0" xfId="0" applyFont="1" applyFill="1" applyAlignment="1" applyProtection="1">
      <alignment horizontal="center" vertical="center"/>
    </xf>
    <xf numFmtId="0" fontId="0" fillId="0" borderId="0" xfId="0" applyFill="1" applyAlignment="1" applyProtection="1">
      <alignment wrapText="1"/>
    </xf>
    <xf numFmtId="0" fontId="0" fillId="0" borderId="0" xfId="0" applyFill="1" applyAlignment="1" applyProtection="1">
      <alignment horizontal="center" vertical="center" wrapText="1"/>
    </xf>
    <xf numFmtId="0" fontId="23" fillId="0" borderId="0" xfId="0" applyFont="1" applyFill="1" applyAlignment="1" applyProtection="1"/>
    <xf numFmtId="0" fontId="4" fillId="0" borderId="0" xfId="0" applyFont="1" applyFill="1" applyAlignment="1" applyProtection="1">
      <alignment vertical="center"/>
    </xf>
    <xf numFmtId="0" fontId="8" fillId="0" borderId="11" xfId="0" applyNumberFormat="1" applyFont="1" applyFill="1" applyBorder="1" applyAlignment="1" applyProtection="1">
      <alignment horizontal="left" vertical="center"/>
    </xf>
    <xf numFmtId="197" fontId="4" fillId="0" borderId="0" xfId="0" applyNumberFormat="1" applyFont="1" applyFill="1" applyBorder="1" applyAlignment="1" applyProtection="1">
      <alignment horizontal="left" vertical="top" wrapText="1"/>
    </xf>
    <xf numFmtId="0" fontId="0" fillId="0" borderId="0" xfId="0" applyFill="1" applyAlignment="1" applyProtection="1">
      <alignment horizontal="center"/>
    </xf>
    <xf numFmtId="0" fontId="8" fillId="0" borderId="0" xfId="1030" applyFont="1" applyFill="1" applyAlignment="1">
      <alignment horizontal="center" vertical="center" wrapText="1"/>
    </xf>
    <xf numFmtId="0" fontId="49" fillId="0" borderId="1" xfId="1030" applyFont="1" applyFill="1" applyBorder="1" applyProtection="1">
      <alignment vertical="center"/>
    </xf>
    <xf numFmtId="0" fontId="40" fillId="0" borderId="0" xfId="1030" applyFont="1" applyFill="1" applyAlignment="1" applyProtection="1">
      <alignment horizontal="left" vertical="center"/>
    </xf>
    <xf numFmtId="194" fontId="7" fillId="0" borderId="3" xfId="1030" applyNumberFormat="1" applyFont="1" applyFill="1" applyBorder="1" applyAlignment="1" applyProtection="1">
      <alignment horizontal="center" vertical="center" wrapText="1"/>
    </xf>
    <xf numFmtId="0" fontId="7" fillId="0" borderId="5" xfId="1030" applyNumberFormat="1" applyFont="1" applyFill="1" applyBorder="1" applyAlignment="1" applyProtection="1">
      <alignment horizontal="left" vertical="center" wrapText="1"/>
    </xf>
    <xf numFmtId="9" fontId="7" fillId="0" borderId="1" xfId="3" applyFont="1" applyFill="1" applyBorder="1" applyAlignment="1" applyProtection="1">
      <alignment horizontal="right" vertical="center" wrapText="1"/>
      <protection locked="0"/>
    </xf>
    <xf numFmtId="196" fontId="15" fillId="0" borderId="0" xfId="3" applyNumberFormat="1" applyFont="1" applyFill="1" applyBorder="1" applyAlignment="1" applyProtection="1">
      <alignment vertical="center"/>
    </xf>
    <xf numFmtId="0" fontId="50" fillId="0" borderId="5" xfId="1030" applyFont="1" applyFill="1" applyBorder="1" applyAlignment="1" applyProtection="1">
      <alignment horizontal="distributed" vertical="center"/>
    </xf>
    <xf numFmtId="0" fontId="50" fillId="0" borderId="0" xfId="1030" applyFont="1" applyFill="1" applyAlignment="1" applyProtection="1">
      <alignment horizontal="distributed" vertical="center"/>
    </xf>
    <xf numFmtId="0" fontId="8" fillId="0" borderId="0" xfId="1030" applyNumberFormat="1" applyFont="1" applyFill="1" applyAlignment="1" applyProtection="1">
      <alignment horizontal="left" vertical="top" wrapText="1"/>
    </xf>
    <xf numFmtId="0" fontId="8" fillId="0" borderId="0" xfId="1030" applyNumberFormat="1" applyFont="1" applyFill="1" applyAlignment="1" applyProtection="1">
      <alignment horizontal="left" vertical="top"/>
    </xf>
    <xf numFmtId="0" fontId="8" fillId="0" borderId="0" xfId="1030" applyFont="1" applyFill="1" applyAlignment="1" applyProtection="1">
      <alignment horizontal="left" vertical="center" indent="2"/>
    </xf>
    <xf numFmtId="202" fontId="15" fillId="0" borderId="0" xfId="1029" applyNumberFormat="1" applyFill="1" applyProtection="1">
      <alignment vertical="center"/>
    </xf>
    <xf numFmtId="0" fontId="0" fillId="0" borderId="0" xfId="0" applyAlignment="1">
      <alignment vertical="center"/>
    </xf>
    <xf numFmtId="0" fontId="51" fillId="0" borderId="1" xfId="0" applyFont="1" applyBorder="1" applyAlignment="1">
      <alignment horizontal="center"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0" fontId="0" fillId="0" borderId="1" xfId="0" applyFont="1" applyBorder="1" applyAlignment="1">
      <alignment vertical="center"/>
    </xf>
    <xf numFmtId="0" fontId="10"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12" xfId="0" applyBorder="1" applyAlignment="1">
      <alignment horizontal="center" vertical="center" wrapText="1"/>
    </xf>
    <xf numFmtId="0" fontId="18" fillId="0" borderId="1" xfId="0" applyFont="1" applyFill="1" applyBorder="1" applyAlignment="1">
      <alignment horizontal="center" vertical="center"/>
    </xf>
    <xf numFmtId="0" fontId="0" fillId="4" borderId="1" xfId="0" applyFill="1" applyBorder="1" applyAlignment="1">
      <alignment horizontal="center" vertical="center"/>
    </xf>
    <xf numFmtId="0" fontId="0" fillId="5" borderId="1" xfId="0" applyFill="1" applyBorder="1" applyAlignment="1">
      <alignment horizontal="center" vertical="center"/>
    </xf>
    <xf numFmtId="0" fontId="0" fillId="0" borderId="1" xfId="0" applyFill="1" applyBorder="1" applyAlignment="1">
      <alignment horizontal="center" vertical="center"/>
    </xf>
    <xf numFmtId="0" fontId="0" fillId="6" borderId="1" xfId="0" applyFill="1" applyBorder="1" applyAlignment="1">
      <alignment horizontal="center" vertical="center"/>
    </xf>
    <xf numFmtId="0" fontId="52" fillId="0" borderId="0" xfId="747" applyFont="1" applyFill="1" applyAlignment="1">
      <alignment vertical="center"/>
    </xf>
    <xf numFmtId="0" fontId="15" fillId="0" borderId="0" xfId="747" applyFont="1" applyFill="1" applyAlignment="1">
      <alignment vertical="center"/>
    </xf>
    <xf numFmtId="0" fontId="16" fillId="0" borderId="0" xfId="747" applyFont="1" applyFill="1" applyAlignment="1">
      <alignment horizontal="center" vertical="center" wrapText="1"/>
    </xf>
    <xf numFmtId="0" fontId="53" fillId="7" borderId="0" xfId="747" applyFont="1" applyFill="1" applyAlignment="1">
      <alignment horizontal="center" vertical="center"/>
    </xf>
    <xf numFmtId="0" fontId="15" fillId="7" borderId="0" xfId="747" applyFont="1" applyFill="1" applyAlignment="1">
      <alignment vertical="center"/>
    </xf>
    <xf numFmtId="0" fontId="54" fillId="0" borderId="0" xfId="747" applyFont="1" applyFill="1" applyAlignment="1">
      <alignment vertical="center"/>
    </xf>
    <xf numFmtId="0" fontId="52" fillId="7" borderId="0" xfId="747" applyFont="1" applyFill="1" applyAlignment="1">
      <alignment vertical="center"/>
    </xf>
    <xf numFmtId="4" fontId="52" fillId="7" borderId="0" xfId="747" applyNumberFormat="1" applyFont="1" applyFill="1" applyAlignment="1">
      <alignment vertical="center"/>
    </xf>
    <xf numFmtId="0" fontId="52" fillId="0" borderId="0" xfId="747" applyFont="1" applyAlignment="1">
      <alignment vertical="center"/>
    </xf>
    <xf numFmtId="0" fontId="15" fillId="0" borderId="0" xfId="747" applyAlignment="1">
      <alignment vertical="center"/>
    </xf>
    <xf numFmtId="0" fontId="55" fillId="0" borderId="0" xfId="747" applyFont="1" applyAlignment="1">
      <alignment horizontal="center" vertical="center" wrapText="1"/>
    </xf>
    <xf numFmtId="0" fontId="15" fillId="7" borderId="0" xfId="747" applyFill="1" applyAlignment="1">
      <alignment vertical="center"/>
    </xf>
    <xf numFmtId="0" fontId="56" fillId="0" borderId="0" xfId="747" applyFont="1" applyAlignment="1">
      <alignment vertical="center"/>
    </xf>
    <xf numFmtId="0" fontId="54" fillId="0" borderId="0" xfId="747" applyFont="1" applyAlignment="1">
      <alignment vertical="center"/>
    </xf>
    <xf numFmtId="0" fontId="57" fillId="0" borderId="0" xfId="747" applyFont="1" applyAlignment="1"/>
    <xf numFmtId="0" fontId="15" fillId="0" borderId="0" xfId="747" applyAlignment="1"/>
    <xf numFmtId="0" fontId="56" fillId="0" borderId="0" xfId="747" applyFont="1" applyAlignment="1">
      <alignment horizontal="left" vertical="center" wrapText="1"/>
    </xf>
    <xf numFmtId="0" fontId="56" fillId="0" borderId="0" xfId="747" applyFont="1" applyAlignment="1">
      <alignment horizontal="center" vertical="center" wrapText="1"/>
    </xf>
    <xf numFmtId="0" fontId="58" fillId="0" borderId="0" xfId="747" applyFont="1" applyAlignment="1">
      <alignment horizontal="center" wrapText="1"/>
    </xf>
    <xf numFmtId="0" fontId="59" fillId="0" borderId="0" xfId="747" applyFont="1" applyAlignment="1">
      <alignment vertical="top" wrapText="1"/>
    </xf>
    <xf numFmtId="0" fontId="60" fillId="0" borderId="0" xfId="747" applyFont="1" applyAlignment="1">
      <alignment horizontal="center" wrapText="1"/>
    </xf>
    <xf numFmtId="0" fontId="61" fillId="0" borderId="0" xfId="747" applyFont="1" applyAlignment="1">
      <alignment horizontal="center" vertical="center" wrapText="1"/>
    </xf>
    <xf numFmtId="0" fontId="62" fillId="0" borderId="0" xfId="747" applyFont="1" applyAlignment="1">
      <alignment horizontal="center" vertical="center" wrapText="1"/>
    </xf>
    <xf numFmtId="0" fontId="61" fillId="0" borderId="0" xfId="747" applyFont="1" applyAlignment="1">
      <alignment horizontal="center" vertical="top" wrapText="1"/>
    </xf>
    <xf numFmtId="0" fontId="62" fillId="0" borderId="0" xfId="747" applyFont="1" applyAlignment="1">
      <alignment horizontal="center" vertical="top" wrapText="1"/>
    </xf>
    <xf numFmtId="0" fontId="63" fillId="0" borderId="0" xfId="747" applyFont="1" applyAlignment="1">
      <alignment horizontal="center" vertical="top"/>
    </xf>
    <xf numFmtId="0" fontId="64" fillId="0" borderId="0" xfId="747" applyFont="1" applyAlignment="1">
      <alignment horizontal="center"/>
    </xf>
    <xf numFmtId="57" fontId="64" fillId="0" borderId="0" xfId="747" applyNumberFormat="1" applyFont="1" applyAlignment="1">
      <alignment horizontal="center" vertical="center"/>
    </xf>
    <xf numFmtId="209" fontId="64" fillId="0" borderId="0" xfId="747" applyNumberFormat="1" applyFont="1" applyAlignment="1">
      <alignment horizontal="center"/>
    </xf>
    <xf numFmtId="0" fontId="15" fillId="0" borderId="0" xfId="747" applyFont="1" applyAlignment="1"/>
    <xf numFmtId="0" fontId="8" fillId="0" borderId="5" xfId="1030" applyFont="1" applyFill="1" applyBorder="1" applyAlignment="1" applyProtection="1" quotePrefix="1">
      <alignment horizontal="left" vertical="center"/>
    </xf>
    <xf numFmtId="0" fontId="8" fillId="0" borderId="5" xfId="1030" applyFont="1" applyFill="1" applyBorder="1" applyAlignment="1" quotePrefix="1">
      <alignment horizontal="left" vertical="center"/>
    </xf>
  </cellXfs>
  <cellStyles count="13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强调文字颜色 2 3 2" xfId="49"/>
    <cellStyle name="汇总 6" xfId="50"/>
    <cellStyle name="Accent5 9" xfId="51"/>
    <cellStyle name="部门 4" xfId="52"/>
    <cellStyle name="_ET_STYLE_NoName_00__Book1_1 2 2 2" xfId="53"/>
    <cellStyle name="百分比 2 8 2" xfId="54"/>
    <cellStyle name="好 3 2 2" xfId="55"/>
    <cellStyle name="args.style" xfId="56"/>
    <cellStyle name="Accent1 5" xfId="57"/>
    <cellStyle name="常规 3 2 3 2" xfId="58"/>
    <cellStyle name="Accent2 - 20% 2" xfId="59"/>
    <cellStyle name="_Book1_2 2" xfId="60"/>
    <cellStyle name="常规 3 4 3" xfId="61"/>
    <cellStyle name="Accent2 - 40%" xfId="62"/>
    <cellStyle name="常规 26 2" xfId="63"/>
    <cellStyle name="Accent6 4" xfId="64"/>
    <cellStyle name="好_0605石屏县 2 2" xfId="65"/>
    <cellStyle name="Input [yellow] 4" xfId="66"/>
    <cellStyle name="Accent2 - 60%" xfId="67"/>
    <cellStyle name="日期" xfId="68"/>
    <cellStyle name="60% - 强调文字颜色 6 3 2" xfId="69"/>
    <cellStyle name="差_Book1 2" xfId="70"/>
    <cellStyle name="Accent4 5" xfId="71"/>
    <cellStyle name="60% - 强调文字颜色 4 2 2 2" xfId="72"/>
    <cellStyle name="60% - 强调文字颜色 2 3" xfId="73"/>
    <cellStyle name="_ET_STYLE_NoName_00__Sheet3" xfId="74"/>
    <cellStyle name="Accent6 3" xfId="75"/>
    <cellStyle name="Accent5 - 60% 2 2" xfId="76"/>
    <cellStyle name="Accent3 4 2" xfId="77"/>
    <cellStyle name="百分比 7" xfId="78"/>
    <cellStyle name="常规 6 5" xfId="79"/>
    <cellStyle name="常规 4 2 2 3" xfId="80"/>
    <cellStyle name="60% - 强调文字颜色 2 2 2" xfId="81"/>
    <cellStyle name="标题 1 5 2" xfId="82"/>
    <cellStyle name="Accent1 - 60% 2 2" xfId="83"/>
    <cellStyle name="百分比 4" xfId="84"/>
    <cellStyle name="百分比 5" xfId="85"/>
    <cellStyle name="差 7" xfId="86"/>
    <cellStyle name="0,0_x000d__x000a_NA_x000d__x000a_" xfId="87"/>
    <cellStyle name="60% - 强调文字颜色 2 2 2 2" xfId="88"/>
    <cellStyle name="Accent6 2" xfId="89"/>
    <cellStyle name="Accent4 2 2" xfId="90"/>
    <cellStyle name="百分比 6" xfId="91"/>
    <cellStyle name="Accent6 5" xfId="92"/>
    <cellStyle name="40% - 强调文字颜色 4 2" xfId="93"/>
    <cellStyle name="常规 2 2 2 5" xfId="94"/>
    <cellStyle name="PSHeading 4" xfId="95"/>
    <cellStyle name="60% - 强调文字颜色 4 2 3" xfId="96"/>
    <cellStyle name="20% - 强调文字颜色 3 3" xfId="97"/>
    <cellStyle name="常规 2 2 2 4" xfId="98"/>
    <cellStyle name="编号 3 2" xfId="99"/>
    <cellStyle name="Accent6 - 20% 2 2" xfId="100"/>
    <cellStyle name="Accent2 - 40% 2" xfId="101"/>
    <cellStyle name="PSChar" xfId="102"/>
    <cellStyle name="好_2008年地州对账表(国库资金）" xfId="103"/>
    <cellStyle name="Accent2 - 40% 3" xfId="104"/>
    <cellStyle name="60% - 强调文字颜色 5 2 2 2" xfId="105"/>
    <cellStyle name="标题 1 4 2" xfId="106"/>
    <cellStyle name="Accent6 6" xfId="107"/>
    <cellStyle name="_弱电系统设备配置报价清单" xfId="108"/>
    <cellStyle name="标题 1 4 3" xfId="109"/>
    <cellStyle name="Accent6 7" xfId="110"/>
    <cellStyle name="常规 2 12 2" xfId="111"/>
    <cellStyle name="Accent2 - 20% 3" xfId="112"/>
    <cellStyle name="_Book1_2 3" xfId="113"/>
    <cellStyle name="_ET_STYLE_NoName_00__Book1" xfId="114"/>
    <cellStyle name="_ET_STYLE_NoName_00_" xfId="115"/>
    <cellStyle name="_Book1_1" xfId="116"/>
    <cellStyle name="_20100326高清市院遂宁检察院1080P配置清单26日改" xfId="117"/>
    <cellStyle name="Accent2 - 20% 2 2" xfId="118"/>
    <cellStyle name="百分比 2 2 4" xfId="119"/>
    <cellStyle name="_Book1_2 2 2" xfId="120"/>
    <cellStyle name="百分比 2 2 5" xfId="121"/>
    <cellStyle name="百分比 2 10 2" xfId="122"/>
    <cellStyle name="_Book1_2 2 3" xfId="123"/>
    <cellStyle name="百分比 2 2 4 2" xfId="124"/>
    <cellStyle name="_Book1_2 2 2 2" xfId="125"/>
    <cellStyle name="_Book1_3 2" xfId="126"/>
    <cellStyle name="常规 2 7 2" xfId="127"/>
    <cellStyle name="_Book1" xfId="128"/>
    <cellStyle name="常规 3 2 3" xfId="129"/>
    <cellStyle name="Accent2 - 20%" xfId="130"/>
    <cellStyle name="_Book1_2" xfId="131"/>
    <cellStyle name="百分比 2 3 4" xfId="132"/>
    <cellStyle name="_Book1_2 3 2" xfId="133"/>
    <cellStyle name="_Book1_2 4" xfId="134"/>
    <cellStyle name="超级链接 2" xfId="135"/>
    <cellStyle name="Accent1 4 2" xfId="136"/>
    <cellStyle name="_Book1_3" xfId="137"/>
    <cellStyle name="Accent5 - 60% 3" xfId="138"/>
    <cellStyle name="_ET_STYLE_NoName_00__Book1_1" xfId="139"/>
    <cellStyle name="_ET_STYLE_NoName_00__Book1_1 2" xfId="140"/>
    <cellStyle name="_ET_STYLE_NoName_00__Book1_1 2 2" xfId="141"/>
    <cellStyle name="_ET_STYLE_NoName_00__Book1_1 2 3" xfId="142"/>
    <cellStyle name="标题 2 2 2 2" xfId="143"/>
    <cellStyle name="Percent [2]" xfId="144"/>
    <cellStyle name="百分比 2 7 2" xfId="145"/>
    <cellStyle name="_ET_STYLE_NoName_00__Book1_1 3" xfId="146"/>
    <cellStyle name="超级链接" xfId="147"/>
    <cellStyle name="Accent1 4" xfId="148"/>
    <cellStyle name="_ET_STYLE_NoName_00__Book1_1 3 2" xfId="149"/>
    <cellStyle name="_ET_STYLE_NoName_00__Book1_1 4" xfId="150"/>
    <cellStyle name="Accent5 4" xfId="151"/>
    <cellStyle name="_关闭破产企业已移交地方管理中小学校退休教师情况明细表(1)" xfId="152"/>
    <cellStyle name="0,0_x005f_x000d__x005f_x000a_NA_x005f_x000d__x005f_x000a_" xfId="153"/>
    <cellStyle name="20% - 强调文字颜色 1 2" xfId="154"/>
    <cellStyle name="20% - 强调文字颜色 1 2 2" xfId="155"/>
    <cellStyle name="强调文字颜色 2 2 2 2" xfId="156"/>
    <cellStyle name="20% - 强调文字颜色 1 3" xfId="157"/>
    <cellStyle name="Accent1 - 20% 2" xfId="158"/>
    <cellStyle name="20% - 强调文字颜色 2 2" xfId="159"/>
    <cellStyle name="20% - 强调文字颜色 2 2 2" xfId="160"/>
    <cellStyle name="60% - 强调文字颜色 3 2 2 2" xfId="161"/>
    <cellStyle name="20% - 强调文字颜色 2 3" xfId="162"/>
    <cellStyle name="常规 3 2 5" xfId="163"/>
    <cellStyle name="20% - 强调文字颜色 3 2" xfId="164"/>
    <cellStyle name="20% - 强调文字颜色 3 2 2" xfId="165"/>
    <cellStyle name="Mon閠aire_!!!GO" xfId="166"/>
    <cellStyle name="常规 3 3 5" xfId="167"/>
    <cellStyle name="20% - 强调文字颜色 4 2" xfId="168"/>
    <cellStyle name="常规 3 3 5 2" xfId="169"/>
    <cellStyle name="20% - 强调文字颜色 4 2 2" xfId="170"/>
    <cellStyle name="Accent6 - 60% 2 2" xfId="171"/>
    <cellStyle name="常规 3 3 6" xfId="172"/>
    <cellStyle name="20% - 强调文字颜色 4 3" xfId="173"/>
    <cellStyle name="20% - 强调文字颜色 5 2" xfId="174"/>
    <cellStyle name="20% - 强调文字颜色 5 2 2" xfId="175"/>
    <cellStyle name="20% - 强调文字颜色 5 3" xfId="176"/>
    <cellStyle name="20% - 强调文字颜色 6 2" xfId="177"/>
    <cellStyle name="20% - 强调文字颜色 6 2 2" xfId="178"/>
    <cellStyle name="Accent6 - 20% 3" xfId="179"/>
    <cellStyle name="20% - 强调文字颜色 6 3" xfId="180"/>
    <cellStyle name="40% - 强调文字颜色 1 2" xfId="181"/>
    <cellStyle name="40% - 强调文字颜色 1 2 2" xfId="182"/>
    <cellStyle name="Accent1" xfId="183"/>
    <cellStyle name="常规 9 2" xfId="184"/>
    <cellStyle name="40% - 强调文字颜色 1 3" xfId="185"/>
    <cellStyle name="40% - 强调文字颜色 2 2" xfId="186"/>
    <cellStyle name="40% - 强调文字颜色 2 2 2" xfId="187"/>
    <cellStyle name="40% - 强调文字颜色 2 3" xfId="188"/>
    <cellStyle name="40% - 强调文字颜色 3 2" xfId="189"/>
    <cellStyle name="40% - 强调文字颜色 3 2 2" xfId="190"/>
    <cellStyle name="40% - 强调文字颜色 3 3" xfId="191"/>
    <cellStyle name="40% - 强调文字颜色 4 2 2" xfId="192"/>
    <cellStyle name="Accent6 - 20% 2" xfId="193"/>
    <cellStyle name="40% - 强调文字颜色 4 3" xfId="194"/>
    <cellStyle name="好 2 3" xfId="195"/>
    <cellStyle name="40% - 强调文字颜色 5 2" xfId="196"/>
    <cellStyle name="60% - 强调文字颜色 4 3" xfId="197"/>
    <cellStyle name="40% - 强调文字颜色 5 2 2" xfId="198"/>
    <cellStyle name="好 2 4" xfId="199"/>
    <cellStyle name="40% - 强调文字颜色 5 3" xfId="200"/>
    <cellStyle name="标题 2 2 4" xfId="201"/>
    <cellStyle name="适中 2 2" xfId="202"/>
    <cellStyle name="百分比 2 9" xfId="203"/>
    <cellStyle name="好 3 3" xfId="204"/>
    <cellStyle name="40% - 强调文字颜色 6 2" xfId="205"/>
    <cellStyle name="适中 2 2 2" xfId="206"/>
    <cellStyle name="百分比 2 9 2" xfId="207"/>
    <cellStyle name="Accent2 5" xfId="208"/>
    <cellStyle name="40% - 强调文字颜色 6 2 2" xfId="209"/>
    <cellStyle name="好 3 4" xfId="210"/>
    <cellStyle name="40% - 强调文字颜色 6 3" xfId="211"/>
    <cellStyle name="输出 3 4" xfId="212"/>
    <cellStyle name="Accent6 2 2" xfId="213"/>
    <cellStyle name="60% - 强调文字颜色 1 2" xfId="214"/>
    <cellStyle name="60% - 强调文字颜色 1 2 2" xfId="215"/>
    <cellStyle name="好 7" xfId="216"/>
    <cellStyle name="标题 3 2 4" xfId="217"/>
    <cellStyle name="60% - 强调文字颜色 1 2 2 2" xfId="218"/>
    <cellStyle name="百分比 2 3 4 2" xfId="219"/>
    <cellStyle name="60% - 强调文字颜色 1 2 3" xfId="220"/>
    <cellStyle name="60% - 强调文字颜色 1 3" xfId="221"/>
    <cellStyle name="60% - 强调文字颜色 1 3 2" xfId="222"/>
    <cellStyle name="输出 4 4" xfId="223"/>
    <cellStyle name="常规 5" xfId="224"/>
    <cellStyle name="Accent6 3 2" xfId="225"/>
    <cellStyle name="60% - 强调文字颜色 2 2" xfId="226"/>
    <cellStyle name="Accent6 - 60%" xfId="227"/>
    <cellStyle name="60% - 强调文字颜色 2 2 3" xfId="228"/>
    <cellStyle name="注释 2" xfId="229"/>
    <cellStyle name="60% - 强调文字颜色 2 3 2" xfId="230"/>
    <cellStyle name="Accent6 4 2" xfId="231"/>
    <cellStyle name="60% - 强调文字颜色 3 2" xfId="232"/>
    <cellStyle name="60% - 强调文字颜色 3 2 2" xfId="233"/>
    <cellStyle name="60% - 强调文字颜色 3 2 3" xfId="234"/>
    <cellStyle name="Accent5 - 40% 2" xfId="235"/>
    <cellStyle name="60% - 强调文字颜色 3 3" xfId="236"/>
    <cellStyle name="Accent5 - 40% 2 2" xfId="237"/>
    <cellStyle name="60% - 强调文字颜色 3 3 2" xfId="238"/>
    <cellStyle name="Accent6 5 2" xfId="239"/>
    <cellStyle name="60% - 强调文字颜色 4 2" xfId="240"/>
    <cellStyle name="60% - 强调文字颜色 4 2 2" xfId="241"/>
    <cellStyle name="常规 20" xfId="242"/>
    <cellStyle name="常规 15" xfId="243"/>
    <cellStyle name="60% - 强调文字颜色 4 3 2" xfId="244"/>
    <cellStyle name="标题 1 4 2 2" xfId="245"/>
    <cellStyle name="60% - 强调文字颜色 5 2" xfId="246"/>
    <cellStyle name="60% - 强调文字颜色 5 2 2" xfId="247"/>
    <cellStyle name="百分比 2 10" xfId="248"/>
    <cellStyle name="60% - 强调文字颜色 5 2 3" xfId="249"/>
    <cellStyle name="60% - 强调文字颜色 5 3" xfId="250"/>
    <cellStyle name="RowLevel_0" xfId="251"/>
    <cellStyle name="60% - 强调文字颜色 5 3 2" xfId="252"/>
    <cellStyle name="60% - 强调文字颜色 6 2" xfId="253"/>
    <cellStyle name="强调文字颜色 5 2 3" xfId="254"/>
    <cellStyle name="Header2" xfId="255"/>
    <cellStyle name="60% - 强调文字颜色 6 2 2" xfId="256"/>
    <cellStyle name="Header2 2" xfId="257"/>
    <cellStyle name="60% - 强调文字颜色 6 2 2 2" xfId="258"/>
    <cellStyle name="60% - 强调文字颜色 6 2 3" xfId="259"/>
    <cellStyle name="60% - 强调文字颜色 6 3" xfId="260"/>
    <cellStyle name="6mal" xfId="261"/>
    <cellStyle name="Accent4 9" xfId="262"/>
    <cellStyle name="强调文字颜色 2 2 2" xfId="263"/>
    <cellStyle name="Accent1 - 20%" xfId="264"/>
    <cellStyle name="Accent5 - 20%" xfId="265"/>
    <cellStyle name="Accent1 - 20% 2 2" xfId="266"/>
    <cellStyle name="Accent1 - 20% 3" xfId="267"/>
    <cellStyle name="标题 6 2 2" xfId="268"/>
    <cellStyle name="Accent6 9" xfId="269"/>
    <cellStyle name="Accent1 - 40%" xfId="270"/>
    <cellStyle name="Accent1 - 40% 2" xfId="271"/>
    <cellStyle name="Accent1 - 40% 2 2" xfId="272"/>
    <cellStyle name="PSHeading 3 2" xfId="273"/>
    <cellStyle name="Accent1 - 40% 3" xfId="274"/>
    <cellStyle name="Accent1 - 60%" xfId="275"/>
    <cellStyle name="标题 1 5" xfId="276"/>
    <cellStyle name="Accent1 - 60% 2" xfId="277"/>
    <cellStyle name="标题 1 6" xfId="278"/>
    <cellStyle name="Accent1 - 60% 3" xfId="279"/>
    <cellStyle name="Accent1 2" xfId="280"/>
    <cellStyle name="Date 3" xfId="281"/>
    <cellStyle name="Accent1 2 2" xfId="282"/>
    <cellStyle name="Currency [0]_!!!GO" xfId="283"/>
    <cellStyle name="Date 3 2" xfId="284"/>
    <cellStyle name="Accent1 3" xfId="285"/>
    <cellStyle name="Date 4" xfId="286"/>
    <cellStyle name="Accent1 3 2" xfId="287"/>
    <cellStyle name="Accent1 5 2" xfId="288"/>
    <cellStyle name="sstot" xfId="289"/>
    <cellStyle name="常规 2 2 3 2" xfId="290"/>
    <cellStyle name="Accent1 6" xfId="291"/>
    <cellStyle name="常规 2 2 3 3" xfId="292"/>
    <cellStyle name="Accent1 7" xfId="293"/>
    <cellStyle name="常规 2 2 3 4" xfId="294"/>
    <cellStyle name="差_1110洱源 2" xfId="295"/>
    <cellStyle name="Accent1 8" xfId="296"/>
    <cellStyle name="差_1110洱源 3" xfId="297"/>
    <cellStyle name="Accent1 9" xfId="298"/>
    <cellStyle name="强调文字颜色 5 2 2 2" xfId="299"/>
    <cellStyle name="Header1 2" xfId="300"/>
    <cellStyle name="Accent2" xfId="301"/>
    <cellStyle name="输入 2 4" xfId="302"/>
    <cellStyle name="Accent2 - 40% 2 2" xfId="303"/>
    <cellStyle name="Accent2 - 60% 2" xfId="304"/>
    <cellStyle name="千位分隔 4 6 2 2" xfId="305"/>
    <cellStyle name="Accent5 - 40% 3" xfId="306"/>
    <cellStyle name="Accent2 - 60% 2 2" xfId="307"/>
    <cellStyle name="Accent2 - 60% 3" xfId="308"/>
    <cellStyle name="Accent2 2" xfId="309"/>
    <cellStyle name="t" xfId="310"/>
    <cellStyle name="Accent2 2 2" xfId="311"/>
    <cellStyle name="Accent2 3" xfId="312"/>
    <cellStyle name="Accent2 3 2" xfId="313"/>
    <cellStyle name="Accent2 4" xfId="314"/>
    <cellStyle name="Accent2 4 2" xfId="315"/>
    <cellStyle name="百分比 2 9 2 2" xfId="316"/>
    <cellStyle name="Accent2 5 2" xfId="317"/>
    <cellStyle name="常规 2 2 11" xfId="318"/>
    <cellStyle name="百分比 2 9 3" xfId="319"/>
    <cellStyle name="Date" xfId="320"/>
    <cellStyle name="常规 2 2 4 2" xfId="321"/>
    <cellStyle name="Accent2 6" xfId="322"/>
    <cellStyle name="Accent2 7" xfId="323"/>
    <cellStyle name="Accent2 8" xfId="324"/>
    <cellStyle name="Accent2 9" xfId="325"/>
    <cellStyle name="Accent3" xfId="326"/>
    <cellStyle name="Milliers_!!!GO" xfId="327"/>
    <cellStyle name="Accent5 2" xfId="328"/>
    <cellStyle name="Accent3 - 20%" xfId="329"/>
    <cellStyle name="标题 1 3" xfId="330"/>
    <cellStyle name="常规 2 2 7" xfId="331"/>
    <cellStyle name="百分比 4 3" xfId="332"/>
    <cellStyle name="Accent5 2 2" xfId="333"/>
    <cellStyle name="Accent3 - 20% 2" xfId="334"/>
    <cellStyle name="标题 1 3 2" xfId="335"/>
    <cellStyle name="汇总 3" xfId="336"/>
    <cellStyle name="Accent5 6" xfId="337"/>
    <cellStyle name="Accent3 - 20% 2 2" xfId="338"/>
    <cellStyle name="标题 1 4" xfId="339"/>
    <cellStyle name="Accent3 - 20% 3" xfId="340"/>
    <cellStyle name="Mon閠aire [0]_!!!GO" xfId="341"/>
    <cellStyle name="Accent4 3 2" xfId="342"/>
    <cellStyle name="Accent3 - 40%" xfId="343"/>
    <cellStyle name="Accent3 - 40% 2" xfId="344"/>
    <cellStyle name="Accent3 - 40% 2 2" xfId="345"/>
    <cellStyle name="Accent4 - 60%" xfId="346"/>
    <cellStyle name="捠壿 [0.00]_Region Orders (2)" xfId="347"/>
    <cellStyle name="常规 15 2 2" xfId="348"/>
    <cellStyle name="百分比 2 6 2" xfId="349"/>
    <cellStyle name="Accent3 - 40% 3" xfId="350"/>
    <cellStyle name="Accent4 5 2" xfId="351"/>
    <cellStyle name="Accent3 - 60%" xfId="352"/>
    <cellStyle name="好_M01-1 3" xfId="353"/>
    <cellStyle name="Accent3 - 60% 2" xfId="354"/>
    <cellStyle name="编号" xfId="355"/>
    <cellStyle name="Accent3 - 60% 2 2" xfId="356"/>
    <cellStyle name="Accent3 - 60% 3" xfId="357"/>
    <cellStyle name="Accent3 2" xfId="358"/>
    <cellStyle name="comma zerodec" xfId="359"/>
    <cellStyle name="Accent3 2 2" xfId="360"/>
    <cellStyle name="Accent3 3" xfId="361"/>
    <cellStyle name="Accent3 3 2" xfId="362"/>
    <cellStyle name="Accent3 4" xfId="363"/>
    <cellStyle name="Accent3 5" xfId="364"/>
    <cellStyle name="Accent3 5 2" xfId="365"/>
    <cellStyle name="Moneda_96 Risk" xfId="366"/>
    <cellStyle name="常规 2 2 5 2" xfId="367"/>
    <cellStyle name="Accent3 6" xfId="368"/>
    <cellStyle name="Accent3 7" xfId="369"/>
    <cellStyle name="Accent3 8" xfId="370"/>
    <cellStyle name="百分比 2" xfId="371"/>
    <cellStyle name="Accent3 9" xfId="372"/>
    <cellStyle name="Accent4" xfId="373"/>
    <cellStyle name="百分比 2 2 2" xfId="374"/>
    <cellStyle name="Accent4 - 20%" xfId="375"/>
    <cellStyle name="百分比 2 2 2 2" xfId="376"/>
    <cellStyle name="Accent4 - 20% 2" xfId="377"/>
    <cellStyle name="百分比 2 2 2 2 2" xfId="378"/>
    <cellStyle name="Accent4 - 20% 2 2" xfId="379"/>
    <cellStyle name="强调 2 2" xfId="380"/>
    <cellStyle name="百分比 2 2 2 3" xfId="381"/>
    <cellStyle name="Accent4 - 20% 3" xfId="382"/>
    <cellStyle name="百分比 2 4 2" xfId="383"/>
    <cellStyle name="Accent4 - 40%" xfId="384"/>
    <cellStyle name="百分比 2 4 2 2" xfId="385"/>
    <cellStyle name="Accent6 - 40%" xfId="386"/>
    <cellStyle name="Accent4 - 40% 2" xfId="387"/>
    <cellStyle name="商品名称 4" xfId="388"/>
    <cellStyle name="Accent6 - 40% 2" xfId="389"/>
    <cellStyle name="Accent4 - 40% 2 2" xfId="390"/>
    <cellStyle name="Accent4 - 40% 3" xfId="391"/>
    <cellStyle name="Accent4 - 60% 2" xfId="392"/>
    <cellStyle name="Accent4 - 60% 2 2" xfId="393"/>
    <cellStyle name="Accent4 - 60% 3" xfId="394"/>
    <cellStyle name="PSSpacer" xfId="395"/>
    <cellStyle name="Accent6" xfId="396"/>
    <cellStyle name="Accent4 2" xfId="397"/>
    <cellStyle name="New Times Roman" xfId="398"/>
    <cellStyle name="Accent4 3" xfId="399"/>
    <cellStyle name="Accent4 4" xfId="400"/>
    <cellStyle name="Accent4 4 2" xfId="401"/>
    <cellStyle name="PSHeading 5" xfId="402"/>
    <cellStyle name="标题 1 2 2" xfId="403"/>
    <cellStyle name="常规 2 2 6 2" xfId="404"/>
    <cellStyle name="Accent4 6" xfId="405"/>
    <cellStyle name="百分比 4 2 2" xfId="406"/>
    <cellStyle name="标题 1 2 3" xfId="407"/>
    <cellStyle name="Accent4 7" xfId="408"/>
    <cellStyle name="标题 1 2 4" xfId="409"/>
    <cellStyle name="Accent4 8" xfId="410"/>
    <cellStyle name="Accent5" xfId="411"/>
    <cellStyle name="Accent5 - 20% 2" xfId="412"/>
    <cellStyle name="Accent5 - 20% 2 2" xfId="413"/>
    <cellStyle name="Input [yellow] 2 2 2" xfId="414"/>
    <cellStyle name="Accent5 - 20% 3" xfId="415"/>
    <cellStyle name="Accent5 - 40%" xfId="416"/>
    <cellStyle name="标题 2 3 3" xfId="417"/>
    <cellStyle name="Accent5 - 60%" xfId="418"/>
    <cellStyle name="Accent5 - 60% 2" xfId="419"/>
    <cellStyle name="Category" xfId="420"/>
    <cellStyle name="Accent5 3" xfId="421"/>
    <cellStyle name="标题 2 3" xfId="422"/>
    <cellStyle name="Category 2" xfId="423"/>
    <cellStyle name="Accent5 3 2" xfId="424"/>
    <cellStyle name="标题 3 3" xfId="425"/>
    <cellStyle name="Comma [0]_!!!GO" xfId="426"/>
    <cellStyle name="Accent5 4 2" xfId="427"/>
    <cellStyle name="汇总 2" xfId="428"/>
    <cellStyle name="Accent5 5" xfId="429"/>
    <cellStyle name="汇总 2 2" xfId="430"/>
    <cellStyle name="Accent5 5 2" xfId="431"/>
    <cellStyle name="标题 1 3 3" xfId="432"/>
    <cellStyle name="汇总 4" xfId="433"/>
    <cellStyle name="Accent5 7" xfId="434"/>
    <cellStyle name="标题 1 3 4" xfId="435"/>
    <cellStyle name="百分比 2 3 2 2 2" xfId="436"/>
    <cellStyle name="汇总 5" xfId="437"/>
    <cellStyle name="Accent5 8" xfId="438"/>
    <cellStyle name="Accent6 - 20%" xfId="439"/>
    <cellStyle name="Accent6 - 40% 2 2" xfId="440"/>
    <cellStyle name="ColLevel_0" xfId="441"/>
    <cellStyle name="Accent6 - 40% 3" xfId="442"/>
    <cellStyle name="Accent6 - 60% 2" xfId="443"/>
    <cellStyle name="Accent6 - 60% 3" xfId="444"/>
    <cellStyle name="标题 1 4 4" xfId="445"/>
    <cellStyle name="Accent6 8" xfId="446"/>
    <cellStyle name="百分比 2 4 3" xfId="447"/>
    <cellStyle name="Comma_!!!GO" xfId="448"/>
    <cellStyle name="分级显示列_1_Book1" xfId="449"/>
    <cellStyle name="标题 3 3 2" xfId="450"/>
    <cellStyle name="Currency_!!!GO" xfId="451"/>
    <cellStyle name="标题 2 3 4" xfId="452"/>
    <cellStyle name="Currency1" xfId="453"/>
    <cellStyle name="Date 2" xfId="454"/>
    <cellStyle name="Date 2 2" xfId="455"/>
    <cellStyle name="Date 2 2 2" xfId="456"/>
    <cellStyle name="Date 2 3" xfId="457"/>
    <cellStyle name="Dollar (zero dec)" xfId="458"/>
    <cellStyle name="标题 2 2" xfId="459"/>
    <cellStyle name="常规 2 3 6" xfId="460"/>
    <cellStyle name="百分比 5 2" xfId="461"/>
    <cellStyle name="Grey" xfId="462"/>
    <cellStyle name="强调文字颜色 5 2 2" xfId="463"/>
    <cellStyle name="Header1" xfId="464"/>
    <cellStyle name="Header2 2 2" xfId="465"/>
    <cellStyle name="Header2 3" xfId="466"/>
    <cellStyle name="千位分隔 2 4" xfId="467"/>
    <cellStyle name="Input [yellow]" xfId="468"/>
    <cellStyle name="千位分隔 2 4 2" xfId="469"/>
    <cellStyle name="Input [yellow] 2" xfId="470"/>
    <cellStyle name="千位分隔 2 4 2 2" xfId="471"/>
    <cellStyle name="Input [yellow] 2 2" xfId="472"/>
    <cellStyle name="Input [yellow] 2 3" xfId="473"/>
    <cellStyle name="千位分隔 2 4 3" xfId="474"/>
    <cellStyle name="Input [yellow] 3" xfId="475"/>
    <cellStyle name="Input [yellow] 3 2" xfId="476"/>
    <cellStyle name="Input Cells" xfId="477"/>
    <cellStyle name="Linked Cells" xfId="478"/>
    <cellStyle name="Millares [0]_96 Risk" xfId="479"/>
    <cellStyle name="常规 2 2 2 2" xfId="480"/>
    <cellStyle name="Millares_96 Risk" xfId="481"/>
    <cellStyle name="千位分隔 2 3 2" xfId="482"/>
    <cellStyle name="Milliers [0]_!!!GO" xfId="483"/>
    <cellStyle name="Moneda [0]_96 Risk" xfId="484"/>
    <cellStyle name="数量 3" xfId="485"/>
    <cellStyle name="标题 1 2 2 2" xfId="486"/>
    <cellStyle name="Month" xfId="487"/>
    <cellStyle name="Month 2" xfId="488"/>
    <cellStyle name="百分比 10" xfId="489"/>
    <cellStyle name="PSHeading 2" xfId="490"/>
    <cellStyle name="no dec" xfId="491"/>
    <cellStyle name="PSHeading 2 2" xfId="492"/>
    <cellStyle name="no dec 2" xfId="493"/>
    <cellStyle name="PSHeading 2 2 2" xfId="494"/>
    <cellStyle name="no dec 2 2" xfId="495"/>
    <cellStyle name="百分比 3 3 2" xfId="496"/>
    <cellStyle name="PSHeading 2 3" xfId="497"/>
    <cellStyle name="no dec 3" xfId="498"/>
    <cellStyle name="Normal" xfId="499"/>
    <cellStyle name="Normal - Style1" xfId="500"/>
    <cellStyle name="百分比 2 5 2" xfId="501"/>
    <cellStyle name="Normal_!!!GO" xfId="502"/>
    <cellStyle name="PSInt" xfId="503"/>
    <cellStyle name="per.style" xfId="504"/>
    <cellStyle name="常规 2 3 4" xfId="505"/>
    <cellStyle name="t_HVAC Equipment (3)" xfId="506"/>
    <cellStyle name="Percent [2] 2" xfId="507"/>
    <cellStyle name="Percent_!!!GO" xfId="508"/>
    <cellStyle name="百分比 8" xfId="509"/>
    <cellStyle name="Pourcentage_pldt" xfId="510"/>
    <cellStyle name="PSChar 2" xfId="511"/>
    <cellStyle name="编号 2 2" xfId="512"/>
    <cellStyle name="PSHeading 3 3" xfId="513"/>
    <cellStyle name="PSDate" xfId="514"/>
    <cellStyle name="编号 2 2 2" xfId="515"/>
    <cellStyle name="PSDate 2" xfId="516"/>
    <cellStyle name="PSDec" xfId="517"/>
    <cellStyle name="编号 4" xfId="518"/>
    <cellStyle name="常规 10" xfId="519"/>
    <cellStyle name="PSDec 2" xfId="520"/>
    <cellStyle name="PSHeading" xfId="521"/>
    <cellStyle name="PSHeading 2 2 3" xfId="522"/>
    <cellStyle name="PSHeading 2 4" xfId="523"/>
    <cellStyle name="PSHeading 3" xfId="524"/>
    <cellStyle name="PSInt 2" xfId="525"/>
    <cellStyle name="PSSpacer 2" xfId="526"/>
    <cellStyle name="sstot 2" xfId="527"/>
    <cellStyle name="Standard_AREAS" xfId="528"/>
    <cellStyle name="t 2" xfId="529"/>
    <cellStyle name="常规 2 3 4 2" xfId="530"/>
    <cellStyle name="t_HVAC Equipment (3) 2" xfId="531"/>
    <cellStyle name="百分比 2 11" xfId="532"/>
    <cellStyle name="千位分隔 2 2" xfId="533"/>
    <cellStyle name="百分比 2 3 5" xfId="534"/>
    <cellStyle name="百分比 2 11 2" xfId="535"/>
    <cellStyle name="百分比 7 2" xfId="536"/>
    <cellStyle name="百分比 2 12" xfId="537"/>
    <cellStyle name="标题 10" xfId="538"/>
    <cellStyle name="百分比 2 2" xfId="539"/>
    <cellStyle name="百分比 2 2 3" xfId="540"/>
    <cellStyle name="百分比 2 2 3 2" xfId="541"/>
    <cellStyle name="百分比 2 3" xfId="542"/>
    <cellStyle name="百分比 2 3 2" xfId="543"/>
    <cellStyle name="百分比 2 3 2 2" xfId="544"/>
    <cellStyle name="百分比 2 3 2 3" xfId="545"/>
    <cellStyle name="百分比 2 3 3" xfId="546"/>
    <cellStyle name="百分比 2 3 3 2" xfId="547"/>
    <cellStyle name="百分比 2 4" xfId="548"/>
    <cellStyle name="百分比 2 4 3 2" xfId="549"/>
    <cellStyle name="百分比 2 4 4" xfId="550"/>
    <cellStyle name="百分比 2 5" xfId="551"/>
    <cellStyle name="常规 15 2" xfId="552"/>
    <cellStyle name="百分比 2 6" xfId="553"/>
    <cellStyle name="标题 2 2 2" xfId="554"/>
    <cellStyle name="常规 15 3" xfId="555"/>
    <cellStyle name="百分比 2 7" xfId="556"/>
    <cellStyle name="标题 2 2 3" xfId="557"/>
    <cellStyle name="百分比 2 8" xfId="558"/>
    <cellStyle name="百分比 3" xfId="559"/>
    <cellStyle name="百分比 3 2" xfId="560"/>
    <cellStyle name="百分比 3 2 2" xfId="561"/>
    <cellStyle name="百分比 3 3" xfId="562"/>
    <cellStyle name="编号 2" xfId="563"/>
    <cellStyle name="百分比 3 4" xfId="564"/>
    <cellStyle name="标题 1 2" xfId="565"/>
    <cellStyle name="常规 2 2 6" xfId="566"/>
    <cellStyle name="百分比 4 2" xfId="567"/>
    <cellStyle name="标题 3 2" xfId="568"/>
    <cellStyle name="百分比 6 2" xfId="569"/>
    <cellStyle name="百分比 8 2" xfId="570"/>
    <cellStyle name="百分比 9" xfId="571"/>
    <cellStyle name="百分比 9 2" xfId="572"/>
    <cellStyle name="捠壿_Region Orders (2)" xfId="573"/>
    <cellStyle name="编号 2 3" xfId="574"/>
    <cellStyle name="编号 3" xfId="575"/>
    <cellStyle name="标题 1 3 2 2" xfId="576"/>
    <cellStyle name="标题 1 5 3" xfId="577"/>
    <cellStyle name="标题 2 4 2" xfId="578"/>
    <cellStyle name="标题 1 7" xfId="579"/>
    <cellStyle name="标题 2 3 2" xfId="580"/>
    <cellStyle name="标题 2 3 2 2" xfId="581"/>
    <cellStyle name="标题 2 4" xfId="582"/>
    <cellStyle name="标题 2 4 2 2" xfId="583"/>
    <cellStyle name="好 5 2" xfId="584"/>
    <cellStyle name="标题 3 2 2 2" xfId="585"/>
    <cellStyle name="标题 2 4 3" xfId="586"/>
    <cellStyle name="标题 2 4 4" xfId="587"/>
    <cellStyle name="标题 2 5" xfId="588"/>
    <cellStyle name="标题 2 7" xfId="589"/>
    <cellStyle name="标题 2 5 2" xfId="590"/>
    <cellStyle name="标题 2 5 3" xfId="591"/>
    <cellStyle name="标题 2 6" xfId="592"/>
    <cellStyle name="好 5" xfId="593"/>
    <cellStyle name="标题 3 2 2" xfId="594"/>
    <cellStyle name="好 6" xfId="595"/>
    <cellStyle name="标题 3 2 3" xfId="596"/>
    <cellStyle name="标题 3 3 2 2" xfId="597"/>
    <cellStyle name="标题 3 3 3" xfId="598"/>
    <cellStyle name="标题 3 3 4" xfId="599"/>
    <cellStyle name="标题 3 4" xfId="600"/>
    <cellStyle name="标题 3 4 2" xfId="601"/>
    <cellStyle name="标题 3 4 2 2" xfId="602"/>
    <cellStyle name="标题 3 4 3" xfId="603"/>
    <cellStyle name="标题 3 4 4" xfId="604"/>
    <cellStyle name="标题 3 5" xfId="605"/>
    <cellStyle name="标题 3 5 2" xfId="606"/>
    <cellStyle name="标题 3 5 3" xfId="607"/>
    <cellStyle name="标题 3 6" xfId="608"/>
    <cellStyle name="数量 2 2 2" xfId="609"/>
    <cellStyle name="标题 3 7" xfId="610"/>
    <cellStyle name="千位分隔 3" xfId="611"/>
    <cellStyle name="标题 4 2" xfId="612"/>
    <cellStyle name="千位分隔 3 2" xfId="613"/>
    <cellStyle name="标题 4 2 2" xfId="614"/>
    <cellStyle name="千位分隔 3 2 2" xfId="615"/>
    <cellStyle name="标题 4 2 2 2" xfId="616"/>
    <cellStyle name="千位分隔 3 3" xfId="617"/>
    <cellStyle name="标题 4 2 3" xfId="618"/>
    <cellStyle name="标题 4 2 4" xfId="619"/>
    <cellStyle name="千位分隔 4" xfId="620"/>
    <cellStyle name="标题 4 3" xfId="621"/>
    <cellStyle name="千位分隔 4 2" xfId="622"/>
    <cellStyle name="标题 4 3 2" xfId="623"/>
    <cellStyle name="千位分隔 4 2 2" xfId="624"/>
    <cellStyle name="标题 4 3 2 2" xfId="625"/>
    <cellStyle name="千位分隔 4 3" xfId="626"/>
    <cellStyle name="标题 4 3 3" xfId="627"/>
    <cellStyle name="标题 4 3 4" xfId="628"/>
    <cellStyle name="千位分隔 5" xfId="629"/>
    <cellStyle name="标题 4 4" xfId="630"/>
    <cellStyle name="千位分隔 5 2" xfId="631"/>
    <cellStyle name="标题 4 4 2" xfId="632"/>
    <cellStyle name="千位分隔 5 2 2" xfId="633"/>
    <cellStyle name="标题 4 4 2 2" xfId="634"/>
    <cellStyle name="千位分隔 5 3" xfId="635"/>
    <cellStyle name="标题 4 4 3" xfId="636"/>
    <cellStyle name="标题 4 4 4" xfId="637"/>
    <cellStyle name="千位分隔 6" xfId="638"/>
    <cellStyle name="标题 4 5" xfId="639"/>
    <cellStyle name="千位分隔 6 2" xfId="640"/>
    <cellStyle name="标题 4 5 2" xfId="641"/>
    <cellStyle name="千位分隔 6 3" xfId="642"/>
    <cellStyle name="标题 4 5 3" xfId="643"/>
    <cellStyle name="千位分隔 7" xfId="644"/>
    <cellStyle name="标题 4 6" xfId="645"/>
    <cellStyle name="千位分隔 8" xfId="646"/>
    <cellStyle name="标题 4 7" xfId="647"/>
    <cellStyle name="标题 5" xfId="648"/>
    <cellStyle name="标题 5 2" xfId="649"/>
    <cellStyle name="标题 5 2 2" xfId="650"/>
    <cellStyle name="标题 5 3" xfId="651"/>
    <cellStyle name="标题 5 4" xfId="652"/>
    <cellStyle name="标题 6" xfId="653"/>
    <cellStyle name="标题 6 2" xfId="654"/>
    <cellStyle name="标题 6 3" xfId="655"/>
    <cellStyle name="标题 6 4" xfId="656"/>
    <cellStyle name="标题 7" xfId="657"/>
    <cellStyle name="标题 7 2" xfId="658"/>
    <cellStyle name="标题 7 2 2" xfId="659"/>
    <cellStyle name="标题 7 3" xfId="660"/>
    <cellStyle name="标题 7 4" xfId="661"/>
    <cellStyle name="标题 8" xfId="662"/>
    <cellStyle name="常规 2 7" xfId="663"/>
    <cellStyle name="标题 8 2" xfId="664"/>
    <cellStyle name="输入 2" xfId="665"/>
    <cellStyle name="常规 2 8" xfId="666"/>
    <cellStyle name="标题 8 3" xfId="667"/>
    <cellStyle name="标题 9" xfId="668"/>
    <cellStyle name="标题1" xfId="669"/>
    <cellStyle name="标题1 2" xfId="670"/>
    <cellStyle name="标题1 2 2" xfId="671"/>
    <cellStyle name="标题1 2 2 2" xfId="672"/>
    <cellStyle name="差 5 2" xfId="673"/>
    <cellStyle name="标题1 2 3" xfId="674"/>
    <cellStyle name="标题1 3" xfId="675"/>
    <cellStyle name="标题1 3 2" xfId="676"/>
    <cellStyle name="标题1 4" xfId="677"/>
    <cellStyle name="表标题" xfId="678"/>
    <cellStyle name="表标题 2" xfId="679"/>
    <cellStyle name="部门" xfId="680"/>
    <cellStyle name="部门 2" xfId="681"/>
    <cellStyle name="部门 2 2" xfId="682"/>
    <cellStyle name="部门 2 2 2" xfId="683"/>
    <cellStyle name="部门 2 3" xfId="684"/>
    <cellStyle name="部门 3" xfId="685"/>
    <cellStyle name="部门 3 2" xfId="686"/>
    <cellStyle name="解释性文本 5" xfId="687"/>
    <cellStyle name="差 2" xfId="688"/>
    <cellStyle name="解释性文本 5 2" xfId="689"/>
    <cellStyle name="差 2 2" xfId="690"/>
    <cellStyle name="差 2 2 2" xfId="691"/>
    <cellStyle name="解释性文本 5 3" xfId="692"/>
    <cellStyle name="差 2 3" xfId="693"/>
    <cellStyle name="差 2 4" xfId="694"/>
    <cellStyle name="解释性文本 6" xfId="695"/>
    <cellStyle name="差 3" xfId="696"/>
    <cellStyle name="差 3 2" xfId="697"/>
    <cellStyle name="差 3 2 2" xfId="698"/>
    <cellStyle name="差 3 3" xfId="699"/>
    <cellStyle name="差 3 4" xfId="700"/>
    <cellStyle name="解释性文本 7" xfId="701"/>
    <cellStyle name="差 4" xfId="702"/>
    <cellStyle name="差 4 2" xfId="703"/>
    <cellStyle name="差 4 2 2" xfId="704"/>
    <cellStyle name="差 4 3" xfId="705"/>
    <cellStyle name="差 4 4" xfId="706"/>
    <cellStyle name="差 5" xfId="707"/>
    <cellStyle name="差 5 3" xfId="708"/>
    <cellStyle name="差_0502通海县 2 2" xfId="709"/>
    <cellStyle name="差 6" xfId="710"/>
    <cellStyle name="差 8" xfId="711"/>
    <cellStyle name="差_0502通海县" xfId="712"/>
    <cellStyle name="差_0502通海县 2" xfId="713"/>
    <cellStyle name="差_0502通海县 3" xfId="714"/>
    <cellStyle name="差_0605石屏" xfId="715"/>
    <cellStyle name="差_0605石屏 2" xfId="716"/>
    <cellStyle name="差_0605石屏 2 2" xfId="717"/>
    <cellStyle name="差_0605石屏 3" xfId="718"/>
    <cellStyle name="差_0605石屏县" xfId="719"/>
    <cellStyle name="差_0605石屏县 2" xfId="720"/>
    <cellStyle name="差_0605石屏县 2 2" xfId="721"/>
    <cellStyle name="差_0605石屏县 3" xfId="722"/>
    <cellStyle name="差_1110洱源" xfId="723"/>
    <cellStyle name="差_1110洱源 2 2" xfId="724"/>
    <cellStyle name="差_11大理" xfId="725"/>
    <cellStyle name="差_11大理 2" xfId="726"/>
    <cellStyle name="差_11大理 2 2" xfId="727"/>
    <cellStyle name="差_11大理 3" xfId="728"/>
    <cellStyle name="差_2007年地州资金往来对账表" xfId="729"/>
    <cellStyle name="差_2007年地州资金往来对账表 2" xfId="730"/>
    <cellStyle name="差_2007年地州资金往来对账表 2 2" xfId="731"/>
    <cellStyle name="差_2007年地州资金往来对账表 3" xfId="732"/>
    <cellStyle name="常规 28" xfId="733"/>
    <cellStyle name="差_2008年地州对账表(国库资金）" xfId="734"/>
    <cellStyle name="差_2008年地州对账表(国库资金） 2" xfId="735"/>
    <cellStyle name="适中 3" xfId="736"/>
    <cellStyle name="差_2008年地州对账表(国库资金） 2 2" xfId="737"/>
    <cellStyle name="差_2008年地州对账表(国库资金） 3" xfId="738"/>
    <cellStyle name="差_Book1" xfId="739"/>
    <cellStyle name="差_M01-1" xfId="740"/>
    <cellStyle name="昗弨_Pacific Region P&amp;L" xfId="741"/>
    <cellStyle name="差_M01-1 2" xfId="742"/>
    <cellStyle name="差_M01-1 2 2" xfId="743"/>
    <cellStyle name="差_M01-1 3" xfId="744"/>
    <cellStyle name="差_测算结果汇总_财力性转移支付2010年预算参考数_隋心对账单定稿0514" xfId="745"/>
    <cellStyle name="常规 10 2" xfId="746"/>
    <cellStyle name="常规 10 2 2" xfId="747"/>
    <cellStyle name="常规 10 2 2 2" xfId="748"/>
    <cellStyle name="汇总 6 2" xfId="749"/>
    <cellStyle name="常规 10 2 3" xfId="750"/>
    <cellStyle name="常规 10 2_报预算局：2016年云南省及省本级1-7月社保基金预算执行情况表（0823）" xfId="751"/>
    <cellStyle name="常规 10 3" xfId="752"/>
    <cellStyle name="常规 10 41" xfId="753"/>
    <cellStyle name="常规 10 41 2" xfId="754"/>
    <cellStyle name="常规 450" xfId="755"/>
    <cellStyle name="常规 101 3" xfId="756"/>
    <cellStyle name="常规 11" xfId="757"/>
    <cellStyle name="常规 11 2" xfId="758"/>
    <cellStyle name="常规 11 2 2" xfId="759"/>
    <cellStyle name="常规 11 3" xfId="760"/>
    <cellStyle name="常规 11 3 2" xfId="761"/>
    <cellStyle name="链接单元格 3 2 2" xfId="762"/>
    <cellStyle name="常规 11 4" xfId="763"/>
    <cellStyle name="常规 11 7" xfId="764"/>
    <cellStyle name="好 4 2" xfId="765"/>
    <cellStyle name="常规 12" xfId="766"/>
    <cellStyle name="好 4 2 2" xfId="767"/>
    <cellStyle name="常规 12 2" xfId="768"/>
    <cellStyle name="好 4 3" xfId="769"/>
    <cellStyle name="常规 13" xfId="770"/>
    <cellStyle name="常规 13 2" xfId="771"/>
    <cellStyle name="好 4 4" xfId="772"/>
    <cellStyle name="常规 14" xfId="773"/>
    <cellStyle name="常规 14 2" xfId="774"/>
    <cellStyle name="检查单元格 2 2 2" xfId="775"/>
    <cellStyle name="常规 21" xfId="776"/>
    <cellStyle name="常规 16" xfId="777"/>
    <cellStyle name="常规 16 2" xfId="778"/>
    <cellStyle name="注释 4 2" xfId="779"/>
    <cellStyle name="常规 22" xfId="780"/>
    <cellStyle name="常规 17" xfId="781"/>
    <cellStyle name="注释 4 2 2" xfId="782"/>
    <cellStyle name="常规 17 2" xfId="783"/>
    <cellStyle name="常规 17 2 2" xfId="784"/>
    <cellStyle name="常规 17 3" xfId="785"/>
    <cellStyle name="注释 4 3" xfId="786"/>
    <cellStyle name="常规 23" xfId="787"/>
    <cellStyle name="常规 18" xfId="788"/>
    <cellStyle name="常规 5 42" xfId="789"/>
    <cellStyle name="常规 18 2" xfId="790"/>
    <cellStyle name="常规 5 42 2" xfId="791"/>
    <cellStyle name="常规 18 2 2" xfId="792"/>
    <cellStyle name="常规 18 3" xfId="793"/>
    <cellStyle name="注释 4 4" xfId="794"/>
    <cellStyle name="常规 24" xfId="795"/>
    <cellStyle name="常规 19" xfId="796"/>
    <cellStyle name="常规 19 10" xfId="797"/>
    <cellStyle name="常规 19 2" xfId="798"/>
    <cellStyle name="常规 19 2 2" xfId="799"/>
    <cellStyle name="常规 19 3" xfId="800"/>
    <cellStyle name="常规 2" xfId="801"/>
    <cellStyle name="强调文字颜色 3 3" xfId="802"/>
    <cellStyle name="常规 2 10" xfId="803"/>
    <cellStyle name="强调文字颜色 3 3 2" xfId="804"/>
    <cellStyle name="常规 2 10 2" xfId="805"/>
    <cellStyle name="常规 2 11" xfId="806"/>
    <cellStyle name="常规 2 11 2" xfId="807"/>
    <cellStyle name="常规 2 12" xfId="808"/>
    <cellStyle name="常规 2 12 4" xfId="809"/>
    <cellStyle name="常规 2 13" xfId="810"/>
    <cellStyle name="常规 2 13 2" xfId="811"/>
    <cellStyle name="常规 2 14" xfId="812"/>
    <cellStyle name="常规 2 14 2" xfId="813"/>
    <cellStyle name="常规 2 15" xfId="814"/>
    <cellStyle name="常规 2 16" xfId="815"/>
    <cellStyle name="常规 2 2" xfId="816"/>
    <cellStyle name="常规 2 2 11 2" xfId="817"/>
    <cellStyle name="常规 2 2 2" xfId="818"/>
    <cellStyle name="常规 2 2 2 2 2" xfId="819"/>
    <cellStyle name="常规 2 2 2 2 2 2" xfId="820"/>
    <cellStyle name="常规 2 2 2 2 3" xfId="821"/>
    <cellStyle name="常规 2 2 2 3" xfId="822"/>
    <cellStyle name="常规 2 2 2 3 2" xfId="823"/>
    <cellStyle name="强调文字颜色 1 2" xfId="824"/>
    <cellStyle name="常规 2 2 2 4 2" xfId="825"/>
    <cellStyle name="常规 2 2 3" xfId="826"/>
    <cellStyle name="常规 2 2 3 2 2" xfId="827"/>
    <cellStyle name="常规 2 2 3 3 2" xfId="828"/>
    <cellStyle name="常规 2 2 4" xfId="829"/>
    <cellStyle name="常规 2 2 5" xfId="830"/>
    <cellStyle name="常规 2 3" xfId="831"/>
    <cellStyle name="常规 2 3 2" xfId="832"/>
    <cellStyle name="常规 2 3 2 2" xfId="833"/>
    <cellStyle name="常规 2 3 2 2 2" xfId="834"/>
    <cellStyle name="常规 2 3 2 2 2 2" xfId="835"/>
    <cellStyle name="常规 2 3 2 2 3" xfId="836"/>
    <cellStyle name="常规 2 3 2 3" xfId="837"/>
    <cellStyle name="常规 2 3 2 3 2" xfId="838"/>
    <cellStyle name="常规 2 3 2 4" xfId="839"/>
    <cellStyle name="常规 2 3 2 4 2" xfId="840"/>
    <cellStyle name="常规 2 3 2 5" xfId="841"/>
    <cellStyle name="常规 2 3 3" xfId="842"/>
    <cellStyle name="常规 2 3 3 2" xfId="843"/>
    <cellStyle name="常规 2 3 3 2 2" xfId="844"/>
    <cellStyle name="常规 2 3 3 3" xfId="845"/>
    <cellStyle name="常规 2 3 3 3 2" xfId="846"/>
    <cellStyle name="常规 2 3 3 4" xfId="847"/>
    <cellStyle name="常规 2 3 5" xfId="848"/>
    <cellStyle name="常规 2 3 5 2" xfId="849"/>
    <cellStyle name="常规 2 4" xfId="850"/>
    <cellStyle name="常规 2 4 2" xfId="851"/>
    <cellStyle name="常规 2 4 2 2" xfId="852"/>
    <cellStyle name="常规 2 4 2 2 2" xfId="853"/>
    <cellStyle name="输出 2 2 2" xfId="854"/>
    <cellStyle name="常规 2 4 2 3" xfId="855"/>
    <cellStyle name="常规 2 4 2 3 2" xfId="856"/>
    <cellStyle name="常规 2 4 2 4" xfId="857"/>
    <cellStyle name="常规 2 4 3" xfId="858"/>
    <cellStyle name="常规 2 4 3 2" xfId="859"/>
    <cellStyle name="常规 2 4 4" xfId="860"/>
    <cellStyle name="常规 2 4 4 2" xfId="861"/>
    <cellStyle name="常规 2 4 5" xfId="862"/>
    <cellStyle name="常规 2 5" xfId="863"/>
    <cellStyle name="常规 2 5 2" xfId="864"/>
    <cellStyle name="检查单元格 6" xfId="865"/>
    <cellStyle name="常规 2 5 2 2" xfId="866"/>
    <cellStyle name="常规 2 5 2 2 2" xfId="867"/>
    <cellStyle name="输出 3 2 2" xfId="868"/>
    <cellStyle name="检查单元格 7" xfId="869"/>
    <cellStyle name="常规 2 5 2 3" xfId="870"/>
    <cellStyle name="常规 2 5 3" xfId="871"/>
    <cellStyle name="常规 2 5 3 2" xfId="872"/>
    <cellStyle name="常规 2 5 4" xfId="873"/>
    <cellStyle name="常规 2 5 4 2" xfId="874"/>
    <cellStyle name="千位分隔 11 2 2" xfId="875"/>
    <cellStyle name="常规 2 5 5" xfId="876"/>
    <cellStyle name="常规 2 6" xfId="877"/>
    <cellStyle name="常规 2 6 2" xfId="878"/>
    <cellStyle name="常规 2 6 2 2" xfId="879"/>
    <cellStyle name="常规 2 6 2 2 2" xfId="880"/>
    <cellStyle name="常规 2 6 3" xfId="881"/>
    <cellStyle name="常规 2 6 3 2" xfId="882"/>
    <cellStyle name="常规 2 6 4" xfId="883"/>
    <cellStyle name="常规 2 6 4 2" xfId="884"/>
    <cellStyle name="常规 2 7 3" xfId="885"/>
    <cellStyle name="常规 2 7 3 2" xfId="886"/>
    <cellStyle name="输入 2 2" xfId="887"/>
    <cellStyle name="常规 2 8 2" xfId="888"/>
    <cellStyle name="输入 3" xfId="889"/>
    <cellStyle name="常规 2 9" xfId="890"/>
    <cellStyle name="输入 3 2" xfId="891"/>
    <cellStyle name="常规 2 9 2" xfId="892"/>
    <cellStyle name="输入 3 2 2" xfId="893"/>
    <cellStyle name="常规 2 9 2 2" xfId="894"/>
    <cellStyle name="输入 3 3" xfId="895"/>
    <cellStyle name="常规 2 9 3" xfId="896"/>
    <cellStyle name="常规 2 9 3 2" xfId="897"/>
    <cellStyle name="输入 3 4" xfId="898"/>
    <cellStyle name="好_2008年地州对账表(国库资金） 2" xfId="899"/>
    <cellStyle name="常规 2 9 4" xfId="900"/>
    <cellStyle name="常规 30" xfId="901"/>
    <cellStyle name="常规 25" xfId="902"/>
    <cellStyle name="常规 25 2" xfId="903"/>
    <cellStyle name="常规 31" xfId="904"/>
    <cellStyle name="常规 26" xfId="905"/>
    <cellStyle name="常规 27" xfId="906"/>
    <cellStyle name="常规 29" xfId="907"/>
    <cellStyle name="输出 4 2" xfId="908"/>
    <cellStyle name="常规 3" xfId="909"/>
    <cellStyle name="输出 4 2 2" xfId="910"/>
    <cellStyle name="常规 3 2" xfId="911"/>
    <cellStyle name="常规 3 2 2" xfId="912"/>
    <cellStyle name="常规 3 2 2 2" xfId="913"/>
    <cellStyle name="常规 3 2 4" xfId="914"/>
    <cellStyle name="常规 3 2 4 2" xfId="915"/>
    <cellStyle name="常规 3 3" xfId="916"/>
    <cellStyle name="常规 3 3 2" xfId="917"/>
    <cellStyle name="常规 3 3 2 2" xfId="918"/>
    <cellStyle name="常规 3 3 2 2 2" xfId="919"/>
    <cellStyle name="常规 3 3 2 3" xfId="920"/>
    <cellStyle name="常规 3 3 3" xfId="921"/>
    <cellStyle name="常规 3 3 3 2" xfId="922"/>
    <cellStyle name="常规 3 3 4" xfId="923"/>
    <cellStyle name="常规 3 3 4 2" xfId="924"/>
    <cellStyle name="常规 3 4" xfId="925"/>
    <cellStyle name="常规 3 4 2" xfId="926"/>
    <cellStyle name="常规 3 4 2 2" xfId="927"/>
    <cellStyle name="常规 3 5" xfId="928"/>
    <cellStyle name="常规 3 5 2" xfId="929"/>
    <cellStyle name="常规 3 6" xfId="930"/>
    <cellStyle name="常规 3 6 2" xfId="931"/>
    <cellStyle name="常规 3 7" xfId="932"/>
    <cellStyle name="常规 3 8" xfId="933"/>
    <cellStyle name="常规 3_Book1" xfId="934"/>
    <cellStyle name="输出 4 3" xfId="935"/>
    <cellStyle name="常规 4" xfId="936"/>
    <cellStyle name="常规 4 2" xfId="937"/>
    <cellStyle name="常规 4 4" xfId="938"/>
    <cellStyle name="常规 4 2 2" xfId="939"/>
    <cellStyle name="常规 6 4" xfId="940"/>
    <cellStyle name="常规 4 2 2 2" xfId="941"/>
    <cellStyle name="常规 6 4 2" xfId="942"/>
    <cellStyle name="常规 4 2 2 2 2" xfId="943"/>
    <cellStyle name="常规 4 5" xfId="944"/>
    <cellStyle name="常规 4 2 3" xfId="945"/>
    <cellStyle name="常规 7 4" xfId="946"/>
    <cellStyle name="常规 4 2 3 2" xfId="947"/>
    <cellStyle name="常规 4 6" xfId="948"/>
    <cellStyle name="常规 4 2 4" xfId="949"/>
    <cellStyle name="常规 8 4" xfId="950"/>
    <cellStyle name="常规 444" xfId="951"/>
    <cellStyle name="常规 439" xfId="952"/>
    <cellStyle name="常规 4 6 2" xfId="953"/>
    <cellStyle name="常规 4 2 4 2" xfId="954"/>
    <cellStyle name="常规 4 7" xfId="955"/>
    <cellStyle name="常规 4 2 5" xfId="956"/>
    <cellStyle name="常规 4 3" xfId="957"/>
    <cellStyle name="常规 5 4" xfId="958"/>
    <cellStyle name="常规 4 3 2" xfId="959"/>
    <cellStyle name="常规 5 4 2" xfId="960"/>
    <cellStyle name="常规 4 3 2 2" xfId="961"/>
    <cellStyle name="常规 4 3 2 2 2" xfId="962"/>
    <cellStyle name="常规 4 3 2 3" xfId="963"/>
    <cellStyle name="常规 5 5" xfId="964"/>
    <cellStyle name="常规 4 3 3" xfId="965"/>
    <cellStyle name="常规 4 3 3 2" xfId="966"/>
    <cellStyle name="常规 4 3 4" xfId="967"/>
    <cellStyle name="常规 4 3 4 2" xfId="968"/>
    <cellStyle name="常规 4 3 5" xfId="969"/>
    <cellStyle name="链接单元格 3" xfId="970"/>
    <cellStyle name="常规 433" xfId="971"/>
    <cellStyle name="常规 428" xfId="972"/>
    <cellStyle name="链接单元格 4" xfId="973"/>
    <cellStyle name="常规 434" xfId="974"/>
    <cellStyle name="常规 429" xfId="975"/>
    <cellStyle name="常规 430" xfId="976"/>
    <cellStyle name="常规 431" xfId="977"/>
    <cellStyle name="链接单元格 2" xfId="978"/>
    <cellStyle name="常规 432" xfId="979"/>
    <cellStyle name="链接单元格 5" xfId="980"/>
    <cellStyle name="常规 440" xfId="981"/>
    <cellStyle name="常规 435" xfId="982"/>
    <cellStyle name="链接单元格 6" xfId="983"/>
    <cellStyle name="常规 441" xfId="984"/>
    <cellStyle name="常规 436" xfId="985"/>
    <cellStyle name="链接单元格 7" xfId="986"/>
    <cellStyle name="常规 8 2" xfId="987"/>
    <cellStyle name="常规 442" xfId="988"/>
    <cellStyle name="常规 8 3" xfId="989"/>
    <cellStyle name="常规 443" xfId="990"/>
    <cellStyle name="常规 448" xfId="991"/>
    <cellStyle name="常规 449" xfId="992"/>
    <cellStyle name="常规 451" xfId="993"/>
    <cellStyle name="常规 452" xfId="994"/>
    <cellStyle name="常规 5 2" xfId="995"/>
    <cellStyle name="常规 5 2 2" xfId="996"/>
    <cellStyle name="常规 5 2 2 2" xfId="997"/>
    <cellStyle name="常规 5 2 3" xfId="998"/>
    <cellStyle name="常规 5 2 3 2" xfId="999"/>
    <cellStyle name="常规 5 2 4" xfId="1000"/>
    <cellStyle name="常规 5 3" xfId="1001"/>
    <cellStyle name="常规 5 3 2" xfId="1002"/>
    <cellStyle name="常规 6" xfId="1003"/>
    <cellStyle name="常规 6 2" xfId="1004"/>
    <cellStyle name="常规 6 2 2" xfId="1005"/>
    <cellStyle name="常规 6 3" xfId="1006"/>
    <cellStyle name="常规 6 3 2" xfId="1007"/>
    <cellStyle name="常规 6 3 2 2" xfId="1008"/>
    <cellStyle name="常规 6 3 3" xfId="1009"/>
    <cellStyle name="常规 7" xfId="1010"/>
    <cellStyle name="常规 7 2" xfId="1011"/>
    <cellStyle name="常规 7 2 2" xfId="1012"/>
    <cellStyle name="常规 7 3" xfId="1013"/>
    <cellStyle name="常规 7 3 2" xfId="1014"/>
    <cellStyle name="常规 8" xfId="1015"/>
    <cellStyle name="常规 9" xfId="1016"/>
    <cellStyle name="注释 7" xfId="1017"/>
    <cellStyle name="常规 9 2 2" xfId="1018"/>
    <cellStyle name="常规 9 2 2 2" xfId="1019"/>
    <cellStyle name="注释 8" xfId="1020"/>
    <cellStyle name="常规 9 2 3" xfId="1021"/>
    <cellStyle name="常规 9 3" xfId="1022"/>
    <cellStyle name="常规 9 3 2" xfId="1023"/>
    <cellStyle name="常规 9 4" xfId="1024"/>
    <cellStyle name="常规 9 5" xfId="1025"/>
    <cellStyle name="常规 94" xfId="1026"/>
    <cellStyle name="常规 95" xfId="1027"/>
    <cellStyle name="常规_2004年基金预算(二稿)" xfId="1028"/>
    <cellStyle name="常规_2007年云南省向人大报送政府收支预算表格式编制过程表" xfId="1029"/>
    <cellStyle name="常规_2007年云南省向人大报送政府收支预算表格式编制过程表 2" xfId="1030"/>
    <cellStyle name="计算 2 3" xfId="1031"/>
    <cellStyle name="常规_2007年云南省向人大报送政府收支预算表格式编制过程表 2 2" xfId="1032"/>
    <cellStyle name="数量 4" xfId="1033"/>
    <cellStyle name="常规_2007年云南省向人大报送政府收支预算表格式编制过程表 2 2 2" xfId="1034"/>
    <cellStyle name="常规_exceltmp1" xfId="1035"/>
    <cellStyle name="计算 4" xfId="1036"/>
    <cellStyle name="常规_exceltmp1 2" xfId="1037"/>
    <cellStyle name="千位[0]_ 方正PC" xfId="1038"/>
    <cellStyle name="常规_表样--2016年1至7月云南省及省本级地方财政收支执行情况（国资预算）全省数据与国库一致send预算局826" xfId="1039"/>
    <cellStyle name="超级链接 2 2" xfId="1040"/>
    <cellStyle name="超级链接 3" xfId="1041"/>
    <cellStyle name="超链接 2" xfId="1042"/>
    <cellStyle name="超链接 2 2" xfId="1043"/>
    <cellStyle name="超链接 2 2 2" xfId="1044"/>
    <cellStyle name="超链接 3" xfId="1045"/>
    <cellStyle name="超链接 3 2" xfId="1046"/>
    <cellStyle name="超链接 4" xfId="1047"/>
    <cellStyle name="超链接 4 2" xfId="1048"/>
    <cellStyle name="分级显示行_1_Book1" xfId="1049"/>
    <cellStyle name="好 2" xfId="1050"/>
    <cellStyle name="好 2 2" xfId="1051"/>
    <cellStyle name="好 2 2 2" xfId="1052"/>
    <cellStyle name="好 3" xfId="1053"/>
    <cellStyle name="好 3 2" xfId="1054"/>
    <cellStyle name="好 4" xfId="1055"/>
    <cellStyle name="好 5 3" xfId="1056"/>
    <cellStyle name="好 8" xfId="1057"/>
    <cellStyle name="好_0502通海县" xfId="1058"/>
    <cellStyle name="好_0502通海县 2" xfId="1059"/>
    <cellStyle name="好_0502通海县 2 2" xfId="1060"/>
    <cellStyle name="好_0502通海县 3" xfId="1061"/>
    <cellStyle name="好_0605石屏" xfId="1062"/>
    <cellStyle name="千位分隔 4 6 3" xfId="1063"/>
    <cellStyle name="好_0605石屏 2" xfId="1064"/>
    <cellStyle name="好_0605石屏 2 2" xfId="1065"/>
    <cellStyle name="好_0605石屏 3" xfId="1066"/>
    <cellStyle name="好_0605石屏县" xfId="1067"/>
    <cellStyle name="好_0605石屏县 2" xfId="1068"/>
    <cellStyle name="好_0605石屏县 3" xfId="1069"/>
    <cellStyle name="好_1110洱源" xfId="1070"/>
    <cellStyle name="解释性文本 4 3" xfId="1071"/>
    <cellStyle name="好_1110洱源 2" xfId="1072"/>
    <cellStyle name="好_1110洱源 2 2" xfId="1073"/>
    <cellStyle name="解释性文本 4 4" xfId="1074"/>
    <cellStyle name="好_1110洱源 3" xfId="1075"/>
    <cellStyle name="好_11大理" xfId="1076"/>
    <cellStyle name="好_11大理 2" xfId="1077"/>
    <cellStyle name="好_11大理 2 2" xfId="1078"/>
    <cellStyle name="好_11大理 3" xfId="1079"/>
    <cellStyle name="好_2007年地州资金往来对账表" xfId="1080"/>
    <cellStyle name="好_2007年地州资金往来对账表 2" xfId="1081"/>
    <cellStyle name="好_2007年地州资金往来对账表 2 2" xfId="1082"/>
    <cellStyle name="好_2007年地州资金往来对账表 3" xfId="1083"/>
    <cellStyle name="商品名称 2 3" xfId="1084"/>
    <cellStyle name="好_2008年地州对账表(国库资金） 2 2" xfId="1085"/>
    <cellStyle name="好_2008年地州对账表(国库资金） 3" xfId="1086"/>
    <cellStyle name="好_Book1" xfId="1087"/>
    <cellStyle name="好_Book1 2" xfId="1088"/>
    <cellStyle name="好_M01-1" xfId="1089"/>
    <cellStyle name="好_M01-1 2" xfId="1090"/>
    <cellStyle name="好_M01-1 2 2" xfId="1091"/>
    <cellStyle name="好_其他部门(按照总人口测算）—20080416_民生政策最低支出需求_合并" xfId="1092"/>
    <cellStyle name="后继超级链接" xfId="1093"/>
    <cellStyle name="后继超级链接 2" xfId="1094"/>
    <cellStyle name="后继超级链接 2 2" xfId="1095"/>
    <cellStyle name="后继超级链接 3" xfId="1096"/>
    <cellStyle name="汇总 2 2 2" xfId="1097"/>
    <cellStyle name="汇总 8" xfId="1098"/>
    <cellStyle name="汇总 2 2 2 2" xfId="1099"/>
    <cellStyle name="警告文本 2 2 2" xfId="1100"/>
    <cellStyle name="汇总 2 2 3" xfId="1101"/>
    <cellStyle name="汇总 2 3" xfId="1102"/>
    <cellStyle name="汇总 2 3 2" xfId="1103"/>
    <cellStyle name="汇总 2 4" xfId="1104"/>
    <cellStyle name="汇总 2 4 2" xfId="1105"/>
    <cellStyle name="汇总 2 5" xfId="1106"/>
    <cellStyle name="汇总 3 2" xfId="1107"/>
    <cellStyle name="汇总 3 2 2" xfId="1108"/>
    <cellStyle name="汇总 3 2 2 2" xfId="1109"/>
    <cellStyle name="警告文本 3 2 2" xfId="1110"/>
    <cellStyle name="汇总 3 2 3" xfId="1111"/>
    <cellStyle name="汇总 3 3" xfId="1112"/>
    <cellStyle name="汇总 3 3 2" xfId="1113"/>
    <cellStyle name="汇总 3 4" xfId="1114"/>
    <cellStyle name="汇总 3 4 2" xfId="1115"/>
    <cellStyle name="汇总 3 5" xfId="1116"/>
    <cellStyle name="汇总 4 2" xfId="1117"/>
    <cellStyle name="汇总 4 2 2" xfId="1118"/>
    <cellStyle name="汇总 4 2 2 2" xfId="1119"/>
    <cellStyle name="警告文本 4 2 2" xfId="1120"/>
    <cellStyle name="汇总 4 2 3" xfId="1121"/>
    <cellStyle name="汇总 4 3" xfId="1122"/>
    <cellStyle name="汇总 4 3 2" xfId="1123"/>
    <cellStyle name="汇总 4 4" xfId="1124"/>
    <cellStyle name="汇总 4 4 2" xfId="1125"/>
    <cellStyle name="汇总 4 5" xfId="1126"/>
    <cellStyle name="汇总 5 2" xfId="1127"/>
    <cellStyle name="汇总 5 2 2" xfId="1128"/>
    <cellStyle name="汇总 5 3" xfId="1129"/>
    <cellStyle name="汇总 5 3 2" xfId="1130"/>
    <cellStyle name="千分位_97-917" xfId="1131"/>
    <cellStyle name="汇总 5 4" xfId="1132"/>
    <cellStyle name="汇总 7" xfId="1133"/>
    <cellStyle name="汇总 7 2" xfId="1134"/>
    <cellStyle name="汇总 8 2" xfId="1135"/>
    <cellStyle name="计算 2" xfId="1136"/>
    <cellStyle name="计算 2 2" xfId="1137"/>
    <cellStyle name="计算 2 2 2" xfId="1138"/>
    <cellStyle name="计算 2 4" xfId="1139"/>
    <cellStyle name="计算 3" xfId="1140"/>
    <cellStyle name="计算 3 2" xfId="1141"/>
    <cellStyle name="计算 3 2 2" xfId="1142"/>
    <cellStyle name="计算 3 3" xfId="1143"/>
    <cellStyle name="计算 3 4" xfId="1144"/>
    <cellStyle name="计算 4 2" xfId="1145"/>
    <cellStyle name="计算 4 2 2" xfId="1146"/>
    <cellStyle name="计算 4 3" xfId="1147"/>
    <cellStyle name="计算 4 4" xfId="1148"/>
    <cellStyle name="计算 5" xfId="1149"/>
    <cellStyle name="计算 5 2" xfId="1150"/>
    <cellStyle name="计算 5 3" xfId="1151"/>
    <cellStyle name="计算 6" xfId="1152"/>
    <cellStyle name="计算 7" xfId="1153"/>
    <cellStyle name="计算 8" xfId="1154"/>
    <cellStyle name="检查单元格 2" xfId="1155"/>
    <cellStyle name="检查单元格 2 2" xfId="1156"/>
    <cellStyle name="检查单元格 2 3" xfId="1157"/>
    <cellStyle name="检查单元格 2 4" xfId="1158"/>
    <cellStyle name="检查单元格 3" xfId="1159"/>
    <cellStyle name="检查单元格 3 2" xfId="1160"/>
    <cellStyle name="检查单元格 3 2 2" xfId="1161"/>
    <cellStyle name="检查单元格 3 3" xfId="1162"/>
    <cellStyle name="检查单元格 3 4" xfId="1163"/>
    <cellStyle name="检查单元格 4" xfId="1164"/>
    <cellStyle name="检查单元格 4 2" xfId="1165"/>
    <cellStyle name="检查单元格 4 2 2" xfId="1166"/>
    <cellStyle name="检查单元格 4 3" xfId="1167"/>
    <cellStyle name="检查单元格 4 4" xfId="1168"/>
    <cellStyle name="检查单元格 5" xfId="1169"/>
    <cellStyle name="检查单元格 5 2" xfId="1170"/>
    <cellStyle name="检查单元格 5 3" xfId="1171"/>
    <cellStyle name="检查单元格 8" xfId="1172"/>
    <cellStyle name="解释性文本 2" xfId="1173"/>
    <cellStyle name="解释性文本 2 2" xfId="1174"/>
    <cellStyle name="解释性文本 2 2 2" xfId="1175"/>
    <cellStyle name="解释性文本 2 3" xfId="1176"/>
    <cellStyle name="解释性文本 2 4" xfId="1177"/>
    <cellStyle name="解释性文本 3" xfId="1178"/>
    <cellStyle name="解释性文本 3 2" xfId="1179"/>
    <cellStyle name="解释性文本 3 2 2" xfId="1180"/>
    <cellStyle name="解释性文本 3 3" xfId="1181"/>
    <cellStyle name="解释性文本 3 4" xfId="1182"/>
    <cellStyle name="解释性文本 4" xfId="1183"/>
    <cellStyle name="解释性文本 4 2" xfId="1184"/>
    <cellStyle name="解释性文本 4 2 2" xfId="1185"/>
    <cellStyle name="借出原因" xfId="1186"/>
    <cellStyle name="借出原因 2" xfId="1187"/>
    <cellStyle name="借出原因 2 2" xfId="1188"/>
    <cellStyle name="借出原因 2 2 2" xfId="1189"/>
    <cellStyle name="借出原因 2 3" xfId="1190"/>
    <cellStyle name="借出原因 3" xfId="1191"/>
    <cellStyle name="借出原因 3 2" xfId="1192"/>
    <cellStyle name="借出原因 4" xfId="1193"/>
    <cellStyle name="警告文本 2" xfId="1194"/>
    <cellStyle name="警告文本 2 2" xfId="1195"/>
    <cellStyle name="警告文本 2 3" xfId="1196"/>
    <cellStyle name="警告文本 2 4" xfId="1197"/>
    <cellStyle name="警告文本 3" xfId="1198"/>
    <cellStyle name="警告文本 3 2" xfId="1199"/>
    <cellStyle name="警告文本 3 3" xfId="1200"/>
    <cellStyle name="警告文本 3 4" xfId="1201"/>
    <cellStyle name="警告文本 4" xfId="1202"/>
    <cellStyle name="警告文本 4 2" xfId="1203"/>
    <cellStyle name="警告文本 4 3" xfId="1204"/>
    <cellStyle name="警告文本 4 4" xfId="1205"/>
    <cellStyle name="警告文本 5" xfId="1206"/>
    <cellStyle name="警告文本 5 2" xfId="1207"/>
    <cellStyle name="警告文本 5 3" xfId="1208"/>
    <cellStyle name="警告文本 6" xfId="1209"/>
    <cellStyle name="警告文本 7" xfId="1210"/>
    <cellStyle name="链接单元格 2 2" xfId="1211"/>
    <cellStyle name="链接单元格 2 2 2" xfId="1212"/>
    <cellStyle name="链接单元格 2 3" xfId="1213"/>
    <cellStyle name="链接单元格 2 4" xfId="1214"/>
    <cellStyle name="链接单元格 3 2" xfId="1215"/>
    <cellStyle name="链接单元格 3 3" xfId="1216"/>
    <cellStyle name="链接单元格 3 4" xfId="1217"/>
    <cellStyle name="链接单元格 4 2" xfId="1218"/>
    <cellStyle name="链接单元格 4 2 2" xfId="1219"/>
    <cellStyle name="链接单元格 4 3" xfId="1220"/>
    <cellStyle name="链接单元格 4 4" xfId="1221"/>
    <cellStyle name="链接单元格 5 2" xfId="1222"/>
    <cellStyle name="链接单元格 5 3" xfId="1223"/>
    <cellStyle name="普通_97-917" xfId="1224"/>
    <cellStyle name="输入 8" xfId="1225"/>
    <cellStyle name="千分位[0]_laroux" xfId="1226"/>
    <cellStyle name="千位_ 方正PC" xfId="1227"/>
    <cellStyle name="千位分隔 10" xfId="1228"/>
    <cellStyle name="千位分隔 10 2" xfId="1229"/>
    <cellStyle name="千位分隔 11" xfId="1230"/>
    <cellStyle name="千位分隔 11 2" xfId="1231"/>
    <cellStyle name="千位分隔 11 3" xfId="1232"/>
    <cellStyle name="千位分隔 12" xfId="1233"/>
    <cellStyle name="千位分隔 2" xfId="1234"/>
    <cellStyle name="千位分隔 2 2 2" xfId="1235"/>
    <cellStyle name="千位分隔 2 2 2 2" xfId="1236"/>
    <cellStyle name="千位分隔 2 2 3" xfId="1237"/>
    <cellStyle name="千位分隔 2 3" xfId="1238"/>
    <cellStyle name="千位分隔 2 3 2 2" xfId="1239"/>
    <cellStyle name="千位分隔 3 2 2 2" xfId="1240"/>
    <cellStyle name="千位分隔 3 3 2" xfId="1241"/>
    <cellStyle name="千位分隔 4 6" xfId="1242"/>
    <cellStyle name="千位分隔 4 6 2" xfId="1243"/>
    <cellStyle name="千位分隔 6 2 2" xfId="1244"/>
    <cellStyle name="千位分隔 7 2" xfId="1245"/>
    <cellStyle name="千位分隔 7 2 2" xfId="1246"/>
    <cellStyle name="千位分隔 7 3" xfId="1247"/>
    <cellStyle name="千位分隔 8 2" xfId="1248"/>
    <cellStyle name="千位分隔 8 2 2" xfId="1249"/>
    <cellStyle name="千位分隔 8 3" xfId="1250"/>
    <cellStyle name="千位分隔 9" xfId="1251"/>
    <cellStyle name="千位分隔 9 2" xfId="1252"/>
    <cellStyle name="强调 1" xfId="1253"/>
    <cellStyle name="强调 1 2" xfId="1254"/>
    <cellStyle name="强调 2" xfId="1255"/>
    <cellStyle name="强调 3" xfId="1256"/>
    <cellStyle name="强调 3 2" xfId="1257"/>
    <cellStyle name="强调文字颜色 1 2 2" xfId="1258"/>
    <cellStyle name="强调文字颜色 1 2 2 2" xfId="1259"/>
    <cellStyle name="强调文字颜色 1 2 3" xfId="1260"/>
    <cellStyle name="强调文字颜色 1 3" xfId="1261"/>
    <cellStyle name="强调文字颜色 1 3 2" xfId="1262"/>
    <cellStyle name="强调文字颜色 2 2" xfId="1263"/>
    <cellStyle name="强调文字颜色 2 2 3" xfId="1264"/>
    <cellStyle name="强调文字颜色 2 3" xfId="1265"/>
    <cellStyle name="强调文字颜色 3 2" xfId="1266"/>
    <cellStyle name="强调文字颜色 3 2 2" xfId="1267"/>
    <cellStyle name="强调文字颜色 3 2 2 2" xfId="1268"/>
    <cellStyle name="强调文字颜色 3 2 3" xfId="1269"/>
    <cellStyle name="强调文字颜色 4 2" xfId="1270"/>
    <cellStyle name="强调文字颜色 4 2 2" xfId="1271"/>
    <cellStyle name="强调文字颜色 4 2 2 2" xfId="1272"/>
    <cellStyle name="强调文字颜色 4 2 3" xfId="1273"/>
    <cellStyle name="强调文字颜色 4 3" xfId="1274"/>
    <cellStyle name="强调文字颜色 4 3 2" xfId="1275"/>
    <cellStyle name="强调文字颜色 5 2" xfId="1276"/>
    <cellStyle name="强调文字颜色 5 3" xfId="1277"/>
    <cellStyle name="强调文字颜色 5 3 2" xfId="1278"/>
    <cellStyle name="强调文字颜色 6 2" xfId="1279"/>
    <cellStyle name="强调文字颜色 6 2 2" xfId="1280"/>
    <cellStyle name="强调文字颜色 6 2 2 2" xfId="1281"/>
    <cellStyle name="强调文字颜色 6 2 3" xfId="1282"/>
    <cellStyle name="强调文字颜色 6 3" xfId="1283"/>
    <cellStyle name="强调文字颜色 6 3 2" xfId="1284"/>
    <cellStyle name="日期 2" xfId="1285"/>
    <cellStyle name="日期 2 2" xfId="1286"/>
    <cellStyle name="日期 2 2 2" xfId="1287"/>
    <cellStyle name="日期 2 3" xfId="1288"/>
    <cellStyle name="日期 3" xfId="1289"/>
    <cellStyle name="日期 3 2" xfId="1290"/>
    <cellStyle name="日期 4" xfId="1291"/>
    <cellStyle name="商品名称" xfId="1292"/>
    <cellStyle name="商品名称 2" xfId="1293"/>
    <cellStyle name="商品名称 2 2" xfId="1294"/>
    <cellStyle name="商品名称 2 2 2" xfId="1295"/>
    <cellStyle name="商品名称 3" xfId="1296"/>
    <cellStyle name="商品名称 3 2" xfId="1297"/>
    <cellStyle name="适中 2" xfId="1298"/>
    <cellStyle name="适中 2 3" xfId="1299"/>
    <cellStyle name="适中 2 4" xfId="1300"/>
    <cellStyle name="适中 3 2" xfId="1301"/>
    <cellStyle name="适中 3 2 2" xfId="1302"/>
    <cellStyle name="适中 3 3" xfId="1303"/>
    <cellStyle name="适中 3 4" xfId="1304"/>
    <cellStyle name="适中 4" xfId="1305"/>
    <cellStyle name="适中 4 2" xfId="1306"/>
    <cellStyle name="适中 4 2 2" xfId="1307"/>
    <cellStyle name="适中 4 3" xfId="1308"/>
    <cellStyle name="适中 4 4" xfId="1309"/>
    <cellStyle name="适中 5" xfId="1310"/>
    <cellStyle name="适中 5 2" xfId="1311"/>
    <cellStyle name="适中 5 3" xfId="1312"/>
    <cellStyle name="适中 6" xfId="1313"/>
    <cellStyle name="适中 7" xfId="1314"/>
    <cellStyle name="适中 8" xfId="1315"/>
    <cellStyle name="输出 2" xfId="1316"/>
    <cellStyle name="输出 2 2" xfId="1317"/>
    <cellStyle name="输出 2 3" xfId="1318"/>
    <cellStyle name="输出 2 4" xfId="1319"/>
    <cellStyle name="输出 3" xfId="1320"/>
    <cellStyle name="输出 3 2" xfId="1321"/>
    <cellStyle name="输出 3 3" xfId="1322"/>
    <cellStyle name="输出 4" xfId="1323"/>
    <cellStyle name="输出 5" xfId="1324"/>
    <cellStyle name="输出 5 2" xfId="1325"/>
    <cellStyle name="输出 5 3" xfId="1326"/>
    <cellStyle name="输出 6" xfId="1327"/>
    <cellStyle name="输出 7" xfId="1328"/>
    <cellStyle name="输出 8" xfId="1329"/>
    <cellStyle name="输入 2 2 2" xfId="1330"/>
    <cellStyle name="输入 2 3" xfId="1331"/>
    <cellStyle name="输入 4" xfId="1332"/>
    <cellStyle name="输入 4 2" xfId="1333"/>
    <cellStyle name="输入 4 2 2" xfId="1334"/>
    <cellStyle name="输入 4 3" xfId="1335"/>
    <cellStyle name="输入 4 4" xfId="1336"/>
    <cellStyle name="输入 5" xfId="1337"/>
    <cellStyle name="输入 5 2" xfId="1338"/>
    <cellStyle name="输入 5 3" xfId="1339"/>
    <cellStyle name="输入 6" xfId="1340"/>
    <cellStyle name="输入 7" xfId="1341"/>
    <cellStyle name="数量" xfId="1342"/>
    <cellStyle name="数量 2" xfId="1343"/>
    <cellStyle name="数量 2 2" xfId="1344"/>
    <cellStyle name="数量 2 3" xfId="1345"/>
    <cellStyle name="数量 3 2" xfId="1346"/>
    <cellStyle name="未定义" xfId="1347"/>
    <cellStyle name="样式 1" xfId="1348"/>
    <cellStyle name="寘嬫愗傝 [0.00]_Region Orders (2)" xfId="1349"/>
    <cellStyle name="寘嬫愗傝_Region Orders (2)" xfId="1350"/>
    <cellStyle name="注释 2 2" xfId="1351"/>
    <cellStyle name="注释 2 2 2" xfId="1352"/>
    <cellStyle name="注释 2 3" xfId="1353"/>
    <cellStyle name="注释 2 4" xfId="1354"/>
    <cellStyle name="注释 3" xfId="1355"/>
    <cellStyle name="注释 3 2" xfId="1356"/>
    <cellStyle name="注释 3 2 2" xfId="1357"/>
    <cellStyle name="注释 3 3" xfId="1358"/>
    <cellStyle name="注释 3 4" xfId="1359"/>
    <cellStyle name="注释 4" xfId="1360"/>
    <cellStyle name="注释 5" xfId="1361"/>
    <cellStyle name="注释 5 2" xfId="1362"/>
    <cellStyle name="注释 5 3" xfId="1363"/>
    <cellStyle name="注释 6" xfId="1364"/>
    <cellStyle name="常规_2007年省与各地结算单" xfId="1365"/>
  </cellStyles>
  <dxfs count="9">
    <dxf>
      <font>
        <color rgb="FF9C0006"/>
      </font>
      <fill>
        <patternFill patternType="solid">
          <bgColor rgb="FFFFC7CE"/>
        </patternFill>
      </fill>
    </dxf>
    <dxf>
      <font>
        <color indexed="9"/>
      </font>
    </dxf>
    <dxf>
      <font>
        <b val="1"/>
        <i val="0"/>
      </font>
    </dxf>
    <dxf>
      <font>
        <color rgb="FF9C0006"/>
      </font>
      <fill>
        <patternFill patternType="solid">
          <bgColor rgb="FFFF0000"/>
        </patternFill>
      </fill>
    </dxf>
    <dxf>
      <fill>
        <patternFill patternType="solid">
          <bgColor rgb="FFFF0000"/>
        </patternFill>
      </fill>
    </dxf>
    <dxf>
      <font>
        <color rgb="FF9C0006"/>
      </font>
    </dxf>
    <dxf>
      <font>
        <color indexed="10"/>
      </font>
    </dxf>
    <dxf>
      <font>
        <b val="0"/>
        <i val="0"/>
        <color indexed="9"/>
      </font>
    </dxf>
    <dxf>
      <font>
        <b val="0"/>
        <color indexed="9"/>
      </font>
    </dxf>
  </dxfs>
  <tableStyles count="0" defaultTableStyle="TableStyleMedium2"/>
  <colors>
    <mruColors>
      <color rgb="0000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externalLink" Target="externalLinks/externalLink47.xml"/><Relationship Id="rId98" Type="http://schemas.openxmlformats.org/officeDocument/2006/relationships/externalLink" Target="externalLinks/externalLink46.xml"/><Relationship Id="rId97" Type="http://schemas.openxmlformats.org/officeDocument/2006/relationships/externalLink" Target="externalLinks/externalLink45.xml"/><Relationship Id="rId96" Type="http://schemas.openxmlformats.org/officeDocument/2006/relationships/externalLink" Target="externalLinks/externalLink44.xml"/><Relationship Id="rId95" Type="http://schemas.openxmlformats.org/officeDocument/2006/relationships/externalLink" Target="externalLinks/externalLink43.xml"/><Relationship Id="rId94" Type="http://schemas.openxmlformats.org/officeDocument/2006/relationships/externalLink" Target="externalLinks/externalLink42.xml"/><Relationship Id="rId93" Type="http://schemas.openxmlformats.org/officeDocument/2006/relationships/externalLink" Target="externalLinks/externalLink41.xml"/><Relationship Id="rId92" Type="http://schemas.openxmlformats.org/officeDocument/2006/relationships/externalLink" Target="externalLinks/externalLink40.xml"/><Relationship Id="rId91" Type="http://schemas.openxmlformats.org/officeDocument/2006/relationships/externalLink" Target="externalLinks/externalLink39.xml"/><Relationship Id="rId90" Type="http://schemas.openxmlformats.org/officeDocument/2006/relationships/externalLink" Target="externalLinks/externalLink38.xml"/><Relationship Id="rId9" Type="http://schemas.openxmlformats.org/officeDocument/2006/relationships/worksheet" Target="worksheets/sheet9.xml"/><Relationship Id="rId89" Type="http://schemas.openxmlformats.org/officeDocument/2006/relationships/externalLink" Target="externalLinks/externalLink37.xml"/><Relationship Id="rId88" Type="http://schemas.openxmlformats.org/officeDocument/2006/relationships/externalLink" Target="externalLinks/externalLink36.xml"/><Relationship Id="rId87" Type="http://schemas.openxmlformats.org/officeDocument/2006/relationships/externalLink" Target="externalLinks/externalLink35.xml"/><Relationship Id="rId86" Type="http://schemas.openxmlformats.org/officeDocument/2006/relationships/externalLink" Target="externalLinks/externalLink34.xml"/><Relationship Id="rId85" Type="http://schemas.openxmlformats.org/officeDocument/2006/relationships/externalLink" Target="externalLinks/externalLink33.xml"/><Relationship Id="rId84" Type="http://schemas.openxmlformats.org/officeDocument/2006/relationships/externalLink" Target="externalLinks/externalLink32.xml"/><Relationship Id="rId83" Type="http://schemas.openxmlformats.org/officeDocument/2006/relationships/externalLink" Target="externalLinks/externalLink31.xml"/><Relationship Id="rId82" Type="http://schemas.openxmlformats.org/officeDocument/2006/relationships/externalLink" Target="externalLinks/externalLink30.xml"/><Relationship Id="rId81" Type="http://schemas.openxmlformats.org/officeDocument/2006/relationships/externalLink" Target="externalLinks/externalLink29.xml"/><Relationship Id="rId80" Type="http://schemas.openxmlformats.org/officeDocument/2006/relationships/externalLink" Target="externalLinks/externalLink28.xml"/><Relationship Id="rId8" Type="http://schemas.openxmlformats.org/officeDocument/2006/relationships/worksheet" Target="worksheets/sheet8.xml"/><Relationship Id="rId79" Type="http://schemas.openxmlformats.org/officeDocument/2006/relationships/externalLink" Target="externalLinks/externalLink27.xml"/><Relationship Id="rId78" Type="http://schemas.openxmlformats.org/officeDocument/2006/relationships/externalLink" Target="externalLinks/externalLink26.xml"/><Relationship Id="rId77" Type="http://schemas.openxmlformats.org/officeDocument/2006/relationships/externalLink" Target="externalLinks/externalLink25.xml"/><Relationship Id="rId76" Type="http://schemas.openxmlformats.org/officeDocument/2006/relationships/externalLink" Target="externalLinks/externalLink24.xml"/><Relationship Id="rId75" Type="http://schemas.openxmlformats.org/officeDocument/2006/relationships/externalLink" Target="externalLinks/externalLink23.xml"/><Relationship Id="rId74" Type="http://schemas.openxmlformats.org/officeDocument/2006/relationships/externalLink" Target="externalLinks/externalLink22.xml"/><Relationship Id="rId73" Type="http://schemas.openxmlformats.org/officeDocument/2006/relationships/externalLink" Target="externalLinks/externalLink21.xml"/><Relationship Id="rId72" Type="http://schemas.openxmlformats.org/officeDocument/2006/relationships/externalLink" Target="externalLinks/externalLink20.xml"/><Relationship Id="rId71" Type="http://schemas.openxmlformats.org/officeDocument/2006/relationships/externalLink" Target="externalLinks/externalLink19.xml"/><Relationship Id="rId70" Type="http://schemas.openxmlformats.org/officeDocument/2006/relationships/externalLink" Target="externalLinks/externalLink18.xml"/><Relationship Id="rId7" Type="http://schemas.openxmlformats.org/officeDocument/2006/relationships/worksheet" Target="worksheets/sheet7.xml"/><Relationship Id="rId69" Type="http://schemas.openxmlformats.org/officeDocument/2006/relationships/externalLink" Target="externalLinks/externalLink17.xml"/><Relationship Id="rId68" Type="http://schemas.openxmlformats.org/officeDocument/2006/relationships/externalLink" Target="externalLinks/externalLink16.xml"/><Relationship Id="rId67" Type="http://schemas.openxmlformats.org/officeDocument/2006/relationships/externalLink" Target="externalLinks/externalLink15.xml"/><Relationship Id="rId66" Type="http://schemas.openxmlformats.org/officeDocument/2006/relationships/externalLink" Target="externalLinks/externalLink14.xml"/><Relationship Id="rId65" Type="http://schemas.openxmlformats.org/officeDocument/2006/relationships/externalLink" Target="externalLinks/externalLink13.xml"/><Relationship Id="rId64" Type="http://schemas.openxmlformats.org/officeDocument/2006/relationships/externalLink" Target="externalLinks/externalLink12.xml"/><Relationship Id="rId63" Type="http://schemas.openxmlformats.org/officeDocument/2006/relationships/externalLink" Target="externalLinks/externalLink11.xml"/><Relationship Id="rId62" Type="http://schemas.openxmlformats.org/officeDocument/2006/relationships/externalLink" Target="externalLinks/externalLink10.xml"/><Relationship Id="rId61" Type="http://schemas.openxmlformats.org/officeDocument/2006/relationships/externalLink" Target="externalLinks/externalLink9.xml"/><Relationship Id="rId60" Type="http://schemas.openxmlformats.org/officeDocument/2006/relationships/externalLink" Target="externalLinks/externalLink8.xml"/><Relationship Id="rId6" Type="http://schemas.openxmlformats.org/officeDocument/2006/relationships/worksheet" Target="worksheets/sheet6.xml"/><Relationship Id="rId59" Type="http://schemas.openxmlformats.org/officeDocument/2006/relationships/externalLink" Target="externalLinks/externalLink7.xml"/><Relationship Id="rId58" Type="http://schemas.openxmlformats.org/officeDocument/2006/relationships/externalLink" Target="externalLinks/externalLink6.xml"/><Relationship Id="rId57" Type="http://schemas.openxmlformats.org/officeDocument/2006/relationships/externalLink" Target="externalLinks/externalLink5.xml"/><Relationship Id="rId56" Type="http://schemas.openxmlformats.org/officeDocument/2006/relationships/externalLink" Target="externalLinks/externalLink4.xml"/><Relationship Id="rId55" Type="http://schemas.openxmlformats.org/officeDocument/2006/relationships/externalLink" Target="externalLinks/externalLink3.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3" Type="http://schemas.openxmlformats.org/officeDocument/2006/relationships/styles" Target="styles.xml"/><Relationship Id="rId322" Type="http://schemas.openxmlformats.org/officeDocument/2006/relationships/sharedStrings" Target="sharedStrings.xml"/><Relationship Id="rId321" Type="http://schemas.openxmlformats.org/officeDocument/2006/relationships/theme" Target="theme/theme1.xml"/><Relationship Id="rId320" Type="http://schemas.openxmlformats.org/officeDocument/2006/relationships/externalLink" Target="externalLinks/externalLink268.xml"/><Relationship Id="rId32" Type="http://schemas.openxmlformats.org/officeDocument/2006/relationships/worksheet" Target="worksheets/sheet32.xml"/><Relationship Id="rId319" Type="http://schemas.openxmlformats.org/officeDocument/2006/relationships/externalLink" Target="externalLinks/externalLink267.xml"/><Relationship Id="rId318" Type="http://schemas.openxmlformats.org/officeDocument/2006/relationships/externalLink" Target="externalLinks/externalLink266.xml"/><Relationship Id="rId317" Type="http://schemas.openxmlformats.org/officeDocument/2006/relationships/externalLink" Target="externalLinks/externalLink265.xml"/><Relationship Id="rId316" Type="http://schemas.openxmlformats.org/officeDocument/2006/relationships/externalLink" Target="externalLinks/externalLink264.xml"/><Relationship Id="rId315" Type="http://schemas.openxmlformats.org/officeDocument/2006/relationships/externalLink" Target="externalLinks/externalLink263.xml"/><Relationship Id="rId314" Type="http://schemas.openxmlformats.org/officeDocument/2006/relationships/externalLink" Target="externalLinks/externalLink262.xml"/><Relationship Id="rId313" Type="http://schemas.openxmlformats.org/officeDocument/2006/relationships/externalLink" Target="externalLinks/externalLink261.xml"/><Relationship Id="rId312" Type="http://schemas.openxmlformats.org/officeDocument/2006/relationships/externalLink" Target="externalLinks/externalLink260.xml"/><Relationship Id="rId311" Type="http://schemas.openxmlformats.org/officeDocument/2006/relationships/externalLink" Target="externalLinks/externalLink259.xml"/><Relationship Id="rId310" Type="http://schemas.openxmlformats.org/officeDocument/2006/relationships/externalLink" Target="externalLinks/externalLink258.xml"/><Relationship Id="rId31" Type="http://schemas.openxmlformats.org/officeDocument/2006/relationships/worksheet" Target="worksheets/sheet31.xml"/><Relationship Id="rId309" Type="http://schemas.openxmlformats.org/officeDocument/2006/relationships/externalLink" Target="externalLinks/externalLink257.xml"/><Relationship Id="rId308" Type="http://schemas.openxmlformats.org/officeDocument/2006/relationships/externalLink" Target="externalLinks/externalLink256.xml"/><Relationship Id="rId307" Type="http://schemas.openxmlformats.org/officeDocument/2006/relationships/externalLink" Target="externalLinks/externalLink255.xml"/><Relationship Id="rId306" Type="http://schemas.openxmlformats.org/officeDocument/2006/relationships/externalLink" Target="externalLinks/externalLink254.xml"/><Relationship Id="rId305" Type="http://schemas.openxmlformats.org/officeDocument/2006/relationships/externalLink" Target="externalLinks/externalLink253.xml"/><Relationship Id="rId304" Type="http://schemas.openxmlformats.org/officeDocument/2006/relationships/externalLink" Target="externalLinks/externalLink252.xml"/><Relationship Id="rId303" Type="http://schemas.openxmlformats.org/officeDocument/2006/relationships/externalLink" Target="externalLinks/externalLink251.xml"/><Relationship Id="rId302" Type="http://schemas.openxmlformats.org/officeDocument/2006/relationships/externalLink" Target="externalLinks/externalLink250.xml"/><Relationship Id="rId301" Type="http://schemas.openxmlformats.org/officeDocument/2006/relationships/externalLink" Target="externalLinks/externalLink249.xml"/><Relationship Id="rId300" Type="http://schemas.openxmlformats.org/officeDocument/2006/relationships/externalLink" Target="externalLinks/externalLink248.xml"/><Relationship Id="rId30" Type="http://schemas.openxmlformats.org/officeDocument/2006/relationships/worksheet" Target="worksheets/sheet30.xml"/><Relationship Id="rId3" Type="http://schemas.openxmlformats.org/officeDocument/2006/relationships/worksheet" Target="worksheets/sheet3.xml"/><Relationship Id="rId299" Type="http://schemas.openxmlformats.org/officeDocument/2006/relationships/externalLink" Target="externalLinks/externalLink247.xml"/><Relationship Id="rId298" Type="http://schemas.openxmlformats.org/officeDocument/2006/relationships/externalLink" Target="externalLinks/externalLink246.xml"/><Relationship Id="rId297" Type="http://schemas.openxmlformats.org/officeDocument/2006/relationships/externalLink" Target="externalLinks/externalLink245.xml"/><Relationship Id="rId296" Type="http://schemas.openxmlformats.org/officeDocument/2006/relationships/externalLink" Target="externalLinks/externalLink244.xml"/><Relationship Id="rId295" Type="http://schemas.openxmlformats.org/officeDocument/2006/relationships/externalLink" Target="externalLinks/externalLink243.xml"/><Relationship Id="rId294" Type="http://schemas.openxmlformats.org/officeDocument/2006/relationships/externalLink" Target="externalLinks/externalLink242.xml"/><Relationship Id="rId293" Type="http://schemas.openxmlformats.org/officeDocument/2006/relationships/externalLink" Target="externalLinks/externalLink241.xml"/><Relationship Id="rId292" Type="http://schemas.openxmlformats.org/officeDocument/2006/relationships/externalLink" Target="externalLinks/externalLink240.xml"/><Relationship Id="rId291" Type="http://schemas.openxmlformats.org/officeDocument/2006/relationships/externalLink" Target="externalLinks/externalLink239.xml"/><Relationship Id="rId290" Type="http://schemas.openxmlformats.org/officeDocument/2006/relationships/externalLink" Target="externalLinks/externalLink238.xml"/><Relationship Id="rId29" Type="http://schemas.openxmlformats.org/officeDocument/2006/relationships/worksheet" Target="worksheets/sheet29.xml"/><Relationship Id="rId289" Type="http://schemas.openxmlformats.org/officeDocument/2006/relationships/externalLink" Target="externalLinks/externalLink237.xml"/><Relationship Id="rId288" Type="http://schemas.openxmlformats.org/officeDocument/2006/relationships/externalLink" Target="externalLinks/externalLink236.xml"/><Relationship Id="rId287" Type="http://schemas.openxmlformats.org/officeDocument/2006/relationships/externalLink" Target="externalLinks/externalLink235.xml"/><Relationship Id="rId286" Type="http://schemas.openxmlformats.org/officeDocument/2006/relationships/externalLink" Target="externalLinks/externalLink234.xml"/><Relationship Id="rId285" Type="http://schemas.openxmlformats.org/officeDocument/2006/relationships/externalLink" Target="externalLinks/externalLink233.xml"/><Relationship Id="rId284" Type="http://schemas.openxmlformats.org/officeDocument/2006/relationships/externalLink" Target="externalLinks/externalLink232.xml"/><Relationship Id="rId283" Type="http://schemas.openxmlformats.org/officeDocument/2006/relationships/externalLink" Target="externalLinks/externalLink231.xml"/><Relationship Id="rId282" Type="http://schemas.openxmlformats.org/officeDocument/2006/relationships/externalLink" Target="externalLinks/externalLink230.xml"/><Relationship Id="rId281" Type="http://schemas.openxmlformats.org/officeDocument/2006/relationships/externalLink" Target="externalLinks/externalLink229.xml"/><Relationship Id="rId280" Type="http://schemas.openxmlformats.org/officeDocument/2006/relationships/externalLink" Target="externalLinks/externalLink228.xml"/><Relationship Id="rId28" Type="http://schemas.openxmlformats.org/officeDocument/2006/relationships/worksheet" Target="worksheets/sheet28.xml"/><Relationship Id="rId279" Type="http://schemas.openxmlformats.org/officeDocument/2006/relationships/externalLink" Target="externalLinks/externalLink227.xml"/><Relationship Id="rId278" Type="http://schemas.openxmlformats.org/officeDocument/2006/relationships/externalLink" Target="externalLinks/externalLink226.xml"/><Relationship Id="rId277" Type="http://schemas.openxmlformats.org/officeDocument/2006/relationships/externalLink" Target="externalLinks/externalLink225.xml"/><Relationship Id="rId276" Type="http://schemas.openxmlformats.org/officeDocument/2006/relationships/externalLink" Target="externalLinks/externalLink224.xml"/><Relationship Id="rId275" Type="http://schemas.openxmlformats.org/officeDocument/2006/relationships/externalLink" Target="externalLinks/externalLink223.xml"/><Relationship Id="rId274" Type="http://schemas.openxmlformats.org/officeDocument/2006/relationships/externalLink" Target="externalLinks/externalLink222.xml"/><Relationship Id="rId273" Type="http://schemas.openxmlformats.org/officeDocument/2006/relationships/externalLink" Target="externalLinks/externalLink221.xml"/><Relationship Id="rId272" Type="http://schemas.openxmlformats.org/officeDocument/2006/relationships/externalLink" Target="externalLinks/externalLink220.xml"/><Relationship Id="rId271" Type="http://schemas.openxmlformats.org/officeDocument/2006/relationships/externalLink" Target="externalLinks/externalLink219.xml"/><Relationship Id="rId270" Type="http://schemas.openxmlformats.org/officeDocument/2006/relationships/externalLink" Target="externalLinks/externalLink218.xml"/><Relationship Id="rId27" Type="http://schemas.openxmlformats.org/officeDocument/2006/relationships/worksheet" Target="worksheets/sheet27.xml"/><Relationship Id="rId269" Type="http://schemas.openxmlformats.org/officeDocument/2006/relationships/externalLink" Target="externalLinks/externalLink217.xml"/><Relationship Id="rId268" Type="http://schemas.openxmlformats.org/officeDocument/2006/relationships/externalLink" Target="externalLinks/externalLink216.xml"/><Relationship Id="rId267" Type="http://schemas.openxmlformats.org/officeDocument/2006/relationships/externalLink" Target="externalLinks/externalLink215.xml"/><Relationship Id="rId266" Type="http://schemas.openxmlformats.org/officeDocument/2006/relationships/externalLink" Target="externalLinks/externalLink214.xml"/><Relationship Id="rId265" Type="http://schemas.openxmlformats.org/officeDocument/2006/relationships/externalLink" Target="externalLinks/externalLink213.xml"/><Relationship Id="rId264" Type="http://schemas.openxmlformats.org/officeDocument/2006/relationships/externalLink" Target="externalLinks/externalLink212.xml"/><Relationship Id="rId263" Type="http://schemas.openxmlformats.org/officeDocument/2006/relationships/externalLink" Target="externalLinks/externalLink211.xml"/><Relationship Id="rId262" Type="http://schemas.openxmlformats.org/officeDocument/2006/relationships/externalLink" Target="externalLinks/externalLink210.xml"/><Relationship Id="rId261" Type="http://schemas.openxmlformats.org/officeDocument/2006/relationships/externalLink" Target="externalLinks/externalLink209.xml"/><Relationship Id="rId260" Type="http://schemas.openxmlformats.org/officeDocument/2006/relationships/externalLink" Target="externalLinks/externalLink208.xml"/><Relationship Id="rId26" Type="http://schemas.openxmlformats.org/officeDocument/2006/relationships/worksheet" Target="worksheets/sheet26.xml"/><Relationship Id="rId259" Type="http://schemas.openxmlformats.org/officeDocument/2006/relationships/externalLink" Target="externalLinks/externalLink207.xml"/><Relationship Id="rId258" Type="http://schemas.openxmlformats.org/officeDocument/2006/relationships/externalLink" Target="externalLinks/externalLink206.xml"/><Relationship Id="rId257" Type="http://schemas.openxmlformats.org/officeDocument/2006/relationships/externalLink" Target="externalLinks/externalLink205.xml"/><Relationship Id="rId256" Type="http://schemas.openxmlformats.org/officeDocument/2006/relationships/externalLink" Target="externalLinks/externalLink204.xml"/><Relationship Id="rId255" Type="http://schemas.openxmlformats.org/officeDocument/2006/relationships/externalLink" Target="externalLinks/externalLink203.xml"/><Relationship Id="rId254" Type="http://schemas.openxmlformats.org/officeDocument/2006/relationships/externalLink" Target="externalLinks/externalLink202.xml"/><Relationship Id="rId253" Type="http://schemas.openxmlformats.org/officeDocument/2006/relationships/externalLink" Target="externalLinks/externalLink201.xml"/><Relationship Id="rId252" Type="http://schemas.openxmlformats.org/officeDocument/2006/relationships/externalLink" Target="externalLinks/externalLink200.xml"/><Relationship Id="rId251" Type="http://schemas.openxmlformats.org/officeDocument/2006/relationships/externalLink" Target="externalLinks/externalLink199.xml"/><Relationship Id="rId250" Type="http://schemas.openxmlformats.org/officeDocument/2006/relationships/externalLink" Target="externalLinks/externalLink198.xml"/><Relationship Id="rId25" Type="http://schemas.openxmlformats.org/officeDocument/2006/relationships/worksheet" Target="worksheets/sheet25.xml"/><Relationship Id="rId249" Type="http://schemas.openxmlformats.org/officeDocument/2006/relationships/externalLink" Target="externalLinks/externalLink197.xml"/><Relationship Id="rId248" Type="http://schemas.openxmlformats.org/officeDocument/2006/relationships/externalLink" Target="externalLinks/externalLink196.xml"/><Relationship Id="rId247" Type="http://schemas.openxmlformats.org/officeDocument/2006/relationships/externalLink" Target="externalLinks/externalLink195.xml"/><Relationship Id="rId246" Type="http://schemas.openxmlformats.org/officeDocument/2006/relationships/externalLink" Target="externalLinks/externalLink194.xml"/><Relationship Id="rId245" Type="http://schemas.openxmlformats.org/officeDocument/2006/relationships/externalLink" Target="externalLinks/externalLink193.xml"/><Relationship Id="rId244" Type="http://schemas.openxmlformats.org/officeDocument/2006/relationships/externalLink" Target="externalLinks/externalLink192.xml"/><Relationship Id="rId243" Type="http://schemas.openxmlformats.org/officeDocument/2006/relationships/externalLink" Target="externalLinks/externalLink191.xml"/><Relationship Id="rId242" Type="http://schemas.openxmlformats.org/officeDocument/2006/relationships/externalLink" Target="externalLinks/externalLink190.xml"/><Relationship Id="rId241" Type="http://schemas.openxmlformats.org/officeDocument/2006/relationships/externalLink" Target="externalLinks/externalLink189.xml"/><Relationship Id="rId240" Type="http://schemas.openxmlformats.org/officeDocument/2006/relationships/externalLink" Target="externalLinks/externalLink188.xml"/><Relationship Id="rId24" Type="http://schemas.openxmlformats.org/officeDocument/2006/relationships/worksheet" Target="worksheets/sheet24.xml"/><Relationship Id="rId239" Type="http://schemas.openxmlformats.org/officeDocument/2006/relationships/externalLink" Target="externalLinks/externalLink187.xml"/><Relationship Id="rId238" Type="http://schemas.openxmlformats.org/officeDocument/2006/relationships/externalLink" Target="externalLinks/externalLink186.xml"/><Relationship Id="rId237" Type="http://schemas.openxmlformats.org/officeDocument/2006/relationships/externalLink" Target="externalLinks/externalLink185.xml"/><Relationship Id="rId236" Type="http://schemas.openxmlformats.org/officeDocument/2006/relationships/externalLink" Target="externalLinks/externalLink184.xml"/><Relationship Id="rId235" Type="http://schemas.openxmlformats.org/officeDocument/2006/relationships/externalLink" Target="externalLinks/externalLink183.xml"/><Relationship Id="rId234" Type="http://schemas.openxmlformats.org/officeDocument/2006/relationships/externalLink" Target="externalLinks/externalLink182.xml"/><Relationship Id="rId233" Type="http://schemas.openxmlformats.org/officeDocument/2006/relationships/externalLink" Target="externalLinks/externalLink181.xml"/><Relationship Id="rId232" Type="http://schemas.openxmlformats.org/officeDocument/2006/relationships/externalLink" Target="externalLinks/externalLink180.xml"/><Relationship Id="rId231" Type="http://schemas.openxmlformats.org/officeDocument/2006/relationships/externalLink" Target="externalLinks/externalLink179.xml"/><Relationship Id="rId230" Type="http://schemas.openxmlformats.org/officeDocument/2006/relationships/externalLink" Target="externalLinks/externalLink178.xml"/><Relationship Id="rId23" Type="http://schemas.openxmlformats.org/officeDocument/2006/relationships/worksheet" Target="worksheets/sheet23.xml"/><Relationship Id="rId229" Type="http://schemas.openxmlformats.org/officeDocument/2006/relationships/externalLink" Target="externalLinks/externalLink177.xml"/><Relationship Id="rId228" Type="http://schemas.openxmlformats.org/officeDocument/2006/relationships/externalLink" Target="externalLinks/externalLink176.xml"/><Relationship Id="rId227" Type="http://schemas.openxmlformats.org/officeDocument/2006/relationships/externalLink" Target="externalLinks/externalLink175.xml"/><Relationship Id="rId226" Type="http://schemas.openxmlformats.org/officeDocument/2006/relationships/externalLink" Target="externalLinks/externalLink174.xml"/><Relationship Id="rId225" Type="http://schemas.openxmlformats.org/officeDocument/2006/relationships/externalLink" Target="externalLinks/externalLink173.xml"/><Relationship Id="rId224" Type="http://schemas.openxmlformats.org/officeDocument/2006/relationships/externalLink" Target="externalLinks/externalLink172.xml"/><Relationship Id="rId223" Type="http://schemas.openxmlformats.org/officeDocument/2006/relationships/externalLink" Target="externalLinks/externalLink171.xml"/><Relationship Id="rId222" Type="http://schemas.openxmlformats.org/officeDocument/2006/relationships/externalLink" Target="externalLinks/externalLink170.xml"/><Relationship Id="rId221" Type="http://schemas.openxmlformats.org/officeDocument/2006/relationships/externalLink" Target="externalLinks/externalLink169.xml"/><Relationship Id="rId220" Type="http://schemas.openxmlformats.org/officeDocument/2006/relationships/externalLink" Target="externalLinks/externalLink168.xml"/><Relationship Id="rId22" Type="http://schemas.openxmlformats.org/officeDocument/2006/relationships/worksheet" Target="worksheets/sheet22.xml"/><Relationship Id="rId219" Type="http://schemas.openxmlformats.org/officeDocument/2006/relationships/externalLink" Target="externalLinks/externalLink167.xml"/><Relationship Id="rId218" Type="http://schemas.openxmlformats.org/officeDocument/2006/relationships/externalLink" Target="externalLinks/externalLink166.xml"/><Relationship Id="rId217" Type="http://schemas.openxmlformats.org/officeDocument/2006/relationships/externalLink" Target="externalLinks/externalLink165.xml"/><Relationship Id="rId216" Type="http://schemas.openxmlformats.org/officeDocument/2006/relationships/externalLink" Target="externalLinks/externalLink164.xml"/><Relationship Id="rId215" Type="http://schemas.openxmlformats.org/officeDocument/2006/relationships/externalLink" Target="externalLinks/externalLink163.xml"/><Relationship Id="rId214" Type="http://schemas.openxmlformats.org/officeDocument/2006/relationships/externalLink" Target="externalLinks/externalLink162.xml"/><Relationship Id="rId213" Type="http://schemas.openxmlformats.org/officeDocument/2006/relationships/externalLink" Target="externalLinks/externalLink161.xml"/><Relationship Id="rId212" Type="http://schemas.openxmlformats.org/officeDocument/2006/relationships/externalLink" Target="externalLinks/externalLink160.xml"/><Relationship Id="rId211" Type="http://schemas.openxmlformats.org/officeDocument/2006/relationships/externalLink" Target="externalLinks/externalLink159.xml"/><Relationship Id="rId210" Type="http://schemas.openxmlformats.org/officeDocument/2006/relationships/externalLink" Target="externalLinks/externalLink158.xml"/><Relationship Id="rId21" Type="http://schemas.openxmlformats.org/officeDocument/2006/relationships/worksheet" Target="worksheets/sheet21.xml"/><Relationship Id="rId209" Type="http://schemas.openxmlformats.org/officeDocument/2006/relationships/externalLink" Target="externalLinks/externalLink157.xml"/><Relationship Id="rId208" Type="http://schemas.openxmlformats.org/officeDocument/2006/relationships/externalLink" Target="externalLinks/externalLink156.xml"/><Relationship Id="rId207" Type="http://schemas.openxmlformats.org/officeDocument/2006/relationships/externalLink" Target="externalLinks/externalLink155.xml"/><Relationship Id="rId206" Type="http://schemas.openxmlformats.org/officeDocument/2006/relationships/externalLink" Target="externalLinks/externalLink154.xml"/><Relationship Id="rId205" Type="http://schemas.openxmlformats.org/officeDocument/2006/relationships/externalLink" Target="externalLinks/externalLink153.xml"/><Relationship Id="rId204" Type="http://schemas.openxmlformats.org/officeDocument/2006/relationships/externalLink" Target="externalLinks/externalLink152.xml"/><Relationship Id="rId203" Type="http://schemas.openxmlformats.org/officeDocument/2006/relationships/externalLink" Target="externalLinks/externalLink151.xml"/><Relationship Id="rId202" Type="http://schemas.openxmlformats.org/officeDocument/2006/relationships/externalLink" Target="externalLinks/externalLink150.xml"/><Relationship Id="rId201" Type="http://schemas.openxmlformats.org/officeDocument/2006/relationships/externalLink" Target="externalLinks/externalLink149.xml"/><Relationship Id="rId200" Type="http://schemas.openxmlformats.org/officeDocument/2006/relationships/externalLink" Target="externalLinks/externalLink148.xml"/><Relationship Id="rId20" Type="http://schemas.openxmlformats.org/officeDocument/2006/relationships/worksheet" Target="worksheets/sheet20.xml"/><Relationship Id="rId2" Type="http://schemas.openxmlformats.org/officeDocument/2006/relationships/worksheet" Target="worksheets/sheet2.xml"/><Relationship Id="rId199" Type="http://schemas.openxmlformats.org/officeDocument/2006/relationships/externalLink" Target="externalLinks/externalLink147.xml"/><Relationship Id="rId198" Type="http://schemas.openxmlformats.org/officeDocument/2006/relationships/externalLink" Target="externalLinks/externalLink146.xml"/><Relationship Id="rId197" Type="http://schemas.openxmlformats.org/officeDocument/2006/relationships/externalLink" Target="externalLinks/externalLink145.xml"/><Relationship Id="rId196" Type="http://schemas.openxmlformats.org/officeDocument/2006/relationships/externalLink" Target="externalLinks/externalLink144.xml"/><Relationship Id="rId195" Type="http://schemas.openxmlformats.org/officeDocument/2006/relationships/externalLink" Target="externalLinks/externalLink143.xml"/><Relationship Id="rId194" Type="http://schemas.openxmlformats.org/officeDocument/2006/relationships/externalLink" Target="externalLinks/externalLink142.xml"/><Relationship Id="rId193" Type="http://schemas.openxmlformats.org/officeDocument/2006/relationships/externalLink" Target="externalLinks/externalLink141.xml"/><Relationship Id="rId192" Type="http://schemas.openxmlformats.org/officeDocument/2006/relationships/externalLink" Target="externalLinks/externalLink140.xml"/><Relationship Id="rId191" Type="http://schemas.openxmlformats.org/officeDocument/2006/relationships/externalLink" Target="externalLinks/externalLink139.xml"/><Relationship Id="rId190" Type="http://schemas.openxmlformats.org/officeDocument/2006/relationships/externalLink" Target="externalLinks/externalLink138.xml"/><Relationship Id="rId19" Type="http://schemas.openxmlformats.org/officeDocument/2006/relationships/worksheet" Target="worksheets/sheet19.xml"/><Relationship Id="rId189" Type="http://schemas.openxmlformats.org/officeDocument/2006/relationships/externalLink" Target="externalLinks/externalLink137.xml"/><Relationship Id="rId188" Type="http://schemas.openxmlformats.org/officeDocument/2006/relationships/externalLink" Target="externalLinks/externalLink136.xml"/><Relationship Id="rId187" Type="http://schemas.openxmlformats.org/officeDocument/2006/relationships/externalLink" Target="externalLinks/externalLink135.xml"/><Relationship Id="rId186" Type="http://schemas.openxmlformats.org/officeDocument/2006/relationships/externalLink" Target="externalLinks/externalLink134.xml"/><Relationship Id="rId185" Type="http://schemas.openxmlformats.org/officeDocument/2006/relationships/externalLink" Target="externalLinks/externalLink133.xml"/><Relationship Id="rId184" Type="http://schemas.openxmlformats.org/officeDocument/2006/relationships/externalLink" Target="externalLinks/externalLink132.xml"/><Relationship Id="rId183" Type="http://schemas.openxmlformats.org/officeDocument/2006/relationships/externalLink" Target="externalLinks/externalLink131.xml"/><Relationship Id="rId182" Type="http://schemas.openxmlformats.org/officeDocument/2006/relationships/externalLink" Target="externalLinks/externalLink130.xml"/><Relationship Id="rId181" Type="http://schemas.openxmlformats.org/officeDocument/2006/relationships/externalLink" Target="externalLinks/externalLink129.xml"/><Relationship Id="rId180" Type="http://schemas.openxmlformats.org/officeDocument/2006/relationships/externalLink" Target="externalLinks/externalLink128.xml"/><Relationship Id="rId18" Type="http://schemas.openxmlformats.org/officeDocument/2006/relationships/worksheet" Target="worksheets/sheet18.xml"/><Relationship Id="rId179" Type="http://schemas.openxmlformats.org/officeDocument/2006/relationships/externalLink" Target="externalLinks/externalLink127.xml"/><Relationship Id="rId178" Type="http://schemas.openxmlformats.org/officeDocument/2006/relationships/externalLink" Target="externalLinks/externalLink126.xml"/><Relationship Id="rId177" Type="http://schemas.openxmlformats.org/officeDocument/2006/relationships/externalLink" Target="externalLinks/externalLink125.xml"/><Relationship Id="rId176" Type="http://schemas.openxmlformats.org/officeDocument/2006/relationships/externalLink" Target="externalLinks/externalLink124.xml"/><Relationship Id="rId175" Type="http://schemas.openxmlformats.org/officeDocument/2006/relationships/externalLink" Target="externalLinks/externalLink123.xml"/><Relationship Id="rId174" Type="http://schemas.openxmlformats.org/officeDocument/2006/relationships/externalLink" Target="externalLinks/externalLink122.xml"/><Relationship Id="rId173" Type="http://schemas.openxmlformats.org/officeDocument/2006/relationships/externalLink" Target="externalLinks/externalLink121.xml"/><Relationship Id="rId172" Type="http://schemas.openxmlformats.org/officeDocument/2006/relationships/externalLink" Target="externalLinks/externalLink120.xml"/><Relationship Id="rId171" Type="http://schemas.openxmlformats.org/officeDocument/2006/relationships/externalLink" Target="externalLinks/externalLink119.xml"/><Relationship Id="rId170" Type="http://schemas.openxmlformats.org/officeDocument/2006/relationships/externalLink" Target="externalLinks/externalLink118.xml"/><Relationship Id="rId17" Type="http://schemas.openxmlformats.org/officeDocument/2006/relationships/worksheet" Target="worksheets/sheet17.xml"/><Relationship Id="rId169" Type="http://schemas.openxmlformats.org/officeDocument/2006/relationships/externalLink" Target="externalLinks/externalLink117.xml"/><Relationship Id="rId168" Type="http://schemas.openxmlformats.org/officeDocument/2006/relationships/externalLink" Target="externalLinks/externalLink116.xml"/><Relationship Id="rId167" Type="http://schemas.openxmlformats.org/officeDocument/2006/relationships/externalLink" Target="externalLinks/externalLink115.xml"/><Relationship Id="rId166" Type="http://schemas.openxmlformats.org/officeDocument/2006/relationships/externalLink" Target="externalLinks/externalLink114.xml"/><Relationship Id="rId165" Type="http://schemas.openxmlformats.org/officeDocument/2006/relationships/externalLink" Target="externalLinks/externalLink113.xml"/><Relationship Id="rId164" Type="http://schemas.openxmlformats.org/officeDocument/2006/relationships/externalLink" Target="externalLinks/externalLink112.xml"/><Relationship Id="rId163" Type="http://schemas.openxmlformats.org/officeDocument/2006/relationships/externalLink" Target="externalLinks/externalLink111.xml"/><Relationship Id="rId162" Type="http://schemas.openxmlformats.org/officeDocument/2006/relationships/externalLink" Target="externalLinks/externalLink110.xml"/><Relationship Id="rId161" Type="http://schemas.openxmlformats.org/officeDocument/2006/relationships/externalLink" Target="externalLinks/externalLink109.xml"/><Relationship Id="rId160" Type="http://schemas.openxmlformats.org/officeDocument/2006/relationships/externalLink" Target="externalLinks/externalLink108.xml"/><Relationship Id="rId16" Type="http://schemas.openxmlformats.org/officeDocument/2006/relationships/worksheet" Target="worksheets/sheet16.xml"/><Relationship Id="rId159" Type="http://schemas.openxmlformats.org/officeDocument/2006/relationships/externalLink" Target="externalLinks/externalLink107.xml"/><Relationship Id="rId158" Type="http://schemas.openxmlformats.org/officeDocument/2006/relationships/externalLink" Target="externalLinks/externalLink106.xml"/><Relationship Id="rId157" Type="http://schemas.openxmlformats.org/officeDocument/2006/relationships/externalLink" Target="externalLinks/externalLink105.xml"/><Relationship Id="rId156" Type="http://schemas.openxmlformats.org/officeDocument/2006/relationships/externalLink" Target="externalLinks/externalLink104.xml"/><Relationship Id="rId155" Type="http://schemas.openxmlformats.org/officeDocument/2006/relationships/externalLink" Target="externalLinks/externalLink103.xml"/><Relationship Id="rId154" Type="http://schemas.openxmlformats.org/officeDocument/2006/relationships/externalLink" Target="externalLinks/externalLink102.xml"/><Relationship Id="rId153" Type="http://schemas.openxmlformats.org/officeDocument/2006/relationships/externalLink" Target="externalLinks/externalLink101.xml"/><Relationship Id="rId152" Type="http://schemas.openxmlformats.org/officeDocument/2006/relationships/externalLink" Target="externalLinks/externalLink100.xml"/><Relationship Id="rId151" Type="http://schemas.openxmlformats.org/officeDocument/2006/relationships/externalLink" Target="externalLinks/externalLink99.xml"/><Relationship Id="rId150" Type="http://schemas.openxmlformats.org/officeDocument/2006/relationships/externalLink" Target="externalLinks/externalLink98.xml"/><Relationship Id="rId15" Type="http://schemas.openxmlformats.org/officeDocument/2006/relationships/worksheet" Target="worksheets/sheet15.xml"/><Relationship Id="rId149" Type="http://schemas.openxmlformats.org/officeDocument/2006/relationships/externalLink" Target="externalLinks/externalLink97.xml"/><Relationship Id="rId148" Type="http://schemas.openxmlformats.org/officeDocument/2006/relationships/externalLink" Target="externalLinks/externalLink96.xml"/><Relationship Id="rId147" Type="http://schemas.openxmlformats.org/officeDocument/2006/relationships/externalLink" Target="externalLinks/externalLink95.xml"/><Relationship Id="rId146" Type="http://schemas.openxmlformats.org/officeDocument/2006/relationships/externalLink" Target="externalLinks/externalLink94.xml"/><Relationship Id="rId145" Type="http://schemas.openxmlformats.org/officeDocument/2006/relationships/externalLink" Target="externalLinks/externalLink93.xml"/><Relationship Id="rId144" Type="http://schemas.openxmlformats.org/officeDocument/2006/relationships/externalLink" Target="externalLinks/externalLink92.xml"/><Relationship Id="rId143" Type="http://schemas.openxmlformats.org/officeDocument/2006/relationships/externalLink" Target="externalLinks/externalLink91.xml"/><Relationship Id="rId142" Type="http://schemas.openxmlformats.org/officeDocument/2006/relationships/externalLink" Target="externalLinks/externalLink90.xml"/><Relationship Id="rId141" Type="http://schemas.openxmlformats.org/officeDocument/2006/relationships/externalLink" Target="externalLinks/externalLink89.xml"/><Relationship Id="rId140" Type="http://schemas.openxmlformats.org/officeDocument/2006/relationships/externalLink" Target="externalLinks/externalLink88.xml"/><Relationship Id="rId14" Type="http://schemas.openxmlformats.org/officeDocument/2006/relationships/worksheet" Target="worksheets/sheet14.xml"/><Relationship Id="rId139" Type="http://schemas.openxmlformats.org/officeDocument/2006/relationships/externalLink" Target="externalLinks/externalLink87.xml"/><Relationship Id="rId138" Type="http://schemas.openxmlformats.org/officeDocument/2006/relationships/externalLink" Target="externalLinks/externalLink86.xml"/><Relationship Id="rId137" Type="http://schemas.openxmlformats.org/officeDocument/2006/relationships/externalLink" Target="externalLinks/externalLink85.xml"/><Relationship Id="rId136" Type="http://schemas.openxmlformats.org/officeDocument/2006/relationships/externalLink" Target="externalLinks/externalLink84.xml"/><Relationship Id="rId135" Type="http://schemas.openxmlformats.org/officeDocument/2006/relationships/externalLink" Target="externalLinks/externalLink83.xml"/><Relationship Id="rId134" Type="http://schemas.openxmlformats.org/officeDocument/2006/relationships/externalLink" Target="externalLinks/externalLink82.xml"/><Relationship Id="rId133" Type="http://schemas.openxmlformats.org/officeDocument/2006/relationships/externalLink" Target="externalLinks/externalLink81.xml"/><Relationship Id="rId132" Type="http://schemas.openxmlformats.org/officeDocument/2006/relationships/externalLink" Target="externalLinks/externalLink80.xml"/><Relationship Id="rId131" Type="http://schemas.openxmlformats.org/officeDocument/2006/relationships/externalLink" Target="externalLinks/externalLink79.xml"/><Relationship Id="rId130" Type="http://schemas.openxmlformats.org/officeDocument/2006/relationships/externalLink" Target="externalLinks/externalLink78.xml"/><Relationship Id="rId13" Type="http://schemas.openxmlformats.org/officeDocument/2006/relationships/worksheet" Target="worksheets/sheet13.xml"/><Relationship Id="rId129" Type="http://schemas.openxmlformats.org/officeDocument/2006/relationships/externalLink" Target="externalLinks/externalLink77.xml"/><Relationship Id="rId128" Type="http://schemas.openxmlformats.org/officeDocument/2006/relationships/externalLink" Target="externalLinks/externalLink76.xml"/><Relationship Id="rId127" Type="http://schemas.openxmlformats.org/officeDocument/2006/relationships/externalLink" Target="externalLinks/externalLink75.xml"/><Relationship Id="rId126" Type="http://schemas.openxmlformats.org/officeDocument/2006/relationships/externalLink" Target="externalLinks/externalLink74.xml"/><Relationship Id="rId125" Type="http://schemas.openxmlformats.org/officeDocument/2006/relationships/externalLink" Target="externalLinks/externalLink73.xml"/><Relationship Id="rId124" Type="http://schemas.openxmlformats.org/officeDocument/2006/relationships/externalLink" Target="externalLinks/externalLink72.xml"/><Relationship Id="rId123" Type="http://schemas.openxmlformats.org/officeDocument/2006/relationships/externalLink" Target="externalLinks/externalLink71.xml"/><Relationship Id="rId122" Type="http://schemas.openxmlformats.org/officeDocument/2006/relationships/externalLink" Target="externalLinks/externalLink70.xml"/><Relationship Id="rId121" Type="http://schemas.openxmlformats.org/officeDocument/2006/relationships/externalLink" Target="externalLinks/externalLink69.xml"/><Relationship Id="rId120" Type="http://schemas.openxmlformats.org/officeDocument/2006/relationships/externalLink" Target="externalLinks/externalLink68.xml"/><Relationship Id="rId12" Type="http://schemas.openxmlformats.org/officeDocument/2006/relationships/worksheet" Target="worksheets/sheet12.xml"/><Relationship Id="rId119" Type="http://schemas.openxmlformats.org/officeDocument/2006/relationships/externalLink" Target="externalLinks/externalLink67.xml"/><Relationship Id="rId118" Type="http://schemas.openxmlformats.org/officeDocument/2006/relationships/externalLink" Target="externalLinks/externalLink66.xml"/><Relationship Id="rId117" Type="http://schemas.openxmlformats.org/officeDocument/2006/relationships/externalLink" Target="externalLinks/externalLink65.xml"/><Relationship Id="rId116" Type="http://schemas.openxmlformats.org/officeDocument/2006/relationships/externalLink" Target="externalLinks/externalLink64.xml"/><Relationship Id="rId115" Type="http://schemas.openxmlformats.org/officeDocument/2006/relationships/externalLink" Target="externalLinks/externalLink63.xml"/><Relationship Id="rId114" Type="http://schemas.openxmlformats.org/officeDocument/2006/relationships/externalLink" Target="externalLinks/externalLink62.xml"/><Relationship Id="rId113" Type="http://schemas.openxmlformats.org/officeDocument/2006/relationships/externalLink" Target="externalLinks/externalLink61.xml"/><Relationship Id="rId112" Type="http://schemas.openxmlformats.org/officeDocument/2006/relationships/externalLink" Target="externalLinks/externalLink60.xml"/><Relationship Id="rId111" Type="http://schemas.openxmlformats.org/officeDocument/2006/relationships/externalLink" Target="externalLinks/externalLink59.xml"/><Relationship Id="rId110" Type="http://schemas.openxmlformats.org/officeDocument/2006/relationships/externalLink" Target="externalLinks/externalLink58.xml"/><Relationship Id="rId11" Type="http://schemas.openxmlformats.org/officeDocument/2006/relationships/worksheet" Target="worksheets/sheet11.xml"/><Relationship Id="rId109" Type="http://schemas.openxmlformats.org/officeDocument/2006/relationships/externalLink" Target="externalLinks/externalLink57.xml"/><Relationship Id="rId108" Type="http://schemas.openxmlformats.org/officeDocument/2006/relationships/externalLink" Target="externalLinks/externalLink56.xml"/><Relationship Id="rId107" Type="http://schemas.openxmlformats.org/officeDocument/2006/relationships/externalLink" Target="externalLinks/externalLink55.xml"/><Relationship Id="rId106" Type="http://schemas.openxmlformats.org/officeDocument/2006/relationships/externalLink" Target="externalLinks/externalLink54.xml"/><Relationship Id="rId105" Type="http://schemas.openxmlformats.org/officeDocument/2006/relationships/externalLink" Target="externalLinks/externalLink53.xml"/><Relationship Id="rId104" Type="http://schemas.openxmlformats.org/officeDocument/2006/relationships/externalLink" Target="externalLinks/externalLink52.xml"/><Relationship Id="rId103" Type="http://schemas.openxmlformats.org/officeDocument/2006/relationships/externalLink" Target="externalLinks/externalLink51.xml"/><Relationship Id="rId102" Type="http://schemas.openxmlformats.org/officeDocument/2006/relationships/externalLink" Target="externalLinks/externalLink50.xml"/><Relationship Id="rId101" Type="http://schemas.openxmlformats.org/officeDocument/2006/relationships/externalLink" Target="externalLinks/externalLink49.xml"/><Relationship Id="rId100" Type="http://schemas.openxmlformats.org/officeDocument/2006/relationships/externalLink" Target="externalLinks/externalLink48.xml"/><Relationship Id="rId10" Type="http://schemas.openxmlformats.org/officeDocument/2006/relationships/worksheet" Target="worksheets/sheet10.xml"/><Relationship Id="rId1" Type="http://schemas.openxmlformats.org/officeDocument/2006/relationships/worksheet" Target="worksheets/sheet1.xm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7</xdr:col>
      <xdr:colOff>0</xdr:colOff>
      <xdr:row>2</xdr:row>
      <xdr:rowOff>0</xdr:rowOff>
    </xdr:from>
    <xdr:to>
      <xdr:col>7</xdr:col>
      <xdr:colOff>0</xdr:colOff>
      <xdr:row>2</xdr:row>
      <xdr:rowOff>15240</xdr:rowOff>
    </xdr:to>
    <xdr:cxnSp>
      <xdr:nvCxnSpPr>
        <xdr:cNvPr id="2" name="直接连接符 1"/>
        <xdr:cNvCxnSpPr/>
      </xdr:nvCxnSpPr>
      <xdr:spPr>
        <a:xfrm>
          <a:off x="948944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0</xdr:col>
      <xdr:colOff>0</xdr:colOff>
      <xdr:row>2</xdr:row>
      <xdr:rowOff>0</xdr:rowOff>
    </xdr:from>
    <xdr:to>
      <xdr:col>0</xdr:col>
      <xdr:colOff>0</xdr:colOff>
      <xdr:row>2</xdr:row>
      <xdr:rowOff>15240</xdr:rowOff>
    </xdr:to>
    <xdr:cxnSp>
      <xdr:nvCxnSpPr>
        <xdr:cNvPr id="2" name="直接连接符 1"/>
        <xdr:cNvCxnSpPr/>
      </xdr:nvCxnSpPr>
      <xdr:spPr>
        <a:xfrm>
          <a:off x="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2</xdr:row>
      <xdr:rowOff>0</xdr:rowOff>
    </xdr:from>
    <xdr:to>
      <xdr:col>7</xdr:col>
      <xdr:colOff>0</xdr:colOff>
      <xdr:row>2</xdr:row>
      <xdr:rowOff>15240</xdr:rowOff>
    </xdr:to>
    <xdr:cxnSp>
      <xdr:nvCxnSpPr>
        <xdr:cNvPr id="4" name="直接连接符 3"/>
        <xdr:cNvCxnSpPr/>
      </xdr:nvCxnSpPr>
      <xdr:spPr>
        <a:xfrm>
          <a:off x="9489440" y="809625"/>
          <a:ext cx="0" cy="1524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GP_Ph1\SBB-OIs\Hel-O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25509;&#25910;&#25991;&#20214;\&#22320;&#26041;&#25919;&#24220;&#34701;&#36164;&#24179;&#21488;&#20844;&#21496;&#20538;&#21153;&#31561;&#24773;&#20917;&#34920;&#65288;&#26032;20170729&#65289;.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5509;&#25910;&#25991;&#20214;\&#22320;&#26041;&#25919;&#24220;&#34701;&#36164;&#24179;&#21488;&#20844;&#21496;&#20538;&#21153;&#31561;&#24773;&#20917;&#34920;&#65288;&#26032;20170729&#65289;.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7575;&#38177;&#29790;\&#21271;&#20140;&#24503;&#21150;\2007&#24180;&#27979;&#31639;&#26041;&#26696;\&#19968;&#22870;\Documents%20and%20Settings\caiqiang\My%20Documents\&#21439;&#20065;&#36130;&#25919;&#22256;&#38590;&#27979;&#31639;&#26041;&#26696;\&#26041;&#26696;&#19977;&#31295;\&#26041;&#26696;&#20108;&#31295;\&#35774;&#22791;\&#21407;&#22987;\814\13%20&#38081;&#36335;&#37197;&#2021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609;&#26446;&#23792;\02&#25919;&#24220;&#20538;&#21048;\01.&#19968;&#33324;&#20538;&#21048;\2011&#24180;&#22320;&#26041;&#25919;&#24220;&#20538;&#21048;\&#25353;&#27969;&#31243;\02&#35268;&#27169;&#27979;&#31639;\&#21608;&#23045;\03&#20538;&#21153;&#25253;&#34920;\&#27719;&#24635;\2009\2010&#24180;10&#26376;\2009&#24180;&#20538;&#21153;&#20998;&#26512;&#34920;&#65288;20101026&#25171;&#21360;&#31295;&#65289;\07&#26684;&#24335;\2009&#22522;&#26412;&#24773;&#20917;&#65288;1026&#25171;&#21360;&#65289;.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6032;&#24314;&#25991;&#20214;&#22841;\&#35838;&#39064;&#34920;.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23567;&#20876;&#23376;\0905\&#21439;&#32423;&#36130;&#25919;&#25253;&#34920;&#38468;&#34920;\01&#26118;&#26126;\01&#26118;&#26126;.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23567;&#20876;&#23376;\0905\&#21439;&#32423;&#36130;&#25919;&#25253;&#34920;&#38468;&#34920;\01&#26118;&#26126;\01&#26118;&#26126;.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23567;&#20876;&#23376;\0905\&#21439;&#32423;&#36130;&#25919;&#25253;&#34920;&#38468;&#34920;\01&#26118;&#26126;\01&#26118;&#26126;.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6032;&#24314;&#25991;&#20214;&#22841;\&#35838;&#39064;&#34920;.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10.128.2.15\&#21508;&#22320;&#39044;&#31639;\2011&#24180;&#22320;&#26041;&#20538;&#21048;&#39033;&#30446;&#35843;&#25972;&#65288;06.15&#65289;\&#38468;&#20214;1&#65306;&#20538;&#21153;&#39069;&#24230;&#20998;&#37197;&#34920;.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10&#21439;&#32423;&#25104;&#26412;&#24046;&#24322;&#31995;&#25968;(0902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2011&#24180;&#22320;&#26041;&#20538;&#21048;&#39033;&#30446;&#35843;&#25972;&#65288;06.15&#65289;\&#38468;&#20214;1&#65306;&#20538;&#21153;&#39069;&#24230;&#20998;&#37197;&#34920;.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10&#21439;&#32423;&#25104;&#26412;&#24046;&#24322;&#31995;&#25968;(0902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22522;&#30784;&#25968;&#25454;&#34920;031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22522;&#30784;&#25968;&#25454;&#34920;031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GP_Ph1\SBB-OIs\Hel-OIs.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2320;&#21439;&#24037;&#21830;&#31246;&#25910;&#20915;&#31639;&#25968;.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6449;&#32423;.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6449;&#32423;.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Spares\FILES\SMCTS2\SMCTSSP2.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4&#24180;&#20113;&#21335;&#30465;&#20998;&#21439;&#34892;&#25919;&#21644;&#20844;&#26816;&#27861;&#21496;&#37096;&#38376;&#32534;&#21046;&#25968;.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Documents%20and%20Settings\Administrator\Application%20Data\Microsoft\Excel\2007&#24180;&#22320;&#26041;&#25919;&#24220;&#24615;&#20538;&#21153;&#25253;&#34920;&#27719;&#24635;&#65288;20080708&#65289;&#12304;&#23450;&#31295;&#12305;.xlsx"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Documents%20and%20Settings\Administrator\Application%20Data\Microsoft\Excel\2007&#24180;&#22320;&#26041;&#25919;&#24220;&#24615;&#20538;&#21153;&#25253;&#34920;&#27719;&#24635;&#65288;20080708&#65289;&#12304;&#23450;&#31295;&#12305;.xlsx"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0307;&#21046;&#31185;\03&#24180;&#32456;&#32467;&#31639;&#21450;&#25968;&#25454;&#20998;&#26512;\2010&#24180;\&#25968;&#25454;&#20998;&#26512;\&#36130;&#25919;&#23567;&#20876;&#23376;\0905\2000&#33267;2009&#24180;&#24635;&#20915;&#31639;101&#21644;102&#34920;\1995&#24180;\96&#22696;&#27743;&#21439;&#24635;&#20915;&#31639;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GP_Ph1\SBB-OIs\Hel-OIs.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0892;&#19994;&#20154;&#21475;.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20915;&#31639;&#27719;&#24635;\2021&#28246;&#21271;&#30465;.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20915;&#31639;&#27719;&#24635;\2021&#28246;&#21271;&#30465;.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GP_Ph1\SBB-OIs\Hel-OIs.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Book4"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Book4"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ome\kylin\&#26700;&#38754;\DBSERVER\&#39044;&#31639;&#21496;\&#20849;&#20139;&#25968;&#25454;\&#21382;&#24180;&#20915;&#31639;\1996&#24180;\1996&#24180;&#30465;&#25253;&#20915;&#31639;\2021&#28246;&#21271;&#3046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DBSERVER\&#39044;&#31639;&#21496;\&#20849;&#20139;&#25968;&#25454;\&#21382;&#24180;&#20915;&#31639;\1996&#24180;\1996&#24180;&#30465;&#25253;&#20915;&#31639;\2021&#28246;&#21271;&#3046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309;&#26126;&#29113;\&#22791;&#26597;&#36164;&#26009;\2010&#24180;&#20538;&#21153;&#25253;&#34920;\&#34701;&#36164;&#24179;&#21488;&#20844;&#21496;&#20538;&#21153;&#28165;&#29702;&#26680;&#23454;&#25253;&#34920;\&#24405;&#20837;&#34920;\9&#26376;20&#26085;&#29256;&#26412;\&#34701;&#36164;&#24179;&#21488;&#20844;&#21496;&#20538;&#21153;&#28165;&#29702;&#26680;&#23454;&#24773;&#20917;&#24405;&#20837;&#34920;&#65288;20100920&#6528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Spares\FILES\SMCTS2\SMCTSSP2.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65;&#38215;&#21644;&#34892;&#25919;&#26449;&#20010;&#25968;.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01&#27719;&#24635;&#34701;&#36164;&#24179;&#21488;&#21517;&#21333;&#21644;&#20313;&#39069;&#34920;&#26680;&#23545;&#34920;&#65288;&#27491;&#24335;&#34920;&#65292;&#21516;&#38134;&#30417;&#26680;&#23545;&#21069;&#65289;.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file:///\\10.124.4.217\&#25991;&#20214;&#21046;&#20316;\&#27827;&#28246;&#27700;&#31995;&#36830;&#36890;\2017-2020&#24180;&#27743;&#27827;&#28246;&#24211;&#27700;&#31995;&#36830;&#36890;&#39033;&#30446;&#23454;&#26045;&#26041;&#26696;&#30340;&#39033;&#30446;&#27719;&#24635;.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4.4.217\&#25991;&#20214;&#21046;&#20316;\&#27827;&#28246;&#27700;&#31995;&#36830;&#36890;\2017-2020&#24180;&#27743;&#27827;&#28246;&#24211;&#27700;&#31995;&#36830;&#36890;&#39033;&#30446;&#23454;&#26045;&#26041;&#26696;&#30340;&#39033;&#30446;&#27719;&#24635;.xlsx"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A:\Documents%20and%20Settings\sz005933\&#26700;&#38754;\&#28145;&#22323;&#25311;&#25253;&#38134;&#30417;&#20250;&#25919;&#24220;&#24179;&#21488;&#28165;&#29702;&#22522;&#30784;&#34920;.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5104;&#26412;&#24046;&#24322;&#31995;&#25968;0323.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0998;&#32423;&#23454;&#38469;&#25903;&#20986;&#25968;.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5104;&#26412;&#24046;&#24322;&#31995;&#25968;0323.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0998;&#32423;&#23454;&#38469;&#25903;&#20986;&#2596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Spares\FILES\SMCTS2\SMCTSSP2.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08&#21160;&#24577;&#26597;&#35810;&#25968;&#25454;.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08&#21160;&#24577;&#26597;&#35810;&#25968;&#25454;.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2&#24180;&#20113;&#21335;&#30465;&#20998;&#21439;&#19968;&#33324;&#39044;&#31639;&#25910;&#20837;.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2&#24180;&#20113;&#21335;&#30465;&#20998;&#21439;&#19968;&#33324;&#39044;&#31639;&#25910;&#20837;.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05&#22320;&#21306;&#22788;\05.&#36716;&#31227;&#25903;&#20184;\06&#22686;&#36164;&#36716;&#31227;&#25903;&#20184;\2015&#24180;\&#22686;&#36164;&#36716;&#31227;&#25903;&#20184;&#27979;&#31639;\01&#27979;&#31639;\2015&#24180;&#31246;&#25910;&#24180;&#21021;&#39044;&#31639;&#25968;.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0013;&#23567;&#23398;&#29983;&#20154;&#25968;.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A:\Documents%20and%20Settings\sz005933\&#26700;&#38754;\&#28145;&#22323;&#25311;&#25253;&#38134;&#30417;&#20250;&#25919;&#24220;&#24179;&#21488;&#28165;&#29702;&#22522;&#30784;&#3492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file:///A:\Documents%20and%20Settings\sz005933\&#26700;&#38754;\&#28145;&#22323;&#25311;&#25253;&#38134;&#30417;&#20250;&#25919;&#24220;&#24179;&#21488;&#28165;&#29702;&#22522;&#30784;&#3492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A:\Documents%20and%20Settings\sz005933\&#26700;&#38754;\&#28145;&#22323;&#25311;&#25253;&#38134;&#30417;&#20250;&#25919;&#24220;&#24179;&#21488;&#28165;&#29702;&#22522;&#30784;&#3492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Spares\FILES\SMCTS2\SMCTSSP2.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4&#24180;\2004&#24180;&#19968;&#33324;&#24615;&#36716;&#31227;&#25903;&#20184;&#27979;&#31639;\&#22522;&#30784;&#25968;&#25454;\2003&#24180;&#20113;&#21335;&#30465;&#20998;&#21439;&#24635;&#20154;&#21475;.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8&#25552;&#21069;&#19979;&#36798;&#36716;&#31227;&#25903;&#20184;\&#36807;&#31243;\POWER%20ASSUMPTION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8&#25552;&#21069;&#19979;&#36798;&#36716;&#31227;&#25903;&#20184;\&#36807;&#31243;\POWER%20ASSUMPTION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01&#27719;&#24635;&#34701;&#36164;&#24179;&#21488;&#21517;&#21333;&#21644;&#20313;&#39069;&#34920;&#26680;&#23545;&#34920;&#65288;&#27491;&#24335;&#34920;&#65292;&#21516;&#38134;&#30417;&#26680;&#23545;&#21069;&#65289;.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file:///\\10.128.2.15\&#21508;&#22320;&#39044;&#31639;\&#36130;&#25919;&#36164;&#26009;\&#36716;&#31227;&#25903;&#20184;\&#22343;&#34913;&#24615;&#36716;&#31227;&#25903;&#20184;\2010\&#22522;&#30784;&#25968;&#25454;&#34920;031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file:///\\home\kylin\&#19979;&#36733;\2023&#24180;&#22269;&#36164;&#39044;&#31639;\G:\home\kylin\&#19979;&#36733;\10.128.2.15\&#21508;&#22320;&#39044;&#31639;\&#36130;&#25919;&#36164;&#26009;\&#36716;&#31227;&#25903;&#20184;\&#22343;&#34913;&#24615;&#36716;&#31227;&#25903;&#20184;\2010\&#22522;&#30784;&#25968;&#25454;&#34920;0319.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file:///\\home\kylin\&#26700;&#38754;\I:\05&#22320;&#21306;&#22788;\05.&#36716;&#31227;&#25903;&#20184;\19&#25552;&#21069;&#36890;&#30693;&#36716;&#31227;&#25903;&#20184;\2018&#24180;&#25552;&#21069;&#19979;&#36798;2019&#24180;&#36164;&#37329;\POWER%20ASSUMPTION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I:\05&#22320;&#21306;&#22788;\05.&#36716;&#31227;&#25903;&#20184;\19&#25552;&#21069;&#36890;&#30693;&#36716;&#31227;&#25903;&#20184;\2018&#24180;&#25552;&#21069;&#19979;&#36798;2019&#24180;&#36164;&#37329;\POWER%20ASSUMPTION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7"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7"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1\ADMINI~1\LOCALS~1\Temp\Rar$DI00.407\01&#36130;&#25919;&#21381;&#36164;&#26009;\01&#25919;&#24220;&#24615;&#20538;&#21153;\21&#34701;&#36164;&#24179;&#21488;&#31649;&#29702;\05&#23545;&#36134;&#24037;&#20316;\&#21508;&#22320;&#19978;&#25253;\&#20998;&#21439;&#21306;&#25910;&#38598;&#34920;&#26684;\03&#25856;&#26525;&#33457;\&#25856;&#26525;&#33457;&#24066;&#24066;&#26412;&#32423;&#36335;&#26725;&#24314;&#35774;&#24320;&#21457;&#26377;&#38480;&#36131;&#20219;&#20844;&#21496;&#20538;&#21153;&#28165;&#29702;&#26680;&#23454;&#24773;&#20917;&#34920;.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5"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5"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8"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8"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06&#22686;&#36164;&#36716;&#31227;&#25903;&#20184;\2015&#24180;\&#22686;&#36164;&#36716;&#31227;&#25903;&#20184;&#27979;&#31639;\01&#27979;&#31639;\2015&#24180;&#31246;&#25910;&#24180;&#21021;&#39044;&#31639;&#25968;.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29"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29"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bugdet-server\&#20538;&#21153;&#22788;\&#21016;&#20122;&#20255;\7000%20&#27979;&#31639;\&#21496;&#39046;&#23548;&#12304;&#20851;&#20110;7000&#20159;&#20803;&#22312;&#24314;&#39033;&#30446;&#21518;&#32493;&#34701;&#36164;&#20538;&#21153;&#36164;&#37329;&#20998;&#37197;&#26377;&#20851;&#38382;&#39064;&#30340;&#35831;&#31034;&#12305;&#65288;20150730&#65289;&#12304;3&#31295;&#65292;&#26681;&#25454;&#38472;&#21496;&#38271;&#24847;&#35265;&#25913;&#65293;&#21016;&#22635;&#25968;&#12305;\2015&#24180;&#22312;&#24314;&#39033;&#30446;&#21450;&#26842;&#25143;&#21306;&#25913;&#36896;&#34920;\00%20&#27719;&#24635;&#34920;\06%20&#36797;&#23425;&#30465;\&#36797;&#23425;.xlsx"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0"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0"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1"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1"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3"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3"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02&#24179;&#34913;&#22788;\01&#36130;&#21147;&#21450;&#39044;&#20915;&#31639;&#25253;&#21578;\2017&#24180;\11&#26376;\11&#26376;14&#26085;&#27719;&#25253;&#36130;&#21147;\RecoveredExternalLink35"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4179;&#34913;&#22788;\01&#36130;&#21147;&#21450;&#39044;&#20915;&#31639;&#25253;&#21578;\2017&#24180;\11&#26376;\11&#26376;14&#26085;&#27719;&#25253;&#36130;&#21147;\RecoveredExternalLink35"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2024&#24180;&#19994;&#21153;\&#33609;&#26696;\1&#20154;&#22823;&#25253;&#21578;&#36130;&#25919;&#23616;&#20197;&#27492;&#20214;&#20026;&#20934;\2023&#24180;&#28548;&#27743;&#24066;&#21450;&#24066;&#26412;&#32423;&#22320;&#26041;&#36130;&#25919;&#25910;&#25903;&#25191;&#34892;&#24773;&#20917;&#21450;2024&#24180;&#39044;&#31639;&#33609;&#26696;2024.1.25.xlsx"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2024&#24180;&#19994;&#21153;\2025&#24180;&#39044;&#31639;\&#31038;&#20445;&#12289;&#22269;&#26377;&#36164;&#26412;&#12289;&#20538;&#21153;&#33609;&#26696;\&#20538;&#21153;&#8212;&#8212;&#28548;&#27743;&#24066;2024&#24180;&#22320;&#26041;&#36130;&#25919;&#39044;&#31639;&#25191;&#34892;&#24773;&#20917;2025&#24180;&#22320;&#26041;&#36130;&#25919;&#39044;&#31639;&#65288;&#33609;&#26696;&#65289;2024.12.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Users\LGQ.LD87_ACC\AppData\Local\Temp\cesoft\41101389780%20081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2024&#24180;&#19994;&#21153;\2025&#24180;&#39044;&#31639;\&#31038;&#20445;&#12289;&#22269;&#26377;&#36164;&#26412;&#12289;&#20538;&#21153;&#33609;&#26696;\&#22269;&#26377;&#36164;&#26412;&#8212;&#8212;&#28548;&#27743;&#24066;2024&#24180;&#22320;&#26041;&#36130;&#25919;&#39044;&#31639;&#25191;&#34892;&#24773;&#20917;2025&#24180;&#22320;&#26041;&#36130;&#25919;&#39044;&#31639;&#65288;&#33609;&#26696;&#65289;.xlsx"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24213;&#32423;&#26376;&#25253;&#20840;&#24066;122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24213;&#32423;&#26376;&#25253;&#26412;&#32423;1220.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2024.12.20&#26410;&#28165;&#31639;.xlsx"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2024.12.20&#26410;&#25903;&#20184;.xlsx"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Users\Public\Nwt\cache\recv\&#39532;&#26607;\2025&#24180;&#39044;&#31639;&#25968;&#25454;&#65288;&#19981;&#21547;4&#20010;&#20065;&#38215;&#65289;(1).xlsx"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Users\Public\Nwt\cache\recv\&#39532;&#26607;\&#25130;&#27490;12.20&#25351;&#26631;&#32467;&#20313;&#34920;.xlsx"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file:///C:\Users\Public\Nwt\cache\recv\&#28006;&#20339;&#20339;\&#24213;&#32423;&#26376;&#25253;&#26412;&#32423;12.3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file:///C:\Users\Public\Nwt\cache\recv\&#28006;&#20339;&#20339;\&#24213;&#32423;&#26376;&#25253;12.3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home\kylin\&#26700;&#38754;\F:\Documents%20and%20Settings\Administrator\&#26700;&#38754;\&#22522;&#26412;&#36130;&#21147;&#27979;&#31639;\&#30456;&#20851;&#26448;&#26009;\2014&#24180;&#31246;&#25910;&#25910;&#20837;&#39044;&#35745;.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Documents%20and%20Settings\Administrator\&#26700;&#38754;\&#22522;&#26412;&#36130;&#21147;&#27979;&#31639;\&#30456;&#20851;&#26448;&#26009;\2014&#24180;&#31246;&#25910;&#25910;&#20837;&#39044;&#35745;.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Users\LGQ.LD87_ACC\AppData\Local\Temp\cesoft\41101389780%20081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10.124.6.233\&#20840;&#20307;&#20154;&#21592;\02&#24179;&#34913;&#22788;\01&#36130;&#21147;&#21450;&#39044;&#20915;&#31639;&#25253;&#21578;\2018&#24180;\&#24180;&#21021;&#20154;&#20195;&#20250;\&#36807;&#31243;\RecoveredExternalLink2"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LGQ.LD87_ACC\AppData\Local\Temp\cesoft\41101389780%200819.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Users\LGQ.LD87_ACC\AppData\Local\Temp\cesoft\41101389780%20081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19979;&#36733;\tmp\mozilla_kylin0\tmp\mozilla_kylin0\tmp\mozilla_kylin0\10.124.6.233\&#20840;&#20307;&#20154;&#21592;\02&#24179;&#34913;&#22788;\01&#36130;&#21147;&#21450;&#39044;&#20915;&#31639;&#25253;&#21578;\2018&#24180;\&#24180;&#21021;&#20154;&#20195;&#20250;\&#36807;&#31243;\RecoveredExternalLink2"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CHR\ARBEJDE\Q4DK.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10.124.6.233\&#20840;&#20307;&#20154;&#21592;\02&#24179;&#34913;&#22788;\01&#36130;&#21147;&#21450;&#39044;&#20915;&#31639;&#25253;&#21578;\2018&#24180;\&#24180;&#21021;&#20154;&#20195;&#20250;\&#36807;&#31243;\RecoveredExternalLink2"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CHR\ARBEJDE\Q4DK.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ome\kylin\&#26700;&#38754;\NTS01\jhc\CHR\ARBEJDE\Q4DK.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CHR\ARBEJDE\Q4D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Backup%20of%20Backup%20of%20LINDA%20LISTONE.xlk"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Documents%20and%20Settings\MOF\&#26700;&#38754;\Documents%20and%20Settings\User\&#26700;&#38754;\&#20307;&#21046;&#31649;&#29702;&#22788;\&#20070;&#31295;0326\&#21644;&#35856;&#31038;&#20250;&#35838;&#39064;\&#21644;&#35856;&#31038;&#20250;&#26041;&#26696;&#27979;&#31639;&#34920;%20(version%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A:\WINDOWS\TEMP\GOLDPYR4\ARENTO\TOOLBOX.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Backup%20of%20Backup%20of%20LINDA%20LISTONE.xlk"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Backup%20of%20Backup%20of%20LINDA%20LISTONE.xlk"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A:\WINDOWS\TEMP\GOLDPYR4\ARENTO\TOOLBOX.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home\kylin\&#26700;&#38754;\A:\WINDOWS\TEMP\GOLDPYR4\ARENTO\TOOLBOX.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A:\WINDOWS\TEMP\GOLDPYR4\ARENTO\TOOLBOX.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fnl-gp2\ToolboxGP\Kor\OSP_Becht_Fin.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fnl-gp2\ToolboxGP\Kor\OSP_Becht_Fin.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fnl-gp2\ToolboxGP\Kor\OSP_Becht_Fi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31532;&#20108;&#25209;&#36130;&#21147;&#34917;&#21161;\POWER%20ASSUMPTION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31532;&#20108;&#25209;&#36130;&#21147;&#34917;&#21161;\POWER%20ASSUMPTION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home\kylin\&#26700;&#38754;\F:\13&#22522;&#23618;&#36130;&#25919;&#22788;&#65288;&#26032;&#65289;\05&#36716;&#31227;&#25903;&#20184;\08&#25552;&#21069;&#19979;&#36798;&#36716;&#31227;&#25903;&#20184;\&#36807;&#31243;\POWER%20ASSUMPTION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13&#22522;&#23618;&#36130;&#25919;&#22788;&#65288;&#26032;&#65289;\05&#36716;&#31227;&#25903;&#20184;\08&#25552;&#21069;&#19979;&#36798;&#36716;&#31227;&#25903;&#20184;\&#36807;&#31243;\POWER%20ASSUMPTION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K:\Documents%20and%20Settings\User\&#26700;&#38754;\&#35838;&#39064;\&#26032;&#24314;&#25991;&#20214;&#22841;\&#35838;&#39064;&#34920;.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05&#22320;&#21306;&#22788;\05.&#36716;&#31227;&#25903;&#20184;\19&#25552;&#21069;&#36890;&#30693;&#36716;&#31227;&#25903;&#20184;\2018&#24180;&#25552;&#21069;&#19979;&#36798;2019&#24180;&#36164;&#37329;\POWER%20ASSUMPTION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5&#22320;&#21306;&#22788;\05.&#36716;&#31227;&#25903;&#20184;\19&#25552;&#21069;&#36890;&#30693;&#36716;&#31227;&#25903;&#20184;\2018&#24180;&#25552;&#21069;&#19979;&#36798;2019&#24180;&#36164;&#37329;\POWER%20ASSUMPTION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ome\kylin\&#26700;&#38754;\1110&#25552;&#21069;&#19979;&#36798;2022&#24180;&#21439;&#32423;&#22522;&#26412;&#36130;&#21147;&#20445;&#38556;&#26426;&#21046;&#22870;&#34917;&#36164;&#37329;&#27979;&#31639;&#24773;&#20917;&#34920;.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1110&#25552;&#21069;&#19979;&#36798;2022&#24180;&#21439;&#32423;&#22522;&#26412;&#36130;&#21147;&#20445;&#38556;&#26426;&#21046;&#22870;&#34917;&#36164;&#37329;&#27979;&#31639;&#24773;&#20917;&#34920;.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home\kylin\&#26700;&#38754;\NTS01\jhc\unzipped\Eastern%20Airline%20FE\GP\tamer\DOS\TEMP\GPTLBX90.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13&#22522;&#23618;&#36130;&#25919;&#22788;&#65288;&#26032;&#65289;\51&#20449;&#24687;&#31995;&#32479;\2019&#24180;\2019&#24180;&#21508;&#22320;&#19977;&#20445;&#27979;&#31639;\h\&#19977;&#20445;\2019&#27979;&#31639;\POWER%20ASSUMPTION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51&#20449;&#24687;&#31995;&#32479;\2019&#24180;\2019&#24180;&#21508;&#22320;&#19977;&#20445;&#27979;&#31639;\h\&#19977;&#20445;\2019&#27979;&#31639;\POWER%20ASSUMPTION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home\kylin\&#26700;&#38754;\K:\Documents%20and%20Settings\User\&#26700;&#38754;\&#35838;&#39064;\&#21382;&#24180;&#22269;&#23478;&#20915;&#31639;\1993-2002&#24180;&#22269;&#23478;&#25910;&#20837;&#27604;&#36739;&#349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home\kylin\&#26700;&#38754;\NTS01\jhc\unzipped\Eastern%20Airline%20FE\GP\tamer\DOS\TEMP\GPTLBX90.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ome\kylin\&#26700;&#38754;\NTS01\jhc\unzipped\Eastern%20Airline%20FE\GP\tamer\DOS\TEMP\GPTLBX9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home\kylin\&#26700;&#38754;\NTS01\jhc\unzipped\Eastern%20Airline%20FE\GP\tamer\DOS\TEMP\GPTLBX90.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20&#31532;&#20108;&#25209;&#36130;&#21147;&#27979;&#31639;\2020&#24180;&#21439;&#32423;&#22522;&#26412;&#36130;&#21147;&#20445;&#38556;&#26426;&#21046;&#22870;&#34917;&#36164;&#37329;&#27979;&#31639;&#20998;&#37197;&#34920;&#65288;&#20113;&#21335;&#30465;&#65289;.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K:\Documents%20and%20Settings\User\&#26700;&#38754;\&#35838;&#39064;\&#21382;&#24180;&#22269;&#23478;&#20915;&#31639;\1993-2002&#24180;&#22269;&#23478;&#25910;&#20837;&#27604;&#36739;&#34920;.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13&#22522;&#23618;&#36130;&#25919;&#22788;&#65288;&#26032;&#65289;\05&#36716;&#31227;&#25903;&#20184;\02&#21439;&#32423;&#22522;&#26412;&#36130;&#21147;&#20445;&#38556;\2021&#24180;\05&#32489;&#25928;&#32771;&#26680;&#35843;&#25972;\RecoveredExternalLink1"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13&#22522;&#23618;&#36130;&#25919;&#22788;&#65288;&#26032;&#65289;\05&#36716;&#31227;&#25903;&#20184;\02&#21439;&#32423;&#22522;&#26412;&#36130;&#21147;&#20445;&#38556;\2021&#24180;\05&#32489;&#25928;&#32771;&#26680;&#35843;&#25972;\RecoveredExternalLink1"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Z:\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23384;&#26723;&#25991;&#20214;\04-&#22269;&#21153;&#38498;&#19987;&#39033;&#35843;&#30740;\05%205&#30465;&#19978;&#25253;&#25968;&#25454;\&#28246;&#21335;&#30465;&#38544;&#24615;&#20538;&#21153;&#32479;&#35745;&#22871;&#34920;&#65288;20170829&#65289;&#12304;&#36820;&#20113;&#21335;&#36130;&#25919;&#21381;&#34917;&#25968;&#12305;-&#34917;&#39033;&#30446;&#31867;&#22411;.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K:\Documents%20and%20Settings\User\&#26700;&#38754;\&#35838;&#39064;\&#26032;&#24314;&#25991;&#20214;&#22841;\&#35838;&#39064;&#34920;.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C:\&#25509;&#25910;&#25991;&#20214;\&#22320;&#26041;&#25919;&#24220;&#34701;&#36164;&#24179;&#21488;&#20844;&#21496;&#20538;&#21153;&#31561;&#24773;&#20917;&#34920;&#65288;&#26032;20170729&#65289;.xlsx"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C:\AnyShare%20(2)\&#39044;&#31639;&#21496;\&#20538;&#21153;&#22788;\0.&#20013;&#36716;\&#19977;&#30465;&#25968;&#25454;%20(2)\&#27743;&#33487;&#12289;&#28246;&#21335;&#12289;&#20113;&#21335;&#25968;&#25454;&#65288;20170830&#65289;&#12304;&#20998;&#39033;&#30446;&#31867;&#22411;&#12305;\&#27743;&#33487;&#30465;&#25130;&#33267;2017&#24180;6&#26376;&#26411;&#26377;&#20851;&#24773;&#20917;&#27719;&#24635;&#32479;&#35745;&#34920;(20170829)&#12304;&#36820;&#27743;&#33487;&#36130;&#25919;&#21381;&#34917;&#25968;&#12305;-&#34917;&#39033;&#30446;&#31867;&#22411;&#65288;2017.8.30&#20013;&#21320;&#19978;&#25253;&#65289;&#12304;2&#31295;&#65292;&#25968;&#25454;&#24050;&#20998;&#31867;&#12305;.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Z:\&#23567;&#20876;&#23376;\0905\&#21439;&#32423;&#36130;&#25919;&#25253;&#34920;&#38468;&#34920;\01&#26118;&#26126;\01&#26118;&#26126;.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home\kylin\&#19979;&#36733;\2023&#24180;&#22269;&#36164;&#39044;&#31639;\home\kylin\&#19979;&#36733;\home\kylin\&#26700;&#38754;\F:\02&#25919;&#24220;&#38388;&#36716;&#31227;&#25903;&#20184;\01&#19968;&#33324;&#24615;&#36716;&#31227;&#25903;&#20184;\2005&#24180;\&#31532;&#20108;&#26041;&#26696;\&#22522;&#30784;&#25968;&#25454;\2003&#24180;&#20113;&#21335;&#30465;&#20998;&#21439;&#36130;&#25919;&#20840;&#20379;&#20859;&#20154;&#21592;&#22686;&#2413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home\kylin\&#19979;&#36733;\home\kylin\&#19979;&#36733;\2023&#24180;&#22269;&#36164;&#39044;&#31639;\home\kylin\&#19979;&#36733;\C:\&#25509;&#25910;&#25991;&#20214;\&#22320;&#26041;&#25919;&#24220;&#34701;&#36164;&#24179;&#21488;&#20844;&#21496;&#20538;&#21153;&#31561;&#24773;&#20917;&#34920;&#65288;&#26032;20170729&#65289;.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run\user\1000\gvfs\smb-share:server=10.124.6.233,share=&#20840;&#20307;&#20154;&#21592;\11&#39044;&#31639;&#22788;&#65288;&#26032;&#65289;\03&#25903;&#20986;&#32452;\01&#37096;&#38376;&#39044;&#31639;\2023&#24180;&#37096;&#38376;&#39044;&#31639;&#32534;&#21046;\3&#20108;&#19978;&#38454;&#27573;\3.&#31185;&#30446;&#22686;&#20943;&#21464;&#21270;&#24773;&#20917;&#35828;&#26126;\&#31185;&#30446;&#22686;&#20943;&#21464;&#21270;\home\kylin\&#19979;&#36733;\2023&#24180;&#22269;&#36164;&#39044;&#31639;\home\kylin\&#19979;&#36733;\home\kylin\&#26700;&#38754;\F:\02&#25919;&#24220;&#38388;&#36716;&#31227;&#25903;&#20184;\01&#19968;&#33324;&#24615;&#36716;&#31227;&#25903;&#20184;\2005&#24180;\&#31532;&#20108;&#26041;&#26696;\&#22522;&#30784;&#25968;&#25454;\2003&#24180;&#20113;&#21335;&#30465;&#20998;&#21439;GDP&#21450;&#20998;&#20135;&#19994;&#25968;&#25454;.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0.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G.1R-Shou COP Gf"/>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POWER ASSUMPTIONS"/>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2.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03.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本年收入合计"/>
      <sheetName val="农业用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104.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G.1R-Shou COP Gf"/>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5.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XL4Poppy"/>
      <sheetName val=""/>
      <sheetName val="工商税收"/>
      <sheetName val="行政区划"/>
      <sheetName val="_x005f_x0000__x005f_x0000__x005f_x0000__x005f_x0000__x0"/>
      <sheetName val="农业用地"/>
      <sheetName val="_x005f_x005f_x005f_x0000__x005f_x005f_x005f_x0000__x005"/>
      <sheetName val="公检法司编制"/>
      <sheetName val="行政编制"/>
      <sheetName val="2002年一般预算收入"/>
      <sheetName val="POWER ASSUMPTIONS"/>
      <sheetName val="_x005f_x0000__x005f_x0000__x005"/>
      <sheetName val="_x005f_x005f_x005f_x0000__x005f"/>
      <sheetName val="_ESList"/>
      <sheetName val="财政供养人员增幅"/>
      <sheetName val="GDP"/>
      <sheetName val="封面"/>
      <sheetName val="事业发展"/>
      <sheetName val="C01-1"/>
      <sheetName val="Toolbox"/>
      <sheetName val="本年收入合计"/>
      <sheetName val="村级支出"/>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06.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封面"/>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08.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工商税收"/>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Set>
  </externalBook>
</externalLink>
</file>

<file path=xl/externalLinks/externalLink109.xml><?xml version="1.0" encoding="utf-8"?>
<externalLink xmlns="http://schemas.openxmlformats.org/spreadsheetml/2006/main">
  <externalBook xmlns:r="http://schemas.openxmlformats.org/officeDocument/2006/relationships" r:id="rId1">
    <sheetNames>
      <sheetName val="图数据表"/>
      <sheetName val="1-1风险分析表"/>
      <sheetName val="1-2市级风险分析"/>
      <sheetName val="1-3风险分析"/>
      <sheetName val="1-4余额表"/>
      <sheetName val="1-5余额结构表"/>
      <sheetName val="1-6余额增长情况图"/>
      <sheetName val="1-7余额增长表一"/>
      <sheetName val="1-8余额增长表二"/>
      <sheetName val="1-9余额构成图"/>
      <sheetName val="1-10余额分布图"/>
      <sheetName val="1-11余额人均排序表"/>
      <sheetName val="1-12负债率表"/>
      <sheetName val="1-13债务率表"/>
      <sheetName val="1-14资金性质表"/>
      <sheetName val="1-15资金性质分级表一"/>
      <sheetName val="1-16资金性质分级表二"/>
      <sheetName val="1-17资金性质分级表三"/>
      <sheetName val="1-18直接债务资金性质表"/>
      <sheetName val="1-19担保债务资金性质表"/>
      <sheetName val="1-20资金性质增长表"/>
      <sheetName val="1-21资金性质分级增长表一"/>
      <sheetName val="1-22资金性质分级增长表二"/>
      <sheetName val="1-23资金性质分级增长表三"/>
      <sheetName val="1-24直接债务资金性质增长表"/>
      <sheetName val="1-25担保债务资金性质增长表"/>
      <sheetName val="2-1余额分级表"/>
      <sheetName val="2-2余额分级增长表1"/>
      <sheetName val="2-3余额分级增长表2"/>
      <sheetName val="2-4直接分级表"/>
      <sheetName val="2-5直接分级增长表"/>
      <sheetName val="2-6担保分级表"/>
      <sheetName val="2-7担保分级增长表"/>
      <sheetName val="2-8余额分部门1"/>
      <sheetName val="2-9余额分部门2"/>
      <sheetName val="2-10余额分部门增长图"/>
      <sheetName val="2-11余额分部门增长表1"/>
      <sheetName val="2-12余额分部门增长表2"/>
      <sheetName val="2-13余额分部门增长表3"/>
      <sheetName val="2-14余额分部门增长表4"/>
      <sheetName val="2-15余额分部门增长表5"/>
      <sheetName val="2-16直接分部门1"/>
      <sheetName val="2-17直接分部门2"/>
      <sheetName val="2-18直接分部门增长表1"/>
      <sheetName val="2-19直接分部门增长表2"/>
      <sheetName val="2-20直接分部门增长表3"/>
      <sheetName val="2-21直接分部门增长表4"/>
      <sheetName val="2-22直接分部门增长表5"/>
      <sheetName val="2-23担保分部门1"/>
      <sheetName val="2-24担保分部门2"/>
      <sheetName val="2-25担保分部门增长表1"/>
      <sheetName val="2-26担保分部门增长表2"/>
      <sheetName val="2-27担保分部门增长表3"/>
      <sheetName val="2-28担保分部门增长表4"/>
      <sheetName val="2-29担保分部门增长表5"/>
      <sheetName val="2-13余额分部门增长表1 (机关)"/>
      <sheetName val="2-14余额分部门增长表2 (机关)"/>
      <sheetName val="2-15余额分部门增长表3 (机关)"/>
      <sheetName val="2-16余额分部门增长表4 (机关)"/>
      <sheetName val="2-17余额分部门增长表5 (机关)"/>
      <sheetName val="2-18直接分部门增长表1 (机关)"/>
      <sheetName val="2-19直接分部门增长表2 (机关)"/>
      <sheetName val="2-20直接分部门增长表3 (机关)"/>
      <sheetName val="2-21直接分部门增长表4 (机关)"/>
      <sheetName val="2-22直接分部门增长表5 (机关)"/>
      <sheetName val="2-33担保分部门增长表1 (机关)"/>
      <sheetName val="2-34担保分部门增长表2 (机关)"/>
      <sheetName val="2-35担保分部门增长表3 (机关)"/>
      <sheetName val="2-36担保分部门增长表4 (机关)"/>
      <sheetName val="2-37担保分部门增长表5 (机关)"/>
      <sheetName val="余额直接_机关"/>
      <sheetName val="余额担保_机关"/>
      <sheetName val="2-13余额分部门增长表1 (事业)"/>
      <sheetName val="2-14余额分部门增长表2 (事业)"/>
      <sheetName val="2-15余额分部门增长表3 (事业)"/>
      <sheetName val="2-16余额分部门增长表4 (事业)"/>
      <sheetName val="2-17余额分部门增长表5 (事业)"/>
      <sheetName val="2-18直接分部门增长表1 (事业)"/>
      <sheetName val="2-19直接分部门增长表2 (事业)"/>
      <sheetName val="2-20直接分部门增长表3 (事业)"/>
      <sheetName val="2-21直接分部门增长表4 (事业)"/>
      <sheetName val="2-22直接分部门增长表5 (事业)"/>
      <sheetName val="2-33担保分部门增长表1 (事业)"/>
      <sheetName val="2-34担保分部门增长表2 (事业)"/>
      <sheetName val="2-35担保分部门增长表3 (事业)"/>
      <sheetName val="2-36担保分部门增长表4 (事业)"/>
      <sheetName val="2-37担保分部门增长表5 (事业)"/>
      <sheetName val="余额直接_事业"/>
      <sheetName val="余额担保_事业"/>
      <sheetName val="2-13余额分部门增长表1 (融资平台公司)"/>
      <sheetName val="2-14余额分部门增长表2 (融资平台公司)"/>
      <sheetName val="2-15余额分部门增长表3 (融资平台公司)"/>
      <sheetName val="2-16余额分部门增长表4 (融资平台公司)"/>
      <sheetName val="2-17余额分部门增长表5 (融资平台公司)"/>
      <sheetName val="2-18直接分部门增长表1 (融资平台公司)"/>
      <sheetName val="2-19直接分部门增长表2 (融资平台公司)"/>
      <sheetName val="2-20直接分部门增长表3 (融资平台公司)"/>
      <sheetName val="2-21直接分部门增长表4 (融资平台公司)"/>
      <sheetName val="2-22直接分部门增长表5 (融资平台公司)"/>
      <sheetName val="2-33担保分部门增长表1 (融资平台公司)"/>
      <sheetName val="2-34担保分部门增长表2 (融资平台公司)"/>
      <sheetName val="2-35担保分部门增长表3 (融资平台公司)"/>
      <sheetName val="2-36担保分部门增长表4 (融资平台公司)"/>
      <sheetName val="2-37担保分部门增长表5 (融资平台公司)"/>
      <sheetName val="余额直接_融资平台公司"/>
      <sheetName val="余额担保_融资平台公司"/>
      <sheetName val="3-1机关余额分部门1"/>
      <sheetName val="3-1机关余额分部门2"/>
      <sheetName val="3-3机关直接分部门1"/>
      <sheetName val="3-3机关直接分部门2"/>
      <sheetName val="3-7机关担保分部门1"/>
      <sheetName val="3-7机关担保分部门2"/>
      <sheetName val="3-1事业余额分部门1"/>
      <sheetName val="3-1事业余额分部门"/>
      <sheetName val="3-3事业直接分部门1"/>
      <sheetName val="3-3事业直接分部门2"/>
      <sheetName val="3-7事业担保分部门1"/>
      <sheetName val="3-7事业担保分部门2"/>
      <sheetName val="3-1_融资平台公司余额分部门1"/>
      <sheetName val="3-1_融资平台公司余额分部门"/>
      <sheetName val="3-3_融资平台公司直接分部门1"/>
      <sheetName val="3-3_融资平台公司直接分部门2"/>
      <sheetName val="3-7_融资平台公司担保分部门1"/>
      <sheetName val="3-7_融资平台公司担保分部门2"/>
      <sheetName val="4-1余额来源表"/>
      <sheetName val="4-2余额来源比重表"/>
      <sheetName val="4-3余额来源增长表"/>
      <sheetName val="(来源)债务债权－机关"/>
      <sheetName val="(来源)债务债权－事业单位"/>
      <sheetName val="(来源)债务债权-融资平台公司"/>
      <sheetName val="(余额)年初-年末"/>
      <sheetName val="4-4来源构成图"/>
      <sheetName val="4-5来源构成图(银行存款)"/>
      <sheetName val="4-6来源情况图"/>
      <sheetName val="5-1当年收支平衡表"/>
      <sheetName val="5-2当年余额变动表"/>
      <sheetName val="5-3当年收入分部门表1"/>
      <sheetName val="5-4当年收入分部门表2"/>
      <sheetName val="5-5当年支出分部门表1"/>
      <sheetName val="5-6当年支出分部门表2"/>
      <sheetName val="5-7当年支出用途1"/>
      <sheetName val="5-8当年支出用途2"/>
      <sheetName val="5-7当年支出用途"/>
      <sheetName val="5-7当年支出用途1 (省)"/>
      <sheetName val="5-8当年支出用途2 (省)"/>
      <sheetName val="5-7当年支出用途1 (市)"/>
      <sheetName val="5-8当年支出用途2 (市)"/>
      <sheetName val="5-7当年支出用途1 (县)"/>
      <sheetName val="5-8当年支出用途2 (县)"/>
      <sheetName val="5-9当年偿本付息表"/>
      <sheetName val="5-10偿还来源结构"/>
      <sheetName val="5-11偿还计划"/>
      <sheetName val="6-1历年来政府性债务统计情况"/>
      <sheetName val="6-2历年来总额分地区"/>
      <sheetName val="6-3历年来直接债务分地区"/>
      <sheetName val="6-4历年来担保债务分地区"/>
      <sheetName val="6-5历年来债务（省级）"/>
      <sheetName val="6-6历年来债务（市级）"/>
      <sheetName val="6-7历年来债务（县级）"/>
      <sheetName val="6-8历年来债务（乡镇）"/>
      <sheetName val="6-9历年来债务分来源表1（金融机构）"/>
      <sheetName val="6-10历年来债务分来源表2（上级财政）"/>
      <sheetName val="6-11历年来债务分来源表3（其他）"/>
      <sheetName val="6-12历年来人均债务排序表"/>
      <sheetName val="6-13历年来各地区负债率表"/>
      <sheetName val="6-14历年来各地区债务率表"/>
      <sheetName val="6-15历年来逾期债务表"/>
      <sheetName val="6-16历年来逾期率表"/>
      <sheetName val="差异系数"/>
      <sheetName val="data"/>
      <sheetName val="公检法司编制"/>
      <sheetName val="行政编制"/>
      <sheetName val="人员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2009"/>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10.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1.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2.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POWER ASSUMPTIONS"/>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3.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4.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5.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财政供养人员增幅"/>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6.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7.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8.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9.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Financ. Overview"/>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0.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2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22.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Toolbox"/>
      <sheetName val="Main"/>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23.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 val="Toolbox"/>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24.xml><?xml version="1.0" encoding="utf-8"?>
<externalLink xmlns="http://schemas.openxmlformats.org/spreadsheetml/2006/main">
  <externalBook xmlns:r="http://schemas.openxmlformats.org/officeDocument/2006/relationships" r:id="rId1">
    <sheetNames>
      <sheetName val="Define"/>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债券分配统计（未调整前）"/>
      <sheetName val="分配计算表（非扩权县）"/>
      <sheetName val="分配计算表（扩权县）"/>
      <sheetName val="基础数据汇总表"/>
      <sheetName val="基1项目需求"/>
      <sheetName val="基2举债空间"/>
      <sheetName val="需财政资金偿还债务"/>
      <sheetName val="债务逾期表"/>
      <sheetName val="2010年财力表"/>
      <sheetName val="04-09可用财力"/>
      <sheetName val="融资平台投资需求"/>
      <sheetName val="公路里程"/>
      <sheetName val="基础编码"/>
      <sheetName val="1-4余额表"/>
      <sheetName val="C01-1"/>
      <sheetName val="差异系数"/>
      <sheetName val="data"/>
      <sheetName val="中央"/>
      <sheetName val="P1012001"/>
      <sheetName val="基础数据"/>
      <sheetName val="01北京市"/>
      <sheetName val="Sheet1"/>
      <sheetName val="项目类型"/>
      <sheetName val="总表"/>
      <sheetName val="有效性列表"/>
      <sheetName val="区划对应表"/>
      <sheetName val="分县数据"/>
      <sheetName val="1-1余额表"/>
      <sheetName val="2-11担保分级表"/>
      <sheetName val="2-7一般分级表"/>
      <sheetName val="2-1余额分级表"/>
      <sheetName val="2-5直接分级表"/>
      <sheetName val="2-9专项分级表"/>
      <sheetName val="2009"/>
      <sheetName val="经费权重"/>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12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1-1余额表"/>
      <sheetName val="2-11担保分级表"/>
      <sheetName val="2-7一般分级表"/>
      <sheetName val="2-1余额分级表"/>
      <sheetName val="2-5直接分级表"/>
      <sheetName val="2-9专项分级表"/>
      <sheetName val="基础数据"/>
      <sheetName val="中央"/>
      <sheetName val="公路里程"/>
      <sheetName val="区划对应表"/>
      <sheetName val="基础编码"/>
      <sheetName val="四月份月报"/>
      <sheetName val="Sheet1"/>
      <sheetName val="1-4余额表"/>
      <sheetName val="P1012001"/>
      <sheetName val="参数表"/>
      <sheetName val="项目类型"/>
      <sheetName val="分县数据"/>
      <sheetName val="C01-1"/>
      <sheetName val="有效性列表"/>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6.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基础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7.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28.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Toolbox"/>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9.xml><?xml version="1.0" encoding="utf-8"?>
<externalLink xmlns="http://schemas.openxmlformats.org/spreadsheetml/2006/main">
  <externalBook xmlns:r="http://schemas.openxmlformats.org/officeDocument/2006/relationships" r:id="rId1">
    <sheetNames>
      <sheetName val="2007"/>
      <sheetName val="2009"/>
      <sheetName val="第6行"/>
      <sheetName val="动态分析报表"/>
      <sheetName val="C01-1"/>
      <sheetName val="公路里程"/>
      <sheetName val="参数表"/>
      <sheetName val="差异系数"/>
      <sheetName val="data"/>
      <sheetName val="中央"/>
      <sheetName val="01北京市"/>
      <sheetName val="经费权重"/>
      <sheetName val="四月份月报"/>
      <sheetName val="Sheet1"/>
      <sheetName val="P1012001"/>
      <sheetName val="下拉选项"/>
      <sheetName val="PKx"/>
      <sheetName val="项目类型"/>
      <sheetName val="基础编码"/>
      <sheetName val="区划对应表"/>
      <sheetName val="1-1余额表"/>
      <sheetName val="2-11担保分级表"/>
      <sheetName val="2-7一般分级表"/>
      <sheetName val="2-1余额分级表"/>
      <sheetName val="2-5直接分级表"/>
      <sheetName val="2-9专项分级表"/>
      <sheetName val="2002年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0.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1.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2.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 val="Toolbox"/>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3.xml><?xml version="1.0" encoding="utf-8"?>
<externalLink xmlns="http://schemas.openxmlformats.org/spreadsheetml/2006/main">
  <externalBook xmlns:r="http://schemas.openxmlformats.org/officeDocument/2006/relationships" r:id="rId1">
    <sheetNames>
      <sheetName val="工商税收"/>
      <sheetName val="eqpmad2"/>
      <sheetName val="公检法司编制"/>
      <sheetName val="行政编制"/>
      <sheetName val="2002年一般预算收入"/>
      <sheetName val="农业人口"/>
      <sheetName val="_ESList"/>
      <sheetName val="汇总"/>
      <sheetName val="合计"/>
      <sheetName val="中小学生"/>
      <sheetName val="P1012001"/>
      <sheetName val="GDP"/>
      <sheetName val="封面"/>
      <sheetName val="总人口"/>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34.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总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5.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36.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 val="保工资运转"/>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37.xml><?xml version="1.0" encoding="utf-8"?>
<externalLink xmlns="http://schemas.openxmlformats.org/spreadsheetml/2006/main">
  <externalBook xmlns:r="http://schemas.openxmlformats.org/officeDocument/2006/relationships" r:id="rId1">
    <sheetNames>
      <sheetName val="L24"/>
      <sheetName val="08村级"/>
      <sheetName val="经费权重"/>
      <sheetName val="参数表"/>
      <sheetName val="2009"/>
      <sheetName val="分县数据"/>
      <sheetName val="基础编码"/>
      <sheetName val="公路里程"/>
      <sheetName val="差异系数"/>
      <sheetName val="data"/>
      <sheetName val="区划对应表"/>
      <sheetName val="中央"/>
      <sheetName val="有效性列表"/>
      <sheetName val="1-4余额表"/>
      <sheetName val="国家"/>
      <sheetName val="P1012001"/>
      <sheetName val="C01-1"/>
      <sheetName val="01北京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38.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9.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0.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41.xml><?xml version="1.0" encoding="utf-8"?>
<externalLink xmlns="http://schemas.openxmlformats.org/spreadsheetml/2006/main">
  <externalBook xmlns:r="http://schemas.openxmlformats.org/officeDocument/2006/relationships" r:id="rId1">
    <sheetNames>
      <sheetName val="Define"/>
      <sheetName val="行政编制"/>
      <sheetName val="公检法司编制"/>
      <sheetName val="行政和公检法司人数"/>
      <sheetName val="事业发展"/>
      <sheetName val="GDP"/>
      <sheetName val="C01-1"/>
      <sheetName val="POWER ASSUMPTIONS"/>
      <sheetName val="合计"/>
      <sheetName val="2002年一般预算收入"/>
      <sheetName val="四月份月报"/>
      <sheetName val="一般预算收入"/>
      <sheetName val="XL4Poppy"/>
      <sheetName val="中小学生"/>
      <sheetName val="财政供养人员增幅"/>
      <sheetName val="Open"/>
      <sheetName val="D011H403"/>
      <sheetName val="总人口"/>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2.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44.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5.xml><?xml version="1.0" encoding="utf-8"?>
<externalLink xmlns="http://schemas.openxmlformats.org/spreadsheetml/2006/main">
  <externalBook xmlns:r="http://schemas.openxmlformats.org/officeDocument/2006/relationships" r:id="rId1">
    <sheetNames>
      <sheetName val="封面"/>
      <sheetName val="目录"/>
      <sheetName val="逻辑关系图"/>
      <sheetName val="1-1余额表"/>
      <sheetName val="1-2余额结构表"/>
      <sheetName val="1-3余额增长表一"/>
      <sheetName val="1-4余额增长表二"/>
      <sheetName val="1-5余额增长表三"/>
      <sheetName val="1-6余额构成图"/>
      <sheetName val="1-7余额分布图"/>
      <sheetName val="1-8余额人均排序表"/>
      <sheetName val="1-9负债率表"/>
      <sheetName val="财力"/>
      <sheetName val="1-10债务率表"/>
      <sheetName val="2-1余额分级表"/>
      <sheetName val="2-2余额分级图"/>
      <sheetName val="2-3余额分级增长表1"/>
      <sheetName val="2-4余额分级增长表2"/>
      <sheetName val="2-5直接分级表"/>
      <sheetName val="2-6直接分级增长表"/>
      <sheetName val="2-7一般分级表"/>
      <sheetName val="2-8一般分级增长表"/>
      <sheetName val="2-9专项分级表"/>
      <sheetName val="2-10专项分级增长表"/>
      <sheetName val="2-11担保分级表"/>
      <sheetName val="2-12担保分级增长表"/>
      <sheetName val="3-1余额分部门1"/>
      <sheetName val="3-1余额分部门2"/>
      <sheetName val="3-2余额分部门比重1"/>
      <sheetName val="3-2余额分部门比重2"/>
      <sheetName val="3-3直接分部门1"/>
      <sheetName val="3-3直接分部门2"/>
      <sheetName val="3-4直接分部门比重1"/>
      <sheetName val="3-4直接分部门比重2"/>
      <sheetName val="3-5一般分部门1"/>
      <sheetName val="3-5一般分部门2"/>
      <sheetName val="3-6专项分部门1"/>
      <sheetName val="3-6专项分部门2"/>
      <sheetName val="3-7担保分部门1"/>
      <sheetName val="3-7担保分部门2"/>
      <sheetName val="2-13余额分部门增长表1"/>
      <sheetName val="2-14余额分部门增长表2"/>
      <sheetName val="2-15余额分部门增长表3"/>
      <sheetName val="2-16余额分部门增长表4"/>
      <sheetName val="2-17余额分部门增长表5"/>
      <sheetName val="2-18直接分部门增长表1"/>
      <sheetName val="2-19直接分部门增长表2"/>
      <sheetName val="2-20直接分部门增长表3"/>
      <sheetName val="2-21直接分部门增长表4"/>
      <sheetName val="2-22直接分部门增长表5"/>
      <sheetName val="2-23一般分部门增长表1"/>
      <sheetName val="2-24一般分部门增长表2"/>
      <sheetName val="2-25一般分部门增长表3"/>
      <sheetName val="2-26一般分部门增长表4"/>
      <sheetName val="2-27一般分部门增长表5"/>
      <sheetName val="2-28专项分部门增长表1"/>
      <sheetName val="2-29专项分部门增长表2"/>
      <sheetName val="2-30专项分部门增长表3"/>
      <sheetName val="2-31专项分部门增长表4"/>
      <sheetName val="2-32专项分部门增长表5"/>
      <sheetName val="2-33担保分部门增长表1"/>
      <sheetName val="2-34担保分部门增长表2"/>
      <sheetName val="2-35担保分部门增长表3"/>
      <sheetName val="2-36担保分部门增长表4"/>
      <sheetName val="2-37担保分部门增长表5"/>
      <sheetName val="4-1余额逾期"/>
      <sheetName val="4-2余额vs逾期图"/>
      <sheetName val="4-3余额逾期增长"/>
      <sheetName val="4-4余额逾期分级"/>
      <sheetName val="4-5直接逾期"/>
      <sheetName val="4-6直接逾期分级"/>
      <sheetName val="4-7担保逾期"/>
      <sheetName val="4-8担保逾期分级"/>
      <sheetName val="4-9当年逾期增减"/>
      <sheetName val="5-1余额来源表"/>
      <sheetName val="5-2余额来源比重表"/>
      <sheetName val="5-3余额来源增长表"/>
      <sheetName val="5-4余额来源构成图"/>
      <sheetName val="5-5余额来源情况图"/>
      <sheetName val="6-1当年收支平衡表"/>
      <sheetName val="6-2当年余额变动表"/>
      <sheetName val="6-3当年收入分部门表1"/>
      <sheetName val="6-3当年收入分部门表2"/>
      <sheetName val="6-4当年支出分部门表1"/>
      <sheetName val="6-4当年支出分部门表2"/>
      <sheetName val="6-5当年支出用途1"/>
      <sheetName val="6-5当年支出用途2"/>
      <sheetName val="6-6当年偿本付息表"/>
      <sheetName val="6-7偿还计划"/>
      <sheetName val="〇七年初"/>
      <sheetName val="县级表"/>
      <sheetName val="风险指标"/>
      <sheetName val="2006年末"/>
      <sheetName val="〇六年末整理"/>
      <sheetName val="年末"/>
      <sheetName val="基础表"/>
      <sheetName val="省级"/>
      <sheetName val="市级表"/>
      <sheetName val="编码"/>
      <sheetName val="图数据表"/>
      <sheetName val="L24"/>
      <sheetName val="公路里程"/>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Set>
  </externalBook>
</externalLink>
</file>

<file path=xl/externalLinks/externalLink146.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47.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8.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49.xml><?xml version="1.0" encoding="utf-8"?>
<externalLink xmlns="http://schemas.openxmlformats.org/spreadsheetml/2006/main">
  <externalBook xmlns:r="http://schemas.openxmlformats.org/officeDocument/2006/relationships" r:id="rId1">
    <sheetNames>
      <sheetName val="Define"/>
      <sheetName val="D011H403"/>
      <sheetName val="D012H403"/>
      <sheetName val="D020H403"/>
      <sheetName val="D030H403"/>
      <sheetName val="D041H403"/>
      <sheetName val="D042H403"/>
      <sheetName val="D051H403"/>
      <sheetName val="D052H403"/>
      <sheetName val="D060H403"/>
      <sheetName val="D070H403"/>
      <sheetName val="D080H403"/>
      <sheetName val="D090H403"/>
      <sheetName val="D092H403"/>
      <sheetName val="D100H403"/>
      <sheetName val="D110H403"/>
      <sheetName val="D120H403"/>
      <sheetName val="D130H403"/>
      <sheetName val="d140h403"/>
      <sheetName val="D150H403"/>
      <sheetName val="D160H403"/>
      <sheetName val="D170H403"/>
      <sheetName val="D180H403"/>
      <sheetName val="D190H403"/>
      <sheetName val="D200H403"/>
      <sheetName val="合计"/>
      <sheetName val="P1012001"/>
      <sheetName val="基础编码"/>
      <sheetName val="C01-1"/>
      <sheetName val="公检法司编制"/>
      <sheetName val="行政编制"/>
      <sheetName val="总人口"/>
      <sheetName val="村级支出"/>
      <sheetName val="G.1R-Shou COP Gf"/>
      <sheetName val="农业用地"/>
      <sheetName val="农业人口"/>
      <sheetName val="工商税收"/>
      <sheetName val="XL4Poppy"/>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50.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1.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GDP"/>
    </sheetNames>
    <sheetDataSet>
      <sheetData sheetId="0" refreshError="1"/>
      <sheetData sheetId="1" refreshError="1"/>
      <sheetData sheetId="2" refreshError="1"/>
      <sheetData sheetId="3" refreshError="1"/>
    </sheetDataSet>
  </externalBook>
</externalLink>
</file>

<file path=xl/externalLinks/externalLink152.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3.xml><?xml version="1.0" encoding="utf-8"?>
<externalLink xmlns="http://schemas.openxmlformats.org/spreadsheetml/2006/main">
  <externalBook xmlns:r="http://schemas.openxmlformats.org/officeDocument/2006/relationships" r:id="rId1">
    <sheetNames>
      <sheetName val="农业人口"/>
      <sheetName val="P1012001"/>
      <sheetName val="XL4Poppy"/>
      <sheetName val="总人口"/>
      <sheetName val=""/>
      <sheetName val="合计"/>
      <sheetName val="中小学生"/>
      <sheetName val="_x005f_x0000__x005f_x0000__x005f_x0000__x005f_x0000__x0"/>
      <sheetName val="封面"/>
      <sheetName val="中央"/>
      <sheetName val="_x005f_x005f_x005f_x0000__x005f_x005f_x005f_x0000__x005"/>
      <sheetName val="国家"/>
      <sheetName val="事业发展"/>
      <sheetName val="D011H403"/>
      <sheetName val="村级支出"/>
      <sheetName val="_x005f_x0000__x005f_x0000__x005"/>
      <sheetName val="_x005f_x005f_x005f_x0000__x005f"/>
      <sheetName val="POWER ASSUMPTIONS"/>
      <sheetName val="C01-1"/>
      <sheetName val="农业用地"/>
      <sheetName val="公检法司编制"/>
      <sheetName val="行政编制"/>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4.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6.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7.xml><?xml version="1.0" encoding="utf-8"?>
<externalLink xmlns="http://schemas.openxmlformats.org/spreadsheetml/2006/main">
  <externalBook xmlns:r="http://schemas.openxmlformats.org/officeDocument/2006/relationships" r:id="rId1">
    <sheetNames>
      <sheetName val="Define"/>
      <sheetName val="C01-1"/>
      <sheetName val="农业人口"/>
      <sheetName val="一般预算收入"/>
      <sheetName val="公检法司编制"/>
      <sheetName val="行政编制"/>
      <sheetName val="农业用地"/>
      <sheetName val="四月份月报"/>
      <sheetName val="中央"/>
      <sheetName val="XL4Poppy"/>
      <sheetName val="合计"/>
      <sheetName val="Open"/>
      <sheetName val="Main"/>
      <sheetName val="总人口"/>
      <sheetName val="GDP"/>
      <sheetName val="Toolbox"/>
      <sheetName val="_ESList"/>
      <sheetName val="封面"/>
      <sheetName val="本年收入合计"/>
      <sheetName val="SW-TEO"/>
      <sheetName val="行政区划"/>
      <sheetName val="工商税收"/>
      <sheetName val="POWER ASSUMPTIONS"/>
      <sheetName val="km"/>
      <sheetName val="Sheet1"/>
      <sheetName val="事业发展"/>
      <sheetName val="人员支出"/>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8.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9.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SW-TEO"/>
      <sheetName val="G.1R-Shou COP Gf"/>
      <sheetName val="中央"/>
      <sheetName val="Open"/>
      <sheetName val="Toolbox"/>
      <sheetName val="国家"/>
      <sheetName val="Financ. Overview"/>
      <sheetName val="事业发展"/>
      <sheetName val="eqpmad2"/>
      <sheetName val="_ESList"/>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0.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 val="汇总"/>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1.xml><?xml version="1.0" encoding="utf-8"?>
<externalLink xmlns="http://schemas.openxmlformats.org/spreadsheetml/2006/main">
  <externalBook xmlns:r="http://schemas.openxmlformats.org/officeDocument/2006/relationships" r:id="rId1">
    <sheetNames>
      <sheetName val="Sheet1"/>
      <sheetName val="Sheet2"/>
      <sheetName val="Sheet3"/>
      <sheetName val="均衡"/>
      <sheetName val="四月份月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2.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3.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4.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 val="差异系数"/>
      <sheetName val="data"/>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6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总表"/>
      <sheetName val="01北京市"/>
      <sheetName val="参数表"/>
      <sheetName val="经费权重"/>
      <sheetName val="_x005f_x0000__x005f_x0000__x005"/>
      <sheetName val="基础编码"/>
      <sheetName val="1-1余额表"/>
      <sheetName val="2-11担保分级表"/>
      <sheetName val="2-7一般分级表"/>
      <sheetName val="2-1余额分级表"/>
      <sheetName val="2-5直接分级表"/>
      <sheetName val="2-9专项分级表"/>
      <sheetName val="_x005f_x005f_x005f_x005f_x005f_x005f_x005f_x0000__x005f"/>
      <sheetName val="中央"/>
      <sheetName val="#REF!"/>
      <sheetName val="农业用地"/>
      <sheetName val="财政供养人员增幅"/>
      <sheetName val="_x005f_x005f_x005f_x005f_x005f_x005f_x005f_x005f_x005f_x005f_"/>
      <sheetName val="一般预算收入"/>
      <sheetName val="POWER ASSUMPTIONS"/>
      <sheetName val="eqpmad2"/>
      <sheetName val="_ESList"/>
      <sheetName val="_x005f_x005f_x005f_x0000__x005f"/>
      <sheetName val="_x005f_x005f_x005f_x005f_"/>
      <sheetName val="Sheet1"/>
      <sheetName val="_x005f_x005f_x005f_x005f_x005f_x005f_x005f_x005f_"/>
      <sheetName val="有效性列表"/>
      <sheetName val="区划对应表"/>
      <sheetName val="L24"/>
      <sheetName val="SW-TEO"/>
      <sheetName val="D011H403"/>
      <sheetName val="工商税收"/>
      <sheetName val="事业发展"/>
      <sheetName val="GDP"/>
      <sheetName val="Toolbox"/>
      <sheetName val="行政区划"/>
      <sheetName val="封面"/>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166.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67.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8.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 val="村级支出"/>
      <sheetName val="G.1R-Shou COP G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69.xml><?xml version="1.0" encoding="utf-8"?>
<externalLink xmlns="http://schemas.openxmlformats.org/spreadsheetml/2006/main">
  <externalBook xmlns:r="http://schemas.openxmlformats.org/officeDocument/2006/relationships" r:id="rId1">
    <sheetNames>
      <sheetName val="区划对应表"/>
      <sheetName val="举借方式"/>
      <sheetName val="银行"/>
      <sheetName val="有效性列表"/>
      <sheetName val="00 目录"/>
      <sheetName val="公司债务项目情况表"/>
      <sheetName val="公司资产、在建项目情况表"/>
      <sheetName val="01个数"/>
      <sheetName val="02余额--汇总"/>
      <sheetName val="03来源--汇总"/>
      <sheetName val="04来源--省级"/>
      <sheetName val="05来源--市级"/>
      <sheetName val="06来源--县级"/>
      <sheetName val="08方式--省级"/>
      <sheetName val="09方式--市级"/>
      <sheetName val="10方式--县级"/>
      <sheetName val="07方式--汇总"/>
      <sheetName val="11资产负债--汇总"/>
      <sheetName val="12在建项目--汇总"/>
      <sheetName val="经费权重"/>
      <sheetName val="1-1余额表"/>
      <sheetName val="2-11担保分级表"/>
      <sheetName val="2-7一般分级表"/>
      <sheetName val="2-1余额分级表"/>
      <sheetName val="2-5直接分级表"/>
      <sheetName val="2-9专项分级表"/>
      <sheetName val="P1012001"/>
      <sheetName val="01北京市"/>
      <sheetName val="基础编码"/>
      <sheetName val="C01-1"/>
      <sheetName val="L24"/>
      <sheetName val="2009"/>
      <sheetName val="下拉选项"/>
      <sheetName val="中央"/>
      <sheetName val="公路里程"/>
      <sheetName val="2007"/>
      <sheetName val="参数表"/>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Main"/>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1.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2.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3.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D011H403"/>
      <sheetName val="总人口"/>
      <sheetName val="_ESList"/>
      <sheetName val="封面"/>
      <sheetName val="本年收入合计"/>
      <sheetName val="农业用地"/>
      <sheetName val="一般预算收入"/>
      <sheetName val="事业发展"/>
      <sheetName val="2002年一般预算收入"/>
      <sheetName val="人员支出"/>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4.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175.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村级支出"/>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Set>
  </externalBook>
</externalLink>
</file>

<file path=xl/externalLinks/externalLink176.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Set>
  </externalBook>
</externalLink>
</file>

<file path=xl/externalLinks/externalLink177.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178.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79.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 val="L24"/>
    </sheetNames>
    <sheetDataSet>
      <sheetData sheetId="0" refreshError="1"/>
      <sheetData sheetId="1" refreshError="1"/>
      <sheetData sheetId="2" refreshError="1"/>
      <sheetData sheetId="3"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0.xml><?xml version="1.0" encoding="utf-8"?>
<externalLink xmlns="http://schemas.openxmlformats.org/spreadsheetml/2006/main">
  <externalBook xmlns:r="http://schemas.openxmlformats.org/officeDocument/2006/relationships" r:id="rId1">
    <sheetNames>
      <sheetName val="项目申报表-优选44"/>
      <sheetName val="项目简介填写说明"/>
      <sheetName val="指标项"/>
    </sheetNames>
    <sheetDataSet>
      <sheetData sheetId="0" refreshError="1"/>
      <sheetData sheetId="1" refreshError="1"/>
      <sheetData sheetId="2" refreshError="1"/>
    </sheetDataSet>
  </externalBook>
</externalLink>
</file>

<file path=xl/externalLinks/externalLink181.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2.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3.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5.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 val="XL4Poppy"/>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86.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87.xml><?xml version="1.0" encoding="utf-8"?>
<externalLink xmlns="http://schemas.openxmlformats.org/spreadsheetml/2006/main">
  <externalBook xmlns:r="http://schemas.openxmlformats.org/officeDocument/2006/relationships" r:id="rId1">
    <sheetNames>
      <sheetName val="代码对比表"/>
      <sheetName val="d"/>
      <sheetName val="data"/>
      <sheetName val="差异系数"/>
      <sheetName val="经费权重"/>
      <sheetName val="Total"/>
      <sheetName val="rkgm"/>
      <sheetName val="rkmj"/>
      <sheetName val="wdxs"/>
      <sheetName val="hbxs"/>
      <sheetName val="四月份月报"/>
      <sheetName val="国家"/>
      <sheetName val="P1012001"/>
      <sheetName val="Sheet1"/>
      <sheetName val="有效性列表"/>
      <sheetName val="区划对应表"/>
      <sheetName val="参数表"/>
      <sheetName val="分县数据"/>
      <sheetName val="公路里程"/>
      <sheetName val="人民银行"/>
      <sheetName val="01北京市"/>
      <sheetName val="L24"/>
      <sheetName val="中央"/>
      <sheetName val="1-1余额表"/>
      <sheetName val="2-11担保分级表"/>
      <sheetName val="2-7一般分级表"/>
      <sheetName val="2-1余额分级表"/>
      <sheetName val="2-5直接分级表"/>
      <sheetName val="2-9专项分级表"/>
      <sheetName val="市县名单"/>
      <sheetName val="2009"/>
      <sheetName val="1-4余额表"/>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88.xml><?xml version="1.0" encoding="utf-8"?>
<externalLink xmlns="http://schemas.openxmlformats.org/spreadsheetml/2006/main">
  <externalBook xmlns:r="http://schemas.openxmlformats.org/officeDocument/2006/relationships" r:id="rId1">
    <sheetNames>
      <sheetName val="录入13"/>
      <sheetName val="录入14"/>
      <sheetName val="合计"/>
      <sheetName val="分县数据"/>
      <sheetName val="P1012001"/>
      <sheetName val="区划对应表"/>
      <sheetName val="L24"/>
      <sheetName val="四月份月报"/>
      <sheetName val="经费权重"/>
      <sheetName val="国家"/>
      <sheetName val="总表"/>
      <sheetName val="Sheet1"/>
      <sheetName val="01北京市"/>
      <sheetName val="1-1余额表"/>
      <sheetName val="2-11担保分级表"/>
      <sheetName val="2-7一般分级表"/>
      <sheetName val="2-1余额分级表"/>
      <sheetName val="2-5直接分级表"/>
      <sheetName val="2-9专项分级表"/>
      <sheetName val="有效性列表"/>
      <sheetName val="公路里程"/>
      <sheetName val="中央"/>
      <sheetName val="DB"/>
      <sheetName val="差异系数"/>
      <sheetName val="data"/>
      <sheetName val="基础数据"/>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9.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P1012001"/>
      <sheetName val="Toolbo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9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1.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 val="封面"/>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2.xml><?xml version="1.0" encoding="utf-8"?>
<externalLink xmlns="http://schemas.openxmlformats.org/spreadsheetml/2006/main">
  <externalBook xmlns:r="http://schemas.openxmlformats.org/officeDocument/2006/relationships" r:id="rId1">
    <sheetNames>
      <sheetName val="Sheet1"/>
      <sheetName val="L24"/>
      <sheetName val="1-4余额表"/>
      <sheetName val="中央"/>
      <sheetName val="分县数据"/>
      <sheetName val="四月份月报"/>
      <sheetName val="参数表"/>
      <sheetName val="C01-1"/>
      <sheetName val="经费权重"/>
      <sheetName val="国家"/>
      <sheetName val="区划对应表"/>
      <sheetName val="下拉选项"/>
      <sheetName val="有效性列表"/>
      <sheetName val="人民银行"/>
      <sheetName val="项目类型"/>
      <sheetName val="公路里程"/>
      <sheetName val="差异系数"/>
      <sheetName val="data"/>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3.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4.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5.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农业人口"/>
      <sheetName val="行政区划"/>
      <sheetName val="XL4Poppy"/>
      <sheetName val="农业用地"/>
      <sheetName val="工商税收"/>
      <sheetName val="汇总"/>
      <sheetName val="四月份月报"/>
      <sheetName val="省本级收入预计"/>
      <sheetName val="中小学生"/>
      <sheetName val="C01-1"/>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97.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9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99.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 val="GDP"/>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eqpmad2"/>
      <sheetName val="合计"/>
      <sheetName val="汇总"/>
      <sheetName val="农业人口"/>
      <sheetName val="一般预算收入"/>
      <sheetName val="C01-1"/>
      <sheetName val="财政供养人员增幅"/>
      <sheetName val="地方"/>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农业人口"/>
      <sheetName val="封面"/>
      <sheetName val="_ESList"/>
      <sheetName val="POWER ASSUMPTIONS"/>
      <sheetName val="本年收入合计"/>
      <sheetName val="公检法司编制"/>
      <sheetName val="行政编制"/>
      <sheetName val="财政供养人员增幅"/>
      <sheetName val="基础编码"/>
      <sheetName val="总人口"/>
      <sheetName val="地方"/>
      <sheetName val="C01-1"/>
      <sheetName val="省本级收入预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0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2.xml><?xml version="1.0" encoding="utf-8"?>
<externalLink xmlns="http://schemas.openxmlformats.org/spreadsheetml/2006/main">
  <externalBook xmlns:r="http://schemas.openxmlformats.org/officeDocument/2006/relationships" r:id="rId1">
    <sheetNames>
      <sheetName val="Define"/>
      <sheetName val="事业发展"/>
      <sheetName val="农业用地"/>
    </sheetNames>
    <sheetDataSet>
      <sheetData sheetId="0" refreshError="1"/>
      <sheetData sheetId="1" refreshError="1"/>
      <sheetData sheetId="2" refreshError="1"/>
    </sheetDataSet>
  </externalBook>
</externalLink>
</file>

<file path=xl/externalLinks/externalLink203.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0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05.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参数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207.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 val="工商税收"/>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8.xml><?xml version="1.0" encoding="utf-8"?>
<externalLink xmlns="http://schemas.openxmlformats.org/spreadsheetml/2006/main">
  <externalBook xmlns:r="http://schemas.openxmlformats.org/officeDocument/2006/relationships" r:id="rId1">
    <sheetNames>
      <sheetName val="填报说明"/>
      <sheetName val="表A 政府平台明细"/>
      <sheetName val="表B 保障性住房明细"/>
      <sheetName val="表C 汇总表"/>
      <sheetName val="表D 8月放款客户"/>
      <sheetName val="表E 修改备忘"/>
      <sheetName val="参数表"/>
      <sheetName val="Sheet1"/>
      <sheetName val="分县数据"/>
      <sheetName val="经费权重"/>
      <sheetName val="区划对应表"/>
      <sheetName val="基础编码"/>
      <sheetName val="1-4余额表"/>
      <sheetName val="C01-1"/>
      <sheetName val="四月份月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9.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eqpmad2"/>
      <sheetName val="POWER ASSUMPTIONS"/>
      <sheetName val="汇总"/>
      <sheetName val="基础编码"/>
      <sheetName val="选择选项"/>
      <sheetName val="_ESList"/>
      <sheetName val="SMCTSSP2"/>
      <sheetName val="SW-TEO"/>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10.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11.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2.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农业用地"/>
      <sheetName val="_x005f_x0000__x005f_x0000__x005f_x0000__x005f_x0000__x0"/>
      <sheetName val="_ESList"/>
      <sheetName val="G.1R-Shou COP Gf"/>
      <sheetName val="_x005f_x005f_x005f_x0000__x005f_x005f_x005f_x0000__x005"/>
      <sheetName val="P1012001"/>
      <sheetName val="2010决算"/>
      <sheetName val="2011决算"/>
      <sheetName val="2012决算"/>
      <sheetName val="2014决算"/>
      <sheetName val="人员支出"/>
      <sheetName val="合计"/>
      <sheetName val="_x005f_x0000__x005f_x0000__x005"/>
      <sheetName val="_x005f_x005f_x005f_x0000__x005f"/>
      <sheetName val="财政供养人员增幅"/>
      <sheetName val="汇总"/>
      <sheetName val="2002年一般预算收入"/>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1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4.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 val="人员支出"/>
    </sheetNames>
    <sheetDataSet>
      <sheetData sheetId="0" refreshError="1"/>
      <sheetData sheetId="1" refreshError="1"/>
      <sheetData sheetId="2" refreshError="1"/>
      <sheetData sheetId="3" refreshError="1"/>
      <sheetData sheetId="4" refreshError="1"/>
    </sheetDataSet>
  </externalBook>
</externalLink>
</file>

<file path=xl/externalLinks/externalLink21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工商税收"/>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17.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18.xml><?xml version="1.0" encoding="utf-8"?>
<externalLink xmlns="http://schemas.openxmlformats.org/spreadsheetml/2006/main">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区划对应表"/>
      <sheetName val="四川-对账表"/>
      <sheetName val="核对表"/>
      <sheetName val="四川-对账表 (2)"/>
      <sheetName val="四月份月报"/>
      <sheetName val="C01-1"/>
      <sheetName val="01北京市"/>
      <sheetName val="L24"/>
      <sheetName val="有效性列表"/>
      <sheetName val="参数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Set>
  </externalBook>
</externalLink>
</file>

<file path=xl/externalLinks/externalLink219.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 val="公检法司编制"/>
      <sheetName val="行政编制"/>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20.xml><?xml version="1.0" encoding="utf-8"?>
<externalLink xmlns="http://schemas.openxmlformats.org/spreadsheetml/2006/main">
  <externalBook xmlns:r="http://schemas.openxmlformats.org/officeDocument/2006/relationships" r:id="rId1">
    <sheetNames>
      <sheetName val="2007"/>
      <sheetName val="2008"/>
      <sheetName val="第6行"/>
      <sheetName val="动态分析报表"/>
      <sheetName val="区划对应表"/>
      <sheetName val="中央"/>
      <sheetName val="P1012001"/>
      <sheetName val="C01-1"/>
      <sheetName val="Sheet1"/>
      <sheetName val="总表"/>
      <sheetName val="经费权重"/>
      <sheetName val="基础数据"/>
      <sheetName val="参数表"/>
      <sheetName val="国家"/>
      <sheetName val="分县数据"/>
      <sheetName val="1-1余额表"/>
      <sheetName val="2-11担保分级表"/>
      <sheetName val="2-7一般分级表"/>
      <sheetName val="2-1余额分级表"/>
      <sheetName val="2-5直接分级表"/>
      <sheetName val="2-9专项分级表"/>
      <sheetName val="2009"/>
      <sheetName val="1-4余额表"/>
      <sheetName val="L24"/>
      <sheetName val="差异系数"/>
      <sheetName val="data"/>
      <sheetName val="有效性列表"/>
      <sheetName val="公路里程"/>
      <sheetName val="01北京市"/>
      <sheetName val="四月份月报"/>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2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2.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均衡"/>
    </sheetNames>
    <sheetDataSet>
      <sheetData sheetId="0" refreshError="1"/>
      <sheetData sheetId="1" refreshError="1"/>
      <sheetData sheetId="2" refreshError="1"/>
      <sheetData sheetId="3" refreshError="1"/>
      <sheetData sheetId="4" refreshError="1"/>
    </sheetDataSet>
  </externalBook>
</externalLink>
</file>

<file path=xl/externalLinks/externalLink22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2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Sheet1"/>
      <sheetName val="均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25.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26.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事业发展"/>
    </sheetNames>
    <sheetDataSet>
      <sheetData sheetId="0" refreshError="1"/>
      <sheetData sheetId="1" refreshError="1"/>
      <sheetData sheetId="2" refreshError="1"/>
      <sheetData sheetId="3" refreshError="1"/>
    </sheetDataSet>
  </externalBook>
</externalLink>
</file>

<file path=xl/externalLinks/externalLink227.xml><?xml version="1.0" encoding="utf-8"?>
<externalLink xmlns="http://schemas.openxmlformats.org/spreadsheetml/2006/main">
  <externalBook xmlns:r="http://schemas.openxmlformats.org/officeDocument/2006/relationships" r:id="rId1">
    <sheetNames>
      <sheetName val="Define"/>
      <sheetName val="事业发展"/>
      <sheetName val="合计"/>
      <sheetName val="区划对应表"/>
      <sheetName val="C01-1"/>
    </sheetNames>
    <sheetDataSet>
      <sheetData sheetId="0" refreshError="1"/>
      <sheetData sheetId="1" refreshError="1"/>
      <sheetData sheetId="2" refreshError="1"/>
      <sheetData sheetId="3" refreshError="1"/>
      <sheetData sheetId="4" refreshError="1"/>
    </sheetDataSet>
  </externalBook>
</externalLink>
</file>

<file path=xl/externalLinks/externalLink228.xml><?xml version="1.0" encoding="utf-8"?>
<externalLink xmlns="http://schemas.openxmlformats.org/spreadsheetml/2006/main">
  <externalBook xmlns:r="http://schemas.openxmlformats.org/officeDocument/2006/relationships" r:id="rId1">
    <sheetNames>
      <sheetName val="Define"/>
      <sheetName val="事业发展"/>
    </sheetNames>
    <sheetDataSet>
      <sheetData sheetId="0" refreshError="1"/>
      <sheetData sheetId="1" refreshError="1"/>
    </sheetDataSet>
  </externalBook>
</externalLink>
</file>

<file path=xl/externalLinks/externalLink229.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0.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31.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32.xml><?xml version="1.0" encoding="utf-8"?>
<externalLink xmlns="http://schemas.openxmlformats.org/spreadsheetml/2006/main">
  <externalBook xmlns:r="http://schemas.openxmlformats.org/officeDocument/2006/relationships" r:id="rId1">
    <sheetNames>
      <sheetName val="StartUp"/>
      <sheetName val="区划对应表"/>
      <sheetName val="举借方式"/>
      <sheetName val="银行"/>
      <sheetName val="有效性列表"/>
      <sheetName val="00 目录"/>
      <sheetName val="封面"/>
      <sheetName val="公司债务项目情况表"/>
      <sheetName val="公司资产、在建项目情况表"/>
      <sheetName val="01个数"/>
      <sheetName val="02余额--汇总"/>
      <sheetName val="03来源--汇总"/>
      <sheetName val="04来源--省级"/>
      <sheetName val="05来源--市级"/>
      <sheetName val="06来源--县级"/>
      <sheetName val="07方式--汇总"/>
      <sheetName val="08方式--省级"/>
      <sheetName val="09方式--市级"/>
      <sheetName val="10方式--县级"/>
      <sheetName val="11资产负债--汇总"/>
      <sheetName val="12在建项目--汇总"/>
      <sheetName val="分县数据"/>
      <sheetName val="国家"/>
      <sheetName val="L24"/>
      <sheetName val="总表"/>
      <sheetName val="1-1余额表"/>
      <sheetName val="2-11担保分级表"/>
      <sheetName val="2-7一般分级表"/>
      <sheetName val="2-1余额分级表"/>
      <sheetName val="2-5直接分级表"/>
      <sheetName val="2-9专项分级表"/>
      <sheetName val="2007"/>
      <sheetName val="2009"/>
      <sheetName val="C01-1"/>
      <sheetName val="参数表"/>
      <sheetName val="项目类型"/>
      <sheetName val="经费权重"/>
      <sheetName val="基础数据"/>
      <sheetName val="四月份月报"/>
      <sheetName val="D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33.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4.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35.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 val="分县数据"/>
      <sheetName val="Sheet1"/>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36.xml><?xml version="1.0" encoding="utf-8"?>
<externalLink xmlns="http://schemas.openxmlformats.org/spreadsheetml/2006/main">
  <externalBook xmlns:r="http://schemas.openxmlformats.org/officeDocument/2006/relationships" r:id="rId1">
    <sheetNames>
      <sheetName val="Define"/>
      <sheetName val="C01-1"/>
      <sheetName val="C01-2"/>
      <sheetName val="C10"/>
      <sheetName val="C11"/>
      <sheetName val="C12"/>
      <sheetName val="C13"/>
      <sheetName val="C14"/>
      <sheetName val="C15"/>
      <sheetName val="C14-2"/>
      <sheetName val="C16"/>
      <sheetName val="C17"/>
      <sheetName val="C02"/>
      <sheetName val="C03"/>
      <sheetName val="C04-1"/>
      <sheetName val="C04-2"/>
      <sheetName val="C05-1"/>
      <sheetName val="C05-2"/>
      <sheetName val="C06"/>
      <sheetName val="C07"/>
      <sheetName val="C08"/>
      <sheetName val="C09"/>
      <sheetName val="XL4Poppy"/>
      <sheetName val=""/>
      <sheetName val="KKKKKKKK"/>
      <sheetName val="G.1R-Shou COP Gf"/>
      <sheetName val="P1012001"/>
      <sheetName val="国家"/>
      <sheetName val="_x005f_x0000__x005f_x0000__x005f_x0000__x005f_x0000__x0"/>
      <sheetName val="人员支出"/>
      <sheetName val="_x005f_x005f_x005f_x0000__x005f_x005f_x005f_x0000__x005"/>
      <sheetName val="农业人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37.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8.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39.xml><?xml version="1.0" encoding="utf-8"?>
<externalLink xmlns="http://schemas.openxmlformats.org/spreadsheetml/2006/main">
  <externalBook xmlns:r="http://schemas.openxmlformats.org/officeDocument/2006/relationships" r:id="rId1">
    <sheetNames>
      <sheetName val="四月份月报"/>
      <sheetName val="C01-1"/>
      <sheetName val="本年收入合计"/>
      <sheetName val="封面"/>
      <sheetName val="农业用地"/>
      <sheetName val="村级支出"/>
      <sheetName val="D011H403"/>
      <sheetName val="_ESList"/>
      <sheetName val="类型"/>
      <sheetName val="#REF"/>
      <sheetName val="eqpmad2"/>
      <sheetName val="中央"/>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Financ. Overview"/>
      <sheetName val="Toolbox"/>
      <sheetName val="四月份月报"/>
      <sheetName val="总人口"/>
      <sheetName val="省本级收入预计"/>
      <sheetName val="GDP"/>
      <sheetName val="人员支出"/>
      <sheetName val="G.1R-Shou COP Gf"/>
      <sheetName val="SW-TEO"/>
      <sheetName val="POWER ASSUMPTIONS"/>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40.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1.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2.xml><?xml version="1.0" encoding="utf-8"?>
<externalLink xmlns="http://schemas.openxmlformats.org/spreadsheetml/2006/main">
  <externalBook xmlns:r="http://schemas.openxmlformats.org/officeDocument/2006/relationships" r:id="rId1">
    <sheetNames>
      <sheetName val="行政区划"/>
      <sheetName val="P1012001"/>
      <sheetName val="农业人口"/>
      <sheetName val="村级支出"/>
    </sheetNames>
    <sheetDataSet>
      <sheetData sheetId="0" refreshError="1"/>
      <sheetData sheetId="1" refreshError="1"/>
      <sheetData sheetId="2" refreshError="1"/>
      <sheetData sheetId="3" refreshError="1"/>
    </sheetDataSet>
  </externalBook>
</externalLink>
</file>

<file path=xl/externalLinks/externalLink243.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4.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5.xml><?xml version="1.0" encoding="utf-8"?>
<externalLink xmlns="http://schemas.openxmlformats.org/spreadsheetml/2006/main">
  <externalBook xmlns:r="http://schemas.openxmlformats.org/officeDocument/2006/relationships" r:id="rId1">
    <sheetNames>
      <sheetName val="01 汇总表（下发数据内）"/>
      <sheetName val="02 项目统计表（下发数据内）"/>
      <sheetName val="01 汇总表（下发数据外）"/>
      <sheetName val="02 项目统计表（下发数据外）"/>
      <sheetName val="Sheet4"/>
      <sheetName val="基础数据"/>
      <sheetName val="总表"/>
      <sheetName val="20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46.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247.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 val="农业用地"/>
    </sheetNames>
    <sheetDataSet>
      <sheetData sheetId="0" refreshError="1"/>
      <sheetData sheetId="1" refreshError="1"/>
      <sheetData sheetId="2" refreshError="1"/>
      <sheetData sheetId="3" refreshError="1"/>
      <sheetData sheetId="4" refreshError="1"/>
    </sheetDataSet>
  </externalBook>
</externalLink>
</file>

<file path=xl/externalLinks/externalLink248.xml><?xml version="1.0" encoding="utf-8"?>
<externalLink xmlns="http://schemas.openxmlformats.org/spreadsheetml/2006/main">
  <externalBook xmlns:r="http://schemas.openxmlformats.org/officeDocument/2006/relationships" r:id="rId1">
    <sheetNames>
      <sheetName val="单位信息录入表"/>
      <sheetName val="人员信息录入表"/>
      <sheetName val="基础编码"/>
      <sheetName val="四月份月报"/>
    </sheetNames>
    <sheetDataSet>
      <sheetData sheetId="0" refreshError="1"/>
      <sheetData sheetId="1" refreshError="1"/>
      <sheetData sheetId="2" refreshError="1"/>
      <sheetData sheetId="3" refreshError="1"/>
    </sheetDataSet>
  </externalBook>
</externalLink>
</file>

<file path=xl/externalLinks/externalLink249.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保工资运转"/>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50.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 val="农业用地"/>
      <sheetName val="参数表"/>
    </sheetNames>
    <sheetDataSet>
      <sheetData sheetId="0" refreshError="1"/>
      <sheetData sheetId="1" refreshError="1"/>
      <sheetData sheetId="2" refreshError="1"/>
      <sheetData sheetId="3" refreshError="1"/>
      <sheetData sheetId="4" refreshError="1"/>
    </sheetDataSet>
  </externalBook>
</externalLink>
</file>

<file path=xl/externalLinks/externalLink251.xml><?xml version="1.0" encoding="utf-8"?>
<externalLink xmlns="http://schemas.openxmlformats.org/spreadsheetml/2006/main">
  <externalBook xmlns:r="http://schemas.openxmlformats.org/officeDocument/2006/relationships" r:id="rId1">
    <sheetNames>
      <sheetName val="2002年一般预算收入"/>
      <sheetName val="财政供养人员增幅"/>
      <sheetName val="国家"/>
    </sheetNames>
    <sheetDataSet>
      <sheetData sheetId="0" refreshError="1"/>
      <sheetData sheetId="1" refreshError="1"/>
      <sheetData sheetId="2" refreshError="1"/>
    </sheetDataSet>
  </externalBook>
</externalLink>
</file>

<file path=xl/externalLinks/externalLink252.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3.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4.xml><?xml version="1.0" encoding="utf-8"?>
<externalLink xmlns="http://schemas.openxmlformats.org/spreadsheetml/2006/main">
  <externalBook xmlns:r="http://schemas.openxmlformats.org/officeDocument/2006/relationships" r:id="rId1">
    <sheetNames>
      <sheetName val="Define"/>
      <sheetName val="中小学生"/>
      <sheetName val="人员支出"/>
      <sheetName val="农业用地"/>
      <sheetName val="D011H403"/>
      <sheetName val="四月份月报"/>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55.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6.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 val="2007"/>
      <sheetName val="总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7.xml><?xml version="1.0" encoding="utf-8"?>
<externalLink xmlns="http://schemas.openxmlformats.org/spreadsheetml/2006/main">
  <externalBook xmlns:r="http://schemas.openxmlformats.org/officeDocument/2006/relationships" r:id="rId1">
    <sheetNames>
      <sheetName val="总人口"/>
      <sheetName val="公检法司编制"/>
      <sheetName val="行政编制"/>
      <sheetName val="XL4Poppy"/>
      <sheetName val="四月份月报"/>
      <sheetName val="Main"/>
      <sheetName val=""/>
      <sheetName val="_x005f_x0000__x005f_x0000__x005f_x0000__x005f_x0000__x0"/>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58.xml><?xml version="1.0" encoding="utf-8"?>
<externalLink xmlns="http://schemas.openxmlformats.org/spreadsheetml/2006/main">
  <externalBook xmlns:r="http://schemas.openxmlformats.org/officeDocument/2006/relationships" r:id="rId1">
    <sheetNames>
      <sheetName val="封面"/>
      <sheetName val="目录"/>
      <sheetName val="空白页"/>
      <sheetName val="校验表"/>
      <sheetName val="01-1"/>
      <sheetName val="01-2"/>
      <sheetName val="02"/>
      <sheetName val="03-1"/>
      <sheetName val="03-2"/>
      <sheetName val="04"/>
      <sheetName val="05"/>
      <sheetName val="06"/>
      <sheetName val="07"/>
      <sheetName val="08"/>
      <sheetName val="09"/>
      <sheetName val="10"/>
      <sheetName val="11"/>
      <sheetName val="12"/>
      <sheetName val="13"/>
      <sheetName val="14"/>
      <sheetName val="15"/>
      <sheetName val="16"/>
      <sheetName val="17"/>
      <sheetName val="18"/>
      <sheetName val="19"/>
      <sheetName val="20"/>
      <sheetName val="21-1"/>
      <sheetName val="21-2"/>
      <sheetName val="22"/>
      <sheetName val="23-1"/>
      <sheetName val="23-2"/>
      <sheetName val="24"/>
      <sheetName val="25"/>
      <sheetName val="26"/>
      <sheetName val="27"/>
      <sheetName val="28"/>
      <sheetName val="29"/>
      <sheetName val="30"/>
      <sheetName val="31"/>
      <sheetName val="32"/>
      <sheetName val="33"/>
      <sheetName val="34"/>
      <sheetName val="35"/>
      <sheetName val="36"/>
      <sheetName val="37"/>
      <sheetName val="38"/>
      <sheetName val="39"/>
      <sheetName val="41"/>
      <sheetName val="40"/>
      <sheetName val="42"/>
      <sheetName val="43"/>
      <sheetName val="44"/>
      <sheetName val="45"/>
      <sheetName val="46"/>
      <sheetName val="47"/>
      <sheetName val="48"/>
      <sheetName val="49"/>
    </sheetNames>
    <sheetDataSet>
      <sheetData sheetId="0"/>
      <sheetData sheetId="1"/>
      <sheetData sheetId="2"/>
      <sheetData sheetId="3"/>
      <sheetData sheetId="4"/>
      <sheetData sheetId="5"/>
      <sheetData sheetId="6"/>
      <sheetData sheetId="7">
        <row r="40">
          <cell r="F40">
            <v>782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59.xml><?xml version="1.0" encoding="utf-8"?>
<externalLink xmlns="http://schemas.openxmlformats.org/spreadsheetml/2006/main">
  <externalBook xmlns:r="http://schemas.openxmlformats.org/officeDocument/2006/relationships" r:id="rId1">
    <sheetNames>
      <sheetName val="封面"/>
      <sheetName val="目录"/>
      <sheetName val="校验表"/>
      <sheetName val="41"/>
      <sheetName val="42"/>
      <sheetName val="43"/>
      <sheetName val="44"/>
    </sheetNames>
    <sheetDataSet>
      <sheetData sheetId="0"/>
      <sheetData sheetId="1"/>
      <sheetData sheetId="2"/>
      <sheetData sheetId="3">
        <row r="6">
          <cell r="G6">
            <v>26.71</v>
          </cell>
        </row>
        <row r="12">
          <cell r="G12">
            <v>1.63</v>
          </cell>
        </row>
        <row r="14">
          <cell r="C14">
            <v>1.85</v>
          </cell>
        </row>
        <row r="14">
          <cell r="G14">
            <v>1.85</v>
          </cell>
        </row>
        <row r="15">
          <cell r="G15">
            <v>26.49</v>
          </cell>
        </row>
        <row r="37">
          <cell r="G37">
            <v>128.99</v>
          </cell>
        </row>
      </sheetData>
      <sheetData sheetId="4"/>
      <sheetData sheetId="5"/>
      <sheetData sheetId="6"/>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60.xml><?xml version="1.0" encoding="utf-8"?>
<externalLink xmlns="http://schemas.openxmlformats.org/spreadsheetml/2006/main">
  <externalBook xmlns:r="http://schemas.openxmlformats.org/officeDocument/2006/relationships" r:id="rId1">
    <sheetNames>
      <sheetName val="封面"/>
      <sheetName val="目录"/>
      <sheetName val="校验表"/>
      <sheetName val="10"/>
      <sheetName val="11"/>
      <sheetName val="12"/>
      <sheetName val="13"/>
      <sheetName val="31"/>
      <sheetName val="32"/>
      <sheetName val="33"/>
      <sheetName val="34"/>
    </sheetNames>
    <sheetDataSet>
      <sheetData sheetId="0">
        <row r="8">
          <cell r="B8">
            <v>45658</v>
          </cell>
        </row>
      </sheetData>
      <sheetData sheetId="1"/>
      <sheetData sheetId="2"/>
      <sheetData sheetId="3">
        <row r="47">
          <cell r="B47">
            <v>210</v>
          </cell>
          <cell r="C47">
            <v>1319</v>
          </cell>
          <cell r="D47">
            <v>1318</v>
          </cell>
        </row>
      </sheetData>
      <sheetData sheetId="4">
        <row r="30">
          <cell r="B30">
            <v>210</v>
          </cell>
          <cell r="C30">
            <v>1319</v>
          </cell>
          <cell r="D30">
            <v>1318</v>
          </cell>
        </row>
      </sheetData>
      <sheetData sheetId="5"/>
      <sheetData sheetId="6"/>
      <sheetData sheetId="7"/>
      <sheetData sheetId="8"/>
      <sheetData sheetId="9"/>
      <sheetData sheetId="10"/>
    </sheetDataSet>
  </externalBook>
</externalLink>
</file>

<file path=xl/externalLinks/externalLink261.xml><?xml version="1.0" encoding="utf-8"?>
<externalLink xmlns="http://schemas.openxmlformats.org/spreadsheetml/2006/main">
  <externalBook xmlns:r="http://schemas.openxmlformats.org/officeDocument/2006/relationships" r:id="rId1">
    <sheetNames>
      <sheetName val="第一页"/>
      <sheetName val="公共预算支出"/>
      <sheetName val="基金支出"/>
    </sheetNames>
    <sheetDataSet>
      <sheetData sheetId="0"/>
      <sheetData sheetId="1">
        <row r="3">
          <cell r="D3">
            <v>201</v>
          </cell>
          <cell r="E3" t="str">
            <v>一般公共服务支出</v>
          </cell>
          <cell r="F3">
            <v>13548.080286</v>
          </cell>
          <cell r="G3">
            <v>13548</v>
          </cell>
          <cell r="H3">
            <v>13548</v>
          </cell>
        </row>
        <row r="4">
          <cell r="D4">
            <v>20101</v>
          </cell>
          <cell r="E4" t="str">
            <v> 人大事务</v>
          </cell>
          <cell r="F4">
            <v>622.73122</v>
          </cell>
          <cell r="G4">
            <v>623</v>
          </cell>
          <cell r="H4">
            <v>623</v>
          </cell>
        </row>
        <row r="5">
          <cell r="D5">
            <v>2010101</v>
          </cell>
          <cell r="E5" t="str">
            <v>  行政运行</v>
          </cell>
          <cell r="F5">
            <v>564.870865</v>
          </cell>
          <cell r="G5">
            <v>565</v>
          </cell>
          <cell r="H5">
            <v>565</v>
          </cell>
        </row>
        <row r="6">
          <cell r="D6">
            <v>2010102</v>
          </cell>
          <cell r="E6" t="str">
            <v>  一般行政管理事务</v>
          </cell>
          <cell r="F6">
            <v>5</v>
          </cell>
          <cell r="G6">
            <v>5</v>
          </cell>
          <cell r="H6">
            <v>5</v>
          </cell>
        </row>
        <row r="7">
          <cell r="D7">
            <v>2010104</v>
          </cell>
          <cell r="E7" t="str">
            <v>  人大会议</v>
          </cell>
          <cell r="F7">
            <v>9.28885</v>
          </cell>
          <cell r="G7">
            <v>9</v>
          </cell>
          <cell r="H7">
            <v>9</v>
          </cell>
        </row>
        <row r="8">
          <cell r="D8">
            <v>2010108</v>
          </cell>
          <cell r="E8" t="str">
            <v>  代表工作</v>
          </cell>
          <cell r="F8">
            <v>20.450025</v>
          </cell>
          <cell r="G8">
            <v>20</v>
          </cell>
          <cell r="H8">
            <v>20</v>
          </cell>
        </row>
        <row r="9">
          <cell r="D9">
            <v>2010150</v>
          </cell>
          <cell r="E9" t="str">
            <v>  事业运行</v>
          </cell>
          <cell r="F9">
            <v>21.12148</v>
          </cell>
          <cell r="G9">
            <v>21</v>
          </cell>
          <cell r="H9">
            <v>21</v>
          </cell>
        </row>
        <row r="10">
          <cell r="D10">
            <v>2010199</v>
          </cell>
          <cell r="E10" t="str">
            <v>  其他人大事务支出</v>
          </cell>
          <cell r="F10">
            <v>2</v>
          </cell>
          <cell r="G10">
            <v>2</v>
          </cell>
          <cell r="H10">
            <v>2</v>
          </cell>
        </row>
        <row r="11">
          <cell r="D11">
            <v>20102</v>
          </cell>
          <cell r="E11" t="str">
            <v> 政协事务</v>
          </cell>
          <cell r="F11">
            <v>589.116117</v>
          </cell>
          <cell r="G11">
            <v>589</v>
          </cell>
          <cell r="H11">
            <v>589</v>
          </cell>
        </row>
        <row r="12">
          <cell r="D12">
            <v>2010201</v>
          </cell>
          <cell r="E12" t="str">
            <v>  行政运行</v>
          </cell>
          <cell r="F12">
            <v>551.786013</v>
          </cell>
          <cell r="G12">
            <v>552</v>
          </cell>
          <cell r="H12">
            <v>552</v>
          </cell>
        </row>
        <row r="13">
          <cell r="D13">
            <v>2010202</v>
          </cell>
          <cell r="E13" t="str">
            <v>  一般行政管理事务</v>
          </cell>
          <cell r="F13">
            <v>0.15</v>
          </cell>
          <cell r="G13">
            <v>0</v>
          </cell>
          <cell r="H13">
            <v>0</v>
          </cell>
        </row>
        <row r="14">
          <cell r="D14">
            <v>2010204</v>
          </cell>
          <cell r="E14" t="str">
            <v>  政协会议</v>
          </cell>
          <cell r="F14">
            <v>1.15115</v>
          </cell>
          <cell r="G14">
            <v>1</v>
          </cell>
          <cell r="H14">
            <v>1</v>
          </cell>
        </row>
        <row r="15">
          <cell r="D15">
            <v>2010205</v>
          </cell>
          <cell r="E15" t="str">
            <v>  委员视察</v>
          </cell>
          <cell r="F15">
            <v>0.97541</v>
          </cell>
          <cell r="G15">
            <v>1</v>
          </cell>
          <cell r="H15">
            <v>1</v>
          </cell>
        </row>
        <row r="16">
          <cell r="D16">
            <v>2010206</v>
          </cell>
          <cell r="E16" t="str">
            <v>  参政议政</v>
          </cell>
          <cell r="F16" t="str">
            <v/>
          </cell>
          <cell r="G16" t="e">
            <v>#VALUE!</v>
          </cell>
        </row>
        <row r="17">
          <cell r="D17">
            <v>2010250</v>
          </cell>
          <cell r="E17" t="str">
            <v>  事业运行</v>
          </cell>
          <cell r="F17">
            <v>29.053544</v>
          </cell>
          <cell r="G17">
            <v>29</v>
          </cell>
          <cell r="H17">
            <v>29</v>
          </cell>
        </row>
        <row r="18">
          <cell r="D18">
            <v>2010299</v>
          </cell>
          <cell r="E18" t="str">
            <v>  其他政协事务支出</v>
          </cell>
          <cell r="F18">
            <v>6</v>
          </cell>
          <cell r="G18">
            <v>6</v>
          </cell>
          <cell r="H18">
            <v>6</v>
          </cell>
        </row>
        <row r="19">
          <cell r="D19">
            <v>20103</v>
          </cell>
          <cell r="E19" t="str">
            <v> 政府办公厅（室）及相关机构事务</v>
          </cell>
          <cell r="F19">
            <v>4112.248445</v>
          </cell>
          <cell r="G19">
            <v>4112</v>
          </cell>
          <cell r="H19">
            <v>4112</v>
          </cell>
        </row>
        <row r="20">
          <cell r="D20">
            <v>2010301</v>
          </cell>
          <cell r="E20" t="str">
            <v>  行政运行</v>
          </cell>
          <cell r="F20">
            <v>2948.167473</v>
          </cell>
          <cell r="G20">
            <v>2948</v>
          </cell>
          <cell r="H20">
            <v>2948</v>
          </cell>
        </row>
        <row r="21">
          <cell r="D21">
            <v>2010302</v>
          </cell>
          <cell r="E21" t="str">
            <v>  一般行政管理事务</v>
          </cell>
          <cell r="F21">
            <v>84.05316</v>
          </cell>
          <cell r="G21">
            <v>84</v>
          </cell>
          <cell r="H21">
            <v>84</v>
          </cell>
        </row>
        <row r="22">
          <cell r="D22">
            <v>2010303</v>
          </cell>
          <cell r="E22" t="str">
            <v>  机关服务</v>
          </cell>
          <cell r="F22">
            <v>4.839753</v>
          </cell>
          <cell r="G22">
            <v>5</v>
          </cell>
          <cell r="H22">
            <v>5</v>
          </cell>
        </row>
        <row r="23">
          <cell r="D23">
            <v>2010305</v>
          </cell>
          <cell r="E23" t="str">
            <v>  专项业务及机关事务管理</v>
          </cell>
          <cell r="F23">
            <v>486.115161</v>
          </cell>
          <cell r="G23">
            <v>486</v>
          </cell>
          <cell r="H23">
            <v>486</v>
          </cell>
        </row>
        <row r="24">
          <cell r="D24">
            <v>2010350</v>
          </cell>
          <cell r="E24" t="str">
            <v>  事业运行</v>
          </cell>
          <cell r="F24">
            <v>422.005525</v>
          </cell>
          <cell r="G24">
            <v>422</v>
          </cell>
          <cell r="H24">
            <v>422</v>
          </cell>
        </row>
        <row r="25">
          <cell r="D25">
            <v>2010399</v>
          </cell>
          <cell r="E25" t="str">
            <v>  其他政府办公厅（室）及相关机构事务支出</v>
          </cell>
          <cell r="F25">
            <v>176.746879</v>
          </cell>
          <cell r="G25">
            <v>177</v>
          </cell>
          <cell r="H25">
            <v>177</v>
          </cell>
        </row>
        <row r="26">
          <cell r="D26">
            <v>20104</v>
          </cell>
          <cell r="E26" t="str">
            <v> 发展与改革事务</v>
          </cell>
          <cell r="F26">
            <v>442.724022</v>
          </cell>
          <cell r="G26">
            <v>443</v>
          </cell>
          <cell r="H26">
            <v>443</v>
          </cell>
        </row>
        <row r="27">
          <cell r="D27">
            <v>2010401</v>
          </cell>
          <cell r="E27" t="str">
            <v>  行政运行</v>
          </cell>
          <cell r="F27">
            <v>271.085215</v>
          </cell>
          <cell r="G27">
            <v>271</v>
          </cell>
          <cell r="H27">
            <v>271</v>
          </cell>
        </row>
        <row r="28">
          <cell r="D28">
            <v>2010450</v>
          </cell>
          <cell r="E28" t="str">
            <v>  事业运行</v>
          </cell>
          <cell r="F28">
            <v>171.638807</v>
          </cell>
          <cell r="G28">
            <v>172</v>
          </cell>
          <cell r="H28">
            <v>172</v>
          </cell>
        </row>
        <row r="29">
          <cell r="D29">
            <v>20105</v>
          </cell>
          <cell r="E29" t="str">
            <v> 统计信息事务</v>
          </cell>
          <cell r="F29">
            <v>512.16298</v>
          </cell>
          <cell r="G29">
            <v>512</v>
          </cell>
          <cell r="H29">
            <v>512</v>
          </cell>
        </row>
        <row r="30">
          <cell r="D30">
            <v>2010501</v>
          </cell>
          <cell r="E30" t="str">
            <v>  行政运行</v>
          </cell>
          <cell r="F30">
            <v>163.726764</v>
          </cell>
          <cell r="G30">
            <v>164</v>
          </cell>
          <cell r="H30">
            <v>164</v>
          </cell>
        </row>
        <row r="31">
          <cell r="D31">
            <v>2010507</v>
          </cell>
          <cell r="E31" t="str">
            <v>  专项普查活动</v>
          </cell>
          <cell r="F31">
            <v>70.2356</v>
          </cell>
          <cell r="G31">
            <v>70</v>
          </cell>
          <cell r="H31">
            <v>70</v>
          </cell>
        </row>
        <row r="32">
          <cell r="D32">
            <v>2010508</v>
          </cell>
          <cell r="E32" t="str">
            <v>  统计抽样调查</v>
          </cell>
          <cell r="F32">
            <v>36.63</v>
          </cell>
          <cell r="G32">
            <v>37</v>
          </cell>
          <cell r="H32">
            <v>37</v>
          </cell>
        </row>
        <row r="33">
          <cell r="D33">
            <v>2010550</v>
          </cell>
          <cell r="E33" t="str">
            <v>  事业运行</v>
          </cell>
          <cell r="F33">
            <v>241.570616</v>
          </cell>
          <cell r="G33">
            <v>242</v>
          </cell>
          <cell r="H33">
            <v>242</v>
          </cell>
        </row>
        <row r="34">
          <cell r="D34">
            <v>20106</v>
          </cell>
          <cell r="E34" t="str">
            <v> 财政事务</v>
          </cell>
          <cell r="F34">
            <v>1142.125832</v>
          </cell>
          <cell r="G34">
            <v>1142</v>
          </cell>
          <cell r="H34">
            <v>1142</v>
          </cell>
        </row>
        <row r="35">
          <cell r="D35">
            <v>2010601</v>
          </cell>
          <cell r="E35" t="str">
            <v>  行政运行</v>
          </cell>
          <cell r="F35">
            <v>495.25926</v>
          </cell>
          <cell r="G35">
            <v>495</v>
          </cell>
          <cell r="H35">
            <v>495</v>
          </cell>
        </row>
        <row r="36">
          <cell r="D36">
            <v>2010607</v>
          </cell>
          <cell r="E36" t="str">
            <v>  信息化建设</v>
          </cell>
          <cell r="F36">
            <v>15.13</v>
          </cell>
          <cell r="G36">
            <v>15</v>
          </cell>
          <cell r="H36">
            <v>15</v>
          </cell>
        </row>
        <row r="37">
          <cell r="D37">
            <v>2010650</v>
          </cell>
          <cell r="E37" t="str">
            <v>  事业运行</v>
          </cell>
          <cell r="F37">
            <v>615.511572</v>
          </cell>
          <cell r="G37">
            <v>616</v>
          </cell>
          <cell r="H37">
            <v>616</v>
          </cell>
        </row>
        <row r="38">
          <cell r="D38">
            <v>2010699</v>
          </cell>
          <cell r="E38" t="str">
            <v>  其他财政事务支出</v>
          </cell>
          <cell r="F38">
            <v>16.225</v>
          </cell>
          <cell r="G38">
            <v>16</v>
          </cell>
          <cell r="H38">
            <v>16</v>
          </cell>
        </row>
        <row r="39">
          <cell r="D39">
            <v>20111</v>
          </cell>
          <cell r="E39" t="str">
            <v> 纪检监察事务</v>
          </cell>
          <cell r="F39">
            <v>1367.762866</v>
          </cell>
          <cell r="G39">
            <v>1368</v>
          </cell>
          <cell r="H39">
            <v>1368</v>
          </cell>
        </row>
        <row r="40">
          <cell r="D40">
            <v>2011101</v>
          </cell>
          <cell r="E40" t="str">
            <v>  行政运行</v>
          </cell>
          <cell r="F40">
            <v>1237.770918</v>
          </cell>
          <cell r="G40">
            <v>1238</v>
          </cell>
          <cell r="H40">
            <v>1238</v>
          </cell>
        </row>
        <row r="41">
          <cell r="D41">
            <v>2011102</v>
          </cell>
          <cell r="E41" t="str">
            <v>  一般行政管理事务</v>
          </cell>
          <cell r="F41">
            <v>109.96</v>
          </cell>
          <cell r="G41">
            <v>110</v>
          </cell>
          <cell r="H41">
            <v>110</v>
          </cell>
        </row>
        <row r="42">
          <cell r="D42">
            <v>2011150</v>
          </cell>
          <cell r="E42" t="str">
            <v>  事业运行</v>
          </cell>
          <cell r="F42">
            <v>20.031948</v>
          </cell>
          <cell r="G42">
            <v>20</v>
          </cell>
          <cell r="H42">
            <v>20</v>
          </cell>
        </row>
        <row r="43">
          <cell r="D43">
            <v>20113</v>
          </cell>
          <cell r="E43" t="str">
            <v> 商贸事务</v>
          </cell>
          <cell r="F43">
            <v>172.104246</v>
          </cell>
          <cell r="G43">
            <v>172</v>
          </cell>
          <cell r="H43">
            <v>172</v>
          </cell>
        </row>
        <row r="44">
          <cell r="D44">
            <v>2011301</v>
          </cell>
          <cell r="E44" t="str">
            <v>  行政运行</v>
          </cell>
          <cell r="F44">
            <v>132.476944</v>
          </cell>
          <cell r="G44">
            <v>132</v>
          </cell>
          <cell r="H44">
            <v>132</v>
          </cell>
        </row>
        <row r="45">
          <cell r="D45">
            <v>2011350</v>
          </cell>
          <cell r="E45" t="str">
            <v>  事业运行</v>
          </cell>
          <cell r="F45">
            <v>14.666424</v>
          </cell>
          <cell r="G45">
            <v>15</v>
          </cell>
          <cell r="H45">
            <v>15</v>
          </cell>
        </row>
        <row r="46">
          <cell r="D46">
            <v>2011399</v>
          </cell>
          <cell r="E46" t="str">
            <v>  其他商贸事务支出</v>
          </cell>
          <cell r="F46">
            <v>24.960878</v>
          </cell>
          <cell r="G46">
            <v>25</v>
          </cell>
          <cell r="H46">
            <v>25</v>
          </cell>
        </row>
        <row r="47">
          <cell r="D47">
            <v>20123</v>
          </cell>
          <cell r="E47" t="str">
            <v> 民族事务</v>
          </cell>
          <cell r="F47">
            <v>3.94</v>
          </cell>
          <cell r="G47">
            <v>4</v>
          </cell>
          <cell r="H47">
            <v>4</v>
          </cell>
        </row>
        <row r="48">
          <cell r="D48">
            <v>2012304</v>
          </cell>
          <cell r="E48" t="str">
            <v>  民族工作专项</v>
          </cell>
          <cell r="F48">
            <v>0.42</v>
          </cell>
          <cell r="G48">
            <v>0</v>
          </cell>
          <cell r="H48">
            <v>0</v>
          </cell>
        </row>
        <row r="49">
          <cell r="D49">
            <v>2012399</v>
          </cell>
          <cell r="E49" t="str">
            <v>  其他民族事务支出</v>
          </cell>
          <cell r="F49">
            <v>3.52</v>
          </cell>
          <cell r="G49">
            <v>4</v>
          </cell>
          <cell r="H49">
            <v>4</v>
          </cell>
        </row>
        <row r="50">
          <cell r="D50">
            <v>20126</v>
          </cell>
          <cell r="E50" t="str">
            <v> 档案事务</v>
          </cell>
          <cell r="F50">
            <v>117.24436</v>
          </cell>
          <cell r="G50">
            <v>117</v>
          </cell>
          <cell r="H50">
            <v>117</v>
          </cell>
        </row>
        <row r="51">
          <cell r="D51">
            <v>2012601</v>
          </cell>
          <cell r="E51" t="str">
            <v>  行政运行</v>
          </cell>
          <cell r="F51">
            <v>108.954892</v>
          </cell>
          <cell r="G51">
            <v>109</v>
          </cell>
          <cell r="H51">
            <v>109</v>
          </cell>
        </row>
        <row r="52">
          <cell r="D52">
            <v>2012699</v>
          </cell>
          <cell r="E52" t="str">
            <v>  其他档案事务支出</v>
          </cell>
          <cell r="F52">
            <v>8.289468</v>
          </cell>
          <cell r="G52">
            <v>8</v>
          </cell>
          <cell r="H52">
            <v>8</v>
          </cell>
        </row>
        <row r="53">
          <cell r="D53">
            <v>20128</v>
          </cell>
          <cell r="E53" t="str">
            <v> 民主党派及工商联事务</v>
          </cell>
          <cell r="F53">
            <v>45.601541</v>
          </cell>
          <cell r="G53">
            <v>46</v>
          </cell>
          <cell r="H53">
            <v>46</v>
          </cell>
        </row>
        <row r="54">
          <cell r="D54">
            <v>2012801</v>
          </cell>
          <cell r="E54" t="str">
            <v>  行政运行</v>
          </cell>
          <cell r="F54">
            <v>42.87545</v>
          </cell>
          <cell r="G54">
            <v>43</v>
          </cell>
          <cell r="H54">
            <v>43</v>
          </cell>
        </row>
        <row r="55">
          <cell r="D55">
            <v>2012899</v>
          </cell>
          <cell r="E55" t="str">
            <v>  其他民主党派及工商联事务支出</v>
          </cell>
          <cell r="F55">
            <v>2.726091</v>
          </cell>
          <cell r="G55">
            <v>3</v>
          </cell>
          <cell r="H55">
            <v>3</v>
          </cell>
        </row>
        <row r="56">
          <cell r="D56">
            <v>20129</v>
          </cell>
          <cell r="E56" t="str">
            <v> 群众团体事务</v>
          </cell>
          <cell r="F56">
            <v>376.401527</v>
          </cell>
          <cell r="G56">
            <v>376</v>
          </cell>
          <cell r="H56">
            <v>376</v>
          </cell>
        </row>
        <row r="57">
          <cell r="D57">
            <v>2012901</v>
          </cell>
          <cell r="E57" t="str">
            <v>  行政运行</v>
          </cell>
          <cell r="F57">
            <v>203.938165</v>
          </cell>
          <cell r="G57">
            <v>204</v>
          </cell>
          <cell r="H57">
            <v>204</v>
          </cell>
        </row>
        <row r="58">
          <cell r="D58">
            <v>2012902</v>
          </cell>
          <cell r="E58" t="str">
            <v>  一般行政管理事务</v>
          </cell>
          <cell r="F58">
            <v>7</v>
          </cell>
          <cell r="G58">
            <v>7</v>
          </cell>
          <cell r="H58">
            <v>7</v>
          </cell>
        </row>
        <row r="59">
          <cell r="D59">
            <v>2012950</v>
          </cell>
          <cell r="E59" t="str">
            <v>  事业运行</v>
          </cell>
          <cell r="F59">
            <v>94.722304</v>
          </cell>
          <cell r="G59">
            <v>95</v>
          </cell>
          <cell r="H59">
            <v>95</v>
          </cell>
        </row>
        <row r="60">
          <cell r="D60">
            <v>2012999</v>
          </cell>
          <cell r="E60" t="str">
            <v>  其他群众团体事务支出</v>
          </cell>
          <cell r="F60">
            <v>70.741058</v>
          </cell>
          <cell r="G60">
            <v>71</v>
          </cell>
          <cell r="H60">
            <v>71</v>
          </cell>
        </row>
        <row r="61">
          <cell r="D61">
            <v>20131</v>
          </cell>
          <cell r="E61" t="str">
            <v> 党委办公厅（室）及相关机构事务</v>
          </cell>
          <cell r="F61">
            <v>1165.97886</v>
          </cell>
          <cell r="G61">
            <v>1166</v>
          </cell>
          <cell r="H61">
            <v>1166</v>
          </cell>
        </row>
        <row r="62">
          <cell r="D62">
            <v>2013101</v>
          </cell>
          <cell r="E62" t="str">
            <v>  行政运行</v>
          </cell>
          <cell r="F62">
            <v>1023.947414</v>
          </cell>
          <cell r="G62">
            <v>1024</v>
          </cell>
          <cell r="H62">
            <v>1024</v>
          </cell>
        </row>
        <row r="63">
          <cell r="D63">
            <v>2013102</v>
          </cell>
          <cell r="E63" t="str">
            <v>  一般行政管理事务</v>
          </cell>
          <cell r="F63">
            <v>8.161166</v>
          </cell>
          <cell r="G63">
            <v>8</v>
          </cell>
          <cell r="H63">
            <v>8</v>
          </cell>
        </row>
        <row r="64">
          <cell r="D64">
            <v>2013150</v>
          </cell>
          <cell r="E64" t="str">
            <v>  事业运行</v>
          </cell>
          <cell r="F64">
            <v>128.87028</v>
          </cell>
          <cell r="G64">
            <v>129</v>
          </cell>
          <cell r="H64">
            <v>129</v>
          </cell>
        </row>
        <row r="65">
          <cell r="D65">
            <v>2013199</v>
          </cell>
          <cell r="E65" t="str">
            <v>  其他党委办公厅（室）及相关机构事务支出</v>
          </cell>
          <cell r="F65">
            <v>5</v>
          </cell>
          <cell r="G65">
            <v>5</v>
          </cell>
          <cell r="H65">
            <v>5</v>
          </cell>
        </row>
        <row r="66">
          <cell r="D66">
            <v>20132</v>
          </cell>
          <cell r="E66" t="str">
            <v> 组织事务</v>
          </cell>
          <cell r="F66">
            <v>664.084754</v>
          </cell>
          <cell r="G66">
            <v>664</v>
          </cell>
          <cell r="H66">
            <v>664</v>
          </cell>
        </row>
        <row r="67">
          <cell r="D67">
            <v>2013201</v>
          </cell>
          <cell r="E67" t="str">
            <v>  行政运行</v>
          </cell>
          <cell r="F67">
            <v>576.881048</v>
          </cell>
          <cell r="G67">
            <v>577</v>
          </cell>
          <cell r="H67">
            <v>577</v>
          </cell>
        </row>
        <row r="68">
          <cell r="D68">
            <v>2013202</v>
          </cell>
          <cell r="E68" t="str">
            <v>  一般行政管理事务</v>
          </cell>
          <cell r="F68">
            <v>67.689159</v>
          </cell>
          <cell r="G68">
            <v>68</v>
          </cell>
          <cell r="H68">
            <v>68</v>
          </cell>
        </row>
        <row r="69">
          <cell r="D69">
            <v>2013250</v>
          </cell>
          <cell r="E69" t="str">
            <v>  事业运行</v>
          </cell>
          <cell r="F69">
            <v>19.514547</v>
          </cell>
          <cell r="G69">
            <v>20</v>
          </cell>
          <cell r="H69">
            <v>20</v>
          </cell>
        </row>
        <row r="70">
          <cell r="D70">
            <v>20133</v>
          </cell>
          <cell r="E70" t="str">
            <v> 宣传事务</v>
          </cell>
          <cell r="F70">
            <v>366.845491</v>
          </cell>
          <cell r="G70">
            <v>367</v>
          </cell>
          <cell r="H70">
            <v>367</v>
          </cell>
        </row>
        <row r="71">
          <cell r="D71">
            <v>2013301</v>
          </cell>
          <cell r="E71" t="str">
            <v>  行政运行</v>
          </cell>
          <cell r="F71">
            <v>227.481272</v>
          </cell>
          <cell r="G71">
            <v>227</v>
          </cell>
          <cell r="H71">
            <v>227</v>
          </cell>
        </row>
        <row r="72">
          <cell r="D72">
            <v>2013304</v>
          </cell>
          <cell r="E72" t="str">
            <v>  宣传管理</v>
          </cell>
          <cell r="F72">
            <v>8</v>
          </cell>
          <cell r="G72">
            <v>8</v>
          </cell>
          <cell r="H72">
            <v>8</v>
          </cell>
        </row>
        <row r="73">
          <cell r="D73">
            <v>2013350</v>
          </cell>
          <cell r="E73" t="str">
            <v>  事业运行</v>
          </cell>
          <cell r="F73">
            <v>131.364219</v>
          </cell>
          <cell r="G73">
            <v>131</v>
          </cell>
          <cell r="H73">
            <v>131</v>
          </cell>
        </row>
        <row r="74">
          <cell r="D74">
            <v>20134</v>
          </cell>
          <cell r="E74" t="str">
            <v> 统战事务</v>
          </cell>
          <cell r="F74">
            <v>185.125892</v>
          </cell>
          <cell r="G74">
            <v>185</v>
          </cell>
          <cell r="H74">
            <v>185</v>
          </cell>
        </row>
        <row r="75">
          <cell r="D75">
            <v>2013401</v>
          </cell>
          <cell r="E75" t="str">
            <v>  行政运行</v>
          </cell>
          <cell r="F75">
            <v>131.872081</v>
          </cell>
          <cell r="G75">
            <v>132</v>
          </cell>
          <cell r="H75">
            <v>132</v>
          </cell>
        </row>
        <row r="76">
          <cell r="D76">
            <v>2013404</v>
          </cell>
          <cell r="E76" t="str">
            <v>  宗教事务</v>
          </cell>
          <cell r="F76">
            <v>0.725</v>
          </cell>
          <cell r="G76">
            <v>1</v>
          </cell>
          <cell r="H76">
            <v>1</v>
          </cell>
        </row>
        <row r="77">
          <cell r="D77">
            <v>2013405</v>
          </cell>
          <cell r="E77" t="str">
            <v>  华侨事务</v>
          </cell>
          <cell r="F77">
            <v>2</v>
          </cell>
          <cell r="G77">
            <v>2</v>
          </cell>
          <cell r="H77">
            <v>2</v>
          </cell>
        </row>
        <row r="78">
          <cell r="D78">
            <v>2013450</v>
          </cell>
          <cell r="E78" t="str">
            <v>  事业运行</v>
          </cell>
          <cell r="F78">
            <v>46.028911</v>
          </cell>
          <cell r="G78">
            <v>46</v>
          </cell>
          <cell r="H78">
            <v>46</v>
          </cell>
        </row>
        <row r="79">
          <cell r="D79">
            <v>2013499</v>
          </cell>
          <cell r="E79" t="str">
            <v>  其他统战事务支出</v>
          </cell>
          <cell r="F79">
            <v>4.4999</v>
          </cell>
          <cell r="G79">
            <v>4</v>
          </cell>
          <cell r="H79">
            <v>4</v>
          </cell>
        </row>
        <row r="80">
          <cell r="D80">
            <v>20136</v>
          </cell>
          <cell r="E80" t="str">
            <v> 其他共产党事务支出</v>
          </cell>
          <cell r="F80">
            <v>148.623665</v>
          </cell>
          <cell r="G80">
            <v>149</v>
          </cell>
          <cell r="H80">
            <v>149</v>
          </cell>
        </row>
        <row r="81">
          <cell r="D81">
            <v>2013602</v>
          </cell>
          <cell r="E81" t="str">
            <v>  一般行政管理事务</v>
          </cell>
          <cell r="F81">
            <v>3.853142</v>
          </cell>
          <cell r="G81">
            <v>4</v>
          </cell>
          <cell r="H81">
            <v>4</v>
          </cell>
        </row>
        <row r="82">
          <cell r="D82">
            <v>2013650</v>
          </cell>
          <cell r="E82" t="str">
            <v>  事业运行</v>
          </cell>
          <cell r="F82">
            <v>143.881694</v>
          </cell>
          <cell r="G82">
            <v>144</v>
          </cell>
          <cell r="H82">
            <v>144</v>
          </cell>
        </row>
        <row r="83">
          <cell r="D83">
            <v>2013699</v>
          </cell>
          <cell r="E83" t="str">
            <v>  其他共产党事务支出</v>
          </cell>
          <cell r="F83">
            <v>0.888829</v>
          </cell>
          <cell r="G83">
            <v>1</v>
          </cell>
          <cell r="H83">
            <v>1</v>
          </cell>
        </row>
        <row r="84">
          <cell r="D84">
            <v>20138</v>
          </cell>
          <cell r="E84" t="str">
            <v> 市场监督管理事务</v>
          </cell>
          <cell r="F84">
            <v>889.403341</v>
          </cell>
          <cell r="G84">
            <v>889</v>
          </cell>
          <cell r="H84">
            <v>889</v>
          </cell>
        </row>
        <row r="85">
          <cell r="D85">
            <v>2013801</v>
          </cell>
          <cell r="E85" t="str">
            <v>  行政运行</v>
          </cell>
          <cell r="F85">
            <v>663.182681</v>
          </cell>
          <cell r="G85">
            <v>663</v>
          </cell>
          <cell r="H85">
            <v>663</v>
          </cell>
        </row>
        <row r="86">
          <cell r="D86">
            <v>2013804</v>
          </cell>
          <cell r="E86" t="str">
            <v>  市场主体管理</v>
          </cell>
          <cell r="F86">
            <v>31.5</v>
          </cell>
          <cell r="G86">
            <v>32</v>
          </cell>
          <cell r="H86">
            <v>32</v>
          </cell>
        </row>
        <row r="87">
          <cell r="D87">
            <v>2013805</v>
          </cell>
          <cell r="E87" t="str">
            <v>  市场秩序执法</v>
          </cell>
          <cell r="F87">
            <v>2</v>
          </cell>
          <cell r="G87">
            <v>2</v>
          </cell>
          <cell r="H87">
            <v>2</v>
          </cell>
        </row>
        <row r="88">
          <cell r="D88">
            <v>2013812</v>
          </cell>
          <cell r="E88" t="str">
            <v>  药品事务</v>
          </cell>
          <cell r="F88">
            <v>2.2</v>
          </cell>
          <cell r="G88">
            <v>2</v>
          </cell>
          <cell r="H88">
            <v>2</v>
          </cell>
        </row>
        <row r="89">
          <cell r="D89">
            <v>2013816</v>
          </cell>
          <cell r="E89" t="str">
            <v>  食品安全监管</v>
          </cell>
          <cell r="F89">
            <v>33.4</v>
          </cell>
          <cell r="G89">
            <v>33</v>
          </cell>
          <cell r="H89">
            <v>33</v>
          </cell>
        </row>
        <row r="90">
          <cell r="D90">
            <v>2013850</v>
          </cell>
          <cell r="E90" t="str">
            <v>  事业运行</v>
          </cell>
          <cell r="F90">
            <v>148.12066</v>
          </cell>
          <cell r="G90">
            <v>148</v>
          </cell>
          <cell r="H90">
            <v>148</v>
          </cell>
        </row>
        <row r="91">
          <cell r="D91">
            <v>2013899</v>
          </cell>
          <cell r="E91" t="str">
            <v>  其他市场监督管理事务</v>
          </cell>
          <cell r="F91">
            <v>9</v>
          </cell>
          <cell r="G91">
            <v>9</v>
          </cell>
          <cell r="H91">
            <v>9</v>
          </cell>
        </row>
        <row r="92">
          <cell r="D92">
            <v>20139</v>
          </cell>
          <cell r="E92" t="str">
            <v> 社会工作事务</v>
          </cell>
          <cell r="F92">
            <v>52.917</v>
          </cell>
          <cell r="G92">
            <v>53</v>
          </cell>
          <cell r="H92">
            <v>53</v>
          </cell>
        </row>
        <row r="93">
          <cell r="D93">
            <v>2013901</v>
          </cell>
          <cell r="E93" t="str">
            <v>  行政运行</v>
          </cell>
          <cell r="F93">
            <v>52.917</v>
          </cell>
          <cell r="G93">
            <v>53</v>
          </cell>
          <cell r="H93">
            <v>53</v>
          </cell>
        </row>
        <row r="94">
          <cell r="D94">
            <v>20140</v>
          </cell>
          <cell r="E94" t="str">
            <v> 信访事务</v>
          </cell>
          <cell r="F94">
            <v>1.335609</v>
          </cell>
          <cell r="G94">
            <v>1</v>
          </cell>
          <cell r="H94">
            <v>1</v>
          </cell>
        </row>
        <row r="95">
          <cell r="D95">
            <v>2014004</v>
          </cell>
          <cell r="E95" t="str">
            <v>  信访业务</v>
          </cell>
          <cell r="F95">
            <v>1.335609</v>
          </cell>
          <cell r="G95">
            <v>1</v>
          </cell>
          <cell r="H95">
            <v>1</v>
          </cell>
        </row>
        <row r="96">
          <cell r="D96">
            <v>20199</v>
          </cell>
          <cell r="E96" t="str">
            <v> 其他一般公共服务支出</v>
          </cell>
          <cell r="F96">
            <v>569.602518</v>
          </cell>
          <cell r="G96">
            <v>570</v>
          </cell>
          <cell r="H96">
            <v>570</v>
          </cell>
        </row>
        <row r="97">
          <cell r="D97">
            <v>2019999</v>
          </cell>
          <cell r="E97" t="str">
            <v>  其他一般公共服务支出</v>
          </cell>
          <cell r="F97">
            <v>569.602518</v>
          </cell>
          <cell r="G97">
            <v>570</v>
          </cell>
          <cell r="H97">
            <v>570</v>
          </cell>
        </row>
        <row r="98">
          <cell r="D98">
            <v>203</v>
          </cell>
          <cell r="E98" t="str">
            <v>国防支出</v>
          </cell>
          <cell r="F98">
            <v>266.450219</v>
          </cell>
          <cell r="G98">
            <v>266</v>
          </cell>
          <cell r="H98">
            <v>266</v>
          </cell>
        </row>
        <row r="99">
          <cell r="D99">
            <v>20306</v>
          </cell>
          <cell r="E99" t="str">
            <v> 国防动员</v>
          </cell>
          <cell r="F99">
            <v>264.454919</v>
          </cell>
          <cell r="G99">
            <v>264</v>
          </cell>
          <cell r="H99">
            <v>264</v>
          </cell>
        </row>
        <row r="100">
          <cell r="D100">
            <v>2030601</v>
          </cell>
          <cell r="E100" t="str">
            <v>  兵役征集</v>
          </cell>
          <cell r="F100">
            <v>108.9388</v>
          </cell>
          <cell r="G100">
            <v>109</v>
          </cell>
          <cell r="H100">
            <v>109</v>
          </cell>
        </row>
        <row r="101">
          <cell r="D101">
            <v>2030603</v>
          </cell>
          <cell r="E101" t="str">
            <v>  人民防空</v>
          </cell>
          <cell r="F101">
            <v>4.776119</v>
          </cell>
          <cell r="G101">
            <v>5</v>
          </cell>
          <cell r="H101">
            <v>5</v>
          </cell>
        </row>
        <row r="102">
          <cell r="D102">
            <v>2030607</v>
          </cell>
          <cell r="E102" t="str">
            <v>  民兵</v>
          </cell>
          <cell r="F102">
            <v>149.24</v>
          </cell>
          <cell r="G102">
            <v>149</v>
          </cell>
          <cell r="H102">
            <v>149</v>
          </cell>
        </row>
        <row r="103">
          <cell r="D103">
            <v>2030699</v>
          </cell>
          <cell r="E103" t="str">
            <v>  其他国防动员支出</v>
          </cell>
          <cell r="F103">
            <v>1.5</v>
          </cell>
          <cell r="G103">
            <v>2</v>
          </cell>
          <cell r="H103">
            <v>2</v>
          </cell>
        </row>
        <row r="104">
          <cell r="D104">
            <v>20399</v>
          </cell>
          <cell r="E104" t="str">
            <v> 其他国防支出</v>
          </cell>
          <cell r="F104">
            <v>1.9953</v>
          </cell>
          <cell r="G104">
            <v>2</v>
          </cell>
          <cell r="H104">
            <v>2</v>
          </cell>
        </row>
        <row r="105">
          <cell r="D105">
            <v>2039999</v>
          </cell>
          <cell r="E105" t="str">
            <v>  其他国防支出</v>
          </cell>
          <cell r="F105">
            <v>1.9953</v>
          </cell>
          <cell r="G105">
            <v>2</v>
          </cell>
          <cell r="H105">
            <v>2</v>
          </cell>
        </row>
        <row r="106">
          <cell r="D106">
            <v>204</v>
          </cell>
          <cell r="E106" t="str">
            <v>公共安全支出</v>
          </cell>
          <cell r="F106">
            <v>7538.300352</v>
          </cell>
          <cell r="G106">
            <v>7538</v>
          </cell>
          <cell r="H106">
            <v>7538</v>
          </cell>
        </row>
        <row r="107">
          <cell r="D107">
            <v>20402</v>
          </cell>
          <cell r="E107" t="str">
            <v> 公安</v>
          </cell>
          <cell r="F107">
            <v>6731.819801</v>
          </cell>
          <cell r="G107">
            <v>6732</v>
          </cell>
          <cell r="H107">
            <v>6732</v>
          </cell>
        </row>
        <row r="108">
          <cell r="D108">
            <v>2040201</v>
          </cell>
          <cell r="E108" t="str">
            <v>  行政运行</v>
          </cell>
          <cell r="F108">
            <v>5111.002537</v>
          </cell>
          <cell r="G108">
            <v>5111</v>
          </cell>
          <cell r="H108">
            <v>5111</v>
          </cell>
        </row>
        <row r="109">
          <cell r="D109">
            <v>2040202</v>
          </cell>
          <cell r="E109" t="str">
            <v>  一般行政管理事务</v>
          </cell>
          <cell r="F109">
            <v>234.878205</v>
          </cell>
          <cell r="G109">
            <v>235</v>
          </cell>
          <cell r="H109">
            <v>235</v>
          </cell>
        </row>
        <row r="110">
          <cell r="D110">
            <v>2040220</v>
          </cell>
          <cell r="E110" t="str">
            <v>  执法办案</v>
          </cell>
          <cell r="F110">
            <v>18</v>
          </cell>
          <cell r="G110">
            <v>18</v>
          </cell>
          <cell r="H110">
            <v>18</v>
          </cell>
        </row>
        <row r="111">
          <cell r="D111">
            <v>2040299</v>
          </cell>
          <cell r="E111" t="str">
            <v>  其他公安支出</v>
          </cell>
          <cell r="F111">
            <v>1367.939059</v>
          </cell>
          <cell r="G111">
            <v>1368</v>
          </cell>
          <cell r="H111">
            <v>1368</v>
          </cell>
        </row>
        <row r="112">
          <cell r="D112">
            <v>20404</v>
          </cell>
          <cell r="E112" t="str">
            <v> 检察</v>
          </cell>
          <cell r="F112">
            <v>26.231015</v>
          </cell>
          <cell r="G112">
            <v>26</v>
          </cell>
          <cell r="H112">
            <v>26</v>
          </cell>
        </row>
        <row r="113">
          <cell r="D113">
            <v>2040401</v>
          </cell>
          <cell r="E113" t="str">
            <v>  行政运行</v>
          </cell>
          <cell r="F113">
            <v>31.231015</v>
          </cell>
          <cell r="G113">
            <v>31</v>
          </cell>
          <cell r="H113">
            <v>31</v>
          </cell>
        </row>
        <row r="114">
          <cell r="D114">
            <v>2040499</v>
          </cell>
          <cell r="E114" t="str">
            <v>  其他检察支出</v>
          </cell>
          <cell r="F114">
            <v>5</v>
          </cell>
          <cell r="G114">
            <v>5</v>
          </cell>
          <cell r="H114">
            <v>5</v>
          </cell>
        </row>
        <row r="115">
          <cell r="D115">
            <v>20405</v>
          </cell>
          <cell r="E115" t="str">
            <v> 法院</v>
          </cell>
          <cell r="F115">
            <v>25.41625</v>
          </cell>
          <cell r="G115">
            <v>25</v>
          </cell>
          <cell r="H115">
            <v>25</v>
          </cell>
        </row>
        <row r="116">
          <cell r="D116">
            <v>2040501</v>
          </cell>
          <cell r="E116" t="str">
            <v>  行政运行</v>
          </cell>
          <cell r="F116">
            <v>25.41625</v>
          </cell>
          <cell r="G116">
            <v>25</v>
          </cell>
          <cell r="H116">
            <v>25</v>
          </cell>
        </row>
        <row r="117">
          <cell r="D117">
            <v>20406</v>
          </cell>
          <cell r="E117" t="str">
            <v> 司法</v>
          </cell>
          <cell r="F117">
            <v>491.283351</v>
          </cell>
          <cell r="G117">
            <v>491</v>
          </cell>
          <cell r="H117">
            <v>491</v>
          </cell>
        </row>
        <row r="118">
          <cell r="D118">
            <v>2040601</v>
          </cell>
          <cell r="E118" t="str">
            <v>  行政运行</v>
          </cell>
          <cell r="F118">
            <v>456.65998</v>
          </cell>
          <cell r="G118">
            <v>457</v>
          </cell>
          <cell r="H118">
            <v>457</v>
          </cell>
        </row>
        <row r="119">
          <cell r="D119">
            <v>2040602</v>
          </cell>
          <cell r="E119" t="str">
            <v>  一般行政管理事务</v>
          </cell>
          <cell r="F119">
            <v>10.023371</v>
          </cell>
          <cell r="G119">
            <v>10</v>
          </cell>
          <cell r="H119">
            <v>10</v>
          </cell>
        </row>
        <row r="120">
          <cell r="D120">
            <v>2040699</v>
          </cell>
          <cell r="E120" t="str">
            <v>  其他司法支出</v>
          </cell>
          <cell r="F120">
            <v>24.6</v>
          </cell>
          <cell r="G120">
            <v>25</v>
          </cell>
          <cell r="H120">
            <v>25</v>
          </cell>
        </row>
        <row r="121">
          <cell r="D121">
            <v>20499</v>
          </cell>
          <cell r="E121" t="str">
            <v> 其他公共安全支出</v>
          </cell>
          <cell r="F121">
            <v>263.549935</v>
          </cell>
          <cell r="G121">
            <v>264</v>
          </cell>
          <cell r="H121">
            <v>264</v>
          </cell>
        </row>
        <row r="122">
          <cell r="D122">
            <v>2049999</v>
          </cell>
          <cell r="E122" t="str">
            <v>  其他公共安全支出</v>
          </cell>
          <cell r="F122">
            <v>263.549935</v>
          </cell>
          <cell r="G122">
            <v>264</v>
          </cell>
          <cell r="H122">
            <v>264</v>
          </cell>
        </row>
        <row r="123">
          <cell r="D123">
            <v>205</v>
          </cell>
          <cell r="E123" t="str">
            <v>教育支出</v>
          </cell>
          <cell r="F123">
            <v>27369.279259</v>
          </cell>
          <cell r="G123">
            <v>27369</v>
          </cell>
          <cell r="H123">
            <v>27369</v>
          </cell>
        </row>
        <row r="124">
          <cell r="D124">
            <v>20501</v>
          </cell>
          <cell r="E124" t="str">
            <v> 教育管理事务</v>
          </cell>
          <cell r="F124">
            <v>584.013658</v>
          </cell>
          <cell r="G124">
            <v>584</v>
          </cell>
          <cell r="H124">
            <v>584</v>
          </cell>
        </row>
        <row r="125">
          <cell r="D125">
            <v>2050101</v>
          </cell>
          <cell r="E125" t="str">
            <v>  行政运行</v>
          </cell>
          <cell r="F125">
            <v>170.999596</v>
          </cell>
          <cell r="G125">
            <v>171</v>
          </cell>
          <cell r="H125">
            <v>171</v>
          </cell>
        </row>
        <row r="126">
          <cell r="D126">
            <v>2050199</v>
          </cell>
          <cell r="E126" t="str">
            <v>  其他教育管理事务支出</v>
          </cell>
          <cell r="F126">
            <v>413.014062</v>
          </cell>
          <cell r="G126">
            <v>413</v>
          </cell>
          <cell r="H126">
            <v>413</v>
          </cell>
        </row>
        <row r="127">
          <cell r="D127">
            <v>20502</v>
          </cell>
          <cell r="E127" t="str">
            <v> 普通教育</v>
          </cell>
          <cell r="F127">
            <v>25833.511269</v>
          </cell>
          <cell r="G127">
            <v>25834</v>
          </cell>
          <cell r="H127">
            <v>25834</v>
          </cell>
        </row>
        <row r="128">
          <cell r="D128">
            <v>2050201</v>
          </cell>
          <cell r="E128" t="str">
            <v>  学前教育</v>
          </cell>
          <cell r="F128">
            <v>2335.118141</v>
          </cell>
          <cell r="G128">
            <v>2335</v>
          </cell>
          <cell r="H128">
            <v>2335</v>
          </cell>
        </row>
        <row r="129">
          <cell r="D129">
            <v>2050202</v>
          </cell>
          <cell r="E129" t="str">
            <v>  小学教育</v>
          </cell>
          <cell r="F129">
            <v>13791.098342</v>
          </cell>
          <cell r="G129">
            <v>13791</v>
          </cell>
          <cell r="H129">
            <v>13791</v>
          </cell>
        </row>
        <row r="130">
          <cell r="D130">
            <v>2050203</v>
          </cell>
          <cell r="E130" t="str">
            <v>  初中教育</v>
          </cell>
          <cell r="F130">
            <v>6286.457418</v>
          </cell>
          <cell r="G130">
            <v>6286</v>
          </cell>
          <cell r="H130">
            <v>6286</v>
          </cell>
        </row>
        <row r="131">
          <cell r="D131">
            <v>2050204</v>
          </cell>
          <cell r="E131" t="str">
            <v>  高中教育</v>
          </cell>
          <cell r="F131">
            <v>2594.569857</v>
          </cell>
          <cell r="G131">
            <v>2595</v>
          </cell>
          <cell r="H131">
            <v>2595</v>
          </cell>
        </row>
        <row r="132">
          <cell r="D132">
            <v>2050299</v>
          </cell>
          <cell r="E132" t="str">
            <v>  其他普通教育支出</v>
          </cell>
          <cell r="F132">
            <v>826.267511</v>
          </cell>
          <cell r="G132">
            <v>826</v>
          </cell>
          <cell r="H132">
            <v>826</v>
          </cell>
        </row>
        <row r="133">
          <cell r="D133">
            <v>20503</v>
          </cell>
          <cell r="E133" t="str">
            <v> 职业教育</v>
          </cell>
          <cell r="F133">
            <v>753.116983</v>
          </cell>
          <cell r="G133">
            <v>753</v>
          </cell>
          <cell r="H133">
            <v>753</v>
          </cell>
        </row>
        <row r="134">
          <cell r="D134">
            <v>2050302</v>
          </cell>
          <cell r="E134" t="str">
            <v>  中等职业教育</v>
          </cell>
          <cell r="F134">
            <v>753.116983</v>
          </cell>
          <cell r="G134">
            <v>753</v>
          </cell>
          <cell r="H134">
            <v>753</v>
          </cell>
        </row>
        <row r="135">
          <cell r="D135">
            <v>20508</v>
          </cell>
          <cell r="E135" t="str">
            <v> 进修及培训</v>
          </cell>
          <cell r="F135">
            <v>181.746701</v>
          </cell>
          <cell r="G135">
            <v>182</v>
          </cell>
          <cell r="H135">
            <v>182</v>
          </cell>
        </row>
        <row r="136">
          <cell r="D136">
            <v>2050802</v>
          </cell>
          <cell r="E136" t="str">
            <v>  干部教育</v>
          </cell>
          <cell r="F136">
            <v>181.746701</v>
          </cell>
          <cell r="G136">
            <v>182</v>
          </cell>
          <cell r="H136">
            <v>182</v>
          </cell>
        </row>
        <row r="137">
          <cell r="D137">
            <v>20599</v>
          </cell>
          <cell r="E137" t="str">
            <v> 其他教育支出</v>
          </cell>
          <cell r="F137">
            <v>16.890648</v>
          </cell>
          <cell r="G137">
            <v>17</v>
          </cell>
          <cell r="H137">
            <v>17</v>
          </cell>
        </row>
        <row r="138">
          <cell r="D138">
            <v>2059999</v>
          </cell>
          <cell r="E138" t="str">
            <v>  其他教育支出</v>
          </cell>
          <cell r="F138">
            <v>16.890648</v>
          </cell>
          <cell r="G138">
            <v>17</v>
          </cell>
          <cell r="H138">
            <v>17</v>
          </cell>
        </row>
        <row r="139">
          <cell r="D139">
            <v>206</v>
          </cell>
          <cell r="E139" t="str">
            <v>科学技术支出</v>
          </cell>
          <cell r="F139">
            <v>87.595653</v>
          </cell>
          <cell r="G139">
            <v>88</v>
          </cell>
          <cell r="H139">
            <v>88</v>
          </cell>
        </row>
        <row r="140">
          <cell r="D140">
            <v>20601</v>
          </cell>
          <cell r="E140" t="str">
            <v> 科学技术管理事务</v>
          </cell>
          <cell r="F140">
            <v>80.595653</v>
          </cell>
          <cell r="G140">
            <v>81</v>
          </cell>
          <cell r="H140">
            <v>81</v>
          </cell>
        </row>
        <row r="141">
          <cell r="D141">
            <v>2060101</v>
          </cell>
          <cell r="E141" t="str">
            <v>  行政运行</v>
          </cell>
          <cell r="F141">
            <v>73.056678</v>
          </cell>
          <cell r="G141">
            <v>73</v>
          </cell>
          <cell r="H141">
            <v>73</v>
          </cell>
        </row>
        <row r="142">
          <cell r="D142">
            <v>2060199</v>
          </cell>
          <cell r="E142" t="str">
            <v>  其他科学技术管理事务支出</v>
          </cell>
          <cell r="F142">
            <v>7.538975</v>
          </cell>
          <cell r="G142">
            <v>8</v>
          </cell>
          <cell r="H142">
            <v>8</v>
          </cell>
        </row>
        <row r="143">
          <cell r="D143">
            <v>20607</v>
          </cell>
          <cell r="E143" t="str">
            <v> 科学技术普及</v>
          </cell>
          <cell r="F143">
            <v>7</v>
          </cell>
          <cell r="G143">
            <v>7</v>
          </cell>
          <cell r="H143">
            <v>7</v>
          </cell>
        </row>
        <row r="144">
          <cell r="D144">
            <v>2060702</v>
          </cell>
          <cell r="E144" t="str">
            <v>  科普活动</v>
          </cell>
          <cell r="F144">
            <v>5</v>
          </cell>
          <cell r="G144">
            <v>5</v>
          </cell>
          <cell r="H144">
            <v>5</v>
          </cell>
        </row>
        <row r="145">
          <cell r="D145">
            <v>2060799</v>
          </cell>
          <cell r="E145" t="str">
            <v>  其他科学技术普及支出</v>
          </cell>
          <cell r="F145">
            <v>2</v>
          </cell>
          <cell r="G145">
            <v>2</v>
          </cell>
          <cell r="H145">
            <v>2</v>
          </cell>
        </row>
        <row r="146">
          <cell r="D146">
            <v>207</v>
          </cell>
          <cell r="E146" t="str">
            <v>文化旅游体育与传媒支出</v>
          </cell>
          <cell r="F146">
            <v>2060.935646</v>
          </cell>
          <cell r="G146">
            <v>2061</v>
          </cell>
          <cell r="H146">
            <v>2061</v>
          </cell>
        </row>
        <row r="147">
          <cell r="D147">
            <v>20701</v>
          </cell>
          <cell r="E147" t="str">
            <v> 文化和旅游</v>
          </cell>
          <cell r="F147">
            <v>870.53118</v>
          </cell>
          <cell r="G147">
            <v>871</v>
          </cell>
          <cell r="H147">
            <v>871</v>
          </cell>
        </row>
        <row r="148">
          <cell r="D148">
            <v>2070101</v>
          </cell>
          <cell r="E148" t="str">
            <v>  行政运行</v>
          </cell>
          <cell r="F148">
            <v>223.939591</v>
          </cell>
          <cell r="G148">
            <v>224</v>
          </cell>
          <cell r="H148">
            <v>224</v>
          </cell>
        </row>
        <row r="149">
          <cell r="D149">
            <v>2070104</v>
          </cell>
          <cell r="E149" t="str">
            <v>  图书馆</v>
          </cell>
          <cell r="F149">
            <v>87.082286</v>
          </cell>
          <cell r="G149">
            <v>87</v>
          </cell>
          <cell r="H149">
            <v>87</v>
          </cell>
        </row>
        <row r="150">
          <cell r="D150">
            <v>2070109</v>
          </cell>
          <cell r="E150" t="str">
            <v>  群众文化</v>
          </cell>
          <cell r="F150">
            <v>394.152871</v>
          </cell>
          <cell r="G150">
            <v>394</v>
          </cell>
          <cell r="H150">
            <v>394</v>
          </cell>
        </row>
        <row r="151">
          <cell r="D151">
            <v>2070111</v>
          </cell>
          <cell r="E151" t="str">
            <v>  文化创作与保护</v>
          </cell>
          <cell r="F151">
            <v>3.6</v>
          </cell>
          <cell r="G151">
            <v>4</v>
          </cell>
          <cell r="H151">
            <v>4</v>
          </cell>
        </row>
        <row r="152">
          <cell r="D152">
            <v>2070199</v>
          </cell>
          <cell r="E152" t="str">
            <v>  其他文化和旅游支出</v>
          </cell>
          <cell r="F152">
            <v>161.756432</v>
          </cell>
          <cell r="G152">
            <v>162</v>
          </cell>
          <cell r="H152">
            <v>162</v>
          </cell>
        </row>
        <row r="153">
          <cell r="D153">
            <v>20702</v>
          </cell>
          <cell r="E153" t="str">
            <v> 文物</v>
          </cell>
          <cell r="F153">
            <v>763.345194</v>
          </cell>
          <cell r="G153">
            <v>763</v>
          </cell>
          <cell r="H153">
            <v>763</v>
          </cell>
        </row>
        <row r="154">
          <cell r="D154">
            <v>2070201</v>
          </cell>
          <cell r="E154" t="str">
            <v>  行政运行</v>
          </cell>
          <cell r="F154">
            <v>284.733835</v>
          </cell>
          <cell r="G154">
            <v>285</v>
          </cell>
          <cell r="H154">
            <v>285</v>
          </cell>
        </row>
        <row r="155">
          <cell r="D155">
            <v>2070204</v>
          </cell>
          <cell r="E155" t="str">
            <v>  文物保护</v>
          </cell>
          <cell r="F155">
            <v>10.97365</v>
          </cell>
          <cell r="G155">
            <v>11</v>
          </cell>
          <cell r="H155">
            <v>11</v>
          </cell>
        </row>
        <row r="156">
          <cell r="D156">
            <v>2070205</v>
          </cell>
          <cell r="E156" t="str">
            <v>  博物馆</v>
          </cell>
          <cell r="F156">
            <v>372.228452</v>
          </cell>
          <cell r="G156">
            <v>372</v>
          </cell>
          <cell r="H156">
            <v>372</v>
          </cell>
        </row>
        <row r="157">
          <cell r="D157">
            <v>2070299</v>
          </cell>
          <cell r="E157" t="str">
            <v>  其他文物支出</v>
          </cell>
          <cell r="F157">
            <v>95.409257</v>
          </cell>
          <cell r="G157">
            <v>95</v>
          </cell>
          <cell r="H157">
            <v>95</v>
          </cell>
        </row>
        <row r="158">
          <cell r="D158">
            <v>20703</v>
          </cell>
          <cell r="E158" t="str">
            <v> 体育</v>
          </cell>
          <cell r="F158">
            <v>71.348018</v>
          </cell>
          <cell r="G158">
            <v>71</v>
          </cell>
          <cell r="H158">
            <v>71</v>
          </cell>
        </row>
        <row r="159">
          <cell r="D159">
            <v>2070399</v>
          </cell>
          <cell r="E159" t="str">
            <v>  其他体育支出</v>
          </cell>
          <cell r="F159">
            <v>71.348018</v>
          </cell>
          <cell r="G159">
            <v>71</v>
          </cell>
          <cell r="H159">
            <v>71</v>
          </cell>
        </row>
        <row r="160">
          <cell r="D160">
            <v>20708</v>
          </cell>
          <cell r="E160" t="str">
            <v> 广播电视</v>
          </cell>
          <cell r="F160">
            <v>355.711254</v>
          </cell>
          <cell r="G160">
            <v>356</v>
          </cell>
          <cell r="H160">
            <v>356</v>
          </cell>
        </row>
        <row r="161">
          <cell r="D161">
            <v>2070808</v>
          </cell>
          <cell r="E161" t="str">
            <v>  广播电视事务</v>
          </cell>
          <cell r="F161">
            <v>355.711254</v>
          </cell>
          <cell r="G161">
            <v>356</v>
          </cell>
          <cell r="H161">
            <v>356</v>
          </cell>
        </row>
        <row r="162">
          <cell r="D162">
            <v>208</v>
          </cell>
          <cell r="E162" t="str">
            <v>社会保障和就业支出</v>
          </cell>
          <cell r="F162">
            <v>25913.5691</v>
          </cell>
          <cell r="G162">
            <v>25914</v>
          </cell>
          <cell r="H162">
            <v>25914</v>
          </cell>
        </row>
        <row r="163">
          <cell r="D163">
            <v>20801</v>
          </cell>
          <cell r="E163" t="str">
            <v> 人力资源和社会保障管理事务</v>
          </cell>
          <cell r="F163">
            <v>782.16473</v>
          </cell>
          <cell r="G163">
            <v>782</v>
          </cell>
          <cell r="H163">
            <v>782</v>
          </cell>
        </row>
        <row r="164">
          <cell r="D164">
            <v>2080101</v>
          </cell>
          <cell r="E164" t="str">
            <v>  行政运行</v>
          </cell>
          <cell r="F164">
            <v>171.344432</v>
          </cell>
          <cell r="G164">
            <v>171</v>
          </cell>
          <cell r="H164">
            <v>171</v>
          </cell>
        </row>
        <row r="165">
          <cell r="D165">
            <v>2080104</v>
          </cell>
          <cell r="E165" t="str">
            <v>  综合业务管理</v>
          </cell>
          <cell r="F165">
            <v>10.204092</v>
          </cell>
          <cell r="G165">
            <v>10</v>
          </cell>
          <cell r="H165">
            <v>10</v>
          </cell>
        </row>
        <row r="166">
          <cell r="D166">
            <v>2080109</v>
          </cell>
          <cell r="E166" t="str">
            <v>  社会保险经办机构</v>
          </cell>
          <cell r="F166">
            <v>437.901899</v>
          </cell>
          <cell r="G166">
            <v>438</v>
          </cell>
          <cell r="H166">
            <v>438</v>
          </cell>
        </row>
        <row r="167">
          <cell r="D167">
            <v>2080150</v>
          </cell>
          <cell r="E167" t="str">
            <v>  事业运行</v>
          </cell>
          <cell r="F167">
            <v>89.648785</v>
          </cell>
          <cell r="G167">
            <v>90</v>
          </cell>
          <cell r="H167">
            <v>90</v>
          </cell>
        </row>
        <row r="168">
          <cell r="D168">
            <v>2080199</v>
          </cell>
          <cell r="E168" t="str">
            <v>  其他人力资源和社会保障管理事务支出</v>
          </cell>
          <cell r="F168">
            <v>73.065522</v>
          </cell>
          <cell r="G168">
            <v>73</v>
          </cell>
          <cell r="H168">
            <v>73</v>
          </cell>
        </row>
        <row r="169">
          <cell r="D169">
            <v>20802</v>
          </cell>
          <cell r="E169" t="str">
            <v> 民政管理事务</v>
          </cell>
          <cell r="F169">
            <v>316.747861</v>
          </cell>
          <cell r="G169">
            <v>317</v>
          </cell>
          <cell r="H169">
            <v>317</v>
          </cell>
        </row>
        <row r="170">
          <cell r="D170">
            <v>2080201</v>
          </cell>
          <cell r="E170" t="str">
            <v>  行政运行</v>
          </cell>
          <cell r="F170">
            <v>114.338387</v>
          </cell>
          <cell r="G170">
            <v>114</v>
          </cell>
          <cell r="H170">
            <v>114</v>
          </cell>
        </row>
        <row r="171">
          <cell r="D171">
            <v>2080206</v>
          </cell>
          <cell r="E171" t="str">
            <v>  社会组织管理</v>
          </cell>
          <cell r="F171">
            <v>2</v>
          </cell>
          <cell r="G171">
            <v>2</v>
          </cell>
          <cell r="H171">
            <v>2</v>
          </cell>
        </row>
        <row r="172">
          <cell r="D172">
            <v>2080299</v>
          </cell>
          <cell r="E172" t="str">
            <v>  其他民政管理事务支出</v>
          </cell>
          <cell r="F172">
            <v>200.409474</v>
          </cell>
          <cell r="G172">
            <v>200</v>
          </cell>
          <cell r="H172">
            <v>200</v>
          </cell>
        </row>
        <row r="173">
          <cell r="D173">
            <v>20805</v>
          </cell>
          <cell r="E173" t="str">
            <v> 行政事业单位养老支出</v>
          </cell>
          <cell r="F173">
            <v>15069.235085</v>
          </cell>
          <cell r="G173">
            <v>15069</v>
          </cell>
          <cell r="H173">
            <v>15069</v>
          </cell>
        </row>
        <row r="174">
          <cell r="D174">
            <v>2080501</v>
          </cell>
          <cell r="E174" t="str">
            <v>  行政单位离退休</v>
          </cell>
          <cell r="F174">
            <v>23.85</v>
          </cell>
          <cell r="G174">
            <v>24</v>
          </cell>
          <cell r="H174">
            <v>24</v>
          </cell>
        </row>
        <row r="175">
          <cell r="D175">
            <v>2080502</v>
          </cell>
          <cell r="E175" t="str">
            <v>  事业单位离退休</v>
          </cell>
          <cell r="F175">
            <v>3.78705</v>
          </cell>
          <cell r="G175">
            <v>4</v>
          </cell>
          <cell r="H175">
            <v>4</v>
          </cell>
        </row>
        <row r="176">
          <cell r="D176">
            <v>2080505</v>
          </cell>
          <cell r="E176" t="str">
            <v>  机关事业单位基本养老保险缴费支出</v>
          </cell>
          <cell r="F176">
            <v>7717.494333</v>
          </cell>
          <cell r="G176">
            <v>7717</v>
          </cell>
          <cell r="H176">
            <v>7717</v>
          </cell>
        </row>
        <row r="177">
          <cell r="D177">
            <v>2080506</v>
          </cell>
          <cell r="E177" t="str">
            <v>  机关事业单位职业年金缴费支出</v>
          </cell>
          <cell r="F177">
            <v>379.360489</v>
          </cell>
          <cell r="G177">
            <v>379</v>
          </cell>
          <cell r="H177">
            <v>379</v>
          </cell>
        </row>
        <row r="178">
          <cell r="D178">
            <v>2080507</v>
          </cell>
          <cell r="E178" t="str">
            <v>  对机关事业单位基本养老保险基金的补助</v>
          </cell>
          <cell r="F178">
            <v>4943.82</v>
          </cell>
          <cell r="G178">
            <v>4944</v>
          </cell>
          <cell r="H178">
            <v>4944</v>
          </cell>
        </row>
        <row r="179">
          <cell r="D179">
            <v>2080599</v>
          </cell>
          <cell r="E179" t="str">
            <v>  其他行政事业单位养老支出</v>
          </cell>
          <cell r="F179">
            <v>2000.923213</v>
          </cell>
          <cell r="G179">
            <v>2001</v>
          </cell>
          <cell r="H179">
            <v>2001</v>
          </cell>
        </row>
        <row r="180">
          <cell r="D180">
            <v>20807</v>
          </cell>
          <cell r="E180" t="str">
            <v> 就业补助</v>
          </cell>
          <cell r="F180">
            <v>574.743706</v>
          </cell>
          <cell r="G180">
            <v>575</v>
          </cell>
          <cell r="H180">
            <v>575</v>
          </cell>
        </row>
        <row r="181">
          <cell r="D181">
            <v>2080799</v>
          </cell>
          <cell r="E181" t="str">
            <v>  其他就业补助支出</v>
          </cell>
          <cell r="F181">
            <v>574.743706</v>
          </cell>
          <cell r="G181">
            <v>575</v>
          </cell>
          <cell r="H181">
            <v>575</v>
          </cell>
        </row>
        <row r="182">
          <cell r="D182">
            <v>20808</v>
          </cell>
          <cell r="E182" t="str">
            <v> 抚恤</v>
          </cell>
          <cell r="F182">
            <v>2162.283617</v>
          </cell>
          <cell r="G182">
            <v>2162</v>
          </cell>
          <cell r="H182">
            <v>2162</v>
          </cell>
        </row>
        <row r="183">
          <cell r="D183">
            <v>2080801</v>
          </cell>
          <cell r="E183" t="str">
            <v>  死亡抚恤</v>
          </cell>
          <cell r="F183">
            <v>517.735375</v>
          </cell>
          <cell r="G183">
            <v>518</v>
          </cell>
          <cell r="H183">
            <v>518</v>
          </cell>
        </row>
        <row r="184">
          <cell r="D184">
            <v>2080802</v>
          </cell>
          <cell r="E184" t="str">
            <v>  伤残抚恤</v>
          </cell>
          <cell r="F184">
            <v>200.341172</v>
          </cell>
          <cell r="G184">
            <v>200</v>
          </cell>
          <cell r="H184">
            <v>200</v>
          </cell>
        </row>
        <row r="185">
          <cell r="D185">
            <v>2080803</v>
          </cell>
          <cell r="E185" t="str">
            <v>  在乡复员、退伍军人生活补助</v>
          </cell>
          <cell r="F185">
            <v>98.264522</v>
          </cell>
          <cell r="G185">
            <v>98</v>
          </cell>
          <cell r="H185">
            <v>98</v>
          </cell>
        </row>
        <row r="186">
          <cell r="D186">
            <v>2080805</v>
          </cell>
          <cell r="E186" t="str">
            <v>  义务兵优待</v>
          </cell>
          <cell r="F186">
            <v>195.867408</v>
          </cell>
          <cell r="G186">
            <v>196</v>
          </cell>
          <cell r="H186">
            <v>196</v>
          </cell>
        </row>
        <row r="187">
          <cell r="D187">
            <v>2080806</v>
          </cell>
          <cell r="E187" t="str">
            <v>  农村籍退役士兵老年生活补助</v>
          </cell>
          <cell r="F187">
            <v>204.811743</v>
          </cell>
          <cell r="G187">
            <v>205</v>
          </cell>
          <cell r="H187">
            <v>205</v>
          </cell>
        </row>
        <row r="188">
          <cell r="D188">
            <v>2080899</v>
          </cell>
          <cell r="E188" t="str">
            <v>  其他优抚支出</v>
          </cell>
          <cell r="F188">
            <v>945.263397</v>
          </cell>
          <cell r="G188">
            <v>945</v>
          </cell>
          <cell r="H188">
            <v>945</v>
          </cell>
        </row>
        <row r="189">
          <cell r="D189">
            <v>20809</v>
          </cell>
          <cell r="E189" t="str">
            <v> 退役安置</v>
          </cell>
          <cell r="F189">
            <v>198.18177</v>
          </cell>
          <cell r="G189">
            <v>198</v>
          </cell>
          <cell r="H189">
            <v>198</v>
          </cell>
        </row>
        <row r="190">
          <cell r="D190">
            <v>2080901</v>
          </cell>
          <cell r="E190" t="str">
            <v>  退役士兵安置</v>
          </cell>
          <cell r="F190">
            <v>79.2</v>
          </cell>
          <cell r="G190">
            <v>79</v>
          </cell>
          <cell r="H190">
            <v>79</v>
          </cell>
        </row>
        <row r="191">
          <cell r="D191">
            <v>2080902</v>
          </cell>
          <cell r="E191" t="str">
            <v>  军队移交政府的离退休人员安置</v>
          </cell>
          <cell r="F191">
            <v>127.829238</v>
          </cell>
          <cell r="G191">
            <v>128</v>
          </cell>
          <cell r="H191">
            <v>128</v>
          </cell>
        </row>
        <row r="192">
          <cell r="D192">
            <v>2080903</v>
          </cell>
          <cell r="E192" t="str">
            <v>  军队移交政府离退休干部管理机构</v>
          </cell>
          <cell r="F192">
            <v>15.689016</v>
          </cell>
          <cell r="G192">
            <v>16</v>
          </cell>
          <cell r="H192">
            <v>16</v>
          </cell>
        </row>
        <row r="193">
          <cell r="D193">
            <v>2080905</v>
          </cell>
          <cell r="E193" t="str">
            <v>  军队转业干部安置</v>
          </cell>
          <cell r="F193">
            <v>0.145036</v>
          </cell>
          <cell r="G193">
            <v>0</v>
          </cell>
          <cell r="H193">
            <v>0</v>
          </cell>
        </row>
        <row r="194">
          <cell r="D194">
            <v>2080999</v>
          </cell>
          <cell r="E194" t="str">
            <v>  其他退役安置支出</v>
          </cell>
          <cell r="F194">
            <v>6.696512</v>
          </cell>
          <cell r="G194">
            <v>7</v>
          </cell>
          <cell r="H194">
            <v>7</v>
          </cell>
        </row>
        <row r="195">
          <cell r="D195">
            <v>20810</v>
          </cell>
          <cell r="E195" t="str">
            <v> 社会福利</v>
          </cell>
          <cell r="F195">
            <v>475.341</v>
          </cell>
          <cell r="G195">
            <v>475</v>
          </cell>
          <cell r="H195">
            <v>475</v>
          </cell>
        </row>
        <row r="196">
          <cell r="D196">
            <v>2081001</v>
          </cell>
          <cell r="E196" t="str">
            <v>  儿童福利</v>
          </cell>
          <cell r="F196">
            <v>39.911</v>
          </cell>
          <cell r="G196">
            <v>40</v>
          </cell>
          <cell r="H196">
            <v>40</v>
          </cell>
        </row>
        <row r="197">
          <cell r="D197">
            <v>2081002</v>
          </cell>
          <cell r="E197" t="str">
            <v>  老年福利</v>
          </cell>
          <cell r="F197">
            <v>328.63</v>
          </cell>
          <cell r="G197">
            <v>329</v>
          </cell>
          <cell r="H197">
            <v>329</v>
          </cell>
        </row>
        <row r="198">
          <cell r="D198">
            <v>2081004</v>
          </cell>
          <cell r="E198" t="str">
            <v>  殡葬</v>
          </cell>
          <cell r="F198">
            <v>106.8</v>
          </cell>
          <cell r="G198">
            <v>107</v>
          </cell>
          <cell r="H198">
            <v>107</v>
          </cell>
        </row>
        <row r="199">
          <cell r="D199">
            <v>20811</v>
          </cell>
          <cell r="E199" t="str">
            <v> 残疾人事业</v>
          </cell>
          <cell r="F199">
            <v>607.697533</v>
          </cell>
          <cell r="G199">
            <v>608</v>
          </cell>
          <cell r="H199">
            <v>608</v>
          </cell>
        </row>
        <row r="200">
          <cell r="D200">
            <v>2081101</v>
          </cell>
          <cell r="E200" t="str">
            <v>  行政运行</v>
          </cell>
          <cell r="F200">
            <v>92.951323</v>
          </cell>
          <cell r="G200">
            <v>93</v>
          </cell>
          <cell r="H200">
            <v>93</v>
          </cell>
        </row>
        <row r="201">
          <cell r="D201">
            <v>2081104</v>
          </cell>
          <cell r="E201" t="str">
            <v>  残疾人康复</v>
          </cell>
          <cell r="F201">
            <v>44.082258</v>
          </cell>
          <cell r="G201">
            <v>44</v>
          </cell>
          <cell r="H201">
            <v>44</v>
          </cell>
        </row>
        <row r="202">
          <cell r="D202">
            <v>2081105</v>
          </cell>
          <cell r="E202" t="str">
            <v>  残疾人就业</v>
          </cell>
          <cell r="F202">
            <v>16.7</v>
          </cell>
          <cell r="G202">
            <v>17</v>
          </cell>
          <cell r="H202">
            <v>17</v>
          </cell>
        </row>
        <row r="203">
          <cell r="D203">
            <v>2081107</v>
          </cell>
          <cell r="E203" t="str">
            <v>  残疾人生活和护理补贴</v>
          </cell>
          <cell r="F203">
            <v>416.806</v>
          </cell>
          <cell r="G203">
            <v>417</v>
          </cell>
          <cell r="H203">
            <v>417</v>
          </cell>
        </row>
        <row r="204">
          <cell r="D204">
            <v>2081199</v>
          </cell>
          <cell r="E204" t="str">
            <v>  其他残疾人事业支出</v>
          </cell>
          <cell r="F204">
            <v>37.157952</v>
          </cell>
          <cell r="G204">
            <v>37</v>
          </cell>
          <cell r="H204">
            <v>37</v>
          </cell>
        </row>
        <row r="205">
          <cell r="D205">
            <v>20816</v>
          </cell>
          <cell r="E205" t="str">
            <v> 红十字事业</v>
          </cell>
          <cell r="F205">
            <v>58.478632</v>
          </cell>
          <cell r="G205">
            <v>58</v>
          </cell>
          <cell r="H205">
            <v>58</v>
          </cell>
        </row>
        <row r="206">
          <cell r="D206">
            <v>2081601</v>
          </cell>
          <cell r="E206" t="str">
            <v>  行政运行</v>
          </cell>
          <cell r="F206">
            <v>56.7343</v>
          </cell>
          <cell r="G206">
            <v>57</v>
          </cell>
          <cell r="H206">
            <v>57</v>
          </cell>
        </row>
        <row r="207">
          <cell r="D207">
            <v>2081699</v>
          </cell>
          <cell r="E207" t="str">
            <v>  其他红十字事业支出</v>
          </cell>
          <cell r="F207">
            <v>1.744332</v>
          </cell>
          <cell r="G207">
            <v>2</v>
          </cell>
          <cell r="H207">
            <v>2</v>
          </cell>
        </row>
        <row r="208">
          <cell r="D208">
            <v>20819</v>
          </cell>
          <cell r="E208" t="str">
            <v> 最低生活保障</v>
          </cell>
          <cell r="F208">
            <v>2940.435</v>
          </cell>
          <cell r="G208">
            <v>2940</v>
          </cell>
          <cell r="H208">
            <v>2940</v>
          </cell>
        </row>
        <row r="209">
          <cell r="D209">
            <v>2081901</v>
          </cell>
          <cell r="E209" t="str">
            <v>  城市最低生活保障金支出</v>
          </cell>
          <cell r="F209">
            <v>1194.1595</v>
          </cell>
          <cell r="G209">
            <v>1194</v>
          </cell>
          <cell r="H209">
            <v>1194</v>
          </cell>
        </row>
        <row r="210">
          <cell r="D210">
            <v>2081902</v>
          </cell>
          <cell r="E210" t="str">
            <v>  农村最低生活保障金支出</v>
          </cell>
          <cell r="F210">
            <v>1746.2755</v>
          </cell>
          <cell r="G210">
            <v>1746</v>
          </cell>
          <cell r="H210">
            <v>1746</v>
          </cell>
        </row>
        <row r="211">
          <cell r="D211">
            <v>20820</v>
          </cell>
          <cell r="E211" t="str">
            <v> 临时救助</v>
          </cell>
          <cell r="F211">
            <v>242.523871</v>
          </cell>
          <cell r="G211">
            <v>243</v>
          </cell>
          <cell r="H211">
            <v>243</v>
          </cell>
        </row>
        <row r="212">
          <cell r="D212">
            <v>2082001</v>
          </cell>
          <cell r="E212" t="str">
            <v>  临时救助支出</v>
          </cell>
          <cell r="F212">
            <v>242.142751</v>
          </cell>
          <cell r="G212">
            <v>242</v>
          </cell>
          <cell r="H212">
            <v>242</v>
          </cell>
        </row>
        <row r="213">
          <cell r="D213">
            <v>2082002</v>
          </cell>
          <cell r="E213" t="str">
            <v>  流浪乞讨人员救助支出</v>
          </cell>
          <cell r="F213">
            <v>0.38112</v>
          </cell>
          <cell r="G213">
            <v>0</v>
          </cell>
          <cell r="H213">
            <v>0</v>
          </cell>
        </row>
        <row r="214">
          <cell r="D214">
            <v>20821</v>
          </cell>
          <cell r="E214" t="str">
            <v> 特困人员救助供养</v>
          </cell>
          <cell r="F214">
            <v>323.8206</v>
          </cell>
          <cell r="G214">
            <v>324</v>
          </cell>
          <cell r="H214">
            <v>324</v>
          </cell>
        </row>
        <row r="215">
          <cell r="D215">
            <v>2082101</v>
          </cell>
          <cell r="E215" t="str">
            <v>  城市特困人员救助供养支出</v>
          </cell>
          <cell r="F215">
            <v>135.0424</v>
          </cell>
          <cell r="G215">
            <v>135</v>
          </cell>
          <cell r="H215">
            <v>135</v>
          </cell>
        </row>
        <row r="216">
          <cell r="D216">
            <v>2082102</v>
          </cell>
          <cell r="E216" t="str">
            <v>  农村特困人员救助供养支出</v>
          </cell>
          <cell r="F216">
            <v>188.7782</v>
          </cell>
          <cell r="G216">
            <v>189</v>
          </cell>
          <cell r="H216">
            <v>189</v>
          </cell>
        </row>
        <row r="217">
          <cell r="D217">
            <v>20825</v>
          </cell>
          <cell r="E217" t="str">
            <v> 其他生活救助</v>
          </cell>
          <cell r="F217">
            <v>164.248625</v>
          </cell>
          <cell r="G217">
            <v>164</v>
          </cell>
          <cell r="H217">
            <v>164</v>
          </cell>
        </row>
        <row r="218">
          <cell r="D218">
            <v>2082502</v>
          </cell>
          <cell r="E218" t="str">
            <v>  其他农村生活救助</v>
          </cell>
          <cell r="F218">
            <v>164.248625</v>
          </cell>
          <cell r="G218">
            <v>164</v>
          </cell>
          <cell r="H218">
            <v>164</v>
          </cell>
        </row>
        <row r="219">
          <cell r="D219">
            <v>20826</v>
          </cell>
          <cell r="E219" t="str">
            <v> 财政对基本养老保险基金的补助</v>
          </cell>
          <cell r="F219">
            <v>1200</v>
          </cell>
          <cell r="G219">
            <v>1200</v>
          </cell>
          <cell r="H219">
            <v>1200</v>
          </cell>
        </row>
        <row r="220">
          <cell r="D220">
            <v>2082602</v>
          </cell>
          <cell r="E220" t="str">
            <v>  财政对城乡居民基本养老保险基金的补助</v>
          </cell>
          <cell r="F220">
            <v>1200</v>
          </cell>
          <cell r="G220">
            <v>1200</v>
          </cell>
          <cell r="H220">
            <v>1200</v>
          </cell>
        </row>
        <row r="221">
          <cell r="D221">
            <v>20828</v>
          </cell>
          <cell r="E221" t="str">
            <v> 退役军人管理事务</v>
          </cell>
          <cell r="F221">
            <v>245.19636</v>
          </cell>
          <cell r="G221">
            <v>245</v>
          </cell>
          <cell r="H221">
            <v>245</v>
          </cell>
        </row>
        <row r="222">
          <cell r="D222">
            <v>2082801</v>
          </cell>
          <cell r="E222" t="str">
            <v>  行政运行</v>
          </cell>
          <cell r="F222">
            <v>88.381436</v>
          </cell>
          <cell r="G222">
            <v>88</v>
          </cell>
          <cell r="H222">
            <v>88</v>
          </cell>
        </row>
        <row r="223">
          <cell r="D223">
            <v>2082804</v>
          </cell>
          <cell r="E223" t="str">
            <v>  拥军优属</v>
          </cell>
          <cell r="F223">
            <v>53.20962</v>
          </cell>
          <cell r="G223">
            <v>53</v>
          </cell>
          <cell r="H223">
            <v>53</v>
          </cell>
        </row>
        <row r="224">
          <cell r="D224">
            <v>2082850</v>
          </cell>
          <cell r="E224" t="str">
            <v>  事业运行</v>
          </cell>
          <cell r="F224">
            <v>99.70794</v>
          </cell>
          <cell r="G224">
            <v>100</v>
          </cell>
          <cell r="H224">
            <v>100</v>
          </cell>
        </row>
        <row r="225">
          <cell r="D225">
            <v>2082899</v>
          </cell>
          <cell r="E225" t="str">
            <v>  其他退役军人事务管理支出</v>
          </cell>
          <cell r="F225">
            <v>3.897364</v>
          </cell>
          <cell r="G225">
            <v>4</v>
          </cell>
          <cell r="H225">
            <v>4</v>
          </cell>
        </row>
        <row r="226">
          <cell r="D226">
            <v>20830</v>
          </cell>
          <cell r="E226" t="str">
            <v> 财政代缴社会保险费支出</v>
          </cell>
          <cell r="F226">
            <v>23.3152</v>
          </cell>
          <cell r="G226">
            <v>23</v>
          </cell>
          <cell r="H226">
            <v>23</v>
          </cell>
        </row>
        <row r="227">
          <cell r="D227">
            <v>2083001</v>
          </cell>
          <cell r="E227" t="str">
            <v>  财政代缴城乡居民基本养老保险费支出</v>
          </cell>
          <cell r="F227">
            <v>23.3152</v>
          </cell>
          <cell r="G227">
            <v>23</v>
          </cell>
          <cell r="H227">
            <v>23</v>
          </cell>
        </row>
        <row r="228">
          <cell r="D228">
            <v>20899</v>
          </cell>
          <cell r="E228" t="str">
            <v> 其他社会保障和就业支出</v>
          </cell>
          <cell r="F228">
            <v>529.15551</v>
          </cell>
          <cell r="G228">
            <v>529</v>
          </cell>
          <cell r="H228">
            <v>529</v>
          </cell>
        </row>
        <row r="229">
          <cell r="D229">
            <v>2089999</v>
          </cell>
          <cell r="E229" t="str">
            <v>  其他社会保障和就业支出</v>
          </cell>
          <cell r="F229">
            <v>529.15551</v>
          </cell>
          <cell r="G229">
            <v>529</v>
          </cell>
          <cell r="H229">
            <v>529</v>
          </cell>
        </row>
        <row r="230">
          <cell r="D230">
            <v>210</v>
          </cell>
          <cell r="E230" t="str">
            <v>卫生健康支出</v>
          </cell>
          <cell r="F230">
            <v>13952.440034</v>
          </cell>
          <cell r="G230">
            <v>13952</v>
          </cell>
          <cell r="H230">
            <v>13952</v>
          </cell>
        </row>
        <row r="231">
          <cell r="D231">
            <v>21001</v>
          </cell>
          <cell r="E231" t="str">
            <v> 卫生健康管理事务</v>
          </cell>
          <cell r="F231">
            <v>424.99518</v>
          </cell>
          <cell r="G231">
            <v>425</v>
          </cell>
          <cell r="H231">
            <v>425</v>
          </cell>
        </row>
        <row r="232">
          <cell r="D232">
            <v>2100101</v>
          </cell>
          <cell r="E232" t="str">
            <v>  行政运行</v>
          </cell>
          <cell r="F232">
            <v>211.127739</v>
          </cell>
          <cell r="G232">
            <v>211</v>
          </cell>
          <cell r="H232">
            <v>211</v>
          </cell>
        </row>
        <row r="233">
          <cell r="D233">
            <v>2100199</v>
          </cell>
          <cell r="E233" t="str">
            <v>  其他卫生健康管理事务支出</v>
          </cell>
          <cell r="F233">
            <v>213.867441</v>
          </cell>
          <cell r="G233">
            <v>214</v>
          </cell>
          <cell r="H233">
            <v>214</v>
          </cell>
        </row>
        <row r="234">
          <cell r="D234">
            <v>21002</v>
          </cell>
          <cell r="E234" t="str">
            <v> 公立医院</v>
          </cell>
          <cell r="F234">
            <v>531.2782</v>
          </cell>
          <cell r="G234">
            <v>531</v>
          </cell>
          <cell r="H234">
            <v>531</v>
          </cell>
        </row>
        <row r="235">
          <cell r="D235">
            <v>2100201</v>
          </cell>
          <cell r="E235" t="str">
            <v>  综合医院</v>
          </cell>
          <cell r="F235">
            <v>0.1942</v>
          </cell>
          <cell r="G235">
            <v>0</v>
          </cell>
          <cell r="H235">
            <v>0</v>
          </cell>
        </row>
        <row r="236">
          <cell r="D236">
            <v>2100202</v>
          </cell>
          <cell r="E236" t="str">
            <v>  中医（民族）医院</v>
          </cell>
          <cell r="F236">
            <v>198</v>
          </cell>
          <cell r="G236">
            <v>198</v>
          </cell>
          <cell r="H236">
            <v>198</v>
          </cell>
        </row>
        <row r="237">
          <cell r="D237">
            <v>2100299</v>
          </cell>
          <cell r="E237" t="str">
            <v>  其他公立医院支出</v>
          </cell>
          <cell r="F237">
            <v>333.084</v>
          </cell>
          <cell r="G237">
            <v>333</v>
          </cell>
          <cell r="H237">
            <v>333</v>
          </cell>
        </row>
        <row r="238">
          <cell r="D238">
            <v>21003</v>
          </cell>
          <cell r="E238" t="str">
            <v> 基层医疗卫生机构</v>
          </cell>
          <cell r="F238">
            <v>2067.067171</v>
          </cell>
          <cell r="G238">
            <v>2067</v>
          </cell>
          <cell r="H238">
            <v>2067</v>
          </cell>
        </row>
        <row r="239">
          <cell r="D239">
            <v>2100301</v>
          </cell>
          <cell r="E239" t="str">
            <v>  城市社区卫生机构</v>
          </cell>
          <cell r="F239">
            <v>119.863041</v>
          </cell>
          <cell r="G239">
            <v>120</v>
          </cell>
          <cell r="H239">
            <v>120</v>
          </cell>
        </row>
        <row r="240">
          <cell r="D240">
            <v>2100302</v>
          </cell>
          <cell r="E240" t="str">
            <v>  乡镇卫生院</v>
          </cell>
          <cell r="F240">
            <v>1864.692017</v>
          </cell>
          <cell r="G240">
            <v>1865</v>
          </cell>
          <cell r="H240">
            <v>1865</v>
          </cell>
        </row>
        <row r="241">
          <cell r="D241">
            <v>2100399</v>
          </cell>
          <cell r="E241" t="str">
            <v>  其他基层医疗卫生机构支出</v>
          </cell>
          <cell r="F241">
            <v>82.512113</v>
          </cell>
          <cell r="G241">
            <v>83</v>
          </cell>
          <cell r="H241">
            <v>83</v>
          </cell>
        </row>
        <row r="242">
          <cell r="D242">
            <v>21004</v>
          </cell>
          <cell r="E242" t="str">
            <v> 公共卫生</v>
          </cell>
          <cell r="F242">
            <v>2515.022745</v>
          </cell>
          <cell r="G242">
            <v>2515</v>
          </cell>
          <cell r="H242">
            <v>2515</v>
          </cell>
        </row>
        <row r="243">
          <cell r="D243">
            <v>2100401</v>
          </cell>
          <cell r="E243" t="str">
            <v>  疾病预防控制机构</v>
          </cell>
          <cell r="F243">
            <v>1045.785223</v>
          </cell>
          <cell r="G243">
            <v>1046</v>
          </cell>
          <cell r="H243">
            <v>1046</v>
          </cell>
        </row>
        <row r="244">
          <cell r="D244">
            <v>2100402</v>
          </cell>
          <cell r="E244" t="str">
            <v>  卫生监督机构</v>
          </cell>
          <cell r="F244">
            <v>105.827655</v>
          </cell>
          <cell r="G244">
            <v>106</v>
          </cell>
          <cell r="H244">
            <v>106</v>
          </cell>
        </row>
        <row r="245">
          <cell r="D245">
            <v>2100403</v>
          </cell>
          <cell r="E245" t="str">
            <v>  妇幼保健机构</v>
          </cell>
          <cell r="F245">
            <v>641.260684</v>
          </cell>
          <cell r="G245">
            <v>641</v>
          </cell>
          <cell r="H245">
            <v>641</v>
          </cell>
        </row>
        <row r="246">
          <cell r="D246">
            <v>2100405</v>
          </cell>
          <cell r="E246" t="str">
            <v>  应急救治机构</v>
          </cell>
          <cell r="F246">
            <v>251.724925</v>
          </cell>
          <cell r="G246">
            <v>252</v>
          </cell>
          <cell r="H246">
            <v>252</v>
          </cell>
        </row>
        <row r="247">
          <cell r="D247">
            <v>2100408</v>
          </cell>
          <cell r="E247" t="str">
            <v>  基本公共卫生服务</v>
          </cell>
          <cell r="F247">
            <v>441.056546</v>
          </cell>
          <cell r="G247">
            <v>441</v>
          </cell>
          <cell r="H247">
            <v>441</v>
          </cell>
        </row>
        <row r="248">
          <cell r="D248">
            <v>2100409</v>
          </cell>
          <cell r="E248" t="str">
            <v>  重大公共卫生服务</v>
          </cell>
          <cell r="F248">
            <v>31.175912</v>
          </cell>
          <cell r="G248">
            <v>31</v>
          </cell>
          <cell r="H248">
            <v>31</v>
          </cell>
        </row>
        <row r="249">
          <cell r="D249">
            <v>2100410</v>
          </cell>
          <cell r="E249" t="str">
            <v>  突发公共卫生事件应急处置</v>
          </cell>
          <cell r="F249">
            <v>1.8082</v>
          </cell>
          <cell r="G249">
            <v>2</v>
          </cell>
          <cell r="H249">
            <v>2</v>
          </cell>
        </row>
        <row r="250">
          <cell r="D250">
            <v>21007</v>
          </cell>
          <cell r="E250" t="str">
            <v> 计划生育事务</v>
          </cell>
          <cell r="F250">
            <v>353.474</v>
          </cell>
          <cell r="G250">
            <v>353</v>
          </cell>
          <cell r="H250">
            <v>353</v>
          </cell>
        </row>
        <row r="251">
          <cell r="D251">
            <v>2100717</v>
          </cell>
          <cell r="E251" t="str">
            <v>  计划生育服务</v>
          </cell>
          <cell r="F251">
            <v>106.562</v>
          </cell>
          <cell r="G251">
            <v>107</v>
          </cell>
          <cell r="H251">
            <v>107</v>
          </cell>
        </row>
        <row r="252">
          <cell r="D252">
            <v>2100799</v>
          </cell>
          <cell r="E252" t="str">
            <v>  其他计划生育事务支出</v>
          </cell>
          <cell r="F252">
            <v>246.912</v>
          </cell>
          <cell r="G252">
            <v>247</v>
          </cell>
          <cell r="H252">
            <v>247</v>
          </cell>
        </row>
        <row r="253">
          <cell r="D253">
            <v>21011</v>
          </cell>
          <cell r="E253" t="str">
            <v> 行政事业单位医疗</v>
          </cell>
          <cell r="F253">
            <v>6926.870352</v>
          </cell>
          <cell r="G253">
            <v>6927</v>
          </cell>
          <cell r="H253">
            <v>6927</v>
          </cell>
        </row>
        <row r="254">
          <cell r="D254">
            <v>2101101</v>
          </cell>
          <cell r="E254" t="str">
            <v>  行政单位医疗</v>
          </cell>
          <cell r="F254">
            <v>1153.797671</v>
          </cell>
          <cell r="G254">
            <v>1154</v>
          </cell>
          <cell r="H254">
            <v>1154</v>
          </cell>
        </row>
        <row r="255">
          <cell r="D255">
            <v>2101102</v>
          </cell>
          <cell r="E255" t="str">
            <v>  事业单位医疗</v>
          </cell>
          <cell r="F255">
            <v>2793.182848</v>
          </cell>
          <cell r="G255">
            <v>2793</v>
          </cell>
          <cell r="H255">
            <v>2793</v>
          </cell>
        </row>
        <row r="256">
          <cell r="D256">
            <v>2101103</v>
          </cell>
          <cell r="E256" t="str">
            <v>  公务员医疗补助</v>
          </cell>
          <cell r="F256">
            <v>2583.974968</v>
          </cell>
          <cell r="G256">
            <v>2584</v>
          </cell>
          <cell r="H256">
            <v>2584</v>
          </cell>
        </row>
        <row r="257">
          <cell r="D257">
            <v>2101199</v>
          </cell>
          <cell r="E257" t="str">
            <v>  其他行政事业单位医疗支出</v>
          </cell>
          <cell r="F257">
            <v>395.914865</v>
          </cell>
          <cell r="G257">
            <v>396</v>
          </cell>
          <cell r="H257">
            <v>396</v>
          </cell>
        </row>
        <row r="258">
          <cell r="D258">
            <v>21012</v>
          </cell>
          <cell r="E258" t="str">
            <v> 财政对基本医疗保险基金的补助</v>
          </cell>
          <cell r="F258">
            <v>734.130504</v>
          </cell>
          <cell r="G258">
            <v>734</v>
          </cell>
          <cell r="H258">
            <v>734</v>
          </cell>
        </row>
        <row r="259">
          <cell r="D259">
            <v>2101202</v>
          </cell>
          <cell r="E259" t="str">
            <v>  财政对城乡居民基本医疗保险基金的补助</v>
          </cell>
          <cell r="F259">
            <v>734.130504</v>
          </cell>
          <cell r="G259">
            <v>734</v>
          </cell>
          <cell r="H259">
            <v>734</v>
          </cell>
        </row>
        <row r="260">
          <cell r="D260">
            <v>21014</v>
          </cell>
          <cell r="E260" t="str">
            <v> 优抚对象医疗</v>
          </cell>
          <cell r="F260">
            <v>43.542715</v>
          </cell>
          <cell r="G260">
            <v>44</v>
          </cell>
          <cell r="H260">
            <v>44</v>
          </cell>
        </row>
        <row r="261">
          <cell r="D261">
            <v>2101401</v>
          </cell>
          <cell r="E261" t="str">
            <v>  优抚对象医疗补助</v>
          </cell>
          <cell r="F261">
            <v>43.542715</v>
          </cell>
          <cell r="G261">
            <v>44</v>
          </cell>
          <cell r="H261">
            <v>44</v>
          </cell>
        </row>
        <row r="262">
          <cell r="D262">
            <v>21015</v>
          </cell>
          <cell r="E262" t="str">
            <v> 医疗保障管理事务</v>
          </cell>
          <cell r="F262">
            <v>307.108267</v>
          </cell>
          <cell r="G262">
            <v>307</v>
          </cell>
          <cell r="H262">
            <v>307</v>
          </cell>
        </row>
        <row r="263">
          <cell r="D263">
            <v>2101501</v>
          </cell>
          <cell r="E263" t="str">
            <v>  行政运行</v>
          </cell>
          <cell r="F263">
            <v>277.870367</v>
          </cell>
          <cell r="G263">
            <v>278</v>
          </cell>
          <cell r="H263">
            <v>278</v>
          </cell>
        </row>
        <row r="264">
          <cell r="D264">
            <v>2101505</v>
          </cell>
          <cell r="E264" t="str">
            <v>  医疗保障政策管理</v>
          </cell>
          <cell r="F264">
            <v>13.1457</v>
          </cell>
          <cell r="G264">
            <v>13</v>
          </cell>
          <cell r="H264">
            <v>13</v>
          </cell>
        </row>
        <row r="265">
          <cell r="D265">
            <v>2101550</v>
          </cell>
          <cell r="E265" t="str">
            <v>  事业运行</v>
          </cell>
          <cell r="F265">
            <v>16.0922</v>
          </cell>
          <cell r="G265">
            <v>16</v>
          </cell>
          <cell r="H265">
            <v>16</v>
          </cell>
        </row>
        <row r="266">
          <cell r="D266">
            <v>21016</v>
          </cell>
          <cell r="E266" t="str">
            <v> 老龄卫生健康事务</v>
          </cell>
          <cell r="F266">
            <v>18.3006</v>
          </cell>
          <cell r="G266">
            <v>18</v>
          </cell>
          <cell r="H266">
            <v>18</v>
          </cell>
        </row>
        <row r="267">
          <cell r="D267">
            <v>2101601</v>
          </cell>
          <cell r="E267" t="str">
            <v>  老龄卫生健康事务</v>
          </cell>
          <cell r="F267">
            <v>18.3006</v>
          </cell>
          <cell r="G267">
            <v>18</v>
          </cell>
          <cell r="H267">
            <v>18</v>
          </cell>
        </row>
        <row r="268">
          <cell r="D268">
            <v>21099</v>
          </cell>
          <cell r="E268" t="str">
            <v> 其他卫生健康支出</v>
          </cell>
          <cell r="F268">
            <v>30.6503</v>
          </cell>
          <cell r="G268">
            <v>31</v>
          </cell>
          <cell r="H268">
            <v>31</v>
          </cell>
        </row>
        <row r="269">
          <cell r="D269">
            <v>2109999</v>
          </cell>
          <cell r="E269" t="str">
            <v>  其他卫生健康支出</v>
          </cell>
          <cell r="F269">
            <v>30.6503</v>
          </cell>
          <cell r="G269">
            <v>31</v>
          </cell>
          <cell r="H269">
            <v>31</v>
          </cell>
        </row>
        <row r="270">
          <cell r="D270">
            <v>211</v>
          </cell>
          <cell r="E270" t="str">
            <v>节能环保支出</v>
          </cell>
          <cell r="F270">
            <v>62141.702132</v>
          </cell>
          <cell r="G270">
            <v>62142</v>
          </cell>
          <cell r="H270">
            <v>62142</v>
          </cell>
        </row>
        <row r="271">
          <cell r="D271">
            <v>21101</v>
          </cell>
          <cell r="E271" t="str">
            <v> 环境保护管理事务</v>
          </cell>
          <cell r="F271">
            <v>1182.695378</v>
          </cell>
          <cell r="G271">
            <v>1183</v>
          </cell>
          <cell r="H271">
            <v>1183</v>
          </cell>
        </row>
        <row r="272">
          <cell r="D272">
            <v>2110101</v>
          </cell>
          <cell r="E272" t="str">
            <v>  行政运行</v>
          </cell>
          <cell r="F272">
            <v>232.562921</v>
          </cell>
          <cell r="G272">
            <v>233</v>
          </cell>
          <cell r="H272">
            <v>233</v>
          </cell>
        </row>
        <row r="273">
          <cell r="D273">
            <v>2110199</v>
          </cell>
          <cell r="E273" t="str">
            <v>  其他环境保护管理事务支出</v>
          </cell>
          <cell r="F273">
            <v>950.132457</v>
          </cell>
          <cell r="G273">
            <v>950</v>
          </cell>
          <cell r="H273">
            <v>950</v>
          </cell>
        </row>
        <row r="274">
          <cell r="D274">
            <v>21103</v>
          </cell>
          <cell r="E274" t="str">
            <v> 污染防治</v>
          </cell>
          <cell r="F274">
            <v>40808.453176</v>
          </cell>
          <cell r="G274">
            <v>40808</v>
          </cell>
          <cell r="H274">
            <v>40808</v>
          </cell>
        </row>
        <row r="275">
          <cell r="D275">
            <v>2110302</v>
          </cell>
          <cell r="E275" t="str">
            <v>  水体</v>
          </cell>
          <cell r="F275">
            <v>40808.553176</v>
          </cell>
          <cell r="G275">
            <v>40809</v>
          </cell>
          <cell r="H275">
            <v>40809</v>
          </cell>
        </row>
        <row r="276">
          <cell r="D276">
            <v>2110399</v>
          </cell>
          <cell r="E276" t="str">
            <v>  其他污染防治支出</v>
          </cell>
          <cell r="F276">
            <v>0.1</v>
          </cell>
          <cell r="G276">
            <v>0</v>
          </cell>
          <cell r="H276">
            <v>0</v>
          </cell>
        </row>
        <row r="277">
          <cell r="D277">
            <v>21104</v>
          </cell>
          <cell r="E277" t="str">
            <v> 自然生态保护</v>
          </cell>
          <cell r="F277">
            <v>19350.84016</v>
          </cell>
          <cell r="G277">
            <v>19351</v>
          </cell>
          <cell r="H277">
            <v>19351</v>
          </cell>
        </row>
        <row r="278">
          <cell r="D278">
            <v>2110401</v>
          </cell>
          <cell r="E278" t="str">
            <v>  生态保护</v>
          </cell>
          <cell r="F278">
            <v>19450</v>
          </cell>
          <cell r="G278">
            <v>19450</v>
          </cell>
          <cell r="H278">
            <v>19450</v>
          </cell>
        </row>
        <row r="279">
          <cell r="D279">
            <v>2110499</v>
          </cell>
          <cell r="E279" t="str">
            <v>  其他自然生态保护支出</v>
          </cell>
          <cell r="F279">
            <v>99.15984</v>
          </cell>
          <cell r="G279">
            <v>99</v>
          </cell>
          <cell r="H279">
            <v>99</v>
          </cell>
        </row>
        <row r="280">
          <cell r="D280">
            <v>21105</v>
          </cell>
          <cell r="E280" t="str">
            <v> 森林保护修复</v>
          </cell>
          <cell r="F280">
            <v>787.363418</v>
          </cell>
          <cell r="G280">
            <v>787</v>
          </cell>
          <cell r="H280">
            <v>787</v>
          </cell>
        </row>
        <row r="281">
          <cell r="D281">
            <v>2110501</v>
          </cell>
          <cell r="E281" t="str">
            <v>  森林管护</v>
          </cell>
          <cell r="F281">
            <v>787.363418</v>
          </cell>
          <cell r="G281">
            <v>787</v>
          </cell>
          <cell r="H281">
            <v>787</v>
          </cell>
        </row>
        <row r="282">
          <cell r="D282">
            <v>21114</v>
          </cell>
          <cell r="E282" t="str">
            <v> 能源管理事务</v>
          </cell>
          <cell r="F282">
            <v>12.35</v>
          </cell>
          <cell r="G282">
            <v>12</v>
          </cell>
          <cell r="H282">
            <v>12</v>
          </cell>
        </row>
        <row r="283">
          <cell r="D283">
            <v>2111407</v>
          </cell>
          <cell r="E283" t="str">
            <v>  能源行业管理</v>
          </cell>
          <cell r="F283">
            <v>12.35</v>
          </cell>
          <cell r="G283">
            <v>12</v>
          </cell>
          <cell r="H283">
            <v>12</v>
          </cell>
        </row>
        <row r="284">
          <cell r="D284">
            <v>212</v>
          </cell>
          <cell r="E284" t="str">
            <v>城乡社区支出</v>
          </cell>
          <cell r="F284">
            <v>23340.854265</v>
          </cell>
          <cell r="G284">
            <v>23341</v>
          </cell>
          <cell r="H284">
            <v>23341</v>
          </cell>
        </row>
        <row r="285">
          <cell r="D285">
            <v>21201</v>
          </cell>
          <cell r="E285" t="str">
            <v> 城乡社区管理事务</v>
          </cell>
          <cell r="F285">
            <v>1394.639784</v>
          </cell>
          <cell r="G285">
            <v>1395</v>
          </cell>
          <cell r="H285">
            <v>1395</v>
          </cell>
        </row>
        <row r="286">
          <cell r="D286">
            <v>2120101</v>
          </cell>
          <cell r="E286" t="str">
            <v>  行政运行</v>
          </cell>
          <cell r="F286">
            <v>322.080759</v>
          </cell>
          <cell r="G286">
            <v>322</v>
          </cell>
          <cell r="H286">
            <v>322</v>
          </cell>
        </row>
        <row r="287">
          <cell r="D287">
            <v>2120104</v>
          </cell>
          <cell r="E287" t="str">
            <v>  城管执法</v>
          </cell>
          <cell r="F287">
            <v>671.898361</v>
          </cell>
          <cell r="G287">
            <v>672</v>
          </cell>
          <cell r="H287">
            <v>672</v>
          </cell>
        </row>
        <row r="288">
          <cell r="D288">
            <v>2120106</v>
          </cell>
          <cell r="E288" t="str">
            <v>  工程建设管理</v>
          </cell>
          <cell r="F288">
            <v>102.830511</v>
          </cell>
          <cell r="G288">
            <v>103</v>
          </cell>
          <cell r="H288">
            <v>103</v>
          </cell>
        </row>
        <row r="289">
          <cell r="D289">
            <v>2120199</v>
          </cell>
          <cell r="E289" t="str">
            <v>  其他城乡社区管理事务支出</v>
          </cell>
          <cell r="F289">
            <v>297.830153</v>
          </cell>
          <cell r="G289">
            <v>298</v>
          </cell>
          <cell r="H289">
            <v>298</v>
          </cell>
        </row>
        <row r="290">
          <cell r="D290">
            <v>21203</v>
          </cell>
          <cell r="E290" t="str">
            <v> 城乡社区公共设施</v>
          </cell>
          <cell r="F290">
            <v>3771.758686</v>
          </cell>
          <cell r="G290">
            <v>3772</v>
          </cell>
          <cell r="H290">
            <v>3772</v>
          </cell>
        </row>
        <row r="291">
          <cell r="D291">
            <v>2120303</v>
          </cell>
          <cell r="E291" t="str">
            <v>  小城镇基础设施建设</v>
          </cell>
          <cell r="F291">
            <v>2</v>
          </cell>
          <cell r="G291">
            <v>2</v>
          </cell>
          <cell r="H291">
            <v>2</v>
          </cell>
        </row>
        <row r="292">
          <cell r="D292">
            <v>2120399</v>
          </cell>
          <cell r="E292" t="str">
            <v>  其他城乡社区公共设施支出</v>
          </cell>
          <cell r="F292">
            <v>3769.758686</v>
          </cell>
          <cell r="G292">
            <v>3770</v>
          </cell>
          <cell r="H292">
            <v>3770</v>
          </cell>
        </row>
        <row r="293">
          <cell r="D293">
            <v>21205</v>
          </cell>
          <cell r="E293" t="str">
            <v> 城乡社区环境卫生</v>
          </cell>
          <cell r="F293">
            <v>666.763545</v>
          </cell>
          <cell r="G293">
            <v>667</v>
          </cell>
          <cell r="H293">
            <v>667</v>
          </cell>
        </row>
        <row r="294">
          <cell r="D294">
            <v>2120501</v>
          </cell>
          <cell r="E294" t="str">
            <v>  城乡社区环境卫生</v>
          </cell>
          <cell r="F294">
            <v>666.763545</v>
          </cell>
          <cell r="G294">
            <v>667</v>
          </cell>
          <cell r="H294">
            <v>667</v>
          </cell>
        </row>
        <row r="295">
          <cell r="D295">
            <v>21299</v>
          </cell>
          <cell r="E295" t="str">
            <v> 其他城乡社区支出</v>
          </cell>
          <cell r="F295">
            <v>17507.69225</v>
          </cell>
          <cell r="G295">
            <v>17508</v>
          </cell>
          <cell r="H295">
            <v>17508</v>
          </cell>
        </row>
        <row r="296">
          <cell r="D296">
            <v>2129999</v>
          </cell>
          <cell r="E296" t="str">
            <v>  其他城乡社区支出</v>
          </cell>
          <cell r="F296">
            <v>17507.69225</v>
          </cell>
          <cell r="G296">
            <v>17508</v>
          </cell>
          <cell r="H296">
            <v>17508</v>
          </cell>
        </row>
        <row r="297">
          <cell r="D297">
            <v>213</v>
          </cell>
          <cell r="E297" t="str">
            <v>农林水支出</v>
          </cell>
          <cell r="F297">
            <v>14103.428811</v>
          </cell>
          <cell r="G297">
            <v>14103</v>
          </cell>
          <cell r="H297">
            <v>14103</v>
          </cell>
        </row>
        <row r="298">
          <cell r="D298">
            <v>21301</v>
          </cell>
          <cell r="E298" t="str">
            <v> 农业农村</v>
          </cell>
          <cell r="F298">
            <v>4135.181888</v>
          </cell>
          <cell r="G298">
            <v>4135</v>
          </cell>
          <cell r="H298">
            <v>4135</v>
          </cell>
        </row>
        <row r="299">
          <cell r="D299">
            <v>2130101</v>
          </cell>
          <cell r="E299" t="str">
            <v>  行政运行</v>
          </cell>
          <cell r="F299">
            <v>306.798461</v>
          </cell>
          <cell r="G299">
            <v>307</v>
          </cell>
          <cell r="H299">
            <v>307</v>
          </cell>
        </row>
        <row r="300">
          <cell r="D300">
            <v>2130104</v>
          </cell>
          <cell r="E300" t="str">
            <v>  事业运行</v>
          </cell>
          <cell r="F300">
            <v>2735.835051</v>
          </cell>
          <cell r="G300">
            <v>2736</v>
          </cell>
          <cell r="H300">
            <v>2736</v>
          </cell>
        </row>
        <row r="301">
          <cell r="D301">
            <v>2130120</v>
          </cell>
          <cell r="E301" t="str">
            <v>  稳定农民收入补贴</v>
          </cell>
          <cell r="F301">
            <v>664.178376</v>
          </cell>
          <cell r="G301">
            <v>664</v>
          </cell>
          <cell r="H301">
            <v>664</v>
          </cell>
        </row>
        <row r="302">
          <cell r="D302">
            <v>2130122</v>
          </cell>
          <cell r="E302" t="str">
            <v>  农业生产发展</v>
          </cell>
          <cell r="F302">
            <v>404.57</v>
          </cell>
          <cell r="G302">
            <v>405</v>
          </cell>
          <cell r="H302">
            <v>405</v>
          </cell>
        </row>
        <row r="303">
          <cell r="D303">
            <v>2130126</v>
          </cell>
          <cell r="E303" t="str">
            <v>  农村社会事业</v>
          </cell>
          <cell r="F303">
            <v>15</v>
          </cell>
          <cell r="G303">
            <v>15</v>
          </cell>
          <cell r="H303">
            <v>15</v>
          </cell>
        </row>
        <row r="304">
          <cell r="D304">
            <v>2130199</v>
          </cell>
          <cell r="E304" t="str">
            <v>  其他农业农村支出</v>
          </cell>
          <cell r="F304">
            <v>8.8</v>
          </cell>
          <cell r="G304">
            <v>9</v>
          </cell>
          <cell r="H304">
            <v>9</v>
          </cell>
        </row>
        <row r="305">
          <cell r="D305">
            <v>21302</v>
          </cell>
          <cell r="E305" t="str">
            <v> 林业和草原</v>
          </cell>
          <cell r="F305">
            <v>1152.364412</v>
          </cell>
          <cell r="G305">
            <v>1152</v>
          </cell>
          <cell r="H305">
            <v>1152</v>
          </cell>
        </row>
        <row r="306">
          <cell r="D306">
            <v>2130201</v>
          </cell>
          <cell r="E306" t="str">
            <v>  行政运行</v>
          </cell>
          <cell r="F306">
            <v>282.296434</v>
          </cell>
          <cell r="G306">
            <v>282</v>
          </cell>
          <cell r="H306">
            <v>282</v>
          </cell>
        </row>
        <row r="307">
          <cell r="D307">
            <v>2130204</v>
          </cell>
          <cell r="E307" t="str">
            <v>  事业机构</v>
          </cell>
          <cell r="F307">
            <v>420.94002</v>
          </cell>
          <cell r="G307">
            <v>421</v>
          </cell>
          <cell r="H307">
            <v>421</v>
          </cell>
        </row>
        <row r="308">
          <cell r="D308">
            <v>2130205</v>
          </cell>
          <cell r="E308" t="str">
            <v>  森林资源培育</v>
          </cell>
          <cell r="F308">
            <v>18</v>
          </cell>
          <cell r="G308">
            <v>18</v>
          </cell>
          <cell r="H308">
            <v>18</v>
          </cell>
        </row>
        <row r="309">
          <cell r="D309">
            <v>2130207</v>
          </cell>
          <cell r="E309" t="str">
            <v>  森林资源管理</v>
          </cell>
          <cell r="F309">
            <v>31.17</v>
          </cell>
          <cell r="G309">
            <v>31</v>
          </cell>
          <cell r="H309">
            <v>31</v>
          </cell>
        </row>
        <row r="310">
          <cell r="D310">
            <v>2130209</v>
          </cell>
          <cell r="E310" t="str">
            <v>  森林生态效益补偿</v>
          </cell>
          <cell r="F310">
            <v>43.84</v>
          </cell>
          <cell r="G310">
            <v>44</v>
          </cell>
          <cell r="H310">
            <v>44</v>
          </cell>
        </row>
        <row r="311">
          <cell r="D311">
            <v>2130234</v>
          </cell>
          <cell r="E311" t="str">
            <v>  林业草原防灾减灾</v>
          </cell>
          <cell r="F311">
            <v>356.117958</v>
          </cell>
          <cell r="G311">
            <v>356</v>
          </cell>
          <cell r="H311">
            <v>356</v>
          </cell>
        </row>
        <row r="312">
          <cell r="D312">
            <v>21303</v>
          </cell>
          <cell r="E312" t="str">
            <v> 水利</v>
          </cell>
          <cell r="F312">
            <v>3251.258801</v>
          </cell>
          <cell r="G312">
            <v>3251</v>
          </cell>
          <cell r="H312">
            <v>3251</v>
          </cell>
        </row>
        <row r="313">
          <cell r="D313">
            <v>2130301</v>
          </cell>
          <cell r="E313" t="str">
            <v>  行政运行</v>
          </cell>
          <cell r="F313">
            <v>191.441716</v>
          </cell>
          <cell r="G313">
            <v>191</v>
          </cell>
          <cell r="H313">
            <v>191</v>
          </cell>
        </row>
        <row r="314">
          <cell r="D314">
            <v>2130305</v>
          </cell>
          <cell r="E314" t="str">
            <v>  水利工程建设</v>
          </cell>
          <cell r="F314">
            <v>8.94</v>
          </cell>
          <cell r="G314">
            <v>9</v>
          </cell>
          <cell r="H314">
            <v>9</v>
          </cell>
        </row>
        <row r="315">
          <cell r="D315">
            <v>2130306</v>
          </cell>
          <cell r="E315" t="str">
            <v>  水利工程运行与维护</v>
          </cell>
          <cell r="F315">
            <v>6</v>
          </cell>
          <cell r="G315">
            <v>6</v>
          </cell>
          <cell r="H315">
            <v>6</v>
          </cell>
        </row>
        <row r="316">
          <cell r="D316">
            <v>2130310</v>
          </cell>
          <cell r="E316" t="str">
            <v>  水土保持</v>
          </cell>
          <cell r="F316">
            <v>48.807453</v>
          </cell>
          <cell r="G316">
            <v>49</v>
          </cell>
          <cell r="H316">
            <v>49</v>
          </cell>
        </row>
        <row r="317">
          <cell r="D317">
            <v>2130311</v>
          </cell>
          <cell r="E317" t="str">
            <v>  水资源节约管理与保护</v>
          </cell>
          <cell r="F317">
            <v>172.13674</v>
          </cell>
          <cell r="G317">
            <v>172</v>
          </cell>
          <cell r="H317">
            <v>172</v>
          </cell>
        </row>
        <row r="318">
          <cell r="D318">
            <v>2130314</v>
          </cell>
          <cell r="E318" t="str">
            <v>  防汛</v>
          </cell>
          <cell r="F318">
            <v>20</v>
          </cell>
          <cell r="G318">
            <v>20</v>
          </cell>
          <cell r="H318">
            <v>20</v>
          </cell>
        </row>
        <row r="319">
          <cell r="D319">
            <v>2130315</v>
          </cell>
          <cell r="E319" t="str">
            <v>  抗旱</v>
          </cell>
          <cell r="F319">
            <v>40.195151</v>
          </cell>
          <cell r="G319">
            <v>40</v>
          </cell>
          <cell r="H319">
            <v>40</v>
          </cell>
        </row>
        <row r="320">
          <cell r="D320">
            <v>2130399</v>
          </cell>
          <cell r="E320" t="str">
            <v>  其他水利支出</v>
          </cell>
          <cell r="F320">
            <v>2763.737741</v>
          </cell>
          <cell r="G320">
            <v>2764</v>
          </cell>
          <cell r="H320">
            <v>2764</v>
          </cell>
        </row>
        <row r="321">
          <cell r="D321">
            <v>21305</v>
          </cell>
          <cell r="E321" t="str">
            <v> 巩固脱贫攻坚成果衔接乡村振兴</v>
          </cell>
          <cell r="F321">
            <v>3316.528031</v>
          </cell>
          <cell r="G321">
            <v>3317</v>
          </cell>
          <cell r="H321">
            <v>3317</v>
          </cell>
        </row>
        <row r="322">
          <cell r="D322">
            <v>2130504</v>
          </cell>
          <cell r="E322" t="str">
            <v>  农村基础设施建设</v>
          </cell>
          <cell r="F322">
            <v>567.98847</v>
          </cell>
          <cell r="G322">
            <v>568</v>
          </cell>
          <cell r="H322">
            <v>568</v>
          </cell>
        </row>
        <row r="323">
          <cell r="D323">
            <v>2130505</v>
          </cell>
          <cell r="E323" t="str">
            <v>  生产发展</v>
          </cell>
          <cell r="F323">
            <v>2271.13007</v>
          </cell>
          <cell r="G323">
            <v>2271</v>
          </cell>
          <cell r="H323">
            <v>2271</v>
          </cell>
        </row>
        <row r="324">
          <cell r="D324">
            <v>2130507</v>
          </cell>
          <cell r="E324" t="str">
            <v>  贷款奖补和贴息</v>
          </cell>
          <cell r="F324">
            <v>120.917691</v>
          </cell>
          <cell r="G324">
            <v>121</v>
          </cell>
          <cell r="H324">
            <v>121</v>
          </cell>
        </row>
        <row r="325">
          <cell r="D325">
            <v>2130599</v>
          </cell>
          <cell r="E325" t="str">
            <v>  其他巩固脱贫攻坚成果衔接乡村振兴支出</v>
          </cell>
          <cell r="F325">
            <v>356.4918</v>
          </cell>
          <cell r="G325">
            <v>356</v>
          </cell>
          <cell r="H325">
            <v>356</v>
          </cell>
        </row>
        <row r="326">
          <cell r="D326">
            <v>21307</v>
          </cell>
          <cell r="E326" t="str">
            <v> 农村综合改革</v>
          </cell>
          <cell r="F326">
            <v>2053.725</v>
          </cell>
          <cell r="G326">
            <v>2054</v>
          </cell>
          <cell r="H326">
            <v>2054</v>
          </cell>
        </row>
        <row r="327">
          <cell r="D327">
            <v>2130701</v>
          </cell>
          <cell r="E327" t="str">
            <v>  对村级公益事业建设的补助</v>
          </cell>
          <cell r="F327">
            <v>194</v>
          </cell>
          <cell r="G327">
            <v>194</v>
          </cell>
          <cell r="H327">
            <v>194</v>
          </cell>
        </row>
        <row r="328">
          <cell r="D328">
            <v>2130705</v>
          </cell>
          <cell r="E328" t="str">
            <v>  对村民委员会和村党支部的补助</v>
          </cell>
          <cell r="F328">
            <v>1859.725</v>
          </cell>
          <cell r="G328">
            <v>1860</v>
          </cell>
          <cell r="H328">
            <v>1860</v>
          </cell>
        </row>
        <row r="329">
          <cell r="D329">
            <v>21308</v>
          </cell>
          <cell r="E329" t="str">
            <v> 普惠金融发展支出</v>
          </cell>
          <cell r="F329">
            <v>194.370679</v>
          </cell>
          <cell r="G329">
            <v>194</v>
          </cell>
          <cell r="H329">
            <v>194</v>
          </cell>
        </row>
        <row r="330">
          <cell r="D330">
            <v>2130803</v>
          </cell>
          <cell r="E330" t="str">
            <v>  农业保险保费补贴</v>
          </cell>
          <cell r="F330">
            <v>117.670608</v>
          </cell>
          <cell r="G330">
            <v>118</v>
          </cell>
          <cell r="H330">
            <v>118</v>
          </cell>
        </row>
        <row r="331">
          <cell r="D331">
            <v>2130804</v>
          </cell>
          <cell r="E331" t="str">
            <v>  创业担保贷款贴息及奖补</v>
          </cell>
          <cell r="F331">
            <v>76.700071</v>
          </cell>
          <cell r="G331">
            <v>77</v>
          </cell>
          <cell r="H331">
            <v>77</v>
          </cell>
        </row>
        <row r="332">
          <cell r="D332">
            <v>214</v>
          </cell>
          <cell r="E332" t="str">
            <v>交通运输支出</v>
          </cell>
          <cell r="F332">
            <v>840.927552</v>
          </cell>
          <cell r="G332">
            <v>841</v>
          </cell>
          <cell r="H332">
            <v>841</v>
          </cell>
        </row>
        <row r="333">
          <cell r="D333">
            <v>21401</v>
          </cell>
          <cell r="E333" t="str">
            <v> 公路水路运输</v>
          </cell>
          <cell r="F333">
            <v>840.927552</v>
          </cell>
          <cell r="G333">
            <v>841</v>
          </cell>
          <cell r="H333">
            <v>841</v>
          </cell>
        </row>
        <row r="334">
          <cell r="D334">
            <v>2140101</v>
          </cell>
          <cell r="E334" t="str">
            <v>  行政运行</v>
          </cell>
          <cell r="F334">
            <v>80.058408</v>
          </cell>
          <cell r="G334">
            <v>80</v>
          </cell>
          <cell r="H334">
            <v>80</v>
          </cell>
        </row>
        <row r="335">
          <cell r="D335">
            <v>2140106</v>
          </cell>
          <cell r="E335" t="str">
            <v>  公路养护</v>
          </cell>
          <cell r="F335">
            <v>165.972</v>
          </cell>
          <cell r="G335">
            <v>166</v>
          </cell>
          <cell r="H335">
            <v>166</v>
          </cell>
        </row>
        <row r="336">
          <cell r="D336">
            <v>2140199</v>
          </cell>
          <cell r="E336" t="str">
            <v>  其他公路水路运输支出</v>
          </cell>
          <cell r="F336">
            <v>594.897144</v>
          </cell>
          <cell r="G336">
            <v>595</v>
          </cell>
          <cell r="H336">
            <v>595</v>
          </cell>
        </row>
        <row r="337">
          <cell r="D337">
            <v>215</v>
          </cell>
          <cell r="E337" t="str">
            <v>资源勘探工业信息等支出</v>
          </cell>
          <cell r="F337">
            <v>580.699289</v>
          </cell>
          <cell r="G337">
            <v>581</v>
          </cell>
          <cell r="H337">
            <v>581</v>
          </cell>
        </row>
        <row r="338">
          <cell r="D338">
            <v>21501</v>
          </cell>
          <cell r="E338" t="str">
            <v> 资源勘探开发</v>
          </cell>
          <cell r="F338">
            <v>290.745343</v>
          </cell>
          <cell r="G338">
            <v>291</v>
          </cell>
          <cell r="H338">
            <v>291</v>
          </cell>
        </row>
        <row r="339">
          <cell r="D339">
            <v>2150101</v>
          </cell>
          <cell r="E339" t="str">
            <v>  行政运行</v>
          </cell>
          <cell r="F339">
            <v>290.745343</v>
          </cell>
          <cell r="G339">
            <v>291</v>
          </cell>
          <cell r="H339">
            <v>291</v>
          </cell>
        </row>
        <row r="340">
          <cell r="D340">
            <v>21505</v>
          </cell>
          <cell r="E340" t="str">
            <v> 工业和信息产业监管</v>
          </cell>
          <cell r="F340">
            <v>289.953946</v>
          </cell>
          <cell r="G340">
            <v>290</v>
          </cell>
          <cell r="H340">
            <v>290</v>
          </cell>
        </row>
        <row r="341">
          <cell r="D341">
            <v>2150501</v>
          </cell>
          <cell r="E341" t="str">
            <v>  行政运行</v>
          </cell>
          <cell r="F341">
            <v>226.341025</v>
          </cell>
          <cell r="G341">
            <v>226</v>
          </cell>
          <cell r="H341">
            <v>226</v>
          </cell>
        </row>
        <row r="342">
          <cell r="D342">
            <v>2150517</v>
          </cell>
          <cell r="E342" t="str">
            <v>  产业发展</v>
          </cell>
          <cell r="F342">
            <v>10.4</v>
          </cell>
          <cell r="G342">
            <v>10</v>
          </cell>
          <cell r="H342">
            <v>10</v>
          </cell>
        </row>
        <row r="343">
          <cell r="D343">
            <v>2150550</v>
          </cell>
          <cell r="E343" t="str">
            <v>  事业运行</v>
          </cell>
          <cell r="F343">
            <v>49.174407</v>
          </cell>
          <cell r="G343">
            <v>49</v>
          </cell>
          <cell r="H343">
            <v>49</v>
          </cell>
        </row>
        <row r="344">
          <cell r="D344">
            <v>2150599</v>
          </cell>
          <cell r="E344" t="str">
            <v>  其他工业和信息产业监管支出</v>
          </cell>
          <cell r="F344">
            <v>4.038514</v>
          </cell>
          <cell r="G344">
            <v>4</v>
          </cell>
          <cell r="H344">
            <v>4</v>
          </cell>
        </row>
        <row r="345">
          <cell r="D345">
            <v>216</v>
          </cell>
          <cell r="E345" t="str">
            <v>商业服务业等支出</v>
          </cell>
          <cell r="F345">
            <v>182.21293</v>
          </cell>
          <cell r="G345">
            <v>182</v>
          </cell>
          <cell r="H345">
            <v>182</v>
          </cell>
        </row>
        <row r="346">
          <cell r="D346">
            <v>21602</v>
          </cell>
          <cell r="E346" t="str">
            <v> 商业流通事务</v>
          </cell>
          <cell r="F346">
            <v>182.21293</v>
          </cell>
          <cell r="G346">
            <v>182</v>
          </cell>
          <cell r="H346">
            <v>182</v>
          </cell>
        </row>
        <row r="347">
          <cell r="D347">
            <v>2160201</v>
          </cell>
          <cell r="E347" t="str">
            <v>  行政运行</v>
          </cell>
          <cell r="F347">
            <v>182.21293</v>
          </cell>
          <cell r="G347">
            <v>182</v>
          </cell>
          <cell r="H347">
            <v>182</v>
          </cell>
        </row>
        <row r="348">
          <cell r="D348">
            <v>220</v>
          </cell>
          <cell r="E348" t="str">
            <v>自然资源海洋气象等支出</v>
          </cell>
          <cell r="F348">
            <v>975.758389</v>
          </cell>
          <cell r="G348">
            <v>976</v>
          </cell>
          <cell r="H348">
            <v>976</v>
          </cell>
        </row>
        <row r="349">
          <cell r="D349">
            <v>22001</v>
          </cell>
          <cell r="E349" t="str">
            <v> 自然资源事务</v>
          </cell>
          <cell r="F349">
            <v>941.824075</v>
          </cell>
          <cell r="G349">
            <v>942</v>
          </cell>
          <cell r="H349">
            <v>942</v>
          </cell>
        </row>
        <row r="350">
          <cell r="D350">
            <v>2200101</v>
          </cell>
          <cell r="E350" t="str">
            <v>  行政运行</v>
          </cell>
          <cell r="F350">
            <v>493.152483</v>
          </cell>
          <cell r="G350">
            <v>493</v>
          </cell>
          <cell r="H350">
            <v>493</v>
          </cell>
        </row>
        <row r="351">
          <cell r="D351">
            <v>2200150</v>
          </cell>
          <cell r="E351" t="str">
            <v>  事业运行</v>
          </cell>
          <cell r="F351">
            <v>434.650792</v>
          </cell>
          <cell r="G351">
            <v>435</v>
          </cell>
          <cell r="H351">
            <v>435</v>
          </cell>
        </row>
        <row r="352">
          <cell r="D352">
            <v>2200199</v>
          </cell>
          <cell r="E352" t="str">
            <v>  其他自然资源事务支出</v>
          </cell>
          <cell r="F352">
            <v>14.0208</v>
          </cell>
          <cell r="G352">
            <v>14</v>
          </cell>
          <cell r="H352">
            <v>14</v>
          </cell>
        </row>
        <row r="353">
          <cell r="D353">
            <v>22005</v>
          </cell>
          <cell r="E353" t="str">
            <v> 气象事务</v>
          </cell>
          <cell r="F353">
            <v>26.074483</v>
          </cell>
          <cell r="G353">
            <v>26</v>
          </cell>
          <cell r="H353">
            <v>26</v>
          </cell>
        </row>
        <row r="354">
          <cell r="D354">
            <v>2200501</v>
          </cell>
          <cell r="E354" t="str">
            <v>  行政运行</v>
          </cell>
          <cell r="F354">
            <v>12.1764</v>
          </cell>
          <cell r="G354">
            <v>12</v>
          </cell>
          <cell r="H354">
            <v>12</v>
          </cell>
        </row>
        <row r="355">
          <cell r="D355">
            <v>2200504</v>
          </cell>
          <cell r="E355" t="str">
            <v>  气象事业机构</v>
          </cell>
          <cell r="F355">
            <v>13.898083</v>
          </cell>
          <cell r="G355">
            <v>14</v>
          </cell>
          <cell r="H355">
            <v>14</v>
          </cell>
        </row>
        <row r="356">
          <cell r="D356">
            <v>22099</v>
          </cell>
          <cell r="E356" t="str">
            <v> 其他自然资源海洋气象等支出</v>
          </cell>
          <cell r="F356">
            <v>7.859831</v>
          </cell>
          <cell r="G356">
            <v>8</v>
          </cell>
          <cell r="H356">
            <v>8</v>
          </cell>
        </row>
        <row r="357">
          <cell r="D357">
            <v>2209999</v>
          </cell>
          <cell r="E357" t="str">
            <v>  其他自然资源海洋气象等支出</v>
          </cell>
          <cell r="F357">
            <v>7.859831</v>
          </cell>
          <cell r="G357">
            <v>8</v>
          </cell>
          <cell r="H357">
            <v>8</v>
          </cell>
        </row>
        <row r="358">
          <cell r="D358">
            <v>221</v>
          </cell>
          <cell r="E358" t="str">
            <v>住房保障支出</v>
          </cell>
          <cell r="F358">
            <v>6497.910677</v>
          </cell>
          <cell r="G358">
            <v>6498</v>
          </cell>
          <cell r="H358">
            <v>6498</v>
          </cell>
        </row>
        <row r="359">
          <cell r="D359">
            <v>22101</v>
          </cell>
          <cell r="E359" t="str">
            <v> 保障性安居工程支出</v>
          </cell>
          <cell r="F359">
            <v>585</v>
          </cell>
          <cell r="G359">
            <v>585</v>
          </cell>
          <cell r="H359">
            <v>585</v>
          </cell>
        </row>
        <row r="360">
          <cell r="D360">
            <v>2210108</v>
          </cell>
          <cell r="E360" t="str">
            <v>  老旧小区改造</v>
          </cell>
          <cell r="F360">
            <v>585</v>
          </cell>
          <cell r="G360">
            <v>585</v>
          </cell>
          <cell r="H360">
            <v>585</v>
          </cell>
        </row>
        <row r="361">
          <cell r="D361">
            <v>22102</v>
          </cell>
          <cell r="E361" t="str">
            <v> 住房改革支出</v>
          </cell>
          <cell r="F361">
            <v>5912.910677</v>
          </cell>
          <cell r="G361">
            <v>5913</v>
          </cell>
          <cell r="H361">
            <v>5913</v>
          </cell>
        </row>
        <row r="362">
          <cell r="D362">
            <v>2210201</v>
          </cell>
          <cell r="E362" t="str">
            <v>  住房公积金</v>
          </cell>
          <cell r="F362">
            <v>5413.421177</v>
          </cell>
          <cell r="G362">
            <v>5413</v>
          </cell>
          <cell r="H362">
            <v>5413</v>
          </cell>
        </row>
        <row r="363">
          <cell r="D363">
            <v>2210203</v>
          </cell>
          <cell r="E363" t="str">
            <v>  购房补贴</v>
          </cell>
          <cell r="F363">
            <v>499.4895</v>
          </cell>
          <cell r="G363">
            <v>499</v>
          </cell>
          <cell r="H363">
            <v>499</v>
          </cell>
        </row>
        <row r="364">
          <cell r="D364">
            <v>222</v>
          </cell>
          <cell r="E364" t="str">
            <v>粮油物资储备支出</v>
          </cell>
          <cell r="F364">
            <v>397.929122</v>
          </cell>
          <cell r="G364">
            <v>398</v>
          </cell>
          <cell r="H364">
            <v>398</v>
          </cell>
        </row>
        <row r="365">
          <cell r="D365">
            <v>22201</v>
          </cell>
          <cell r="E365" t="str">
            <v> 粮油物资事务</v>
          </cell>
          <cell r="F365">
            <v>312.259172</v>
          </cell>
          <cell r="G365">
            <v>312</v>
          </cell>
          <cell r="H365">
            <v>312</v>
          </cell>
        </row>
        <row r="366">
          <cell r="D366">
            <v>2220105</v>
          </cell>
          <cell r="E366" t="str">
            <v>  信息统计</v>
          </cell>
          <cell r="F366">
            <v>0.35</v>
          </cell>
          <cell r="G366">
            <v>0</v>
          </cell>
          <cell r="H366">
            <v>0</v>
          </cell>
        </row>
        <row r="367">
          <cell r="D367">
            <v>2220106</v>
          </cell>
          <cell r="E367" t="str">
            <v>  专项业务活动</v>
          </cell>
          <cell r="F367">
            <v>21.2663</v>
          </cell>
          <cell r="G367">
            <v>21</v>
          </cell>
          <cell r="H367">
            <v>21</v>
          </cell>
        </row>
        <row r="368">
          <cell r="D368">
            <v>2220112</v>
          </cell>
          <cell r="E368" t="str">
            <v>  粮食财务挂账利息补贴</v>
          </cell>
          <cell r="F368">
            <v>10</v>
          </cell>
          <cell r="G368">
            <v>10</v>
          </cell>
          <cell r="H368">
            <v>10</v>
          </cell>
        </row>
        <row r="369">
          <cell r="D369">
            <v>2220113</v>
          </cell>
          <cell r="E369" t="str">
            <v>  粮食财务挂账消化款</v>
          </cell>
          <cell r="F369">
            <v>90</v>
          </cell>
          <cell r="G369">
            <v>90</v>
          </cell>
          <cell r="H369">
            <v>90</v>
          </cell>
        </row>
        <row r="370">
          <cell r="D370">
            <v>2220115</v>
          </cell>
          <cell r="E370" t="str">
            <v>  粮食风险基金</v>
          </cell>
          <cell r="F370">
            <v>190.642872</v>
          </cell>
          <cell r="G370">
            <v>191</v>
          </cell>
          <cell r="H370">
            <v>191</v>
          </cell>
        </row>
        <row r="371">
          <cell r="D371">
            <v>22204</v>
          </cell>
          <cell r="E371" t="str">
            <v> 粮油储备</v>
          </cell>
          <cell r="F371">
            <v>55.63725</v>
          </cell>
          <cell r="G371">
            <v>56</v>
          </cell>
          <cell r="H371">
            <v>56</v>
          </cell>
        </row>
        <row r="372">
          <cell r="D372">
            <v>2220401</v>
          </cell>
          <cell r="E372" t="str">
            <v>  储备粮油补贴</v>
          </cell>
          <cell r="F372">
            <v>55.63725</v>
          </cell>
          <cell r="G372">
            <v>56</v>
          </cell>
          <cell r="H372">
            <v>56</v>
          </cell>
        </row>
        <row r="373">
          <cell r="D373">
            <v>22205</v>
          </cell>
          <cell r="E373" t="str">
            <v> 重要商品储备</v>
          </cell>
          <cell r="F373">
            <v>30.0327</v>
          </cell>
          <cell r="G373">
            <v>30</v>
          </cell>
          <cell r="H373">
            <v>30</v>
          </cell>
        </row>
        <row r="374">
          <cell r="D374">
            <v>2220511</v>
          </cell>
          <cell r="E374" t="str">
            <v>  应急物资储备</v>
          </cell>
          <cell r="F374">
            <v>30.0327</v>
          </cell>
          <cell r="G374">
            <v>30</v>
          </cell>
          <cell r="H374">
            <v>30</v>
          </cell>
        </row>
        <row r="375">
          <cell r="D375">
            <v>224</v>
          </cell>
          <cell r="E375" t="str">
            <v>灾害防治及应急管理支出</v>
          </cell>
          <cell r="F375">
            <v>1523.53235</v>
          </cell>
          <cell r="G375">
            <v>1524</v>
          </cell>
          <cell r="H375">
            <v>1524</v>
          </cell>
        </row>
        <row r="376">
          <cell r="D376">
            <v>22401</v>
          </cell>
          <cell r="E376" t="str">
            <v> 应急管理事务</v>
          </cell>
          <cell r="F376">
            <v>650.28181</v>
          </cell>
          <cell r="G376">
            <v>650</v>
          </cell>
          <cell r="H376">
            <v>650</v>
          </cell>
        </row>
        <row r="377">
          <cell r="D377">
            <v>2240101</v>
          </cell>
          <cell r="E377" t="str">
            <v>  行政运行</v>
          </cell>
          <cell r="F377">
            <v>279.022857</v>
          </cell>
          <cell r="G377">
            <v>279</v>
          </cell>
          <cell r="H377">
            <v>279</v>
          </cell>
        </row>
        <row r="378">
          <cell r="D378">
            <v>2240106</v>
          </cell>
          <cell r="E378" t="str">
            <v>  安全监管</v>
          </cell>
          <cell r="F378">
            <v>33.2276</v>
          </cell>
          <cell r="G378">
            <v>33</v>
          </cell>
          <cell r="H378">
            <v>33</v>
          </cell>
        </row>
        <row r="379">
          <cell r="D379">
            <v>2240109</v>
          </cell>
          <cell r="E379" t="str">
            <v>  应急管理</v>
          </cell>
          <cell r="F379">
            <v>53</v>
          </cell>
          <cell r="G379">
            <v>53</v>
          </cell>
          <cell r="H379">
            <v>53</v>
          </cell>
        </row>
        <row r="380">
          <cell r="D380">
            <v>2240150</v>
          </cell>
          <cell r="E380" t="str">
            <v>  事业运行</v>
          </cell>
          <cell r="F380">
            <v>156.111353</v>
          </cell>
          <cell r="G380">
            <v>156</v>
          </cell>
          <cell r="H380">
            <v>156</v>
          </cell>
        </row>
        <row r="381">
          <cell r="D381">
            <v>2240199</v>
          </cell>
          <cell r="E381" t="str">
            <v>  其他应急管理支出</v>
          </cell>
          <cell r="F381">
            <v>128.92</v>
          </cell>
          <cell r="G381">
            <v>129</v>
          </cell>
          <cell r="H381">
            <v>129</v>
          </cell>
        </row>
        <row r="382">
          <cell r="D382">
            <v>22402</v>
          </cell>
          <cell r="E382" t="str">
            <v> 消防救援事务</v>
          </cell>
          <cell r="F382">
            <v>484.27252</v>
          </cell>
          <cell r="G382">
            <v>484</v>
          </cell>
          <cell r="H382">
            <v>484</v>
          </cell>
        </row>
        <row r="383">
          <cell r="D383">
            <v>2240201</v>
          </cell>
          <cell r="E383" t="str">
            <v>  行政运行</v>
          </cell>
          <cell r="F383">
            <v>246.823119</v>
          </cell>
          <cell r="G383">
            <v>247</v>
          </cell>
          <cell r="H383">
            <v>247</v>
          </cell>
        </row>
        <row r="384">
          <cell r="D384">
            <v>2240204</v>
          </cell>
          <cell r="E384" t="str">
            <v>  消防应急救援</v>
          </cell>
          <cell r="F384">
            <v>237.449401</v>
          </cell>
          <cell r="G384">
            <v>237</v>
          </cell>
          <cell r="H384">
            <v>237</v>
          </cell>
        </row>
        <row r="385">
          <cell r="D385">
            <v>22405</v>
          </cell>
          <cell r="E385" t="str">
            <v> 地震事务</v>
          </cell>
          <cell r="F385">
            <v>104.84602</v>
          </cell>
          <cell r="G385">
            <v>105</v>
          </cell>
          <cell r="H385">
            <v>105</v>
          </cell>
        </row>
        <row r="386">
          <cell r="D386">
            <v>2240501</v>
          </cell>
          <cell r="E386" t="str">
            <v>  行政运行</v>
          </cell>
          <cell r="F386">
            <v>104.04542</v>
          </cell>
          <cell r="G386">
            <v>104</v>
          </cell>
          <cell r="H386">
            <v>104</v>
          </cell>
        </row>
        <row r="387">
          <cell r="D387">
            <v>2240505</v>
          </cell>
          <cell r="E387" t="str">
            <v>  地震预测预报</v>
          </cell>
          <cell r="F387">
            <v>0.8006</v>
          </cell>
          <cell r="G387">
            <v>1</v>
          </cell>
          <cell r="H387">
            <v>1</v>
          </cell>
        </row>
        <row r="388">
          <cell r="D388">
            <v>22406</v>
          </cell>
          <cell r="E388" t="str">
            <v> 自然灾害防治</v>
          </cell>
          <cell r="F388">
            <v>198.144</v>
          </cell>
          <cell r="G388">
            <v>198</v>
          </cell>
          <cell r="H388">
            <v>198</v>
          </cell>
        </row>
        <row r="389">
          <cell r="D389">
            <v>2240601</v>
          </cell>
          <cell r="E389" t="str">
            <v>  地质灾害防治</v>
          </cell>
          <cell r="F389">
            <v>189.144</v>
          </cell>
          <cell r="G389">
            <v>189</v>
          </cell>
          <cell r="H389">
            <v>189</v>
          </cell>
        </row>
        <row r="390">
          <cell r="D390">
            <v>2240699</v>
          </cell>
          <cell r="E390" t="str">
            <v>  其他自然灾害防治支出</v>
          </cell>
          <cell r="F390">
            <v>9</v>
          </cell>
          <cell r="G390">
            <v>9</v>
          </cell>
          <cell r="H390">
            <v>9</v>
          </cell>
        </row>
        <row r="391">
          <cell r="D391">
            <v>22407</v>
          </cell>
          <cell r="E391" t="str">
            <v> 自然灾害救灾及恢复重建支出</v>
          </cell>
          <cell r="F391">
            <v>85.988</v>
          </cell>
          <cell r="G391">
            <v>86</v>
          </cell>
          <cell r="H391">
            <v>86</v>
          </cell>
        </row>
        <row r="392">
          <cell r="D392">
            <v>2240703</v>
          </cell>
          <cell r="E392" t="str">
            <v>  自然灾害救灾补助</v>
          </cell>
          <cell r="F392">
            <v>85.988</v>
          </cell>
          <cell r="G392">
            <v>86</v>
          </cell>
          <cell r="H392">
            <v>86</v>
          </cell>
        </row>
        <row r="393">
          <cell r="D393">
            <v>232</v>
          </cell>
          <cell r="E393" t="str">
            <v>债务付息支出</v>
          </cell>
          <cell r="F393">
            <v>8787.287977</v>
          </cell>
          <cell r="G393">
            <v>8787</v>
          </cell>
          <cell r="H393">
            <v>8787</v>
          </cell>
        </row>
        <row r="394">
          <cell r="D394">
            <v>23203</v>
          </cell>
          <cell r="E394" t="str">
            <v> 地方政府一般债务付息支出</v>
          </cell>
          <cell r="F394">
            <v>8787.287977</v>
          </cell>
          <cell r="G394">
            <v>8787</v>
          </cell>
          <cell r="H394">
            <v>8787</v>
          </cell>
        </row>
        <row r="395">
          <cell r="D395">
            <v>2320301</v>
          </cell>
          <cell r="E395" t="str">
            <v>  地方政府一般债券付息支出</v>
          </cell>
          <cell r="F395">
            <v>8787.287977</v>
          </cell>
          <cell r="G395">
            <v>8787</v>
          </cell>
          <cell r="H395">
            <v>8787</v>
          </cell>
        </row>
        <row r="396">
          <cell r="D396">
            <v>233</v>
          </cell>
          <cell r="E396" t="str">
            <v>债务发行费用支出</v>
          </cell>
          <cell r="F396">
            <v>17.3432</v>
          </cell>
          <cell r="G396">
            <v>17</v>
          </cell>
          <cell r="H396">
            <v>17</v>
          </cell>
        </row>
        <row r="397">
          <cell r="D397">
            <v>23303</v>
          </cell>
          <cell r="E397" t="str">
            <v> 地方政府一般债务发行费用支出</v>
          </cell>
          <cell r="F397">
            <v>17.3432</v>
          </cell>
          <cell r="G397">
            <v>17</v>
          </cell>
          <cell r="H397">
            <v>17</v>
          </cell>
        </row>
        <row r="398">
          <cell r="D398">
            <v>2330301</v>
          </cell>
          <cell r="E398" t="str">
            <v>  地方政府一般债务发行费用支出</v>
          </cell>
          <cell r="F398">
            <v>17.3432</v>
          </cell>
          <cell r="G398">
            <v>17</v>
          </cell>
          <cell r="H398">
            <v>17</v>
          </cell>
        </row>
      </sheetData>
      <sheetData sheetId="2">
        <row r="3">
          <cell r="D3">
            <v>212</v>
          </cell>
          <cell r="E3">
            <v>2854414143.93</v>
          </cell>
          <cell r="F3">
            <v>285441.414393</v>
          </cell>
          <cell r="G3">
            <v>285441</v>
          </cell>
          <cell r="H3">
            <v>285441</v>
          </cell>
        </row>
        <row r="4">
          <cell r="D4">
            <v>21208</v>
          </cell>
          <cell r="E4">
            <v>821861361.65</v>
          </cell>
          <cell r="F4">
            <v>82186.136165</v>
          </cell>
          <cell r="G4">
            <v>82186</v>
          </cell>
          <cell r="H4">
            <v>82186</v>
          </cell>
        </row>
        <row r="5">
          <cell r="D5">
            <v>2120801</v>
          </cell>
          <cell r="E5">
            <v>168290810.83</v>
          </cell>
          <cell r="F5">
            <v>16829.081083</v>
          </cell>
          <cell r="G5">
            <v>16829</v>
          </cell>
          <cell r="H5">
            <v>16829</v>
          </cell>
        </row>
        <row r="6">
          <cell r="D6">
            <v>2120814</v>
          </cell>
          <cell r="E6">
            <v>11744941.23</v>
          </cell>
          <cell r="F6">
            <v>1174.494123</v>
          </cell>
          <cell r="G6">
            <v>1174</v>
          </cell>
          <cell r="H6">
            <v>1174</v>
          </cell>
        </row>
        <row r="7">
          <cell r="D7">
            <v>2120815</v>
          </cell>
          <cell r="E7">
            <v>8824300</v>
          </cell>
          <cell r="F7">
            <v>882.43</v>
          </cell>
          <cell r="G7">
            <v>882</v>
          </cell>
          <cell r="H7">
            <v>882</v>
          </cell>
        </row>
        <row r="8">
          <cell r="D8">
            <v>2120816</v>
          </cell>
          <cell r="E8">
            <v>33160600.86</v>
          </cell>
          <cell r="F8">
            <v>3316.060086</v>
          </cell>
          <cell r="G8">
            <v>3316</v>
          </cell>
          <cell r="H8">
            <v>3316</v>
          </cell>
        </row>
        <row r="9">
          <cell r="D9">
            <v>2120899</v>
          </cell>
          <cell r="E9">
            <v>599840708.73</v>
          </cell>
          <cell r="F9">
            <v>59984.070873</v>
          </cell>
          <cell r="G9">
            <v>59984</v>
          </cell>
          <cell r="H9">
            <v>59984</v>
          </cell>
        </row>
        <row r="10">
          <cell r="D10">
            <v>21214</v>
          </cell>
          <cell r="E10">
            <v>22552782.28</v>
          </cell>
          <cell r="F10">
            <v>2255.278228</v>
          </cell>
          <cell r="G10">
            <v>2255</v>
          </cell>
          <cell r="H10">
            <v>2255</v>
          </cell>
        </row>
        <row r="11">
          <cell r="D11">
            <v>2121401</v>
          </cell>
          <cell r="E11">
            <v>22552782.28</v>
          </cell>
          <cell r="F11">
            <v>2255.278228</v>
          </cell>
          <cell r="G11">
            <v>2255</v>
          </cell>
          <cell r="H11">
            <v>2255</v>
          </cell>
        </row>
        <row r="12">
          <cell r="D12">
            <v>21216</v>
          </cell>
          <cell r="E12">
            <v>2010000000</v>
          </cell>
          <cell r="F12">
            <v>201000</v>
          </cell>
          <cell r="G12">
            <v>201000</v>
          </cell>
          <cell r="H12">
            <v>201000</v>
          </cell>
        </row>
        <row r="13">
          <cell r="D13">
            <v>2121699</v>
          </cell>
          <cell r="E13">
            <v>2010000000</v>
          </cell>
          <cell r="F13">
            <v>201000</v>
          </cell>
          <cell r="G13">
            <v>201000</v>
          </cell>
          <cell r="H13">
            <v>201000</v>
          </cell>
        </row>
        <row r="14">
          <cell r="D14">
            <v>213</v>
          </cell>
          <cell r="E14">
            <v>454800</v>
          </cell>
          <cell r="F14">
            <v>45.48</v>
          </cell>
          <cell r="G14">
            <v>45</v>
          </cell>
          <cell r="H14">
            <v>45</v>
          </cell>
        </row>
        <row r="15">
          <cell r="D15">
            <v>21372</v>
          </cell>
          <cell r="E15">
            <v>454800</v>
          </cell>
          <cell r="F15">
            <v>45.48</v>
          </cell>
          <cell r="G15">
            <v>45</v>
          </cell>
          <cell r="H15">
            <v>45</v>
          </cell>
        </row>
        <row r="16">
          <cell r="D16">
            <v>2137201</v>
          </cell>
          <cell r="E16">
            <v>453500</v>
          </cell>
          <cell r="F16">
            <v>45.35</v>
          </cell>
          <cell r="G16">
            <v>45</v>
          </cell>
          <cell r="H16">
            <v>45</v>
          </cell>
        </row>
        <row r="17">
          <cell r="D17">
            <v>2137299</v>
          </cell>
          <cell r="E17">
            <v>1300</v>
          </cell>
          <cell r="F17">
            <v>0.13</v>
          </cell>
          <cell r="G17">
            <v>0</v>
          </cell>
          <cell r="H17">
            <v>0</v>
          </cell>
        </row>
        <row r="18">
          <cell r="D18">
            <v>229</v>
          </cell>
          <cell r="E18">
            <v>2591330</v>
          </cell>
          <cell r="F18">
            <v>259.133</v>
          </cell>
          <cell r="G18">
            <v>259</v>
          </cell>
          <cell r="H18">
            <v>259</v>
          </cell>
        </row>
        <row r="19">
          <cell r="D19">
            <v>22960</v>
          </cell>
          <cell r="E19">
            <v>2591330</v>
          </cell>
          <cell r="F19">
            <v>259.133</v>
          </cell>
          <cell r="G19">
            <v>259</v>
          </cell>
          <cell r="H19">
            <v>259</v>
          </cell>
        </row>
        <row r="20">
          <cell r="D20">
            <v>2296002</v>
          </cell>
          <cell r="E20">
            <v>1061000</v>
          </cell>
          <cell r="F20">
            <v>106.1</v>
          </cell>
          <cell r="G20">
            <v>106</v>
          </cell>
          <cell r="H20">
            <v>106</v>
          </cell>
        </row>
        <row r="21">
          <cell r="D21">
            <v>2296003</v>
          </cell>
          <cell r="E21">
            <v>1413830</v>
          </cell>
          <cell r="F21">
            <v>141.383</v>
          </cell>
          <cell r="G21">
            <v>141</v>
          </cell>
          <cell r="H21">
            <v>141</v>
          </cell>
        </row>
        <row r="22">
          <cell r="D22">
            <v>2296006</v>
          </cell>
          <cell r="E22">
            <v>16500</v>
          </cell>
          <cell r="F22">
            <v>1.65</v>
          </cell>
          <cell r="G22">
            <v>2</v>
          </cell>
          <cell r="H22">
            <v>2</v>
          </cell>
        </row>
        <row r="23">
          <cell r="D23">
            <v>2296099</v>
          </cell>
          <cell r="E23">
            <v>100000</v>
          </cell>
          <cell r="F23">
            <v>10</v>
          </cell>
          <cell r="G23">
            <v>10</v>
          </cell>
          <cell r="H23">
            <v>10</v>
          </cell>
        </row>
        <row r="24">
          <cell r="D24">
            <v>232</v>
          </cell>
          <cell r="E24">
            <v>252031570.82</v>
          </cell>
          <cell r="F24">
            <v>25203.157082</v>
          </cell>
          <cell r="G24">
            <v>25203</v>
          </cell>
          <cell r="H24">
            <v>25203</v>
          </cell>
        </row>
        <row r="25">
          <cell r="D25">
            <v>23204</v>
          </cell>
          <cell r="E25">
            <v>252031570.82</v>
          </cell>
          <cell r="F25">
            <v>25203.157082</v>
          </cell>
          <cell r="G25">
            <v>25203</v>
          </cell>
          <cell r="H25">
            <v>25203</v>
          </cell>
        </row>
        <row r="26">
          <cell r="D26">
            <v>2320411</v>
          </cell>
          <cell r="E26">
            <v>38408450.2</v>
          </cell>
          <cell r="F26">
            <v>3840.84502</v>
          </cell>
          <cell r="G26">
            <v>3841</v>
          </cell>
          <cell r="H26">
            <v>3841</v>
          </cell>
        </row>
        <row r="27">
          <cell r="D27">
            <v>2320431</v>
          </cell>
          <cell r="E27">
            <v>14984789.2</v>
          </cell>
          <cell r="F27">
            <v>1498.47892</v>
          </cell>
          <cell r="G27">
            <v>1498</v>
          </cell>
          <cell r="H27">
            <v>1498</v>
          </cell>
        </row>
        <row r="28">
          <cell r="D28">
            <v>2320432</v>
          </cell>
          <cell r="E28">
            <v>12693034.62</v>
          </cell>
          <cell r="F28">
            <v>1269.303462</v>
          </cell>
          <cell r="G28">
            <v>1269</v>
          </cell>
          <cell r="H28">
            <v>1269</v>
          </cell>
        </row>
        <row r="29">
          <cell r="D29">
            <v>2320433</v>
          </cell>
          <cell r="E29">
            <v>143016150.45</v>
          </cell>
          <cell r="F29">
            <v>14301.615045</v>
          </cell>
          <cell r="G29">
            <v>14302</v>
          </cell>
          <cell r="H29">
            <v>14302</v>
          </cell>
        </row>
        <row r="30">
          <cell r="D30">
            <v>2320498</v>
          </cell>
          <cell r="E30">
            <v>42929146.35</v>
          </cell>
          <cell r="F30">
            <v>4292.914635</v>
          </cell>
          <cell r="G30">
            <v>4293</v>
          </cell>
          <cell r="H30">
            <v>4293</v>
          </cell>
        </row>
        <row r="31">
          <cell r="D31">
            <v>233</v>
          </cell>
          <cell r="E31">
            <v>2371593.53</v>
          </cell>
          <cell r="F31">
            <v>237.159353</v>
          </cell>
          <cell r="G31">
            <v>237</v>
          </cell>
          <cell r="H31">
            <v>237</v>
          </cell>
        </row>
        <row r="32">
          <cell r="D32">
            <v>23304</v>
          </cell>
          <cell r="E32">
            <v>2371593.53</v>
          </cell>
          <cell r="F32">
            <v>237.159353</v>
          </cell>
          <cell r="G32">
            <v>237</v>
          </cell>
          <cell r="H32">
            <v>237</v>
          </cell>
        </row>
        <row r="33">
          <cell r="D33">
            <v>2330411</v>
          </cell>
          <cell r="E33">
            <v>60648</v>
          </cell>
          <cell r="F33">
            <v>6.0648</v>
          </cell>
          <cell r="G33">
            <v>6</v>
          </cell>
          <cell r="H33">
            <v>6</v>
          </cell>
        </row>
        <row r="34">
          <cell r="D34">
            <v>2330433</v>
          </cell>
          <cell r="E34">
            <v>2310945.53</v>
          </cell>
          <cell r="F34">
            <v>231.094553</v>
          </cell>
          <cell r="G34">
            <v>231</v>
          </cell>
          <cell r="H34">
            <v>231</v>
          </cell>
        </row>
      </sheetData>
    </sheetDataSet>
  </externalBook>
</externalLink>
</file>

<file path=xl/externalLinks/externalLink262.xml><?xml version="1.0" encoding="utf-8"?>
<externalLink xmlns="http://schemas.openxmlformats.org/spreadsheetml/2006/main">
  <externalBook xmlns:r="http://schemas.openxmlformats.org/officeDocument/2006/relationships" r:id="rId1">
    <sheetNames>
      <sheetName val="第一页"/>
      <sheetName val="公共预算支出"/>
      <sheetName val="基金支出"/>
    </sheetNames>
    <sheetDataSet>
      <sheetData sheetId="0"/>
      <sheetData sheetId="1">
        <row r="3">
          <cell r="C3">
            <v>201</v>
          </cell>
          <cell r="D3">
            <v>109678374.7</v>
          </cell>
          <cell r="E3">
            <v>10967.83747</v>
          </cell>
          <cell r="F3">
            <v>10968</v>
          </cell>
          <cell r="G3">
            <v>10968</v>
          </cell>
        </row>
        <row r="4">
          <cell r="C4">
            <v>20101</v>
          </cell>
          <cell r="D4">
            <v>5602826.8</v>
          </cell>
          <cell r="E4">
            <v>560.28268</v>
          </cell>
          <cell r="F4">
            <v>560</v>
          </cell>
          <cell r="G4">
            <v>560</v>
          </cell>
        </row>
        <row r="5">
          <cell r="C5">
            <v>2010101</v>
          </cell>
          <cell r="D5">
            <v>5075123.25</v>
          </cell>
          <cell r="E5">
            <v>507.512325</v>
          </cell>
          <cell r="F5">
            <v>508</v>
          </cell>
          <cell r="G5">
            <v>508</v>
          </cell>
        </row>
        <row r="6">
          <cell r="C6">
            <v>2010102</v>
          </cell>
          <cell r="D6">
            <v>50000</v>
          </cell>
          <cell r="E6">
            <v>5</v>
          </cell>
          <cell r="F6">
            <v>5</v>
          </cell>
          <cell r="G6">
            <v>5</v>
          </cell>
        </row>
        <row r="7">
          <cell r="C7">
            <v>2010104</v>
          </cell>
          <cell r="D7">
            <v>92888.5</v>
          </cell>
          <cell r="E7">
            <v>9.28885</v>
          </cell>
          <cell r="F7">
            <v>9</v>
          </cell>
          <cell r="G7">
            <v>9</v>
          </cell>
        </row>
        <row r="8">
          <cell r="C8">
            <v>2010108</v>
          </cell>
          <cell r="D8">
            <v>153600.25</v>
          </cell>
          <cell r="E8">
            <v>15.360025</v>
          </cell>
          <cell r="F8">
            <v>15</v>
          </cell>
          <cell r="G8">
            <v>15</v>
          </cell>
        </row>
        <row r="9">
          <cell r="C9">
            <v>2010150</v>
          </cell>
          <cell r="D9">
            <v>211214.8</v>
          </cell>
          <cell r="E9">
            <v>21.12148</v>
          </cell>
          <cell r="F9">
            <v>21</v>
          </cell>
          <cell r="G9">
            <v>21</v>
          </cell>
        </row>
        <row r="10">
          <cell r="C10">
            <v>2010199</v>
          </cell>
          <cell r="D10">
            <v>20000</v>
          </cell>
          <cell r="E10">
            <v>2</v>
          </cell>
          <cell r="F10">
            <v>2</v>
          </cell>
          <cell r="G10">
            <v>2</v>
          </cell>
        </row>
        <row r="11">
          <cell r="C11">
            <v>20102</v>
          </cell>
          <cell r="D11">
            <v>5891161.17</v>
          </cell>
          <cell r="E11">
            <v>589.116117</v>
          </cell>
          <cell r="F11">
            <v>589</v>
          </cell>
          <cell r="G11">
            <v>589</v>
          </cell>
        </row>
        <row r="12">
          <cell r="C12">
            <v>2010201</v>
          </cell>
          <cell r="D12">
            <v>5517860.13</v>
          </cell>
          <cell r="E12">
            <v>551.786013</v>
          </cell>
          <cell r="F12">
            <v>552</v>
          </cell>
          <cell r="G12">
            <v>552</v>
          </cell>
        </row>
        <row r="13">
          <cell r="C13">
            <v>2010202</v>
          </cell>
          <cell r="D13">
            <v>1500</v>
          </cell>
          <cell r="E13">
            <v>0.15</v>
          </cell>
          <cell r="F13">
            <v>0</v>
          </cell>
          <cell r="G13">
            <v>0</v>
          </cell>
        </row>
        <row r="14">
          <cell r="C14">
            <v>2010204</v>
          </cell>
          <cell r="D14">
            <v>11511.5</v>
          </cell>
          <cell r="E14">
            <v>1.15115</v>
          </cell>
          <cell r="F14">
            <v>1</v>
          </cell>
          <cell r="G14">
            <v>1</v>
          </cell>
        </row>
        <row r="15">
          <cell r="C15">
            <v>2010205</v>
          </cell>
          <cell r="D15">
            <v>9754.1</v>
          </cell>
          <cell r="E15">
            <v>0.97541</v>
          </cell>
          <cell r="F15">
            <v>1</v>
          </cell>
          <cell r="G15">
            <v>1</v>
          </cell>
        </row>
        <row r="16">
          <cell r="C16">
            <v>2010206</v>
          </cell>
          <cell r="D16" t="str">
            <v/>
          </cell>
          <cell r="E16" t="str">
            <v/>
          </cell>
          <cell r="F16" t="e">
            <v>#VALUE!</v>
          </cell>
        </row>
        <row r="17">
          <cell r="C17">
            <v>2010250</v>
          </cell>
          <cell r="D17">
            <v>290535.44</v>
          </cell>
          <cell r="E17">
            <v>29.053544</v>
          </cell>
          <cell r="F17">
            <v>29</v>
          </cell>
          <cell r="G17">
            <v>29</v>
          </cell>
        </row>
        <row r="18">
          <cell r="C18">
            <v>2010299</v>
          </cell>
          <cell r="D18">
            <v>60000</v>
          </cell>
          <cell r="E18">
            <v>6</v>
          </cell>
          <cell r="F18">
            <v>6</v>
          </cell>
          <cell r="G18">
            <v>6</v>
          </cell>
        </row>
        <row r="19">
          <cell r="C19">
            <v>20103</v>
          </cell>
          <cell r="D19">
            <v>27457350.51</v>
          </cell>
          <cell r="E19">
            <v>2745.735051</v>
          </cell>
          <cell r="F19">
            <v>2746</v>
          </cell>
          <cell r="G19">
            <v>2746</v>
          </cell>
        </row>
        <row r="20">
          <cell r="C20">
            <v>2010301</v>
          </cell>
          <cell r="D20">
            <v>16594355.19</v>
          </cell>
          <cell r="E20">
            <v>1659.435519</v>
          </cell>
          <cell r="F20">
            <v>1659</v>
          </cell>
          <cell r="G20">
            <v>1659</v>
          </cell>
        </row>
        <row r="21">
          <cell r="C21">
            <v>2010302</v>
          </cell>
          <cell r="D21">
            <v>328984.2</v>
          </cell>
          <cell r="E21">
            <v>32.89842</v>
          </cell>
          <cell r="F21">
            <v>33</v>
          </cell>
          <cell r="G21">
            <v>33</v>
          </cell>
        </row>
        <row r="22">
          <cell r="C22">
            <v>2010303</v>
          </cell>
          <cell r="D22">
            <v>48397.53</v>
          </cell>
          <cell r="E22">
            <v>4.839753</v>
          </cell>
          <cell r="F22">
            <v>5</v>
          </cell>
          <cell r="G22">
            <v>5</v>
          </cell>
        </row>
        <row r="23">
          <cell r="C23">
            <v>2010305</v>
          </cell>
          <cell r="D23">
            <v>4861151.61</v>
          </cell>
          <cell r="E23">
            <v>486.115161</v>
          </cell>
          <cell r="F23">
            <v>486</v>
          </cell>
          <cell r="G23">
            <v>486</v>
          </cell>
        </row>
        <row r="24">
          <cell r="C24">
            <v>2010350</v>
          </cell>
          <cell r="D24">
            <v>4220055.25</v>
          </cell>
          <cell r="E24">
            <v>422.005525</v>
          </cell>
          <cell r="F24">
            <v>422</v>
          </cell>
          <cell r="G24">
            <v>422</v>
          </cell>
        </row>
        <row r="25">
          <cell r="C25">
            <v>2010399</v>
          </cell>
          <cell r="D25">
            <v>1501201.79</v>
          </cell>
          <cell r="E25">
            <v>150.120179</v>
          </cell>
          <cell r="F25">
            <v>150</v>
          </cell>
          <cell r="G25">
            <v>150</v>
          </cell>
        </row>
        <row r="26">
          <cell r="C26">
            <v>20104</v>
          </cell>
          <cell r="D26">
            <v>4427240.22</v>
          </cell>
          <cell r="E26">
            <v>442.724022</v>
          </cell>
          <cell r="F26">
            <v>443</v>
          </cell>
          <cell r="G26">
            <v>443</v>
          </cell>
        </row>
        <row r="27">
          <cell r="C27">
            <v>2010401</v>
          </cell>
          <cell r="D27">
            <v>2710852.15</v>
          </cell>
          <cell r="E27">
            <v>271.085215</v>
          </cell>
          <cell r="F27">
            <v>271</v>
          </cell>
          <cell r="G27">
            <v>271</v>
          </cell>
        </row>
        <row r="28">
          <cell r="C28">
            <v>2010450</v>
          </cell>
          <cell r="D28">
            <v>1716388.07</v>
          </cell>
          <cell r="E28">
            <v>171.638807</v>
          </cell>
          <cell r="F28">
            <v>172</v>
          </cell>
          <cell r="G28">
            <v>172</v>
          </cell>
        </row>
        <row r="29">
          <cell r="C29">
            <v>20105</v>
          </cell>
          <cell r="D29">
            <v>4927749.8</v>
          </cell>
          <cell r="E29">
            <v>492.77498</v>
          </cell>
          <cell r="F29">
            <v>493</v>
          </cell>
          <cell r="G29">
            <v>493</v>
          </cell>
        </row>
        <row r="30">
          <cell r="C30">
            <v>2010501</v>
          </cell>
          <cell r="D30">
            <v>1637267.64</v>
          </cell>
          <cell r="E30">
            <v>163.726764</v>
          </cell>
          <cell r="F30">
            <v>164</v>
          </cell>
          <cell r="G30">
            <v>164</v>
          </cell>
        </row>
        <row r="31">
          <cell r="C31">
            <v>2010507</v>
          </cell>
          <cell r="D31">
            <v>508476</v>
          </cell>
          <cell r="E31">
            <v>50.8476</v>
          </cell>
          <cell r="F31">
            <v>51</v>
          </cell>
          <cell r="G31">
            <v>51</v>
          </cell>
        </row>
        <row r="32">
          <cell r="C32">
            <v>2010508</v>
          </cell>
          <cell r="D32">
            <v>366300</v>
          </cell>
          <cell r="E32">
            <v>36.63</v>
          </cell>
          <cell r="F32">
            <v>37</v>
          </cell>
          <cell r="G32">
            <v>37</v>
          </cell>
        </row>
        <row r="33">
          <cell r="C33">
            <v>2010550</v>
          </cell>
          <cell r="D33">
            <v>2415706.16</v>
          </cell>
          <cell r="E33">
            <v>241.570616</v>
          </cell>
          <cell r="F33">
            <v>242</v>
          </cell>
          <cell r="G33">
            <v>242</v>
          </cell>
        </row>
        <row r="34">
          <cell r="C34">
            <v>20106</v>
          </cell>
          <cell r="D34">
            <v>9755619.91</v>
          </cell>
          <cell r="E34">
            <v>975.561991</v>
          </cell>
          <cell r="F34">
            <v>976</v>
          </cell>
          <cell r="G34">
            <v>976</v>
          </cell>
        </row>
        <row r="35">
          <cell r="C35">
            <v>2010601</v>
          </cell>
          <cell r="D35">
            <v>4187110.82</v>
          </cell>
          <cell r="E35">
            <v>418.711082</v>
          </cell>
          <cell r="F35">
            <v>419</v>
          </cell>
          <cell r="G35">
            <v>419</v>
          </cell>
        </row>
        <row r="36">
          <cell r="C36">
            <v>2010607</v>
          </cell>
          <cell r="D36">
            <v>151300</v>
          </cell>
          <cell r="E36">
            <v>15.13</v>
          </cell>
          <cell r="F36">
            <v>15</v>
          </cell>
          <cell r="G36">
            <v>15</v>
          </cell>
        </row>
        <row r="37">
          <cell r="C37">
            <v>2010650</v>
          </cell>
          <cell r="D37">
            <v>5254959.09</v>
          </cell>
          <cell r="E37">
            <v>525.495909</v>
          </cell>
          <cell r="F37">
            <v>525</v>
          </cell>
          <cell r="G37">
            <v>525</v>
          </cell>
        </row>
        <row r="38">
          <cell r="C38">
            <v>2010699</v>
          </cell>
          <cell r="D38">
            <v>162250</v>
          </cell>
          <cell r="E38">
            <v>16.225</v>
          </cell>
          <cell r="F38">
            <v>16</v>
          </cell>
          <cell r="G38">
            <v>16</v>
          </cell>
        </row>
        <row r="39">
          <cell r="C39">
            <v>20111</v>
          </cell>
          <cell r="D39">
            <v>13477628.66</v>
          </cell>
          <cell r="E39">
            <v>1347.762866</v>
          </cell>
          <cell r="F39">
            <v>1348</v>
          </cell>
          <cell r="G39">
            <v>1348</v>
          </cell>
        </row>
        <row r="40">
          <cell r="C40">
            <v>2011101</v>
          </cell>
          <cell r="D40">
            <v>12377709.18</v>
          </cell>
          <cell r="E40">
            <v>1237.770918</v>
          </cell>
          <cell r="F40">
            <v>1238</v>
          </cell>
          <cell r="G40">
            <v>1238</v>
          </cell>
        </row>
        <row r="41">
          <cell r="C41">
            <v>2011102</v>
          </cell>
          <cell r="D41">
            <v>899600</v>
          </cell>
          <cell r="E41">
            <v>89.96</v>
          </cell>
          <cell r="F41">
            <v>90</v>
          </cell>
          <cell r="G41">
            <v>90</v>
          </cell>
        </row>
        <row r="42">
          <cell r="C42">
            <v>2011150</v>
          </cell>
          <cell r="D42">
            <v>200319.48</v>
          </cell>
          <cell r="E42">
            <v>20.031948</v>
          </cell>
          <cell r="F42">
            <v>20</v>
          </cell>
          <cell r="G42">
            <v>20</v>
          </cell>
        </row>
        <row r="43">
          <cell r="C43">
            <v>20113</v>
          </cell>
          <cell r="D43">
            <v>1721042.46</v>
          </cell>
          <cell r="E43">
            <v>172.104246</v>
          </cell>
          <cell r="F43">
            <v>172</v>
          </cell>
          <cell r="G43">
            <v>172</v>
          </cell>
        </row>
        <row r="44">
          <cell r="C44">
            <v>2011301</v>
          </cell>
          <cell r="D44">
            <v>1324769.44</v>
          </cell>
          <cell r="E44">
            <v>132.476944</v>
          </cell>
          <cell r="F44">
            <v>132</v>
          </cell>
          <cell r="G44">
            <v>132</v>
          </cell>
        </row>
        <row r="45">
          <cell r="C45">
            <v>2011350</v>
          </cell>
          <cell r="D45">
            <v>146664.24</v>
          </cell>
          <cell r="E45">
            <v>14.666424</v>
          </cell>
          <cell r="F45">
            <v>15</v>
          </cell>
          <cell r="G45">
            <v>15</v>
          </cell>
        </row>
        <row r="46">
          <cell r="C46">
            <v>2011399</v>
          </cell>
          <cell r="D46">
            <v>249608.78</v>
          </cell>
          <cell r="E46">
            <v>24.960878</v>
          </cell>
          <cell r="F46">
            <v>25</v>
          </cell>
          <cell r="G46">
            <v>25</v>
          </cell>
        </row>
        <row r="47">
          <cell r="C47">
            <v>20123</v>
          </cell>
          <cell r="D47">
            <v>39400</v>
          </cell>
          <cell r="E47">
            <v>3.94</v>
          </cell>
          <cell r="F47">
            <v>4</v>
          </cell>
          <cell r="G47">
            <v>4</v>
          </cell>
        </row>
        <row r="48">
          <cell r="C48">
            <v>2012304</v>
          </cell>
          <cell r="D48">
            <v>4200</v>
          </cell>
          <cell r="E48">
            <v>0.42</v>
          </cell>
          <cell r="F48">
            <v>0</v>
          </cell>
          <cell r="G48">
            <v>0</v>
          </cell>
        </row>
        <row r="49">
          <cell r="C49">
            <v>2012399</v>
          </cell>
          <cell r="D49">
            <v>35200</v>
          </cell>
          <cell r="E49">
            <v>3.52</v>
          </cell>
          <cell r="F49">
            <v>4</v>
          </cell>
          <cell r="G49">
            <v>4</v>
          </cell>
        </row>
        <row r="50">
          <cell r="C50">
            <v>20126</v>
          </cell>
          <cell r="D50">
            <v>1172443.6</v>
          </cell>
          <cell r="E50">
            <v>117.24436</v>
          </cell>
          <cell r="F50">
            <v>117</v>
          </cell>
          <cell r="G50">
            <v>117</v>
          </cell>
        </row>
        <row r="51">
          <cell r="C51">
            <v>2012601</v>
          </cell>
          <cell r="D51">
            <v>1089548.92</v>
          </cell>
          <cell r="E51">
            <v>108.954892</v>
          </cell>
          <cell r="F51">
            <v>109</v>
          </cell>
          <cell r="G51">
            <v>109</v>
          </cell>
        </row>
        <row r="52">
          <cell r="C52">
            <v>2012699</v>
          </cell>
          <cell r="D52">
            <v>82894.68</v>
          </cell>
          <cell r="E52">
            <v>8.289468</v>
          </cell>
          <cell r="F52">
            <v>8</v>
          </cell>
          <cell r="G52">
            <v>8</v>
          </cell>
        </row>
        <row r="53">
          <cell r="C53">
            <v>20128</v>
          </cell>
          <cell r="D53">
            <v>456015.41</v>
          </cell>
          <cell r="E53">
            <v>45.601541</v>
          </cell>
          <cell r="F53">
            <v>46</v>
          </cell>
          <cell r="G53">
            <v>46</v>
          </cell>
        </row>
        <row r="54">
          <cell r="C54">
            <v>2012801</v>
          </cell>
          <cell r="D54">
            <v>428754.5</v>
          </cell>
          <cell r="E54">
            <v>42.87545</v>
          </cell>
          <cell r="F54">
            <v>43</v>
          </cell>
          <cell r="G54">
            <v>43</v>
          </cell>
        </row>
        <row r="55">
          <cell r="C55">
            <v>2012899</v>
          </cell>
          <cell r="D55">
            <v>27260.91</v>
          </cell>
          <cell r="E55">
            <v>2.726091</v>
          </cell>
          <cell r="F55">
            <v>3</v>
          </cell>
          <cell r="G55">
            <v>3</v>
          </cell>
        </row>
        <row r="56">
          <cell r="C56">
            <v>20129</v>
          </cell>
          <cell r="D56">
            <v>3621110.27</v>
          </cell>
          <cell r="E56">
            <v>362.111027</v>
          </cell>
          <cell r="F56">
            <v>362</v>
          </cell>
          <cell r="G56">
            <v>362</v>
          </cell>
        </row>
        <row r="57">
          <cell r="C57">
            <v>2012901</v>
          </cell>
          <cell r="D57">
            <v>1896476.65</v>
          </cell>
          <cell r="E57">
            <v>189.647665</v>
          </cell>
          <cell r="F57">
            <v>190</v>
          </cell>
          <cell r="G57">
            <v>190</v>
          </cell>
        </row>
        <row r="58">
          <cell r="C58">
            <v>2012902</v>
          </cell>
          <cell r="D58">
            <v>70000</v>
          </cell>
          <cell r="E58">
            <v>7</v>
          </cell>
          <cell r="F58">
            <v>7</v>
          </cell>
          <cell r="G58">
            <v>7</v>
          </cell>
        </row>
        <row r="59">
          <cell r="C59">
            <v>2012950</v>
          </cell>
          <cell r="D59">
            <v>947223.04</v>
          </cell>
          <cell r="E59">
            <v>94.722304</v>
          </cell>
          <cell r="F59">
            <v>95</v>
          </cell>
          <cell r="G59">
            <v>95</v>
          </cell>
        </row>
        <row r="60">
          <cell r="C60">
            <v>2012999</v>
          </cell>
          <cell r="D60">
            <v>707410.58</v>
          </cell>
          <cell r="E60">
            <v>70.741058</v>
          </cell>
          <cell r="F60">
            <v>71</v>
          </cell>
          <cell r="G60">
            <v>71</v>
          </cell>
        </row>
        <row r="61">
          <cell r="C61">
            <v>20131</v>
          </cell>
          <cell r="D61">
            <v>9159148.51</v>
          </cell>
          <cell r="E61">
            <v>915.914851</v>
          </cell>
          <cell r="F61">
            <v>916</v>
          </cell>
          <cell r="G61">
            <v>916</v>
          </cell>
        </row>
        <row r="62">
          <cell r="C62">
            <v>2013101</v>
          </cell>
          <cell r="D62">
            <v>7948496.94</v>
          </cell>
          <cell r="E62">
            <v>794.849694</v>
          </cell>
          <cell r="F62">
            <v>795</v>
          </cell>
          <cell r="G62">
            <v>795</v>
          </cell>
        </row>
        <row r="63">
          <cell r="C63">
            <v>2013102</v>
          </cell>
          <cell r="D63">
            <v>81611.66</v>
          </cell>
          <cell r="E63">
            <v>8.161166</v>
          </cell>
          <cell r="F63">
            <v>8</v>
          </cell>
          <cell r="G63">
            <v>8</v>
          </cell>
        </row>
        <row r="64">
          <cell r="C64">
            <v>2013150</v>
          </cell>
          <cell r="D64">
            <v>1079039.91</v>
          </cell>
          <cell r="E64">
            <v>107.903991</v>
          </cell>
          <cell r="F64">
            <v>108</v>
          </cell>
          <cell r="G64">
            <v>108</v>
          </cell>
        </row>
        <row r="65">
          <cell r="C65">
            <v>2013199</v>
          </cell>
          <cell r="D65">
            <v>50000</v>
          </cell>
          <cell r="E65">
            <v>5</v>
          </cell>
          <cell r="F65">
            <v>5</v>
          </cell>
          <cell r="G65">
            <v>5</v>
          </cell>
        </row>
        <row r="66">
          <cell r="C66">
            <v>20132</v>
          </cell>
          <cell r="D66">
            <v>6640847.54</v>
          </cell>
          <cell r="E66">
            <v>664.084754</v>
          </cell>
          <cell r="F66">
            <v>664</v>
          </cell>
          <cell r="G66">
            <v>664</v>
          </cell>
        </row>
        <row r="67">
          <cell r="C67">
            <v>2013201</v>
          </cell>
          <cell r="D67">
            <v>5768810.48</v>
          </cell>
          <cell r="E67">
            <v>576.881048</v>
          </cell>
          <cell r="F67">
            <v>577</v>
          </cell>
          <cell r="G67">
            <v>577</v>
          </cell>
        </row>
        <row r="68">
          <cell r="C68">
            <v>2013202</v>
          </cell>
          <cell r="D68">
            <v>676891.59</v>
          </cell>
          <cell r="E68">
            <v>67.689159</v>
          </cell>
          <cell r="F68">
            <v>68</v>
          </cell>
          <cell r="G68">
            <v>68</v>
          </cell>
        </row>
        <row r="69">
          <cell r="C69">
            <v>2013250</v>
          </cell>
          <cell r="D69">
            <v>195145.47</v>
          </cell>
          <cell r="E69">
            <v>19.514547</v>
          </cell>
          <cell r="F69">
            <v>20</v>
          </cell>
          <cell r="G69">
            <v>20</v>
          </cell>
        </row>
        <row r="70">
          <cell r="C70">
            <v>20133</v>
          </cell>
          <cell r="D70">
            <v>3668454.91</v>
          </cell>
          <cell r="E70">
            <v>366.845491</v>
          </cell>
          <cell r="F70">
            <v>367</v>
          </cell>
          <cell r="G70">
            <v>367</v>
          </cell>
        </row>
        <row r="71">
          <cell r="C71">
            <v>2013301</v>
          </cell>
          <cell r="D71">
            <v>2274812.72</v>
          </cell>
          <cell r="E71">
            <v>227.481272</v>
          </cell>
          <cell r="F71">
            <v>227</v>
          </cell>
          <cell r="G71">
            <v>227</v>
          </cell>
        </row>
        <row r="72">
          <cell r="C72">
            <v>2013304</v>
          </cell>
          <cell r="D72">
            <v>80000</v>
          </cell>
          <cell r="E72">
            <v>8</v>
          </cell>
          <cell r="F72">
            <v>8</v>
          </cell>
          <cell r="G72">
            <v>8</v>
          </cell>
        </row>
        <row r="73">
          <cell r="C73">
            <v>2013350</v>
          </cell>
          <cell r="D73">
            <v>1313642.19</v>
          </cell>
          <cell r="E73">
            <v>131.364219</v>
          </cell>
          <cell r="F73">
            <v>131</v>
          </cell>
          <cell r="G73">
            <v>131</v>
          </cell>
        </row>
        <row r="74">
          <cell r="C74">
            <v>20134</v>
          </cell>
          <cell r="D74">
            <v>1851258.92</v>
          </cell>
          <cell r="E74">
            <v>185.125892</v>
          </cell>
          <cell r="F74">
            <v>185</v>
          </cell>
          <cell r="G74">
            <v>185</v>
          </cell>
        </row>
        <row r="75">
          <cell r="C75">
            <v>2013401</v>
          </cell>
          <cell r="D75">
            <v>1318720.81</v>
          </cell>
          <cell r="E75">
            <v>131.872081</v>
          </cell>
          <cell r="F75">
            <v>132</v>
          </cell>
          <cell r="G75">
            <v>132</v>
          </cell>
        </row>
        <row r="76">
          <cell r="C76">
            <v>2013404</v>
          </cell>
          <cell r="D76">
            <v>7250</v>
          </cell>
          <cell r="E76">
            <v>0.725</v>
          </cell>
          <cell r="F76">
            <v>1</v>
          </cell>
          <cell r="G76">
            <v>1</v>
          </cell>
        </row>
        <row r="77">
          <cell r="C77">
            <v>2013405</v>
          </cell>
          <cell r="D77">
            <v>20000</v>
          </cell>
          <cell r="E77">
            <v>2</v>
          </cell>
          <cell r="F77">
            <v>2</v>
          </cell>
          <cell r="G77">
            <v>2</v>
          </cell>
        </row>
        <row r="78">
          <cell r="C78">
            <v>2013450</v>
          </cell>
          <cell r="D78">
            <v>460289.11</v>
          </cell>
          <cell r="E78">
            <v>46.028911</v>
          </cell>
          <cell r="F78">
            <v>46</v>
          </cell>
          <cell r="G78">
            <v>46</v>
          </cell>
        </row>
        <row r="79">
          <cell r="C79">
            <v>2013499</v>
          </cell>
          <cell r="D79">
            <v>44999</v>
          </cell>
          <cell r="E79">
            <v>4.4999</v>
          </cell>
          <cell r="F79">
            <v>4</v>
          </cell>
          <cell r="G79">
            <v>4</v>
          </cell>
        </row>
        <row r="80">
          <cell r="C80">
            <v>20136</v>
          </cell>
          <cell r="D80">
            <v>714080.75</v>
          </cell>
          <cell r="E80">
            <v>71.408075</v>
          </cell>
          <cell r="F80">
            <v>71</v>
          </cell>
          <cell r="G80">
            <v>71</v>
          </cell>
        </row>
        <row r="81">
          <cell r="C81">
            <v>2013602</v>
          </cell>
          <cell r="D81">
            <v>38531.42</v>
          </cell>
          <cell r="E81">
            <v>3.853142</v>
          </cell>
          <cell r="F81">
            <v>4</v>
          </cell>
          <cell r="G81">
            <v>4</v>
          </cell>
        </row>
        <row r="82">
          <cell r="C82">
            <v>2013650</v>
          </cell>
          <cell r="D82">
            <v>666661.04</v>
          </cell>
          <cell r="E82">
            <v>66.666104</v>
          </cell>
          <cell r="F82">
            <v>67</v>
          </cell>
          <cell r="G82">
            <v>67</v>
          </cell>
        </row>
        <row r="83">
          <cell r="C83">
            <v>2013699</v>
          </cell>
          <cell r="D83">
            <v>8888.29</v>
          </cell>
          <cell r="E83">
            <v>0.888829</v>
          </cell>
          <cell r="F83">
            <v>1</v>
          </cell>
          <cell r="G83">
            <v>1</v>
          </cell>
        </row>
        <row r="84">
          <cell r="C84">
            <v>20138</v>
          </cell>
          <cell r="D84">
            <v>8894033.41</v>
          </cell>
          <cell r="E84">
            <v>889.403341</v>
          </cell>
          <cell r="F84">
            <v>889</v>
          </cell>
          <cell r="G84">
            <v>889</v>
          </cell>
        </row>
        <row r="85">
          <cell r="C85">
            <v>2013801</v>
          </cell>
          <cell r="D85">
            <v>6631826.81</v>
          </cell>
          <cell r="E85">
            <v>663.182681</v>
          </cell>
          <cell r="F85">
            <v>663</v>
          </cell>
          <cell r="G85">
            <v>663</v>
          </cell>
        </row>
        <row r="86">
          <cell r="C86">
            <v>2013804</v>
          </cell>
          <cell r="D86">
            <v>315000</v>
          </cell>
          <cell r="E86">
            <v>31.5</v>
          </cell>
          <cell r="F86">
            <v>32</v>
          </cell>
          <cell r="G86">
            <v>32</v>
          </cell>
        </row>
        <row r="87">
          <cell r="C87">
            <v>2013805</v>
          </cell>
          <cell r="D87">
            <v>20000</v>
          </cell>
          <cell r="E87">
            <v>2</v>
          </cell>
          <cell r="F87">
            <v>2</v>
          </cell>
          <cell r="G87">
            <v>2</v>
          </cell>
        </row>
        <row r="88">
          <cell r="C88">
            <v>2013812</v>
          </cell>
          <cell r="D88">
            <v>22000</v>
          </cell>
          <cell r="E88">
            <v>2.2</v>
          </cell>
          <cell r="F88">
            <v>2</v>
          </cell>
          <cell r="G88">
            <v>2</v>
          </cell>
        </row>
        <row r="89">
          <cell r="C89">
            <v>2013816</v>
          </cell>
          <cell r="D89">
            <v>334000</v>
          </cell>
          <cell r="E89">
            <v>33.4</v>
          </cell>
          <cell r="F89">
            <v>33</v>
          </cell>
          <cell r="G89">
            <v>33</v>
          </cell>
        </row>
        <row r="90">
          <cell r="C90">
            <v>2013850</v>
          </cell>
          <cell r="D90">
            <v>1481206.6</v>
          </cell>
          <cell r="E90">
            <v>148.12066</v>
          </cell>
          <cell r="F90">
            <v>148</v>
          </cell>
          <cell r="G90">
            <v>148</v>
          </cell>
        </row>
        <row r="91">
          <cell r="C91">
            <v>2013899</v>
          </cell>
          <cell r="D91">
            <v>90000</v>
          </cell>
          <cell r="E91">
            <v>9</v>
          </cell>
          <cell r="F91">
            <v>9</v>
          </cell>
          <cell r="G91">
            <v>9</v>
          </cell>
        </row>
        <row r="92">
          <cell r="C92">
            <v>20139</v>
          </cell>
          <cell r="D92">
            <v>529170</v>
          </cell>
          <cell r="E92">
            <v>52.917</v>
          </cell>
          <cell r="F92">
            <v>53</v>
          </cell>
          <cell r="G92">
            <v>53</v>
          </cell>
        </row>
        <row r="93">
          <cell r="C93">
            <v>2013901</v>
          </cell>
          <cell r="D93">
            <v>529170</v>
          </cell>
          <cell r="E93">
            <v>52.917</v>
          </cell>
          <cell r="F93">
            <v>53</v>
          </cell>
          <cell r="G93">
            <v>53</v>
          </cell>
        </row>
        <row r="94">
          <cell r="C94">
            <v>20140</v>
          </cell>
          <cell r="D94">
            <v>13356.09</v>
          </cell>
          <cell r="E94">
            <v>1.335609</v>
          </cell>
          <cell r="F94">
            <v>1</v>
          </cell>
          <cell r="G94">
            <v>1</v>
          </cell>
        </row>
        <row r="95">
          <cell r="C95">
            <v>2014004</v>
          </cell>
          <cell r="D95">
            <v>13356.09</v>
          </cell>
          <cell r="E95">
            <v>1.335609</v>
          </cell>
          <cell r="F95">
            <v>1</v>
          </cell>
          <cell r="G95">
            <v>1</v>
          </cell>
        </row>
        <row r="96">
          <cell r="C96">
            <v>20199</v>
          </cell>
          <cell r="D96">
            <v>341564.24</v>
          </cell>
          <cell r="E96">
            <v>34.156424</v>
          </cell>
          <cell r="F96">
            <v>34</v>
          </cell>
          <cell r="G96">
            <v>34</v>
          </cell>
        </row>
        <row r="97">
          <cell r="C97">
            <v>2019999</v>
          </cell>
          <cell r="D97">
            <v>341564.24</v>
          </cell>
          <cell r="E97">
            <v>34.156424</v>
          </cell>
          <cell r="F97">
            <v>34</v>
          </cell>
          <cell r="G97">
            <v>34</v>
          </cell>
        </row>
        <row r="98">
          <cell r="C98">
            <v>203</v>
          </cell>
          <cell r="D98">
            <v>2644549.19</v>
          </cell>
          <cell r="E98">
            <v>264.454919</v>
          </cell>
          <cell r="F98">
            <v>264</v>
          </cell>
          <cell r="G98">
            <v>264</v>
          </cell>
        </row>
        <row r="99">
          <cell r="C99">
            <v>20306</v>
          </cell>
          <cell r="D99">
            <v>2644549.19</v>
          </cell>
          <cell r="E99">
            <v>264.454919</v>
          </cell>
          <cell r="F99">
            <v>264</v>
          </cell>
          <cell r="G99">
            <v>264</v>
          </cell>
        </row>
        <row r="100">
          <cell r="C100">
            <v>2030601</v>
          </cell>
          <cell r="D100">
            <v>1089388</v>
          </cell>
          <cell r="E100">
            <v>108.9388</v>
          </cell>
          <cell r="F100">
            <v>109</v>
          </cell>
          <cell r="G100">
            <v>109</v>
          </cell>
        </row>
        <row r="101">
          <cell r="C101">
            <v>2030603</v>
          </cell>
          <cell r="D101">
            <v>47761.19</v>
          </cell>
          <cell r="E101">
            <v>4.776119</v>
          </cell>
          <cell r="F101">
            <v>5</v>
          </cell>
          <cell r="G101">
            <v>5</v>
          </cell>
        </row>
        <row r="102">
          <cell r="C102">
            <v>2030607</v>
          </cell>
          <cell r="D102">
            <v>1492400</v>
          </cell>
          <cell r="E102">
            <v>149.24</v>
          </cell>
          <cell r="F102">
            <v>149</v>
          </cell>
          <cell r="G102">
            <v>149</v>
          </cell>
        </row>
        <row r="103">
          <cell r="C103">
            <v>2030699</v>
          </cell>
          <cell r="D103">
            <v>15000</v>
          </cell>
          <cell r="E103">
            <v>1.5</v>
          </cell>
          <cell r="F103">
            <v>2</v>
          </cell>
          <cell r="G103">
            <v>2</v>
          </cell>
        </row>
        <row r="104">
          <cell r="C104">
            <v>204</v>
          </cell>
          <cell r="D104">
            <v>74162597.27</v>
          </cell>
          <cell r="E104">
            <v>7416.259727</v>
          </cell>
          <cell r="F104">
            <v>7416</v>
          </cell>
          <cell r="G104">
            <v>7416</v>
          </cell>
        </row>
        <row r="105">
          <cell r="C105">
            <v>20402</v>
          </cell>
          <cell r="D105">
            <v>67318198.01</v>
          </cell>
          <cell r="E105">
            <v>6731.819801</v>
          </cell>
          <cell r="F105">
            <v>6732</v>
          </cell>
          <cell r="G105">
            <v>6732</v>
          </cell>
        </row>
        <row r="106">
          <cell r="C106">
            <v>2040201</v>
          </cell>
          <cell r="D106">
            <v>51110025.37</v>
          </cell>
          <cell r="E106">
            <v>5111.002537</v>
          </cell>
          <cell r="F106">
            <v>5111</v>
          </cell>
          <cell r="G106">
            <v>5111</v>
          </cell>
        </row>
        <row r="107">
          <cell r="C107">
            <v>2040202</v>
          </cell>
          <cell r="D107">
            <v>2348782.05</v>
          </cell>
          <cell r="E107">
            <v>234.878205</v>
          </cell>
          <cell r="F107">
            <v>235</v>
          </cell>
          <cell r="G107">
            <v>235</v>
          </cell>
        </row>
        <row r="108">
          <cell r="C108">
            <v>2040220</v>
          </cell>
          <cell r="D108">
            <v>180000</v>
          </cell>
          <cell r="E108">
            <v>18</v>
          </cell>
          <cell r="F108">
            <v>18</v>
          </cell>
          <cell r="G108">
            <v>18</v>
          </cell>
        </row>
        <row r="109">
          <cell r="C109">
            <v>2040299</v>
          </cell>
          <cell r="D109">
            <v>13679390.59</v>
          </cell>
          <cell r="E109">
            <v>1367.939059</v>
          </cell>
          <cell r="F109">
            <v>1368</v>
          </cell>
          <cell r="G109">
            <v>1368</v>
          </cell>
        </row>
        <row r="110">
          <cell r="C110">
            <v>20404</v>
          </cell>
          <cell r="D110">
            <v>262310.15</v>
          </cell>
          <cell r="E110">
            <v>26.231015</v>
          </cell>
          <cell r="F110">
            <v>26</v>
          </cell>
          <cell r="G110">
            <v>26</v>
          </cell>
        </row>
        <row r="111">
          <cell r="C111">
            <v>2040401</v>
          </cell>
          <cell r="D111">
            <v>312310.15</v>
          </cell>
          <cell r="E111">
            <v>31.231015</v>
          </cell>
          <cell r="F111">
            <v>31</v>
          </cell>
          <cell r="G111">
            <v>31</v>
          </cell>
        </row>
        <row r="112">
          <cell r="C112">
            <v>2040499</v>
          </cell>
          <cell r="D112">
            <v>50000</v>
          </cell>
          <cell r="E112">
            <v>5</v>
          </cell>
          <cell r="F112">
            <v>5</v>
          </cell>
          <cell r="G112">
            <v>5</v>
          </cell>
        </row>
        <row r="113">
          <cell r="C113">
            <v>20405</v>
          </cell>
          <cell r="D113">
            <v>254162.5</v>
          </cell>
          <cell r="E113">
            <v>25.41625</v>
          </cell>
          <cell r="F113">
            <v>25</v>
          </cell>
          <cell r="G113">
            <v>25</v>
          </cell>
        </row>
        <row r="114">
          <cell r="C114">
            <v>2040501</v>
          </cell>
          <cell r="D114">
            <v>254162.5</v>
          </cell>
          <cell r="E114">
            <v>25.41625</v>
          </cell>
          <cell r="F114">
            <v>25</v>
          </cell>
          <cell r="G114">
            <v>25</v>
          </cell>
        </row>
        <row r="115">
          <cell r="C115">
            <v>20406</v>
          </cell>
          <cell r="D115">
            <v>4912833.51</v>
          </cell>
          <cell r="E115">
            <v>491.283351</v>
          </cell>
          <cell r="F115">
            <v>491</v>
          </cell>
          <cell r="G115">
            <v>491</v>
          </cell>
        </row>
        <row r="116">
          <cell r="C116">
            <v>2040601</v>
          </cell>
          <cell r="D116">
            <v>4566599.8</v>
          </cell>
          <cell r="E116">
            <v>456.65998</v>
          </cell>
          <cell r="F116">
            <v>457</v>
          </cell>
          <cell r="G116">
            <v>457</v>
          </cell>
        </row>
        <row r="117">
          <cell r="C117">
            <v>2040602</v>
          </cell>
          <cell r="D117">
            <v>100233.71</v>
          </cell>
          <cell r="E117">
            <v>10.023371</v>
          </cell>
          <cell r="F117">
            <v>10</v>
          </cell>
          <cell r="G117">
            <v>10</v>
          </cell>
        </row>
        <row r="118">
          <cell r="C118">
            <v>2040699</v>
          </cell>
          <cell r="D118">
            <v>246000</v>
          </cell>
          <cell r="E118">
            <v>24.6</v>
          </cell>
          <cell r="F118">
            <v>25</v>
          </cell>
          <cell r="G118">
            <v>25</v>
          </cell>
        </row>
        <row r="119">
          <cell r="C119">
            <v>20499</v>
          </cell>
          <cell r="D119">
            <v>1415093.1</v>
          </cell>
          <cell r="E119">
            <v>141.50931</v>
          </cell>
          <cell r="F119">
            <v>142</v>
          </cell>
          <cell r="G119">
            <v>142</v>
          </cell>
        </row>
        <row r="120">
          <cell r="C120">
            <v>2049999</v>
          </cell>
          <cell r="D120">
            <v>1415093.1</v>
          </cell>
          <cell r="E120">
            <v>141.50931</v>
          </cell>
          <cell r="F120">
            <v>142</v>
          </cell>
          <cell r="G120">
            <v>142</v>
          </cell>
        </row>
        <row r="121">
          <cell r="C121">
            <v>205</v>
          </cell>
          <cell r="D121">
            <v>273692792.59</v>
          </cell>
          <cell r="E121">
            <v>27369.279259</v>
          </cell>
          <cell r="F121">
            <v>27369</v>
          </cell>
          <cell r="G121">
            <v>27369</v>
          </cell>
        </row>
        <row r="122">
          <cell r="C122">
            <v>20501</v>
          </cell>
          <cell r="D122">
            <v>5840136.58</v>
          </cell>
          <cell r="E122">
            <v>584.013658</v>
          </cell>
          <cell r="F122">
            <v>584</v>
          </cell>
          <cell r="G122">
            <v>584</v>
          </cell>
        </row>
        <row r="123">
          <cell r="C123">
            <v>2050101</v>
          </cell>
          <cell r="D123">
            <v>1709995.96</v>
          </cell>
          <cell r="E123">
            <v>170.999596</v>
          </cell>
          <cell r="F123">
            <v>171</v>
          </cell>
          <cell r="G123">
            <v>171</v>
          </cell>
        </row>
        <row r="124">
          <cell r="C124">
            <v>2050199</v>
          </cell>
          <cell r="D124">
            <v>4130140.62</v>
          </cell>
          <cell r="E124">
            <v>413.014062</v>
          </cell>
          <cell r="F124">
            <v>413</v>
          </cell>
          <cell r="G124">
            <v>413</v>
          </cell>
        </row>
        <row r="125">
          <cell r="C125">
            <v>20502</v>
          </cell>
          <cell r="D125">
            <v>258335112.69</v>
          </cell>
          <cell r="E125">
            <v>25833.511269</v>
          </cell>
          <cell r="F125">
            <v>25834</v>
          </cell>
          <cell r="G125">
            <v>25834</v>
          </cell>
        </row>
        <row r="126">
          <cell r="C126">
            <v>2050201</v>
          </cell>
          <cell r="D126">
            <v>23351181.41</v>
          </cell>
          <cell r="E126">
            <v>2335.118141</v>
          </cell>
          <cell r="F126">
            <v>2335</v>
          </cell>
          <cell r="G126">
            <v>2335</v>
          </cell>
        </row>
        <row r="127">
          <cell r="C127">
            <v>2050202</v>
          </cell>
          <cell r="D127">
            <v>137910983.42</v>
          </cell>
          <cell r="E127">
            <v>13791.098342</v>
          </cell>
          <cell r="F127">
            <v>13791</v>
          </cell>
          <cell r="G127">
            <v>13791</v>
          </cell>
        </row>
        <row r="128">
          <cell r="C128">
            <v>2050203</v>
          </cell>
          <cell r="D128">
            <v>62864574.18</v>
          </cell>
          <cell r="E128">
            <v>6286.457418</v>
          </cell>
          <cell r="F128">
            <v>6286</v>
          </cell>
          <cell r="G128">
            <v>6286</v>
          </cell>
        </row>
        <row r="129">
          <cell r="C129">
            <v>2050204</v>
          </cell>
          <cell r="D129">
            <v>25945698.57</v>
          </cell>
          <cell r="E129">
            <v>2594.569857</v>
          </cell>
          <cell r="F129">
            <v>2595</v>
          </cell>
          <cell r="G129">
            <v>2595</v>
          </cell>
        </row>
        <row r="130">
          <cell r="C130">
            <v>2050299</v>
          </cell>
          <cell r="D130">
            <v>8262675.11</v>
          </cell>
          <cell r="E130">
            <v>826.267511</v>
          </cell>
          <cell r="F130">
            <v>826</v>
          </cell>
          <cell r="G130">
            <v>826</v>
          </cell>
        </row>
        <row r="131">
          <cell r="C131">
            <v>20503</v>
          </cell>
          <cell r="D131">
            <v>7531169.83</v>
          </cell>
          <cell r="E131">
            <v>753.116983</v>
          </cell>
          <cell r="F131">
            <v>753</v>
          </cell>
          <cell r="G131">
            <v>753</v>
          </cell>
        </row>
        <row r="132">
          <cell r="C132">
            <v>2050302</v>
          </cell>
          <cell r="D132">
            <v>7531169.83</v>
          </cell>
          <cell r="E132">
            <v>753.116983</v>
          </cell>
          <cell r="F132">
            <v>753</v>
          </cell>
          <cell r="G132">
            <v>753</v>
          </cell>
        </row>
        <row r="133">
          <cell r="C133">
            <v>20508</v>
          </cell>
          <cell r="D133">
            <v>1817467.01</v>
          </cell>
          <cell r="E133">
            <v>181.746701</v>
          </cell>
          <cell r="F133">
            <v>182</v>
          </cell>
          <cell r="G133">
            <v>182</v>
          </cell>
        </row>
        <row r="134">
          <cell r="C134">
            <v>2050802</v>
          </cell>
          <cell r="D134">
            <v>1817467.01</v>
          </cell>
          <cell r="E134">
            <v>181.746701</v>
          </cell>
          <cell r="F134">
            <v>182</v>
          </cell>
          <cell r="G134">
            <v>182</v>
          </cell>
        </row>
        <row r="135">
          <cell r="C135">
            <v>20599</v>
          </cell>
          <cell r="D135">
            <v>168906.48</v>
          </cell>
          <cell r="E135">
            <v>16.890648</v>
          </cell>
          <cell r="F135">
            <v>17</v>
          </cell>
          <cell r="G135">
            <v>17</v>
          </cell>
        </row>
        <row r="136">
          <cell r="C136">
            <v>2059999</v>
          </cell>
          <cell r="D136">
            <v>168906.48</v>
          </cell>
          <cell r="E136">
            <v>16.890648</v>
          </cell>
          <cell r="F136">
            <v>17</v>
          </cell>
          <cell r="G136">
            <v>17</v>
          </cell>
        </row>
        <row r="137">
          <cell r="C137">
            <v>206</v>
          </cell>
          <cell r="D137">
            <v>875956.53</v>
          </cell>
          <cell r="E137">
            <v>87.595653</v>
          </cell>
          <cell r="F137">
            <v>88</v>
          </cell>
          <cell r="G137">
            <v>88</v>
          </cell>
        </row>
        <row r="138">
          <cell r="C138">
            <v>20601</v>
          </cell>
          <cell r="D138">
            <v>805956.53</v>
          </cell>
          <cell r="E138">
            <v>80.595653</v>
          </cell>
          <cell r="F138">
            <v>81</v>
          </cell>
          <cell r="G138">
            <v>81</v>
          </cell>
        </row>
        <row r="139">
          <cell r="C139">
            <v>2060101</v>
          </cell>
          <cell r="D139">
            <v>730566.78</v>
          </cell>
          <cell r="E139">
            <v>73.056678</v>
          </cell>
          <cell r="F139">
            <v>73</v>
          </cell>
          <cell r="G139">
            <v>73</v>
          </cell>
        </row>
        <row r="140">
          <cell r="C140">
            <v>2060199</v>
          </cell>
          <cell r="D140">
            <v>75389.75</v>
          </cell>
          <cell r="E140">
            <v>7.538975</v>
          </cell>
          <cell r="F140">
            <v>8</v>
          </cell>
          <cell r="G140">
            <v>8</v>
          </cell>
        </row>
        <row r="141">
          <cell r="C141">
            <v>20607</v>
          </cell>
          <cell r="D141">
            <v>70000</v>
          </cell>
          <cell r="E141">
            <v>7</v>
          </cell>
          <cell r="F141">
            <v>7</v>
          </cell>
          <cell r="G141">
            <v>7</v>
          </cell>
        </row>
        <row r="142">
          <cell r="C142">
            <v>2060702</v>
          </cell>
          <cell r="D142">
            <v>50000</v>
          </cell>
          <cell r="E142">
            <v>5</v>
          </cell>
          <cell r="F142">
            <v>5</v>
          </cell>
          <cell r="G142">
            <v>5</v>
          </cell>
        </row>
        <row r="143">
          <cell r="C143">
            <v>2060799</v>
          </cell>
          <cell r="D143">
            <v>20000</v>
          </cell>
          <cell r="E143">
            <v>2</v>
          </cell>
          <cell r="F143">
            <v>2</v>
          </cell>
          <cell r="G143">
            <v>2</v>
          </cell>
        </row>
        <row r="144">
          <cell r="C144">
            <v>207</v>
          </cell>
          <cell r="D144">
            <v>19512657.99</v>
          </cell>
          <cell r="E144">
            <v>1951.265799</v>
          </cell>
          <cell r="F144">
            <v>1951</v>
          </cell>
          <cell r="G144">
            <v>1951</v>
          </cell>
        </row>
        <row r="145">
          <cell r="C145">
            <v>20701</v>
          </cell>
          <cell r="D145">
            <v>7688349.83</v>
          </cell>
          <cell r="E145">
            <v>768.834983</v>
          </cell>
          <cell r="F145">
            <v>769</v>
          </cell>
          <cell r="G145">
            <v>769</v>
          </cell>
        </row>
        <row r="146">
          <cell r="C146">
            <v>2070101</v>
          </cell>
          <cell r="D146">
            <v>2239395.91</v>
          </cell>
          <cell r="E146">
            <v>223.939591</v>
          </cell>
          <cell r="F146">
            <v>224</v>
          </cell>
          <cell r="G146">
            <v>224</v>
          </cell>
        </row>
        <row r="147">
          <cell r="C147">
            <v>2070104</v>
          </cell>
          <cell r="D147">
            <v>870822.86</v>
          </cell>
          <cell r="E147">
            <v>87.082286</v>
          </cell>
          <cell r="F147">
            <v>87</v>
          </cell>
          <cell r="G147">
            <v>87</v>
          </cell>
        </row>
        <row r="148">
          <cell r="C148">
            <v>2070109</v>
          </cell>
          <cell r="D148">
            <v>2924566.74</v>
          </cell>
          <cell r="E148">
            <v>292.456674</v>
          </cell>
          <cell r="F148">
            <v>292</v>
          </cell>
          <cell r="G148">
            <v>292</v>
          </cell>
        </row>
        <row r="149">
          <cell r="C149">
            <v>2070111</v>
          </cell>
          <cell r="D149">
            <v>36000</v>
          </cell>
          <cell r="E149">
            <v>3.6</v>
          </cell>
          <cell r="F149">
            <v>4</v>
          </cell>
          <cell r="G149">
            <v>4</v>
          </cell>
        </row>
        <row r="150">
          <cell r="C150">
            <v>2070199</v>
          </cell>
          <cell r="D150">
            <v>1617564.32</v>
          </cell>
          <cell r="E150">
            <v>161.756432</v>
          </cell>
          <cell r="F150">
            <v>162</v>
          </cell>
          <cell r="G150">
            <v>162</v>
          </cell>
        </row>
        <row r="151">
          <cell r="C151">
            <v>20702</v>
          </cell>
          <cell r="D151">
            <v>7553715.44</v>
          </cell>
          <cell r="E151">
            <v>755.371544</v>
          </cell>
          <cell r="F151">
            <v>755</v>
          </cell>
          <cell r="G151">
            <v>755</v>
          </cell>
        </row>
        <row r="152">
          <cell r="C152">
            <v>2070201</v>
          </cell>
          <cell r="D152">
            <v>2847338.35</v>
          </cell>
          <cell r="E152">
            <v>284.733835</v>
          </cell>
          <cell r="F152">
            <v>285</v>
          </cell>
          <cell r="G152">
            <v>285</v>
          </cell>
        </row>
        <row r="153">
          <cell r="C153">
            <v>2070204</v>
          </cell>
          <cell r="D153">
            <v>30000</v>
          </cell>
          <cell r="E153">
            <v>3</v>
          </cell>
          <cell r="F153">
            <v>3</v>
          </cell>
          <cell r="G153">
            <v>3</v>
          </cell>
        </row>
        <row r="154">
          <cell r="C154">
            <v>2070205</v>
          </cell>
          <cell r="D154">
            <v>3722284.52</v>
          </cell>
          <cell r="E154">
            <v>372.228452</v>
          </cell>
          <cell r="F154">
            <v>372</v>
          </cell>
          <cell r="G154">
            <v>372</v>
          </cell>
        </row>
        <row r="155">
          <cell r="C155">
            <v>2070299</v>
          </cell>
          <cell r="D155">
            <v>954092.57</v>
          </cell>
          <cell r="E155">
            <v>95.409257</v>
          </cell>
          <cell r="F155">
            <v>95</v>
          </cell>
          <cell r="G155">
            <v>95</v>
          </cell>
        </row>
        <row r="156">
          <cell r="C156">
            <v>20703</v>
          </cell>
          <cell r="D156">
            <v>713480.18</v>
          </cell>
          <cell r="E156">
            <v>71.348018</v>
          </cell>
          <cell r="F156">
            <v>71</v>
          </cell>
          <cell r="G156">
            <v>71</v>
          </cell>
        </row>
        <row r="157">
          <cell r="C157">
            <v>2070399</v>
          </cell>
          <cell r="D157">
            <v>713480.18</v>
          </cell>
          <cell r="E157">
            <v>71.348018</v>
          </cell>
          <cell r="F157">
            <v>71</v>
          </cell>
          <cell r="G157">
            <v>71</v>
          </cell>
        </row>
        <row r="158">
          <cell r="C158">
            <v>20708</v>
          </cell>
          <cell r="D158">
            <v>3557112.54</v>
          </cell>
          <cell r="E158">
            <v>355.711254</v>
          </cell>
          <cell r="F158">
            <v>356</v>
          </cell>
          <cell r="G158">
            <v>356</v>
          </cell>
        </row>
        <row r="159">
          <cell r="C159">
            <v>2070808</v>
          </cell>
          <cell r="D159">
            <v>3557112.54</v>
          </cell>
          <cell r="E159">
            <v>355.711254</v>
          </cell>
          <cell r="F159">
            <v>356</v>
          </cell>
          <cell r="G159">
            <v>356</v>
          </cell>
        </row>
        <row r="160">
          <cell r="C160">
            <v>208</v>
          </cell>
          <cell r="D160">
            <v>252738428.16</v>
          </cell>
          <cell r="E160">
            <v>25273.842816</v>
          </cell>
          <cell r="F160">
            <v>25274</v>
          </cell>
          <cell r="G160">
            <v>25274</v>
          </cell>
        </row>
        <row r="161">
          <cell r="C161">
            <v>20801</v>
          </cell>
          <cell r="D161">
            <v>7821647.3</v>
          </cell>
          <cell r="E161">
            <v>782.16473</v>
          </cell>
          <cell r="F161">
            <v>782</v>
          </cell>
          <cell r="G161">
            <v>782</v>
          </cell>
        </row>
        <row r="162">
          <cell r="C162">
            <v>2080101</v>
          </cell>
          <cell r="D162">
            <v>1713444.32</v>
          </cell>
          <cell r="E162">
            <v>171.344432</v>
          </cell>
          <cell r="F162">
            <v>171</v>
          </cell>
          <cell r="G162">
            <v>171</v>
          </cell>
        </row>
        <row r="163">
          <cell r="C163">
            <v>2080104</v>
          </cell>
          <cell r="D163">
            <v>102040.92</v>
          </cell>
          <cell r="E163">
            <v>10.204092</v>
          </cell>
          <cell r="F163">
            <v>10</v>
          </cell>
          <cell r="G163">
            <v>10</v>
          </cell>
        </row>
        <row r="164">
          <cell r="C164">
            <v>2080109</v>
          </cell>
          <cell r="D164">
            <v>4379018.99</v>
          </cell>
          <cell r="E164">
            <v>437.901899</v>
          </cell>
          <cell r="F164">
            <v>438</v>
          </cell>
          <cell r="G164">
            <v>438</v>
          </cell>
        </row>
        <row r="165">
          <cell r="C165">
            <v>2080150</v>
          </cell>
          <cell r="D165">
            <v>896487.85</v>
          </cell>
          <cell r="E165">
            <v>89.648785</v>
          </cell>
          <cell r="F165">
            <v>90</v>
          </cell>
          <cell r="G165">
            <v>90</v>
          </cell>
        </row>
        <row r="166">
          <cell r="C166">
            <v>2080199</v>
          </cell>
          <cell r="D166">
            <v>730655.22</v>
          </cell>
          <cell r="E166">
            <v>73.065522</v>
          </cell>
          <cell r="F166">
            <v>73</v>
          </cell>
          <cell r="G166">
            <v>73</v>
          </cell>
        </row>
        <row r="167">
          <cell r="C167">
            <v>20802</v>
          </cell>
          <cell r="D167">
            <v>3167478.61</v>
          </cell>
          <cell r="E167">
            <v>316.747861</v>
          </cell>
          <cell r="F167">
            <v>317</v>
          </cell>
          <cell r="G167">
            <v>317</v>
          </cell>
        </row>
        <row r="168">
          <cell r="C168">
            <v>2080201</v>
          </cell>
          <cell r="D168">
            <v>1143383.87</v>
          </cell>
          <cell r="E168">
            <v>114.338387</v>
          </cell>
          <cell r="F168">
            <v>114</v>
          </cell>
          <cell r="G168">
            <v>114</v>
          </cell>
        </row>
        <row r="169">
          <cell r="C169">
            <v>2080206</v>
          </cell>
          <cell r="D169">
            <v>20000</v>
          </cell>
          <cell r="E169">
            <v>2</v>
          </cell>
          <cell r="F169">
            <v>2</v>
          </cell>
          <cell r="G169">
            <v>2</v>
          </cell>
        </row>
        <row r="170">
          <cell r="C170">
            <v>2080299</v>
          </cell>
          <cell r="D170">
            <v>2004094.74</v>
          </cell>
          <cell r="E170">
            <v>200.409474</v>
          </cell>
          <cell r="F170">
            <v>200</v>
          </cell>
          <cell r="G170">
            <v>200</v>
          </cell>
        </row>
        <row r="171">
          <cell r="C171">
            <v>20805</v>
          </cell>
          <cell r="D171">
            <v>146490521.17</v>
          </cell>
          <cell r="E171">
            <v>14649.052117</v>
          </cell>
          <cell r="F171">
            <v>14649</v>
          </cell>
          <cell r="G171">
            <v>14649</v>
          </cell>
        </row>
        <row r="172">
          <cell r="C172">
            <v>2080501</v>
          </cell>
          <cell r="D172">
            <v>238500</v>
          </cell>
          <cell r="E172">
            <v>23.85</v>
          </cell>
          <cell r="F172">
            <v>24</v>
          </cell>
          <cell r="G172">
            <v>24</v>
          </cell>
        </row>
        <row r="173">
          <cell r="C173">
            <v>2080502</v>
          </cell>
          <cell r="D173">
            <v>37870.5</v>
          </cell>
          <cell r="E173">
            <v>3.78705</v>
          </cell>
          <cell r="F173">
            <v>4</v>
          </cell>
          <cell r="G173">
            <v>4</v>
          </cell>
        </row>
        <row r="174">
          <cell r="C174">
            <v>2080505</v>
          </cell>
          <cell r="D174">
            <v>72973113.65</v>
          </cell>
          <cell r="E174">
            <v>7297.311365</v>
          </cell>
          <cell r="F174">
            <v>7297</v>
          </cell>
          <cell r="G174">
            <v>7297</v>
          </cell>
        </row>
        <row r="175">
          <cell r="C175">
            <v>2080506</v>
          </cell>
          <cell r="D175">
            <v>3793604.89</v>
          </cell>
          <cell r="E175">
            <v>379.360489</v>
          </cell>
          <cell r="F175">
            <v>379</v>
          </cell>
          <cell r="G175">
            <v>379</v>
          </cell>
        </row>
        <row r="176">
          <cell r="C176">
            <v>2080507</v>
          </cell>
          <cell r="D176">
            <v>49438200</v>
          </cell>
          <cell r="E176">
            <v>4943.82</v>
          </cell>
          <cell r="F176">
            <v>4944</v>
          </cell>
          <cell r="G176">
            <v>4944</v>
          </cell>
        </row>
        <row r="177">
          <cell r="C177">
            <v>2080599</v>
          </cell>
          <cell r="D177">
            <v>20009232.13</v>
          </cell>
          <cell r="E177">
            <v>2000.923213</v>
          </cell>
          <cell r="F177">
            <v>2001</v>
          </cell>
          <cell r="G177">
            <v>2001</v>
          </cell>
        </row>
        <row r="178">
          <cell r="C178">
            <v>20807</v>
          </cell>
          <cell r="D178">
            <v>5747437.06</v>
          </cell>
          <cell r="E178">
            <v>574.743706</v>
          </cell>
          <cell r="F178">
            <v>575</v>
          </cell>
          <cell r="G178">
            <v>575</v>
          </cell>
        </row>
        <row r="179">
          <cell r="C179">
            <v>2080799</v>
          </cell>
          <cell r="D179">
            <v>5747437.06</v>
          </cell>
          <cell r="E179">
            <v>574.743706</v>
          </cell>
          <cell r="F179">
            <v>575</v>
          </cell>
          <cell r="G179">
            <v>575</v>
          </cell>
        </row>
        <row r="180">
          <cell r="C180">
            <v>20808</v>
          </cell>
          <cell r="D180">
            <v>21459010.17</v>
          </cell>
          <cell r="E180">
            <v>2145.901017</v>
          </cell>
          <cell r="F180">
            <v>2146</v>
          </cell>
          <cell r="G180">
            <v>2146</v>
          </cell>
        </row>
        <row r="181">
          <cell r="C181">
            <v>2080801</v>
          </cell>
          <cell r="D181">
            <v>5013527.75</v>
          </cell>
          <cell r="E181">
            <v>501.352775</v>
          </cell>
          <cell r="F181">
            <v>501</v>
          </cell>
          <cell r="G181">
            <v>501</v>
          </cell>
        </row>
        <row r="182">
          <cell r="C182">
            <v>2080802</v>
          </cell>
          <cell r="D182">
            <v>2003411.72</v>
          </cell>
          <cell r="E182">
            <v>200.341172</v>
          </cell>
          <cell r="F182">
            <v>200</v>
          </cell>
          <cell r="G182">
            <v>200</v>
          </cell>
        </row>
        <row r="183">
          <cell r="C183">
            <v>2080803</v>
          </cell>
          <cell r="D183">
            <v>982645.22</v>
          </cell>
          <cell r="E183">
            <v>98.264522</v>
          </cell>
          <cell r="F183">
            <v>98</v>
          </cell>
          <cell r="G183">
            <v>98</v>
          </cell>
        </row>
        <row r="184">
          <cell r="C184">
            <v>2080805</v>
          </cell>
          <cell r="D184">
            <v>1958674.08</v>
          </cell>
          <cell r="E184">
            <v>195.867408</v>
          </cell>
          <cell r="F184">
            <v>196</v>
          </cell>
          <cell r="G184">
            <v>196</v>
          </cell>
        </row>
        <row r="185">
          <cell r="C185">
            <v>2080806</v>
          </cell>
          <cell r="D185">
            <v>2048117.43</v>
          </cell>
          <cell r="E185">
            <v>204.811743</v>
          </cell>
          <cell r="F185">
            <v>205</v>
          </cell>
          <cell r="G185">
            <v>205</v>
          </cell>
        </row>
        <row r="186">
          <cell r="C186">
            <v>2080899</v>
          </cell>
          <cell r="D186">
            <v>9452633.97</v>
          </cell>
          <cell r="E186">
            <v>945.263397</v>
          </cell>
          <cell r="F186">
            <v>945</v>
          </cell>
          <cell r="G186">
            <v>945</v>
          </cell>
        </row>
        <row r="187">
          <cell r="C187">
            <v>20809</v>
          </cell>
          <cell r="D187">
            <v>1981817.7</v>
          </cell>
          <cell r="E187">
            <v>198.18177</v>
          </cell>
          <cell r="F187">
            <v>198</v>
          </cell>
          <cell r="G187">
            <v>198</v>
          </cell>
        </row>
        <row r="188">
          <cell r="C188">
            <v>2080901</v>
          </cell>
          <cell r="D188">
            <v>792000</v>
          </cell>
          <cell r="E188">
            <v>79.2</v>
          </cell>
          <cell r="F188">
            <v>79</v>
          </cell>
          <cell r="G188">
            <v>79</v>
          </cell>
        </row>
        <row r="189">
          <cell r="C189">
            <v>2080902</v>
          </cell>
          <cell r="D189">
            <v>1278292.38</v>
          </cell>
          <cell r="E189">
            <v>127.829238</v>
          </cell>
          <cell r="F189">
            <v>128</v>
          </cell>
          <cell r="G189">
            <v>128</v>
          </cell>
        </row>
        <row r="190">
          <cell r="C190">
            <v>2080903</v>
          </cell>
          <cell r="D190">
            <v>156890.16</v>
          </cell>
          <cell r="E190">
            <v>15.689016</v>
          </cell>
          <cell r="F190">
            <v>16</v>
          </cell>
          <cell r="G190">
            <v>16</v>
          </cell>
        </row>
        <row r="191">
          <cell r="C191">
            <v>2080905</v>
          </cell>
          <cell r="D191">
            <v>1450.36</v>
          </cell>
          <cell r="E191">
            <v>0.145036</v>
          </cell>
          <cell r="F191">
            <v>0</v>
          </cell>
          <cell r="G191">
            <v>0</v>
          </cell>
        </row>
        <row r="192">
          <cell r="C192">
            <v>2080999</v>
          </cell>
          <cell r="D192">
            <v>66965.12</v>
          </cell>
          <cell r="E192">
            <v>6.696512</v>
          </cell>
          <cell r="F192">
            <v>7</v>
          </cell>
          <cell r="G192">
            <v>7</v>
          </cell>
        </row>
        <row r="193">
          <cell r="C193">
            <v>20810</v>
          </cell>
          <cell r="D193">
            <v>4753410</v>
          </cell>
          <cell r="E193">
            <v>475.341</v>
          </cell>
          <cell r="F193">
            <v>475</v>
          </cell>
          <cell r="G193">
            <v>475</v>
          </cell>
        </row>
        <row r="194">
          <cell r="C194">
            <v>2081001</v>
          </cell>
          <cell r="D194">
            <v>399110</v>
          </cell>
          <cell r="E194">
            <v>39.911</v>
          </cell>
          <cell r="F194">
            <v>40</v>
          </cell>
          <cell r="G194">
            <v>40</v>
          </cell>
        </row>
        <row r="195">
          <cell r="C195">
            <v>2081002</v>
          </cell>
          <cell r="D195">
            <v>3286300</v>
          </cell>
          <cell r="E195">
            <v>328.63</v>
          </cell>
          <cell r="F195">
            <v>329</v>
          </cell>
          <cell r="G195">
            <v>329</v>
          </cell>
        </row>
        <row r="196">
          <cell r="C196">
            <v>2081004</v>
          </cell>
          <cell r="D196">
            <v>1068000</v>
          </cell>
          <cell r="E196">
            <v>106.8</v>
          </cell>
          <cell r="F196">
            <v>107</v>
          </cell>
          <cell r="G196">
            <v>107</v>
          </cell>
        </row>
        <row r="197">
          <cell r="C197">
            <v>20811</v>
          </cell>
          <cell r="D197">
            <v>6076975.33</v>
          </cell>
          <cell r="E197">
            <v>607.697533</v>
          </cell>
          <cell r="F197">
            <v>608</v>
          </cell>
          <cell r="G197">
            <v>608</v>
          </cell>
        </row>
        <row r="198">
          <cell r="C198">
            <v>2081101</v>
          </cell>
          <cell r="D198">
            <v>929513.23</v>
          </cell>
          <cell r="E198">
            <v>92.951323</v>
          </cell>
          <cell r="F198">
            <v>93</v>
          </cell>
          <cell r="G198">
            <v>93</v>
          </cell>
        </row>
        <row r="199">
          <cell r="C199">
            <v>2081104</v>
          </cell>
          <cell r="D199">
            <v>440822.58</v>
          </cell>
          <cell r="E199">
            <v>44.082258</v>
          </cell>
          <cell r="F199">
            <v>44</v>
          </cell>
          <cell r="G199">
            <v>44</v>
          </cell>
        </row>
        <row r="200">
          <cell r="C200">
            <v>2081105</v>
          </cell>
          <cell r="D200">
            <v>167000</v>
          </cell>
          <cell r="E200">
            <v>16.7</v>
          </cell>
          <cell r="F200">
            <v>17</v>
          </cell>
          <cell r="G200">
            <v>17</v>
          </cell>
        </row>
        <row r="201">
          <cell r="C201">
            <v>2081107</v>
          </cell>
          <cell r="D201">
            <v>4168060</v>
          </cell>
          <cell r="E201">
            <v>416.806</v>
          </cell>
          <cell r="F201">
            <v>417</v>
          </cell>
          <cell r="G201">
            <v>417</v>
          </cell>
        </row>
        <row r="202">
          <cell r="C202">
            <v>2081199</v>
          </cell>
          <cell r="D202">
            <v>371579.52</v>
          </cell>
          <cell r="E202">
            <v>37.157952</v>
          </cell>
          <cell r="F202">
            <v>37</v>
          </cell>
          <cell r="G202">
            <v>37</v>
          </cell>
        </row>
        <row r="203">
          <cell r="C203">
            <v>20816</v>
          </cell>
          <cell r="D203">
            <v>584786.32</v>
          </cell>
          <cell r="E203">
            <v>58.478632</v>
          </cell>
          <cell r="F203">
            <v>58</v>
          </cell>
          <cell r="G203">
            <v>58</v>
          </cell>
        </row>
        <row r="204">
          <cell r="C204">
            <v>2081601</v>
          </cell>
          <cell r="D204">
            <v>567343</v>
          </cell>
          <cell r="E204">
            <v>56.7343</v>
          </cell>
          <cell r="F204">
            <v>57</v>
          </cell>
          <cell r="G204">
            <v>57</v>
          </cell>
        </row>
        <row r="205">
          <cell r="C205">
            <v>2081699</v>
          </cell>
          <cell r="D205">
            <v>17443.32</v>
          </cell>
          <cell r="E205">
            <v>1.744332</v>
          </cell>
          <cell r="F205">
            <v>2</v>
          </cell>
          <cell r="G205">
            <v>2</v>
          </cell>
        </row>
        <row r="206">
          <cell r="C206">
            <v>20819</v>
          </cell>
          <cell r="D206">
            <v>29404350</v>
          </cell>
          <cell r="E206">
            <v>2940.435</v>
          </cell>
          <cell r="F206">
            <v>2940</v>
          </cell>
          <cell r="G206">
            <v>2940</v>
          </cell>
        </row>
        <row r="207">
          <cell r="C207">
            <v>2081901</v>
          </cell>
          <cell r="D207">
            <v>11941595</v>
          </cell>
          <cell r="E207">
            <v>1194.1595</v>
          </cell>
          <cell r="F207">
            <v>1194</v>
          </cell>
          <cell r="G207">
            <v>1194</v>
          </cell>
        </row>
        <row r="208">
          <cell r="C208">
            <v>2081902</v>
          </cell>
          <cell r="D208">
            <v>17462755</v>
          </cell>
          <cell r="E208">
            <v>1746.2755</v>
          </cell>
          <cell r="F208">
            <v>1746</v>
          </cell>
          <cell r="G208">
            <v>1746</v>
          </cell>
        </row>
        <row r="209">
          <cell r="C209">
            <v>20820</v>
          </cell>
          <cell r="D209">
            <v>2271738.71</v>
          </cell>
          <cell r="E209">
            <v>227.173871</v>
          </cell>
          <cell r="F209">
            <v>227</v>
          </cell>
          <cell r="G209">
            <v>227</v>
          </cell>
        </row>
        <row r="210">
          <cell r="C210">
            <v>2082001</v>
          </cell>
          <cell r="D210">
            <v>2267927.51</v>
          </cell>
          <cell r="E210">
            <v>226.792751</v>
          </cell>
          <cell r="F210">
            <v>227</v>
          </cell>
          <cell r="G210">
            <v>227</v>
          </cell>
        </row>
        <row r="211">
          <cell r="C211">
            <v>2082002</v>
          </cell>
          <cell r="D211">
            <v>3811.2</v>
          </cell>
          <cell r="E211">
            <v>0.38112</v>
          </cell>
          <cell r="F211">
            <v>0</v>
          </cell>
          <cell r="G211">
            <v>0</v>
          </cell>
        </row>
        <row r="212">
          <cell r="C212">
            <v>20821</v>
          </cell>
          <cell r="D212">
            <v>3238206</v>
          </cell>
          <cell r="E212">
            <v>323.8206</v>
          </cell>
          <cell r="F212">
            <v>324</v>
          </cell>
          <cell r="G212">
            <v>324</v>
          </cell>
        </row>
        <row r="213">
          <cell r="C213">
            <v>2082101</v>
          </cell>
          <cell r="D213">
            <v>1350424</v>
          </cell>
          <cell r="E213">
            <v>135.0424</v>
          </cell>
          <cell r="F213">
            <v>135</v>
          </cell>
          <cell r="G213">
            <v>135</v>
          </cell>
        </row>
        <row r="214">
          <cell r="C214">
            <v>2082102</v>
          </cell>
          <cell r="D214">
            <v>1887782</v>
          </cell>
          <cell r="E214">
            <v>188.7782</v>
          </cell>
          <cell r="F214">
            <v>189</v>
          </cell>
          <cell r="G214">
            <v>189</v>
          </cell>
        </row>
        <row r="215">
          <cell r="C215">
            <v>20825</v>
          </cell>
          <cell r="D215">
            <v>1642486.25</v>
          </cell>
          <cell r="E215">
            <v>164.248625</v>
          </cell>
          <cell r="F215">
            <v>164</v>
          </cell>
          <cell r="G215">
            <v>164</v>
          </cell>
        </row>
        <row r="216">
          <cell r="C216">
            <v>2082502</v>
          </cell>
          <cell r="D216">
            <v>1642486.25</v>
          </cell>
          <cell r="E216">
            <v>164.248625</v>
          </cell>
          <cell r="F216">
            <v>164</v>
          </cell>
          <cell r="G216">
            <v>164</v>
          </cell>
        </row>
        <row r="217">
          <cell r="C217">
            <v>20826</v>
          </cell>
          <cell r="D217">
            <v>12000000</v>
          </cell>
          <cell r="E217">
            <v>1200</v>
          </cell>
          <cell r="F217">
            <v>1200</v>
          </cell>
          <cell r="G217">
            <v>1200</v>
          </cell>
        </row>
        <row r="218">
          <cell r="C218">
            <v>2082602</v>
          </cell>
          <cell r="D218">
            <v>12000000</v>
          </cell>
          <cell r="E218">
            <v>1200</v>
          </cell>
          <cell r="F218">
            <v>1200</v>
          </cell>
          <cell r="G218">
            <v>1200</v>
          </cell>
        </row>
        <row r="219">
          <cell r="C219">
            <v>20828</v>
          </cell>
          <cell r="D219">
            <v>2451963.6</v>
          </cell>
          <cell r="E219">
            <v>245.19636</v>
          </cell>
          <cell r="F219">
            <v>245</v>
          </cell>
          <cell r="G219">
            <v>245</v>
          </cell>
        </row>
        <row r="220">
          <cell r="C220">
            <v>2082801</v>
          </cell>
          <cell r="D220">
            <v>883814.36</v>
          </cell>
          <cell r="E220">
            <v>88.381436</v>
          </cell>
          <cell r="F220">
            <v>88</v>
          </cell>
          <cell r="G220">
            <v>88</v>
          </cell>
        </row>
        <row r="221">
          <cell r="C221">
            <v>2082804</v>
          </cell>
          <cell r="D221">
            <v>532096.2</v>
          </cell>
          <cell r="E221">
            <v>53.20962</v>
          </cell>
          <cell r="F221">
            <v>53</v>
          </cell>
          <cell r="G221">
            <v>53</v>
          </cell>
        </row>
        <row r="222">
          <cell r="C222">
            <v>2082850</v>
          </cell>
          <cell r="D222">
            <v>997079.4</v>
          </cell>
          <cell r="E222">
            <v>99.70794</v>
          </cell>
          <cell r="F222">
            <v>100</v>
          </cell>
          <cell r="G222">
            <v>100</v>
          </cell>
        </row>
        <row r="223">
          <cell r="C223">
            <v>2082899</v>
          </cell>
          <cell r="D223">
            <v>38973.64</v>
          </cell>
          <cell r="E223">
            <v>3.897364</v>
          </cell>
          <cell r="F223">
            <v>4</v>
          </cell>
          <cell r="G223">
            <v>4</v>
          </cell>
        </row>
        <row r="224">
          <cell r="C224">
            <v>20830</v>
          </cell>
          <cell r="D224">
            <v>233152</v>
          </cell>
          <cell r="E224">
            <v>23.3152</v>
          </cell>
          <cell r="F224">
            <v>23</v>
          </cell>
          <cell r="G224">
            <v>23</v>
          </cell>
        </row>
        <row r="225">
          <cell r="C225">
            <v>2083001</v>
          </cell>
          <cell r="D225">
            <v>233152</v>
          </cell>
          <cell r="E225">
            <v>23.3152</v>
          </cell>
          <cell r="F225">
            <v>23</v>
          </cell>
          <cell r="G225">
            <v>23</v>
          </cell>
        </row>
        <row r="226">
          <cell r="C226">
            <v>20899</v>
          </cell>
          <cell r="D226">
            <v>3413447.94</v>
          </cell>
          <cell r="E226">
            <v>341.344794</v>
          </cell>
          <cell r="F226">
            <v>341</v>
          </cell>
          <cell r="G226">
            <v>341</v>
          </cell>
        </row>
        <row r="227">
          <cell r="C227">
            <v>2089999</v>
          </cell>
          <cell r="D227">
            <v>3413447.94</v>
          </cell>
          <cell r="E227">
            <v>341.344794</v>
          </cell>
          <cell r="F227">
            <v>341</v>
          </cell>
          <cell r="G227">
            <v>341</v>
          </cell>
        </row>
        <row r="228">
          <cell r="C228">
            <v>210</v>
          </cell>
          <cell r="D228">
            <v>136103848.52</v>
          </cell>
          <cell r="E228">
            <v>13610.384852</v>
          </cell>
          <cell r="F228">
            <v>13610</v>
          </cell>
          <cell r="G228">
            <v>13610</v>
          </cell>
        </row>
        <row r="229">
          <cell r="C229">
            <v>21001</v>
          </cell>
          <cell r="D229">
            <v>4249951.8</v>
          </cell>
          <cell r="E229">
            <v>424.99518</v>
          </cell>
          <cell r="F229">
            <v>425</v>
          </cell>
          <cell r="G229">
            <v>425</v>
          </cell>
        </row>
        <row r="230">
          <cell r="C230">
            <v>2100101</v>
          </cell>
          <cell r="D230">
            <v>2111277.39</v>
          </cell>
          <cell r="E230">
            <v>211.127739</v>
          </cell>
          <cell r="F230">
            <v>211</v>
          </cell>
          <cell r="G230">
            <v>211</v>
          </cell>
        </row>
        <row r="231">
          <cell r="C231">
            <v>2100199</v>
          </cell>
          <cell r="D231">
            <v>2138674.41</v>
          </cell>
          <cell r="E231">
            <v>213.867441</v>
          </cell>
          <cell r="F231">
            <v>214</v>
          </cell>
          <cell r="G231">
            <v>214</v>
          </cell>
        </row>
        <row r="232">
          <cell r="C232">
            <v>21002</v>
          </cell>
          <cell r="D232">
            <v>5312782</v>
          </cell>
          <cell r="E232">
            <v>531.2782</v>
          </cell>
          <cell r="F232">
            <v>531</v>
          </cell>
          <cell r="G232">
            <v>531</v>
          </cell>
        </row>
        <row r="233">
          <cell r="C233">
            <v>2100201</v>
          </cell>
          <cell r="D233">
            <v>1942</v>
          </cell>
          <cell r="E233">
            <v>0.1942</v>
          </cell>
          <cell r="F233">
            <v>0</v>
          </cell>
          <cell r="G233">
            <v>0</v>
          </cell>
        </row>
        <row r="234">
          <cell r="C234">
            <v>2100202</v>
          </cell>
          <cell r="D234">
            <v>1980000</v>
          </cell>
          <cell r="E234">
            <v>198</v>
          </cell>
          <cell r="F234">
            <v>198</v>
          </cell>
          <cell r="G234">
            <v>198</v>
          </cell>
        </row>
        <row r="235">
          <cell r="C235">
            <v>2100299</v>
          </cell>
          <cell r="D235">
            <v>3330840</v>
          </cell>
          <cell r="E235">
            <v>333.084</v>
          </cell>
          <cell r="F235">
            <v>333</v>
          </cell>
          <cell r="G235">
            <v>333</v>
          </cell>
        </row>
        <row r="236">
          <cell r="C236">
            <v>21003</v>
          </cell>
          <cell r="D236">
            <v>20670671.71</v>
          </cell>
          <cell r="E236">
            <v>2067.067171</v>
          </cell>
          <cell r="F236">
            <v>2067</v>
          </cell>
          <cell r="G236">
            <v>2067</v>
          </cell>
        </row>
        <row r="237">
          <cell r="C237">
            <v>2100301</v>
          </cell>
          <cell r="D237">
            <v>1198630.41</v>
          </cell>
          <cell r="E237">
            <v>119.863041</v>
          </cell>
          <cell r="F237">
            <v>120</v>
          </cell>
          <cell r="G237">
            <v>120</v>
          </cell>
        </row>
        <row r="238">
          <cell r="C238">
            <v>2100302</v>
          </cell>
          <cell r="D238">
            <v>18646920.17</v>
          </cell>
          <cell r="E238">
            <v>1864.692017</v>
          </cell>
          <cell r="F238">
            <v>1865</v>
          </cell>
          <cell r="G238">
            <v>1865</v>
          </cell>
        </row>
        <row r="239">
          <cell r="C239">
            <v>2100399</v>
          </cell>
          <cell r="D239">
            <v>825121.13</v>
          </cell>
          <cell r="E239">
            <v>82.512113</v>
          </cell>
          <cell r="F239">
            <v>83</v>
          </cell>
          <cell r="G239">
            <v>83</v>
          </cell>
        </row>
        <row r="240">
          <cell r="C240">
            <v>21004</v>
          </cell>
          <cell r="D240">
            <v>25150227.45</v>
          </cell>
          <cell r="E240">
            <v>2515.022745</v>
          </cell>
          <cell r="F240">
            <v>2515</v>
          </cell>
          <cell r="G240">
            <v>2515</v>
          </cell>
        </row>
        <row r="241">
          <cell r="C241">
            <v>2100401</v>
          </cell>
          <cell r="D241">
            <v>10457852.23</v>
          </cell>
          <cell r="E241">
            <v>1045.785223</v>
          </cell>
          <cell r="F241">
            <v>1046</v>
          </cell>
          <cell r="G241">
            <v>1046</v>
          </cell>
        </row>
        <row r="242">
          <cell r="C242">
            <v>2100402</v>
          </cell>
          <cell r="D242">
            <v>1058276.55</v>
          </cell>
          <cell r="E242">
            <v>105.827655</v>
          </cell>
          <cell r="F242">
            <v>106</v>
          </cell>
          <cell r="G242">
            <v>106</v>
          </cell>
        </row>
        <row r="243">
          <cell r="C243">
            <v>2100403</v>
          </cell>
          <cell r="D243">
            <v>6412606.84</v>
          </cell>
          <cell r="E243">
            <v>641.260684</v>
          </cell>
          <cell r="F243">
            <v>641</v>
          </cell>
          <cell r="G243">
            <v>641</v>
          </cell>
        </row>
        <row r="244">
          <cell r="C244">
            <v>2100405</v>
          </cell>
          <cell r="D244">
            <v>2517249.25</v>
          </cell>
          <cell r="E244">
            <v>251.724925</v>
          </cell>
          <cell r="F244">
            <v>252</v>
          </cell>
          <cell r="G244">
            <v>252</v>
          </cell>
        </row>
        <row r="245">
          <cell r="C245">
            <v>2100408</v>
          </cell>
          <cell r="D245">
            <v>4410565.46</v>
          </cell>
          <cell r="E245">
            <v>441.056546</v>
          </cell>
          <cell r="F245">
            <v>441</v>
          </cell>
          <cell r="G245">
            <v>441</v>
          </cell>
        </row>
        <row r="246">
          <cell r="C246">
            <v>2100409</v>
          </cell>
          <cell r="D246">
            <v>311759.12</v>
          </cell>
          <cell r="E246">
            <v>31.175912</v>
          </cell>
          <cell r="F246">
            <v>31</v>
          </cell>
          <cell r="G246">
            <v>31</v>
          </cell>
        </row>
        <row r="247">
          <cell r="C247">
            <v>2100410</v>
          </cell>
          <cell r="D247">
            <v>18082</v>
          </cell>
          <cell r="E247">
            <v>1.8082</v>
          </cell>
          <cell r="F247">
            <v>2</v>
          </cell>
          <cell r="G247">
            <v>2</v>
          </cell>
        </row>
        <row r="248">
          <cell r="C248">
            <v>21007</v>
          </cell>
          <cell r="D248">
            <v>3534740</v>
          </cell>
          <cell r="E248">
            <v>353.474</v>
          </cell>
          <cell r="F248">
            <v>353</v>
          </cell>
          <cell r="G248">
            <v>353</v>
          </cell>
        </row>
        <row r="249">
          <cell r="C249">
            <v>2100717</v>
          </cell>
          <cell r="D249">
            <v>1065620</v>
          </cell>
          <cell r="E249">
            <v>106.562</v>
          </cell>
          <cell r="F249">
            <v>107</v>
          </cell>
          <cell r="G249">
            <v>107</v>
          </cell>
        </row>
        <row r="250">
          <cell r="C250">
            <v>2100799</v>
          </cell>
          <cell r="D250">
            <v>2469120</v>
          </cell>
          <cell r="E250">
            <v>246.912</v>
          </cell>
          <cell r="F250">
            <v>247</v>
          </cell>
          <cell r="G250">
            <v>247</v>
          </cell>
        </row>
        <row r="251">
          <cell r="C251">
            <v>21011</v>
          </cell>
          <cell r="D251">
            <v>65848151.7</v>
          </cell>
          <cell r="E251">
            <v>6584.81517</v>
          </cell>
          <cell r="F251">
            <v>6585</v>
          </cell>
          <cell r="G251">
            <v>6585</v>
          </cell>
        </row>
        <row r="252">
          <cell r="C252">
            <v>2101101</v>
          </cell>
          <cell r="D252">
            <v>10731102.51</v>
          </cell>
          <cell r="E252">
            <v>1073.110251</v>
          </cell>
          <cell r="F252">
            <v>1073</v>
          </cell>
          <cell r="G252">
            <v>1073</v>
          </cell>
        </row>
        <row r="253">
          <cell r="C253">
            <v>2101102</v>
          </cell>
          <cell r="D253">
            <v>26654746.97</v>
          </cell>
          <cell r="E253">
            <v>2665.474697</v>
          </cell>
          <cell r="F253">
            <v>2665</v>
          </cell>
          <cell r="G253">
            <v>2665</v>
          </cell>
        </row>
        <row r="254">
          <cell r="C254">
            <v>2101103</v>
          </cell>
          <cell r="D254">
            <v>24672291.94</v>
          </cell>
          <cell r="E254">
            <v>2467.229194</v>
          </cell>
          <cell r="F254">
            <v>2467</v>
          </cell>
          <cell r="G254">
            <v>2467</v>
          </cell>
        </row>
        <row r="255">
          <cell r="C255">
            <v>2101199</v>
          </cell>
          <cell r="D255">
            <v>3790010.28</v>
          </cell>
          <cell r="E255">
            <v>379.001028</v>
          </cell>
          <cell r="F255">
            <v>379</v>
          </cell>
          <cell r="G255">
            <v>379</v>
          </cell>
        </row>
        <row r="256">
          <cell r="C256">
            <v>21012</v>
          </cell>
          <cell r="D256">
            <v>7341305.04</v>
          </cell>
          <cell r="E256">
            <v>734.130504</v>
          </cell>
          <cell r="F256">
            <v>734</v>
          </cell>
          <cell r="G256">
            <v>734</v>
          </cell>
        </row>
        <row r="257">
          <cell r="C257">
            <v>2101202</v>
          </cell>
          <cell r="D257">
            <v>7341305.04</v>
          </cell>
          <cell r="E257">
            <v>734.130504</v>
          </cell>
          <cell r="F257">
            <v>734</v>
          </cell>
          <cell r="G257">
            <v>734</v>
          </cell>
        </row>
        <row r="258">
          <cell r="C258">
            <v>21014</v>
          </cell>
          <cell r="D258">
            <v>435427.15</v>
          </cell>
          <cell r="E258">
            <v>43.542715</v>
          </cell>
          <cell r="F258">
            <v>44</v>
          </cell>
          <cell r="G258">
            <v>44</v>
          </cell>
        </row>
        <row r="259">
          <cell r="C259">
            <v>2101401</v>
          </cell>
          <cell r="D259">
            <v>435427.15</v>
          </cell>
          <cell r="E259">
            <v>43.542715</v>
          </cell>
          <cell r="F259">
            <v>44</v>
          </cell>
          <cell r="G259">
            <v>44</v>
          </cell>
        </row>
        <row r="260">
          <cell r="C260">
            <v>21015</v>
          </cell>
          <cell r="D260">
            <v>3071082.67</v>
          </cell>
          <cell r="E260">
            <v>307.108267</v>
          </cell>
          <cell r="F260">
            <v>307</v>
          </cell>
          <cell r="G260">
            <v>307</v>
          </cell>
        </row>
        <row r="261">
          <cell r="C261">
            <v>2101501</v>
          </cell>
          <cell r="D261">
            <v>2778703.67</v>
          </cell>
          <cell r="E261">
            <v>277.870367</v>
          </cell>
          <cell r="F261">
            <v>278</v>
          </cell>
          <cell r="G261">
            <v>278</v>
          </cell>
        </row>
        <row r="262">
          <cell r="C262">
            <v>2101505</v>
          </cell>
          <cell r="D262">
            <v>131457</v>
          </cell>
          <cell r="E262">
            <v>13.1457</v>
          </cell>
          <cell r="F262">
            <v>13</v>
          </cell>
          <cell r="G262">
            <v>13</v>
          </cell>
        </row>
        <row r="263">
          <cell r="C263">
            <v>2101550</v>
          </cell>
          <cell r="D263">
            <v>160922</v>
          </cell>
          <cell r="E263">
            <v>16.0922</v>
          </cell>
          <cell r="F263">
            <v>16</v>
          </cell>
          <cell r="G263">
            <v>16</v>
          </cell>
        </row>
        <row r="264">
          <cell r="C264">
            <v>21016</v>
          </cell>
          <cell r="D264">
            <v>183006</v>
          </cell>
          <cell r="E264">
            <v>18.3006</v>
          </cell>
          <cell r="F264">
            <v>18</v>
          </cell>
          <cell r="G264">
            <v>18</v>
          </cell>
        </row>
        <row r="265">
          <cell r="C265">
            <v>2101601</v>
          </cell>
          <cell r="D265">
            <v>183006</v>
          </cell>
          <cell r="E265">
            <v>18.3006</v>
          </cell>
          <cell r="F265">
            <v>18</v>
          </cell>
          <cell r="G265">
            <v>18</v>
          </cell>
        </row>
        <row r="266">
          <cell r="C266">
            <v>21099</v>
          </cell>
          <cell r="D266">
            <v>306503</v>
          </cell>
          <cell r="E266">
            <v>30.6503</v>
          </cell>
          <cell r="F266">
            <v>31</v>
          </cell>
          <cell r="G266">
            <v>31</v>
          </cell>
        </row>
        <row r="267">
          <cell r="C267">
            <v>2109999</v>
          </cell>
          <cell r="D267">
            <v>306503</v>
          </cell>
          <cell r="E267">
            <v>30.6503</v>
          </cell>
          <cell r="F267">
            <v>31</v>
          </cell>
          <cell r="G267">
            <v>31</v>
          </cell>
        </row>
        <row r="268">
          <cell r="C268">
            <v>211</v>
          </cell>
          <cell r="D268">
            <v>566694349.25</v>
          </cell>
          <cell r="E268">
            <v>56669.434925</v>
          </cell>
          <cell r="F268">
            <v>56669</v>
          </cell>
          <cell r="G268">
            <v>56669</v>
          </cell>
        </row>
        <row r="269">
          <cell r="C269">
            <v>21101</v>
          </cell>
          <cell r="D269">
            <v>9945781.71</v>
          </cell>
          <cell r="E269">
            <v>994.578171</v>
          </cell>
          <cell r="F269">
            <v>995</v>
          </cell>
          <cell r="G269">
            <v>995</v>
          </cell>
        </row>
        <row r="270">
          <cell r="C270">
            <v>2110101</v>
          </cell>
          <cell r="D270">
            <v>2325629.21</v>
          </cell>
          <cell r="E270">
            <v>232.562921</v>
          </cell>
          <cell r="F270">
            <v>233</v>
          </cell>
          <cell r="G270">
            <v>233</v>
          </cell>
        </row>
        <row r="271">
          <cell r="C271">
            <v>2110199</v>
          </cell>
          <cell r="D271">
            <v>7620152.5</v>
          </cell>
          <cell r="E271">
            <v>762.01525</v>
          </cell>
          <cell r="F271">
            <v>762</v>
          </cell>
          <cell r="G271">
            <v>762</v>
          </cell>
        </row>
        <row r="272">
          <cell r="C272">
            <v>21103</v>
          </cell>
          <cell r="D272">
            <v>355243031.76</v>
          </cell>
          <cell r="E272">
            <v>35524.303176</v>
          </cell>
          <cell r="F272">
            <v>35524</v>
          </cell>
          <cell r="G272">
            <v>35524</v>
          </cell>
        </row>
        <row r="273">
          <cell r="C273">
            <v>2110302</v>
          </cell>
          <cell r="D273">
            <v>355244031.76</v>
          </cell>
          <cell r="E273">
            <v>35524.403176</v>
          </cell>
          <cell r="F273">
            <v>35524</v>
          </cell>
          <cell r="G273">
            <v>35524</v>
          </cell>
        </row>
        <row r="274">
          <cell r="C274">
            <v>2110399</v>
          </cell>
          <cell r="D274">
            <v>1000</v>
          </cell>
          <cell r="E274">
            <v>0.1</v>
          </cell>
          <cell r="F274">
            <v>0</v>
          </cell>
          <cell r="G274">
            <v>0</v>
          </cell>
        </row>
        <row r="275">
          <cell r="C275">
            <v>21104</v>
          </cell>
          <cell r="D275">
            <v>193508401.6</v>
          </cell>
          <cell r="E275">
            <v>19350.84016</v>
          </cell>
          <cell r="F275">
            <v>19351</v>
          </cell>
          <cell r="G275">
            <v>19351</v>
          </cell>
        </row>
        <row r="276">
          <cell r="C276">
            <v>2110401</v>
          </cell>
          <cell r="D276">
            <v>194500000</v>
          </cell>
          <cell r="E276">
            <v>19450</v>
          </cell>
          <cell r="F276">
            <v>19450</v>
          </cell>
          <cell r="G276">
            <v>19450</v>
          </cell>
        </row>
        <row r="277">
          <cell r="C277">
            <v>2110499</v>
          </cell>
          <cell r="D277">
            <v>991598.4</v>
          </cell>
          <cell r="E277">
            <v>99.15984</v>
          </cell>
          <cell r="F277">
            <v>99</v>
          </cell>
          <cell r="G277">
            <v>99</v>
          </cell>
        </row>
        <row r="278">
          <cell r="C278">
            <v>21105</v>
          </cell>
          <cell r="D278">
            <v>7873634.18</v>
          </cell>
          <cell r="E278">
            <v>787.363418</v>
          </cell>
          <cell r="F278">
            <v>787</v>
          </cell>
          <cell r="G278">
            <v>787</v>
          </cell>
        </row>
        <row r="279">
          <cell r="C279">
            <v>2110501</v>
          </cell>
          <cell r="D279">
            <v>7873634.18</v>
          </cell>
          <cell r="E279">
            <v>787.363418</v>
          </cell>
          <cell r="F279">
            <v>787</v>
          </cell>
          <cell r="G279">
            <v>787</v>
          </cell>
        </row>
        <row r="280">
          <cell r="C280">
            <v>21114</v>
          </cell>
          <cell r="D280">
            <v>123500</v>
          </cell>
          <cell r="E280">
            <v>12.35</v>
          </cell>
          <cell r="F280">
            <v>12</v>
          </cell>
          <cell r="G280">
            <v>12</v>
          </cell>
        </row>
        <row r="281">
          <cell r="C281">
            <v>2111407</v>
          </cell>
          <cell r="D281">
            <v>123500</v>
          </cell>
          <cell r="E281">
            <v>12.35</v>
          </cell>
          <cell r="F281">
            <v>12</v>
          </cell>
          <cell r="G281">
            <v>12</v>
          </cell>
        </row>
        <row r="282">
          <cell r="C282">
            <v>212</v>
          </cell>
          <cell r="D282">
            <v>230912265.52</v>
          </cell>
          <cell r="E282">
            <v>23091.226552</v>
          </cell>
          <cell r="F282">
            <v>23091</v>
          </cell>
          <cell r="G282">
            <v>23091</v>
          </cell>
        </row>
        <row r="283">
          <cell r="C283">
            <v>21201</v>
          </cell>
          <cell r="D283">
            <v>11545820.71</v>
          </cell>
          <cell r="E283">
            <v>1154.582071</v>
          </cell>
          <cell r="F283">
            <v>1155</v>
          </cell>
          <cell r="G283">
            <v>1155</v>
          </cell>
        </row>
        <row r="284">
          <cell r="C284">
            <v>2120101</v>
          </cell>
          <cell r="D284">
            <v>3220807.59</v>
          </cell>
          <cell r="E284">
            <v>322.080759</v>
          </cell>
          <cell r="F284">
            <v>322</v>
          </cell>
          <cell r="G284">
            <v>322</v>
          </cell>
        </row>
        <row r="285">
          <cell r="C285">
            <v>2120104</v>
          </cell>
          <cell r="D285">
            <v>4318406.48</v>
          </cell>
          <cell r="E285">
            <v>431.840648</v>
          </cell>
          <cell r="F285">
            <v>432</v>
          </cell>
          <cell r="G285">
            <v>432</v>
          </cell>
        </row>
        <row r="286">
          <cell r="C286">
            <v>2120106</v>
          </cell>
          <cell r="D286">
            <v>1028305.11</v>
          </cell>
          <cell r="E286">
            <v>102.830511</v>
          </cell>
          <cell r="F286">
            <v>103</v>
          </cell>
          <cell r="G286">
            <v>103</v>
          </cell>
        </row>
        <row r="287">
          <cell r="C287">
            <v>2120199</v>
          </cell>
          <cell r="D287">
            <v>2978301.53</v>
          </cell>
          <cell r="E287">
            <v>297.830153</v>
          </cell>
          <cell r="F287">
            <v>298</v>
          </cell>
          <cell r="G287">
            <v>298</v>
          </cell>
        </row>
        <row r="288">
          <cell r="C288">
            <v>21203</v>
          </cell>
          <cell r="D288">
            <v>37697586.86</v>
          </cell>
          <cell r="E288">
            <v>3769.758686</v>
          </cell>
          <cell r="F288">
            <v>3770</v>
          </cell>
          <cell r="G288">
            <v>3770</v>
          </cell>
        </row>
        <row r="289">
          <cell r="C289">
            <v>2120399</v>
          </cell>
          <cell r="D289">
            <v>37697586.86</v>
          </cell>
          <cell r="E289">
            <v>3769.758686</v>
          </cell>
          <cell r="F289">
            <v>3770</v>
          </cell>
          <cell r="G289">
            <v>3770</v>
          </cell>
        </row>
        <row r="290">
          <cell r="C290">
            <v>21205</v>
          </cell>
          <cell r="D290">
            <v>6591935.45</v>
          </cell>
          <cell r="E290">
            <v>659.193545</v>
          </cell>
          <cell r="F290">
            <v>659</v>
          </cell>
          <cell r="G290">
            <v>659</v>
          </cell>
        </row>
        <row r="291">
          <cell r="C291">
            <v>2120501</v>
          </cell>
          <cell r="D291">
            <v>6591935.45</v>
          </cell>
          <cell r="E291">
            <v>659.193545</v>
          </cell>
          <cell r="F291">
            <v>659</v>
          </cell>
          <cell r="G291">
            <v>659</v>
          </cell>
        </row>
        <row r="292">
          <cell r="C292">
            <v>21299</v>
          </cell>
          <cell r="D292">
            <v>175076922.5</v>
          </cell>
          <cell r="E292">
            <v>17507.69225</v>
          </cell>
          <cell r="F292">
            <v>17508</v>
          </cell>
          <cell r="G292">
            <v>17508</v>
          </cell>
        </row>
        <row r="293">
          <cell r="C293">
            <v>2129999</v>
          </cell>
          <cell r="D293">
            <v>175076922.5</v>
          </cell>
          <cell r="E293">
            <v>17507.69225</v>
          </cell>
          <cell r="F293">
            <v>17508</v>
          </cell>
          <cell r="G293">
            <v>17508</v>
          </cell>
        </row>
        <row r="294">
          <cell r="C294">
            <v>213</v>
          </cell>
          <cell r="D294">
            <v>103336082.5</v>
          </cell>
          <cell r="E294">
            <v>10333.60825</v>
          </cell>
          <cell r="F294">
            <v>10334</v>
          </cell>
          <cell r="G294">
            <v>10334</v>
          </cell>
        </row>
        <row r="295">
          <cell r="C295">
            <v>21301</v>
          </cell>
          <cell r="D295">
            <v>33779348.67</v>
          </cell>
          <cell r="E295">
            <v>3377.934867</v>
          </cell>
          <cell r="F295">
            <v>3378</v>
          </cell>
          <cell r="G295">
            <v>3378</v>
          </cell>
        </row>
        <row r="296">
          <cell r="C296">
            <v>2130101</v>
          </cell>
          <cell r="D296">
            <v>3067984.61</v>
          </cell>
          <cell r="E296">
            <v>306.798461</v>
          </cell>
          <cell r="F296">
            <v>307</v>
          </cell>
          <cell r="G296">
            <v>307</v>
          </cell>
        </row>
        <row r="297">
          <cell r="C297">
            <v>2130104</v>
          </cell>
          <cell r="D297">
            <v>19785880.3</v>
          </cell>
          <cell r="E297">
            <v>1978.58803</v>
          </cell>
          <cell r="F297">
            <v>1979</v>
          </cell>
          <cell r="G297">
            <v>1979</v>
          </cell>
        </row>
        <row r="298">
          <cell r="C298">
            <v>2130120</v>
          </cell>
          <cell r="D298">
            <v>6641783.76</v>
          </cell>
          <cell r="E298">
            <v>664.178376</v>
          </cell>
          <cell r="F298">
            <v>664</v>
          </cell>
          <cell r="G298">
            <v>664</v>
          </cell>
        </row>
        <row r="299">
          <cell r="C299">
            <v>2130122</v>
          </cell>
          <cell r="D299">
            <v>4045700</v>
          </cell>
          <cell r="E299">
            <v>404.57</v>
          </cell>
          <cell r="F299">
            <v>405</v>
          </cell>
          <cell r="G299">
            <v>405</v>
          </cell>
        </row>
        <row r="300">
          <cell r="C300">
            <v>2130126</v>
          </cell>
          <cell r="D300">
            <v>150000</v>
          </cell>
          <cell r="E300">
            <v>15</v>
          </cell>
          <cell r="F300">
            <v>15</v>
          </cell>
          <cell r="G300">
            <v>15</v>
          </cell>
        </row>
        <row r="301">
          <cell r="C301">
            <v>2130199</v>
          </cell>
          <cell r="D301">
            <v>88000</v>
          </cell>
          <cell r="E301">
            <v>8.8</v>
          </cell>
          <cell r="F301">
            <v>9</v>
          </cell>
          <cell r="G301">
            <v>9</v>
          </cell>
        </row>
        <row r="302">
          <cell r="C302">
            <v>21302</v>
          </cell>
          <cell r="D302">
            <v>11523644.12</v>
          </cell>
          <cell r="E302">
            <v>1152.364412</v>
          </cell>
          <cell r="F302">
            <v>1152</v>
          </cell>
          <cell r="G302">
            <v>1152</v>
          </cell>
        </row>
        <row r="303">
          <cell r="C303">
            <v>2130201</v>
          </cell>
          <cell r="D303">
            <v>2822964.34</v>
          </cell>
          <cell r="E303">
            <v>282.296434</v>
          </cell>
          <cell r="F303">
            <v>282</v>
          </cell>
          <cell r="G303">
            <v>282</v>
          </cell>
        </row>
        <row r="304">
          <cell r="C304">
            <v>2130204</v>
          </cell>
          <cell r="D304">
            <v>4209400.2</v>
          </cell>
          <cell r="E304">
            <v>420.94002</v>
          </cell>
          <cell r="F304">
            <v>421</v>
          </cell>
          <cell r="G304">
            <v>421</v>
          </cell>
        </row>
        <row r="305">
          <cell r="C305">
            <v>2130205</v>
          </cell>
          <cell r="D305">
            <v>180000</v>
          </cell>
          <cell r="E305">
            <v>18</v>
          </cell>
          <cell r="F305">
            <v>18</v>
          </cell>
          <cell r="G305">
            <v>18</v>
          </cell>
        </row>
        <row r="306">
          <cell r="C306">
            <v>2130207</v>
          </cell>
          <cell r="D306">
            <v>311700</v>
          </cell>
          <cell r="E306">
            <v>31.17</v>
          </cell>
          <cell r="F306">
            <v>31</v>
          </cell>
          <cell r="G306">
            <v>31</v>
          </cell>
        </row>
        <row r="307">
          <cell r="C307">
            <v>2130209</v>
          </cell>
          <cell r="D307">
            <v>438400</v>
          </cell>
          <cell r="E307">
            <v>43.84</v>
          </cell>
          <cell r="F307">
            <v>44</v>
          </cell>
          <cell r="G307">
            <v>44</v>
          </cell>
        </row>
        <row r="308">
          <cell r="C308">
            <v>2130234</v>
          </cell>
          <cell r="D308">
            <v>3561179.58</v>
          </cell>
          <cell r="E308">
            <v>356.117958</v>
          </cell>
          <cell r="F308">
            <v>356</v>
          </cell>
          <cell r="G308">
            <v>356</v>
          </cell>
        </row>
        <row r="309">
          <cell r="C309">
            <v>21303</v>
          </cell>
          <cell r="D309">
            <v>32472588.01</v>
          </cell>
          <cell r="E309">
            <v>3247.258801</v>
          </cell>
          <cell r="F309">
            <v>3247</v>
          </cell>
          <cell r="G309">
            <v>3247</v>
          </cell>
        </row>
        <row r="310">
          <cell r="C310">
            <v>2130301</v>
          </cell>
          <cell r="D310">
            <v>1914417.16</v>
          </cell>
          <cell r="E310">
            <v>191.441716</v>
          </cell>
          <cell r="F310">
            <v>191</v>
          </cell>
          <cell r="G310">
            <v>191</v>
          </cell>
        </row>
        <row r="311">
          <cell r="C311">
            <v>2130305</v>
          </cell>
          <cell r="D311">
            <v>89400</v>
          </cell>
          <cell r="E311">
            <v>8.94</v>
          </cell>
          <cell r="F311">
            <v>9</v>
          </cell>
          <cell r="G311">
            <v>9</v>
          </cell>
        </row>
        <row r="312">
          <cell r="C312">
            <v>2130306</v>
          </cell>
          <cell r="D312">
            <v>20000</v>
          </cell>
          <cell r="E312">
            <v>2</v>
          </cell>
          <cell r="F312">
            <v>2</v>
          </cell>
          <cell r="G312">
            <v>2</v>
          </cell>
        </row>
        <row r="313">
          <cell r="C313">
            <v>2130310</v>
          </cell>
          <cell r="D313">
            <v>488074.53</v>
          </cell>
          <cell r="E313">
            <v>48.807453</v>
          </cell>
          <cell r="F313">
            <v>49</v>
          </cell>
          <cell r="G313">
            <v>49</v>
          </cell>
        </row>
        <row r="314">
          <cell r="C314">
            <v>2130311</v>
          </cell>
          <cell r="D314">
            <v>1721367.4</v>
          </cell>
          <cell r="E314">
            <v>172.13674</v>
          </cell>
          <cell r="F314">
            <v>172</v>
          </cell>
          <cell r="G314">
            <v>172</v>
          </cell>
        </row>
        <row r="315">
          <cell r="C315">
            <v>2130314</v>
          </cell>
          <cell r="D315">
            <v>200000</v>
          </cell>
          <cell r="E315">
            <v>20</v>
          </cell>
          <cell r="F315">
            <v>20</v>
          </cell>
          <cell r="G315">
            <v>20</v>
          </cell>
        </row>
        <row r="316">
          <cell r="C316">
            <v>2130315</v>
          </cell>
          <cell r="D316">
            <v>401951.51</v>
          </cell>
          <cell r="E316">
            <v>40.195151</v>
          </cell>
          <cell r="F316">
            <v>40</v>
          </cell>
          <cell r="G316">
            <v>40</v>
          </cell>
        </row>
        <row r="317">
          <cell r="C317">
            <v>2130399</v>
          </cell>
          <cell r="D317">
            <v>27637377.41</v>
          </cell>
          <cell r="E317">
            <v>2763.737741</v>
          </cell>
          <cell r="F317">
            <v>2764</v>
          </cell>
          <cell r="G317">
            <v>2764</v>
          </cell>
        </row>
        <row r="318">
          <cell r="C318">
            <v>21305</v>
          </cell>
          <cell r="D318">
            <v>15030994.91</v>
          </cell>
          <cell r="E318">
            <v>1503.099491</v>
          </cell>
          <cell r="F318">
            <v>1503</v>
          </cell>
          <cell r="G318">
            <v>1503</v>
          </cell>
        </row>
        <row r="319">
          <cell r="C319">
            <v>2130504</v>
          </cell>
          <cell r="D319">
            <v>1477100</v>
          </cell>
          <cell r="E319">
            <v>147.71</v>
          </cell>
          <cell r="F319">
            <v>148</v>
          </cell>
          <cell r="G319">
            <v>148</v>
          </cell>
        </row>
        <row r="320">
          <cell r="C320">
            <v>2130505</v>
          </cell>
          <cell r="D320">
            <v>10083800</v>
          </cell>
          <cell r="E320">
            <v>1008.38</v>
          </cell>
          <cell r="F320">
            <v>1008</v>
          </cell>
          <cell r="G320">
            <v>1008</v>
          </cell>
        </row>
        <row r="321">
          <cell r="C321">
            <v>2130507</v>
          </cell>
          <cell r="D321">
            <v>1209176.91</v>
          </cell>
          <cell r="E321">
            <v>120.917691</v>
          </cell>
          <cell r="F321">
            <v>121</v>
          </cell>
          <cell r="G321">
            <v>121</v>
          </cell>
        </row>
        <row r="322">
          <cell r="C322">
            <v>2130599</v>
          </cell>
          <cell r="D322">
            <v>2260918</v>
          </cell>
          <cell r="E322">
            <v>226.0918</v>
          </cell>
          <cell r="F322">
            <v>226</v>
          </cell>
          <cell r="G322">
            <v>226</v>
          </cell>
        </row>
        <row r="323">
          <cell r="C323">
            <v>21307</v>
          </cell>
          <cell r="D323">
            <v>8585800</v>
          </cell>
          <cell r="E323">
            <v>858.58</v>
          </cell>
          <cell r="F323">
            <v>859</v>
          </cell>
          <cell r="G323">
            <v>859</v>
          </cell>
        </row>
        <row r="324">
          <cell r="C324">
            <v>2130701</v>
          </cell>
          <cell r="D324">
            <v>490000</v>
          </cell>
          <cell r="E324">
            <v>49</v>
          </cell>
          <cell r="F324">
            <v>49</v>
          </cell>
          <cell r="G324">
            <v>49</v>
          </cell>
        </row>
        <row r="325">
          <cell r="C325">
            <v>2130705</v>
          </cell>
          <cell r="D325">
            <v>8095800</v>
          </cell>
          <cell r="E325">
            <v>809.58</v>
          </cell>
          <cell r="F325">
            <v>810</v>
          </cell>
          <cell r="G325">
            <v>810</v>
          </cell>
        </row>
        <row r="326">
          <cell r="C326">
            <v>21308</v>
          </cell>
          <cell r="D326">
            <v>1943706.79</v>
          </cell>
          <cell r="E326">
            <v>194.370679</v>
          </cell>
          <cell r="F326">
            <v>194</v>
          </cell>
          <cell r="G326">
            <v>194</v>
          </cell>
        </row>
        <row r="327">
          <cell r="C327">
            <v>2130803</v>
          </cell>
          <cell r="D327">
            <v>1176706.08</v>
          </cell>
          <cell r="E327">
            <v>117.670608</v>
          </cell>
          <cell r="F327">
            <v>118</v>
          </cell>
          <cell r="G327">
            <v>118</v>
          </cell>
        </row>
        <row r="328">
          <cell r="C328">
            <v>2130804</v>
          </cell>
          <cell r="D328">
            <v>767000.71</v>
          </cell>
          <cell r="E328">
            <v>76.700071</v>
          </cell>
          <cell r="F328">
            <v>77</v>
          </cell>
          <cell r="G328">
            <v>77</v>
          </cell>
        </row>
        <row r="329">
          <cell r="C329">
            <v>214</v>
          </cell>
          <cell r="D329">
            <v>8409275.52</v>
          </cell>
          <cell r="E329">
            <v>840.927552</v>
          </cell>
          <cell r="F329">
            <v>841</v>
          </cell>
          <cell r="G329">
            <v>841</v>
          </cell>
        </row>
        <row r="330">
          <cell r="C330">
            <v>21401</v>
          </cell>
          <cell r="D330">
            <v>8409275.52</v>
          </cell>
          <cell r="E330">
            <v>840.927552</v>
          </cell>
          <cell r="F330">
            <v>841</v>
          </cell>
          <cell r="G330">
            <v>841</v>
          </cell>
        </row>
        <row r="331">
          <cell r="C331">
            <v>2140101</v>
          </cell>
          <cell r="D331">
            <v>800584.08</v>
          </cell>
          <cell r="E331">
            <v>80.058408</v>
          </cell>
          <cell r="F331">
            <v>80</v>
          </cell>
          <cell r="G331">
            <v>80</v>
          </cell>
        </row>
        <row r="332">
          <cell r="C332">
            <v>2140106</v>
          </cell>
          <cell r="D332">
            <v>1659720</v>
          </cell>
          <cell r="E332">
            <v>165.972</v>
          </cell>
          <cell r="F332">
            <v>166</v>
          </cell>
          <cell r="G332">
            <v>166</v>
          </cell>
        </row>
        <row r="333">
          <cell r="C333">
            <v>2140199</v>
          </cell>
          <cell r="D333">
            <v>5948971.44</v>
          </cell>
          <cell r="E333">
            <v>594.897144</v>
          </cell>
          <cell r="F333">
            <v>595</v>
          </cell>
          <cell r="G333">
            <v>595</v>
          </cell>
        </row>
        <row r="334">
          <cell r="C334">
            <v>215</v>
          </cell>
          <cell r="D334">
            <v>5806992.89</v>
          </cell>
          <cell r="E334">
            <v>580.699289</v>
          </cell>
          <cell r="F334">
            <v>581</v>
          </cell>
          <cell r="G334">
            <v>581</v>
          </cell>
        </row>
        <row r="335">
          <cell r="C335">
            <v>21501</v>
          </cell>
          <cell r="D335">
            <v>2907453.43</v>
          </cell>
          <cell r="E335">
            <v>290.745343</v>
          </cell>
          <cell r="F335">
            <v>291</v>
          </cell>
          <cell r="G335">
            <v>291</v>
          </cell>
        </row>
        <row r="336">
          <cell r="C336">
            <v>2150101</v>
          </cell>
          <cell r="D336">
            <v>2907453.43</v>
          </cell>
          <cell r="E336">
            <v>290.745343</v>
          </cell>
          <cell r="F336">
            <v>291</v>
          </cell>
          <cell r="G336">
            <v>291</v>
          </cell>
        </row>
        <row r="337">
          <cell r="C337">
            <v>21505</v>
          </cell>
          <cell r="D337">
            <v>2899539.46</v>
          </cell>
          <cell r="E337">
            <v>289.953946</v>
          </cell>
          <cell r="F337">
            <v>290</v>
          </cell>
          <cell r="G337">
            <v>290</v>
          </cell>
        </row>
        <row r="338">
          <cell r="C338">
            <v>2150501</v>
          </cell>
          <cell r="D338">
            <v>2263410.25</v>
          </cell>
          <cell r="E338">
            <v>226.341025</v>
          </cell>
          <cell r="F338">
            <v>226</v>
          </cell>
          <cell r="G338">
            <v>226</v>
          </cell>
        </row>
        <row r="339">
          <cell r="C339">
            <v>2150517</v>
          </cell>
          <cell r="D339">
            <v>104000</v>
          </cell>
          <cell r="E339">
            <v>10.4</v>
          </cell>
          <cell r="F339">
            <v>10</v>
          </cell>
          <cell r="G339">
            <v>10</v>
          </cell>
        </row>
        <row r="340">
          <cell r="C340">
            <v>2150550</v>
          </cell>
          <cell r="D340">
            <v>491744.07</v>
          </cell>
          <cell r="E340">
            <v>49.174407</v>
          </cell>
          <cell r="F340">
            <v>49</v>
          </cell>
          <cell r="G340">
            <v>49</v>
          </cell>
        </row>
        <row r="341">
          <cell r="C341">
            <v>2150599</v>
          </cell>
          <cell r="D341">
            <v>40385.14</v>
          </cell>
          <cell r="E341">
            <v>4.038514</v>
          </cell>
          <cell r="F341">
            <v>4</v>
          </cell>
          <cell r="G341">
            <v>4</v>
          </cell>
        </row>
        <row r="342">
          <cell r="C342">
            <v>216</v>
          </cell>
          <cell r="D342">
            <v>1822129.3</v>
          </cell>
          <cell r="E342">
            <v>182.21293</v>
          </cell>
          <cell r="F342">
            <v>182</v>
          </cell>
          <cell r="G342">
            <v>182</v>
          </cell>
        </row>
        <row r="343">
          <cell r="C343">
            <v>21602</v>
          </cell>
          <cell r="D343">
            <v>1822129.3</v>
          </cell>
          <cell r="E343">
            <v>182.21293</v>
          </cell>
          <cell r="F343">
            <v>182</v>
          </cell>
          <cell r="G343">
            <v>182</v>
          </cell>
        </row>
        <row r="344">
          <cell r="C344">
            <v>2160201</v>
          </cell>
          <cell r="D344">
            <v>1822129.3</v>
          </cell>
          <cell r="E344">
            <v>182.21293</v>
          </cell>
          <cell r="F344">
            <v>182</v>
          </cell>
          <cell r="G344">
            <v>182</v>
          </cell>
        </row>
        <row r="345">
          <cell r="C345">
            <v>220</v>
          </cell>
          <cell r="D345">
            <v>9757583.89</v>
          </cell>
          <cell r="E345">
            <v>975.758389</v>
          </cell>
          <cell r="F345">
            <v>976</v>
          </cell>
          <cell r="G345">
            <v>976</v>
          </cell>
        </row>
        <row r="346">
          <cell r="C346">
            <v>22001</v>
          </cell>
          <cell r="D346">
            <v>9418240.75</v>
          </cell>
          <cell r="E346">
            <v>941.824075</v>
          </cell>
          <cell r="F346">
            <v>942</v>
          </cell>
          <cell r="G346">
            <v>942</v>
          </cell>
        </row>
        <row r="347">
          <cell r="C347">
            <v>2200101</v>
          </cell>
          <cell r="D347">
            <v>4931524.83</v>
          </cell>
          <cell r="E347">
            <v>493.152483</v>
          </cell>
          <cell r="F347">
            <v>493</v>
          </cell>
          <cell r="G347">
            <v>493</v>
          </cell>
        </row>
        <row r="348">
          <cell r="C348">
            <v>2200150</v>
          </cell>
          <cell r="D348">
            <v>4346507.92</v>
          </cell>
          <cell r="E348">
            <v>434.650792</v>
          </cell>
          <cell r="F348">
            <v>435</v>
          </cell>
          <cell r="G348">
            <v>435</v>
          </cell>
        </row>
        <row r="349">
          <cell r="C349">
            <v>2200199</v>
          </cell>
          <cell r="D349">
            <v>140208</v>
          </cell>
          <cell r="E349">
            <v>14.0208</v>
          </cell>
          <cell r="F349">
            <v>14</v>
          </cell>
          <cell r="G349">
            <v>14</v>
          </cell>
        </row>
        <row r="350">
          <cell r="C350">
            <v>22005</v>
          </cell>
          <cell r="D350">
            <v>260744.83</v>
          </cell>
          <cell r="E350">
            <v>26.074483</v>
          </cell>
          <cell r="F350">
            <v>26</v>
          </cell>
          <cell r="G350">
            <v>26</v>
          </cell>
        </row>
        <row r="351">
          <cell r="C351">
            <v>2200501</v>
          </cell>
          <cell r="D351">
            <v>121764</v>
          </cell>
          <cell r="E351">
            <v>12.1764</v>
          </cell>
          <cell r="F351">
            <v>12</v>
          </cell>
          <cell r="G351">
            <v>12</v>
          </cell>
        </row>
        <row r="352">
          <cell r="C352">
            <v>2200504</v>
          </cell>
          <cell r="D352">
            <v>138980.83</v>
          </cell>
          <cell r="E352">
            <v>13.898083</v>
          </cell>
          <cell r="F352">
            <v>14</v>
          </cell>
          <cell r="G352">
            <v>14</v>
          </cell>
        </row>
        <row r="353">
          <cell r="C353">
            <v>22099</v>
          </cell>
          <cell r="D353">
            <v>78598.31</v>
          </cell>
          <cell r="E353">
            <v>7.859831</v>
          </cell>
          <cell r="F353">
            <v>8</v>
          </cell>
          <cell r="G353">
            <v>8</v>
          </cell>
        </row>
        <row r="354">
          <cell r="C354">
            <v>2209999</v>
          </cell>
          <cell r="D354">
            <v>78598.31</v>
          </cell>
          <cell r="E354">
            <v>7.859831</v>
          </cell>
          <cell r="F354">
            <v>8</v>
          </cell>
          <cell r="G354">
            <v>8</v>
          </cell>
        </row>
        <row r="355">
          <cell r="C355">
            <v>221</v>
          </cell>
          <cell r="D355">
            <v>61618598.77</v>
          </cell>
          <cell r="E355">
            <v>6161.859877</v>
          </cell>
          <cell r="F355">
            <v>6162</v>
          </cell>
          <cell r="G355">
            <v>6162</v>
          </cell>
        </row>
        <row r="356">
          <cell r="C356">
            <v>22101</v>
          </cell>
          <cell r="D356">
            <v>5850000</v>
          </cell>
          <cell r="E356">
            <v>585</v>
          </cell>
          <cell r="F356">
            <v>585</v>
          </cell>
          <cell r="G356">
            <v>585</v>
          </cell>
        </row>
        <row r="357">
          <cell r="C357">
            <v>2210108</v>
          </cell>
          <cell r="D357">
            <v>5850000</v>
          </cell>
          <cell r="E357">
            <v>585</v>
          </cell>
          <cell r="F357">
            <v>585</v>
          </cell>
          <cell r="G357">
            <v>585</v>
          </cell>
        </row>
        <row r="358">
          <cell r="C358">
            <v>22102</v>
          </cell>
          <cell r="D358">
            <v>55768598.77</v>
          </cell>
          <cell r="E358">
            <v>5576.859877</v>
          </cell>
          <cell r="F358">
            <v>5577</v>
          </cell>
          <cell r="G358">
            <v>5577</v>
          </cell>
        </row>
        <row r="359">
          <cell r="C359">
            <v>2210201</v>
          </cell>
          <cell r="D359">
            <v>51111788.77</v>
          </cell>
          <cell r="E359">
            <v>5111.178877</v>
          </cell>
          <cell r="F359">
            <v>5111</v>
          </cell>
          <cell r="G359">
            <v>5111</v>
          </cell>
        </row>
        <row r="360">
          <cell r="C360">
            <v>2210203</v>
          </cell>
          <cell r="D360">
            <v>4656810</v>
          </cell>
          <cell r="E360">
            <v>465.681</v>
          </cell>
          <cell r="F360">
            <v>466</v>
          </cell>
          <cell r="G360">
            <v>466</v>
          </cell>
        </row>
        <row r="361">
          <cell r="C361">
            <v>222</v>
          </cell>
          <cell r="D361">
            <v>3979291.22</v>
          </cell>
          <cell r="E361">
            <v>397.929122</v>
          </cell>
          <cell r="F361">
            <v>398</v>
          </cell>
          <cell r="G361">
            <v>398</v>
          </cell>
        </row>
        <row r="362">
          <cell r="C362">
            <v>22201</v>
          </cell>
          <cell r="D362">
            <v>3122591.72</v>
          </cell>
          <cell r="E362">
            <v>312.259172</v>
          </cell>
          <cell r="F362">
            <v>312</v>
          </cell>
          <cell r="G362">
            <v>312</v>
          </cell>
        </row>
        <row r="363">
          <cell r="C363">
            <v>2220105</v>
          </cell>
          <cell r="D363">
            <v>3500</v>
          </cell>
          <cell r="E363">
            <v>0.35</v>
          </cell>
          <cell r="F363">
            <v>0</v>
          </cell>
          <cell r="G363">
            <v>0</v>
          </cell>
        </row>
        <row r="364">
          <cell r="C364">
            <v>2220106</v>
          </cell>
          <cell r="D364">
            <v>212663</v>
          </cell>
          <cell r="E364">
            <v>21.2663</v>
          </cell>
          <cell r="F364">
            <v>21</v>
          </cell>
          <cell r="G364">
            <v>21</v>
          </cell>
        </row>
        <row r="365">
          <cell r="C365">
            <v>2220112</v>
          </cell>
          <cell r="D365">
            <v>100000</v>
          </cell>
          <cell r="E365">
            <v>10</v>
          </cell>
          <cell r="F365">
            <v>10</v>
          </cell>
          <cell r="G365">
            <v>10</v>
          </cell>
        </row>
        <row r="366">
          <cell r="C366">
            <v>2220113</v>
          </cell>
          <cell r="D366">
            <v>900000</v>
          </cell>
          <cell r="E366">
            <v>90</v>
          </cell>
          <cell r="F366">
            <v>90</v>
          </cell>
          <cell r="G366">
            <v>90</v>
          </cell>
        </row>
        <row r="367">
          <cell r="C367">
            <v>2220115</v>
          </cell>
          <cell r="D367">
            <v>1906428.72</v>
          </cell>
          <cell r="E367">
            <v>190.642872</v>
          </cell>
          <cell r="F367">
            <v>191</v>
          </cell>
          <cell r="G367">
            <v>191</v>
          </cell>
        </row>
        <row r="368">
          <cell r="C368">
            <v>22204</v>
          </cell>
          <cell r="D368">
            <v>556372.5</v>
          </cell>
          <cell r="E368">
            <v>55.63725</v>
          </cell>
          <cell r="F368">
            <v>56</v>
          </cell>
          <cell r="G368">
            <v>56</v>
          </cell>
        </row>
        <row r="369">
          <cell r="C369">
            <v>2220401</v>
          </cell>
          <cell r="D369">
            <v>556372.5</v>
          </cell>
          <cell r="E369">
            <v>55.63725</v>
          </cell>
          <cell r="F369">
            <v>56</v>
          </cell>
          <cell r="G369">
            <v>56</v>
          </cell>
        </row>
        <row r="370">
          <cell r="C370">
            <v>22205</v>
          </cell>
          <cell r="D370">
            <v>300327</v>
          </cell>
          <cell r="E370">
            <v>30.0327</v>
          </cell>
          <cell r="F370">
            <v>30</v>
          </cell>
          <cell r="G370">
            <v>30</v>
          </cell>
        </row>
        <row r="371">
          <cell r="C371">
            <v>2220511</v>
          </cell>
          <cell r="D371">
            <v>300327</v>
          </cell>
          <cell r="E371">
            <v>30.0327</v>
          </cell>
          <cell r="F371">
            <v>30</v>
          </cell>
          <cell r="G371">
            <v>30</v>
          </cell>
        </row>
        <row r="372">
          <cell r="C372">
            <v>224</v>
          </cell>
          <cell r="D372">
            <v>14747323.5</v>
          </cell>
          <cell r="E372">
            <v>1474.73235</v>
          </cell>
          <cell r="F372">
            <v>1475</v>
          </cell>
          <cell r="G372">
            <v>1475</v>
          </cell>
        </row>
        <row r="373">
          <cell r="C373">
            <v>22401</v>
          </cell>
          <cell r="D373">
            <v>6502818.1</v>
          </cell>
          <cell r="E373">
            <v>650.28181</v>
          </cell>
          <cell r="F373">
            <v>650</v>
          </cell>
          <cell r="G373">
            <v>650</v>
          </cell>
        </row>
        <row r="374">
          <cell r="C374">
            <v>2240101</v>
          </cell>
          <cell r="D374">
            <v>2790228.57</v>
          </cell>
          <cell r="E374">
            <v>279.022857</v>
          </cell>
          <cell r="F374">
            <v>279</v>
          </cell>
          <cell r="G374">
            <v>279</v>
          </cell>
        </row>
        <row r="375">
          <cell r="C375">
            <v>2240106</v>
          </cell>
          <cell r="D375">
            <v>332276</v>
          </cell>
          <cell r="E375">
            <v>33.2276</v>
          </cell>
          <cell r="F375">
            <v>33</v>
          </cell>
          <cell r="G375">
            <v>33</v>
          </cell>
        </row>
        <row r="376">
          <cell r="C376">
            <v>2240109</v>
          </cell>
          <cell r="D376">
            <v>530000</v>
          </cell>
          <cell r="E376">
            <v>53</v>
          </cell>
          <cell r="F376">
            <v>53</v>
          </cell>
          <cell r="G376">
            <v>53</v>
          </cell>
        </row>
        <row r="377">
          <cell r="C377">
            <v>2240150</v>
          </cell>
          <cell r="D377">
            <v>1561113.53</v>
          </cell>
          <cell r="E377">
            <v>156.111353</v>
          </cell>
          <cell r="F377">
            <v>156</v>
          </cell>
          <cell r="G377">
            <v>156</v>
          </cell>
        </row>
        <row r="378">
          <cell r="C378">
            <v>2240199</v>
          </cell>
          <cell r="D378">
            <v>1289200</v>
          </cell>
          <cell r="E378">
            <v>128.92</v>
          </cell>
          <cell r="F378">
            <v>129</v>
          </cell>
          <cell r="G378">
            <v>129</v>
          </cell>
        </row>
        <row r="379">
          <cell r="C379">
            <v>22402</v>
          </cell>
          <cell r="D379">
            <v>4842725.2</v>
          </cell>
          <cell r="E379">
            <v>484.27252</v>
          </cell>
          <cell r="F379">
            <v>484</v>
          </cell>
          <cell r="G379">
            <v>484</v>
          </cell>
        </row>
        <row r="380">
          <cell r="C380">
            <v>2240201</v>
          </cell>
          <cell r="D380">
            <v>2468231.19</v>
          </cell>
          <cell r="E380">
            <v>246.823119</v>
          </cell>
          <cell r="F380">
            <v>247</v>
          </cell>
          <cell r="G380">
            <v>247</v>
          </cell>
        </row>
        <row r="381">
          <cell r="C381">
            <v>2240204</v>
          </cell>
          <cell r="D381">
            <v>2374494.01</v>
          </cell>
          <cell r="E381">
            <v>237.449401</v>
          </cell>
          <cell r="F381">
            <v>237</v>
          </cell>
          <cell r="G381">
            <v>237</v>
          </cell>
        </row>
        <row r="382">
          <cell r="C382">
            <v>22405</v>
          </cell>
          <cell r="D382">
            <v>1048460.2</v>
          </cell>
          <cell r="E382">
            <v>104.84602</v>
          </cell>
          <cell r="F382">
            <v>105</v>
          </cell>
          <cell r="G382">
            <v>105</v>
          </cell>
        </row>
        <row r="383">
          <cell r="C383">
            <v>2240501</v>
          </cell>
          <cell r="D383">
            <v>1040454.2</v>
          </cell>
          <cell r="E383">
            <v>104.04542</v>
          </cell>
          <cell r="F383">
            <v>104</v>
          </cell>
          <cell r="G383">
            <v>104</v>
          </cell>
        </row>
        <row r="384">
          <cell r="C384">
            <v>2240505</v>
          </cell>
          <cell r="D384">
            <v>8006</v>
          </cell>
          <cell r="E384">
            <v>0.8006</v>
          </cell>
          <cell r="F384">
            <v>1</v>
          </cell>
          <cell r="G384">
            <v>1</v>
          </cell>
        </row>
        <row r="385">
          <cell r="C385">
            <v>22406</v>
          </cell>
          <cell r="D385">
            <v>1981440</v>
          </cell>
          <cell r="E385">
            <v>198.144</v>
          </cell>
          <cell r="F385">
            <v>198</v>
          </cell>
          <cell r="G385">
            <v>198</v>
          </cell>
        </row>
        <row r="386">
          <cell r="C386">
            <v>2240601</v>
          </cell>
          <cell r="D386">
            <v>1891440</v>
          </cell>
          <cell r="E386">
            <v>189.144</v>
          </cell>
          <cell r="F386">
            <v>189</v>
          </cell>
          <cell r="G386">
            <v>189</v>
          </cell>
        </row>
        <row r="387">
          <cell r="C387">
            <v>2240699</v>
          </cell>
          <cell r="D387">
            <v>90000</v>
          </cell>
          <cell r="E387">
            <v>9</v>
          </cell>
          <cell r="F387">
            <v>9</v>
          </cell>
          <cell r="G387">
            <v>9</v>
          </cell>
        </row>
        <row r="388">
          <cell r="C388">
            <v>22407</v>
          </cell>
          <cell r="D388">
            <v>371880</v>
          </cell>
          <cell r="E388">
            <v>37.188</v>
          </cell>
          <cell r="F388">
            <v>37</v>
          </cell>
          <cell r="G388">
            <v>37</v>
          </cell>
        </row>
        <row r="389">
          <cell r="C389">
            <v>2240703</v>
          </cell>
          <cell r="D389">
            <v>371880</v>
          </cell>
          <cell r="E389">
            <v>37.188</v>
          </cell>
          <cell r="F389">
            <v>37</v>
          </cell>
          <cell r="G389">
            <v>37</v>
          </cell>
        </row>
        <row r="390">
          <cell r="C390">
            <v>232</v>
          </cell>
          <cell r="D390">
            <v>87872879.77</v>
          </cell>
          <cell r="E390">
            <v>8787.287977</v>
          </cell>
          <cell r="F390">
            <v>8787</v>
          </cell>
          <cell r="G390">
            <v>8787</v>
          </cell>
        </row>
        <row r="391">
          <cell r="C391">
            <v>23203</v>
          </cell>
          <cell r="D391">
            <v>87872879.77</v>
          </cell>
          <cell r="E391">
            <v>8787.287977</v>
          </cell>
          <cell r="F391">
            <v>8787</v>
          </cell>
          <cell r="G391">
            <v>8787</v>
          </cell>
        </row>
        <row r="392">
          <cell r="C392">
            <v>2320301</v>
          </cell>
          <cell r="D392">
            <v>87872879.77</v>
          </cell>
          <cell r="E392">
            <v>8787.287977</v>
          </cell>
          <cell r="F392">
            <v>8787</v>
          </cell>
          <cell r="G392">
            <v>8787</v>
          </cell>
        </row>
        <row r="393">
          <cell r="C393">
            <v>233</v>
          </cell>
          <cell r="D393">
            <v>173432</v>
          </cell>
          <cell r="E393">
            <v>17.3432</v>
          </cell>
          <cell r="F393">
            <v>17</v>
          </cell>
          <cell r="G393">
            <v>17</v>
          </cell>
        </row>
        <row r="394">
          <cell r="C394">
            <v>23303</v>
          </cell>
          <cell r="D394">
            <v>173432</v>
          </cell>
          <cell r="E394">
            <v>17.3432</v>
          </cell>
          <cell r="F394">
            <v>17</v>
          </cell>
          <cell r="G394">
            <v>17</v>
          </cell>
        </row>
        <row r="395">
          <cell r="C395">
            <v>2330301</v>
          </cell>
          <cell r="D395">
            <v>173432</v>
          </cell>
          <cell r="E395">
            <v>17.3432</v>
          </cell>
          <cell r="F395">
            <v>17</v>
          </cell>
          <cell r="G395">
            <v>17</v>
          </cell>
        </row>
      </sheetData>
      <sheetData sheetId="2">
        <row r="4">
          <cell r="C4">
            <v>212</v>
          </cell>
          <cell r="D4" t="str">
            <v>城乡社区支出</v>
          </cell>
          <cell r="E4">
            <v>2831253983.93</v>
          </cell>
          <cell r="F4">
            <v>283125.398393</v>
          </cell>
          <cell r="G4">
            <v>283125</v>
          </cell>
          <cell r="H4">
            <v>283125</v>
          </cell>
        </row>
        <row r="5">
          <cell r="C5">
            <v>21208</v>
          </cell>
          <cell r="D5" t="str">
            <v> 国有土地使用权出让收入安排的支出</v>
          </cell>
          <cell r="E5">
            <v>798701201.65</v>
          </cell>
          <cell r="F5">
            <v>79870.120165</v>
          </cell>
          <cell r="G5">
            <v>79870</v>
          </cell>
          <cell r="H5">
            <v>79870</v>
          </cell>
        </row>
        <row r="6">
          <cell r="C6">
            <v>2120801</v>
          </cell>
          <cell r="D6" t="str">
            <v>  征地和拆迁补偿支出</v>
          </cell>
          <cell r="E6">
            <v>168290810.83</v>
          </cell>
          <cell r="F6">
            <v>16829.081083</v>
          </cell>
          <cell r="G6">
            <v>16829</v>
          </cell>
          <cell r="H6">
            <v>16829</v>
          </cell>
        </row>
        <row r="7">
          <cell r="C7">
            <v>2120814</v>
          </cell>
          <cell r="D7" t="str">
            <v>  农业生产发展支出</v>
          </cell>
          <cell r="E7">
            <v>11744941.23</v>
          </cell>
          <cell r="F7">
            <v>1174.494123</v>
          </cell>
          <cell r="G7">
            <v>1174</v>
          </cell>
          <cell r="H7">
            <v>1174</v>
          </cell>
        </row>
        <row r="8">
          <cell r="C8">
            <v>2120815</v>
          </cell>
          <cell r="D8" t="str">
            <v>  农村社会事业支出</v>
          </cell>
          <cell r="E8">
            <v>3892800</v>
          </cell>
          <cell r="F8">
            <v>389.28</v>
          </cell>
          <cell r="G8">
            <v>389</v>
          </cell>
          <cell r="H8">
            <v>389</v>
          </cell>
        </row>
        <row r="9">
          <cell r="C9">
            <v>2120816</v>
          </cell>
          <cell r="D9" t="str">
            <v>  农业农村生态环境支出</v>
          </cell>
          <cell r="E9">
            <v>26961940.86</v>
          </cell>
          <cell r="F9">
            <v>2696.194086</v>
          </cell>
          <cell r="G9">
            <v>2696</v>
          </cell>
          <cell r="H9">
            <v>2696</v>
          </cell>
        </row>
        <row r="10">
          <cell r="C10">
            <v>2120899</v>
          </cell>
          <cell r="D10" t="str">
            <v>  其他国有土地使用权出让收入安排的支出</v>
          </cell>
          <cell r="E10">
            <v>587810708.73</v>
          </cell>
          <cell r="F10">
            <v>58781.070873</v>
          </cell>
          <cell r="G10">
            <v>58781</v>
          </cell>
          <cell r="H10">
            <v>58781</v>
          </cell>
        </row>
        <row r="11">
          <cell r="C11">
            <v>21214</v>
          </cell>
          <cell r="D11" t="str">
            <v> 污水处理费安排的支出</v>
          </cell>
          <cell r="E11">
            <v>22552782.28</v>
          </cell>
          <cell r="F11">
            <v>2255.278228</v>
          </cell>
          <cell r="G11">
            <v>2255</v>
          </cell>
          <cell r="H11">
            <v>2255</v>
          </cell>
        </row>
        <row r="12">
          <cell r="C12">
            <v>2121401</v>
          </cell>
          <cell r="D12" t="str">
            <v>  污水处理设施建设和运营</v>
          </cell>
          <cell r="E12">
            <v>22552782.28</v>
          </cell>
          <cell r="F12">
            <v>2255.278228</v>
          </cell>
          <cell r="G12">
            <v>2255</v>
          </cell>
          <cell r="H12">
            <v>2255</v>
          </cell>
        </row>
        <row r="13">
          <cell r="C13">
            <v>21216</v>
          </cell>
          <cell r="D13" t="str">
            <v> 棚户区改造专项债券收入安排的支出</v>
          </cell>
          <cell r="E13">
            <v>2010000000</v>
          </cell>
          <cell r="F13">
            <v>201000</v>
          </cell>
          <cell r="G13">
            <v>201000</v>
          </cell>
          <cell r="H13">
            <v>201000</v>
          </cell>
        </row>
        <row r="14">
          <cell r="C14">
            <v>2121699</v>
          </cell>
          <cell r="D14" t="str">
            <v>  其他棚户区改造专项债券收入安排的支出</v>
          </cell>
          <cell r="E14">
            <v>2010000000</v>
          </cell>
          <cell r="F14">
            <v>201000</v>
          </cell>
          <cell r="G14">
            <v>201000</v>
          </cell>
          <cell r="H14">
            <v>201000</v>
          </cell>
        </row>
        <row r="15">
          <cell r="C15">
            <v>213</v>
          </cell>
          <cell r="D15" t="str">
            <v>农林水支出</v>
          </cell>
          <cell r="E15">
            <v>454800</v>
          </cell>
          <cell r="F15">
            <v>45.48</v>
          </cell>
          <cell r="G15">
            <v>45</v>
          </cell>
          <cell r="H15">
            <v>45</v>
          </cell>
        </row>
        <row r="16">
          <cell r="C16">
            <v>21372</v>
          </cell>
          <cell r="D16" t="str">
            <v> 大中型水库移民后期扶持基金支出</v>
          </cell>
          <cell r="E16">
            <v>454800</v>
          </cell>
          <cell r="F16">
            <v>45.48</v>
          </cell>
          <cell r="G16">
            <v>45</v>
          </cell>
          <cell r="H16">
            <v>45</v>
          </cell>
        </row>
        <row r="17">
          <cell r="C17">
            <v>2137201</v>
          </cell>
          <cell r="D17" t="str">
            <v>  移民补助</v>
          </cell>
          <cell r="E17">
            <v>453500</v>
          </cell>
          <cell r="F17">
            <v>45.35</v>
          </cell>
          <cell r="G17">
            <v>45</v>
          </cell>
          <cell r="H17">
            <v>45</v>
          </cell>
        </row>
        <row r="18">
          <cell r="C18">
            <v>2137299</v>
          </cell>
          <cell r="D18" t="str">
            <v>  其他大中型水库移民后期扶持基金支出</v>
          </cell>
          <cell r="E18">
            <v>1300</v>
          </cell>
          <cell r="F18">
            <v>0.13</v>
          </cell>
          <cell r="G18">
            <v>0</v>
          </cell>
          <cell r="H18">
            <v>0</v>
          </cell>
        </row>
        <row r="19">
          <cell r="C19">
            <v>229</v>
          </cell>
          <cell r="D19" t="str">
            <v>其他支出</v>
          </cell>
          <cell r="E19">
            <v>2491330</v>
          </cell>
          <cell r="F19">
            <v>249.133</v>
          </cell>
          <cell r="G19">
            <v>249</v>
          </cell>
          <cell r="H19">
            <v>249</v>
          </cell>
        </row>
        <row r="20">
          <cell r="C20">
            <v>22960</v>
          </cell>
          <cell r="D20" t="str">
            <v> 彩票公益金安排的支出</v>
          </cell>
          <cell r="E20">
            <v>2491330</v>
          </cell>
          <cell r="F20">
            <v>249.133</v>
          </cell>
          <cell r="G20">
            <v>249</v>
          </cell>
          <cell r="H20">
            <v>249</v>
          </cell>
        </row>
        <row r="21">
          <cell r="C21">
            <v>2296002</v>
          </cell>
          <cell r="D21" t="str">
            <v>  用于社会福利的彩票公益金支出</v>
          </cell>
          <cell r="E21">
            <v>1061000</v>
          </cell>
          <cell r="F21">
            <v>106.1</v>
          </cell>
          <cell r="G21">
            <v>106</v>
          </cell>
          <cell r="H21">
            <v>106</v>
          </cell>
        </row>
        <row r="22">
          <cell r="C22">
            <v>2296003</v>
          </cell>
          <cell r="D22" t="str">
            <v>  用于体育事业的彩票公益金支出</v>
          </cell>
          <cell r="E22">
            <v>1413830</v>
          </cell>
          <cell r="F22">
            <v>141.383</v>
          </cell>
          <cell r="G22">
            <v>141</v>
          </cell>
          <cell r="H22">
            <v>141</v>
          </cell>
        </row>
        <row r="23">
          <cell r="C23">
            <v>2296006</v>
          </cell>
          <cell r="D23" t="str">
            <v>  用于残疾人事业的彩票公益金支出</v>
          </cell>
          <cell r="E23">
            <v>16500</v>
          </cell>
          <cell r="F23">
            <v>1.65</v>
          </cell>
          <cell r="G23">
            <v>2</v>
          </cell>
          <cell r="H23">
            <v>2</v>
          </cell>
        </row>
        <row r="24">
          <cell r="C24">
            <v>232</v>
          </cell>
          <cell r="D24" t="str">
            <v>债务付息支出</v>
          </cell>
          <cell r="E24">
            <v>252031570.82</v>
          </cell>
          <cell r="F24">
            <v>25203.157082</v>
          </cell>
          <cell r="G24">
            <v>25203</v>
          </cell>
          <cell r="H24">
            <v>25203</v>
          </cell>
        </row>
        <row r="25">
          <cell r="C25">
            <v>23204</v>
          </cell>
          <cell r="D25" t="str">
            <v> 地方政府专项债务付息支出</v>
          </cell>
          <cell r="E25">
            <v>252031570.82</v>
          </cell>
          <cell r="F25">
            <v>25203.157082</v>
          </cell>
          <cell r="G25">
            <v>25203</v>
          </cell>
          <cell r="H25">
            <v>25203</v>
          </cell>
        </row>
        <row r="26">
          <cell r="C26">
            <v>2320411</v>
          </cell>
          <cell r="D26" t="str">
            <v>  国有土地使用权出让金债务付息支出</v>
          </cell>
          <cell r="E26">
            <v>38408450.2</v>
          </cell>
          <cell r="F26">
            <v>3840.84502</v>
          </cell>
          <cell r="G26">
            <v>3841</v>
          </cell>
          <cell r="H26">
            <v>3841</v>
          </cell>
        </row>
        <row r="27">
          <cell r="C27">
            <v>2320431</v>
          </cell>
          <cell r="D27" t="str">
            <v>  土地储备专项债券付息支出</v>
          </cell>
          <cell r="E27">
            <v>14984789.2</v>
          </cell>
          <cell r="F27">
            <v>1498.47892</v>
          </cell>
          <cell r="G27">
            <v>1498</v>
          </cell>
          <cell r="H27">
            <v>1498</v>
          </cell>
        </row>
        <row r="28">
          <cell r="C28">
            <v>2320432</v>
          </cell>
          <cell r="D28" t="str">
            <v>  政府收费公路专项债券付息支出</v>
          </cell>
          <cell r="E28">
            <v>12693034.62</v>
          </cell>
          <cell r="F28">
            <v>1269.303462</v>
          </cell>
          <cell r="G28">
            <v>1269</v>
          </cell>
          <cell r="H28">
            <v>1269</v>
          </cell>
        </row>
        <row r="29">
          <cell r="C29">
            <v>2320433</v>
          </cell>
          <cell r="D29" t="str">
            <v>  棚户区改造专项债券付息支出</v>
          </cell>
          <cell r="E29">
            <v>143016150.45</v>
          </cell>
          <cell r="F29">
            <v>14301.615045</v>
          </cell>
          <cell r="G29">
            <v>14302</v>
          </cell>
          <cell r="H29">
            <v>14302</v>
          </cell>
        </row>
        <row r="30">
          <cell r="C30">
            <v>2320498</v>
          </cell>
          <cell r="D30" t="str">
            <v>  其他地方自行试点项目收益专项债券付息支出</v>
          </cell>
          <cell r="E30">
            <v>42929146.35</v>
          </cell>
          <cell r="F30">
            <v>4292.914635</v>
          </cell>
          <cell r="G30">
            <v>4293</v>
          </cell>
          <cell r="H30">
            <v>4293</v>
          </cell>
        </row>
        <row r="31">
          <cell r="C31">
            <v>233</v>
          </cell>
          <cell r="D31" t="str">
            <v>债务发行费用支出</v>
          </cell>
          <cell r="E31">
            <v>2371593.53</v>
          </cell>
          <cell r="F31">
            <v>237.159353</v>
          </cell>
          <cell r="G31">
            <v>237</v>
          </cell>
          <cell r="H31">
            <v>237</v>
          </cell>
        </row>
        <row r="32">
          <cell r="C32">
            <v>23304</v>
          </cell>
          <cell r="D32" t="str">
            <v> 地方政府专项债务发行费用支出</v>
          </cell>
          <cell r="E32">
            <v>2371593.53</v>
          </cell>
          <cell r="F32">
            <v>237.159353</v>
          </cell>
          <cell r="G32">
            <v>237</v>
          </cell>
          <cell r="H32">
            <v>237</v>
          </cell>
        </row>
        <row r="33">
          <cell r="C33">
            <v>2330411</v>
          </cell>
          <cell r="D33" t="str">
            <v>  国有土地使用权出让金债务发行费用支出</v>
          </cell>
          <cell r="E33">
            <v>60648</v>
          </cell>
          <cell r="F33">
            <v>6.0648</v>
          </cell>
          <cell r="G33">
            <v>6</v>
          </cell>
          <cell r="H33">
            <v>6</v>
          </cell>
        </row>
        <row r="34">
          <cell r="C34">
            <v>2330433</v>
          </cell>
          <cell r="D34" t="str">
            <v>  棚户区改造专项债券发行费用支出</v>
          </cell>
          <cell r="E34">
            <v>2310945.53</v>
          </cell>
          <cell r="F34">
            <v>231.094553</v>
          </cell>
          <cell r="G34">
            <v>231</v>
          </cell>
          <cell r="H34">
            <v>231</v>
          </cell>
        </row>
      </sheetData>
    </sheetDataSet>
  </externalBook>
</externalLink>
</file>

<file path=xl/externalLinks/externalLink263.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2">
          <cell r="A2">
            <v>2010101</v>
          </cell>
          <cell r="B2">
            <v>1</v>
          </cell>
        </row>
        <row r="3">
          <cell r="A3">
            <v>2010104</v>
          </cell>
          <cell r="B3">
            <v>20</v>
          </cell>
        </row>
        <row r="4">
          <cell r="A4">
            <v>2010201</v>
          </cell>
          <cell r="B4">
            <v>4</v>
          </cell>
        </row>
        <row r="5">
          <cell r="A5">
            <v>2010204</v>
          </cell>
          <cell r="B5">
            <v>5</v>
          </cell>
        </row>
        <row r="6">
          <cell r="A6">
            <v>2010301</v>
          </cell>
          <cell r="B6">
            <v>13</v>
          </cell>
        </row>
        <row r="7">
          <cell r="A7">
            <v>2010302</v>
          </cell>
          <cell r="B7">
            <v>11</v>
          </cell>
        </row>
        <row r="8">
          <cell r="A8">
            <v>2010399</v>
          </cell>
          <cell r="B8">
            <v>1</v>
          </cell>
        </row>
        <row r="9">
          <cell r="A9">
            <v>2010401</v>
          </cell>
          <cell r="B9">
            <v>3</v>
          </cell>
        </row>
        <row r="10">
          <cell r="A10">
            <v>2010501</v>
          </cell>
          <cell r="B10">
            <v>2</v>
          </cell>
        </row>
        <row r="11">
          <cell r="A11">
            <v>2010601</v>
          </cell>
          <cell r="B11">
            <v>3</v>
          </cell>
        </row>
        <row r="12">
          <cell r="A12">
            <v>2011101</v>
          </cell>
          <cell r="B12">
            <v>4</v>
          </cell>
        </row>
        <row r="13">
          <cell r="A13">
            <v>2011308</v>
          </cell>
          <cell r="B13">
            <v>1</v>
          </cell>
        </row>
        <row r="14">
          <cell r="A14">
            <v>2012901</v>
          </cell>
          <cell r="B14">
            <v>1</v>
          </cell>
        </row>
        <row r="15">
          <cell r="A15">
            <v>2013101</v>
          </cell>
          <cell r="B15">
            <v>2</v>
          </cell>
        </row>
        <row r="16">
          <cell r="A16">
            <v>2013102</v>
          </cell>
          <cell r="B16">
            <v>3</v>
          </cell>
        </row>
        <row r="17">
          <cell r="A17">
            <v>2013201</v>
          </cell>
          <cell r="B17">
            <v>4</v>
          </cell>
        </row>
        <row r="18">
          <cell r="A18">
            <v>2013301</v>
          </cell>
          <cell r="B18">
            <v>3</v>
          </cell>
        </row>
        <row r="19">
          <cell r="A19">
            <v>2013401</v>
          </cell>
          <cell r="B19">
            <v>1</v>
          </cell>
        </row>
        <row r="20">
          <cell r="A20">
            <v>2013699</v>
          </cell>
          <cell r="B20">
            <v>1</v>
          </cell>
        </row>
        <row r="21">
          <cell r="A21">
            <v>2013801</v>
          </cell>
          <cell r="B21">
            <v>2</v>
          </cell>
        </row>
        <row r="22">
          <cell r="A22">
            <v>2013816</v>
          </cell>
          <cell r="B22">
            <v>3</v>
          </cell>
        </row>
        <row r="23">
          <cell r="A23">
            <v>2019999</v>
          </cell>
          <cell r="B23">
            <v>22</v>
          </cell>
        </row>
        <row r="24">
          <cell r="A24">
            <v>2040201</v>
          </cell>
          <cell r="B24">
            <v>1</v>
          </cell>
        </row>
        <row r="25">
          <cell r="A25">
            <v>2040601</v>
          </cell>
          <cell r="B25">
            <v>1</v>
          </cell>
        </row>
        <row r="26">
          <cell r="A26">
            <v>2040602</v>
          </cell>
          <cell r="B26">
            <v>2</v>
          </cell>
        </row>
        <row r="27">
          <cell r="A27">
            <v>2049999</v>
          </cell>
          <cell r="B27">
            <v>1</v>
          </cell>
        </row>
        <row r="28">
          <cell r="A28">
            <v>2050199</v>
          </cell>
          <cell r="B28">
            <v>1</v>
          </cell>
        </row>
        <row r="29">
          <cell r="A29">
            <v>2050201</v>
          </cell>
          <cell r="B29">
            <v>2</v>
          </cell>
        </row>
        <row r="30">
          <cell r="A30">
            <v>2050202</v>
          </cell>
          <cell r="B30">
            <v>324</v>
          </cell>
        </row>
        <row r="31">
          <cell r="A31">
            <v>2050203</v>
          </cell>
          <cell r="B31">
            <v>111</v>
          </cell>
        </row>
        <row r="32">
          <cell r="A32">
            <v>2050204</v>
          </cell>
          <cell r="B32">
            <v>5</v>
          </cell>
        </row>
        <row r="33">
          <cell r="A33">
            <v>2060101</v>
          </cell>
          <cell r="B33">
            <v>1</v>
          </cell>
        </row>
        <row r="34">
          <cell r="A34">
            <v>2070101</v>
          </cell>
          <cell r="B34">
            <v>3</v>
          </cell>
        </row>
        <row r="35">
          <cell r="A35">
            <v>2070104</v>
          </cell>
          <cell r="B35">
            <v>4</v>
          </cell>
        </row>
        <row r="36">
          <cell r="A36">
            <v>2070109</v>
          </cell>
          <cell r="B36">
            <v>2</v>
          </cell>
        </row>
        <row r="37">
          <cell r="A37">
            <v>2070201</v>
          </cell>
          <cell r="B37">
            <v>2</v>
          </cell>
        </row>
        <row r="38">
          <cell r="A38">
            <v>2070205</v>
          </cell>
          <cell r="B38">
            <v>100</v>
          </cell>
        </row>
        <row r="39">
          <cell r="A39">
            <v>2070808</v>
          </cell>
          <cell r="B39">
            <v>1</v>
          </cell>
        </row>
        <row r="40">
          <cell r="A40">
            <v>2080502</v>
          </cell>
          <cell r="B40">
            <v>1</v>
          </cell>
        </row>
        <row r="41">
          <cell r="A41">
            <v>2080801</v>
          </cell>
          <cell r="B41">
            <v>289</v>
          </cell>
        </row>
        <row r="42">
          <cell r="A42">
            <v>2081101</v>
          </cell>
          <cell r="B42">
            <v>1</v>
          </cell>
        </row>
        <row r="43">
          <cell r="A43">
            <v>2081199</v>
          </cell>
          <cell r="B43">
            <v>1</v>
          </cell>
        </row>
        <row r="44">
          <cell r="A44">
            <v>2089999</v>
          </cell>
          <cell r="B44">
            <v>1</v>
          </cell>
        </row>
        <row r="45">
          <cell r="A45">
            <v>2100101</v>
          </cell>
          <cell r="B45">
            <v>1</v>
          </cell>
        </row>
        <row r="46">
          <cell r="A46">
            <v>2100399</v>
          </cell>
          <cell r="B46">
            <v>1</v>
          </cell>
        </row>
        <row r="47">
          <cell r="A47">
            <v>2100401</v>
          </cell>
          <cell r="B47">
            <v>1</v>
          </cell>
        </row>
        <row r="48">
          <cell r="A48">
            <v>2100403</v>
          </cell>
          <cell r="B48">
            <v>1</v>
          </cell>
        </row>
        <row r="49">
          <cell r="A49">
            <v>2100408</v>
          </cell>
          <cell r="B49">
            <v>178</v>
          </cell>
        </row>
        <row r="50">
          <cell r="A50">
            <v>2100717</v>
          </cell>
          <cell r="B50">
            <v>2</v>
          </cell>
        </row>
        <row r="51">
          <cell r="A51">
            <v>2100799</v>
          </cell>
          <cell r="B51">
            <v>5</v>
          </cell>
        </row>
        <row r="52">
          <cell r="A52">
            <v>2101501</v>
          </cell>
          <cell r="B52">
            <v>1</v>
          </cell>
        </row>
        <row r="53">
          <cell r="A53">
            <v>2110101</v>
          </cell>
          <cell r="B53">
            <v>1</v>
          </cell>
        </row>
        <row r="54">
          <cell r="A54">
            <v>2110199</v>
          </cell>
          <cell r="B54">
            <v>10</v>
          </cell>
        </row>
        <row r="55">
          <cell r="A55">
            <v>2110401</v>
          </cell>
          <cell r="B55">
            <v>1</v>
          </cell>
        </row>
        <row r="56">
          <cell r="A56">
            <v>2110499</v>
          </cell>
          <cell r="B56">
            <v>1</v>
          </cell>
        </row>
        <row r="57">
          <cell r="A57">
            <v>2110501</v>
          </cell>
          <cell r="B57">
            <v>1</v>
          </cell>
        </row>
        <row r="58">
          <cell r="A58">
            <v>2120104</v>
          </cell>
          <cell r="B58">
            <v>2</v>
          </cell>
        </row>
        <row r="59">
          <cell r="A59">
            <v>2120199</v>
          </cell>
          <cell r="B59">
            <v>2</v>
          </cell>
        </row>
        <row r="60">
          <cell r="A60">
            <v>2120501</v>
          </cell>
          <cell r="B60">
            <v>54</v>
          </cell>
        </row>
        <row r="61">
          <cell r="A61">
            <v>2120814</v>
          </cell>
          <cell r="B61">
            <v>655</v>
          </cell>
        </row>
        <row r="62">
          <cell r="A62">
            <v>2120899</v>
          </cell>
          <cell r="B62">
            <v>31</v>
          </cell>
        </row>
        <row r="63">
          <cell r="A63">
            <v>2129999</v>
          </cell>
          <cell r="B63">
            <v>208</v>
          </cell>
        </row>
        <row r="64">
          <cell r="A64">
            <v>2130101</v>
          </cell>
          <cell r="B64">
            <v>2</v>
          </cell>
        </row>
        <row r="65">
          <cell r="A65">
            <v>2130104</v>
          </cell>
          <cell r="B65">
            <v>3</v>
          </cell>
        </row>
        <row r="66">
          <cell r="A66">
            <v>2130199</v>
          </cell>
          <cell r="B66">
            <v>3</v>
          </cell>
        </row>
        <row r="67">
          <cell r="A67">
            <v>2130201</v>
          </cell>
          <cell r="B67">
            <v>2</v>
          </cell>
        </row>
        <row r="68">
          <cell r="A68">
            <v>2130234</v>
          </cell>
          <cell r="B68">
            <v>11</v>
          </cell>
        </row>
        <row r="69">
          <cell r="A69">
            <v>2130311</v>
          </cell>
          <cell r="B69">
            <v>1</v>
          </cell>
        </row>
        <row r="70">
          <cell r="A70">
            <v>2130399</v>
          </cell>
          <cell r="B70">
            <v>1</v>
          </cell>
        </row>
        <row r="71">
          <cell r="A71">
            <v>2130804</v>
          </cell>
          <cell r="B71">
            <v>2</v>
          </cell>
        </row>
        <row r="72">
          <cell r="A72">
            <v>2140199</v>
          </cell>
          <cell r="B72">
            <v>1</v>
          </cell>
        </row>
        <row r="73">
          <cell r="A73">
            <v>2150101</v>
          </cell>
          <cell r="B73">
            <v>2</v>
          </cell>
        </row>
        <row r="74">
          <cell r="A74">
            <v>2150501</v>
          </cell>
          <cell r="B74">
            <v>1</v>
          </cell>
        </row>
        <row r="75">
          <cell r="A75">
            <v>2160201</v>
          </cell>
          <cell r="B75">
            <v>1</v>
          </cell>
        </row>
        <row r="76">
          <cell r="A76">
            <v>2200101</v>
          </cell>
          <cell r="B76">
            <v>1</v>
          </cell>
        </row>
        <row r="77">
          <cell r="A77">
            <v>2200150</v>
          </cell>
          <cell r="B77">
            <v>1</v>
          </cell>
        </row>
        <row r="78">
          <cell r="A78">
            <v>2200509</v>
          </cell>
          <cell r="B78">
            <v>7</v>
          </cell>
        </row>
        <row r="79">
          <cell r="A79">
            <v>2209999</v>
          </cell>
          <cell r="B79">
            <v>2</v>
          </cell>
        </row>
        <row r="80">
          <cell r="A80">
            <v>2210201</v>
          </cell>
          <cell r="B80">
            <v>1</v>
          </cell>
        </row>
        <row r="81">
          <cell r="A81">
            <v>2240101</v>
          </cell>
          <cell r="B81">
            <v>1</v>
          </cell>
        </row>
        <row r="82">
          <cell r="A82">
            <v>2240601</v>
          </cell>
          <cell r="B82">
            <v>128</v>
          </cell>
        </row>
      </sheetData>
    </sheetDataSet>
  </externalBook>
</externalLink>
</file>

<file path=xl/externalLinks/externalLink264.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2">
          <cell r="A2">
            <v>2010399</v>
          </cell>
          <cell r="B2">
            <v>13</v>
          </cell>
        </row>
        <row r="2">
          <cell r="D2">
            <v>13</v>
          </cell>
        </row>
        <row r="3">
          <cell r="A3">
            <v>2011101</v>
          </cell>
          <cell r="B3">
            <v>3</v>
          </cell>
        </row>
        <row r="3">
          <cell r="D3">
            <v>3</v>
          </cell>
        </row>
        <row r="4">
          <cell r="A4">
            <v>2013801</v>
          </cell>
          <cell r="B4">
            <v>1</v>
          </cell>
        </row>
        <row r="4">
          <cell r="D4">
            <v>1</v>
          </cell>
        </row>
        <row r="5">
          <cell r="A5">
            <v>2040201</v>
          </cell>
          <cell r="B5">
            <v>2</v>
          </cell>
        </row>
        <row r="5">
          <cell r="D5">
            <v>2</v>
          </cell>
        </row>
        <row r="6">
          <cell r="A6">
            <v>2040202</v>
          </cell>
          <cell r="B6">
            <v>4</v>
          </cell>
        </row>
        <row r="6">
          <cell r="D6">
            <v>4</v>
          </cell>
        </row>
        <row r="7">
          <cell r="A7">
            <v>2080299</v>
          </cell>
          <cell r="B7">
            <v>1</v>
          </cell>
        </row>
        <row r="7">
          <cell r="D7">
            <v>1</v>
          </cell>
        </row>
        <row r="8">
          <cell r="A8">
            <v>2080801</v>
          </cell>
          <cell r="B8">
            <v>40</v>
          </cell>
        </row>
        <row r="8">
          <cell r="D8">
            <v>40</v>
          </cell>
        </row>
        <row r="9">
          <cell r="A9">
            <v>2081004</v>
          </cell>
          <cell r="B9">
            <v>54</v>
          </cell>
        </row>
        <row r="9">
          <cell r="D9">
            <v>54</v>
          </cell>
        </row>
        <row r="10">
          <cell r="A10">
            <v>2081006</v>
          </cell>
        </row>
        <row r="10">
          <cell r="C10">
            <v>77</v>
          </cell>
          <cell r="D10">
            <v>77</v>
          </cell>
        </row>
        <row r="11">
          <cell r="A11">
            <v>2081105</v>
          </cell>
        </row>
        <row r="11">
          <cell r="C11">
            <v>17</v>
          </cell>
          <cell r="D11">
            <v>17</v>
          </cell>
        </row>
        <row r="12">
          <cell r="A12">
            <v>2100101</v>
          </cell>
          <cell r="B12">
            <v>1</v>
          </cell>
        </row>
        <row r="12">
          <cell r="D12">
            <v>1</v>
          </cell>
        </row>
        <row r="13">
          <cell r="A13">
            <v>2100199</v>
          </cell>
        </row>
        <row r="13">
          <cell r="C13">
            <v>100</v>
          </cell>
          <cell r="D13">
            <v>100</v>
          </cell>
        </row>
        <row r="14">
          <cell r="A14">
            <v>2100401</v>
          </cell>
          <cell r="B14">
            <v>1</v>
          </cell>
        </row>
        <row r="14">
          <cell r="D14">
            <v>1</v>
          </cell>
        </row>
        <row r="15">
          <cell r="A15">
            <v>2100408</v>
          </cell>
          <cell r="B15">
            <v>21</v>
          </cell>
        </row>
        <row r="15">
          <cell r="D15">
            <v>21</v>
          </cell>
        </row>
        <row r="16">
          <cell r="A16">
            <v>2100799</v>
          </cell>
          <cell r="B16">
            <v>17</v>
          </cell>
        </row>
        <row r="16">
          <cell r="D16">
            <v>17</v>
          </cell>
        </row>
        <row r="17">
          <cell r="A17">
            <v>2101102</v>
          </cell>
          <cell r="B17">
            <v>-6</v>
          </cell>
        </row>
        <row r="17">
          <cell r="D17">
            <v>-6</v>
          </cell>
        </row>
        <row r="18">
          <cell r="A18">
            <v>2120101</v>
          </cell>
          <cell r="B18">
            <v>1</v>
          </cell>
        </row>
        <row r="18">
          <cell r="D18">
            <v>1</v>
          </cell>
        </row>
        <row r="19">
          <cell r="A19">
            <v>2120501</v>
          </cell>
          <cell r="B19">
            <v>6</v>
          </cell>
        </row>
        <row r="19">
          <cell r="D19">
            <v>6</v>
          </cell>
        </row>
      </sheetData>
    </sheetDataSet>
  </externalBook>
</externalLink>
</file>

<file path=xl/externalLinks/externalLink265.xml><?xml version="1.0" encoding="utf-8"?>
<externalLink xmlns="http://schemas.openxmlformats.org/spreadsheetml/2006/main">
  <externalBook xmlns:r="http://schemas.openxmlformats.org/officeDocument/2006/relationships" r:id="rId1">
    <sheetNames>
      <sheetName val="Sheet1"/>
      <sheetName val="2025年部门预算支出明细表"/>
    </sheetNames>
    <sheetDataSet>
      <sheetData sheetId="0">
        <row r="4">
          <cell r="A4">
            <v>2010101</v>
          </cell>
          <cell r="B4" t="str">
            <v>2010101 行政运行</v>
          </cell>
          <cell r="C4">
            <v>6417646.34</v>
          </cell>
        </row>
        <row r="4">
          <cell r="E4">
            <v>642</v>
          </cell>
          <cell r="F4">
            <v>642</v>
          </cell>
        </row>
        <row r="5">
          <cell r="A5">
            <v>2010102</v>
          </cell>
          <cell r="B5" t="str">
            <v>2010102 一般行政管理事务</v>
          </cell>
          <cell r="C5">
            <v>305000</v>
          </cell>
        </row>
        <row r="5">
          <cell r="E5">
            <v>31</v>
          </cell>
          <cell r="F5">
            <v>31</v>
          </cell>
        </row>
        <row r="6">
          <cell r="A6">
            <v>2010104</v>
          </cell>
          <cell r="B6" t="str">
            <v>2010104 人大会议</v>
          </cell>
          <cell r="C6">
            <v>393000</v>
          </cell>
        </row>
        <row r="6">
          <cell r="E6">
            <v>39</v>
          </cell>
          <cell r="F6">
            <v>39</v>
          </cell>
        </row>
        <row r="7">
          <cell r="A7">
            <v>2010108</v>
          </cell>
          <cell r="B7" t="str">
            <v>2010108 代表工作</v>
          </cell>
          <cell r="C7">
            <v>302000</v>
          </cell>
        </row>
        <row r="7">
          <cell r="E7">
            <v>30</v>
          </cell>
          <cell r="F7">
            <v>30</v>
          </cell>
        </row>
        <row r="8">
          <cell r="A8">
            <v>2010150</v>
          </cell>
          <cell r="B8" t="str">
            <v>2010150 事业运行</v>
          </cell>
          <cell r="C8">
            <v>535463.58</v>
          </cell>
        </row>
        <row r="8">
          <cell r="E8">
            <v>54</v>
          </cell>
          <cell r="F8">
            <v>54</v>
          </cell>
        </row>
        <row r="9">
          <cell r="A9">
            <v>2010201</v>
          </cell>
          <cell r="B9" t="str">
            <v>2010201 行政运行</v>
          </cell>
          <cell r="C9">
            <v>4678614.32</v>
          </cell>
        </row>
        <row r="9">
          <cell r="E9">
            <v>468</v>
          </cell>
          <cell r="F9">
            <v>468</v>
          </cell>
        </row>
        <row r="10">
          <cell r="A10">
            <v>2010202</v>
          </cell>
          <cell r="B10" t="str">
            <v>2010202 一般行政管理事务</v>
          </cell>
          <cell r="C10">
            <v>470000</v>
          </cell>
        </row>
        <row r="10">
          <cell r="E10">
            <v>47</v>
          </cell>
          <cell r="F10">
            <v>47</v>
          </cell>
        </row>
        <row r="11">
          <cell r="A11">
            <v>2010204</v>
          </cell>
          <cell r="B11" t="str">
            <v>2010204 政协会议</v>
          </cell>
          <cell r="C11">
            <v>400000</v>
          </cell>
        </row>
        <row r="11">
          <cell r="E11">
            <v>40</v>
          </cell>
          <cell r="F11">
            <v>40</v>
          </cell>
        </row>
        <row r="12">
          <cell r="A12">
            <v>2010205</v>
          </cell>
          <cell r="B12" t="str">
            <v>2010205 委员视察</v>
          </cell>
          <cell r="C12">
            <v>130000</v>
          </cell>
        </row>
        <row r="12">
          <cell r="E12">
            <v>13</v>
          </cell>
          <cell r="F12">
            <v>13</v>
          </cell>
        </row>
        <row r="13">
          <cell r="A13">
            <v>2010250</v>
          </cell>
          <cell r="B13" t="str">
            <v>2010250 事业运行</v>
          </cell>
          <cell r="C13">
            <v>554824.88</v>
          </cell>
        </row>
        <row r="13">
          <cell r="E13">
            <v>55</v>
          </cell>
          <cell r="F13">
            <v>55</v>
          </cell>
        </row>
        <row r="14">
          <cell r="A14">
            <v>2010301</v>
          </cell>
          <cell r="B14" t="str">
            <v>2010301 行政运行</v>
          </cell>
          <cell r="C14">
            <v>19699779.22</v>
          </cell>
        </row>
        <row r="14">
          <cell r="E14">
            <v>1970</v>
          </cell>
          <cell r="F14">
            <v>1970</v>
          </cell>
        </row>
        <row r="15">
          <cell r="A15">
            <v>2010302</v>
          </cell>
          <cell r="B15" t="str">
            <v>2010302 一般行政管理事务</v>
          </cell>
          <cell r="C15">
            <v>1340000</v>
          </cell>
        </row>
        <row r="15">
          <cell r="E15">
            <v>134</v>
          </cell>
          <cell r="F15">
            <v>134</v>
          </cell>
        </row>
        <row r="16">
          <cell r="A16">
            <v>2010303</v>
          </cell>
          <cell r="B16" t="str">
            <v>2010303 机关服务</v>
          </cell>
        </row>
        <row r="17">
          <cell r="A17">
            <v>2010305</v>
          </cell>
          <cell r="B17" t="str">
            <v>2010305 专项业务及机关事务管理</v>
          </cell>
          <cell r="C17">
            <v>10626784</v>
          </cell>
        </row>
        <row r="17">
          <cell r="E17">
            <v>1063</v>
          </cell>
          <cell r="F17">
            <v>1063</v>
          </cell>
        </row>
        <row r="18">
          <cell r="A18">
            <v>2010350</v>
          </cell>
          <cell r="B18" t="str">
            <v>2010350 事业运行</v>
          </cell>
          <cell r="C18">
            <v>4762302.71</v>
          </cell>
        </row>
        <row r="18">
          <cell r="E18">
            <v>476</v>
          </cell>
          <cell r="F18">
            <v>476</v>
          </cell>
        </row>
        <row r="19">
          <cell r="A19">
            <v>2010399</v>
          </cell>
          <cell r="B19" t="str">
            <v>2010399 其他政府办公厅（室）及相关机构事务支出</v>
          </cell>
          <cell r="C19">
            <v>946928.24</v>
          </cell>
        </row>
        <row r="19">
          <cell r="E19">
            <v>95</v>
          </cell>
          <cell r="F19">
            <v>95</v>
          </cell>
        </row>
        <row r="20">
          <cell r="A20">
            <v>2010401</v>
          </cell>
          <cell r="B20" t="str">
            <v>2010401 行政运行</v>
          </cell>
          <cell r="C20">
            <v>3192204.76</v>
          </cell>
        </row>
        <row r="20">
          <cell r="E20">
            <v>319</v>
          </cell>
          <cell r="F20">
            <v>319</v>
          </cell>
        </row>
        <row r="21">
          <cell r="A21">
            <v>2010450</v>
          </cell>
          <cell r="B21" t="str">
            <v>2010450 事业运行</v>
          </cell>
          <cell r="C21">
            <v>1885968.32</v>
          </cell>
        </row>
        <row r="21">
          <cell r="E21">
            <v>189</v>
          </cell>
          <cell r="F21">
            <v>189</v>
          </cell>
        </row>
        <row r="22">
          <cell r="A22">
            <v>2010499</v>
          </cell>
          <cell r="B22" t="str">
            <v>2010499 其他发展与改革事务支出</v>
          </cell>
          <cell r="C22">
            <v>100000</v>
          </cell>
        </row>
        <row r="22">
          <cell r="E22">
            <v>10</v>
          </cell>
          <cell r="F22">
            <v>10</v>
          </cell>
        </row>
        <row r="23">
          <cell r="A23">
            <v>2010501</v>
          </cell>
          <cell r="B23" t="str">
            <v>2010501 行政运行</v>
          </cell>
          <cell r="C23">
            <v>1715771.91</v>
          </cell>
        </row>
        <row r="23">
          <cell r="E23">
            <v>172</v>
          </cell>
          <cell r="F23">
            <v>172</v>
          </cell>
        </row>
        <row r="24">
          <cell r="A24">
            <v>2010502</v>
          </cell>
          <cell r="B24" t="str">
            <v>2010502 一般行政管理事务</v>
          </cell>
        </row>
        <row r="25">
          <cell r="A25">
            <v>2010505</v>
          </cell>
          <cell r="B25" t="str">
            <v>2010505 专项统计业务</v>
          </cell>
          <cell r="C25">
            <v>100000</v>
          </cell>
        </row>
        <row r="25">
          <cell r="E25">
            <v>10</v>
          </cell>
          <cell r="F25">
            <v>10</v>
          </cell>
        </row>
        <row r="26">
          <cell r="A26">
            <v>2010507</v>
          </cell>
          <cell r="B26" t="str">
            <v>2010507 专项普查活动</v>
          </cell>
          <cell r="C26">
            <v>100000</v>
          </cell>
        </row>
        <row r="26">
          <cell r="E26">
            <v>10</v>
          </cell>
          <cell r="F26">
            <v>10</v>
          </cell>
        </row>
        <row r="27">
          <cell r="A27">
            <v>2010508</v>
          </cell>
          <cell r="B27" t="str">
            <v>2010508 统计抽样调查</v>
          </cell>
          <cell r="C27">
            <v>201300</v>
          </cell>
        </row>
        <row r="27">
          <cell r="E27">
            <v>20</v>
          </cell>
          <cell r="F27">
            <v>20</v>
          </cell>
        </row>
        <row r="28">
          <cell r="A28">
            <v>2010550</v>
          </cell>
          <cell r="B28" t="str">
            <v>2010550 事业运行</v>
          </cell>
          <cell r="C28">
            <v>2440946.38</v>
          </cell>
        </row>
        <row r="28">
          <cell r="E28">
            <v>244</v>
          </cell>
          <cell r="F28">
            <v>244</v>
          </cell>
        </row>
        <row r="29">
          <cell r="A29">
            <v>2010601</v>
          </cell>
          <cell r="B29" t="str">
            <v>2010601 行政运行</v>
          </cell>
          <cell r="C29">
            <v>4656657.26</v>
          </cell>
        </row>
        <row r="29">
          <cell r="E29">
            <v>466</v>
          </cell>
          <cell r="F29">
            <v>466</v>
          </cell>
        </row>
        <row r="30">
          <cell r="A30">
            <v>2010607</v>
          </cell>
          <cell r="B30" t="str">
            <v>2010607 信息化建设</v>
          </cell>
          <cell r="C30">
            <v>466120</v>
          </cell>
        </row>
        <row r="30">
          <cell r="E30">
            <v>47</v>
          </cell>
          <cell r="F30">
            <v>47</v>
          </cell>
        </row>
        <row r="31">
          <cell r="A31">
            <v>2010650</v>
          </cell>
          <cell r="B31" t="str">
            <v>2010650 事业运行</v>
          </cell>
          <cell r="C31">
            <v>4407381.29</v>
          </cell>
        </row>
        <row r="31">
          <cell r="E31">
            <v>441</v>
          </cell>
          <cell r="F31">
            <v>441</v>
          </cell>
        </row>
        <row r="32">
          <cell r="A32">
            <v>2010699</v>
          </cell>
          <cell r="B32" t="str">
            <v>2010699 其他财政事务支出</v>
          </cell>
          <cell r="C32">
            <v>516300</v>
          </cell>
        </row>
        <row r="32">
          <cell r="E32">
            <v>52</v>
          </cell>
          <cell r="F32">
            <v>52</v>
          </cell>
        </row>
        <row r="33">
          <cell r="A33">
            <v>2011101</v>
          </cell>
          <cell r="B33" t="str">
            <v>2011101 行政运行</v>
          </cell>
          <cell r="C33">
            <v>15048294.62</v>
          </cell>
        </row>
        <row r="33">
          <cell r="E33">
            <v>1505</v>
          </cell>
          <cell r="F33">
            <v>1505</v>
          </cell>
        </row>
        <row r="34">
          <cell r="A34">
            <v>2011301</v>
          </cell>
          <cell r="B34" t="str">
            <v>2011301 行政运行</v>
          </cell>
          <cell r="C34">
            <v>1224796.68</v>
          </cell>
        </row>
        <row r="34">
          <cell r="E34">
            <v>122</v>
          </cell>
          <cell r="F34">
            <v>122</v>
          </cell>
        </row>
        <row r="35">
          <cell r="A35">
            <v>2011308</v>
          </cell>
          <cell r="B35" t="str">
            <v>2011308 招商引资</v>
          </cell>
          <cell r="C35">
            <v>500000</v>
          </cell>
        </row>
        <row r="35">
          <cell r="E35">
            <v>50</v>
          </cell>
          <cell r="F35">
            <v>50</v>
          </cell>
        </row>
        <row r="36">
          <cell r="A36">
            <v>2012304</v>
          </cell>
          <cell r="B36" t="str">
            <v>2012304 民族工作专项</v>
          </cell>
          <cell r="C36">
            <v>299200</v>
          </cell>
        </row>
        <row r="36">
          <cell r="E36">
            <v>30</v>
          </cell>
          <cell r="F36">
            <v>30</v>
          </cell>
        </row>
        <row r="37">
          <cell r="A37">
            <v>2012601</v>
          </cell>
          <cell r="B37" t="str">
            <v>2012601 行政运行</v>
          </cell>
          <cell r="C37">
            <v>155229.36</v>
          </cell>
        </row>
        <row r="37">
          <cell r="E37">
            <v>16</v>
          </cell>
          <cell r="F37">
            <v>16</v>
          </cell>
        </row>
        <row r="38">
          <cell r="A38">
            <v>2012604</v>
          </cell>
          <cell r="B38" t="str">
            <v>2012604 档案馆</v>
          </cell>
          <cell r="C38">
            <v>1024225.35</v>
          </cell>
        </row>
        <row r="38">
          <cell r="E38">
            <v>102</v>
          </cell>
          <cell r="F38">
            <v>102</v>
          </cell>
        </row>
        <row r="39">
          <cell r="A39">
            <v>2012699</v>
          </cell>
          <cell r="B39" t="str">
            <v>2012699 其他档案事务支出</v>
          </cell>
          <cell r="C39">
            <v>100000</v>
          </cell>
        </row>
        <row r="39">
          <cell r="E39">
            <v>10</v>
          </cell>
          <cell r="F39">
            <v>10</v>
          </cell>
        </row>
        <row r="40">
          <cell r="A40">
            <v>2012801</v>
          </cell>
          <cell r="B40" t="str">
            <v>2012801 行政运行</v>
          </cell>
          <cell r="C40">
            <v>514623.76</v>
          </cell>
        </row>
        <row r="40">
          <cell r="E40">
            <v>51</v>
          </cell>
          <cell r="F40">
            <v>51</v>
          </cell>
        </row>
        <row r="41">
          <cell r="A41">
            <v>2012899</v>
          </cell>
          <cell r="B41" t="str">
            <v>2012899 其他民主党派及工商联事务支出</v>
          </cell>
          <cell r="C41">
            <v>30000</v>
          </cell>
        </row>
        <row r="41">
          <cell r="E41">
            <v>3</v>
          </cell>
          <cell r="F41">
            <v>3</v>
          </cell>
        </row>
        <row r="42">
          <cell r="A42">
            <v>2012901</v>
          </cell>
          <cell r="B42" t="str">
            <v>2012901 行政运行</v>
          </cell>
          <cell r="C42">
            <v>1937444.03</v>
          </cell>
        </row>
        <row r="42">
          <cell r="E42">
            <v>194</v>
          </cell>
          <cell r="F42">
            <v>194</v>
          </cell>
        </row>
        <row r="43">
          <cell r="A43">
            <v>2012950</v>
          </cell>
          <cell r="B43" t="str">
            <v>2012950 事业运行</v>
          </cell>
          <cell r="C43">
            <v>860198.12</v>
          </cell>
        </row>
        <row r="43">
          <cell r="E43">
            <v>86</v>
          </cell>
          <cell r="F43">
            <v>86</v>
          </cell>
        </row>
        <row r="44">
          <cell r="A44">
            <v>2012999</v>
          </cell>
          <cell r="B44" t="str">
            <v>2012999 其他群众团体事务支出</v>
          </cell>
          <cell r="C44">
            <v>645696.96</v>
          </cell>
        </row>
        <row r="44">
          <cell r="E44">
            <v>65</v>
          </cell>
          <cell r="F44">
            <v>65</v>
          </cell>
        </row>
        <row r="45">
          <cell r="A45">
            <v>2013101</v>
          </cell>
          <cell r="B45" t="str">
            <v>2013101 行政运行</v>
          </cell>
          <cell r="C45">
            <v>6491542.19</v>
          </cell>
        </row>
        <row r="45">
          <cell r="E45">
            <v>649</v>
          </cell>
          <cell r="F45">
            <v>649</v>
          </cell>
        </row>
        <row r="46">
          <cell r="A46">
            <v>2013102</v>
          </cell>
          <cell r="B46" t="str">
            <v>2013102 一般行政管理事务</v>
          </cell>
          <cell r="C46">
            <v>1000000</v>
          </cell>
        </row>
        <row r="46">
          <cell r="E46">
            <v>100</v>
          </cell>
          <cell r="F46">
            <v>100</v>
          </cell>
        </row>
        <row r="47">
          <cell r="A47">
            <v>2013150</v>
          </cell>
          <cell r="B47" t="str">
            <v>2013150 事业运行</v>
          </cell>
          <cell r="C47">
            <v>3858102.84</v>
          </cell>
        </row>
        <row r="47">
          <cell r="E47">
            <v>386</v>
          </cell>
          <cell r="F47">
            <v>386</v>
          </cell>
        </row>
        <row r="48">
          <cell r="A48">
            <v>2013201</v>
          </cell>
          <cell r="B48" t="str">
            <v>2013201 行政运行</v>
          </cell>
          <cell r="C48">
            <v>5877697.85</v>
          </cell>
        </row>
        <row r="48">
          <cell r="E48">
            <v>588</v>
          </cell>
          <cell r="F48">
            <v>588</v>
          </cell>
        </row>
        <row r="49">
          <cell r="A49">
            <v>2013202</v>
          </cell>
          <cell r="B49" t="str">
            <v>2013202 一般行政管理事务</v>
          </cell>
          <cell r="C49">
            <v>1150000</v>
          </cell>
        </row>
        <row r="49">
          <cell r="E49">
            <v>115</v>
          </cell>
          <cell r="F49">
            <v>115</v>
          </cell>
        </row>
        <row r="50">
          <cell r="A50">
            <v>2013250</v>
          </cell>
          <cell r="B50" t="str">
            <v>2013250 事业运行</v>
          </cell>
          <cell r="C50">
            <v>427745.26</v>
          </cell>
        </row>
        <row r="50">
          <cell r="E50">
            <v>43</v>
          </cell>
          <cell r="F50">
            <v>43</v>
          </cell>
        </row>
        <row r="51">
          <cell r="A51">
            <v>2013301</v>
          </cell>
          <cell r="B51" t="str">
            <v>2013301 行政运行</v>
          </cell>
          <cell r="C51">
            <v>2370132.35</v>
          </cell>
        </row>
        <row r="51">
          <cell r="E51">
            <v>237</v>
          </cell>
          <cell r="F51">
            <v>237</v>
          </cell>
        </row>
        <row r="52">
          <cell r="A52">
            <v>2013302</v>
          </cell>
          <cell r="B52" t="str">
            <v>2013302 一般行政管理事务</v>
          </cell>
          <cell r="C52">
            <v>120000</v>
          </cell>
        </row>
        <row r="52">
          <cell r="E52">
            <v>12</v>
          </cell>
          <cell r="F52">
            <v>12</v>
          </cell>
        </row>
        <row r="53">
          <cell r="A53">
            <v>2013304</v>
          </cell>
          <cell r="B53" t="str">
            <v>2013304 宣传管理</v>
          </cell>
          <cell r="C53">
            <v>50000</v>
          </cell>
        </row>
        <row r="53">
          <cell r="E53">
            <v>5</v>
          </cell>
          <cell r="F53">
            <v>5</v>
          </cell>
        </row>
        <row r="54">
          <cell r="A54">
            <v>2013350</v>
          </cell>
          <cell r="B54" t="str">
            <v>2013350 事业运行</v>
          </cell>
          <cell r="C54">
            <v>1386946.09</v>
          </cell>
        </row>
        <row r="54">
          <cell r="E54">
            <v>139</v>
          </cell>
          <cell r="F54">
            <v>139</v>
          </cell>
        </row>
        <row r="55">
          <cell r="A55">
            <v>2013401</v>
          </cell>
          <cell r="B55" t="str">
            <v>2013401 行政运行</v>
          </cell>
          <cell r="C55">
            <v>1490889.19</v>
          </cell>
        </row>
        <row r="55">
          <cell r="E55">
            <v>149</v>
          </cell>
          <cell r="F55">
            <v>149</v>
          </cell>
        </row>
        <row r="56">
          <cell r="A56">
            <v>2013404</v>
          </cell>
          <cell r="B56" t="str">
            <v>2013404 宗教事务</v>
          </cell>
          <cell r="C56">
            <v>645800</v>
          </cell>
        </row>
        <row r="56">
          <cell r="E56">
            <v>65</v>
          </cell>
          <cell r="F56">
            <v>65</v>
          </cell>
        </row>
        <row r="57">
          <cell r="A57">
            <v>2013450</v>
          </cell>
          <cell r="B57" t="str">
            <v>2013450 事业运行</v>
          </cell>
          <cell r="C57">
            <v>549781.34</v>
          </cell>
        </row>
        <row r="57">
          <cell r="E57">
            <v>55</v>
          </cell>
          <cell r="F57">
            <v>55</v>
          </cell>
        </row>
        <row r="58">
          <cell r="A58">
            <v>2013499</v>
          </cell>
          <cell r="B58" t="str">
            <v>2013499 其他统战事务支出</v>
          </cell>
          <cell r="C58">
            <v>55000</v>
          </cell>
        </row>
        <row r="58">
          <cell r="E58">
            <v>6</v>
          </cell>
          <cell r="F58">
            <v>6</v>
          </cell>
        </row>
        <row r="59">
          <cell r="A59">
            <v>2013650</v>
          </cell>
          <cell r="B59" t="str">
            <v>2013650 事业运行</v>
          </cell>
          <cell r="C59">
            <v>1124466.82</v>
          </cell>
        </row>
        <row r="59">
          <cell r="E59">
            <v>112</v>
          </cell>
          <cell r="F59">
            <v>112</v>
          </cell>
        </row>
        <row r="60">
          <cell r="A60">
            <v>2013699</v>
          </cell>
          <cell r="B60" t="str">
            <v>2013699 其他共产党事务支出</v>
          </cell>
          <cell r="C60">
            <v>30000.01</v>
          </cell>
        </row>
        <row r="60">
          <cell r="E60">
            <v>3</v>
          </cell>
          <cell r="F60">
            <v>3</v>
          </cell>
        </row>
        <row r="61">
          <cell r="A61">
            <v>2013801</v>
          </cell>
          <cell r="B61" t="str">
            <v>2013801 行政运行</v>
          </cell>
          <cell r="C61">
            <v>6500264.78</v>
          </cell>
        </row>
        <row r="61">
          <cell r="E61">
            <v>650</v>
          </cell>
          <cell r="F61">
            <v>650</v>
          </cell>
        </row>
        <row r="62">
          <cell r="A62">
            <v>2013804</v>
          </cell>
          <cell r="B62" t="str">
            <v>2013804 经营主体管理</v>
          </cell>
          <cell r="C62">
            <v>250000</v>
          </cell>
        </row>
        <row r="62">
          <cell r="E62">
            <v>25</v>
          </cell>
          <cell r="F62">
            <v>25</v>
          </cell>
        </row>
        <row r="63">
          <cell r="A63">
            <v>2013805</v>
          </cell>
          <cell r="B63" t="str">
            <v>2013805 市场秩序执法</v>
          </cell>
          <cell r="C63">
            <v>170000</v>
          </cell>
        </row>
        <row r="63">
          <cell r="E63">
            <v>17</v>
          </cell>
          <cell r="F63">
            <v>17</v>
          </cell>
        </row>
        <row r="64">
          <cell r="A64">
            <v>2013815</v>
          </cell>
          <cell r="B64" t="str">
            <v>2013815 质量安全监管</v>
          </cell>
          <cell r="C64">
            <v>80000</v>
          </cell>
        </row>
        <row r="64">
          <cell r="E64">
            <v>8</v>
          </cell>
          <cell r="F64">
            <v>8</v>
          </cell>
        </row>
        <row r="65">
          <cell r="A65">
            <v>2013816</v>
          </cell>
          <cell r="B65" t="str">
            <v>2013816 食品安全监管</v>
          </cell>
          <cell r="C65">
            <v>500000</v>
          </cell>
        </row>
        <row r="65">
          <cell r="E65">
            <v>50</v>
          </cell>
          <cell r="F65">
            <v>50</v>
          </cell>
        </row>
        <row r="66">
          <cell r="A66">
            <v>2013850</v>
          </cell>
          <cell r="B66" t="str">
            <v>2013850 事业运行</v>
          </cell>
          <cell r="C66">
            <v>3129469.08</v>
          </cell>
        </row>
        <row r="66">
          <cell r="E66">
            <v>313</v>
          </cell>
          <cell r="F66">
            <v>313</v>
          </cell>
        </row>
        <row r="67">
          <cell r="A67">
            <v>2013899</v>
          </cell>
          <cell r="B67" t="str">
            <v>2013899 其他市场监督管理事务</v>
          </cell>
        </row>
        <row r="68">
          <cell r="A68">
            <v>2013901</v>
          </cell>
          <cell r="B68" t="str">
            <v>2013901 行政运行</v>
          </cell>
          <cell r="C68">
            <v>1367384.2</v>
          </cell>
        </row>
        <row r="68">
          <cell r="E68">
            <v>137</v>
          </cell>
          <cell r="F68">
            <v>137</v>
          </cell>
        </row>
        <row r="69">
          <cell r="A69">
            <v>2014004</v>
          </cell>
          <cell r="B69" t="str">
            <v>2014004 信访业务</v>
          </cell>
          <cell r="C69">
            <v>150000</v>
          </cell>
        </row>
        <row r="69">
          <cell r="E69">
            <v>15</v>
          </cell>
          <cell r="F69">
            <v>15</v>
          </cell>
        </row>
        <row r="70">
          <cell r="A70">
            <v>2019901</v>
          </cell>
          <cell r="B70" t="str">
            <v>2019901 国家赔偿费用支出</v>
          </cell>
          <cell r="C70">
            <v>56161</v>
          </cell>
        </row>
        <row r="70">
          <cell r="E70">
            <v>6</v>
          </cell>
          <cell r="F70">
            <v>6</v>
          </cell>
        </row>
        <row r="71">
          <cell r="A71">
            <v>2019999</v>
          </cell>
          <cell r="B71" t="str">
            <v>2019999 其他一般公共服务支出</v>
          </cell>
          <cell r="C71">
            <v>20600000</v>
          </cell>
        </row>
        <row r="71">
          <cell r="E71">
            <v>2060</v>
          </cell>
          <cell r="F71">
            <v>2060</v>
          </cell>
        </row>
        <row r="72">
          <cell r="A72">
            <v>2030601</v>
          </cell>
          <cell r="B72" t="str">
            <v>2030601 兵役征集</v>
          </cell>
          <cell r="C72">
            <v>722000</v>
          </cell>
        </row>
        <row r="72">
          <cell r="E72">
            <v>72</v>
          </cell>
          <cell r="F72">
            <v>72</v>
          </cell>
        </row>
        <row r="73">
          <cell r="A73">
            <v>2030603</v>
          </cell>
          <cell r="B73" t="str">
            <v>2030603 人民防空</v>
          </cell>
          <cell r="C73">
            <v>100000</v>
          </cell>
        </row>
        <row r="73">
          <cell r="E73">
            <v>10</v>
          </cell>
          <cell r="F73">
            <v>10</v>
          </cell>
        </row>
        <row r="74">
          <cell r="A74">
            <v>2030607</v>
          </cell>
          <cell r="B74" t="str">
            <v>2030607 民兵</v>
          </cell>
          <cell r="C74">
            <v>764000</v>
          </cell>
        </row>
        <row r="74">
          <cell r="E74">
            <v>76</v>
          </cell>
          <cell r="F74">
            <v>76</v>
          </cell>
        </row>
        <row r="75">
          <cell r="A75">
            <v>2030699</v>
          </cell>
          <cell r="B75" t="str">
            <v>2030699 其他国防动员支出</v>
          </cell>
          <cell r="C75">
            <v>200000</v>
          </cell>
        </row>
        <row r="75">
          <cell r="E75">
            <v>20</v>
          </cell>
          <cell r="F75">
            <v>20</v>
          </cell>
        </row>
        <row r="76">
          <cell r="A76">
            <v>2040199</v>
          </cell>
          <cell r="B76" t="str">
            <v>2040199 其他武装警察部队支出</v>
          </cell>
          <cell r="C76">
            <v>150000</v>
          </cell>
        </row>
        <row r="76">
          <cell r="E76">
            <v>15</v>
          </cell>
          <cell r="F76">
            <v>15</v>
          </cell>
        </row>
        <row r="77">
          <cell r="A77">
            <v>2040201</v>
          </cell>
          <cell r="B77" t="str">
            <v>2040201 行政运行</v>
          </cell>
          <cell r="C77">
            <v>58950420.65</v>
          </cell>
        </row>
        <row r="77">
          <cell r="E77">
            <v>5895</v>
          </cell>
          <cell r="F77">
            <v>5895</v>
          </cell>
        </row>
        <row r="78">
          <cell r="A78">
            <v>2040202</v>
          </cell>
          <cell r="B78" t="str">
            <v>2040202 一般行政管理事务</v>
          </cell>
          <cell r="C78">
            <v>4350000</v>
          </cell>
        </row>
        <row r="78">
          <cell r="E78">
            <v>435</v>
          </cell>
          <cell r="F78">
            <v>435</v>
          </cell>
        </row>
        <row r="79">
          <cell r="A79">
            <v>2040220</v>
          </cell>
          <cell r="B79" t="str">
            <v>2040220 执法办案</v>
          </cell>
          <cell r="C79">
            <v>190000</v>
          </cell>
        </row>
        <row r="79">
          <cell r="E79">
            <v>19</v>
          </cell>
          <cell r="F79">
            <v>19</v>
          </cell>
        </row>
        <row r="80">
          <cell r="A80">
            <v>2040299</v>
          </cell>
          <cell r="B80" t="str">
            <v>2040299 其他公安支出</v>
          </cell>
          <cell r="C80">
            <v>240000</v>
          </cell>
        </row>
        <row r="80">
          <cell r="E80">
            <v>24</v>
          </cell>
          <cell r="F80">
            <v>24</v>
          </cell>
        </row>
        <row r="81">
          <cell r="A81">
            <v>2040401</v>
          </cell>
          <cell r="B81" t="str">
            <v>2040401 行政运行</v>
          </cell>
          <cell r="C81">
            <v>500000</v>
          </cell>
        </row>
        <row r="81">
          <cell r="E81">
            <v>50</v>
          </cell>
          <cell r="F81">
            <v>50</v>
          </cell>
        </row>
        <row r="82">
          <cell r="A82">
            <v>2040501</v>
          </cell>
          <cell r="B82" t="str">
            <v>2040501 行政运行</v>
          </cell>
          <cell r="C82">
            <v>500000</v>
          </cell>
        </row>
        <row r="82">
          <cell r="E82">
            <v>50</v>
          </cell>
          <cell r="F82">
            <v>50</v>
          </cell>
        </row>
        <row r="83">
          <cell r="A83">
            <v>2040599</v>
          </cell>
          <cell r="B83" t="str">
            <v>2040599 其他法院支出</v>
          </cell>
          <cell r="C83">
            <v>120000</v>
          </cell>
        </row>
        <row r="83">
          <cell r="E83">
            <v>12</v>
          </cell>
          <cell r="F83">
            <v>12</v>
          </cell>
        </row>
        <row r="84">
          <cell r="A84">
            <v>2040601</v>
          </cell>
          <cell r="B84" t="str">
            <v>2040601 行政运行</v>
          </cell>
          <cell r="C84">
            <v>4594246.28</v>
          </cell>
        </row>
        <row r="84">
          <cell r="E84">
            <v>459</v>
          </cell>
          <cell r="F84">
            <v>459</v>
          </cell>
        </row>
        <row r="85">
          <cell r="A85">
            <v>2040602</v>
          </cell>
          <cell r="B85" t="str">
            <v>2040602 一般行政管理事务</v>
          </cell>
          <cell r="C85">
            <v>100000</v>
          </cell>
        </row>
        <row r="85">
          <cell r="E85">
            <v>10</v>
          </cell>
          <cell r="F85">
            <v>10</v>
          </cell>
        </row>
        <row r="86">
          <cell r="A86">
            <v>2040604</v>
          </cell>
          <cell r="B86" t="str">
            <v>2040604 基层司法业务</v>
          </cell>
        </row>
        <row r="87">
          <cell r="A87">
            <v>2049902</v>
          </cell>
          <cell r="B87" t="str">
            <v>2049902 国家司法救助支出</v>
          </cell>
          <cell r="C87">
            <v>20000</v>
          </cell>
        </row>
        <row r="87">
          <cell r="E87">
            <v>2</v>
          </cell>
          <cell r="F87">
            <v>2</v>
          </cell>
        </row>
        <row r="88">
          <cell r="A88">
            <v>2049999</v>
          </cell>
          <cell r="B88" t="str">
            <v>2049999 其他公共安全支出</v>
          </cell>
          <cell r="C88">
            <v>176000</v>
          </cell>
        </row>
        <row r="88">
          <cell r="E88">
            <v>18</v>
          </cell>
          <cell r="F88">
            <v>18</v>
          </cell>
        </row>
        <row r="89">
          <cell r="A89">
            <v>2050101</v>
          </cell>
          <cell r="B89" t="str">
            <v>2050101 行政运行</v>
          </cell>
          <cell r="C89">
            <v>1676713.92</v>
          </cell>
        </row>
        <row r="89">
          <cell r="E89">
            <v>168</v>
          </cell>
          <cell r="F89">
            <v>168</v>
          </cell>
        </row>
        <row r="90">
          <cell r="A90">
            <v>2050199</v>
          </cell>
          <cell r="B90" t="str">
            <v>2050199 其他教育管理事务支出</v>
          </cell>
          <cell r="C90">
            <v>4408709.22</v>
          </cell>
        </row>
        <row r="90">
          <cell r="E90">
            <v>441</v>
          </cell>
          <cell r="F90">
            <v>441</v>
          </cell>
        </row>
        <row r="91">
          <cell r="A91">
            <v>2050201</v>
          </cell>
          <cell r="B91" t="str">
            <v>2050201 学前教育</v>
          </cell>
          <cell r="C91">
            <v>25140233.77</v>
          </cell>
        </row>
        <row r="91">
          <cell r="E91">
            <v>2514</v>
          </cell>
          <cell r="F91">
            <v>2514</v>
          </cell>
        </row>
        <row r="92">
          <cell r="A92">
            <v>2050202</v>
          </cell>
          <cell r="B92" t="str">
            <v>2050202 小学教育</v>
          </cell>
          <cell r="C92">
            <v>127317278.16</v>
          </cell>
        </row>
        <row r="92">
          <cell r="E92">
            <v>12732</v>
          </cell>
          <cell r="F92">
            <v>12732</v>
          </cell>
        </row>
        <row r="93">
          <cell r="A93">
            <v>2050203</v>
          </cell>
          <cell r="B93" t="str">
            <v>2050203 初中教育</v>
          </cell>
          <cell r="C93">
            <v>57879731.36</v>
          </cell>
        </row>
        <row r="93">
          <cell r="E93">
            <v>5788</v>
          </cell>
          <cell r="F93">
            <v>5788</v>
          </cell>
        </row>
        <row r="94">
          <cell r="A94">
            <v>2050204</v>
          </cell>
          <cell r="B94" t="str">
            <v>2050204 高中教育</v>
          </cell>
          <cell r="C94">
            <v>25755287.32</v>
          </cell>
        </row>
        <row r="94">
          <cell r="E94">
            <v>2576</v>
          </cell>
          <cell r="F94">
            <v>2576</v>
          </cell>
        </row>
        <row r="95">
          <cell r="A95">
            <v>2050299</v>
          </cell>
          <cell r="B95" t="str">
            <v>2050299 其他普通教育支出</v>
          </cell>
          <cell r="C95">
            <v>8931345.72</v>
          </cell>
        </row>
        <row r="95">
          <cell r="E95">
            <v>893</v>
          </cell>
          <cell r="F95">
            <v>893</v>
          </cell>
        </row>
        <row r="96">
          <cell r="A96">
            <v>2050302</v>
          </cell>
          <cell r="B96" t="str">
            <v>2050302 中等职业教育</v>
          </cell>
          <cell r="C96">
            <v>7148386.72</v>
          </cell>
        </row>
        <row r="96">
          <cell r="E96">
            <v>715</v>
          </cell>
          <cell r="F96">
            <v>715</v>
          </cell>
        </row>
        <row r="97">
          <cell r="A97">
            <v>2050701</v>
          </cell>
          <cell r="B97" t="str">
            <v>2050701 特殊学校教育</v>
          </cell>
          <cell r="C97">
            <v>18960</v>
          </cell>
        </row>
        <row r="97">
          <cell r="E97">
            <v>2</v>
          </cell>
          <cell r="F97">
            <v>2</v>
          </cell>
        </row>
        <row r="98">
          <cell r="A98">
            <v>2050802</v>
          </cell>
          <cell r="B98" t="str">
            <v>2050802 干部教育</v>
          </cell>
          <cell r="C98">
            <v>2197203.6</v>
          </cell>
        </row>
        <row r="98">
          <cell r="E98">
            <v>220</v>
          </cell>
          <cell r="F98">
            <v>220</v>
          </cell>
        </row>
        <row r="99">
          <cell r="A99">
            <v>2050803</v>
          </cell>
          <cell r="B99" t="str">
            <v>2050803 培训支出</v>
          </cell>
          <cell r="C99">
            <v>150000</v>
          </cell>
        </row>
        <row r="99">
          <cell r="E99">
            <v>15</v>
          </cell>
          <cell r="F99">
            <v>15</v>
          </cell>
        </row>
        <row r="100">
          <cell r="A100">
            <v>2059999</v>
          </cell>
          <cell r="B100" t="str">
            <v>2059999 其他教育支出</v>
          </cell>
          <cell r="C100">
            <v>7054749.99</v>
          </cell>
        </row>
        <row r="100">
          <cell r="E100">
            <v>705</v>
          </cell>
          <cell r="F100">
            <v>705</v>
          </cell>
        </row>
        <row r="101">
          <cell r="A101">
            <v>2060101</v>
          </cell>
          <cell r="B101" t="str">
            <v>2060101 行政运行</v>
          </cell>
          <cell r="C101">
            <v>797080.64</v>
          </cell>
        </row>
        <row r="101">
          <cell r="E101">
            <v>80</v>
          </cell>
          <cell r="F101">
            <v>80</v>
          </cell>
        </row>
        <row r="102">
          <cell r="A102">
            <v>2060199</v>
          </cell>
          <cell r="B102" t="str">
            <v>2060199 其他科学技术管理事务支出</v>
          </cell>
          <cell r="C102">
            <v>112861.23</v>
          </cell>
        </row>
        <row r="102">
          <cell r="E102">
            <v>11</v>
          </cell>
          <cell r="F102">
            <v>11</v>
          </cell>
        </row>
        <row r="103">
          <cell r="A103">
            <v>2060799</v>
          </cell>
          <cell r="B103" t="str">
            <v>2060799 其他科学技术普及支出</v>
          </cell>
          <cell r="C103">
            <v>154500</v>
          </cell>
        </row>
        <row r="103">
          <cell r="E103">
            <v>15</v>
          </cell>
          <cell r="F103">
            <v>15</v>
          </cell>
        </row>
        <row r="104">
          <cell r="A104">
            <v>2070101</v>
          </cell>
          <cell r="B104" t="str">
            <v>2070101 行政运行</v>
          </cell>
          <cell r="C104">
            <v>2774459.72</v>
          </cell>
        </row>
        <row r="104">
          <cell r="E104">
            <v>277</v>
          </cell>
          <cell r="F104">
            <v>277</v>
          </cell>
        </row>
        <row r="105">
          <cell r="A105">
            <v>2070104</v>
          </cell>
          <cell r="B105" t="str">
            <v>2070104 图书馆</v>
          </cell>
          <cell r="C105">
            <v>1005982.43</v>
          </cell>
        </row>
        <row r="105">
          <cell r="E105">
            <v>101</v>
          </cell>
          <cell r="F105">
            <v>101</v>
          </cell>
        </row>
        <row r="106">
          <cell r="A106">
            <v>2070109</v>
          </cell>
          <cell r="B106" t="str">
            <v>2070109 群众文化</v>
          </cell>
          <cell r="C106">
            <v>2716332.81</v>
          </cell>
        </row>
        <row r="106">
          <cell r="E106">
            <v>272</v>
          </cell>
          <cell r="F106">
            <v>272</v>
          </cell>
        </row>
        <row r="107">
          <cell r="A107">
            <v>2070111</v>
          </cell>
          <cell r="B107" t="str">
            <v>2070111 文化创作与保护</v>
          </cell>
          <cell r="C107">
            <v>49999.99</v>
          </cell>
        </row>
        <row r="107">
          <cell r="E107">
            <v>5</v>
          </cell>
          <cell r="F107">
            <v>5</v>
          </cell>
        </row>
        <row r="108">
          <cell r="A108">
            <v>2070112</v>
          </cell>
          <cell r="B108" t="str">
            <v>2070112 文化和旅游市场管理</v>
          </cell>
          <cell r="C108">
            <v>211525</v>
          </cell>
        </row>
        <row r="108">
          <cell r="E108">
            <v>21</v>
          </cell>
          <cell r="F108">
            <v>21</v>
          </cell>
        </row>
        <row r="109">
          <cell r="A109">
            <v>2070113</v>
          </cell>
          <cell r="B109" t="str">
            <v>2070113 旅游宣传</v>
          </cell>
          <cell r="C109">
            <v>393475</v>
          </cell>
        </row>
        <row r="109">
          <cell r="E109">
            <v>39</v>
          </cell>
          <cell r="F109">
            <v>39</v>
          </cell>
        </row>
        <row r="110">
          <cell r="A110">
            <v>2070114</v>
          </cell>
          <cell r="B110" t="str">
            <v>2070114 文化和旅游管理事务</v>
          </cell>
          <cell r="C110">
            <v>350000</v>
          </cell>
        </row>
        <row r="110">
          <cell r="E110">
            <v>35</v>
          </cell>
          <cell r="F110">
            <v>35</v>
          </cell>
        </row>
        <row r="111">
          <cell r="A111">
            <v>2070199</v>
          </cell>
          <cell r="B111" t="str">
            <v>2070199 其他文化和旅游支出</v>
          </cell>
          <cell r="C111">
            <v>1447458.06</v>
          </cell>
        </row>
        <row r="111">
          <cell r="E111">
            <v>145</v>
          </cell>
          <cell r="F111">
            <v>145</v>
          </cell>
        </row>
        <row r="112">
          <cell r="A112">
            <v>2070201</v>
          </cell>
          <cell r="B112" t="str">
            <v>2070201 行政运行</v>
          </cell>
          <cell r="C112">
            <v>2757551.37</v>
          </cell>
        </row>
        <row r="112">
          <cell r="E112">
            <v>276</v>
          </cell>
          <cell r="F112">
            <v>276</v>
          </cell>
        </row>
        <row r="113">
          <cell r="A113">
            <v>2070202</v>
          </cell>
          <cell r="B113" t="str">
            <v>2070202 一般行政管理事务</v>
          </cell>
        </row>
        <row r="114">
          <cell r="A114">
            <v>2070204</v>
          </cell>
          <cell r="B114" t="str">
            <v>2070204 文物保护</v>
          </cell>
          <cell r="C114">
            <v>300000</v>
          </cell>
        </row>
        <row r="114">
          <cell r="E114">
            <v>30</v>
          </cell>
          <cell r="F114">
            <v>30</v>
          </cell>
        </row>
        <row r="115">
          <cell r="A115">
            <v>2070205</v>
          </cell>
          <cell r="B115" t="str">
            <v>2070205 博物馆</v>
          </cell>
          <cell r="C115">
            <v>4327009.69</v>
          </cell>
        </row>
        <row r="115">
          <cell r="E115">
            <v>433</v>
          </cell>
          <cell r="F115">
            <v>433</v>
          </cell>
        </row>
        <row r="116">
          <cell r="A116">
            <v>2070299</v>
          </cell>
          <cell r="B116" t="str">
            <v>2070299 其他文物支出</v>
          </cell>
          <cell r="C116">
            <v>825849.07</v>
          </cell>
        </row>
        <row r="116">
          <cell r="E116">
            <v>83</v>
          </cell>
          <cell r="F116">
            <v>83</v>
          </cell>
        </row>
        <row r="117">
          <cell r="A117">
            <v>2070399</v>
          </cell>
          <cell r="B117" t="str">
            <v>2070399 其他体育支出</v>
          </cell>
          <cell r="C117">
            <v>747083.75</v>
          </cell>
        </row>
        <row r="117">
          <cell r="E117">
            <v>75</v>
          </cell>
          <cell r="F117">
            <v>75</v>
          </cell>
        </row>
        <row r="118">
          <cell r="A118">
            <v>2070808</v>
          </cell>
          <cell r="B118" t="str">
            <v>2070808 广播电视事务</v>
          </cell>
          <cell r="C118">
            <v>4169582.05</v>
          </cell>
        </row>
        <row r="118">
          <cell r="E118">
            <v>417</v>
          </cell>
          <cell r="F118">
            <v>417</v>
          </cell>
        </row>
        <row r="119">
          <cell r="A119">
            <v>2079999</v>
          </cell>
          <cell r="B119" t="str">
            <v>2079999 其他文化旅游体育与传媒支出</v>
          </cell>
          <cell r="C119">
            <v>100000</v>
          </cell>
        </row>
        <row r="119">
          <cell r="E119">
            <v>10</v>
          </cell>
          <cell r="F119">
            <v>10</v>
          </cell>
        </row>
        <row r="120">
          <cell r="A120">
            <v>2080101</v>
          </cell>
          <cell r="B120" t="str">
            <v>2080101 行政运行</v>
          </cell>
          <cell r="C120">
            <v>1954016.28</v>
          </cell>
        </row>
        <row r="120">
          <cell r="E120">
            <v>195</v>
          </cell>
          <cell r="F120">
            <v>195</v>
          </cell>
        </row>
        <row r="121">
          <cell r="A121">
            <v>2080104</v>
          </cell>
          <cell r="B121" t="str">
            <v>2080104 综合业务管理</v>
          </cell>
          <cell r="C121">
            <v>280000</v>
          </cell>
        </row>
        <row r="121">
          <cell r="E121">
            <v>28</v>
          </cell>
          <cell r="F121">
            <v>28</v>
          </cell>
        </row>
        <row r="122">
          <cell r="A122">
            <v>2080109</v>
          </cell>
          <cell r="B122" t="str">
            <v>2080109 社会保险经办机构</v>
          </cell>
          <cell r="C122">
            <v>4543710.23</v>
          </cell>
        </row>
        <row r="122">
          <cell r="E122">
            <v>454</v>
          </cell>
          <cell r="F122">
            <v>454</v>
          </cell>
        </row>
        <row r="123">
          <cell r="A123">
            <v>2080150</v>
          </cell>
          <cell r="B123" t="str">
            <v>2080150 事业运行</v>
          </cell>
          <cell r="C123">
            <v>1148183.08</v>
          </cell>
        </row>
        <row r="123">
          <cell r="E123">
            <v>115</v>
          </cell>
          <cell r="F123">
            <v>115</v>
          </cell>
        </row>
        <row r="124">
          <cell r="A124">
            <v>2080199</v>
          </cell>
          <cell r="B124" t="str">
            <v>2080199 其他人力资源和社会保障管理事务支出</v>
          </cell>
          <cell r="C124">
            <v>575575</v>
          </cell>
        </row>
        <row r="124">
          <cell r="E124">
            <v>58</v>
          </cell>
          <cell r="F124">
            <v>58</v>
          </cell>
        </row>
        <row r="125">
          <cell r="A125">
            <v>2080201</v>
          </cell>
          <cell r="B125" t="str">
            <v>2080201 行政运行</v>
          </cell>
          <cell r="C125">
            <v>1891815.92</v>
          </cell>
        </row>
        <row r="125">
          <cell r="E125">
            <v>189</v>
          </cell>
          <cell r="F125">
            <v>189</v>
          </cell>
        </row>
        <row r="126">
          <cell r="A126">
            <v>2080299</v>
          </cell>
          <cell r="B126" t="str">
            <v>2080299 其他民政管理事务支出</v>
          </cell>
          <cell r="C126">
            <v>1865749.14</v>
          </cell>
        </row>
        <row r="126">
          <cell r="E126">
            <v>187</v>
          </cell>
          <cell r="F126">
            <v>187</v>
          </cell>
        </row>
        <row r="127">
          <cell r="A127">
            <v>2080501</v>
          </cell>
          <cell r="B127" t="str">
            <v>2080501 行政单位离退休</v>
          </cell>
          <cell r="C127">
            <v>6075800</v>
          </cell>
        </row>
        <row r="127">
          <cell r="E127">
            <v>608</v>
          </cell>
          <cell r="F127">
            <v>608</v>
          </cell>
        </row>
        <row r="128">
          <cell r="A128">
            <v>2080502</v>
          </cell>
          <cell r="B128" t="str">
            <v>2080502 事业单位离退休</v>
          </cell>
          <cell r="C128">
            <v>13787900</v>
          </cell>
        </row>
        <row r="128">
          <cell r="E128">
            <v>1379</v>
          </cell>
          <cell r="F128">
            <v>1379</v>
          </cell>
        </row>
        <row r="129">
          <cell r="A129">
            <v>2080505</v>
          </cell>
          <cell r="B129" t="str">
            <v>2080505 机关事业单位基本养老保险缴费支出</v>
          </cell>
          <cell r="C129">
            <v>68165373.44</v>
          </cell>
        </row>
        <row r="129">
          <cell r="E129">
            <v>6817</v>
          </cell>
          <cell r="F129">
            <v>6817</v>
          </cell>
        </row>
        <row r="130">
          <cell r="A130">
            <v>2080506</v>
          </cell>
          <cell r="B130" t="str">
            <v>2080506 机关事业单位职业年金缴费支出</v>
          </cell>
          <cell r="C130">
            <v>4991699</v>
          </cell>
        </row>
        <row r="130">
          <cell r="E130">
            <v>499</v>
          </cell>
          <cell r="F130">
            <v>499</v>
          </cell>
        </row>
        <row r="131">
          <cell r="A131">
            <v>2080507</v>
          </cell>
          <cell r="B131" t="str">
            <v>2080507 对机关事业单位基本养老保险基金的补助</v>
          </cell>
          <cell r="C131">
            <v>58000000</v>
          </cell>
        </row>
        <row r="131">
          <cell r="E131">
            <v>5800</v>
          </cell>
          <cell r="F131">
            <v>5800</v>
          </cell>
        </row>
        <row r="132">
          <cell r="A132">
            <v>2080599</v>
          </cell>
          <cell r="B132" t="str">
            <v>2080599 其他行政事业单位养老支出</v>
          </cell>
          <cell r="C132">
            <v>21600000</v>
          </cell>
        </row>
        <row r="132">
          <cell r="E132">
            <v>2160</v>
          </cell>
          <cell r="F132">
            <v>2160</v>
          </cell>
        </row>
        <row r="133">
          <cell r="A133">
            <v>2080601</v>
          </cell>
          <cell r="B133" t="str">
            <v>2080601 企业关闭破产补助</v>
          </cell>
          <cell r="C133">
            <v>120000</v>
          </cell>
        </row>
        <row r="133">
          <cell r="E133">
            <v>12</v>
          </cell>
          <cell r="F133">
            <v>12</v>
          </cell>
        </row>
        <row r="134">
          <cell r="A134">
            <v>2080799</v>
          </cell>
          <cell r="B134" t="str">
            <v>2080799 其他就业补助支出</v>
          </cell>
          <cell r="C134">
            <v>162325</v>
          </cell>
        </row>
        <row r="134">
          <cell r="E134">
            <v>16</v>
          </cell>
          <cell r="F134">
            <v>16</v>
          </cell>
        </row>
        <row r="135">
          <cell r="A135">
            <v>2080801</v>
          </cell>
          <cell r="B135" t="str">
            <v>2080801 死亡抚恤</v>
          </cell>
          <cell r="C135">
            <v>7810153</v>
          </cell>
        </row>
        <row r="135">
          <cell r="E135">
            <v>781</v>
          </cell>
          <cell r="F135">
            <v>781</v>
          </cell>
        </row>
        <row r="136">
          <cell r="A136">
            <v>2080802</v>
          </cell>
          <cell r="B136" t="str">
            <v>2080802 伤残抚恤</v>
          </cell>
          <cell r="C136">
            <v>372614</v>
          </cell>
        </row>
        <row r="136">
          <cell r="E136">
            <v>37</v>
          </cell>
          <cell r="F136">
            <v>37</v>
          </cell>
        </row>
        <row r="137">
          <cell r="A137">
            <v>2080803</v>
          </cell>
          <cell r="B137" t="str">
            <v>2080803 在乡复员、退伍军人生活补助</v>
          </cell>
          <cell r="C137">
            <v>91469</v>
          </cell>
        </row>
        <row r="137">
          <cell r="E137">
            <v>9</v>
          </cell>
          <cell r="F137">
            <v>9</v>
          </cell>
        </row>
        <row r="138">
          <cell r="A138">
            <v>2080805</v>
          </cell>
          <cell r="B138" t="str">
            <v>2080805 义务兵优待</v>
          </cell>
          <cell r="C138">
            <v>2600125</v>
          </cell>
        </row>
        <row r="138">
          <cell r="E138">
            <v>260</v>
          </cell>
          <cell r="F138">
            <v>260</v>
          </cell>
        </row>
        <row r="139">
          <cell r="A139">
            <v>2080808</v>
          </cell>
          <cell r="B139" t="str">
            <v>2080808 褒扬纪念</v>
          </cell>
          <cell r="C139">
            <v>100000</v>
          </cell>
        </row>
        <row r="139">
          <cell r="E139">
            <v>10</v>
          </cell>
          <cell r="F139">
            <v>10</v>
          </cell>
        </row>
        <row r="140">
          <cell r="A140">
            <v>2080899</v>
          </cell>
          <cell r="B140" t="str">
            <v>2080899 其他优抚支出</v>
          </cell>
          <cell r="C140">
            <v>2003022</v>
          </cell>
        </row>
        <row r="140">
          <cell r="E140">
            <v>200</v>
          </cell>
          <cell r="F140">
            <v>200</v>
          </cell>
        </row>
        <row r="141">
          <cell r="A141">
            <v>2080901</v>
          </cell>
          <cell r="B141" t="str">
            <v>2080901 退役士兵安置</v>
          </cell>
          <cell r="C141">
            <v>460000</v>
          </cell>
        </row>
        <row r="141">
          <cell r="E141">
            <v>46</v>
          </cell>
          <cell r="F141">
            <v>46</v>
          </cell>
        </row>
        <row r="142">
          <cell r="A142">
            <v>2080902</v>
          </cell>
          <cell r="B142" t="str">
            <v>2080902 军队移交政府的离退休人员安置</v>
          </cell>
          <cell r="C142">
            <v>748140</v>
          </cell>
        </row>
        <row r="142">
          <cell r="E142">
            <v>75</v>
          </cell>
          <cell r="F142">
            <v>75</v>
          </cell>
        </row>
        <row r="143">
          <cell r="A143">
            <v>2080904</v>
          </cell>
          <cell r="B143" t="str">
            <v>2080904 退役士兵管理教育</v>
          </cell>
          <cell r="C143">
            <v>180000</v>
          </cell>
        </row>
        <row r="143">
          <cell r="E143">
            <v>18</v>
          </cell>
          <cell r="F143">
            <v>18</v>
          </cell>
        </row>
        <row r="144">
          <cell r="A144">
            <v>2080905</v>
          </cell>
          <cell r="B144" t="str">
            <v>2080905 军队转业干部安置</v>
          </cell>
          <cell r="C144">
            <v>214990</v>
          </cell>
        </row>
        <row r="144">
          <cell r="E144">
            <v>21</v>
          </cell>
          <cell r="F144">
            <v>21</v>
          </cell>
        </row>
        <row r="145">
          <cell r="A145">
            <v>2080999</v>
          </cell>
          <cell r="B145" t="str">
            <v>2080999 其他退役安置支出</v>
          </cell>
          <cell r="C145">
            <v>100000</v>
          </cell>
        </row>
        <row r="145">
          <cell r="E145">
            <v>10</v>
          </cell>
          <cell r="F145">
            <v>10</v>
          </cell>
        </row>
        <row r="146">
          <cell r="A146">
            <v>2081001</v>
          </cell>
          <cell r="B146" t="str">
            <v>2081001 儿童福利</v>
          </cell>
          <cell r="C146">
            <v>44500</v>
          </cell>
        </row>
        <row r="146">
          <cell r="E146">
            <v>4</v>
          </cell>
          <cell r="F146">
            <v>4</v>
          </cell>
        </row>
        <row r="147">
          <cell r="A147">
            <v>2081002</v>
          </cell>
          <cell r="B147" t="str">
            <v>2081002 老年福利</v>
          </cell>
          <cell r="C147">
            <v>2374800</v>
          </cell>
        </row>
        <row r="147">
          <cell r="E147">
            <v>237</v>
          </cell>
          <cell r="F147">
            <v>237</v>
          </cell>
        </row>
        <row r="148">
          <cell r="A148">
            <v>2081004</v>
          </cell>
          <cell r="B148" t="str">
            <v>2081004 殡葬</v>
          </cell>
          <cell r="C148">
            <v>6997000</v>
          </cell>
        </row>
        <row r="148">
          <cell r="E148">
            <v>700</v>
          </cell>
          <cell r="F148">
            <v>700</v>
          </cell>
        </row>
        <row r="149">
          <cell r="A149">
            <v>2081101</v>
          </cell>
          <cell r="B149" t="str">
            <v>2081101 行政运行</v>
          </cell>
          <cell r="C149">
            <v>978522.62</v>
          </cell>
        </row>
        <row r="149">
          <cell r="E149">
            <v>98</v>
          </cell>
          <cell r="F149">
            <v>98</v>
          </cell>
        </row>
        <row r="150">
          <cell r="A150">
            <v>2081104</v>
          </cell>
          <cell r="B150" t="str">
            <v>2081104 残疾人康复</v>
          </cell>
          <cell r="C150">
            <v>475400</v>
          </cell>
        </row>
        <row r="150">
          <cell r="E150">
            <v>48</v>
          </cell>
          <cell r="F150">
            <v>48</v>
          </cell>
        </row>
        <row r="151">
          <cell r="A151">
            <v>2081107</v>
          </cell>
          <cell r="B151" t="str">
            <v>2081107 残疾人生活和护理补贴</v>
          </cell>
          <cell r="C151">
            <v>4080000</v>
          </cell>
        </row>
        <row r="151">
          <cell r="E151">
            <v>408</v>
          </cell>
          <cell r="F151">
            <v>408</v>
          </cell>
        </row>
        <row r="152">
          <cell r="A152">
            <v>2081199</v>
          </cell>
          <cell r="B152" t="str">
            <v>2081199 其他残疾人事业支出</v>
          </cell>
          <cell r="C152">
            <v>376475.19</v>
          </cell>
        </row>
        <row r="152">
          <cell r="E152">
            <v>38</v>
          </cell>
          <cell r="F152">
            <v>38</v>
          </cell>
        </row>
        <row r="153">
          <cell r="A153">
            <v>2081601</v>
          </cell>
          <cell r="B153" t="str">
            <v>2081601 行政运行</v>
          </cell>
          <cell r="C153">
            <v>637407.92</v>
          </cell>
        </row>
        <row r="153">
          <cell r="E153">
            <v>64</v>
          </cell>
          <cell r="F153">
            <v>64</v>
          </cell>
        </row>
        <row r="154">
          <cell r="A154">
            <v>2081699</v>
          </cell>
          <cell r="B154" t="str">
            <v>2081699 其他红十字事业支出</v>
          </cell>
          <cell r="C154">
            <v>20000</v>
          </cell>
        </row>
        <row r="154">
          <cell r="E154">
            <v>2</v>
          </cell>
          <cell r="F154">
            <v>2</v>
          </cell>
        </row>
        <row r="155">
          <cell r="A155">
            <v>2081901</v>
          </cell>
          <cell r="B155" t="str">
            <v>2081901 城市最低生活保障金支出</v>
          </cell>
          <cell r="C155">
            <v>1170000</v>
          </cell>
        </row>
        <row r="155">
          <cell r="E155">
            <v>117</v>
          </cell>
          <cell r="F155">
            <v>117</v>
          </cell>
        </row>
        <row r="156">
          <cell r="A156">
            <v>2081902</v>
          </cell>
          <cell r="B156" t="str">
            <v>2081902 农村最低生活保障金支出</v>
          </cell>
          <cell r="C156">
            <v>3000000</v>
          </cell>
        </row>
        <row r="156">
          <cell r="E156">
            <v>300</v>
          </cell>
          <cell r="F156">
            <v>300</v>
          </cell>
        </row>
        <row r="157">
          <cell r="A157">
            <v>2082001</v>
          </cell>
          <cell r="B157" t="str">
            <v>2082001 临时救助支出</v>
          </cell>
          <cell r="C157">
            <v>477500</v>
          </cell>
        </row>
        <row r="157">
          <cell r="E157">
            <v>48</v>
          </cell>
          <cell r="F157">
            <v>48</v>
          </cell>
        </row>
        <row r="158">
          <cell r="A158">
            <v>2082002</v>
          </cell>
          <cell r="B158" t="str">
            <v>2082002 流浪乞讨人员救助支出</v>
          </cell>
          <cell r="C158">
            <v>20000</v>
          </cell>
        </row>
        <row r="158">
          <cell r="E158">
            <v>2</v>
          </cell>
          <cell r="F158">
            <v>2</v>
          </cell>
        </row>
        <row r="159">
          <cell r="A159">
            <v>2082102</v>
          </cell>
          <cell r="B159" t="str">
            <v>2082102 农村特困人员救助供养支出</v>
          </cell>
          <cell r="C159">
            <v>60000</v>
          </cell>
        </row>
        <row r="159">
          <cell r="E159">
            <v>6</v>
          </cell>
          <cell r="F159">
            <v>6</v>
          </cell>
        </row>
        <row r="160">
          <cell r="A160">
            <v>2082502</v>
          </cell>
          <cell r="B160" t="str">
            <v>2082502 其他农村生活救助</v>
          </cell>
          <cell r="C160">
            <v>603401</v>
          </cell>
        </row>
        <row r="160">
          <cell r="E160">
            <v>60</v>
          </cell>
          <cell r="F160">
            <v>60</v>
          </cell>
        </row>
        <row r="161">
          <cell r="A161">
            <v>2082602</v>
          </cell>
          <cell r="B161" t="str">
            <v>2082602 财政对城乡居民基本养老保险基金的补助</v>
          </cell>
          <cell r="C161">
            <v>32109802</v>
          </cell>
        </row>
        <row r="161">
          <cell r="E161">
            <v>3211</v>
          </cell>
          <cell r="F161">
            <v>3211</v>
          </cell>
        </row>
        <row r="162">
          <cell r="A162">
            <v>2082801</v>
          </cell>
          <cell r="B162" t="str">
            <v>2082801 行政运行</v>
          </cell>
          <cell r="C162">
            <v>759093.36</v>
          </cell>
        </row>
        <row r="162">
          <cell r="E162">
            <v>76</v>
          </cell>
          <cell r="F162">
            <v>76</v>
          </cell>
        </row>
        <row r="163">
          <cell r="A163">
            <v>2082804</v>
          </cell>
          <cell r="B163" t="str">
            <v>2082804 拥军优属</v>
          </cell>
          <cell r="C163">
            <v>368500</v>
          </cell>
        </row>
        <row r="163">
          <cell r="E163">
            <v>37</v>
          </cell>
          <cell r="F163">
            <v>37</v>
          </cell>
        </row>
        <row r="164">
          <cell r="A164">
            <v>2082850</v>
          </cell>
          <cell r="B164" t="str">
            <v>2082850 事业运行</v>
          </cell>
          <cell r="C164">
            <v>1047638.8</v>
          </cell>
        </row>
        <row r="164">
          <cell r="E164">
            <v>105</v>
          </cell>
          <cell r="F164">
            <v>105</v>
          </cell>
        </row>
        <row r="165">
          <cell r="A165">
            <v>2083001</v>
          </cell>
          <cell r="B165" t="str">
            <v>2083001 财政代缴城乡居民基本养老保险费支出</v>
          </cell>
          <cell r="C165">
            <v>265200</v>
          </cell>
        </row>
        <row r="165">
          <cell r="E165">
            <v>27</v>
          </cell>
          <cell r="F165">
            <v>27</v>
          </cell>
        </row>
        <row r="166">
          <cell r="A166">
            <v>2089999</v>
          </cell>
          <cell r="B166" t="str">
            <v>2089999 其他社会保障和就业支出</v>
          </cell>
          <cell r="C166">
            <v>1901400</v>
          </cell>
        </row>
        <row r="166">
          <cell r="E166">
            <v>190</v>
          </cell>
          <cell r="F166">
            <v>190</v>
          </cell>
        </row>
        <row r="167">
          <cell r="A167">
            <v>2100101</v>
          </cell>
          <cell r="B167" t="str">
            <v>2100101 行政运行</v>
          </cell>
          <cell r="C167">
            <v>1987332.18</v>
          </cell>
        </row>
        <row r="167">
          <cell r="E167">
            <v>199</v>
          </cell>
          <cell r="F167">
            <v>199</v>
          </cell>
        </row>
        <row r="168">
          <cell r="A168">
            <v>2100199</v>
          </cell>
          <cell r="B168" t="str">
            <v>2100199 其他卫生健康管理事务支出</v>
          </cell>
          <cell r="C168">
            <v>2145450.94</v>
          </cell>
        </row>
        <row r="168">
          <cell r="E168">
            <v>215</v>
          </cell>
          <cell r="F168">
            <v>215</v>
          </cell>
        </row>
        <row r="169">
          <cell r="A169">
            <v>2100202</v>
          </cell>
          <cell r="B169" t="str">
            <v>2100202 中医（民族）医院</v>
          </cell>
          <cell r="C169">
            <v>6621264</v>
          </cell>
        </row>
        <row r="169">
          <cell r="E169">
            <v>662</v>
          </cell>
          <cell r="F169">
            <v>662</v>
          </cell>
        </row>
        <row r="170">
          <cell r="A170">
            <v>2100301</v>
          </cell>
          <cell r="B170" t="str">
            <v>2100301 城市社区卫生机构</v>
          </cell>
          <cell r="C170">
            <v>1382930.65</v>
          </cell>
        </row>
        <row r="170">
          <cell r="E170">
            <v>138</v>
          </cell>
          <cell r="F170">
            <v>138</v>
          </cell>
        </row>
        <row r="171">
          <cell r="A171">
            <v>2100302</v>
          </cell>
          <cell r="B171" t="str">
            <v>2100302 乡镇卫生院</v>
          </cell>
          <cell r="C171">
            <v>19620718.36</v>
          </cell>
        </row>
        <row r="171">
          <cell r="E171">
            <v>1962</v>
          </cell>
          <cell r="F171">
            <v>1962</v>
          </cell>
        </row>
        <row r="172">
          <cell r="A172">
            <v>2100399</v>
          </cell>
          <cell r="B172" t="str">
            <v>2100399 其他基层医疗卫生机构支出</v>
          </cell>
          <cell r="C172">
            <v>263400</v>
          </cell>
        </row>
        <row r="172">
          <cell r="E172">
            <v>26</v>
          </cell>
          <cell r="F172">
            <v>26</v>
          </cell>
        </row>
        <row r="173">
          <cell r="A173">
            <v>2100401</v>
          </cell>
          <cell r="B173" t="str">
            <v>2100401 疾病预防控制机构</v>
          </cell>
          <cell r="C173">
            <v>5639172.98</v>
          </cell>
        </row>
        <row r="173">
          <cell r="E173">
            <v>564</v>
          </cell>
          <cell r="F173">
            <v>564</v>
          </cell>
        </row>
        <row r="174">
          <cell r="A174">
            <v>2100402</v>
          </cell>
          <cell r="B174" t="str">
            <v>2100402 卫生监督机构</v>
          </cell>
          <cell r="C174">
            <v>1002630.96</v>
          </cell>
        </row>
        <row r="174">
          <cell r="E174">
            <v>100</v>
          </cell>
          <cell r="F174">
            <v>100</v>
          </cell>
        </row>
        <row r="175">
          <cell r="A175">
            <v>2100403</v>
          </cell>
          <cell r="B175" t="str">
            <v>2100403 妇幼保健机构</v>
          </cell>
          <cell r="C175">
            <v>6590876.35</v>
          </cell>
        </row>
        <row r="175">
          <cell r="E175">
            <v>659</v>
          </cell>
          <cell r="F175">
            <v>659</v>
          </cell>
        </row>
        <row r="176">
          <cell r="A176">
            <v>2100405</v>
          </cell>
          <cell r="B176" t="str">
            <v>2100405 应急救治机构</v>
          </cell>
          <cell r="C176">
            <v>1906393.74</v>
          </cell>
        </row>
        <row r="176">
          <cell r="E176">
            <v>191</v>
          </cell>
          <cell r="F176">
            <v>191</v>
          </cell>
        </row>
        <row r="177">
          <cell r="A177">
            <v>2100408</v>
          </cell>
          <cell r="B177" t="str">
            <v>2100408 基本公共卫生服务</v>
          </cell>
          <cell r="C177">
            <v>773600</v>
          </cell>
        </row>
        <row r="177">
          <cell r="E177">
            <v>77</v>
          </cell>
          <cell r="F177">
            <v>77</v>
          </cell>
        </row>
        <row r="178">
          <cell r="A178">
            <v>2100409</v>
          </cell>
          <cell r="B178" t="str">
            <v>2100409 重大公共卫生服务</v>
          </cell>
          <cell r="C178">
            <v>351800</v>
          </cell>
        </row>
        <row r="178">
          <cell r="E178">
            <v>35</v>
          </cell>
          <cell r="F178">
            <v>35</v>
          </cell>
        </row>
        <row r="179">
          <cell r="A179">
            <v>2100717</v>
          </cell>
          <cell r="B179" t="str">
            <v>2100717 计划生育服务</v>
          </cell>
          <cell r="C179">
            <v>100000</v>
          </cell>
        </row>
        <row r="179">
          <cell r="E179">
            <v>10</v>
          </cell>
          <cell r="F179">
            <v>10</v>
          </cell>
        </row>
        <row r="180">
          <cell r="A180">
            <v>2100799</v>
          </cell>
          <cell r="B180" t="str">
            <v>2100799 其他计划生育事务支出</v>
          </cell>
          <cell r="C180">
            <v>1163556</v>
          </cell>
        </row>
        <row r="180">
          <cell r="E180">
            <v>116</v>
          </cell>
          <cell r="F180">
            <v>116</v>
          </cell>
        </row>
        <row r="181">
          <cell r="A181">
            <v>2101101</v>
          </cell>
          <cell r="B181" t="str">
            <v>2101101 行政单位医疗</v>
          </cell>
          <cell r="C181">
            <v>12324642.86</v>
          </cell>
        </row>
        <row r="181">
          <cell r="E181">
            <v>1232</v>
          </cell>
          <cell r="F181">
            <v>1232</v>
          </cell>
        </row>
        <row r="182">
          <cell r="A182">
            <v>2101102</v>
          </cell>
          <cell r="B182" t="str">
            <v>2101102 事业单位医疗</v>
          </cell>
          <cell r="C182">
            <v>26083729.84</v>
          </cell>
        </row>
        <row r="182">
          <cell r="E182">
            <v>2608</v>
          </cell>
          <cell r="F182">
            <v>2608</v>
          </cell>
        </row>
        <row r="183">
          <cell r="A183">
            <v>2101103</v>
          </cell>
          <cell r="B183" t="str">
            <v>2101103 公务员医疗补助</v>
          </cell>
          <cell r="C183">
            <v>26090811.62</v>
          </cell>
        </row>
        <row r="183">
          <cell r="E183">
            <v>2609</v>
          </cell>
          <cell r="F183">
            <v>2609</v>
          </cell>
        </row>
        <row r="184">
          <cell r="A184">
            <v>2101199</v>
          </cell>
          <cell r="B184" t="str">
            <v>2101199 其他行政事业单位医疗支出</v>
          </cell>
          <cell r="C184">
            <v>3779516.28</v>
          </cell>
        </row>
        <row r="184">
          <cell r="E184">
            <v>378</v>
          </cell>
          <cell r="F184">
            <v>378</v>
          </cell>
        </row>
        <row r="185">
          <cell r="A185">
            <v>2101202</v>
          </cell>
          <cell r="B185" t="str">
            <v>2101202 财政对城乡居民基本医疗保险基金的补助</v>
          </cell>
          <cell r="C185">
            <v>4063560</v>
          </cell>
        </row>
        <row r="185">
          <cell r="E185">
            <v>406</v>
          </cell>
          <cell r="F185">
            <v>406</v>
          </cell>
        </row>
        <row r="186">
          <cell r="A186">
            <v>2101401</v>
          </cell>
          <cell r="B186" t="str">
            <v>2101401 优抚对象医疗补助</v>
          </cell>
          <cell r="C186">
            <v>1512750</v>
          </cell>
        </row>
        <row r="186">
          <cell r="E186">
            <v>151</v>
          </cell>
          <cell r="F186">
            <v>151</v>
          </cell>
        </row>
        <row r="187">
          <cell r="A187">
            <v>2101501</v>
          </cell>
          <cell r="B187" t="str">
            <v>2101501 行政运行</v>
          </cell>
          <cell r="C187">
            <v>3052748.88</v>
          </cell>
        </row>
        <row r="187">
          <cell r="E187">
            <v>305</v>
          </cell>
          <cell r="F187">
            <v>305</v>
          </cell>
        </row>
        <row r="188">
          <cell r="A188">
            <v>2101505</v>
          </cell>
          <cell r="B188" t="str">
            <v>2101505 医疗保障政策管理</v>
          </cell>
          <cell r="C188">
            <v>160000</v>
          </cell>
        </row>
        <row r="188">
          <cell r="E188">
            <v>16</v>
          </cell>
          <cell r="F188">
            <v>16</v>
          </cell>
        </row>
        <row r="189">
          <cell r="A189">
            <v>2101550</v>
          </cell>
          <cell r="B189" t="str">
            <v>2101550 事业运行</v>
          </cell>
          <cell r="C189">
            <v>325579.98</v>
          </cell>
        </row>
        <row r="189">
          <cell r="E189">
            <v>33</v>
          </cell>
          <cell r="F189">
            <v>33</v>
          </cell>
        </row>
        <row r="190">
          <cell r="A190">
            <v>2109999</v>
          </cell>
          <cell r="B190" t="str">
            <v>2109999 其他卫生健康支出</v>
          </cell>
          <cell r="C190">
            <v>1285400</v>
          </cell>
        </row>
        <row r="190">
          <cell r="E190">
            <v>129</v>
          </cell>
          <cell r="F190">
            <v>129</v>
          </cell>
        </row>
        <row r="191">
          <cell r="A191">
            <v>2110101</v>
          </cell>
          <cell r="B191" t="str">
            <v>2110101 行政运行</v>
          </cell>
          <cell r="C191">
            <v>3865080.27</v>
          </cell>
        </row>
        <row r="191">
          <cell r="E191">
            <v>387</v>
          </cell>
          <cell r="F191">
            <v>387</v>
          </cell>
        </row>
        <row r="192">
          <cell r="A192">
            <v>2110199</v>
          </cell>
          <cell r="B192" t="str">
            <v>2110199 其他环境保护管理事务支出</v>
          </cell>
          <cell r="C192">
            <v>2170658.6</v>
          </cell>
        </row>
        <row r="192">
          <cell r="E192">
            <v>217</v>
          </cell>
          <cell r="F192">
            <v>217</v>
          </cell>
        </row>
        <row r="193">
          <cell r="A193">
            <v>2110302</v>
          </cell>
          <cell r="B193" t="str">
            <v>2110302 水体</v>
          </cell>
          <cell r="C193">
            <v>5077200</v>
          </cell>
        </row>
        <row r="193">
          <cell r="E193">
            <v>508</v>
          </cell>
          <cell r="F193">
            <v>508</v>
          </cell>
        </row>
        <row r="194">
          <cell r="A194">
            <v>2110499</v>
          </cell>
          <cell r="B194" t="str">
            <v>2110499 其他自然生态保护支出</v>
          </cell>
          <cell r="C194">
            <v>1652769.15</v>
          </cell>
        </row>
        <row r="194">
          <cell r="E194">
            <v>165</v>
          </cell>
          <cell r="F194">
            <v>165</v>
          </cell>
        </row>
        <row r="195">
          <cell r="A195">
            <v>2110501</v>
          </cell>
          <cell r="B195" t="str">
            <v>2110501 森林管护</v>
          </cell>
          <cell r="C195">
            <v>8312519.09</v>
          </cell>
        </row>
        <row r="195">
          <cell r="E195">
            <v>831</v>
          </cell>
          <cell r="F195">
            <v>831</v>
          </cell>
        </row>
        <row r="196">
          <cell r="A196">
            <v>2120101</v>
          </cell>
          <cell r="B196" t="str">
            <v>2120101 行政运行</v>
          </cell>
          <cell r="C196">
            <v>8343110.47</v>
          </cell>
        </row>
        <row r="196">
          <cell r="E196">
            <v>834</v>
          </cell>
          <cell r="F196">
            <v>834</v>
          </cell>
        </row>
        <row r="197">
          <cell r="A197">
            <v>2120104</v>
          </cell>
          <cell r="B197" t="str">
            <v>2120104 城管执法</v>
          </cell>
          <cell r="C197">
            <v>3810944.77</v>
          </cell>
        </row>
        <row r="197">
          <cell r="E197">
            <v>381</v>
          </cell>
          <cell r="F197">
            <v>381</v>
          </cell>
        </row>
        <row r="198">
          <cell r="A198">
            <v>2120106</v>
          </cell>
          <cell r="B198" t="str">
            <v>2120106 工程建设管理</v>
          </cell>
          <cell r="C198">
            <v>1144391.86</v>
          </cell>
        </row>
        <row r="198">
          <cell r="E198">
            <v>114</v>
          </cell>
          <cell r="F198">
            <v>114</v>
          </cell>
        </row>
        <row r="199">
          <cell r="A199">
            <v>2120199</v>
          </cell>
          <cell r="B199" t="str">
            <v>2120199 其他城乡社区管理事务支出</v>
          </cell>
          <cell r="C199">
            <v>9441227.49</v>
          </cell>
        </row>
        <row r="199">
          <cell r="E199">
            <v>944</v>
          </cell>
          <cell r="F199">
            <v>944</v>
          </cell>
        </row>
        <row r="200">
          <cell r="A200">
            <v>2120399</v>
          </cell>
          <cell r="B200" t="str">
            <v>2120399 其他城乡社区公共设施支出</v>
          </cell>
          <cell r="C200">
            <v>500000</v>
          </cell>
        </row>
        <row r="200">
          <cell r="E200">
            <v>50</v>
          </cell>
          <cell r="F200">
            <v>50</v>
          </cell>
        </row>
        <row r="201">
          <cell r="A201">
            <v>2120501</v>
          </cell>
          <cell r="B201" t="str">
            <v>2120501 城乡社区环境卫生</v>
          </cell>
          <cell r="C201">
            <v>8400000</v>
          </cell>
        </row>
        <row r="201">
          <cell r="E201">
            <v>840</v>
          </cell>
          <cell r="F201">
            <v>840</v>
          </cell>
        </row>
        <row r="202">
          <cell r="A202">
            <v>2120801</v>
          </cell>
          <cell r="B202" t="str">
            <v>2120801 征地和拆迁补偿支出</v>
          </cell>
        </row>
        <row r="202">
          <cell r="D202">
            <v>100000000</v>
          </cell>
        </row>
        <row r="203">
          <cell r="A203">
            <v>2120802</v>
          </cell>
          <cell r="B203" t="str">
            <v>2120802 土地开发支出</v>
          </cell>
        </row>
        <row r="203">
          <cell r="D203">
            <v>20150000</v>
          </cell>
        </row>
        <row r="204">
          <cell r="A204">
            <v>2120804</v>
          </cell>
          <cell r="B204" t="str">
            <v>2120804 农村基础设施建设支出</v>
          </cell>
        </row>
        <row r="204">
          <cell r="D204">
            <v>2000000</v>
          </cell>
        </row>
        <row r="205">
          <cell r="A205">
            <v>2120814</v>
          </cell>
          <cell r="B205" t="str">
            <v>2120814 农业生产发展支出</v>
          </cell>
        </row>
        <row r="205">
          <cell r="D205">
            <v>20700000</v>
          </cell>
        </row>
        <row r="206">
          <cell r="A206">
            <v>2120815</v>
          </cell>
          <cell r="B206" t="str">
            <v>2120815 农村社会事业支出</v>
          </cell>
        </row>
        <row r="206">
          <cell r="D206">
            <v>7280800</v>
          </cell>
        </row>
        <row r="207">
          <cell r="A207">
            <v>2120816</v>
          </cell>
          <cell r="B207" t="str">
            <v>2120816 农业农村生态环境支出</v>
          </cell>
        </row>
        <row r="207">
          <cell r="D207">
            <v>300000</v>
          </cell>
        </row>
        <row r="208">
          <cell r="A208">
            <v>2120899</v>
          </cell>
          <cell r="B208" t="str">
            <v>2120899 其他国有土地使用权出让收入安排的支出</v>
          </cell>
        </row>
        <row r="208">
          <cell r="D208">
            <v>702059299.99</v>
          </cell>
        </row>
        <row r="209">
          <cell r="A209">
            <v>2129999</v>
          </cell>
          <cell r="B209" t="str">
            <v>2129999 其他城乡社区支出</v>
          </cell>
          <cell r="C209">
            <v>30000</v>
          </cell>
        </row>
        <row r="209">
          <cell r="E209">
            <v>3</v>
          </cell>
          <cell r="F209">
            <v>3</v>
          </cell>
        </row>
        <row r="210">
          <cell r="A210">
            <v>2130101</v>
          </cell>
          <cell r="B210" t="str">
            <v>2130101 行政运行</v>
          </cell>
          <cell r="C210">
            <v>3061781.7</v>
          </cell>
        </row>
        <row r="210">
          <cell r="E210">
            <v>306</v>
          </cell>
          <cell r="F210">
            <v>306</v>
          </cell>
        </row>
        <row r="211">
          <cell r="A211">
            <v>2130102</v>
          </cell>
          <cell r="B211" t="str">
            <v>2130102 一般行政管理事务</v>
          </cell>
          <cell r="C211">
            <v>5650</v>
          </cell>
        </row>
        <row r="211">
          <cell r="E211">
            <v>1</v>
          </cell>
          <cell r="F211">
            <v>1</v>
          </cell>
        </row>
        <row r="212">
          <cell r="A212">
            <v>2130104</v>
          </cell>
          <cell r="B212" t="str">
            <v>2130104 事业运行</v>
          </cell>
          <cell r="C212">
            <v>20311674.29</v>
          </cell>
        </row>
        <row r="212">
          <cell r="E212">
            <v>2031</v>
          </cell>
          <cell r="F212">
            <v>2031</v>
          </cell>
        </row>
        <row r="213">
          <cell r="A213">
            <v>2130108</v>
          </cell>
          <cell r="B213" t="str">
            <v>2130108 病虫害控制</v>
          </cell>
          <cell r="C213">
            <v>9600</v>
          </cell>
        </row>
        <row r="213">
          <cell r="E213">
            <v>1</v>
          </cell>
          <cell r="F213">
            <v>1</v>
          </cell>
        </row>
        <row r="214">
          <cell r="A214">
            <v>2130109</v>
          </cell>
          <cell r="B214" t="str">
            <v>2130109 农产品质量安全</v>
          </cell>
          <cell r="C214">
            <v>100000</v>
          </cell>
        </row>
        <row r="214">
          <cell r="E214">
            <v>10</v>
          </cell>
          <cell r="F214">
            <v>10</v>
          </cell>
        </row>
        <row r="215">
          <cell r="A215">
            <v>2130112</v>
          </cell>
          <cell r="B215" t="str">
            <v>2130112 行业业务管理</v>
          </cell>
        </row>
        <row r="216">
          <cell r="A216">
            <v>2130122</v>
          </cell>
          <cell r="B216" t="str">
            <v>2130122 农业生产发展</v>
          </cell>
          <cell r="C216">
            <v>450000</v>
          </cell>
        </row>
        <row r="216">
          <cell r="E216">
            <v>45</v>
          </cell>
          <cell r="F216">
            <v>45</v>
          </cell>
        </row>
        <row r="217">
          <cell r="A217">
            <v>2130199</v>
          </cell>
          <cell r="B217" t="str">
            <v>2130199 其他农业农村支出</v>
          </cell>
          <cell r="C217">
            <v>51920</v>
          </cell>
        </row>
        <row r="217">
          <cell r="E217">
            <v>5</v>
          </cell>
          <cell r="F217">
            <v>5</v>
          </cell>
        </row>
        <row r="218">
          <cell r="A218">
            <v>2130201</v>
          </cell>
          <cell r="B218" t="str">
            <v>2130201 行政运行</v>
          </cell>
          <cell r="C218">
            <v>2339535.07</v>
          </cell>
        </row>
        <row r="218">
          <cell r="E218">
            <v>234</v>
          </cell>
          <cell r="F218">
            <v>234</v>
          </cell>
        </row>
        <row r="219">
          <cell r="A219">
            <v>2130204</v>
          </cell>
          <cell r="B219" t="str">
            <v>2130204 事业机构</v>
          </cell>
          <cell r="C219">
            <v>4066293.13</v>
          </cell>
        </row>
        <row r="219">
          <cell r="E219">
            <v>407</v>
          </cell>
          <cell r="F219">
            <v>407</v>
          </cell>
        </row>
        <row r="220">
          <cell r="A220">
            <v>2130205</v>
          </cell>
          <cell r="B220" t="str">
            <v>2130205 森林资源培育</v>
          </cell>
        </row>
        <row r="221">
          <cell r="A221">
            <v>2130209</v>
          </cell>
          <cell r="B221" t="str">
            <v>2130209 森林生态效益补偿</v>
          </cell>
        </row>
        <row r="222">
          <cell r="A222">
            <v>2130234</v>
          </cell>
          <cell r="B222" t="str">
            <v>2130234 林业草原防灾减灾</v>
          </cell>
          <cell r="C222">
            <v>3161000</v>
          </cell>
        </row>
        <row r="222">
          <cell r="E222">
            <v>316</v>
          </cell>
          <cell r="F222">
            <v>316</v>
          </cell>
        </row>
        <row r="223">
          <cell r="A223">
            <v>2130301</v>
          </cell>
          <cell r="B223" t="str">
            <v>2130301 行政运行</v>
          </cell>
          <cell r="C223">
            <v>2219317.83</v>
          </cell>
        </row>
        <row r="223">
          <cell r="E223">
            <v>222</v>
          </cell>
          <cell r="F223">
            <v>222</v>
          </cell>
        </row>
        <row r="224">
          <cell r="A224">
            <v>2130399</v>
          </cell>
          <cell r="B224" t="str">
            <v>2130399 其他水利支出</v>
          </cell>
          <cell r="C224">
            <v>11863959.81</v>
          </cell>
        </row>
        <row r="224">
          <cell r="E224">
            <v>1186</v>
          </cell>
          <cell r="F224">
            <v>1186</v>
          </cell>
        </row>
        <row r="225">
          <cell r="A225">
            <v>2130705</v>
          </cell>
          <cell r="B225" t="str">
            <v>2130705 对村民委员会和村党支部的补助</v>
          </cell>
          <cell r="C225">
            <v>16004570</v>
          </cell>
        </row>
        <row r="225">
          <cell r="E225">
            <v>1600</v>
          </cell>
          <cell r="F225">
            <v>1600</v>
          </cell>
        </row>
        <row r="226">
          <cell r="A226">
            <v>2130803</v>
          </cell>
          <cell r="B226" t="str">
            <v>2130803 农业保险保费补贴</v>
          </cell>
          <cell r="C226">
            <v>200000</v>
          </cell>
        </row>
        <row r="226">
          <cell r="E226">
            <v>20</v>
          </cell>
          <cell r="F226">
            <v>20</v>
          </cell>
        </row>
        <row r="227">
          <cell r="A227">
            <v>2139999</v>
          </cell>
          <cell r="B227" t="str">
            <v>2139999 其他农林水支出</v>
          </cell>
        </row>
        <row r="228">
          <cell r="A228">
            <v>2140101</v>
          </cell>
          <cell r="B228" t="str">
            <v>2140101 行政运行</v>
          </cell>
          <cell r="C228">
            <v>903854.84</v>
          </cell>
        </row>
        <row r="228">
          <cell r="E228">
            <v>90</v>
          </cell>
          <cell r="F228">
            <v>90</v>
          </cell>
        </row>
        <row r="229">
          <cell r="A229">
            <v>2140199</v>
          </cell>
          <cell r="B229" t="str">
            <v>2140199 其他公路水路运输支出</v>
          </cell>
          <cell r="C229">
            <v>5572604.53</v>
          </cell>
        </row>
        <row r="229">
          <cell r="E229">
            <v>557</v>
          </cell>
          <cell r="F229">
            <v>557</v>
          </cell>
        </row>
        <row r="230">
          <cell r="A230">
            <v>2150101</v>
          </cell>
          <cell r="B230" t="str">
            <v>2150101 行政运行</v>
          </cell>
          <cell r="C230">
            <v>2331818.12</v>
          </cell>
        </row>
        <row r="230">
          <cell r="E230">
            <v>233</v>
          </cell>
          <cell r="F230">
            <v>233</v>
          </cell>
        </row>
        <row r="231">
          <cell r="A231">
            <v>2150501</v>
          </cell>
          <cell r="B231" t="str">
            <v>2150501 行政运行</v>
          </cell>
          <cell r="C231">
            <v>2353807.54</v>
          </cell>
        </row>
        <row r="231">
          <cell r="E231">
            <v>235</v>
          </cell>
          <cell r="F231">
            <v>235</v>
          </cell>
        </row>
        <row r="232">
          <cell r="A232">
            <v>2150550</v>
          </cell>
          <cell r="B232" t="str">
            <v>2150550 事业运行</v>
          </cell>
          <cell r="C232">
            <v>2341963.33</v>
          </cell>
        </row>
        <row r="232">
          <cell r="E232">
            <v>234</v>
          </cell>
          <cell r="F232">
            <v>234</v>
          </cell>
        </row>
        <row r="233">
          <cell r="A233">
            <v>2150799</v>
          </cell>
          <cell r="B233" t="str">
            <v>2150799 其他国有资产监管支出</v>
          </cell>
        </row>
        <row r="234">
          <cell r="A234">
            <v>2160201</v>
          </cell>
          <cell r="B234" t="str">
            <v>2160201 行政运行</v>
          </cell>
          <cell r="C234">
            <v>1929935.7</v>
          </cell>
        </row>
        <row r="234">
          <cell r="E234">
            <v>193</v>
          </cell>
          <cell r="F234">
            <v>193</v>
          </cell>
        </row>
        <row r="235">
          <cell r="A235">
            <v>2200101</v>
          </cell>
          <cell r="B235" t="str">
            <v>2200101 行政运行</v>
          </cell>
          <cell r="C235">
            <v>5100893.54</v>
          </cell>
        </row>
        <row r="235">
          <cell r="E235">
            <v>510</v>
          </cell>
          <cell r="F235">
            <v>510</v>
          </cell>
        </row>
        <row r="236">
          <cell r="A236">
            <v>2200109</v>
          </cell>
          <cell r="B236" t="str">
            <v>2200109 自然资源调查与确权登记</v>
          </cell>
          <cell r="C236">
            <v>700000</v>
          </cell>
        </row>
        <row r="236">
          <cell r="E236">
            <v>70</v>
          </cell>
          <cell r="F236">
            <v>70</v>
          </cell>
        </row>
        <row r="237">
          <cell r="A237">
            <v>2200150</v>
          </cell>
          <cell r="B237" t="str">
            <v>2200150 事业运行</v>
          </cell>
          <cell r="C237">
            <v>4573140.35</v>
          </cell>
        </row>
        <row r="237">
          <cell r="E237">
            <v>457</v>
          </cell>
          <cell r="F237">
            <v>457</v>
          </cell>
        </row>
        <row r="238">
          <cell r="A238">
            <v>2200501</v>
          </cell>
          <cell r="B238" t="str">
            <v>2200501 行政运行</v>
          </cell>
          <cell r="C238">
            <v>157992</v>
          </cell>
        </row>
        <row r="238">
          <cell r="E238">
            <v>16</v>
          </cell>
          <cell r="F238">
            <v>16</v>
          </cell>
        </row>
        <row r="239">
          <cell r="A239">
            <v>2200504</v>
          </cell>
          <cell r="B239" t="str">
            <v>2200504 气象事业机构</v>
          </cell>
          <cell r="C239">
            <v>156695.76</v>
          </cell>
        </row>
        <row r="239">
          <cell r="E239">
            <v>16</v>
          </cell>
          <cell r="F239">
            <v>16</v>
          </cell>
        </row>
        <row r="240">
          <cell r="A240">
            <v>2200509</v>
          </cell>
          <cell r="B240" t="str">
            <v>2200509 气象服务</v>
          </cell>
          <cell r="C240">
            <v>200000</v>
          </cell>
        </row>
        <row r="240">
          <cell r="E240">
            <v>20</v>
          </cell>
          <cell r="F240">
            <v>20</v>
          </cell>
        </row>
        <row r="241">
          <cell r="A241">
            <v>2200599</v>
          </cell>
          <cell r="B241" t="str">
            <v>2200599 其他气象事务支出</v>
          </cell>
          <cell r="C241">
            <v>800000</v>
          </cell>
        </row>
        <row r="241">
          <cell r="E241">
            <v>80</v>
          </cell>
          <cell r="F241">
            <v>80</v>
          </cell>
        </row>
        <row r="242">
          <cell r="A242">
            <v>2210201</v>
          </cell>
          <cell r="B242" t="str">
            <v>2210201 住房公积金</v>
          </cell>
          <cell r="C242">
            <v>63357988.8</v>
          </cell>
        </row>
        <row r="242">
          <cell r="E242">
            <v>6336</v>
          </cell>
          <cell r="F242">
            <v>6336</v>
          </cell>
        </row>
        <row r="243">
          <cell r="A243">
            <v>2210203</v>
          </cell>
          <cell r="B243" t="str">
            <v>2210203 购房补贴</v>
          </cell>
          <cell r="C243">
            <v>5521759.2</v>
          </cell>
        </row>
        <row r="243">
          <cell r="E243">
            <v>552</v>
          </cell>
          <cell r="F243">
            <v>552</v>
          </cell>
        </row>
        <row r="244">
          <cell r="A244">
            <v>2220105</v>
          </cell>
          <cell r="B244" t="str">
            <v>2220105 信息统计</v>
          </cell>
          <cell r="C244">
            <v>3500</v>
          </cell>
        </row>
        <row r="245">
          <cell r="A245">
            <v>2220106</v>
          </cell>
          <cell r="B245" t="str">
            <v>2220106 专项业务活动</v>
          </cell>
          <cell r="C245">
            <v>149000</v>
          </cell>
        </row>
        <row r="245">
          <cell r="E245">
            <v>15</v>
          </cell>
          <cell r="F245">
            <v>15</v>
          </cell>
        </row>
        <row r="246">
          <cell r="A246">
            <v>2220112</v>
          </cell>
          <cell r="B246" t="str">
            <v>2220112 粮食财务挂账利息补贴</v>
          </cell>
          <cell r="C246">
            <v>100000</v>
          </cell>
        </row>
        <row r="246">
          <cell r="E246">
            <v>10</v>
          </cell>
          <cell r="F246">
            <v>10</v>
          </cell>
        </row>
        <row r="247">
          <cell r="A247">
            <v>2220113</v>
          </cell>
          <cell r="B247" t="str">
            <v>2220113 粮食财务挂账消化款</v>
          </cell>
          <cell r="C247">
            <v>900000</v>
          </cell>
        </row>
        <row r="247">
          <cell r="E247">
            <v>90</v>
          </cell>
          <cell r="F247">
            <v>90</v>
          </cell>
        </row>
        <row r="248">
          <cell r="A248">
            <v>2220115</v>
          </cell>
          <cell r="B248" t="str">
            <v>2220115 粮食风险基金</v>
          </cell>
          <cell r="C248">
            <v>1128858</v>
          </cell>
        </row>
        <row r="248">
          <cell r="E248">
            <v>113</v>
          </cell>
          <cell r="F248">
            <v>113</v>
          </cell>
        </row>
        <row r="249">
          <cell r="A249">
            <v>2220118</v>
          </cell>
          <cell r="B249" t="str">
            <v>2220118 粮油市场调控专项资金</v>
          </cell>
          <cell r="C249">
            <v>24000</v>
          </cell>
        </row>
        <row r="249">
          <cell r="E249">
            <v>2</v>
          </cell>
          <cell r="F249">
            <v>2</v>
          </cell>
        </row>
        <row r="250">
          <cell r="A250">
            <v>2220401</v>
          </cell>
          <cell r="B250" t="str">
            <v>2220401 储备粮油补贴</v>
          </cell>
          <cell r="C250">
            <v>200000</v>
          </cell>
        </row>
        <row r="250">
          <cell r="E250">
            <v>20</v>
          </cell>
          <cell r="F250">
            <v>20</v>
          </cell>
        </row>
        <row r="251">
          <cell r="A251">
            <v>2220511</v>
          </cell>
          <cell r="B251" t="str">
            <v>2220511 应急物资储备</v>
          </cell>
          <cell r="C251">
            <v>327000</v>
          </cell>
        </row>
        <row r="251">
          <cell r="E251">
            <v>33</v>
          </cell>
          <cell r="F251">
            <v>33</v>
          </cell>
        </row>
        <row r="252">
          <cell r="A252">
            <v>2240101</v>
          </cell>
          <cell r="B252" t="str">
            <v>2240101 行政运行</v>
          </cell>
          <cell r="C252">
            <v>4041393.12</v>
          </cell>
        </row>
        <row r="252">
          <cell r="E252">
            <v>404</v>
          </cell>
          <cell r="F252">
            <v>404</v>
          </cell>
        </row>
        <row r="253">
          <cell r="A253">
            <v>2240106</v>
          </cell>
          <cell r="B253" t="str">
            <v>2240106 安全监管</v>
          </cell>
          <cell r="C253">
            <v>120000</v>
          </cell>
        </row>
        <row r="253">
          <cell r="E253">
            <v>12</v>
          </cell>
          <cell r="F253">
            <v>12</v>
          </cell>
        </row>
        <row r="254">
          <cell r="A254">
            <v>2240109</v>
          </cell>
          <cell r="B254" t="str">
            <v>2240109 应急管理</v>
          </cell>
          <cell r="C254">
            <v>360000</v>
          </cell>
        </row>
        <row r="254">
          <cell r="E254">
            <v>36</v>
          </cell>
          <cell r="F254">
            <v>36</v>
          </cell>
        </row>
        <row r="255">
          <cell r="A255">
            <v>2240150</v>
          </cell>
          <cell r="B255" t="str">
            <v>2240150 事业运行</v>
          </cell>
          <cell r="C255">
            <v>1458371.49</v>
          </cell>
        </row>
        <row r="255">
          <cell r="E255">
            <v>146</v>
          </cell>
          <cell r="F255">
            <v>146</v>
          </cell>
        </row>
        <row r="256">
          <cell r="A256">
            <v>2240201</v>
          </cell>
          <cell r="B256" t="str">
            <v>2240201 行政运行</v>
          </cell>
          <cell r="C256">
            <v>2754492</v>
          </cell>
        </row>
        <row r="256">
          <cell r="E256">
            <v>275</v>
          </cell>
          <cell r="F256">
            <v>275</v>
          </cell>
        </row>
        <row r="257">
          <cell r="A257">
            <v>2240204</v>
          </cell>
          <cell r="B257" t="str">
            <v>2240204 消防应急救援</v>
          </cell>
          <cell r="C257">
            <v>1186000</v>
          </cell>
        </row>
        <row r="257">
          <cell r="E257">
            <v>119</v>
          </cell>
          <cell r="F257">
            <v>119</v>
          </cell>
        </row>
        <row r="258">
          <cell r="A258">
            <v>2240501</v>
          </cell>
          <cell r="B258" t="str">
            <v>2240501 行政运行</v>
          </cell>
          <cell r="C258">
            <v>1094252.25</v>
          </cell>
        </row>
        <row r="258">
          <cell r="E258">
            <v>109</v>
          </cell>
          <cell r="F258">
            <v>109</v>
          </cell>
        </row>
        <row r="259">
          <cell r="A259">
            <v>2240504</v>
          </cell>
          <cell r="B259" t="str">
            <v>2240504 地震监测</v>
          </cell>
        </row>
        <row r="260">
          <cell r="A260">
            <v>2240505</v>
          </cell>
          <cell r="B260" t="str">
            <v>2240505 地震预测预报</v>
          </cell>
        </row>
        <row r="261">
          <cell r="A261" t="str">
            <v>227 预备费</v>
          </cell>
          <cell r="B261" t="str">
            <v>227 预备费</v>
          </cell>
          <cell r="C261">
            <v>25000000</v>
          </cell>
        </row>
        <row r="261">
          <cell r="E261">
            <v>2500</v>
          </cell>
          <cell r="F261">
            <v>2500</v>
          </cell>
        </row>
        <row r="262">
          <cell r="A262">
            <v>2299999</v>
          </cell>
          <cell r="B262" t="str">
            <v>2299999 其他支出</v>
          </cell>
          <cell r="C262">
            <v>33604000</v>
          </cell>
        </row>
        <row r="262">
          <cell r="E262">
            <v>3360</v>
          </cell>
          <cell r="F262">
            <v>3360</v>
          </cell>
        </row>
        <row r="263">
          <cell r="A263">
            <v>2310301</v>
          </cell>
          <cell r="B263" t="str">
            <v>2310301 地方政府一般债券还本支出</v>
          </cell>
          <cell r="C263">
            <v>18100000</v>
          </cell>
        </row>
        <row r="263">
          <cell r="E263">
            <v>1810</v>
          </cell>
          <cell r="F263">
            <v>1810</v>
          </cell>
        </row>
        <row r="264">
          <cell r="A264">
            <v>2310411</v>
          </cell>
          <cell r="B264" t="str">
            <v>2310411 国有土地使用权出让金债务还本支出</v>
          </cell>
        </row>
        <row r="264">
          <cell r="D264">
            <v>15000000</v>
          </cell>
        </row>
        <row r="265">
          <cell r="A265">
            <v>2320301</v>
          </cell>
          <cell r="B265" t="str">
            <v>2320301 地方政府一般债券付息支出</v>
          </cell>
          <cell r="C265">
            <v>90475622.49</v>
          </cell>
        </row>
        <row r="265">
          <cell r="E265">
            <v>9048</v>
          </cell>
          <cell r="F265">
            <v>9048</v>
          </cell>
        </row>
        <row r="266">
          <cell r="A266">
            <v>2320411</v>
          </cell>
          <cell r="B266" t="str">
            <v>2320411 国有土地使用权出让金债务付息支出</v>
          </cell>
        </row>
        <row r="266">
          <cell r="D266">
            <v>37341666.56</v>
          </cell>
        </row>
        <row r="267">
          <cell r="A267">
            <v>2320431</v>
          </cell>
          <cell r="B267" t="str">
            <v>2320431 土地储备专项债券付息支出</v>
          </cell>
        </row>
        <row r="267">
          <cell r="D267">
            <v>14984789.21</v>
          </cell>
        </row>
        <row r="268">
          <cell r="A268">
            <v>2320432</v>
          </cell>
          <cell r="B268" t="str">
            <v>2320432 政府收费公路专项债券付息支出</v>
          </cell>
        </row>
        <row r="268">
          <cell r="D268">
            <v>12693034.62</v>
          </cell>
        </row>
        <row r="269">
          <cell r="A269">
            <v>2320433</v>
          </cell>
          <cell r="B269" t="str">
            <v>2320433 棚户区改造专项债券付息支出</v>
          </cell>
        </row>
        <row r="269">
          <cell r="D269">
            <v>188313415.2</v>
          </cell>
        </row>
        <row r="270">
          <cell r="A270">
            <v>2320498</v>
          </cell>
          <cell r="B270" t="str">
            <v>2320498 其他地方自行试点项目收益专项债券付息支出</v>
          </cell>
        </row>
        <row r="270">
          <cell r="D270">
            <v>42929146.35</v>
          </cell>
        </row>
        <row r="271">
          <cell r="A271">
            <v>2320499</v>
          </cell>
          <cell r="B271" t="str">
            <v>2320499 其他政府性基金债务付息支出</v>
          </cell>
        </row>
        <row r="271">
          <cell r="D271">
            <v>12800000</v>
          </cell>
        </row>
        <row r="272">
          <cell r="A272">
            <v>2330301</v>
          </cell>
          <cell r="B272" t="str">
            <v>2330301 地方政府一般债务发行费用支出</v>
          </cell>
          <cell r="C272">
            <v>147895</v>
          </cell>
        </row>
        <row r="272">
          <cell r="E272">
            <v>15</v>
          </cell>
          <cell r="F272">
            <v>15</v>
          </cell>
        </row>
        <row r="273">
          <cell r="A273">
            <v>2330411</v>
          </cell>
          <cell r="B273" t="str">
            <v>2330411 国有土地使用权出让金债务发行费用支出</v>
          </cell>
        </row>
        <row r="273">
          <cell r="D273">
            <v>179300</v>
          </cell>
        </row>
        <row r="274">
          <cell r="A274">
            <v>2330431</v>
          </cell>
          <cell r="B274" t="str">
            <v>2330431 土地储备专项债券发行费用支出</v>
          </cell>
        </row>
        <row r="274">
          <cell r="D274">
            <v>2200000</v>
          </cell>
        </row>
        <row r="275">
          <cell r="A275">
            <v>2330499</v>
          </cell>
          <cell r="B275" t="str">
            <v>2330499 其他政府性基金债务发行费用支出</v>
          </cell>
        </row>
        <row r="275">
          <cell r="D275">
            <v>880000</v>
          </cell>
        </row>
      </sheetData>
      <sheetData sheetId="1"/>
    </sheetDataSet>
  </externalBook>
</externalLink>
</file>

<file path=xl/externalLinks/externalLink266.xml><?xml version="1.0" encoding="utf-8"?>
<externalLink xmlns="http://schemas.openxmlformats.org/spreadsheetml/2006/main">
  <externalBook xmlns:r="http://schemas.openxmlformats.org/officeDocument/2006/relationships" r:id="rId1">
    <sheetNames>
      <sheetName val="Sheet6"/>
      <sheetName val="Sheet1"/>
      <sheetName val="乡镇"/>
      <sheetName val="按资金性质功能分类"/>
      <sheetName val="财力"/>
      <sheetName val="一般转移支付，专项转移支付支出数"/>
      <sheetName val="Sheet2"/>
      <sheetName val="Sheet7"/>
    </sheetNames>
    <sheetDataSet>
      <sheetData sheetId="0" refreshError="1"/>
      <sheetData sheetId="1" refreshError="1"/>
      <sheetData sheetId="2" refreshError="1"/>
      <sheetData sheetId="3" refreshError="1"/>
      <sheetData sheetId="4" refreshError="1"/>
      <sheetData sheetId="5" refreshError="1"/>
      <sheetData sheetId="6" refreshError="1">
        <row r="2">
          <cell r="A2">
            <v>2010102</v>
          </cell>
          <cell r="B2" t="str">
            <v>一般行政管理事务</v>
          </cell>
          <cell r="C2">
            <v>50000</v>
          </cell>
          <cell r="D2">
            <v>5</v>
          </cell>
          <cell r="E2">
            <v>5</v>
          </cell>
        </row>
        <row r="3">
          <cell r="A3">
            <v>2010199</v>
          </cell>
          <cell r="B3" t="str">
            <v>其他人大事务支出</v>
          </cell>
          <cell r="C3">
            <v>20000</v>
          </cell>
          <cell r="D3">
            <v>2</v>
          </cell>
          <cell r="E3">
            <v>2</v>
          </cell>
        </row>
        <row r="4">
          <cell r="A4">
            <v>2010206</v>
          </cell>
          <cell r="B4" t="str">
            <v>参政议政</v>
          </cell>
          <cell r="C4">
            <v>0</v>
          </cell>
          <cell r="D4">
            <v>0</v>
          </cell>
          <cell r="E4">
            <v>0</v>
          </cell>
        </row>
        <row r="5">
          <cell r="A5">
            <v>2010299</v>
          </cell>
          <cell r="B5" t="str">
            <v>其他政协事务支出</v>
          </cell>
          <cell r="C5">
            <v>60000</v>
          </cell>
          <cell r="D5">
            <v>6</v>
          </cell>
          <cell r="E5">
            <v>6</v>
          </cell>
        </row>
        <row r="6">
          <cell r="A6">
            <v>2010399</v>
          </cell>
          <cell r="B6" t="str">
            <v>其他政府办公厅（室）及相关机构事务支出</v>
          </cell>
          <cell r="C6">
            <v>50000</v>
          </cell>
          <cell r="D6">
            <v>5</v>
          </cell>
          <cell r="E6">
            <v>5</v>
          </cell>
        </row>
        <row r="7">
          <cell r="A7">
            <v>2010507</v>
          </cell>
          <cell r="B7" t="str">
            <v>专项普查活动</v>
          </cell>
          <cell r="C7">
            <v>140000</v>
          </cell>
          <cell r="D7">
            <v>14</v>
          </cell>
          <cell r="E7">
            <v>14</v>
          </cell>
        </row>
        <row r="8">
          <cell r="A8">
            <v>2010508</v>
          </cell>
          <cell r="B8" t="str">
            <v>统计抽样调查</v>
          </cell>
          <cell r="C8">
            <v>176000</v>
          </cell>
          <cell r="D8">
            <v>18</v>
          </cell>
          <cell r="E8">
            <v>18</v>
          </cell>
        </row>
        <row r="9">
          <cell r="A9">
            <v>2011102</v>
          </cell>
          <cell r="B9" t="str">
            <v>一般行政管理事务</v>
          </cell>
          <cell r="C9">
            <v>1099600</v>
          </cell>
          <cell r="D9">
            <v>110</v>
          </cell>
          <cell r="E9">
            <v>110</v>
          </cell>
        </row>
        <row r="10">
          <cell r="A10">
            <v>2011399</v>
          </cell>
          <cell r="B10" t="str">
            <v>其他商贸事务支出</v>
          </cell>
          <cell r="C10">
            <v>129608.78</v>
          </cell>
          <cell r="D10">
            <v>13</v>
          </cell>
          <cell r="E10">
            <v>13</v>
          </cell>
        </row>
        <row r="11">
          <cell r="A11">
            <v>2012304</v>
          </cell>
          <cell r="B11" t="str">
            <v>民族工作专项</v>
          </cell>
          <cell r="C11">
            <v>4200</v>
          </cell>
          <cell r="D11">
            <v>0</v>
          </cell>
          <cell r="E11">
            <v>0</v>
          </cell>
        </row>
        <row r="12">
          <cell r="A12">
            <v>2012399</v>
          </cell>
          <cell r="B12" t="str">
            <v>其他民族事务支出</v>
          </cell>
          <cell r="C12">
            <v>35200</v>
          </cell>
          <cell r="D12">
            <v>4</v>
          </cell>
          <cell r="E12">
            <v>4</v>
          </cell>
        </row>
        <row r="13">
          <cell r="A13">
            <v>2012902</v>
          </cell>
          <cell r="B13" t="str">
            <v>一般行政管理事务</v>
          </cell>
          <cell r="C13">
            <v>70000</v>
          </cell>
          <cell r="D13">
            <v>7</v>
          </cell>
          <cell r="E13">
            <v>7</v>
          </cell>
        </row>
        <row r="14">
          <cell r="A14">
            <v>2012950</v>
          </cell>
          <cell r="B14" t="str">
            <v>事业运行</v>
          </cell>
          <cell r="C14">
            <v>89052.56</v>
          </cell>
          <cell r="D14">
            <v>9</v>
          </cell>
          <cell r="E14">
            <v>9</v>
          </cell>
        </row>
        <row r="15">
          <cell r="A15">
            <v>2012999</v>
          </cell>
          <cell r="B15" t="str">
            <v>其他群众团体事务支出</v>
          </cell>
          <cell r="C15">
            <v>70000</v>
          </cell>
          <cell r="D15">
            <v>7</v>
          </cell>
          <cell r="E15">
            <v>7</v>
          </cell>
        </row>
        <row r="16">
          <cell r="A16">
            <v>2013199</v>
          </cell>
          <cell r="B16" t="str">
            <v>其他党委办公厅（室）及相关机构事务支出</v>
          </cell>
          <cell r="C16">
            <v>50000</v>
          </cell>
          <cell r="D16">
            <v>5</v>
          </cell>
          <cell r="E16">
            <v>5</v>
          </cell>
        </row>
        <row r="17">
          <cell r="A17">
            <v>2013202</v>
          </cell>
          <cell r="B17" t="str">
            <v>一般行政管理事务</v>
          </cell>
          <cell r="C17">
            <v>0</v>
          </cell>
          <cell r="D17">
            <v>0</v>
          </cell>
          <cell r="E17">
            <v>0</v>
          </cell>
        </row>
        <row r="18">
          <cell r="A18">
            <v>2013405</v>
          </cell>
          <cell r="B18" t="str">
            <v>华侨事务</v>
          </cell>
          <cell r="C18">
            <v>20000</v>
          </cell>
          <cell r="D18">
            <v>2</v>
          </cell>
          <cell r="E18">
            <v>2</v>
          </cell>
        </row>
        <row r="19">
          <cell r="A19">
            <v>2013499</v>
          </cell>
          <cell r="B19" t="str">
            <v>其他统战事务支出</v>
          </cell>
          <cell r="C19">
            <v>0</v>
          </cell>
          <cell r="D19">
            <v>0</v>
          </cell>
          <cell r="E19">
            <v>0</v>
          </cell>
        </row>
        <row r="20">
          <cell r="A20">
            <v>2013805</v>
          </cell>
          <cell r="B20" t="str">
            <v>市场秩序执法</v>
          </cell>
          <cell r="C20">
            <v>20000</v>
          </cell>
          <cell r="D20">
            <v>2</v>
          </cell>
          <cell r="E20">
            <v>2</v>
          </cell>
        </row>
        <row r="21">
          <cell r="A21">
            <v>2030601</v>
          </cell>
          <cell r="B21" t="str">
            <v>兵役征集</v>
          </cell>
          <cell r="C21">
            <v>397000</v>
          </cell>
          <cell r="D21">
            <v>40</v>
          </cell>
          <cell r="E21">
            <v>40</v>
          </cell>
        </row>
        <row r="22">
          <cell r="A22">
            <v>2030607</v>
          </cell>
          <cell r="B22" t="str">
            <v>民兵</v>
          </cell>
          <cell r="C22">
            <v>404000</v>
          </cell>
          <cell r="D22">
            <v>40</v>
          </cell>
          <cell r="E22">
            <v>40</v>
          </cell>
        </row>
        <row r="23">
          <cell r="A23">
            <v>2040299</v>
          </cell>
          <cell r="B23" t="str">
            <v>其他公安支出</v>
          </cell>
          <cell r="C23">
            <v>7030390.59</v>
          </cell>
          <cell r="D23">
            <v>703</v>
          </cell>
          <cell r="E23">
            <v>703</v>
          </cell>
        </row>
        <row r="24">
          <cell r="A24">
            <v>2040699</v>
          </cell>
          <cell r="B24" t="str">
            <v>其他司法支出</v>
          </cell>
          <cell r="C24">
            <v>246000</v>
          </cell>
          <cell r="D24">
            <v>25</v>
          </cell>
          <cell r="E24">
            <v>25</v>
          </cell>
        </row>
        <row r="25">
          <cell r="A25">
            <v>2049999</v>
          </cell>
          <cell r="B25" t="str">
            <v>其他公共安全支出</v>
          </cell>
          <cell r="C25">
            <v>689969.6</v>
          </cell>
          <cell r="D25">
            <v>69</v>
          </cell>
          <cell r="E25">
            <v>69</v>
          </cell>
        </row>
        <row r="26">
          <cell r="A26">
            <v>2050201</v>
          </cell>
          <cell r="B26" t="str">
            <v>学前教育</v>
          </cell>
          <cell r="C26">
            <v>1159400</v>
          </cell>
          <cell r="D26">
            <v>116</v>
          </cell>
          <cell r="E26">
            <v>116</v>
          </cell>
        </row>
        <row r="27">
          <cell r="A27">
            <v>2050202</v>
          </cell>
          <cell r="B27" t="str">
            <v>小学教育</v>
          </cell>
          <cell r="C27">
            <v>7339691.57</v>
          </cell>
          <cell r="D27">
            <v>734</v>
          </cell>
          <cell r="E27">
            <v>734</v>
          </cell>
        </row>
        <row r="28">
          <cell r="A28">
            <v>2050203</v>
          </cell>
          <cell r="B28" t="str">
            <v>初中教育</v>
          </cell>
          <cell r="C28">
            <v>4615470.11</v>
          </cell>
          <cell r="D28">
            <v>462</v>
          </cell>
          <cell r="E28">
            <v>462</v>
          </cell>
        </row>
        <row r="29">
          <cell r="A29">
            <v>2050204</v>
          </cell>
          <cell r="B29" t="str">
            <v>高中教育</v>
          </cell>
          <cell r="C29">
            <v>765670.75</v>
          </cell>
          <cell r="D29">
            <v>77</v>
          </cell>
          <cell r="E29">
            <v>77</v>
          </cell>
        </row>
        <row r="30">
          <cell r="A30">
            <v>2050299</v>
          </cell>
          <cell r="B30" t="str">
            <v>其他普通教育支出</v>
          </cell>
          <cell r="C30">
            <v>100000</v>
          </cell>
          <cell r="D30">
            <v>10</v>
          </cell>
          <cell r="E30">
            <v>10</v>
          </cell>
        </row>
        <row r="31">
          <cell r="A31">
            <v>2050302</v>
          </cell>
          <cell r="B31" t="str">
            <v>中等职业教育</v>
          </cell>
          <cell r="C31">
            <v>171848.66</v>
          </cell>
          <cell r="D31">
            <v>17</v>
          </cell>
          <cell r="E31">
            <v>17</v>
          </cell>
        </row>
        <row r="32">
          <cell r="A32">
            <v>2059999</v>
          </cell>
          <cell r="B32" t="str">
            <v>其他教育支出</v>
          </cell>
          <cell r="C32">
            <v>100000</v>
          </cell>
          <cell r="D32">
            <v>10</v>
          </cell>
          <cell r="E32">
            <v>10</v>
          </cell>
        </row>
        <row r="33">
          <cell r="A33">
            <v>2060702</v>
          </cell>
          <cell r="B33" t="str">
            <v>科普活动</v>
          </cell>
          <cell r="C33">
            <v>50000</v>
          </cell>
          <cell r="D33">
            <v>5</v>
          </cell>
          <cell r="E33">
            <v>5</v>
          </cell>
        </row>
        <row r="34">
          <cell r="A34">
            <v>2070101</v>
          </cell>
          <cell r="B34" t="str">
            <v>行政运行</v>
          </cell>
          <cell r="C34">
            <v>0</v>
          </cell>
          <cell r="D34">
            <v>0</v>
          </cell>
          <cell r="E34">
            <v>0</v>
          </cell>
        </row>
        <row r="35">
          <cell r="A35">
            <v>2070111</v>
          </cell>
          <cell r="B35" t="str">
            <v>文化创作与保护</v>
          </cell>
          <cell r="C35">
            <v>36000</v>
          </cell>
          <cell r="D35">
            <v>4</v>
          </cell>
          <cell r="E35">
            <v>4</v>
          </cell>
        </row>
        <row r="36">
          <cell r="A36">
            <v>2070199</v>
          </cell>
          <cell r="B36" t="str">
            <v>其他文化和旅游支出</v>
          </cell>
          <cell r="C36">
            <v>196750</v>
          </cell>
          <cell r="D36">
            <v>20</v>
          </cell>
          <cell r="E36">
            <v>20</v>
          </cell>
        </row>
        <row r="37">
          <cell r="A37">
            <v>2070204</v>
          </cell>
          <cell r="B37" t="str">
            <v>文物保护</v>
          </cell>
          <cell r="C37">
            <v>0</v>
          </cell>
          <cell r="D37">
            <v>0</v>
          </cell>
          <cell r="E37">
            <v>0</v>
          </cell>
        </row>
        <row r="38">
          <cell r="A38">
            <v>2070808</v>
          </cell>
          <cell r="B38" t="str">
            <v>广播电视事务</v>
          </cell>
          <cell r="C38">
            <v>31942</v>
          </cell>
          <cell r="D38">
            <v>3</v>
          </cell>
          <cell r="E38">
            <v>3</v>
          </cell>
        </row>
        <row r="39">
          <cell r="A39">
            <v>2080199</v>
          </cell>
          <cell r="B39" t="str">
            <v>其他人力资源和社会保障管理事务支出</v>
          </cell>
          <cell r="C39">
            <v>367663.68</v>
          </cell>
          <cell r="D39">
            <v>37</v>
          </cell>
          <cell r="E39">
            <v>37</v>
          </cell>
        </row>
        <row r="40">
          <cell r="A40">
            <v>2080299</v>
          </cell>
          <cell r="B40" t="str">
            <v>其他民政管理事务支出</v>
          </cell>
          <cell r="C40">
            <v>240000</v>
          </cell>
          <cell r="D40">
            <v>24</v>
          </cell>
          <cell r="E40">
            <v>24</v>
          </cell>
        </row>
        <row r="41">
          <cell r="A41">
            <v>2080507</v>
          </cell>
          <cell r="B41" t="str">
            <v>对机关事业单位基本养老保险基金的补助</v>
          </cell>
          <cell r="C41">
            <v>17340200</v>
          </cell>
          <cell r="D41">
            <v>1734</v>
          </cell>
          <cell r="E41">
            <v>1734</v>
          </cell>
        </row>
        <row r="42">
          <cell r="A42">
            <v>2080799</v>
          </cell>
          <cell r="B42" t="str">
            <v>其他就业补助支出</v>
          </cell>
          <cell r="C42">
            <v>5086325.07</v>
          </cell>
          <cell r="D42">
            <v>509</v>
          </cell>
          <cell r="E42">
            <v>509</v>
          </cell>
        </row>
        <row r="43">
          <cell r="A43">
            <v>2080801</v>
          </cell>
          <cell r="B43" t="str">
            <v>死亡抚恤</v>
          </cell>
          <cell r="C43">
            <v>774120.65</v>
          </cell>
          <cell r="D43">
            <v>77</v>
          </cell>
          <cell r="E43">
            <v>77</v>
          </cell>
        </row>
        <row r="44">
          <cell r="A44">
            <v>2080802</v>
          </cell>
          <cell r="B44" t="str">
            <v>伤残抚恤</v>
          </cell>
          <cell r="C44">
            <v>1666042.93</v>
          </cell>
          <cell r="D44">
            <v>167</v>
          </cell>
          <cell r="E44">
            <v>167</v>
          </cell>
        </row>
        <row r="45">
          <cell r="A45">
            <v>2080803</v>
          </cell>
          <cell r="B45" t="str">
            <v>在乡复员、退伍军人生活补助</v>
          </cell>
          <cell r="C45">
            <v>883842.22</v>
          </cell>
          <cell r="D45">
            <v>88</v>
          </cell>
          <cell r="E45">
            <v>88</v>
          </cell>
        </row>
        <row r="46">
          <cell r="A46">
            <v>2080805</v>
          </cell>
          <cell r="B46" t="str">
            <v>义务兵优待</v>
          </cell>
          <cell r="C46">
            <v>1831193.56</v>
          </cell>
          <cell r="D46">
            <v>183</v>
          </cell>
          <cell r="E46">
            <v>183</v>
          </cell>
        </row>
        <row r="47">
          <cell r="A47">
            <v>2080806</v>
          </cell>
          <cell r="B47" t="str">
            <v>农村籍退役士兵老年生活补助</v>
          </cell>
          <cell r="C47">
            <v>2048690.76</v>
          </cell>
          <cell r="D47">
            <v>205</v>
          </cell>
          <cell r="E47">
            <v>205</v>
          </cell>
        </row>
        <row r="48">
          <cell r="A48">
            <v>2080808</v>
          </cell>
          <cell r="B48" t="str">
            <v>褒扬纪念</v>
          </cell>
          <cell r="C48">
            <v>0</v>
          </cell>
          <cell r="D48">
            <v>0</v>
          </cell>
          <cell r="E48">
            <v>0</v>
          </cell>
        </row>
        <row r="49">
          <cell r="A49">
            <v>2080899</v>
          </cell>
          <cell r="B49" t="str">
            <v>其他优抚支出</v>
          </cell>
          <cell r="C49">
            <v>8219138.64</v>
          </cell>
          <cell r="D49">
            <v>822</v>
          </cell>
          <cell r="E49">
            <v>822</v>
          </cell>
        </row>
        <row r="50">
          <cell r="A50">
            <v>2080901</v>
          </cell>
          <cell r="B50" t="str">
            <v>退役士兵安置</v>
          </cell>
          <cell r="C50">
            <v>475200</v>
          </cell>
          <cell r="D50">
            <v>48</v>
          </cell>
          <cell r="E50">
            <v>48</v>
          </cell>
        </row>
        <row r="51">
          <cell r="A51">
            <v>2080902</v>
          </cell>
          <cell r="B51" t="str">
            <v>军队移交政府的离退休人员安置</v>
          </cell>
          <cell r="C51">
            <v>1685463.12</v>
          </cell>
          <cell r="D51">
            <v>169</v>
          </cell>
          <cell r="E51">
            <v>169</v>
          </cell>
        </row>
        <row r="52">
          <cell r="A52">
            <v>2080903</v>
          </cell>
          <cell r="B52" t="str">
            <v>军队移交政府离退休干部管理机构</v>
          </cell>
          <cell r="C52">
            <v>9072.35</v>
          </cell>
          <cell r="D52">
            <v>1</v>
          </cell>
          <cell r="E52">
            <v>1</v>
          </cell>
        </row>
        <row r="53">
          <cell r="A53">
            <v>2080904</v>
          </cell>
          <cell r="B53" t="str">
            <v>退役士兵管理教育</v>
          </cell>
          <cell r="C53">
            <v>0</v>
          </cell>
          <cell r="D53">
            <v>0</v>
          </cell>
          <cell r="E53">
            <v>0</v>
          </cell>
        </row>
        <row r="54">
          <cell r="A54">
            <v>2080905</v>
          </cell>
          <cell r="B54" t="str">
            <v>军队转业干部安置</v>
          </cell>
          <cell r="C54">
            <v>1450.36</v>
          </cell>
          <cell r="D54">
            <v>0</v>
          </cell>
          <cell r="E54">
            <v>0</v>
          </cell>
        </row>
        <row r="55">
          <cell r="A55">
            <v>2081001</v>
          </cell>
          <cell r="B55" t="str">
            <v>儿童福利</v>
          </cell>
          <cell r="C55">
            <v>333610</v>
          </cell>
          <cell r="D55">
            <v>33</v>
          </cell>
          <cell r="E55">
            <v>33</v>
          </cell>
        </row>
        <row r="56">
          <cell r="A56">
            <v>2081002</v>
          </cell>
          <cell r="B56" t="str">
            <v>老年福利</v>
          </cell>
          <cell r="C56">
            <v>1088900</v>
          </cell>
          <cell r="D56">
            <v>109</v>
          </cell>
          <cell r="E56">
            <v>109</v>
          </cell>
        </row>
        <row r="57">
          <cell r="A57">
            <v>2081004</v>
          </cell>
          <cell r="B57" t="str">
            <v>殡葬</v>
          </cell>
          <cell r="C57">
            <v>0</v>
          </cell>
          <cell r="D57">
            <v>0</v>
          </cell>
          <cell r="E57">
            <v>0</v>
          </cell>
        </row>
        <row r="58">
          <cell r="A58">
            <v>2081006</v>
          </cell>
          <cell r="B58" t="str">
            <v>养老服务</v>
          </cell>
          <cell r="C58">
            <v>0</v>
          </cell>
          <cell r="D58">
            <v>0</v>
          </cell>
          <cell r="E58">
            <v>0</v>
          </cell>
        </row>
        <row r="59">
          <cell r="A59">
            <v>2081104</v>
          </cell>
          <cell r="B59" t="str">
            <v>残疾人康复</v>
          </cell>
          <cell r="C59">
            <v>97299</v>
          </cell>
          <cell r="D59">
            <v>10</v>
          </cell>
          <cell r="E59">
            <v>10</v>
          </cell>
        </row>
        <row r="60">
          <cell r="A60">
            <v>2081105</v>
          </cell>
          <cell r="B60" t="str">
            <v>残疾人就业</v>
          </cell>
          <cell r="C60">
            <v>0</v>
          </cell>
          <cell r="D60">
            <v>0</v>
          </cell>
          <cell r="E60">
            <v>0</v>
          </cell>
        </row>
        <row r="61">
          <cell r="A61">
            <v>2081107</v>
          </cell>
          <cell r="B61" t="str">
            <v>残疾人生活和护理补贴</v>
          </cell>
          <cell r="C61">
            <v>414540</v>
          </cell>
          <cell r="D61">
            <v>41</v>
          </cell>
          <cell r="E61">
            <v>41</v>
          </cell>
        </row>
        <row r="62">
          <cell r="A62">
            <v>2081199</v>
          </cell>
          <cell r="B62" t="str">
            <v>其他残疾人事业支出</v>
          </cell>
          <cell r="C62">
            <v>520</v>
          </cell>
          <cell r="D62">
            <v>0</v>
          </cell>
          <cell r="E62">
            <v>0</v>
          </cell>
        </row>
        <row r="63">
          <cell r="A63">
            <v>2081901</v>
          </cell>
          <cell r="B63" t="str">
            <v>城市最低生活保障金支出</v>
          </cell>
          <cell r="C63">
            <v>11619006</v>
          </cell>
          <cell r="D63">
            <v>1162</v>
          </cell>
          <cell r="E63">
            <v>1162</v>
          </cell>
        </row>
        <row r="64">
          <cell r="A64">
            <v>2081902</v>
          </cell>
          <cell r="B64" t="str">
            <v>农村最低生活保障金支出</v>
          </cell>
          <cell r="C64">
            <v>15846188.8</v>
          </cell>
          <cell r="D64">
            <v>1585</v>
          </cell>
          <cell r="E64">
            <v>1585</v>
          </cell>
        </row>
        <row r="65">
          <cell r="A65">
            <v>2082001</v>
          </cell>
          <cell r="B65" t="str">
            <v>临时救助支出</v>
          </cell>
          <cell r="C65">
            <v>2030000</v>
          </cell>
          <cell r="D65">
            <v>203</v>
          </cell>
          <cell r="E65">
            <v>203</v>
          </cell>
        </row>
        <row r="66">
          <cell r="A66">
            <v>2082002</v>
          </cell>
          <cell r="B66" t="str">
            <v>流浪乞讨人员救助支出</v>
          </cell>
          <cell r="C66">
            <v>3811.2</v>
          </cell>
          <cell r="D66">
            <v>0</v>
          </cell>
          <cell r="E66">
            <v>0</v>
          </cell>
        </row>
        <row r="67">
          <cell r="A67">
            <v>2082101</v>
          </cell>
          <cell r="B67" t="str">
            <v>城市特困人员救助供养支出</v>
          </cell>
          <cell r="C67">
            <v>1350424</v>
          </cell>
          <cell r="D67">
            <v>135</v>
          </cell>
          <cell r="E67">
            <v>135</v>
          </cell>
        </row>
        <row r="68">
          <cell r="A68">
            <v>2082102</v>
          </cell>
          <cell r="B68" t="str">
            <v>农村特困人员救助供养支出</v>
          </cell>
          <cell r="C68">
            <v>1883782</v>
          </cell>
          <cell r="D68">
            <v>188</v>
          </cell>
          <cell r="E68">
            <v>188</v>
          </cell>
        </row>
        <row r="69">
          <cell r="A69">
            <v>2082502</v>
          </cell>
          <cell r="B69" t="str">
            <v>其他农村生活救助</v>
          </cell>
          <cell r="C69">
            <v>1055895</v>
          </cell>
          <cell r="D69">
            <v>106</v>
          </cell>
          <cell r="E69">
            <v>106</v>
          </cell>
        </row>
        <row r="70">
          <cell r="A70">
            <v>2082801</v>
          </cell>
          <cell r="B70" t="str">
            <v>行政运行</v>
          </cell>
          <cell r="C70">
            <v>82080</v>
          </cell>
          <cell r="D70">
            <v>8</v>
          </cell>
          <cell r="E70">
            <v>8</v>
          </cell>
        </row>
        <row r="71">
          <cell r="A71">
            <v>2082804</v>
          </cell>
          <cell r="B71" t="str">
            <v>拥军优属</v>
          </cell>
          <cell r="C71">
            <v>340400</v>
          </cell>
          <cell r="D71">
            <v>34</v>
          </cell>
          <cell r="E71">
            <v>34</v>
          </cell>
        </row>
        <row r="72">
          <cell r="A72">
            <v>2089999</v>
          </cell>
          <cell r="B72" t="str">
            <v>其他社会保障和就业支出</v>
          </cell>
          <cell r="C72">
            <v>98400</v>
          </cell>
          <cell r="D72">
            <v>10</v>
          </cell>
          <cell r="E72">
            <v>10</v>
          </cell>
        </row>
        <row r="73">
          <cell r="A73">
            <v>2100199</v>
          </cell>
          <cell r="B73" t="str">
            <v>其他卫生健康管理事务支出</v>
          </cell>
          <cell r="C73">
            <v>0</v>
          </cell>
          <cell r="D73">
            <v>0</v>
          </cell>
          <cell r="E73">
            <v>0</v>
          </cell>
        </row>
        <row r="74">
          <cell r="A74">
            <v>2100299</v>
          </cell>
          <cell r="B74" t="str">
            <v>其他公立医院支出</v>
          </cell>
          <cell r="C74">
            <v>0</v>
          </cell>
          <cell r="D74">
            <v>0</v>
          </cell>
          <cell r="E74">
            <v>0</v>
          </cell>
        </row>
        <row r="75">
          <cell r="A75">
            <v>2100399</v>
          </cell>
          <cell r="B75" t="str">
            <v>其他基层医疗卫生机构支出</v>
          </cell>
          <cell r="C75">
            <v>488221.13</v>
          </cell>
          <cell r="D75">
            <v>49</v>
          </cell>
          <cell r="E75">
            <v>49</v>
          </cell>
        </row>
        <row r="76">
          <cell r="A76">
            <v>2100408</v>
          </cell>
          <cell r="B76" t="str">
            <v>基本公共卫生服务</v>
          </cell>
          <cell r="C76">
            <v>4410565.46</v>
          </cell>
          <cell r="D76">
            <v>441</v>
          </cell>
          <cell r="E76">
            <v>441</v>
          </cell>
        </row>
        <row r="77">
          <cell r="A77">
            <v>2100409</v>
          </cell>
          <cell r="B77" t="str">
            <v>重大公共卫生服务</v>
          </cell>
          <cell r="C77">
            <v>129216.5</v>
          </cell>
          <cell r="D77">
            <v>13</v>
          </cell>
          <cell r="E77">
            <v>13</v>
          </cell>
        </row>
        <row r="78">
          <cell r="A78">
            <v>2100410</v>
          </cell>
          <cell r="B78" t="str">
            <v>突发公共卫生事件应急处置</v>
          </cell>
          <cell r="C78">
            <v>0</v>
          </cell>
          <cell r="D78">
            <v>0</v>
          </cell>
          <cell r="E78">
            <v>0</v>
          </cell>
        </row>
        <row r="79">
          <cell r="A79">
            <v>2100717</v>
          </cell>
          <cell r="B79" t="str">
            <v>计划生育服务</v>
          </cell>
          <cell r="C79">
            <v>18900</v>
          </cell>
          <cell r="D79">
            <v>2</v>
          </cell>
          <cell r="E79">
            <v>2</v>
          </cell>
        </row>
        <row r="80">
          <cell r="A80">
            <v>2100799</v>
          </cell>
          <cell r="B80" t="str">
            <v>其他计划生育事务支出</v>
          </cell>
          <cell r="C80">
            <v>2469120</v>
          </cell>
          <cell r="D80">
            <v>247</v>
          </cell>
          <cell r="E80">
            <v>247</v>
          </cell>
        </row>
        <row r="81">
          <cell r="A81">
            <v>2101401</v>
          </cell>
          <cell r="B81" t="str">
            <v>优抚对象医疗补助</v>
          </cell>
          <cell r="C81">
            <v>435427.15</v>
          </cell>
          <cell r="D81">
            <v>44</v>
          </cell>
          <cell r="E81">
            <v>44</v>
          </cell>
        </row>
        <row r="82">
          <cell r="A82">
            <v>2101505</v>
          </cell>
          <cell r="B82" t="str">
            <v>医疗保障政策管理</v>
          </cell>
          <cell r="C82">
            <v>110000</v>
          </cell>
          <cell r="D82">
            <v>11</v>
          </cell>
          <cell r="E82">
            <v>11</v>
          </cell>
        </row>
        <row r="83">
          <cell r="A83">
            <v>2101601</v>
          </cell>
          <cell r="B83" t="str">
            <v>老龄卫生健康事务</v>
          </cell>
          <cell r="C83">
            <v>62000</v>
          </cell>
          <cell r="D83">
            <v>6</v>
          </cell>
          <cell r="E83">
            <v>6</v>
          </cell>
        </row>
        <row r="84">
          <cell r="A84">
            <v>2109999</v>
          </cell>
          <cell r="B84" t="str">
            <v>其他卫生健康支出</v>
          </cell>
          <cell r="C84">
            <v>317120</v>
          </cell>
          <cell r="D84">
            <v>32</v>
          </cell>
          <cell r="E84">
            <v>32</v>
          </cell>
        </row>
        <row r="85">
          <cell r="A85">
            <v>2110302</v>
          </cell>
          <cell r="B85" t="str">
            <v>水体</v>
          </cell>
          <cell r="C85">
            <v>385339700</v>
          </cell>
          <cell r="D85">
            <v>38534</v>
          </cell>
          <cell r="E85">
            <v>38534</v>
          </cell>
        </row>
        <row r="86">
          <cell r="A86">
            <v>2110401</v>
          </cell>
          <cell r="B86" t="str">
            <v>生态保护</v>
          </cell>
          <cell r="C86">
            <v>194500000</v>
          </cell>
          <cell r="D86">
            <v>19450</v>
          </cell>
          <cell r="E86">
            <v>19450</v>
          </cell>
        </row>
        <row r="87">
          <cell r="A87">
            <v>2110501</v>
          </cell>
          <cell r="B87" t="str">
            <v>森林管护</v>
          </cell>
          <cell r="C87">
            <v>0</v>
          </cell>
          <cell r="D87">
            <v>0</v>
          </cell>
          <cell r="E87">
            <v>0</v>
          </cell>
        </row>
        <row r="88">
          <cell r="A88">
            <v>2119999</v>
          </cell>
          <cell r="B88" t="str">
            <v>其他节能环保支出</v>
          </cell>
          <cell r="C88">
            <v>0</v>
          </cell>
          <cell r="D88">
            <v>0</v>
          </cell>
          <cell r="E88">
            <v>0</v>
          </cell>
        </row>
        <row r="89">
          <cell r="A89">
            <v>2120303</v>
          </cell>
          <cell r="B89" t="str">
            <v>小城镇基础设施建设</v>
          </cell>
          <cell r="C89">
            <v>20000</v>
          </cell>
          <cell r="D89">
            <v>2</v>
          </cell>
          <cell r="E89">
            <v>2</v>
          </cell>
        </row>
        <row r="90">
          <cell r="A90">
            <v>2120399</v>
          </cell>
          <cell r="B90" t="str">
            <v>其他城乡社区公共设施支出</v>
          </cell>
          <cell r="C90">
            <v>37650000</v>
          </cell>
          <cell r="D90">
            <v>3765</v>
          </cell>
          <cell r="E90">
            <v>3765</v>
          </cell>
        </row>
        <row r="91">
          <cell r="A91">
            <v>2120501</v>
          </cell>
          <cell r="B91" t="str">
            <v>城乡社区环境卫生</v>
          </cell>
          <cell r="C91">
            <v>50000</v>
          </cell>
          <cell r="D91">
            <v>5</v>
          </cell>
          <cell r="E91">
            <v>5</v>
          </cell>
        </row>
        <row r="92">
          <cell r="A92">
            <v>2129999</v>
          </cell>
          <cell r="B92" t="str">
            <v>其他城乡社区支出</v>
          </cell>
          <cell r="C92">
            <v>50000</v>
          </cell>
          <cell r="D92">
            <v>5</v>
          </cell>
          <cell r="E92">
            <v>5</v>
          </cell>
        </row>
        <row r="93">
          <cell r="A93">
            <v>2130108</v>
          </cell>
          <cell r="B93" t="str">
            <v>病虫害控制</v>
          </cell>
          <cell r="C93">
            <v>0</v>
          </cell>
          <cell r="D93">
            <v>0</v>
          </cell>
          <cell r="E93">
            <v>0</v>
          </cell>
        </row>
        <row r="94">
          <cell r="A94">
            <v>2130109</v>
          </cell>
          <cell r="B94" t="str">
            <v>农产品质量安全</v>
          </cell>
          <cell r="C94">
            <v>0</v>
          </cell>
          <cell r="D94">
            <v>0</v>
          </cell>
          <cell r="E94">
            <v>0</v>
          </cell>
        </row>
        <row r="95">
          <cell r="A95">
            <v>2130111</v>
          </cell>
          <cell r="B95" t="str">
            <v>统计监测与信息服务</v>
          </cell>
          <cell r="C95">
            <v>0</v>
          </cell>
          <cell r="D95">
            <v>0</v>
          </cell>
          <cell r="E95">
            <v>0</v>
          </cell>
        </row>
        <row r="96">
          <cell r="A96">
            <v>2130120</v>
          </cell>
          <cell r="B96" t="str">
            <v>稳定农民收入补贴</v>
          </cell>
          <cell r="C96">
            <v>5816834.57</v>
          </cell>
          <cell r="D96">
            <v>582</v>
          </cell>
          <cell r="E96">
            <v>582</v>
          </cell>
        </row>
        <row r="97">
          <cell r="A97">
            <v>2130122</v>
          </cell>
          <cell r="B97" t="str">
            <v>农业生产发展</v>
          </cell>
          <cell r="C97">
            <v>3917740</v>
          </cell>
          <cell r="D97">
            <v>392</v>
          </cell>
          <cell r="E97">
            <v>392</v>
          </cell>
        </row>
        <row r="98">
          <cell r="A98">
            <v>2130126</v>
          </cell>
          <cell r="B98" t="str">
            <v>农村社会事业</v>
          </cell>
          <cell r="C98">
            <v>150000</v>
          </cell>
          <cell r="D98">
            <v>15</v>
          </cell>
          <cell r="E98">
            <v>15</v>
          </cell>
        </row>
        <row r="99">
          <cell r="A99">
            <v>2130135</v>
          </cell>
          <cell r="B99" t="str">
            <v>农业生态资源保护</v>
          </cell>
          <cell r="C99">
            <v>0</v>
          </cell>
          <cell r="D99">
            <v>0</v>
          </cell>
          <cell r="E99">
            <v>0</v>
          </cell>
        </row>
        <row r="100">
          <cell r="A100">
            <v>2130153</v>
          </cell>
          <cell r="B100" t="str">
            <v>耕地建设与利用</v>
          </cell>
          <cell r="C100">
            <v>0</v>
          </cell>
          <cell r="D100">
            <v>0</v>
          </cell>
          <cell r="E100">
            <v>0</v>
          </cell>
        </row>
        <row r="101">
          <cell r="A101">
            <v>2130199</v>
          </cell>
          <cell r="B101" t="str">
            <v>其他农业农村支出</v>
          </cell>
          <cell r="C101">
            <v>38000</v>
          </cell>
          <cell r="D101">
            <v>4</v>
          </cell>
          <cell r="E101">
            <v>4</v>
          </cell>
        </row>
        <row r="102">
          <cell r="A102">
            <v>2130205</v>
          </cell>
          <cell r="B102" t="str">
            <v>森林资源培育</v>
          </cell>
          <cell r="C102">
            <v>180000</v>
          </cell>
          <cell r="D102">
            <v>18</v>
          </cell>
          <cell r="E102">
            <v>18</v>
          </cell>
        </row>
        <row r="103">
          <cell r="A103">
            <v>2130207</v>
          </cell>
          <cell r="B103" t="str">
            <v>森林资源管理</v>
          </cell>
          <cell r="C103">
            <v>311700</v>
          </cell>
          <cell r="D103">
            <v>31</v>
          </cell>
          <cell r="E103">
            <v>31</v>
          </cell>
        </row>
        <row r="104">
          <cell r="A104">
            <v>2130209</v>
          </cell>
          <cell r="B104" t="str">
            <v>森林生态效益补偿</v>
          </cell>
          <cell r="C104">
            <v>438400</v>
          </cell>
          <cell r="D104">
            <v>44</v>
          </cell>
          <cell r="E104">
            <v>44</v>
          </cell>
        </row>
        <row r="105">
          <cell r="A105">
            <v>2130234</v>
          </cell>
          <cell r="B105" t="str">
            <v>林业草原防灾减灾</v>
          </cell>
          <cell r="C105">
            <v>106679.58</v>
          </cell>
          <cell r="D105">
            <v>11</v>
          </cell>
          <cell r="E105">
            <v>11</v>
          </cell>
        </row>
        <row r="106">
          <cell r="A106">
            <v>2130238</v>
          </cell>
          <cell r="B106" t="str">
            <v>退耕还林还草</v>
          </cell>
          <cell r="C106">
            <v>0</v>
          </cell>
          <cell r="D106">
            <v>0</v>
          </cell>
          <cell r="E106">
            <v>0</v>
          </cell>
        </row>
        <row r="107">
          <cell r="A107">
            <v>2130305</v>
          </cell>
          <cell r="B107" t="str">
            <v>水利工程建设</v>
          </cell>
          <cell r="C107">
            <v>89400</v>
          </cell>
          <cell r="D107">
            <v>9</v>
          </cell>
          <cell r="E107">
            <v>9</v>
          </cell>
        </row>
        <row r="108">
          <cell r="A108">
            <v>2130306</v>
          </cell>
          <cell r="B108" t="str">
            <v>水利工程运行与维护</v>
          </cell>
          <cell r="C108">
            <v>60000</v>
          </cell>
          <cell r="D108">
            <v>6</v>
          </cell>
          <cell r="E108">
            <v>6</v>
          </cell>
        </row>
        <row r="109">
          <cell r="A109">
            <v>2130311</v>
          </cell>
          <cell r="B109" t="str">
            <v>水资源节约管理与保护</v>
          </cell>
          <cell r="C109">
            <v>0</v>
          </cell>
          <cell r="D109">
            <v>0</v>
          </cell>
          <cell r="E109">
            <v>0</v>
          </cell>
        </row>
        <row r="110">
          <cell r="A110">
            <v>2130314</v>
          </cell>
          <cell r="B110" t="str">
            <v>防汛</v>
          </cell>
          <cell r="C110">
            <v>200000</v>
          </cell>
          <cell r="D110">
            <v>20</v>
          </cell>
          <cell r="E110">
            <v>20</v>
          </cell>
        </row>
        <row r="111">
          <cell r="A111">
            <v>2130315</v>
          </cell>
          <cell r="B111" t="str">
            <v>抗旱</v>
          </cell>
          <cell r="C111">
            <v>111051.51</v>
          </cell>
          <cell r="D111">
            <v>11</v>
          </cell>
          <cell r="E111">
            <v>11</v>
          </cell>
        </row>
        <row r="112">
          <cell r="A112">
            <v>2130316</v>
          </cell>
          <cell r="B112" t="str">
            <v>农村水利</v>
          </cell>
          <cell r="C112">
            <v>0</v>
          </cell>
          <cell r="D112">
            <v>0</v>
          </cell>
          <cell r="E112">
            <v>0</v>
          </cell>
        </row>
        <row r="113">
          <cell r="A113">
            <v>2130399</v>
          </cell>
          <cell r="B113" t="str">
            <v>其他水利支出</v>
          </cell>
          <cell r="C113">
            <v>130000</v>
          </cell>
          <cell r="D113">
            <v>13</v>
          </cell>
          <cell r="E113">
            <v>13</v>
          </cell>
        </row>
        <row r="114">
          <cell r="A114">
            <v>2130504</v>
          </cell>
          <cell r="B114" t="str">
            <v>农村基础设施建设</v>
          </cell>
          <cell r="C114">
            <v>5679884.7</v>
          </cell>
          <cell r="D114">
            <v>568</v>
          </cell>
          <cell r="E114">
            <v>568</v>
          </cell>
        </row>
        <row r="115">
          <cell r="A115">
            <v>2130505</v>
          </cell>
          <cell r="B115" t="str">
            <v>生产发展</v>
          </cell>
          <cell r="C115">
            <v>22711300.7</v>
          </cell>
          <cell r="D115">
            <v>2271</v>
          </cell>
          <cell r="E115">
            <v>2271</v>
          </cell>
        </row>
        <row r="116">
          <cell r="A116">
            <v>2130507</v>
          </cell>
          <cell r="B116" t="str">
            <v>贷款奖补和贴息</v>
          </cell>
          <cell r="C116">
            <v>1209176.91</v>
          </cell>
          <cell r="D116">
            <v>121</v>
          </cell>
          <cell r="E116">
            <v>121</v>
          </cell>
        </row>
        <row r="117">
          <cell r="A117">
            <v>2130599</v>
          </cell>
          <cell r="B117" t="str">
            <v>其他巩固脱贫攻坚成果衔接乡村振兴支出</v>
          </cell>
          <cell r="C117">
            <v>3564918</v>
          </cell>
          <cell r="D117">
            <v>356</v>
          </cell>
          <cell r="E117">
            <v>356</v>
          </cell>
        </row>
        <row r="118">
          <cell r="A118">
            <v>2130701</v>
          </cell>
          <cell r="B118" t="str">
            <v>对村级公益事业建设的补助</v>
          </cell>
          <cell r="C118">
            <v>1940000</v>
          </cell>
          <cell r="D118">
            <v>194</v>
          </cell>
          <cell r="E118">
            <v>194</v>
          </cell>
        </row>
        <row r="119">
          <cell r="A119">
            <v>2130803</v>
          </cell>
          <cell r="B119" t="str">
            <v>农业保险保费补贴</v>
          </cell>
          <cell r="C119">
            <v>1067446.28</v>
          </cell>
          <cell r="D119">
            <v>107</v>
          </cell>
          <cell r="E119">
            <v>107</v>
          </cell>
        </row>
        <row r="120">
          <cell r="A120">
            <v>2130804</v>
          </cell>
          <cell r="B120" t="str">
            <v>创业担保贷款贴息及奖补</v>
          </cell>
          <cell r="C120">
            <v>2500.71</v>
          </cell>
          <cell r="D120">
            <v>0</v>
          </cell>
          <cell r="E120">
            <v>0</v>
          </cell>
        </row>
        <row r="121">
          <cell r="A121">
            <v>2139999</v>
          </cell>
          <cell r="B121" t="str">
            <v>其他农林水支出</v>
          </cell>
          <cell r="C121">
            <v>0</v>
          </cell>
          <cell r="D121">
            <v>0</v>
          </cell>
          <cell r="E121">
            <v>0</v>
          </cell>
        </row>
        <row r="122">
          <cell r="A122">
            <v>2140104</v>
          </cell>
          <cell r="B122" t="str">
            <v>公路建设</v>
          </cell>
          <cell r="C122">
            <v>0</v>
          </cell>
          <cell r="D122">
            <v>0</v>
          </cell>
          <cell r="E122">
            <v>0</v>
          </cell>
        </row>
        <row r="123">
          <cell r="A123">
            <v>2140106</v>
          </cell>
          <cell r="B123" t="str">
            <v>公路养护</v>
          </cell>
          <cell r="C123">
            <v>1660000</v>
          </cell>
          <cell r="D123">
            <v>166</v>
          </cell>
          <cell r="E123">
            <v>166</v>
          </cell>
        </row>
        <row r="124">
          <cell r="A124">
            <v>2150599</v>
          </cell>
          <cell r="B124" t="str">
            <v>其他工业和信息产业监管支出</v>
          </cell>
          <cell r="C124">
            <v>30000</v>
          </cell>
          <cell r="D124">
            <v>3</v>
          </cell>
          <cell r="E124">
            <v>3</v>
          </cell>
        </row>
        <row r="125">
          <cell r="A125">
            <v>2200106</v>
          </cell>
          <cell r="B125" t="str">
            <v>自然资源利用与保护</v>
          </cell>
          <cell r="C125">
            <v>0</v>
          </cell>
          <cell r="D125">
            <v>0</v>
          </cell>
          <cell r="E125">
            <v>0</v>
          </cell>
        </row>
        <row r="126">
          <cell r="A126">
            <v>2200108</v>
          </cell>
          <cell r="B126" t="str">
            <v>自然资源行业业务管理</v>
          </cell>
          <cell r="C126">
            <v>0</v>
          </cell>
          <cell r="D126">
            <v>0</v>
          </cell>
          <cell r="E126">
            <v>0</v>
          </cell>
        </row>
        <row r="127">
          <cell r="A127">
            <v>2210105</v>
          </cell>
          <cell r="B127" t="str">
            <v>农村危房改造</v>
          </cell>
          <cell r="C127">
            <v>0</v>
          </cell>
          <cell r="D127">
            <v>0</v>
          </cell>
          <cell r="E127">
            <v>0</v>
          </cell>
        </row>
        <row r="128">
          <cell r="A128">
            <v>2210110</v>
          </cell>
          <cell r="B128" t="str">
            <v>保障性租赁住房</v>
          </cell>
          <cell r="C128">
            <v>0</v>
          </cell>
          <cell r="D128">
            <v>0</v>
          </cell>
          <cell r="E128">
            <v>0</v>
          </cell>
        </row>
        <row r="129">
          <cell r="A129">
            <v>2220115</v>
          </cell>
          <cell r="B129" t="str">
            <v>粮食风险基金</v>
          </cell>
          <cell r="C129">
            <v>430000</v>
          </cell>
          <cell r="D129">
            <v>43</v>
          </cell>
          <cell r="E129">
            <v>43</v>
          </cell>
        </row>
        <row r="130">
          <cell r="A130">
            <v>2240109</v>
          </cell>
          <cell r="B130" t="str">
            <v>应急管理</v>
          </cell>
          <cell r="C130">
            <v>250000</v>
          </cell>
          <cell r="D130">
            <v>25</v>
          </cell>
          <cell r="E130">
            <v>25</v>
          </cell>
        </row>
        <row r="131">
          <cell r="A131">
            <v>2240204</v>
          </cell>
          <cell r="B131" t="str">
            <v>消防应急救援</v>
          </cell>
          <cell r="C131">
            <v>0</v>
          </cell>
          <cell r="D131">
            <v>0</v>
          </cell>
          <cell r="E131">
            <v>0</v>
          </cell>
        </row>
        <row r="132">
          <cell r="A132">
            <v>2240505</v>
          </cell>
          <cell r="B132" t="str">
            <v>地震预测预报</v>
          </cell>
          <cell r="C132">
            <v>8006</v>
          </cell>
          <cell r="D132">
            <v>1</v>
          </cell>
          <cell r="E132">
            <v>1</v>
          </cell>
        </row>
        <row r="133">
          <cell r="A133">
            <v>2240601</v>
          </cell>
          <cell r="B133" t="str">
            <v>地质灾害防治</v>
          </cell>
          <cell r="C133">
            <v>1860000</v>
          </cell>
          <cell r="D133">
            <v>186</v>
          </cell>
          <cell r="E133">
            <v>186</v>
          </cell>
        </row>
        <row r="134">
          <cell r="A134">
            <v>2240699</v>
          </cell>
          <cell r="B134" t="str">
            <v>其他自然灾害防治支出</v>
          </cell>
          <cell r="C134">
            <v>90000</v>
          </cell>
          <cell r="D134">
            <v>9</v>
          </cell>
          <cell r="E134">
            <v>9</v>
          </cell>
        </row>
        <row r="135">
          <cell r="A135">
            <v>2240703</v>
          </cell>
          <cell r="B135" t="str">
            <v>自然灾害救灾补助</v>
          </cell>
          <cell r="C135">
            <v>860000</v>
          </cell>
          <cell r="D135">
            <v>86</v>
          </cell>
          <cell r="E135">
            <v>86</v>
          </cell>
        </row>
      </sheetData>
      <sheetData sheetId="7" refreshError="1"/>
    </sheetDataSet>
  </externalBook>
</externalLink>
</file>

<file path=xl/externalLinks/externalLink267.xml><?xml version="1.0" encoding="utf-8"?>
<externalLink xmlns="http://schemas.openxmlformats.org/spreadsheetml/2006/main">
  <externalBook xmlns:r="http://schemas.openxmlformats.org/officeDocument/2006/relationships" r:id="rId1">
    <sheetNames>
      <sheetName val="第一页"/>
      <sheetName val="Sheet1"/>
    </sheetNames>
    <sheetDataSet>
      <sheetData sheetId="0"/>
      <sheetData sheetId="1">
        <row r="6">
          <cell r="D6">
            <v>201</v>
          </cell>
          <cell r="E6" t="str">
            <v>一般公共服务支出</v>
          </cell>
          <cell r="F6" t="str">
            <v/>
          </cell>
          <cell r="G6" t="str">
            <v/>
          </cell>
          <cell r="H6">
            <v>118396510.06</v>
          </cell>
          <cell r="I6">
            <v>123233639.99</v>
          </cell>
          <cell r="J6">
            <v>4837129.93</v>
          </cell>
          <cell r="K6">
            <v>118396510.06</v>
          </cell>
          <cell r="L6">
            <v>11839.651006</v>
          </cell>
          <cell r="M6">
            <v>11840</v>
          </cell>
        </row>
        <row r="7">
          <cell r="D7">
            <v>20101</v>
          </cell>
          <cell r="E7" t="str">
            <v> 人大事务</v>
          </cell>
          <cell r="F7" t="str">
            <v/>
          </cell>
          <cell r="G7" t="str">
            <v/>
          </cell>
          <cell r="H7">
            <v>6041292.34</v>
          </cell>
          <cell r="I7">
            <v>6068022.34</v>
          </cell>
          <cell r="J7">
            <v>26730</v>
          </cell>
          <cell r="K7">
            <v>6041292.34</v>
          </cell>
          <cell r="L7">
            <v>604.129234</v>
          </cell>
          <cell r="M7">
            <v>604</v>
          </cell>
        </row>
        <row r="8">
          <cell r="D8">
            <v>2010101</v>
          </cell>
          <cell r="E8" t="str">
            <v>  行政运行</v>
          </cell>
          <cell r="F8" t="str">
            <v/>
          </cell>
          <cell r="G8" t="str">
            <v/>
          </cell>
          <cell r="H8">
            <v>5317704.69</v>
          </cell>
          <cell r="I8">
            <v>5344434.69</v>
          </cell>
          <cell r="J8">
            <v>26730</v>
          </cell>
          <cell r="K8">
            <v>5317704.69</v>
          </cell>
          <cell r="L8">
            <v>531.770469</v>
          </cell>
          <cell r="M8">
            <v>532</v>
          </cell>
        </row>
        <row r="9">
          <cell r="D9">
            <v>2010102</v>
          </cell>
          <cell r="E9" t="str">
            <v>  一般行政管理事务</v>
          </cell>
          <cell r="F9" t="str">
            <v/>
          </cell>
          <cell r="G9" t="str">
            <v/>
          </cell>
          <cell r="H9">
            <v>50000</v>
          </cell>
          <cell r="I9">
            <v>50000</v>
          </cell>
          <cell r="J9" t="str">
            <v/>
          </cell>
          <cell r="K9">
            <v>50000</v>
          </cell>
          <cell r="L9">
            <v>5</v>
          </cell>
          <cell r="M9">
            <v>5</v>
          </cell>
        </row>
        <row r="10">
          <cell r="D10">
            <v>2010104</v>
          </cell>
          <cell r="E10" t="str">
            <v>  人大会议</v>
          </cell>
          <cell r="F10" t="str">
            <v/>
          </cell>
          <cell r="G10" t="str">
            <v/>
          </cell>
          <cell r="H10">
            <v>288772.6</v>
          </cell>
          <cell r="I10">
            <v>288772.6</v>
          </cell>
          <cell r="J10" t="str">
            <v/>
          </cell>
          <cell r="K10">
            <v>288772.6</v>
          </cell>
          <cell r="L10">
            <v>28.87726</v>
          </cell>
          <cell r="M10">
            <v>29</v>
          </cell>
        </row>
        <row r="11">
          <cell r="D11">
            <v>2010108</v>
          </cell>
          <cell r="E11" t="str">
            <v>  代表工作</v>
          </cell>
          <cell r="F11" t="str">
            <v/>
          </cell>
          <cell r="G11" t="str">
            <v/>
          </cell>
          <cell r="H11">
            <v>153600.25</v>
          </cell>
          <cell r="I11">
            <v>153600.25</v>
          </cell>
          <cell r="J11" t="str">
            <v/>
          </cell>
          <cell r="K11">
            <v>153600.25</v>
          </cell>
          <cell r="L11">
            <v>15.360025</v>
          </cell>
          <cell r="M11">
            <v>15</v>
          </cell>
        </row>
        <row r="12">
          <cell r="D12">
            <v>2010150</v>
          </cell>
          <cell r="E12" t="str">
            <v>  事业运行</v>
          </cell>
          <cell r="F12" t="str">
            <v/>
          </cell>
          <cell r="G12" t="str">
            <v/>
          </cell>
          <cell r="H12">
            <v>211214.8</v>
          </cell>
          <cell r="I12">
            <v>211214.8</v>
          </cell>
          <cell r="J12" t="str">
            <v/>
          </cell>
          <cell r="K12">
            <v>211214.8</v>
          </cell>
          <cell r="L12">
            <v>21.12148</v>
          </cell>
          <cell r="M12">
            <v>21</v>
          </cell>
        </row>
        <row r="13">
          <cell r="D13">
            <v>2010199</v>
          </cell>
          <cell r="E13" t="str">
            <v>  其他人大事务支出</v>
          </cell>
          <cell r="F13" t="str">
            <v/>
          </cell>
          <cell r="G13" t="str">
            <v/>
          </cell>
          <cell r="H13">
            <v>20000</v>
          </cell>
          <cell r="I13">
            <v>20000</v>
          </cell>
          <cell r="J13" t="str">
            <v/>
          </cell>
          <cell r="K13">
            <v>20000</v>
          </cell>
          <cell r="L13">
            <v>2</v>
          </cell>
          <cell r="M13">
            <v>2</v>
          </cell>
        </row>
        <row r="14">
          <cell r="D14">
            <v>20102</v>
          </cell>
          <cell r="E14" t="str">
            <v> 政协事务</v>
          </cell>
          <cell r="F14" t="str">
            <v/>
          </cell>
          <cell r="G14" t="str">
            <v/>
          </cell>
          <cell r="H14">
            <v>6468006.69</v>
          </cell>
          <cell r="I14">
            <v>6468006.69</v>
          </cell>
          <cell r="J14" t="str">
            <v/>
          </cell>
          <cell r="K14">
            <v>6468006.69</v>
          </cell>
          <cell r="L14">
            <v>646.800669</v>
          </cell>
          <cell r="M14">
            <v>647</v>
          </cell>
        </row>
        <row r="15">
          <cell r="D15">
            <v>2010201</v>
          </cell>
          <cell r="E15" t="str">
            <v>  行政运行</v>
          </cell>
          <cell r="F15" t="str">
            <v/>
          </cell>
          <cell r="G15" t="str">
            <v/>
          </cell>
          <cell r="H15">
            <v>5842276.06</v>
          </cell>
          <cell r="I15">
            <v>5842276.06</v>
          </cell>
          <cell r="J15" t="str">
            <v/>
          </cell>
          <cell r="K15">
            <v>5842276.06</v>
          </cell>
          <cell r="L15">
            <v>584.227606</v>
          </cell>
          <cell r="M15">
            <v>584</v>
          </cell>
        </row>
        <row r="16">
          <cell r="D16">
            <v>2010202</v>
          </cell>
          <cell r="E16" t="str">
            <v>  一般行政管理事务</v>
          </cell>
          <cell r="F16" t="str">
            <v/>
          </cell>
          <cell r="G16" t="str">
            <v/>
          </cell>
          <cell r="H16">
            <v>59800</v>
          </cell>
          <cell r="I16">
            <v>59800</v>
          </cell>
          <cell r="J16" t="str">
            <v/>
          </cell>
          <cell r="K16">
            <v>59800</v>
          </cell>
          <cell r="L16">
            <v>5.98</v>
          </cell>
          <cell r="M16">
            <v>6</v>
          </cell>
        </row>
        <row r="17">
          <cell r="D17">
            <v>2010204</v>
          </cell>
          <cell r="E17" t="str">
            <v>  政协会议</v>
          </cell>
          <cell r="F17" t="str">
            <v/>
          </cell>
          <cell r="G17" t="str">
            <v/>
          </cell>
          <cell r="H17">
            <v>207081.09</v>
          </cell>
          <cell r="I17">
            <v>207081.09</v>
          </cell>
          <cell r="J17" t="str">
            <v/>
          </cell>
          <cell r="K17">
            <v>207081.09</v>
          </cell>
          <cell r="L17">
            <v>20.708109</v>
          </cell>
          <cell r="M17">
            <v>21</v>
          </cell>
        </row>
        <row r="18">
          <cell r="D18">
            <v>2010205</v>
          </cell>
          <cell r="E18" t="str">
            <v>  委员视察</v>
          </cell>
          <cell r="F18" t="str">
            <v/>
          </cell>
          <cell r="G18" t="str">
            <v/>
          </cell>
          <cell r="H18">
            <v>8314.1</v>
          </cell>
          <cell r="I18">
            <v>8314.1</v>
          </cell>
          <cell r="J18" t="str">
            <v/>
          </cell>
          <cell r="K18">
            <v>8314.1</v>
          </cell>
          <cell r="L18">
            <v>0.83141</v>
          </cell>
          <cell r="M18">
            <v>1</v>
          </cell>
        </row>
        <row r="19">
          <cell r="D19">
            <v>2010206</v>
          </cell>
          <cell r="E19" t="str">
            <v>  参政议政</v>
          </cell>
          <cell r="F19" t="str">
            <v/>
          </cell>
          <cell r="G19" t="str">
            <v/>
          </cell>
          <cell r="H19" t="str">
            <v/>
          </cell>
          <cell r="I19" t="str">
            <v/>
          </cell>
          <cell r="J19" t="str">
            <v/>
          </cell>
          <cell r="K19" t="str">
            <v/>
          </cell>
          <cell r="L19" t="str">
            <v/>
          </cell>
        </row>
        <row r="20">
          <cell r="D20">
            <v>2010250</v>
          </cell>
          <cell r="E20" t="str">
            <v>  事业运行</v>
          </cell>
          <cell r="F20" t="str">
            <v/>
          </cell>
          <cell r="G20" t="str">
            <v/>
          </cell>
          <cell r="H20">
            <v>290535.44</v>
          </cell>
          <cell r="I20">
            <v>290535.44</v>
          </cell>
          <cell r="J20" t="str">
            <v/>
          </cell>
          <cell r="K20">
            <v>290535.44</v>
          </cell>
          <cell r="L20">
            <v>29.053544</v>
          </cell>
          <cell r="M20">
            <v>29</v>
          </cell>
        </row>
        <row r="21">
          <cell r="D21">
            <v>2010299</v>
          </cell>
          <cell r="E21" t="str">
            <v>  其他政协事务支出</v>
          </cell>
          <cell r="F21" t="str">
            <v/>
          </cell>
          <cell r="G21" t="str">
            <v/>
          </cell>
          <cell r="H21">
            <v>60000</v>
          </cell>
          <cell r="I21">
            <v>60000</v>
          </cell>
          <cell r="J21" t="str">
            <v/>
          </cell>
          <cell r="K21">
            <v>60000</v>
          </cell>
          <cell r="L21">
            <v>6</v>
          </cell>
          <cell r="M21">
            <v>6</v>
          </cell>
        </row>
        <row r="22">
          <cell r="D22">
            <v>20103</v>
          </cell>
          <cell r="E22" t="str">
            <v> 政府办公厅（室）及相关机构事务</v>
          </cell>
          <cell r="F22" t="str">
            <v/>
          </cell>
          <cell r="G22" t="str">
            <v/>
          </cell>
          <cell r="H22">
            <v>28652014.27</v>
          </cell>
          <cell r="I22">
            <v>29593771.8</v>
          </cell>
          <cell r="J22">
            <v>941757.53</v>
          </cell>
          <cell r="K22">
            <v>28652014.27</v>
          </cell>
          <cell r="L22">
            <v>2865.201427</v>
          </cell>
          <cell r="M22">
            <v>2865</v>
          </cell>
        </row>
        <row r="23">
          <cell r="D23">
            <v>2010301</v>
          </cell>
          <cell r="E23" t="str">
            <v>  行政运行</v>
          </cell>
          <cell r="F23" t="str">
            <v/>
          </cell>
          <cell r="G23" t="str">
            <v/>
          </cell>
          <cell r="H23">
            <v>17408855.79</v>
          </cell>
          <cell r="I23">
            <v>17444855.79</v>
          </cell>
          <cell r="J23">
            <v>36000</v>
          </cell>
          <cell r="K23">
            <v>17408855.79</v>
          </cell>
          <cell r="L23">
            <v>1740.885579</v>
          </cell>
          <cell r="M23">
            <v>1741</v>
          </cell>
        </row>
        <row r="24">
          <cell r="D24">
            <v>2010302</v>
          </cell>
          <cell r="E24" t="str">
            <v>  一般行政管理事务</v>
          </cell>
          <cell r="F24" t="str">
            <v/>
          </cell>
          <cell r="G24" t="str">
            <v/>
          </cell>
          <cell r="H24">
            <v>346902.96</v>
          </cell>
          <cell r="I24">
            <v>346902.96</v>
          </cell>
          <cell r="J24" t="str">
            <v/>
          </cell>
          <cell r="K24">
            <v>346902.96</v>
          </cell>
          <cell r="L24">
            <v>34.690296</v>
          </cell>
          <cell r="M24">
            <v>35</v>
          </cell>
        </row>
        <row r="25">
          <cell r="D25">
            <v>2010303</v>
          </cell>
          <cell r="E25" t="str">
            <v>  机关服务</v>
          </cell>
          <cell r="F25" t="str">
            <v/>
          </cell>
          <cell r="G25" t="str">
            <v/>
          </cell>
          <cell r="H25">
            <v>-48397.53</v>
          </cell>
          <cell r="I25" t="str">
            <v/>
          </cell>
          <cell r="J25">
            <v>48397.53</v>
          </cell>
          <cell r="K25">
            <v>-48397.53</v>
          </cell>
          <cell r="L25">
            <v>-4.839753</v>
          </cell>
          <cell r="M25">
            <v>-5</v>
          </cell>
        </row>
        <row r="26">
          <cell r="D26">
            <v>2010305</v>
          </cell>
          <cell r="E26" t="str">
            <v>  专项业务及机关事务管理</v>
          </cell>
          <cell r="F26" t="str">
            <v/>
          </cell>
          <cell r="G26" t="str">
            <v/>
          </cell>
          <cell r="H26">
            <v>5179075.49</v>
          </cell>
          <cell r="I26">
            <v>6036435.49</v>
          </cell>
          <cell r="J26">
            <v>857360</v>
          </cell>
          <cell r="K26">
            <v>5179075.49</v>
          </cell>
          <cell r="L26">
            <v>517.907549</v>
          </cell>
          <cell r="M26">
            <v>518</v>
          </cell>
        </row>
        <row r="27">
          <cell r="D27">
            <v>2010350</v>
          </cell>
          <cell r="E27" t="str">
            <v>  事业运行</v>
          </cell>
          <cell r="F27" t="str">
            <v/>
          </cell>
          <cell r="G27" t="str">
            <v/>
          </cell>
          <cell r="H27">
            <v>4222003.81</v>
          </cell>
          <cell r="I27">
            <v>4222003.81</v>
          </cell>
          <cell r="J27" t="str">
            <v/>
          </cell>
          <cell r="K27">
            <v>4222003.81</v>
          </cell>
          <cell r="L27">
            <v>422.200381</v>
          </cell>
          <cell r="M27">
            <v>422</v>
          </cell>
        </row>
        <row r="28">
          <cell r="D28">
            <v>2010399</v>
          </cell>
          <cell r="E28" t="str">
            <v>  其他政府办公厅（室）及相关机构事务支出</v>
          </cell>
          <cell r="F28" t="str">
            <v/>
          </cell>
          <cell r="G28" t="str">
            <v/>
          </cell>
          <cell r="H28">
            <v>1543573.75</v>
          </cell>
          <cell r="I28">
            <v>1543573.75</v>
          </cell>
          <cell r="J28" t="str">
            <v/>
          </cell>
          <cell r="K28">
            <v>1543573.75</v>
          </cell>
          <cell r="L28">
            <v>154.357375</v>
          </cell>
          <cell r="M28">
            <v>154</v>
          </cell>
        </row>
        <row r="29">
          <cell r="D29">
            <v>20104</v>
          </cell>
          <cell r="E29" t="str">
            <v> 发展与改革事务</v>
          </cell>
          <cell r="F29" t="str">
            <v/>
          </cell>
          <cell r="G29" t="str">
            <v/>
          </cell>
          <cell r="H29">
            <v>4674378.38</v>
          </cell>
          <cell r="I29">
            <v>4875486.67</v>
          </cell>
          <cell r="J29">
            <v>201108.29</v>
          </cell>
          <cell r="K29">
            <v>4674378.38</v>
          </cell>
          <cell r="L29">
            <v>467.437838</v>
          </cell>
          <cell r="M29">
            <v>467</v>
          </cell>
        </row>
        <row r="30">
          <cell r="D30">
            <v>2010401</v>
          </cell>
          <cell r="E30" t="str">
            <v>  行政运行</v>
          </cell>
          <cell r="F30" t="str">
            <v/>
          </cell>
          <cell r="G30" t="str">
            <v/>
          </cell>
          <cell r="H30">
            <v>2957990.31</v>
          </cell>
          <cell r="I30">
            <v>3159098.6</v>
          </cell>
          <cell r="J30">
            <v>201108.29</v>
          </cell>
          <cell r="K30">
            <v>2957990.31</v>
          </cell>
          <cell r="L30">
            <v>295.799031</v>
          </cell>
          <cell r="M30">
            <v>296</v>
          </cell>
        </row>
        <row r="31">
          <cell r="D31">
            <v>2010450</v>
          </cell>
          <cell r="E31" t="str">
            <v>  事业运行</v>
          </cell>
          <cell r="F31" t="str">
            <v/>
          </cell>
          <cell r="G31" t="str">
            <v/>
          </cell>
          <cell r="H31">
            <v>1716388.07</v>
          </cell>
          <cell r="I31">
            <v>1716388.07</v>
          </cell>
          <cell r="J31" t="str">
            <v/>
          </cell>
          <cell r="K31">
            <v>1716388.07</v>
          </cell>
          <cell r="L31">
            <v>171.638807</v>
          </cell>
          <cell r="M31">
            <v>172</v>
          </cell>
        </row>
        <row r="32">
          <cell r="D32">
            <v>20105</v>
          </cell>
          <cell r="E32" t="str">
            <v> 统计信息事务</v>
          </cell>
          <cell r="F32" t="str">
            <v/>
          </cell>
          <cell r="G32" t="str">
            <v/>
          </cell>
          <cell r="H32">
            <v>5037591.25</v>
          </cell>
          <cell r="I32">
            <v>5037951.25</v>
          </cell>
          <cell r="J32">
            <v>360</v>
          </cell>
          <cell r="K32">
            <v>5037591.25</v>
          </cell>
          <cell r="L32">
            <v>503.759125</v>
          </cell>
          <cell r="M32">
            <v>504</v>
          </cell>
        </row>
        <row r="33">
          <cell r="D33">
            <v>2010501</v>
          </cell>
          <cell r="E33" t="str">
            <v>  行政运行</v>
          </cell>
          <cell r="F33" t="str">
            <v/>
          </cell>
          <cell r="G33" t="str">
            <v/>
          </cell>
          <cell r="H33">
            <v>1744609.09</v>
          </cell>
          <cell r="I33">
            <v>1744969.09</v>
          </cell>
          <cell r="J33">
            <v>360</v>
          </cell>
          <cell r="K33">
            <v>1744609.09</v>
          </cell>
          <cell r="L33">
            <v>174.460909</v>
          </cell>
          <cell r="M33">
            <v>174</v>
          </cell>
        </row>
        <row r="34">
          <cell r="D34">
            <v>2010507</v>
          </cell>
          <cell r="E34" t="str">
            <v>  专项普查活动</v>
          </cell>
          <cell r="F34" t="str">
            <v/>
          </cell>
          <cell r="G34" t="str">
            <v/>
          </cell>
          <cell r="H34">
            <v>508476</v>
          </cell>
          <cell r="I34">
            <v>508476</v>
          </cell>
          <cell r="J34" t="str">
            <v/>
          </cell>
          <cell r="K34">
            <v>508476</v>
          </cell>
          <cell r="L34">
            <v>50.8476</v>
          </cell>
          <cell r="M34">
            <v>51</v>
          </cell>
        </row>
        <row r="35">
          <cell r="D35">
            <v>2010508</v>
          </cell>
          <cell r="E35" t="str">
            <v>  统计抽样调查</v>
          </cell>
          <cell r="F35" t="str">
            <v/>
          </cell>
          <cell r="G35" t="str">
            <v/>
          </cell>
          <cell r="H35">
            <v>368800</v>
          </cell>
          <cell r="I35">
            <v>368800</v>
          </cell>
          <cell r="J35" t="str">
            <v/>
          </cell>
          <cell r="K35">
            <v>368800</v>
          </cell>
          <cell r="L35">
            <v>36.88</v>
          </cell>
          <cell r="M35">
            <v>37</v>
          </cell>
        </row>
        <row r="36">
          <cell r="D36">
            <v>2010550</v>
          </cell>
          <cell r="E36" t="str">
            <v>  事业运行</v>
          </cell>
          <cell r="F36" t="str">
            <v/>
          </cell>
          <cell r="G36" t="str">
            <v/>
          </cell>
          <cell r="H36">
            <v>2415706.16</v>
          </cell>
          <cell r="I36">
            <v>2415706.16</v>
          </cell>
          <cell r="J36" t="str">
            <v/>
          </cell>
          <cell r="K36">
            <v>2415706.16</v>
          </cell>
          <cell r="L36">
            <v>241.570616</v>
          </cell>
          <cell r="M36">
            <v>242</v>
          </cell>
        </row>
        <row r="37">
          <cell r="D37">
            <v>20106</v>
          </cell>
          <cell r="E37" t="str">
            <v> 财政事务</v>
          </cell>
          <cell r="F37" t="str">
            <v/>
          </cell>
          <cell r="G37" t="str">
            <v/>
          </cell>
          <cell r="H37">
            <v>10662627.03</v>
          </cell>
          <cell r="I37">
            <v>10663137.03</v>
          </cell>
          <cell r="J37">
            <v>510</v>
          </cell>
          <cell r="K37">
            <v>10662627.03</v>
          </cell>
          <cell r="L37">
            <v>1066.262703</v>
          </cell>
          <cell r="M37">
            <v>1066</v>
          </cell>
        </row>
        <row r="38">
          <cell r="D38">
            <v>2010601</v>
          </cell>
          <cell r="E38" t="str">
            <v>  行政运行</v>
          </cell>
          <cell r="F38" t="str">
            <v/>
          </cell>
          <cell r="G38" t="str">
            <v/>
          </cell>
          <cell r="H38">
            <v>4636003.03</v>
          </cell>
          <cell r="I38">
            <v>4636453.03</v>
          </cell>
          <cell r="J38">
            <v>450</v>
          </cell>
          <cell r="K38">
            <v>4636003.03</v>
          </cell>
          <cell r="L38">
            <v>463.600303</v>
          </cell>
          <cell r="M38">
            <v>464</v>
          </cell>
        </row>
        <row r="39">
          <cell r="D39">
            <v>2010607</v>
          </cell>
          <cell r="E39" t="str">
            <v>  信息化建设</v>
          </cell>
          <cell r="F39" t="str">
            <v/>
          </cell>
          <cell r="G39" t="str">
            <v/>
          </cell>
          <cell r="H39">
            <v>373420</v>
          </cell>
          <cell r="I39">
            <v>373420</v>
          </cell>
          <cell r="J39" t="str">
            <v/>
          </cell>
          <cell r="K39">
            <v>373420</v>
          </cell>
          <cell r="L39">
            <v>37.342</v>
          </cell>
          <cell r="M39">
            <v>37</v>
          </cell>
        </row>
        <row r="40">
          <cell r="D40">
            <v>2010650</v>
          </cell>
          <cell r="E40" t="str">
            <v>  事业运行</v>
          </cell>
          <cell r="F40" t="str">
            <v/>
          </cell>
          <cell r="G40" t="str">
            <v/>
          </cell>
          <cell r="H40">
            <v>5255154</v>
          </cell>
          <cell r="I40">
            <v>5255214</v>
          </cell>
          <cell r="J40">
            <v>60</v>
          </cell>
          <cell r="K40">
            <v>5255154</v>
          </cell>
          <cell r="L40">
            <v>525.5154</v>
          </cell>
          <cell r="M40">
            <v>526</v>
          </cell>
        </row>
        <row r="41">
          <cell r="D41">
            <v>2010699</v>
          </cell>
          <cell r="E41" t="str">
            <v>  其他财政事务支出</v>
          </cell>
          <cell r="F41" t="str">
            <v/>
          </cell>
          <cell r="G41" t="str">
            <v/>
          </cell>
          <cell r="H41">
            <v>398050</v>
          </cell>
          <cell r="I41">
            <v>398050</v>
          </cell>
          <cell r="J41" t="str">
            <v/>
          </cell>
          <cell r="K41">
            <v>398050</v>
          </cell>
          <cell r="L41">
            <v>39.805</v>
          </cell>
          <cell r="M41">
            <v>40</v>
          </cell>
        </row>
        <row r="42">
          <cell r="D42">
            <v>20107</v>
          </cell>
          <cell r="E42" t="str">
            <v> 税收事务</v>
          </cell>
          <cell r="F42" t="str">
            <v/>
          </cell>
          <cell r="G42" t="str">
            <v/>
          </cell>
          <cell r="H42">
            <v>749243</v>
          </cell>
          <cell r="I42">
            <v>749243</v>
          </cell>
          <cell r="J42" t="str">
            <v/>
          </cell>
          <cell r="K42">
            <v>749243</v>
          </cell>
          <cell r="L42">
            <v>74.9243</v>
          </cell>
          <cell r="M42">
            <v>75</v>
          </cell>
        </row>
        <row r="43">
          <cell r="D43">
            <v>2010799</v>
          </cell>
          <cell r="E43" t="str">
            <v>  其他税收事务支出</v>
          </cell>
          <cell r="F43" t="str">
            <v/>
          </cell>
          <cell r="G43" t="str">
            <v/>
          </cell>
          <cell r="H43">
            <v>749243</v>
          </cell>
          <cell r="I43">
            <v>749243</v>
          </cell>
          <cell r="J43" t="str">
            <v/>
          </cell>
          <cell r="K43">
            <v>749243</v>
          </cell>
          <cell r="L43">
            <v>74.9243</v>
          </cell>
          <cell r="M43">
            <v>75</v>
          </cell>
        </row>
        <row r="44">
          <cell r="D44">
            <v>20111</v>
          </cell>
          <cell r="E44" t="str">
            <v> 纪检监察事务</v>
          </cell>
          <cell r="F44" t="str">
            <v/>
          </cell>
          <cell r="G44" t="str">
            <v/>
          </cell>
          <cell r="H44">
            <v>15036877.63</v>
          </cell>
          <cell r="I44">
            <v>15036877.63</v>
          </cell>
          <cell r="J44" t="str">
            <v/>
          </cell>
          <cell r="K44">
            <v>15036877.63</v>
          </cell>
          <cell r="L44">
            <v>1503.687763</v>
          </cell>
          <cell r="M44">
            <v>1504</v>
          </cell>
        </row>
        <row r="45">
          <cell r="D45">
            <v>2011101</v>
          </cell>
          <cell r="E45" t="str">
            <v>  行政运行</v>
          </cell>
          <cell r="F45" t="str">
            <v/>
          </cell>
          <cell r="G45" t="str">
            <v/>
          </cell>
          <cell r="H45">
            <v>13936958.15</v>
          </cell>
          <cell r="I45">
            <v>13936958.15</v>
          </cell>
          <cell r="J45" t="str">
            <v/>
          </cell>
          <cell r="K45">
            <v>13936958.15</v>
          </cell>
          <cell r="L45">
            <v>1393.695815</v>
          </cell>
          <cell r="M45">
            <v>1394</v>
          </cell>
        </row>
        <row r="46">
          <cell r="D46">
            <v>2011102</v>
          </cell>
          <cell r="E46" t="str">
            <v>  一般行政管理事务</v>
          </cell>
          <cell r="F46" t="str">
            <v/>
          </cell>
          <cell r="G46" t="str">
            <v/>
          </cell>
          <cell r="H46">
            <v>899600</v>
          </cell>
          <cell r="I46">
            <v>899600</v>
          </cell>
          <cell r="J46" t="str">
            <v/>
          </cell>
          <cell r="K46">
            <v>899600</v>
          </cell>
          <cell r="L46">
            <v>89.96</v>
          </cell>
          <cell r="M46">
            <v>90</v>
          </cell>
        </row>
        <row r="47">
          <cell r="D47">
            <v>2011150</v>
          </cell>
          <cell r="E47" t="str">
            <v>  事业运行</v>
          </cell>
          <cell r="F47" t="str">
            <v/>
          </cell>
          <cell r="G47" t="str">
            <v/>
          </cell>
          <cell r="H47">
            <v>200319.48</v>
          </cell>
          <cell r="I47">
            <v>200319.48</v>
          </cell>
          <cell r="J47" t="str">
            <v/>
          </cell>
          <cell r="K47">
            <v>200319.48</v>
          </cell>
          <cell r="L47">
            <v>20.031948</v>
          </cell>
          <cell r="M47">
            <v>20</v>
          </cell>
        </row>
        <row r="48">
          <cell r="D48">
            <v>20113</v>
          </cell>
          <cell r="E48" t="str">
            <v> 商贸事务</v>
          </cell>
          <cell r="F48" t="str">
            <v/>
          </cell>
          <cell r="G48" t="str">
            <v/>
          </cell>
          <cell r="H48">
            <v>1796365.57</v>
          </cell>
          <cell r="I48">
            <v>1796365.57</v>
          </cell>
          <cell r="J48" t="str">
            <v/>
          </cell>
          <cell r="K48">
            <v>1796365.57</v>
          </cell>
          <cell r="L48">
            <v>179.636557</v>
          </cell>
          <cell r="M48">
            <v>180</v>
          </cell>
        </row>
        <row r="49">
          <cell r="D49">
            <v>2011301</v>
          </cell>
          <cell r="E49" t="str">
            <v>  行政运行</v>
          </cell>
          <cell r="F49" t="str">
            <v/>
          </cell>
          <cell r="G49" t="str">
            <v/>
          </cell>
          <cell r="H49">
            <v>1386670.55</v>
          </cell>
          <cell r="I49">
            <v>1386670.55</v>
          </cell>
          <cell r="J49" t="str">
            <v/>
          </cell>
          <cell r="K49">
            <v>1386670.55</v>
          </cell>
          <cell r="L49">
            <v>138.667055</v>
          </cell>
          <cell r="M49">
            <v>139</v>
          </cell>
        </row>
        <row r="50">
          <cell r="D50">
            <v>2011308</v>
          </cell>
          <cell r="E50" t="str">
            <v>  招商引资</v>
          </cell>
          <cell r="F50" t="str">
            <v/>
          </cell>
          <cell r="G50" t="str">
            <v/>
          </cell>
          <cell r="H50">
            <v>12942</v>
          </cell>
          <cell r="I50">
            <v>12942</v>
          </cell>
          <cell r="J50" t="str">
            <v/>
          </cell>
          <cell r="K50">
            <v>12942</v>
          </cell>
          <cell r="L50">
            <v>1.2942</v>
          </cell>
          <cell r="M50">
            <v>1</v>
          </cell>
        </row>
        <row r="51">
          <cell r="D51">
            <v>2011350</v>
          </cell>
          <cell r="E51" t="str">
            <v>  事业运行</v>
          </cell>
          <cell r="F51" t="str">
            <v/>
          </cell>
          <cell r="G51" t="str">
            <v/>
          </cell>
          <cell r="H51">
            <v>147144.24</v>
          </cell>
          <cell r="I51">
            <v>147144.24</v>
          </cell>
          <cell r="J51" t="str">
            <v/>
          </cell>
          <cell r="K51">
            <v>147144.24</v>
          </cell>
          <cell r="L51">
            <v>14.714424</v>
          </cell>
          <cell r="M51">
            <v>15</v>
          </cell>
        </row>
        <row r="52">
          <cell r="D52">
            <v>2011399</v>
          </cell>
          <cell r="E52" t="str">
            <v>  其他商贸事务支出</v>
          </cell>
          <cell r="F52" t="str">
            <v/>
          </cell>
          <cell r="G52" t="str">
            <v/>
          </cell>
          <cell r="H52">
            <v>249608.78</v>
          </cell>
          <cell r="I52">
            <v>249608.78</v>
          </cell>
          <cell r="J52" t="str">
            <v/>
          </cell>
          <cell r="K52">
            <v>249608.78</v>
          </cell>
          <cell r="L52">
            <v>24.960878</v>
          </cell>
          <cell r="M52">
            <v>25</v>
          </cell>
        </row>
        <row r="53">
          <cell r="D53">
            <v>20123</v>
          </cell>
          <cell r="E53" t="str">
            <v> 民族事务</v>
          </cell>
          <cell r="F53" t="str">
            <v/>
          </cell>
          <cell r="G53" t="str">
            <v/>
          </cell>
          <cell r="H53">
            <v>39400</v>
          </cell>
          <cell r="I53">
            <v>39400</v>
          </cell>
          <cell r="J53" t="str">
            <v/>
          </cell>
          <cell r="K53">
            <v>39400</v>
          </cell>
          <cell r="L53">
            <v>3.94</v>
          </cell>
          <cell r="M53">
            <v>4</v>
          </cell>
        </row>
        <row r="54">
          <cell r="D54">
            <v>2012304</v>
          </cell>
          <cell r="E54" t="str">
            <v>  民族工作专项</v>
          </cell>
          <cell r="F54" t="str">
            <v/>
          </cell>
          <cell r="G54" t="str">
            <v/>
          </cell>
          <cell r="H54">
            <v>4200</v>
          </cell>
          <cell r="I54">
            <v>4200</v>
          </cell>
          <cell r="J54" t="str">
            <v/>
          </cell>
          <cell r="K54">
            <v>4200</v>
          </cell>
          <cell r="L54">
            <v>0.42</v>
          </cell>
          <cell r="M54">
            <v>0</v>
          </cell>
        </row>
        <row r="55">
          <cell r="D55">
            <v>2012399</v>
          </cell>
          <cell r="E55" t="str">
            <v>  其他民族事务支出</v>
          </cell>
          <cell r="F55" t="str">
            <v/>
          </cell>
          <cell r="G55" t="str">
            <v/>
          </cell>
          <cell r="H55">
            <v>35200</v>
          </cell>
          <cell r="I55">
            <v>35200</v>
          </cell>
          <cell r="J55" t="str">
            <v/>
          </cell>
          <cell r="K55">
            <v>35200</v>
          </cell>
          <cell r="L55">
            <v>3.52</v>
          </cell>
          <cell r="M55">
            <v>4</v>
          </cell>
        </row>
        <row r="56">
          <cell r="D56">
            <v>20126</v>
          </cell>
          <cell r="E56" t="str">
            <v> 档案事务</v>
          </cell>
          <cell r="F56" t="str">
            <v/>
          </cell>
          <cell r="G56" t="str">
            <v/>
          </cell>
          <cell r="H56">
            <v>1178553.6</v>
          </cell>
          <cell r="I56">
            <v>1178553.6</v>
          </cell>
          <cell r="J56" t="str">
            <v/>
          </cell>
          <cell r="K56">
            <v>1178553.6</v>
          </cell>
          <cell r="L56">
            <v>117.85536</v>
          </cell>
          <cell r="M56">
            <v>118</v>
          </cell>
        </row>
        <row r="57">
          <cell r="D57">
            <v>2012601</v>
          </cell>
          <cell r="E57" t="str">
            <v>  行政运行</v>
          </cell>
          <cell r="F57" t="str">
            <v/>
          </cell>
          <cell r="G57" t="str">
            <v/>
          </cell>
          <cell r="H57">
            <v>1091341.92</v>
          </cell>
          <cell r="I57">
            <v>1091341.92</v>
          </cell>
          <cell r="J57" t="str">
            <v/>
          </cell>
          <cell r="K57">
            <v>1091341.92</v>
          </cell>
          <cell r="L57">
            <v>109.134192</v>
          </cell>
          <cell r="M57">
            <v>109</v>
          </cell>
        </row>
        <row r="58">
          <cell r="D58">
            <v>2012699</v>
          </cell>
          <cell r="E58" t="str">
            <v>  其他档案事务支出</v>
          </cell>
          <cell r="F58" t="str">
            <v/>
          </cell>
          <cell r="G58" t="str">
            <v/>
          </cell>
          <cell r="H58">
            <v>87211.68</v>
          </cell>
          <cell r="I58">
            <v>87211.68</v>
          </cell>
          <cell r="J58" t="str">
            <v/>
          </cell>
          <cell r="K58">
            <v>87211.68</v>
          </cell>
          <cell r="L58">
            <v>8.721168</v>
          </cell>
          <cell r="M58">
            <v>9</v>
          </cell>
        </row>
        <row r="59">
          <cell r="D59">
            <v>20128</v>
          </cell>
          <cell r="E59" t="str">
            <v> 民主党派及工商联事务</v>
          </cell>
          <cell r="F59" t="str">
            <v/>
          </cell>
          <cell r="G59" t="str">
            <v/>
          </cell>
          <cell r="H59">
            <v>486336.65</v>
          </cell>
          <cell r="I59">
            <v>486336.65</v>
          </cell>
          <cell r="J59" t="str">
            <v/>
          </cell>
          <cell r="K59">
            <v>486336.65</v>
          </cell>
          <cell r="L59">
            <v>48.633665</v>
          </cell>
          <cell r="M59">
            <v>49</v>
          </cell>
        </row>
        <row r="60">
          <cell r="D60">
            <v>2012801</v>
          </cell>
          <cell r="E60" t="str">
            <v>  行政运行</v>
          </cell>
          <cell r="F60" t="str">
            <v/>
          </cell>
          <cell r="G60" t="str">
            <v/>
          </cell>
          <cell r="H60">
            <v>455580.74</v>
          </cell>
          <cell r="I60">
            <v>455580.74</v>
          </cell>
          <cell r="J60" t="str">
            <v/>
          </cell>
          <cell r="K60">
            <v>455580.74</v>
          </cell>
          <cell r="L60">
            <v>45.558074</v>
          </cell>
          <cell r="M60">
            <v>46</v>
          </cell>
        </row>
        <row r="61">
          <cell r="D61">
            <v>2012899</v>
          </cell>
          <cell r="E61" t="str">
            <v>  其他民主党派及工商联事务支出</v>
          </cell>
          <cell r="F61" t="str">
            <v/>
          </cell>
          <cell r="G61" t="str">
            <v/>
          </cell>
          <cell r="H61">
            <v>30755.91</v>
          </cell>
          <cell r="I61">
            <v>30755.91</v>
          </cell>
          <cell r="J61" t="str">
            <v/>
          </cell>
          <cell r="K61">
            <v>30755.91</v>
          </cell>
          <cell r="L61">
            <v>3.075591</v>
          </cell>
          <cell r="M61">
            <v>3</v>
          </cell>
        </row>
        <row r="62">
          <cell r="D62">
            <v>20129</v>
          </cell>
          <cell r="E62" t="str">
            <v> 群众团体事务</v>
          </cell>
          <cell r="F62" t="str">
            <v/>
          </cell>
          <cell r="G62" t="str">
            <v/>
          </cell>
          <cell r="H62">
            <v>3750444.68</v>
          </cell>
          <cell r="I62">
            <v>3751764.68</v>
          </cell>
          <cell r="J62">
            <v>1320</v>
          </cell>
          <cell r="K62">
            <v>3750444.68</v>
          </cell>
          <cell r="L62">
            <v>375.044468</v>
          </cell>
          <cell r="M62">
            <v>375</v>
          </cell>
        </row>
        <row r="63">
          <cell r="D63">
            <v>2012901</v>
          </cell>
          <cell r="E63" t="str">
            <v>  行政运行</v>
          </cell>
          <cell r="F63" t="str">
            <v/>
          </cell>
          <cell r="G63" t="str">
            <v/>
          </cell>
          <cell r="H63">
            <v>2002761.11</v>
          </cell>
          <cell r="I63">
            <v>2003921.11</v>
          </cell>
          <cell r="J63">
            <v>1160</v>
          </cell>
          <cell r="K63">
            <v>2002761.11</v>
          </cell>
          <cell r="L63">
            <v>200.276111</v>
          </cell>
          <cell r="M63">
            <v>200</v>
          </cell>
        </row>
        <row r="64">
          <cell r="D64">
            <v>2012902</v>
          </cell>
          <cell r="E64" t="str">
            <v>  一般行政管理事务</v>
          </cell>
          <cell r="F64" t="str">
            <v/>
          </cell>
          <cell r="G64" t="str">
            <v/>
          </cell>
          <cell r="H64">
            <v>70000</v>
          </cell>
          <cell r="I64">
            <v>70000</v>
          </cell>
          <cell r="J64" t="str">
            <v/>
          </cell>
          <cell r="K64">
            <v>70000</v>
          </cell>
          <cell r="L64">
            <v>7</v>
          </cell>
          <cell r="M64">
            <v>7</v>
          </cell>
        </row>
        <row r="65">
          <cell r="D65">
            <v>2012950</v>
          </cell>
          <cell r="E65" t="str">
            <v>  事业运行</v>
          </cell>
          <cell r="F65" t="str">
            <v/>
          </cell>
          <cell r="G65" t="str">
            <v/>
          </cell>
          <cell r="H65">
            <v>951632.04</v>
          </cell>
          <cell r="I65">
            <v>951632.04</v>
          </cell>
          <cell r="J65" t="str">
            <v/>
          </cell>
          <cell r="K65">
            <v>951632.04</v>
          </cell>
          <cell r="L65">
            <v>95.163204</v>
          </cell>
          <cell r="M65">
            <v>95</v>
          </cell>
        </row>
        <row r="66">
          <cell r="D66">
            <v>2012999</v>
          </cell>
          <cell r="E66" t="str">
            <v>  其他群众团体事务支出</v>
          </cell>
          <cell r="F66" t="str">
            <v/>
          </cell>
          <cell r="G66" t="str">
            <v/>
          </cell>
          <cell r="H66">
            <v>726051.53</v>
          </cell>
          <cell r="I66">
            <v>726211.53</v>
          </cell>
          <cell r="J66">
            <v>160</v>
          </cell>
          <cell r="K66">
            <v>726051.53</v>
          </cell>
          <cell r="L66">
            <v>72.605153</v>
          </cell>
          <cell r="M66">
            <v>73</v>
          </cell>
        </row>
        <row r="67">
          <cell r="D67">
            <v>20131</v>
          </cell>
          <cell r="E67" t="str">
            <v> 党委办公厅（室）及相关机构事务</v>
          </cell>
          <cell r="F67" t="str">
            <v/>
          </cell>
          <cell r="G67" t="str">
            <v/>
          </cell>
          <cell r="H67">
            <v>9604224.47</v>
          </cell>
          <cell r="I67">
            <v>9604224.47</v>
          </cell>
          <cell r="J67" t="str">
            <v/>
          </cell>
          <cell r="K67">
            <v>9604224.47</v>
          </cell>
          <cell r="L67">
            <v>960.422447</v>
          </cell>
          <cell r="M67">
            <v>960</v>
          </cell>
        </row>
        <row r="68">
          <cell r="D68">
            <v>2013101</v>
          </cell>
          <cell r="E68" t="str">
            <v>  行政运行</v>
          </cell>
          <cell r="F68" t="str">
            <v/>
          </cell>
          <cell r="G68" t="str">
            <v/>
          </cell>
          <cell r="H68">
            <v>8358920.96</v>
          </cell>
          <cell r="I68">
            <v>8358920.96</v>
          </cell>
          <cell r="J68" t="str">
            <v/>
          </cell>
          <cell r="K68">
            <v>8358920.96</v>
          </cell>
          <cell r="L68">
            <v>835.892096</v>
          </cell>
          <cell r="M68">
            <v>836</v>
          </cell>
        </row>
        <row r="69">
          <cell r="D69">
            <v>2013102</v>
          </cell>
          <cell r="E69" t="str">
            <v>  一般行政管理事务</v>
          </cell>
          <cell r="F69" t="str">
            <v/>
          </cell>
          <cell r="G69" t="str">
            <v/>
          </cell>
          <cell r="H69">
            <v>113856.66</v>
          </cell>
          <cell r="I69">
            <v>113856.66</v>
          </cell>
          <cell r="J69" t="str">
            <v/>
          </cell>
          <cell r="K69">
            <v>113856.66</v>
          </cell>
          <cell r="L69">
            <v>11.385666</v>
          </cell>
          <cell r="M69">
            <v>11</v>
          </cell>
        </row>
        <row r="70">
          <cell r="D70">
            <v>2013150</v>
          </cell>
          <cell r="E70" t="str">
            <v>  事业运行</v>
          </cell>
          <cell r="F70" t="str">
            <v/>
          </cell>
          <cell r="G70" t="str">
            <v/>
          </cell>
          <cell r="H70">
            <v>1081446.85</v>
          </cell>
          <cell r="I70">
            <v>1081446.85</v>
          </cell>
          <cell r="J70" t="str">
            <v/>
          </cell>
          <cell r="K70">
            <v>1081446.85</v>
          </cell>
          <cell r="L70">
            <v>108.144685</v>
          </cell>
          <cell r="M70">
            <v>108</v>
          </cell>
        </row>
        <row r="71">
          <cell r="D71">
            <v>2013199</v>
          </cell>
          <cell r="E71" t="str">
            <v>  其他党委办公厅（室）及相关机构事务支出</v>
          </cell>
          <cell r="F71" t="str">
            <v/>
          </cell>
          <cell r="G71" t="str">
            <v/>
          </cell>
          <cell r="H71">
            <v>50000</v>
          </cell>
          <cell r="I71">
            <v>50000</v>
          </cell>
          <cell r="J71" t="str">
            <v/>
          </cell>
          <cell r="K71">
            <v>50000</v>
          </cell>
          <cell r="L71">
            <v>5</v>
          </cell>
          <cell r="M71">
            <v>5</v>
          </cell>
        </row>
        <row r="72">
          <cell r="D72">
            <v>20132</v>
          </cell>
          <cell r="E72" t="str">
            <v> 组织事务</v>
          </cell>
          <cell r="F72" t="str">
            <v/>
          </cell>
          <cell r="G72" t="str">
            <v/>
          </cell>
          <cell r="H72">
            <v>7024159.54</v>
          </cell>
          <cell r="I72">
            <v>7035839.54</v>
          </cell>
          <cell r="J72">
            <v>11680</v>
          </cell>
          <cell r="K72">
            <v>7024159.54</v>
          </cell>
          <cell r="L72">
            <v>702.415954</v>
          </cell>
          <cell r="M72">
            <v>702</v>
          </cell>
        </row>
        <row r="73">
          <cell r="D73">
            <v>2013201</v>
          </cell>
          <cell r="E73" t="str">
            <v>  行政运行</v>
          </cell>
          <cell r="F73" t="str">
            <v/>
          </cell>
          <cell r="G73" t="str">
            <v/>
          </cell>
          <cell r="H73">
            <v>6155252.48</v>
          </cell>
          <cell r="I73">
            <v>6166932.48</v>
          </cell>
          <cell r="J73">
            <v>11680</v>
          </cell>
          <cell r="K73">
            <v>6155252.48</v>
          </cell>
          <cell r="L73">
            <v>615.525248</v>
          </cell>
          <cell r="M73">
            <v>616</v>
          </cell>
        </row>
        <row r="74">
          <cell r="D74">
            <v>2013202</v>
          </cell>
          <cell r="E74" t="str">
            <v>  一般行政管理事务</v>
          </cell>
          <cell r="F74" t="str">
            <v/>
          </cell>
          <cell r="G74" t="str">
            <v/>
          </cell>
          <cell r="H74">
            <v>673761.59</v>
          </cell>
          <cell r="I74">
            <v>673761.59</v>
          </cell>
          <cell r="J74" t="str">
            <v/>
          </cell>
          <cell r="K74">
            <v>673761.59</v>
          </cell>
          <cell r="L74">
            <v>67.376159</v>
          </cell>
          <cell r="M74">
            <v>67</v>
          </cell>
        </row>
        <row r="75">
          <cell r="D75">
            <v>2013250</v>
          </cell>
          <cell r="E75" t="str">
            <v>  事业运行</v>
          </cell>
          <cell r="F75" t="str">
            <v/>
          </cell>
          <cell r="G75" t="str">
            <v/>
          </cell>
          <cell r="H75">
            <v>195145.47</v>
          </cell>
          <cell r="I75">
            <v>195145.47</v>
          </cell>
          <cell r="J75" t="str">
            <v/>
          </cell>
          <cell r="K75">
            <v>195145.47</v>
          </cell>
          <cell r="L75">
            <v>19.514547</v>
          </cell>
          <cell r="M75">
            <v>20</v>
          </cell>
        </row>
        <row r="76">
          <cell r="D76">
            <v>20133</v>
          </cell>
          <cell r="E76" t="str">
            <v> 宣传事务</v>
          </cell>
          <cell r="F76" t="str">
            <v/>
          </cell>
          <cell r="G76" t="str">
            <v/>
          </cell>
          <cell r="H76">
            <v>4365332.44</v>
          </cell>
          <cell r="I76">
            <v>4366812.44</v>
          </cell>
          <cell r="J76">
            <v>1480</v>
          </cell>
          <cell r="K76">
            <v>4365332.44</v>
          </cell>
          <cell r="L76">
            <v>436.533244</v>
          </cell>
          <cell r="M76">
            <v>437</v>
          </cell>
        </row>
        <row r="77">
          <cell r="D77">
            <v>2013301</v>
          </cell>
          <cell r="E77" t="str">
            <v>  行政运行</v>
          </cell>
          <cell r="F77" t="str">
            <v/>
          </cell>
          <cell r="G77" t="str">
            <v/>
          </cell>
          <cell r="H77">
            <v>2460038.76</v>
          </cell>
          <cell r="I77">
            <v>2461518.76</v>
          </cell>
          <cell r="J77">
            <v>1480</v>
          </cell>
          <cell r="K77">
            <v>2460038.76</v>
          </cell>
          <cell r="L77">
            <v>246.003876</v>
          </cell>
          <cell r="M77">
            <v>246</v>
          </cell>
        </row>
        <row r="78">
          <cell r="D78">
            <v>2013304</v>
          </cell>
          <cell r="E78" t="str">
            <v>  宣传管理</v>
          </cell>
          <cell r="F78" t="str">
            <v/>
          </cell>
          <cell r="G78" t="str">
            <v/>
          </cell>
          <cell r="H78">
            <v>591651.49</v>
          </cell>
          <cell r="I78">
            <v>591651.49</v>
          </cell>
          <cell r="J78" t="str">
            <v/>
          </cell>
          <cell r="K78">
            <v>591651.49</v>
          </cell>
          <cell r="L78">
            <v>59.165149</v>
          </cell>
          <cell r="M78">
            <v>59</v>
          </cell>
        </row>
        <row r="79">
          <cell r="D79">
            <v>2013350</v>
          </cell>
          <cell r="E79" t="str">
            <v>  事业运行</v>
          </cell>
          <cell r="F79" t="str">
            <v/>
          </cell>
          <cell r="G79" t="str">
            <v/>
          </cell>
          <cell r="H79">
            <v>1313642.19</v>
          </cell>
          <cell r="I79">
            <v>1313642.19</v>
          </cell>
          <cell r="J79" t="str">
            <v/>
          </cell>
          <cell r="K79">
            <v>1313642.19</v>
          </cell>
          <cell r="L79">
            <v>131.364219</v>
          </cell>
          <cell r="M79">
            <v>131</v>
          </cell>
        </row>
        <row r="80">
          <cell r="D80">
            <v>20134</v>
          </cell>
          <cell r="E80" t="str">
            <v> 统战事务</v>
          </cell>
          <cell r="F80" t="str">
            <v/>
          </cell>
          <cell r="G80" t="str">
            <v/>
          </cell>
          <cell r="H80">
            <v>1944366.56</v>
          </cell>
          <cell r="I80">
            <v>1944366.56</v>
          </cell>
          <cell r="J80" t="str">
            <v/>
          </cell>
          <cell r="K80">
            <v>1944366.56</v>
          </cell>
          <cell r="L80">
            <v>194.436656</v>
          </cell>
          <cell r="M80">
            <v>194</v>
          </cell>
        </row>
        <row r="81">
          <cell r="D81">
            <v>2013401</v>
          </cell>
          <cell r="E81" t="str">
            <v>  行政运行</v>
          </cell>
          <cell r="F81" t="str">
            <v/>
          </cell>
          <cell r="G81" t="str">
            <v/>
          </cell>
          <cell r="H81">
            <v>1408795.07</v>
          </cell>
          <cell r="I81">
            <v>1408795.07</v>
          </cell>
          <cell r="J81" t="str">
            <v/>
          </cell>
          <cell r="K81">
            <v>1408795.07</v>
          </cell>
          <cell r="L81">
            <v>140.879507</v>
          </cell>
          <cell r="M81">
            <v>141</v>
          </cell>
        </row>
        <row r="82">
          <cell r="D82">
            <v>2013404</v>
          </cell>
          <cell r="E82" t="str">
            <v>  宗教事务</v>
          </cell>
          <cell r="F82" t="str">
            <v/>
          </cell>
          <cell r="G82" t="str">
            <v/>
          </cell>
          <cell r="H82">
            <v>7250</v>
          </cell>
          <cell r="I82">
            <v>7250</v>
          </cell>
          <cell r="J82" t="str">
            <v/>
          </cell>
          <cell r="K82">
            <v>7250</v>
          </cell>
          <cell r="L82">
            <v>0.725</v>
          </cell>
          <cell r="M82">
            <v>1</v>
          </cell>
        </row>
        <row r="83">
          <cell r="D83">
            <v>2013405</v>
          </cell>
          <cell r="E83" t="str">
            <v>  华侨事务</v>
          </cell>
          <cell r="F83" t="str">
            <v/>
          </cell>
          <cell r="G83" t="str">
            <v/>
          </cell>
          <cell r="H83">
            <v>20000</v>
          </cell>
          <cell r="I83">
            <v>20000</v>
          </cell>
          <cell r="J83" t="str">
            <v/>
          </cell>
          <cell r="K83">
            <v>20000</v>
          </cell>
          <cell r="L83">
            <v>2</v>
          </cell>
          <cell r="M83">
            <v>2</v>
          </cell>
        </row>
        <row r="84">
          <cell r="D84">
            <v>2013450</v>
          </cell>
          <cell r="E84" t="str">
            <v>  事业运行</v>
          </cell>
          <cell r="F84" t="str">
            <v/>
          </cell>
          <cell r="G84" t="str">
            <v/>
          </cell>
          <cell r="H84">
            <v>460289.11</v>
          </cell>
          <cell r="I84">
            <v>460289.11</v>
          </cell>
          <cell r="J84" t="str">
            <v/>
          </cell>
          <cell r="K84">
            <v>460289.11</v>
          </cell>
          <cell r="L84">
            <v>46.028911</v>
          </cell>
          <cell r="M84">
            <v>46</v>
          </cell>
        </row>
        <row r="85">
          <cell r="D85">
            <v>2013499</v>
          </cell>
          <cell r="E85" t="str">
            <v>  其他统战事务支出</v>
          </cell>
          <cell r="F85" t="str">
            <v/>
          </cell>
          <cell r="G85" t="str">
            <v/>
          </cell>
          <cell r="H85">
            <v>48032.38</v>
          </cell>
          <cell r="I85">
            <v>48032.38</v>
          </cell>
          <cell r="J85" t="str">
            <v/>
          </cell>
          <cell r="K85">
            <v>48032.38</v>
          </cell>
          <cell r="L85">
            <v>4.803238</v>
          </cell>
          <cell r="M85">
            <v>5</v>
          </cell>
        </row>
        <row r="86">
          <cell r="D86">
            <v>20136</v>
          </cell>
          <cell r="E86" t="str">
            <v> 其他共产党事务支出</v>
          </cell>
          <cell r="F86" t="str">
            <v/>
          </cell>
          <cell r="G86" t="str">
            <v/>
          </cell>
          <cell r="H86">
            <v>727005.75</v>
          </cell>
          <cell r="I86">
            <v>727005.75</v>
          </cell>
          <cell r="J86" t="str">
            <v/>
          </cell>
          <cell r="K86">
            <v>727005.75</v>
          </cell>
          <cell r="L86">
            <v>72.700575</v>
          </cell>
          <cell r="M86">
            <v>73</v>
          </cell>
        </row>
        <row r="87">
          <cell r="D87">
            <v>2013602</v>
          </cell>
          <cell r="E87" t="str">
            <v>  一般行政管理事务</v>
          </cell>
          <cell r="F87" t="str">
            <v/>
          </cell>
          <cell r="G87" t="str">
            <v/>
          </cell>
          <cell r="H87">
            <v>38531.42</v>
          </cell>
          <cell r="I87">
            <v>38531.42</v>
          </cell>
          <cell r="J87" t="str">
            <v/>
          </cell>
          <cell r="K87">
            <v>38531.42</v>
          </cell>
          <cell r="L87">
            <v>3.853142</v>
          </cell>
          <cell r="M87">
            <v>4</v>
          </cell>
        </row>
        <row r="88">
          <cell r="D88">
            <v>2013650</v>
          </cell>
          <cell r="E88" t="str">
            <v>  事业运行</v>
          </cell>
          <cell r="F88" t="str">
            <v/>
          </cell>
          <cell r="G88" t="str">
            <v/>
          </cell>
          <cell r="H88">
            <v>666661.04</v>
          </cell>
          <cell r="I88">
            <v>666661.04</v>
          </cell>
          <cell r="J88" t="str">
            <v/>
          </cell>
          <cell r="K88">
            <v>666661.04</v>
          </cell>
          <cell r="L88">
            <v>66.666104</v>
          </cell>
          <cell r="M88">
            <v>67</v>
          </cell>
        </row>
        <row r="89">
          <cell r="D89">
            <v>2013699</v>
          </cell>
          <cell r="E89" t="str">
            <v>  其他共产党事务支出</v>
          </cell>
          <cell r="F89" t="str">
            <v/>
          </cell>
          <cell r="G89" t="str">
            <v/>
          </cell>
          <cell r="H89">
            <v>21813.29</v>
          </cell>
          <cell r="I89">
            <v>21813.29</v>
          </cell>
          <cell r="J89" t="str">
            <v/>
          </cell>
          <cell r="K89">
            <v>21813.29</v>
          </cell>
          <cell r="L89">
            <v>2.181329</v>
          </cell>
          <cell r="M89">
            <v>2</v>
          </cell>
        </row>
        <row r="90">
          <cell r="D90">
            <v>20138</v>
          </cell>
          <cell r="E90" t="str">
            <v> 市场监督管理事务</v>
          </cell>
          <cell r="F90" t="str">
            <v/>
          </cell>
          <cell r="G90" t="str">
            <v/>
          </cell>
          <cell r="H90">
            <v>9504774.96</v>
          </cell>
          <cell r="I90">
            <v>9504774.96</v>
          </cell>
          <cell r="J90" t="str">
            <v/>
          </cell>
          <cell r="K90">
            <v>9504774.96</v>
          </cell>
          <cell r="L90">
            <v>950.477496</v>
          </cell>
          <cell r="M90">
            <v>950</v>
          </cell>
        </row>
        <row r="91">
          <cell r="D91">
            <v>2013801</v>
          </cell>
          <cell r="E91" t="str">
            <v>  行政运行</v>
          </cell>
          <cell r="F91" t="str">
            <v/>
          </cell>
          <cell r="G91" t="str">
            <v/>
          </cell>
          <cell r="H91">
            <v>7019011.77</v>
          </cell>
          <cell r="I91">
            <v>7019011.77</v>
          </cell>
          <cell r="J91" t="str">
            <v/>
          </cell>
          <cell r="K91">
            <v>7019011.77</v>
          </cell>
          <cell r="L91">
            <v>701.901177</v>
          </cell>
          <cell r="M91">
            <v>702</v>
          </cell>
        </row>
        <row r="92">
          <cell r="D92">
            <v>2013804</v>
          </cell>
          <cell r="E92" t="str">
            <v>  市场主体管理</v>
          </cell>
          <cell r="F92" t="str">
            <v/>
          </cell>
          <cell r="G92" t="str">
            <v/>
          </cell>
          <cell r="H92">
            <v>315000</v>
          </cell>
          <cell r="I92">
            <v>315000</v>
          </cell>
          <cell r="J92" t="str">
            <v/>
          </cell>
          <cell r="K92">
            <v>315000</v>
          </cell>
          <cell r="L92">
            <v>31.5</v>
          </cell>
          <cell r="M92">
            <v>32</v>
          </cell>
        </row>
        <row r="93">
          <cell r="D93">
            <v>2013805</v>
          </cell>
          <cell r="E93" t="str">
            <v>  市场秩序执法</v>
          </cell>
          <cell r="F93" t="str">
            <v/>
          </cell>
          <cell r="G93" t="str">
            <v/>
          </cell>
          <cell r="H93">
            <v>190000</v>
          </cell>
          <cell r="I93">
            <v>190000</v>
          </cell>
          <cell r="J93" t="str">
            <v/>
          </cell>
          <cell r="K93">
            <v>190000</v>
          </cell>
          <cell r="L93">
            <v>19</v>
          </cell>
          <cell r="M93">
            <v>19</v>
          </cell>
        </row>
        <row r="94">
          <cell r="D94">
            <v>2013812</v>
          </cell>
          <cell r="E94" t="str">
            <v>  药品事务</v>
          </cell>
          <cell r="F94" t="str">
            <v/>
          </cell>
          <cell r="G94" t="str">
            <v/>
          </cell>
          <cell r="H94">
            <v>22000</v>
          </cell>
          <cell r="I94">
            <v>22000</v>
          </cell>
          <cell r="J94" t="str">
            <v/>
          </cell>
          <cell r="K94">
            <v>22000</v>
          </cell>
          <cell r="L94">
            <v>2.2</v>
          </cell>
          <cell r="M94">
            <v>2</v>
          </cell>
        </row>
        <row r="95">
          <cell r="D95">
            <v>2013816</v>
          </cell>
          <cell r="E95" t="str">
            <v>  食品安全监管</v>
          </cell>
          <cell r="F95" t="str">
            <v/>
          </cell>
          <cell r="G95" t="str">
            <v/>
          </cell>
          <cell r="H95">
            <v>367315.59</v>
          </cell>
          <cell r="I95">
            <v>367315.59</v>
          </cell>
          <cell r="J95" t="str">
            <v/>
          </cell>
          <cell r="K95">
            <v>367315.59</v>
          </cell>
          <cell r="L95">
            <v>36.731559</v>
          </cell>
          <cell r="M95">
            <v>37</v>
          </cell>
        </row>
        <row r="96">
          <cell r="D96">
            <v>2013850</v>
          </cell>
          <cell r="E96" t="str">
            <v>  事业运行</v>
          </cell>
          <cell r="F96" t="str">
            <v/>
          </cell>
          <cell r="G96" t="str">
            <v/>
          </cell>
          <cell r="H96">
            <v>1501447.6</v>
          </cell>
          <cell r="I96">
            <v>1501447.6</v>
          </cell>
          <cell r="J96" t="str">
            <v/>
          </cell>
          <cell r="K96">
            <v>1501447.6</v>
          </cell>
          <cell r="L96">
            <v>150.14476</v>
          </cell>
          <cell r="M96">
            <v>150</v>
          </cell>
        </row>
        <row r="97">
          <cell r="D97">
            <v>2013899</v>
          </cell>
          <cell r="E97" t="str">
            <v>  其他市场监督管理事务</v>
          </cell>
          <cell r="F97" t="str">
            <v/>
          </cell>
          <cell r="G97" t="str">
            <v/>
          </cell>
          <cell r="H97">
            <v>90000</v>
          </cell>
          <cell r="I97">
            <v>90000</v>
          </cell>
          <cell r="J97" t="str">
            <v/>
          </cell>
          <cell r="K97">
            <v>90000</v>
          </cell>
          <cell r="L97">
            <v>9</v>
          </cell>
          <cell r="M97">
            <v>9</v>
          </cell>
        </row>
        <row r="98">
          <cell r="D98">
            <v>20139</v>
          </cell>
          <cell r="E98" t="str">
            <v> 社会工作事务</v>
          </cell>
          <cell r="F98" t="str">
            <v/>
          </cell>
          <cell r="G98" t="str">
            <v/>
          </cell>
          <cell r="H98">
            <v>538194</v>
          </cell>
          <cell r="I98">
            <v>538194</v>
          </cell>
          <cell r="J98" t="str">
            <v/>
          </cell>
          <cell r="K98">
            <v>538194</v>
          </cell>
          <cell r="L98">
            <v>53.8194</v>
          </cell>
          <cell r="M98">
            <v>54</v>
          </cell>
        </row>
        <row r="99">
          <cell r="D99">
            <v>2013901</v>
          </cell>
          <cell r="E99" t="str">
            <v>  行政运行</v>
          </cell>
          <cell r="F99" t="str">
            <v/>
          </cell>
          <cell r="G99" t="str">
            <v/>
          </cell>
          <cell r="H99">
            <v>538194</v>
          </cell>
          <cell r="I99">
            <v>538194</v>
          </cell>
          <cell r="J99" t="str">
            <v/>
          </cell>
          <cell r="K99">
            <v>538194</v>
          </cell>
          <cell r="L99">
            <v>53.8194</v>
          </cell>
          <cell r="M99">
            <v>54</v>
          </cell>
        </row>
        <row r="100">
          <cell r="D100">
            <v>20140</v>
          </cell>
          <cell r="E100" t="str">
            <v> 信访事务</v>
          </cell>
          <cell r="F100" t="str">
            <v/>
          </cell>
          <cell r="G100" t="str">
            <v/>
          </cell>
          <cell r="H100">
            <v>13356.09</v>
          </cell>
          <cell r="I100">
            <v>13356.09</v>
          </cell>
          <cell r="J100" t="str">
            <v/>
          </cell>
          <cell r="K100">
            <v>13356.09</v>
          </cell>
          <cell r="L100">
            <v>1.335609</v>
          </cell>
          <cell r="M100">
            <v>1</v>
          </cell>
        </row>
        <row r="101">
          <cell r="D101">
            <v>2014004</v>
          </cell>
          <cell r="E101" t="str">
            <v>  信访业务</v>
          </cell>
          <cell r="F101" t="str">
            <v/>
          </cell>
          <cell r="G101" t="str">
            <v/>
          </cell>
          <cell r="H101">
            <v>13356.09</v>
          </cell>
          <cell r="I101">
            <v>13356.09</v>
          </cell>
          <cell r="J101" t="str">
            <v/>
          </cell>
          <cell r="K101">
            <v>13356.09</v>
          </cell>
          <cell r="L101">
            <v>1.335609</v>
          </cell>
          <cell r="M101">
            <v>1</v>
          </cell>
        </row>
        <row r="102">
          <cell r="D102">
            <v>20199</v>
          </cell>
          <cell r="E102" t="str">
            <v> 其他一般公共服务支出</v>
          </cell>
          <cell r="F102" t="str">
            <v/>
          </cell>
          <cell r="G102" t="str">
            <v/>
          </cell>
          <cell r="H102">
            <v>101965.16</v>
          </cell>
          <cell r="I102">
            <v>3754149.27</v>
          </cell>
          <cell r="J102">
            <v>3652184.11</v>
          </cell>
          <cell r="K102">
            <v>101965.16</v>
          </cell>
          <cell r="L102">
            <v>10.196516</v>
          </cell>
          <cell r="M102">
            <v>10</v>
          </cell>
        </row>
        <row r="103">
          <cell r="D103">
            <v>2019999</v>
          </cell>
          <cell r="E103" t="str">
            <v>  其他一般公共服务支出</v>
          </cell>
          <cell r="F103" t="str">
            <v/>
          </cell>
          <cell r="G103" t="str">
            <v/>
          </cell>
          <cell r="H103">
            <v>101965.16</v>
          </cell>
          <cell r="I103">
            <v>3754149.27</v>
          </cell>
          <cell r="J103">
            <v>3652184.11</v>
          </cell>
          <cell r="K103">
            <v>101965.16</v>
          </cell>
          <cell r="L103">
            <v>10.196516</v>
          </cell>
          <cell r="M103">
            <v>10</v>
          </cell>
        </row>
        <row r="104">
          <cell r="D104">
            <v>203</v>
          </cell>
          <cell r="E104" t="str">
            <v>国防支出</v>
          </cell>
          <cell r="F104" t="str">
            <v/>
          </cell>
          <cell r="G104" t="str">
            <v/>
          </cell>
          <cell r="H104">
            <v>2640049.19</v>
          </cell>
          <cell r="I104">
            <v>2690161.19</v>
          </cell>
          <cell r="J104">
            <v>50112</v>
          </cell>
          <cell r="K104">
            <v>2640049.19</v>
          </cell>
          <cell r="L104">
            <v>264.004919</v>
          </cell>
          <cell r="M104">
            <v>264</v>
          </cell>
        </row>
        <row r="105">
          <cell r="D105">
            <v>20306</v>
          </cell>
          <cell r="E105" t="str">
            <v> 国防动员</v>
          </cell>
          <cell r="F105" t="str">
            <v/>
          </cell>
          <cell r="G105" t="str">
            <v/>
          </cell>
          <cell r="H105">
            <v>2640049.19</v>
          </cell>
          <cell r="I105">
            <v>2690161.19</v>
          </cell>
          <cell r="J105">
            <v>50112</v>
          </cell>
          <cell r="K105">
            <v>2640049.19</v>
          </cell>
          <cell r="L105">
            <v>264.004919</v>
          </cell>
          <cell r="M105">
            <v>264</v>
          </cell>
        </row>
        <row r="106">
          <cell r="D106">
            <v>2030601</v>
          </cell>
          <cell r="E106" t="str">
            <v>  兵役征集</v>
          </cell>
          <cell r="F106" t="str">
            <v/>
          </cell>
          <cell r="G106" t="str">
            <v/>
          </cell>
          <cell r="H106">
            <v>1084888</v>
          </cell>
          <cell r="I106">
            <v>1135000</v>
          </cell>
          <cell r="J106">
            <v>50112</v>
          </cell>
          <cell r="K106">
            <v>1084888</v>
          </cell>
          <cell r="L106">
            <v>108.4888</v>
          </cell>
          <cell r="M106">
            <v>108</v>
          </cell>
        </row>
        <row r="107">
          <cell r="D107">
            <v>2030603</v>
          </cell>
          <cell r="E107" t="str">
            <v>  人民防空</v>
          </cell>
          <cell r="F107" t="str">
            <v/>
          </cell>
          <cell r="G107" t="str">
            <v/>
          </cell>
          <cell r="H107">
            <v>47761.19</v>
          </cell>
          <cell r="I107">
            <v>47761.19</v>
          </cell>
          <cell r="J107" t="str">
            <v/>
          </cell>
          <cell r="K107">
            <v>47761.19</v>
          </cell>
          <cell r="L107">
            <v>4.776119</v>
          </cell>
          <cell r="M107">
            <v>5</v>
          </cell>
        </row>
        <row r="108">
          <cell r="D108">
            <v>2030607</v>
          </cell>
          <cell r="E108" t="str">
            <v>  民兵</v>
          </cell>
          <cell r="F108" t="str">
            <v/>
          </cell>
          <cell r="G108" t="str">
            <v/>
          </cell>
          <cell r="H108">
            <v>1492400</v>
          </cell>
          <cell r="I108">
            <v>1492400</v>
          </cell>
          <cell r="J108" t="str">
            <v/>
          </cell>
          <cell r="K108">
            <v>1492400</v>
          </cell>
          <cell r="L108">
            <v>149.24</v>
          </cell>
          <cell r="M108">
            <v>149</v>
          </cell>
        </row>
        <row r="109">
          <cell r="D109">
            <v>2030699</v>
          </cell>
          <cell r="E109" t="str">
            <v>  其他国防动员支出</v>
          </cell>
          <cell r="F109" t="str">
            <v/>
          </cell>
          <cell r="G109" t="str">
            <v/>
          </cell>
          <cell r="H109">
            <v>15000</v>
          </cell>
          <cell r="I109">
            <v>15000</v>
          </cell>
          <cell r="J109" t="str">
            <v/>
          </cell>
          <cell r="K109">
            <v>15000</v>
          </cell>
          <cell r="L109">
            <v>1.5</v>
          </cell>
          <cell r="M109">
            <v>2</v>
          </cell>
        </row>
        <row r="110">
          <cell r="D110">
            <v>204</v>
          </cell>
          <cell r="E110" t="str">
            <v>公共安全支出</v>
          </cell>
          <cell r="F110" t="str">
            <v/>
          </cell>
          <cell r="G110" t="str">
            <v/>
          </cell>
          <cell r="H110">
            <v>78739321.75</v>
          </cell>
          <cell r="I110">
            <v>78791281.75</v>
          </cell>
          <cell r="J110">
            <v>51960</v>
          </cell>
          <cell r="K110">
            <v>78739321.75</v>
          </cell>
          <cell r="L110">
            <v>7873.932175</v>
          </cell>
          <cell r="M110">
            <v>7874</v>
          </cell>
        </row>
        <row r="111">
          <cell r="D111">
            <v>20402</v>
          </cell>
          <cell r="E111" t="str">
            <v> 公安</v>
          </cell>
          <cell r="F111" t="str">
            <v/>
          </cell>
          <cell r="G111" t="str">
            <v/>
          </cell>
          <cell r="H111">
            <v>71500276.55</v>
          </cell>
          <cell r="I111">
            <v>71502236.55</v>
          </cell>
          <cell r="J111">
            <v>1960</v>
          </cell>
          <cell r="K111">
            <v>71500276.55</v>
          </cell>
          <cell r="L111">
            <v>7150.027655</v>
          </cell>
          <cell r="M111">
            <v>7150</v>
          </cell>
        </row>
        <row r="112">
          <cell r="D112">
            <v>2040201</v>
          </cell>
          <cell r="E112" t="str">
            <v>  行政运行</v>
          </cell>
          <cell r="F112" t="str">
            <v/>
          </cell>
          <cell r="G112" t="str">
            <v/>
          </cell>
          <cell r="H112">
            <v>53744256.64</v>
          </cell>
          <cell r="I112">
            <v>53746216.64</v>
          </cell>
          <cell r="J112">
            <v>1960</v>
          </cell>
          <cell r="K112">
            <v>53744256.64</v>
          </cell>
          <cell r="L112">
            <v>5374.425664</v>
          </cell>
          <cell r="M112">
            <v>5374</v>
          </cell>
        </row>
        <row r="113">
          <cell r="D113">
            <v>2040202</v>
          </cell>
          <cell r="E113" t="str">
            <v>  一般行政管理事务</v>
          </cell>
          <cell r="F113" t="str">
            <v/>
          </cell>
          <cell r="G113" t="str">
            <v/>
          </cell>
          <cell r="H113">
            <v>3896829.32</v>
          </cell>
          <cell r="I113">
            <v>3896829.32</v>
          </cell>
          <cell r="J113" t="str">
            <v/>
          </cell>
          <cell r="K113">
            <v>3896829.32</v>
          </cell>
          <cell r="L113">
            <v>389.682932</v>
          </cell>
          <cell r="M113">
            <v>390</v>
          </cell>
        </row>
        <row r="114">
          <cell r="D114">
            <v>2040220</v>
          </cell>
          <cell r="E114" t="str">
            <v>  执法办案</v>
          </cell>
          <cell r="F114" t="str">
            <v/>
          </cell>
          <cell r="G114" t="str">
            <v/>
          </cell>
          <cell r="H114">
            <v>180000</v>
          </cell>
          <cell r="I114">
            <v>180000</v>
          </cell>
          <cell r="J114" t="str">
            <v/>
          </cell>
          <cell r="K114">
            <v>180000</v>
          </cell>
          <cell r="L114">
            <v>18</v>
          </cell>
          <cell r="M114">
            <v>18</v>
          </cell>
        </row>
        <row r="115">
          <cell r="D115">
            <v>2040299</v>
          </cell>
          <cell r="E115" t="str">
            <v>  其他公安支出</v>
          </cell>
          <cell r="F115" t="str">
            <v/>
          </cell>
          <cell r="G115" t="str">
            <v/>
          </cell>
          <cell r="H115">
            <v>13679190.59</v>
          </cell>
          <cell r="I115">
            <v>13679190.59</v>
          </cell>
          <cell r="J115" t="str">
            <v/>
          </cell>
          <cell r="K115">
            <v>13679190.59</v>
          </cell>
          <cell r="L115">
            <v>1367.919059</v>
          </cell>
          <cell r="M115">
            <v>1368</v>
          </cell>
        </row>
        <row r="116">
          <cell r="D116">
            <v>20404</v>
          </cell>
          <cell r="E116" t="str">
            <v> 检察</v>
          </cell>
          <cell r="F116" t="str">
            <v/>
          </cell>
          <cell r="G116" t="str">
            <v/>
          </cell>
          <cell r="H116">
            <v>262310.15</v>
          </cell>
          <cell r="I116">
            <v>312310.15</v>
          </cell>
          <cell r="J116">
            <v>50000</v>
          </cell>
          <cell r="K116">
            <v>262310.15</v>
          </cell>
          <cell r="L116">
            <v>26.231015</v>
          </cell>
          <cell r="M116">
            <v>26</v>
          </cell>
        </row>
        <row r="117">
          <cell r="D117">
            <v>2040401</v>
          </cell>
          <cell r="E117" t="str">
            <v>  行政运行</v>
          </cell>
          <cell r="F117" t="str">
            <v/>
          </cell>
          <cell r="G117" t="str">
            <v/>
          </cell>
          <cell r="H117">
            <v>312310.15</v>
          </cell>
          <cell r="I117">
            <v>312310.15</v>
          </cell>
          <cell r="J117" t="str">
            <v/>
          </cell>
          <cell r="K117">
            <v>312310.15</v>
          </cell>
          <cell r="L117">
            <v>31.231015</v>
          </cell>
          <cell r="M117">
            <v>31</v>
          </cell>
        </row>
        <row r="118">
          <cell r="D118">
            <v>2040499</v>
          </cell>
          <cell r="E118" t="str">
            <v>  其他检察支出</v>
          </cell>
          <cell r="F118" t="str">
            <v/>
          </cell>
          <cell r="G118" t="str">
            <v/>
          </cell>
          <cell r="H118">
            <v>-50000</v>
          </cell>
          <cell r="I118" t="str">
            <v/>
          </cell>
          <cell r="J118">
            <v>50000</v>
          </cell>
          <cell r="K118">
            <v>-50000</v>
          </cell>
          <cell r="L118">
            <v>-5</v>
          </cell>
          <cell r="M118">
            <v>-5</v>
          </cell>
        </row>
        <row r="119">
          <cell r="D119">
            <v>20405</v>
          </cell>
          <cell r="E119" t="str">
            <v> 法院</v>
          </cell>
          <cell r="F119" t="str">
            <v/>
          </cell>
          <cell r="G119" t="str">
            <v/>
          </cell>
          <cell r="H119">
            <v>254162.5</v>
          </cell>
          <cell r="I119">
            <v>254162.5</v>
          </cell>
          <cell r="J119" t="str">
            <v/>
          </cell>
          <cell r="K119">
            <v>254162.5</v>
          </cell>
          <cell r="L119">
            <v>25.41625</v>
          </cell>
          <cell r="M119">
            <v>25</v>
          </cell>
        </row>
        <row r="120">
          <cell r="D120">
            <v>2040501</v>
          </cell>
          <cell r="E120" t="str">
            <v>  行政运行</v>
          </cell>
          <cell r="F120" t="str">
            <v/>
          </cell>
          <cell r="G120" t="str">
            <v/>
          </cell>
          <cell r="H120">
            <v>254162.5</v>
          </cell>
          <cell r="I120">
            <v>254162.5</v>
          </cell>
          <cell r="J120" t="str">
            <v/>
          </cell>
          <cell r="K120">
            <v>254162.5</v>
          </cell>
          <cell r="L120">
            <v>25.41625</v>
          </cell>
          <cell r="M120">
            <v>25</v>
          </cell>
        </row>
        <row r="121">
          <cell r="D121">
            <v>20406</v>
          </cell>
          <cell r="E121" t="str">
            <v> 司法</v>
          </cell>
          <cell r="F121" t="str">
            <v/>
          </cell>
          <cell r="G121" t="str">
            <v/>
          </cell>
          <cell r="H121">
            <v>5304682.51</v>
          </cell>
          <cell r="I121">
            <v>5304682.51</v>
          </cell>
          <cell r="J121" t="str">
            <v/>
          </cell>
          <cell r="K121">
            <v>5304682.51</v>
          </cell>
          <cell r="L121">
            <v>530.468251</v>
          </cell>
          <cell r="M121">
            <v>530</v>
          </cell>
        </row>
        <row r="122">
          <cell r="D122">
            <v>2040601</v>
          </cell>
          <cell r="E122" t="str">
            <v>  行政运行</v>
          </cell>
          <cell r="F122" t="str">
            <v/>
          </cell>
          <cell r="G122" t="str">
            <v/>
          </cell>
          <cell r="H122">
            <v>4741635.8</v>
          </cell>
          <cell r="I122">
            <v>4741635.8</v>
          </cell>
          <cell r="J122" t="str">
            <v/>
          </cell>
          <cell r="K122">
            <v>4741635.8</v>
          </cell>
          <cell r="L122">
            <v>474.16358</v>
          </cell>
          <cell r="M122">
            <v>474</v>
          </cell>
        </row>
        <row r="123">
          <cell r="D123">
            <v>2040602</v>
          </cell>
          <cell r="E123" t="str">
            <v>  一般行政管理事务</v>
          </cell>
          <cell r="F123" t="str">
            <v/>
          </cell>
          <cell r="G123" t="str">
            <v/>
          </cell>
          <cell r="H123">
            <v>117118.71</v>
          </cell>
          <cell r="I123">
            <v>117118.71</v>
          </cell>
          <cell r="J123" t="str">
            <v/>
          </cell>
          <cell r="K123">
            <v>117118.71</v>
          </cell>
          <cell r="L123">
            <v>11.711871</v>
          </cell>
          <cell r="M123">
            <v>12</v>
          </cell>
        </row>
        <row r="124">
          <cell r="D124">
            <v>2040699</v>
          </cell>
          <cell r="E124" t="str">
            <v>  其他司法支出</v>
          </cell>
          <cell r="F124" t="str">
            <v/>
          </cell>
          <cell r="G124" t="str">
            <v/>
          </cell>
          <cell r="H124">
            <v>445928</v>
          </cell>
          <cell r="I124">
            <v>445928</v>
          </cell>
          <cell r="J124" t="str">
            <v/>
          </cell>
          <cell r="K124">
            <v>445928</v>
          </cell>
          <cell r="L124">
            <v>44.5928</v>
          </cell>
          <cell r="M124">
            <v>45</v>
          </cell>
        </row>
        <row r="125">
          <cell r="D125">
            <v>20499</v>
          </cell>
          <cell r="E125" t="str">
            <v> 其他公共安全支出</v>
          </cell>
          <cell r="F125" t="str">
            <v/>
          </cell>
          <cell r="G125" t="str">
            <v/>
          </cell>
          <cell r="H125">
            <v>1417890.04</v>
          </cell>
          <cell r="I125">
            <v>1417890.04</v>
          </cell>
          <cell r="J125" t="str">
            <v/>
          </cell>
          <cell r="K125">
            <v>1417890.04</v>
          </cell>
          <cell r="L125">
            <v>141.789004</v>
          </cell>
          <cell r="M125">
            <v>142</v>
          </cell>
        </row>
        <row r="126">
          <cell r="D126">
            <v>2049999</v>
          </cell>
          <cell r="E126" t="str">
            <v>  其他公共安全支出</v>
          </cell>
          <cell r="F126" t="str">
            <v/>
          </cell>
          <cell r="G126" t="str">
            <v/>
          </cell>
          <cell r="H126">
            <v>1417890.04</v>
          </cell>
          <cell r="I126">
            <v>1417890.04</v>
          </cell>
          <cell r="J126" t="str">
            <v/>
          </cell>
          <cell r="K126">
            <v>1417890.04</v>
          </cell>
          <cell r="L126">
            <v>141.789004</v>
          </cell>
          <cell r="M126">
            <v>142</v>
          </cell>
        </row>
        <row r="127">
          <cell r="D127">
            <v>205</v>
          </cell>
          <cell r="E127" t="str">
            <v>教育支出</v>
          </cell>
          <cell r="F127" t="str">
            <v/>
          </cell>
          <cell r="G127" t="str">
            <v/>
          </cell>
          <cell r="H127">
            <v>286129856.8</v>
          </cell>
          <cell r="I127">
            <v>286156373.8</v>
          </cell>
          <cell r="J127">
            <v>26517</v>
          </cell>
          <cell r="K127">
            <v>286129856.8</v>
          </cell>
          <cell r="L127">
            <v>28612.98568</v>
          </cell>
          <cell r="M127">
            <v>28613</v>
          </cell>
        </row>
        <row r="128">
          <cell r="D128">
            <v>20501</v>
          </cell>
          <cell r="E128" t="str">
            <v> 教育管理事务</v>
          </cell>
          <cell r="F128" t="str">
            <v/>
          </cell>
          <cell r="G128" t="str">
            <v/>
          </cell>
          <cell r="H128">
            <v>5903494.58</v>
          </cell>
          <cell r="I128">
            <v>5903494.58</v>
          </cell>
          <cell r="J128" t="str">
            <v/>
          </cell>
          <cell r="K128">
            <v>5903494.58</v>
          </cell>
          <cell r="L128">
            <v>590.349458</v>
          </cell>
          <cell r="M128">
            <v>590</v>
          </cell>
        </row>
        <row r="129">
          <cell r="D129">
            <v>2050101</v>
          </cell>
          <cell r="E129" t="str">
            <v>  行政运行</v>
          </cell>
          <cell r="F129" t="str">
            <v/>
          </cell>
          <cell r="G129" t="str">
            <v/>
          </cell>
          <cell r="H129">
            <v>1766071.96</v>
          </cell>
          <cell r="I129">
            <v>1766071.96</v>
          </cell>
          <cell r="J129" t="str">
            <v/>
          </cell>
          <cell r="K129">
            <v>1766071.96</v>
          </cell>
          <cell r="L129">
            <v>176.607196</v>
          </cell>
          <cell r="M129">
            <v>177</v>
          </cell>
        </row>
        <row r="130">
          <cell r="D130">
            <v>2050199</v>
          </cell>
          <cell r="E130" t="str">
            <v>  其他教育管理事务支出</v>
          </cell>
          <cell r="F130" t="str">
            <v/>
          </cell>
          <cell r="G130" t="str">
            <v/>
          </cell>
          <cell r="H130">
            <v>4137422.62</v>
          </cell>
          <cell r="I130">
            <v>4137422.62</v>
          </cell>
          <cell r="J130" t="str">
            <v/>
          </cell>
          <cell r="K130">
            <v>4137422.62</v>
          </cell>
          <cell r="L130">
            <v>413.742262</v>
          </cell>
          <cell r="M130">
            <v>414</v>
          </cell>
        </row>
        <row r="131">
          <cell r="D131">
            <v>20502</v>
          </cell>
          <cell r="E131" t="str">
            <v> 普通教育</v>
          </cell>
          <cell r="F131" t="str">
            <v/>
          </cell>
          <cell r="G131" t="str">
            <v/>
          </cell>
          <cell r="H131">
            <v>269771478.21</v>
          </cell>
          <cell r="I131">
            <v>269784915.21</v>
          </cell>
          <cell r="J131">
            <v>13437</v>
          </cell>
          <cell r="K131">
            <v>269771478.21</v>
          </cell>
          <cell r="L131">
            <v>26977.147821</v>
          </cell>
          <cell r="M131">
            <v>26977</v>
          </cell>
        </row>
        <row r="132">
          <cell r="D132">
            <v>2050201</v>
          </cell>
          <cell r="E132" t="str">
            <v>  学前教育</v>
          </cell>
          <cell r="F132" t="str">
            <v/>
          </cell>
          <cell r="G132" t="str">
            <v/>
          </cell>
          <cell r="H132">
            <v>23686541.41</v>
          </cell>
          <cell r="I132">
            <v>23686541.41</v>
          </cell>
          <cell r="J132" t="str">
            <v/>
          </cell>
          <cell r="K132">
            <v>23686541.41</v>
          </cell>
          <cell r="L132">
            <v>2368.654141</v>
          </cell>
          <cell r="M132">
            <v>2369</v>
          </cell>
        </row>
        <row r="133">
          <cell r="D133">
            <v>2050202</v>
          </cell>
          <cell r="E133" t="str">
            <v>  小学教育</v>
          </cell>
          <cell r="F133" t="str">
            <v/>
          </cell>
          <cell r="G133" t="str">
            <v/>
          </cell>
          <cell r="H133">
            <v>144019761.66</v>
          </cell>
          <cell r="I133">
            <v>144021762.66</v>
          </cell>
          <cell r="J133">
            <v>2001</v>
          </cell>
          <cell r="K133">
            <v>144019761.66</v>
          </cell>
          <cell r="L133">
            <v>14401.976166</v>
          </cell>
          <cell r="M133">
            <v>14402</v>
          </cell>
        </row>
        <row r="134">
          <cell r="D134">
            <v>2050203</v>
          </cell>
          <cell r="E134" t="str">
            <v>  初中教育</v>
          </cell>
          <cell r="F134" t="str">
            <v/>
          </cell>
          <cell r="G134" t="str">
            <v/>
          </cell>
          <cell r="H134">
            <v>65745834.46</v>
          </cell>
          <cell r="I134">
            <v>65757270.46</v>
          </cell>
          <cell r="J134">
            <v>11436</v>
          </cell>
          <cell r="K134">
            <v>65745834.46</v>
          </cell>
          <cell r="L134">
            <v>6574.583446</v>
          </cell>
          <cell r="M134">
            <v>6575</v>
          </cell>
        </row>
        <row r="135">
          <cell r="D135">
            <v>2050204</v>
          </cell>
          <cell r="E135" t="str">
            <v>  高中教育</v>
          </cell>
          <cell r="F135" t="str">
            <v/>
          </cell>
          <cell r="G135" t="str">
            <v/>
          </cell>
          <cell r="H135">
            <v>27897398.57</v>
          </cell>
          <cell r="I135">
            <v>27897398.57</v>
          </cell>
          <cell r="J135" t="str">
            <v/>
          </cell>
          <cell r="K135">
            <v>27897398.57</v>
          </cell>
          <cell r="L135">
            <v>2789.739857</v>
          </cell>
          <cell r="M135">
            <v>2790</v>
          </cell>
        </row>
        <row r="136">
          <cell r="D136">
            <v>2050299</v>
          </cell>
          <cell r="E136" t="str">
            <v>  其他普通教育支出</v>
          </cell>
          <cell r="F136" t="str">
            <v/>
          </cell>
          <cell r="G136" t="str">
            <v/>
          </cell>
          <cell r="H136">
            <v>8421942.11</v>
          </cell>
          <cell r="I136">
            <v>8421942.11</v>
          </cell>
          <cell r="J136" t="str">
            <v/>
          </cell>
          <cell r="K136">
            <v>8421942.11</v>
          </cell>
          <cell r="L136">
            <v>842.194211</v>
          </cell>
          <cell r="M136">
            <v>842</v>
          </cell>
        </row>
        <row r="137">
          <cell r="D137">
            <v>20503</v>
          </cell>
          <cell r="E137" t="str">
            <v> 职业教育</v>
          </cell>
          <cell r="F137" t="str">
            <v/>
          </cell>
          <cell r="G137" t="str">
            <v/>
          </cell>
          <cell r="H137">
            <v>8430678.52</v>
          </cell>
          <cell r="I137">
            <v>8443758.52</v>
          </cell>
          <cell r="J137">
            <v>13080</v>
          </cell>
          <cell r="K137">
            <v>8430678.52</v>
          </cell>
          <cell r="L137">
            <v>843.067852</v>
          </cell>
          <cell r="M137">
            <v>843</v>
          </cell>
        </row>
        <row r="138">
          <cell r="D138">
            <v>2050302</v>
          </cell>
          <cell r="E138" t="str">
            <v>  中等职业教育</v>
          </cell>
          <cell r="F138" t="str">
            <v/>
          </cell>
          <cell r="G138" t="str">
            <v/>
          </cell>
          <cell r="H138">
            <v>8430678.52</v>
          </cell>
          <cell r="I138">
            <v>8443758.52</v>
          </cell>
          <cell r="J138">
            <v>13080</v>
          </cell>
          <cell r="K138">
            <v>8430678.52</v>
          </cell>
          <cell r="L138">
            <v>843.067852</v>
          </cell>
          <cell r="M138">
            <v>843</v>
          </cell>
        </row>
        <row r="139">
          <cell r="D139">
            <v>20508</v>
          </cell>
          <cell r="E139" t="str">
            <v> 进修及培训</v>
          </cell>
          <cell r="F139" t="str">
            <v/>
          </cell>
          <cell r="G139" t="str">
            <v/>
          </cell>
          <cell r="H139">
            <v>1855299.01</v>
          </cell>
          <cell r="I139">
            <v>1855299.01</v>
          </cell>
          <cell r="J139" t="str">
            <v/>
          </cell>
          <cell r="K139">
            <v>1855299.01</v>
          </cell>
          <cell r="L139">
            <v>185.529901</v>
          </cell>
          <cell r="M139">
            <v>186</v>
          </cell>
        </row>
        <row r="140">
          <cell r="D140">
            <v>2050802</v>
          </cell>
          <cell r="E140" t="str">
            <v>  干部教育</v>
          </cell>
          <cell r="F140" t="str">
            <v/>
          </cell>
          <cell r="G140" t="str">
            <v/>
          </cell>
          <cell r="H140">
            <v>1855299.01</v>
          </cell>
          <cell r="I140">
            <v>1855299.01</v>
          </cell>
          <cell r="J140" t="str">
            <v/>
          </cell>
          <cell r="K140">
            <v>1855299.01</v>
          </cell>
          <cell r="L140">
            <v>185.529901</v>
          </cell>
          <cell r="M140">
            <v>186</v>
          </cell>
        </row>
        <row r="141">
          <cell r="D141">
            <v>20599</v>
          </cell>
          <cell r="E141" t="str">
            <v> 其他教育支出</v>
          </cell>
          <cell r="F141" t="str">
            <v/>
          </cell>
          <cell r="G141" t="str">
            <v/>
          </cell>
          <cell r="H141">
            <v>168906.48</v>
          </cell>
          <cell r="I141">
            <v>168906.48</v>
          </cell>
          <cell r="J141" t="str">
            <v/>
          </cell>
          <cell r="K141">
            <v>168906.48</v>
          </cell>
          <cell r="L141">
            <v>16.890648</v>
          </cell>
          <cell r="M141">
            <v>17</v>
          </cell>
        </row>
        <row r="142">
          <cell r="D142">
            <v>2059999</v>
          </cell>
          <cell r="E142" t="str">
            <v>  其他教育支出</v>
          </cell>
          <cell r="F142" t="str">
            <v/>
          </cell>
          <cell r="G142" t="str">
            <v/>
          </cell>
          <cell r="H142">
            <v>168906.48</v>
          </cell>
          <cell r="I142">
            <v>168906.48</v>
          </cell>
          <cell r="J142" t="str">
            <v/>
          </cell>
          <cell r="K142">
            <v>168906.48</v>
          </cell>
          <cell r="L142">
            <v>16.890648</v>
          </cell>
          <cell r="M142">
            <v>17</v>
          </cell>
        </row>
        <row r="143">
          <cell r="D143">
            <v>206</v>
          </cell>
          <cell r="E143" t="str">
            <v>科学技术支出</v>
          </cell>
          <cell r="F143" t="str">
            <v/>
          </cell>
          <cell r="G143" t="str">
            <v/>
          </cell>
          <cell r="H143">
            <v>905525.53</v>
          </cell>
          <cell r="I143">
            <v>906525.53</v>
          </cell>
          <cell r="J143">
            <v>1000</v>
          </cell>
          <cell r="K143">
            <v>905525.53</v>
          </cell>
          <cell r="L143">
            <v>90.552553</v>
          </cell>
          <cell r="M143">
            <v>91</v>
          </cell>
        </row>
        <row r="144">
          <cell r="D144">
            <v>20601</v>
          </cell>
          <cell r="E144" t="str">
            <v> 科学技术管理事务</v>
          </cell>
          <cell r="F144" t="str">
            <v/>
          </cell>
          <cell r="G144" t="str">
            <v/>
          </cell>
          <cell r="H144">
            <v>835525.53</v>
          </cell>
          <cell r="I144">
            <v>836525.53</v>
          </cell>
          <cell r="J144">
            <v>1000</v>
          </cell>
          <cell r="K144">
            <v>835525.53</v>
          </cell>
          <cell r="L144">
            <v>83.552553</v>
          </cell>
          <cell r="M144">
            <v>84</v>
          </cell>
        </row>
        <row r="145">
          <cell r="D145">
            <v>2060101</v>
          </cell>
          <cell r="E145" t="str">
            <v>  行政运行</v>
          </cell>
          <cell r="F145" t="str">
            <v/>
          </cell>
          <cell r="G145" t="str">
            <v/>
          </cell>
          <cell r="H145">
            <v>760135.78</v>
          </cell>
          <cell r="I145">
            <v>761135.78</v>
          </cell>
          <cell r="J145">
            <v>1000</v>
          </cell>
          <cell r="K145">
            <v>760135.78</v>
          </cell>
          <cell r="L145">
            <v>76.013578</v>
          </cell>
          <cell r="M145">
            <v>76</v>
          </cell>
        </row>
        <row r="146">
          <cell r="D146">
            <v>2060199</v>
          </cell>
          <cell r="E146" t="str">
            <v>  其他科学技术管理事务支出</v>
          </cell>
          <cell r="F146" t="str">
            <v/>
          </cell>
          <cell r="G146" t="str">
            <v/>
          </cell>
          <cell r="H146">
            <v>75389.75</v>
          </cell>
          <cell r="I146">
            <v>75389.75</v>
          </cell>
          <cell r="J146" t="str">
            <v/>
          </cell>
          <cell r="K146">
            <v>75389.75</v>
          </cell>
          <cell r="L146">
            <v>7.538975</v>
          </cell>
          <cell r="M146">
            <v>8</v>
          </cell>
        </row>
        <row r="147">
          <cell r="D147">
            <v>20607</v>
          </cell>
          <cell r="E147" t="str">
            <v> 科学技术普及</v>
          </cell>
          <cell r="F147" t="str">
            <v/>
          </cell>
          <cell r="G147" t="str">
            <v/>
          </cell>
          <cell r="H147">
            <v>70000</v>
          </cell>
          <cell r="I147">
            <v>70000</v>
          </cell>
          <cell r="J147" t="str">
            <v/>
          </cell>
          <cell r="K147">
            <v>70000</v>
          </cell>
          <cell r="L147">
            <v>7</v>
          </cell>
          <cell r="M147">
            <v>7</v>
          </cell>
        </row>
        <row r="148">
          <cell r="D148">
            <v>2060702</v>
          </cell>
          <cell r="E148" t="str">
            <v>  科普活动</v>
          </cell>
          <cell r="F148" t="str">
            <v/>
          </cell>
          <cell r="G148" t="str">
            <v/>
          </cell>
          <cell r="H148">
            <v>50000</v>
          </cell>
          <cell r="I148">
            <v>50000</v>
          </cell>
          <cell r="J148" t="str">
            <v/>
          </cell>
          <cell r="K148">
            <v>50000</v>
          </cell>
          <cell r="L148">
            <v>5</v>
          </cell>
          <cell r="M148">
            <v>5</v>
          </cell>
        </row>
        <row r="149">
          <cell r="D149">
            <v>2060799</v>
          </cell>
          <cell r="E149" t="str">
            <v>  其他科学技术普及支出</v>
          </cell>
          <cell r="F149" t="str">
            <v/>
          </cell>
          <cell r="G149" t="str">
            <v/>
          </cell>
          <cell r="H149">
            <v>20000</v>
          </cell>
          <cell r="I149">
            <v>20000</v>
          </cell>
          <cell r="J149" t="str">
            <v/>
          </cell>
          <cell r="K149">
            <v>20000</v>
          </cell>
          <cell r="L149">
            <v>2</v>
          </cell>
          <cell r="M149">
            <v>2</v>
          </cell>
        </row>
        <row r="150">
          <cell r="D150">
            <v>207</v>
          </cell>
          <cell r="E150" t="str">
            <v>文化旅游体育与传媒支出</v>
          </cell>
          <cell r="F150" t="str">
            <v/>
          </cell>
          <cell r="G150" t="str">
            <v/>
          </cell>
          <cell r="H150">
            <v>21238281.07</v>
          </cell>
          <cell r="I150">
            <v>21238361.07</v>
          </cell>
          <cell r="J150">
            <v>80</v>
          </cell>
          <cell r="K150">
            <v>21238281.07</v>
          </cell>
          <cell r="L150">
            <v>2123.828107</v>
          </cell>
          <cell r="M150">
            <v>2124</v>
          </cell>
        </row>
        <row r="151">
          <cell r="D151">
            <v>20701</v>
          </cell>
          <cell r="E151" t="str">
            <v> 文化和旅游</v>
          </cell>
          <cell r="F151" t="str">
            <v/>
          </cell>
          <cell r="G151" t="str">
            <v/>
          </cell>
          <cell r="H151">
            <v>8107806.81</v>
          </cell>
          <cell r="I151">
            <v>8107886.81</v>
          </cell>
          <cell r="J151">
            <v>80</v>
          </cell>
          <cell r="K151">
            <v>8107806.81</v>
          </cell>
          <cell r="L151">
            <v>810.780681</v>
          </cell>
          <cell r="M151">
            <v>811</v>
          </cell>
        </row>
        <row r="152">
          <cell r="D152">
            <v>2070101</v>
          </cell>
          <cell r="E152" t="str">
            <v>  行政运行</v>
          </cell>
          <cell r="F152" t="str">
            <v/>
          </cell>
          <cell r="G152" t="str">
            <v/>
          </cell>
          <cell r="H152">
            <v>2441254.82</v>
          </cell>
          <cell r="I152">
            <v>2441334.82</v>
          </cell>
          <cell r="J152">
            <v>80</v>
          </cell>
          <cell r="K152">
            <v>2441254.82</v>
          </cell>
          <cell r="L152">
            <v>244.125482</v>
          </cell>
          <cell r="M152">
            <v>244</v>
          </cell>
        </row>
        <row r="153">
          <cell r="D153">
            <v>2070104</v>
          </cell>
          <cell r="E153" t="str">
            <v>  图书馆</v>
          </cell>
          <cell r="F153" t="str">
            <v/>
          </cell>
          <cell r="G153" t="str">
            <v/>
          </cell>
          <cell r="H153">
            <v>912175.96</v>
          </cell>
          <cell r="I153">
            <v>912175.96</v>
          </cell>
          <cell r="J153" t="str">
            <v/>
          </cell>
          <cell r="K153">
            <v>912175.96</v>
          </cell>
          <cell r="L153">
            <v>91.217596</v>
          </cell>
          <cell r="M153">
            <v>91</v>
          </cell>
        </row>
        <row r="154">
          <cell r="D154">
            <v>2070109</v>
          </cell>
          <cell r="E154" t="str">
            <v>  群众文化</v>
          </cell>
          <cell r="F154" t="str">
            <v/>
          </cell>
          <cell r="G154" t="str">
            <v/>
          </cell>
          <cell r="H154">
            <v>2939311.71</v>
          </cell>
          <cell r="I154">
            <v>2939311.71</v>
          </cell>
          <cell r="J154" t="str">
            <v/>
          </cell>
          <cell r="K154">
            <v>2939311.71</v>
          </cell>
          <cell r="L154">
            <v>293.931171</v>
          </cell>
          <cell r="M154">
            <v>294</v>
          </cell>
        </row>
        <row r="155">
          <cell r="D155">
            <v>2070111</v>
          </cell>
          <cell r="E155" t="str">
            <v>  文化创作与保护</v>
          </cell>
          <cell r="F155" t="str">
            <v/>
          </cell>
          <cell r="G155" t="str">
            <v/>
          </cell>
          <cell r="H155">
            <v>36000</v>
          </cell>
          <cell r="I155">
            <v>36000</v>
          </cell>
          <cell r="J155" t="str">
            <v/>
          </cell>
          <cell r="K155">
            <v>36000</v>
          </cell>
          <cell r="L155">
            <v>3.6</v>
          </cell>
          <cell r="M155">
            <v>4</v>
          </cell>
        </row>
        <row r="156">
          <cell r="D156">
            <v>2070199</v>
          </cell>
          <cell r="E156" t="str">
            <v>  其他文化和旅游支出</v>
          </cell>
          <cell r="F156" t="str">
            <v/>
          </cell>
          <cell r="G156" t="str">
            <v/>
          </cell>
          <cell r="H156">
            <v>1779064.32</v>
          </cell>
          <cell r="I156">
            <v>1779064.32</v>
          </cell>
          <cell r="J156" t="str">
            <v/>
          </cell>
          <cell r="K156">
            <v>1779064.32</v>
          </cell>
          <cell r="L156">
            <v>177.906432</v>
          </cell>
          <cell r="M156">
            <v>178</v>
          </cell>
        </row>
        <row r="157">
          <cell r="D157">
            <v>20702</v>
          </cell>
          <cell r="E157" t="str">
            <v> 文物</v>
          </cell>
          <cell r="F157" t="str">
            <v/>
          </cell>
          <cell r="G157" t="str">
            <v/>
          </cell>
          <cell r="H157">
            <v>8849053.12</v>
          </cell>
          <cell r="I157">
            <v>8849053.12</v>
          </cell>
          <cell r="J157" t="str">
            <v/>
          </cell>
          <cell r="K157">
            <v>8849053.12</v>
          </cell>
          <cell r="L157">
            <v>884.905312</v>
          </cell>
          <cell r="M157">
            <v>885</v>
          </cell>
        </row>
        <row r="158">
          <cell r="D158">
            <v>2070201</v>
          </cell>
          <cell r="E158" t="str">
            <v>  行政运行</v>
          </cell>
          <cell r="F158" t="str">
            <v/>
          </cell>
          <cell r="G158" t="str">
            <v/>
          </cell>
          <cell r="H158">
            <v>3064069.22</v>
          </cell>
          <cell r="I158">
            <v>3064069.22</v>
          </cell>
          <cell r="J158" t="str">
            <v/>
          </cell>
          <cell r="K158">
            <v>3064069.22</v>
          </cell>
          <cell r="L158">
            <v>306.406922</v>
          </cell>
          <cell r="M158">
            <v>306</v>
          </cell>
        </row>
        <row r="159">
          <cell r="D159">
            <v>2070204</v>
          </cell>
          <cell r="E159" t="str">
            <v>  文物保护</v>
          </cell>
          <cell r="F159" t="str">
            <v/>
          </cell>
          <cell r="G159" t="str">
            <v/>
          </cell>
          <cell r="H159">
            <v>60000</v>
          </cell>
          <cell r="I159">
            <v>60000</v>
          </cell>
          <cell r="J159" t="str">
            <v/>
          </cell>
          <cell r="K159">
            <v>60000</v>
          </cell>
          <cell r="L159">
            <v>6</v>
          </cell>
          <cell r="M159">
            <v>6</v>
          </cell>
        </row>
        <row r="160">
          <cell r="D160">
            <v>2070205</v>
          </cell>
          <cell r="E160" t="str">
            <v>  博物馆</v>
          </cell>
          <cell r="F160" t="str">
            <v/>
          </cell>
          <cell r="G160" t="str">
            <v/>
          </cell>
          <cell r="H160">
            <v>4757710.33</v>
          </cell>
          <cell r="I160">
            <v>4757710.33</v>
          </cell>
          <cell r="J160" t="str">
            <v/>
          </cell>
          <cell r="K160">
            <v>4757710.33</v>
          </cell>
          <cell r="L160">
            <v>475.771033</v>
          </cell>
          <cell r="M160">
            <v>476</v>
          </cell>
        </row>
        <row r="161">
          <cell r="D161">
            <v>2070299</v>
          </cell>
          <cell r="E161" t="str">
            <v>  其他文物支出</v>
          </cell>
          <cell r="F161" t="str">
            <v/>
          </cell>
          <cell r="G161" t="str">
            <v/>
          </cell>
          <cell r="H161">
            <v>967273.57</v>
          </cell>
          <cell r="I161">
            <v>967273.57</v>
          </cell>
          <cell r="J161" t="str">
            <v/>
          </cell>
          <cell r="K161">
            <v>967273.57</v>
          </cell>
          <cell r="L161">
            <v>96.727357</v>
          </cell>
          <cell r="M161">
            <v>97</v>
          </cell>
        </row>
        <row r="162">
          <cell r="D162">
            <v>20703</v>
          </cell>
          <cell r="E162" t="str">
            <v> 体育</v>
          </cell>
          <cell r="F162" t="str">
            <v/>
          </cell>
          <cell r="G162" t="str">
            <v/>
          </cell>
          <cell r="H162">
            <v>714729.18</v>
          </cell>
          <cell r="I162">
            <v>714729.18</v>
          </cell>
          <cell r="J162" t="str">
            <v/>
          </cell>
          <cell r="K162">
            <v>714729.18</v>
          </cell>
          <cell r="L162">
            <v>71.472918</v>
          </cell>
          <cell r="M162">
            <v>71</v>
          </cell>
        </row>
        <row r="163">
          <cell r="D163">
            <v>2070399</v>
          </cell>
          <cell r="E163" t="str">
            <v>  其他体育支出</v>
          </cell>
          <cell r="F163" t="str">
            <v/>
          </cell>
          <cell r="G163" t="str">
            <v/>
          </cell>
          <cell r="H163">
            <v>714729.18</v>
          </cell>
          <cell r="I163">
            <v>714729.18</v>
          </cell>
          <cell r="J163" t="str">
            <v/>
          </cell>
          <cell r="K163">
            <v>714729.18</v>
          </cell>
          <cell r="L163">
            <v>71.472918</v>
          </cell>
          <cell r="M163">
            <v>71</v>
          </cell>
        </row>
        <row r="164">
          <cell r="D164">
            <v>20708</v>
          </cell>
          <cell r="E164" t="str">
            <v> 广播电视</v>
          </cell>
          <cell r="F164" t="str">
            <v/>
          </cell>
          <cell r="G164" t="str">
            <v/>
          </cell>
          <cell r="H164">
            <v>3566691.96</v>
          </cell>
          <cell r="I164">
            <v>3566691.96</v>
          </cell>
          <cell r="J164" t="str">
            <v/>
          </cell>
          <cell r="K164">
            <v>3566691.96</v>
          </cell>
          <cell r="L164">
            <v>356.669196</v>
          </cell>
          <cell r="M164">
            <v>357</v>
          </cell>
        </row>
        <row r="165">
          <cell r="D165">
            <v>2070808</v>
          </cell>
          <cell r="E165" t="str">
            <v>  广播电视事务</v>
          </cell>
          <cell r="F165" t="str">
            <v/>
          </cell>
          <cell r="G165" t="str">
            <v/>
          </cell>
          <cell r="H165">
            <v>3566691.96</v>
          </cell>
          <cell r="I165">
            <v>3566691.96</v>
          </cell>
          <cell r="J165" t="str">
            <v/>
          </cell>
          <cell r="K165">
            <v>3566691.96</v>
          </cell>
          <cell r="L165">
            <v>356.669196</v>
          </cell>
          <cell r="M165">
            <v>357</v>
          </cell>
        </row>
        <row r="166">
          <cell r="D166">
            <v>208</v>
          </cell>
          <cell r="E166" t="str">
            <v>社会保障和就业支出</v>
          </cell>
          <cell r="F166" t="str">
            <v/>
          </cell>
          <cell r="G166" t="str">
            <v/>
          </cell>
          <cell r="H166">
            <v>263296562.76</v>
          </cell>
          <cell r="I166">
            <v>264561666.33</v>
          </cell>
          <cell r="J166">
            <v>1265103.57</v>
          </cell>
          <cell r="K166">
            <v>263296562.76</v>
          </cell>
          <cell r="L166">
            <v>26329.656276</v>
          </cell>
          <cell r="M166">
            <v>26330</v>
          </cell>
        </row>
        <row r="167">
          <cell r="D167">
            <v>20801</v>
          </cell>
          <cell r="E167" t="str">
            <v> 人力资源和社会保障管理事务</v>
          </cell>
          <cell r="F167" t="str">
            <v/>
          </cell>
          <cell r="G167" t="str">
            <v/>
          </cell>
          <cell r="H167">
            <v>8201492.09</v>
          </cell>
          <cell r="I167">
            <v>8204507.09</v>
          </cell>
          <cell r="J167">
            <v>3015</v>
          </cell>
          <cell r="K167">
            <v>8201492.09</v>
          </cell>
          <cell r="L167">
            <v>820.149209</v>
          </cell>
          <cell r="M167">
            <v>820</v>
          </cell>
        </row>
        <row r="168">
          <cell r="D168">
            <v>2080101</v>
          </cell>
          <cell r="E168" t="str">
            <v>  行政运行</v>
          </cell>
          <cell r="F168" t="str">
            <v/>
          </cell>
          <cell r="G168" t="str">
            <v/>
          </cell>
          <cell r="H168">
            <v>1805649.47</v>
          </cell>
          <cell r="I168">
            <v>1807644.47</v>
          </cell>
          <cell r="J168">
            <v>1995</v>
          </cell>
          <cell r="K168">
            <v>1805649.47</v>
          </cell>
          <cell r="L168">
            <v>180.564947</v>
          </cell>
          <cell r="M168">
            <v>181</v>
          </cell>
        </row>
        <row r="169">
          <cell r="D169">
            <v>2080104</v>
          </cell>
          <cell r="E169" t="str">
            <v>  综合业务管理</v>
          </cell>
          <cell r="F169" t="str">
            <v/>
          </cell>
          <cell r="G169" t="str">
            <v/>
          </cell>
          <cell r="H169">
            <v>102040.92</v>
          </cell>
          <cell r="I169">
            <v>102040.92</v>
          </cell>
          <cell r="J169" t="str">
            <v/>
          </cell>
          <cell r="K169">
            <v>102040.92</v>
          </cell>
          <cell r="L169">
            <v>10.204092</v>
          </cell>
          <cell r="M169">
            <v>10</v>
          </cell>
        </row>
        <row r="170">
          <cell r="D170">
            <v>2080109</v>
          </cell>
          <cell r="E170" t="str">
            <v>  社会保险经办机构</v>
          </cell>
          <cell r="F170" t="str">
            <v/>
          </cell>
          <cell r="G170" t="str">
            <v/>
          </cell>
          <cell r="H170">
            <v>4666658.63</v>
          </cell>
          <cell r="I170">
            <v>4666658.63</v>
          </cell>
          <cell r="J170" t="str">
            <v/>
          </cell>
          <cell r="K170">
            <v>4666658.63</v>
          </cell>
          <cell r="L170">
            <v>466.665863</v>
          </cell>
          <cell r="M170">
            <v>467</v>
          </cell>
        </row>
        <row r="171">
          <cell r="D171">
            <v>2080150</v>
          </cell>
          <cell r="E171" t="str">
            <v>  事业运行</v>
          </cell>
          <cell r="F171" t="str">
            <v/>
          </cell>
          <cell r="G171" t="str">
            <v/>
          </cell>
          <cell r="H171">
            <v>896487.85</v>
          </cell>
          <cell r="I171">
            <v>897507.85</v>
          </cell>
          <cell r="J171">
            <v>1020</v>
          </cell>
          <cell r="K171">
            <v>896487.85</v>
          </cell>
          <cell r="L171">
            <v>89.648785</v>
          </cell>
          <cell r="M171">
            <v>90</v>
          </cell>
        </row>
        <row r="172">
          <cell r="D172">
            <v>2080199</v>
          </cell>
          <cell r="E172" t="str">
            <v>  其他人力资源和社会保障管理事务支出</v>
          </cell>
          <cell r="F172" t="str">
            <v/>
          </cell>
          <cell r="G172" t="str">
            <v/>
          </cell>
          <cell r="H172">
            <v>730655.22</v>
          </cell>
          <cell r="I172">
            <v>730655.22</v>
          </cell>
          <cell r="J172" t="str">
            <v/>
          </cell>
          <cell r="K172">
            <v>730655.22</v>
          </cell>
          <cell r="L172">
            <v>73.065522</v>
          </cell>
          <cell r="M172">
            <v>73</v>
          </cell>
        </row>
        <row r="173">
          <cell r="D173">
            <v>20802</v>
          </cell>
          <cell r="E173" t="str">
            <v> 民政管理事务</v>
          </cell>
          <cell r="F173" t="str">
            <v/>
          </cell>
          <cell r="G173" t="str">
            <v/>
          </cell>
          <cell r="H173">
            <v>3995496.61</v>
          </cell>
          <cell r="I173">
            <v>3995496.61</v>
          </cell>
          <cell r="J173" t="str">
            <v/>
          </cell>
          <cell r="K173">
            <v>3995496.61</v>
          </cell>
          <cell r="L173">
            <v>399.549661</v>
          </cell>
          <cell r="M173">
            <v>400</v>
          </cell>
        </row>
        <row r="174">
          <cell r="D174">
            <v>2080201</v>
          </cell>
          <cell r="E174" t="str">
            <v>  行政运行</v>
          </cell>
          <cell r="F174" t="str">
            <v/>
          </cell>
          <cell r="G174" t="str">
            <v/>
          </cell>
          <cell r="H174">
            <v>1182266.87</v>
          </cell>
          <cell r="I174">
            <v>1182266.87</v>
          </cell>
          <cell r="J174" t="str">
            <v/>
          </cell>
          <cell r="K174">
            <v>1182266.87</v>
          </cell>
          <cell r="L174">
            <v>118.226687</v>
          </cell>
          <cell r="M174">
            <v>118</v>
          </cell>
        </row>
        <row r="175">
          <cell r="D175">
            <v>2080206</v>
          </cell>
          <cell r="E175" t="str">
            <v>  社会组织管理</v>
          </cell>
          <cell r="F175" t="str">
            <v/>
          </cell>
          <cell r="G175" t="str">
            <v/>
          </cell>
          <cell r="H175">
            <v>20000</v>
          </cell>
          <cell r="I175">
            <v>20000</v>
          </cell>
          <cell r="J175" t="str">
            <v/>
          </cell>
          <cell r="K175">
            <v>20000</v>
          </cell>
          <cell r="L175">
            <v>2</v>
          </cell>
          <cell r="M175">
            <v>2</v>
          </cell>
        </row>
        <row r="176">
          <cell r="D176">
            <v>2080299</v>
          </cell>
          <cell r="E176" t="str">
            <v>  其他民政管理事务支出</v>
          </cell>
          <cell r="F176" t="str">
            <v/>
          </cell>
          <cell r="G176" t="str">
            <v/>
          </cell>
          <cell r="H176">
            <v>2793229.74</v>
          </cell>
          <cell r="I176">
            <v>2793229.74</v>
          </cell>
          <cell r="J176" t="str">
            <v/>
          </cell>
          <cell r="K176">
            <v>2793229.74</v>
          </cell>
          <cell r="L176">
            <v>279.322974</v>
          </cell>
          <cell r="M176">
            <v>279</v>
          </cell>
        </row>
        <row r="177">
          <cell r="D177">
            <v>20805</v>
          </cell>
          <cell r="E177" t="str">
            <v> 行政事业单位养老支出</v>
          </cell>
          <cell r="F177" t="str">
            <v/>
          </cell>
          <cell r="G177" t="str">
            <v/>
          </cell>
          <cell r="H177">
            <v>146511596.17</v>
          </cell>
          <cell r="I177">
            <v>146656114.6</v>
          </cell>
          <cell r="J177">
            <v>144518.43</v>
          </cell>
          <cell r="K177">
            <v>146511596.17</v>
          </cell>
          <cell r="L177">
            <v>14651.159617</v>
          </cell>
          <cell r="M177">
            <v>14651</v>
          </cell>
        </row>
        <row r="178">
          <cell r="D178">
            <v>2080501</v>
          </cell>
          <cell r="E178" t="str">
            <v>  行政单位离退休</v>
          </cell>
          <cell r="F178" t="str">
            <v/>
          </cell>
          <cell r="G178" t="str">
            <v/>
          </cell>
          <cell r="H178">
            <v>247200</v>
          </cell>
          <cell r="I178">
            <v>247200</v>
          </cell>
          <cell r="J178" t="str">
            <v/>
          </cell>
          <cell r="K178">
            <v>247200</v>
          </cell>
          <cell r="L178">
            <v>24.72</v>
          </cell>
          <cell r="M178">
            <v>25</v>
          </cell>
        </row>
        <row r="179">
          <cell r="D179">
            <v>2080502</v>
          </cell>
          <cell r="E179" t="str">
            <v>  事业单位离退休</v>
          </cell>
          <cell r="F179" t="str">
            <v/>
          </cell>
          <cell r="G179" t="str">
            <v/>
          </cell>
          <cell r="H179">
            <v>50245.5</v>
          </cell>
          <cell r="I179">
            <v>50245.5</v>
          </cell>
          <cell r="J179" t="str">
            <v/>
          </cell>
          <cell r="K179">
            <v>50245.5</v>
          </cell>
          <cell r="L179">
            <v>5.02455</v>
          </cell>
          <cell r="M179">
            <v>5</v>
          </cell>
        </row>
        <row r="180">
          <cell r="D180">
            <v>2080505</v>
          </cell>
          <cell r="E180" t="str">
            <v>  机关事业单位基本养老保险缴费支出</v>
          </cell>
          <cell r="F180" t="str">
            <v/>
          </cell>
          <cell r="G180" t="str">
            <v/>
          </cell>
          <cell r="H180">
            <v>72973113.65</v>
          </cell>
          <cell r="I180">
            <v>73040828.05</v>
          </cell>
          <cell r="J180">
            <v>67714.4</v>
          </cell>
          <cell r="K180">
            <v>72973113.65</v>
          </cell>
          <cell r="L180">
            <v>7297.311365</v>
          </cell>
          <cell r="M180">
            <v>7297</v>
          </cell>
        </row>
        <row r="181">
          <cell r="D181">
            <v>2080506</v>
          </cell>
          <cell r="E181" t="str">
            <v>  机关事业单位职业年金缴费支出</v>
          </cell>
          <cell r="F181" t="str">
            <v/>
          </cell>
          <cell r="G181" t="str">
            <v/>
          </cell>
          <cell r="H181">
            <v>3793604.89</v>
          </cell>
          <cell r="I181">
            <v>3797502.9</v>
          </cell>
          <cell r="J181">
            <v>3898.01</v>
          </cell>
          <cell r="K181">
            <v>3793604.89</v>
          </cell>
          <cell r="L181">
            <v>379.360489</v>
          </cell>
          <cell r="M181">
            <v>379</v>
          </cell>
        </row>
        <row r="182">
          <cell r="D182">
            <v>2080507</v>
          </cell>
          <cell r="E182" t="str">
            <v>  对机关事业单位基本养老保险基金的补助</v>
          </cell>
          <cell r="F182" t="str">
            <v/>
          </cell>
          <cell r="G182" t="str">
            <v/>
          </cell>
          <cell r="H182">
            <v>49438200</v>
          </cell>
          <cell r="I182">
            <v>49438200</v>
          </cell>
          <cell r="J182" t="str">
            <v/>
          </cell>
          <cell r="K182">
            <v>49438200</v>
          </cell>
          <cell r="L182">
            <v>4943.82</v>
          </cell>
          <cell r="M182">
            <v>4944</v>
          </cell>
        </row>
        <row r="183">
          <cell r="D183">
            <v>2080599</v>
          </cell>
          <cell r="E183" t="str">
            <v>  其他行政事业单位养老支出</v>
          </cell>
          <cell r="F183" t="str">
            <v/>
          </cell>
          <cell r="G183" t="str">
            <v/>
          </cell>
          <cell r="H183">
            <v>20009232.13</v>
          </cell>
          <cell r="I183">
            <v>20082138.15</v>
          </cell>
          <cell r="J183">
            <v>72906.02</v>
          </cell>
          <cell r="K183">
            <v>20009232.13</v>
          </cell>
          <cell r="L183">
            <v>2000.923213</v>
          </cell>
          <cell r="M183">
            <v>2001</v>
          </cell>
        </row>
        <row r="184">
          <cell r="D184">
            <v>20807</v>
          </cell>
          <cell r="E184" t="str">
            <v> 就业补助</v>
          </cell>
          <cell r="F184" t="str">
            <v/>
          </cell>
          <cell r="G184" t="str">
            <v/>
          </cell>
          <cell r="H184">
            <v>6501111.99</v>
          </cell>
          <cell r="I184">
            <v>6504311.99</v>
          </cell>
          <cell r="J184">
            <v>3200</v>
          </cell>
          <cell r="K184">
            <v>6501111.99</v>
          </cell>
          <cell r="L184">
            <v>650.111199</v>
          </cell>
          <cell r="M184">
            <v>650</v>
          </cell>
        </row>
        <row r="185">
          <cell r="D185">
            <v>2080799</v>
          </cell>
          <cell r="E185" t="str">
            <v>  其他就业补助支出</v>
          </cell>
          <cell r="F185" t="str">
            <v/>
          </cell>
          <cell r="G185" t="str">
            <v/>
          </cell>
          <cell r="H185">
            <v>6501111.99</v>
          </cell>
          <cell r="I185">
            <v>6504311.99</v>
          </cell>
          <cell r="J185">
            <v>3200</v>
          </cell>
          <cell r="K185">
            <v>6501111.99</v>
          </cell>
          <cell r="L185">
            <v>650.111199</v>
          </cell>
          <cell r="M185">
            <v>650</v>
          </cell>
        </row>
        <row r="186">
          <cell r="D186">
            <v>20808</v>
          </cell>
          <cell r="E186" t="str">
            <v> 抚恤</v>
          </cell>
          <cell r="F186" t="str">
            <v/>
          </cell>
          <cell r="G186" t="str">
            <v/>
          </cell>
          <cell r="H186">
            <v>26115279.32</v>
          </cell>
          <cell r="I186">
            <v>26197014.15</v>
          </cell>
          <cell r="J186">
            <v>81734.83</v>
          </cell>
          <cell r="K186">
            <v>26115279.32</v>
          </cell>
          <cell r="L186">
            <v>2611.527932</v>
          </cell>
          <cell r="M186">
            <v>2612</v>
          </cell>
        </row>
        <row r="187">
          <cell r="D187">
            <v>2080801</v>
          </cell>
          <cell r="E187" t="str">
            <v>  死亡抚恤</v>
          </cell>
          <cell r="F187" t="str">
            <v/>
          </cell>
          <cell r="G187" t="str">
            <v/>
          </cell>
          <cell r="H187">
            <v>8362903.12</v>
          </cell>
          <cell r="I187">
            <v>8383163.1</v>
          </cell>
          <cell r="J187">
            <v>20259.98</v>
          </cell>
          <cell r="K187">
            <v>8362903.12</v>
          </cell>
          <cell r="L187">
            <v>836.290312</v>
          </cell>
          <cell r="M187">
            <v>836</v>
          </cell>
        </row>
        <row r="188">
          <cell r="D188">
            <v>2080802</v>
          </cell>
          <cell r="E188" t="str">
            <v>  伤残抚恤</v>
          </cell>
          <cell r="F188" t="str">
            <v/>
          </cell>
          <cell r="G188" t="str">
            <v/>
          </cell>
          <cell r="H188">
            <v>2192052.25</v>
          </cell>
          <cell r="I188">
            <v>2199425.77</v>
          </cell>
          <cell r="J188">
            <v>7373.52</v>
          </cell>
          <cell r="K188">
            <v>2192052.25</v>
          </cell>
          <cell r="L188">
            <v>219.205225</v>
          </cell>
          <cell r="M188">
            <v>219</v>
          </cell>
        </row>
        <row r="189">
          <cell r="D189">
            <v>2080803</v>
          </cell>
          <cell r="E189" t="str">
            <v>  在乡复员、退伍军人生活补助</v>
          </cell>
          <cell r="F189" t="str">
            <v/>
          </cell>
          <cell r="G189" t="str">
            <v/>
          </cell>
          <cell r="H189">
            <v>1039469.79</v>
          </cell>
          <cell r="I189">
            <v>1039469.79</v>
          </cell>
          <cell r="J189" t="str">
            <v/>
          </cell>
          <cell r="K189">
            <v>1039469.79</v>
          </cell>
          <cell r="L189">
            <v>103.946979</v>
          </cell>
          <cell r="M189">
            <v>104</v>
          </cell>
        </row>
        <row r="190">
          <cell r="D190">
            <v>2080805</v>
          </cell>
          <cell r="E190" t="str">
            <v>  义务兵优待</v>
          </cell>
          <cell r="F190" t="str">
            <v/>
          </cell>
          <cell r="G190" t="str">
            <v/>
          </cell>
          <cell r="H190">
            <v>1958674.08</v>
          </cell>
          <cell r="I190">
            <v>1992224.08</v>
          </cell>
          <cell r="J190">
            <v>33550</v>
          </cell>
          <cell r="K190">
            <v>1958674.08</v>
          </cell>
          <cell r="L190">
            <v>195.867408</v>
          </cell>
          <cell r="M190">
            <v>196</v>
          </cell>
        </row>
        <row r="191">
          <cell r="D191">
            <v>2080806</v>
          </cell>
          <cell r="E191" t="str">
            <v>  农村籍退役士兵老年生活补助</v>
          </cell>
          <cell r="F191" t="str">
            <v/>
          </cell>
          <cell r="G191" t="str">
            <v/>
          </cell>
          <cell r="H191">
            <v>2233132.11</v>
          </cell>
          <cell r="I191">
            <v>2233705.44</v>
          </cell>
          <cell r="J191">
            <v>573.33</v>
          </cell>
          <cell r="K191">
            <v>2233132.11</v>
          </cell>
          <cell r="L191">
            <v>223.313211</v>
          </cell>
          <cell r="M191">
            <v>223</v>
          </cell>
        </row>
        <row r="192">
          <cell r="D192">
            <v>2080899</v>
          </cell>
          <cell r="E192" t="str">
            <v>  其他优抚支出</v>
          </cell>
          <cell r="F192" t="str">
            <v/>
          </cell>
          <cell r="G192" t="str">
            <v/>
          </cell>
          <cell r="H192">
            <v>10329047.97</v>
          </cell>
          <cell r="I192">
            <v>10349025.97</v>
          </cell>
          <cell r="J192">
            <v>19978</v>
          </cell>
          <cell r="K192">
            <v>10329047.97</v>
          </cell>
          <cell r="L192">
            <v>1032.904797</v>
          </cell>
          <cell r="M192">
            <v>1033</v>
          </cell>
        </row>
        <row r="193">
          <cell r="D193">
            <v>20809</v>
          </cell>
          <cell r="E193" t="str">
            <v> 退役安置</v>
          </cell>
          <cell r="F193" t="str">
            <v/>
          </cell>
          <cell r="G193" t="str">
            <v/>
          </cell>
          <cell r="H193">
            <v>2213646.22</v>
          </cell>
          <cell r="I193">
            <v>3211832.84</v>
          </cell>
          <cell r="J193">
            <v>998186.62</v>
          </cell>
          <cell r="K193">
            <v>2213646.22</v>
          </cell>
          <cell r="L193">
            <v>221.364622</v>
          </cell>
          <cell r="M193">
            <v>221</v>
          </cell>
        </row>
        <row r="194">
          <cell r="D194">
            <v>2080901</v>
          </cell>
          <cell r="E194" t="str">
            <v>  退役士兵安置</v>
          </cell>
          <cell r="F194" t="str">
            <v/>
          </cell>
          <cell r="G194" t="str">
            <v/>
          </cell>
          <cell r="H194">
            <v>792000</v>
          </cell>
          <cell r="I194">
            <v>792000</v>
          </cell>
          <cell r="J194" t="str">
            <v/>
          </cell>
          <cell r="K194">
            <v>792000</v>
          </cell>
          <cell r="L194">
            <v>79.2</v>
          </cell>
          <cell r="M194">
            <v>79</v>
          </cell>
        </row>
        <row r="195">
          <cell r="D195">
            <v>2080902</v>
          </cell>
          <cell r="E195" t="str">
            <v>  军队移交政府的离退休人员安置</v>
          </cell>
          <cell r="F195" t="str">
            <v/>
          </cell>
          <cell r="G195" t="str">
            <v/>
          </cell>
          <cell r="H195">
            <v>1409168.9</v>
          </cell>
          <cell r="I195">
            <v>2241393.01</v>
          </cell>
          <cell r="J195">
            <v>832224.11</v>
          </cell>
          <cell r="K195">
            <v>1409168.9</v>
          </cell>
          <cell r="L195">
            <v>140.91689</v>
          </cell>
          <cell r="M195">
            <v>141</v>
          </cell>
        </row>
        <row r="196">
          <cell r="D196">
            <v>2080903</v>
          </cell>
          <cell r="E196" t="str">
            <v>  军队移交政府离退休干部管理机构</v>
          </cell>
          <cell r="F196" t="str">
            <v/>
          </cell>
          <cell r="G196" t="str">
            <v/>
          </cell>
          <cell r="H196">
            <v>-156890.16</v>
          </cell>
          <cell r="I196">
            <v>9072.35</v>
          </cell>
          <cell r="J196">
            <v>165962.51</v>
          </cell>
          <cell r="K196">
            <v>-156890.16</v>
          </cell>
          <cell r="L196">
            <v>-15.689016</v>
          </cell>
          <cell r="M196">
            <v>-16</v>
          </cell>
        </row>
        <row r="197">
          <cell r="D197">
            <v>2080905</v>
          </cell>
          <cell r="E197" t="str">
            <v>  军队转业干部安置</v>
          </cell>
          <cell r="F197" t="str">
            <v/>
          </cell>
          <cell r="G197" t="str">
            <v/>
          </cell>
          <cell r="H197">
            <v>102402.36</v>
          </cell>
          <cell r="I197">
            <v>102402.36</v>
          </cell>
          <cell r="J197" t="str">
            <v/>
          </cell>
          <cell r="K197">
            <v>102402.36</v>
          </cell>
          <cell r="L197">
            <v>10.240236</v>
          </cell>
          <cell r="M197">
            <v>10</v>
          </cell>
        </row>
        <row r="198">
          <cell r="D198">
            <v>2080999</v>
          </cell>
          <cell r="E198" t="str">
            <v>  其他退役安置支出</v>
          </cell>
          <cell r="F198" t="str">
            <v/>
          </cell>
          <cell r="G198" t="str">
            <v/>
          </cell>
          <cell r="H198">
            <v>66965.12</v>
          </cell>
          <cell r="I198">
            <v>66965.12</v>
          </cell>
          <cell r="J198" t="str">
            <v/>
          </cell>
          <cell r="K198">
            <v>66965.12</v>
          </cell>
          <cell r="L198">
            <v>6.696512</v>
          </cell>
          <cell r="M198">
            <v>7</v>
          </cell>
        </row>
        <row r="199">
          <cell r="D199">
            <v>20810</v>
          </cell>
          <cell r="E199" t="str">
            <v> 社会福利</v>
          </cell>
          <cell r="F199" t="str">
            <v/>
          </cell>
          <cell r="G199" t="str">
            <v/>
          </cell>
          <cell r="H199">
            <v>5302410</v>
          </cell>
          <cell r="I199">
            <v>5307660</v>
          </cell>
          <cell r="J199">
            <v>5250</v>
          </cell>
          <cell r="K199">
            <v>5302410</v>
          </cell>
          <cell r="L199">
            <v>530.241</v>
          </cell>
          <cell r="M199">
            <v>530</v>
          </cell>
        </row>
        <row r="200">
          <cell r="D200">
            <v>2081001</v>
          </cell>
          <cell r="E200" t="str">
            <v>  儿童福利</v>
          </cell>
          <cell r="F200" t="str">
            <v/>
          </cell>
          <cell r="G200" t="str">
            <v/>
          </cell>
          <cell r="H200">
            <v>399110</v>
          </cell>
          <cell r="I200">
            <v>399110</v>
          </cell>
          <cell r="J200" t="str">
            <v/>
          </cell>
          <cell r="K200">
            <v>399110</v>
          </cell>
          <cell r="L200">
            <v>39.911</v>
          </cell>
          <cell r="M200">
            <v>40</v>
          </cell>
        </row>
        <row r="201">
          <cell r="D201">
            <v>2081002</v>
          </cell>
          <cell r="E201" t="str">
            <v>  老年福利</v>
          </cell>
          <cell r="F201" t="str">
            <v/>
          </cell>
          <cell r="G201" t="str">
            <v/>
          </cell>
          <cell r="H201">
            <v>3286300</v>
          </cell>
          <cell r="I201">
            <v>3291550</v>
          </cell>
          <cell r="J201">
            <v>5250</v>
          </cell>
          <cell r="K201">
            <v>3286300</v>
          </cell>
          <cell r="L201">
            <v>328.63</v>
          </cell>
          <cell r="M201">
            <v>329</v>
          </cell>
        </row>
        <row r="202">
          <cell r="D202">
            <v>2081004</v>
          </cell>
          <cell r="E202" t="str">
            <v>  殡葬</v>
          </cell>
          <cell r="F202" t="str">
            <v/>
          </cell>
          <cell r="G202" t="str">
            <v/>
          </cell>
          <cell r="H202">
            <v>1605000</v>
          </cell>
          <cell r="I202">
            <v>1605000</v>
          </cell>
          <cell r="J202" t="str">
            <v/>
          </cell>
          <cell r="K202">
            <v>1605000</v>
          </cell>
          <cell r="L202">
            <v>160.5</v>
          </cell>
          <cell r="M202">
            <v>161</v>
          </cell>
        </row>
        <row r="203">
          <cell r="D203">
            <v>2081006</v>
          </cell>
          <cell r="E203" t="str">
            <v>  养老服务</v>
          </cell>
          <cell r="F203" t="str">
            <v/>
          </cell>
          <cell r="G203" t="str">
            <v/>
          </cell>
          <cell r="H203">
            <v>12000</v>
          </cell>
          <cell r="I203">
            <v>12000</v>
          </cell>
          <cell r="J203" t="str">
            <v/>
          </cell>
          <cell r="K203">
            <v>12000</v>
          </cell>
          <cell r="L203">
            <v>1.2</v>
          </cell>
          <cell r="M203">
            <v>1</v>
          </cell>
        </row>
        <row r="204">
          <cell r="D204">
            <v>20811</v>
          </cell>
          <cell r="E204" t="str">
            <v> 残疾人事业</v>
          </cell>
          <cell r="F204" t="str">
            <v/>
          </cell>
          <cell r="G204" t="str">
            <v/>
          </cell>
          <cell r="H204">
            <v>6296853.76</v>
          </cell>
          <cell r="I204">
            <v>6304983.76</v>
          </cell>
          <cell r="J204">
            <v>8130</v>
          </cell>
          <cell r="K204">
            <v>6296853.76</v>
          </cell>
          <cell r="L204">
            <v>629.685376</v>
          </cell>
          <cell r="M204">
            <v>630</v>
          </cell>
        </row>
        <row r="205">
          <cell r="D205">
            <v>2081101</v>
          </cell>
          <cell r="E205" t="str">
            <v>  行政运行</v>
          </cell>
          <cell r="F205" t="str">
            <v/>
          </cell>
          <cell r="G205" t="str">
            <v/>
          </cell>
          <cell r="H205">
            <v>986891.66</v>
          </cell>
          <cell r="I205">
            <v>986891.66</v>
          </cell>
          <cell r="J205" t="str">
            <v/>
          </cell>
          <cell r="K205">
            <v>986891.66</v>
          </cell>
          <cell r="L205">
            <v>98.689166</v>
          </cell>
          <cell r="M205">
            <v>99</v>
          </cell>
        </row>
        <row r="206">
          <cell r="D206">
            <v>2081104</v>
          </cell>
          <cell r="E206" t="str">
            <v>  残疾人康复</v>
          </cell>
          <cell r="F206" t="str">
            <v/>
          </cell>
          <cell r="G206" t="str">
            <v/>
          </cell>
          <cell r="H206">
            <v>440822.58</v>
          </cell>
          <cell r="I206">
            <v>440822.58</v>
          </cell>
          <cell r="J206" t="str">
            <v/>
          </cell>
          <cell r="K206">
            <v>440822.58</v>
          </cell>
          <cell r="L206">
            <v>44.082258</v>
          </cell>
          <cell r="M206">
            <v>44</v>
          </cell>
        </row>
        <row r="207">
          <cell r="D207">
            <v>2081105</v>
          </cell>
          <cell r="E207" t="str">
            <v>  残疾人就业</v>
          </cell>
          <cell r="F207" t="str">
            <v/>
          </cell>
          <cell r="G207" t="str">
            <v/>
          </cell>
          <cell r="H207">
            <v>322500</v>
          </cell>
          <cell r="I207">
            <v>322500</v>
          </cell>
          <cell r="J207" t="str">
            <v/>
          </cell>
          <cell r="K207">
            <v>322500</v>
          </cell>
          <cell r="L207">
            <v>32.25</v>
          </cell>
          <cell r="M207">
            <v>32</v>
          </cell>
        </row>
        <row r="208">
          <cell r="D208">
            <v>2081107</v>
          </cell>
          <cell r="E208" t="str">
            <v>  残疾人生活和护理补贴</v>
          </cell>
          <cell r="F208" t="str">
            <v/>
          </cell>
          <cell r="G208" t="str">
            <v/>
          </cell>
          <cell r="H208">
            <v>4167560</v>
          </cell>
          <cell r="I208">
            <v>4175690</v>
          </cell>
          <cell r="J208">
            <v>8130</v>
          </cell>
          <cell r="K208">
            <v>4167560</v>
          </cell>
          <cell r="L208">
            <v>416.756</v>
          </cell>
          <cell r="M208">
            <v>417</v>
          </cell>
        </row>
        <row r="209">
          <cell r="D209">
            <v>2081199</v>
          </cell>
          <cell r="E209" t="str">
            <v>  其他残疾人事业支出</v>
          </cell>
          <cell r="F209" t="str">
            <v/>
          </cell>
          <cell r="G209" t="str">
            <v/>
          </cell>
          <cell r="H209">
            <v>379079.52</v>
          </cell>
          <cell r="I209">
            <v>379079.52</v>
          </cell>
          <cell r="J209" t="str">
            <v/>
          </cell>
          <cell r="K209">
            <v>379079.52</v>
          </cell>
          <cell r="L209">
            <v>37.907952</v>
          </cell>
          <cell r="M209">
            <v>38</v>
          </cell>
        </row>
        <row r="210">
          <cell r="D210">
            <v>20816</v>
          </cell>
          <cell r="E210" t="str">
            <v> 红十字事业</v>
          </cell>
          <cell r="F210" t="str">
            <v/>
          </cell>
          <cell r="G210" t="str">
            <v/>
          </cell>
          <cell r="H210">
            <v>608656.91</v>
          </cell>
          <cell r="I210">
            <v>608656.91</v>
          </cell>
          <cell r="J210" t="str">
            <v/>
          </cell>
          <cell r="K210">
            <v>608656.91</v>
          </cell>
          <cell r="L210">
            <v>60.865691</v>
          </cell>
          <cell r="M210">
            <v>61</v>
          </cell>
        </row>
        <row r="211">
          <cell r="D211">
            <v>2081601</v>
          </cell>
          <cell r="E211" t="str">
            <v>  行政运行</v>
          </cell>
          <cell r="F211" t="str">
            <v/>
          </cell>
          <cell r="G211" t="str">
            <v/>
          </cell>
          <cell r="H211">
            <v>589929</v>
          </cell>
          <cell r="I211">
            <v>589929</v>
          </cell>
          <cell r="J211" t="str">
            <v/>
          </cell>
          <cell r="K211">
            <v>589929</v>
          </cell>
          <cell r="L211">
            <v>58.9929</v>
          </cell>
          <cell r="M211">
            <v>59</v>
          </cell>
        </row>
        <row r="212">
          <cell r="D212">
            <v>2081699</v>
          </cell>
          <cell r="E212" t="str">
            <v>  其他红十字事业支出</v>
          </cell>
          <cell r="F212" t="str">
            <v/>
          </cell>
          <cell r="G212" t="str">
            <v/>
          </cell>
          <cell r="H212">
            <v>18727.91</v>
          </cell>
          <cell r="I212">
            <v>18727.91</v>
          </cell>
          <cell r="J212" t="str">
            <v/>
          </cell>
          <cell r="K212">
            <v>18727.91</v>
          </cell>
          <cell r="L212">
            <v>1.872791</v>
          </cell>
          <cell r="M212">
            <v>2</v>
          </cell>
        </row>
        <row r="213">
          <cell r="D213">
            <v>20819</v>
          </cell>
          <cell r="E213" t="str">
            <v> 最低生活保障</v>
          </cell>
          <cell r="F213" t="str">
            <v/>
          </cell>
          <cell r="G213" t="str">
            <v/>
          </cell>
          <cell r="H213">
            <v>29404350</v>
          </cell>
          <cell r="I213">
            <v>29409750</v>
          </cell>
          <cell r="J213">
            <v>5400</v>
          </cell>
          <cell r="K213">
            <v>29404350</v>
          </cell>
          <cell r="L213">
            <v>2940.435</v>
          </cell>
          <cell r="M213">
            <v>2940</v>
          </cell>
        </row>
        <row r="214">
          <cell r="D214">
            <v>2081901</v>
          </cell>
          <cell r="E214" t="str">
            <v>  城市最低生活保障金支出</v>
          </cell>
          <cell r="F214" t="str">
            <v/>
          </cell>
          <cell r="G214" t="str">
            <v/>
          </cell>
          <cell r="H214">
            <v>11941595</v>
          </cell>
          <cell r="I214">
            <v>11941595</v>
          </cell>
          <cell r="J214" t="str">
            <v/>
          </cell>
          <cell r="K214">
            <v>11941595</v>
          </cell>
          <cell r="L214">
            <v>1194.1595</v>
          </cell>
          <cell r="M214">
            <v>1194</v>
          </cell>
        </row>
        <row r="215">
          <cell r="D215">
            <v>2081902</v>
          </cell>
          <cell r="E215" t="str">
            <v>  农村最低生活保障金支出</v>
          </cell>
          <cell r="F215" t="str">
            <v/>
          </cell>
          <cell r="G215" t="str">
            <v/>
          </cell>
          <cell r="H215">
            <v>17462755</v>
          </cell>
          <cell r="I215">
            <v>17468155</v>
          </cell>
          <cell r="J215">
            <v>5400</v>
          </cell>
          <cell r="K215">
            <v>17462755</v>
          </cell>
          <cell r="L215">
            <v>1746.2755</v>
          </cell>
          <cell r="M215">
            <v>1746</v>
          </cell>
        </row>
        <row r="216">
          <cell r="D216">
            <v>20820</v>
          </cell>
          <cell r="E216" t="str">
            <v> 临时救助</v>
          </cell>
          <cell r="F216" t="str">
            <v/>
          </cell>
          <cell r="G216" t="str">
            <v/>
          </cell>
          <cell r="H216">
            <v>2271738.71</v>
          </cell>
          <cell r="I216">
            <v>2271738.71</v>
          </cell>
          <cell r="J216" t="str">
            <v/>
          </cell>
          <cell r="K216">
            <v>2271738.71</v>
          </cell>
          <cell r="L216">
            <v>227.173871</v>
          </cell>
          <cell r="M216">
            <v>227</v>
          </cell>
        </row>
        <row r="217">
          <cell r="D217">
            <v>2082001</v>
          </cell>
          <cell r="E217" t="str">
            <v>  临时救助支出</v>
          </cell>
          <cell r="F217" t="str">
            <v/>
          </cell>
          <cell r="G217" t="str">
            <v/>
          </cell>
          <cell r="H217">
            <v>2267927.51</v>
          </cell>
          <cell r="I217">
            <v>2267927.51</v>
          </cell>
          <cell r="J217" t="str">
            <v/>
          </cell>
          <cell r="K217">
            <v>2267927.51</v>
          </cell>
          <cell r="L217">
            <v>226.792751</v>
          </cell>
          <cell r="M217">
            <v>227</v>
          </cell>
        </row>
        <row r="218">
          <cell r="D218">
            <v>2082002</v>
          </cell>
          <cell r="E218" t="str">
            <v>  流浪乞讨人员救助支出</v>
          </cell>
          <cell r="F218" t="str">
            <v/>
          </cell>
          <cell r="G218" t="str">
            <v/>
          </cell>
          <cell r="H218">
            <v>3811.2</v>
          </cell>
          <cell r="I218">
            <v>3811.2</v>
          </cell>
          <cell r="J218" t="str">
            <v/>
          </cell>
          <cell r="K218">
            <v>3811.2</v>
          </cell>
          <cell r="L218">
            <v>0.38112</v>
          </cell>
          <cell r="M218">
            <v>0</v>
          </cell>
        </row>
        <row r="219">
          <cell r="D219">
            <v>20821</v>
          </cell>
          <cell r="E219" t="str">
            <v> 特困人员救助供养</v>
          </cell>
          <cell r="F219" t="str">
            <v/>
          </cell>
          <cell r="G219" t="str">
            <v/>
          </cell>
          <cell r="H219">
            <v>3238206</v>
          </cell>
          <cell r="I219">
            <v>3238206</v>
          </cell>
          <cell r="J219" t="str">
            <v/>
          </cell>
          <cell r="K219">
            <v>3238206</v>
          </cell>
          <cell r="L219">
            <v>323.8206</v>
          </cell>
          <cell r="M219">
            <v>324</v>
          </cell>
        </row>
        <row r="220">
          <cell r="D220">
            <v>2082101</v>
          </cell>
          <cell r="E220" t="str">
            <v>  城市特困人员救助供养支出</v>
          </cell>
          <cell r="F220" t="str">
            <v/>
          </cell>
          <cell r="G220" t="str">
            <v/>
          </cell>
          <cell r="H220">
            <v>1350424</v>
          </cell>
          <cell r="I220">
            <v>1350424</v>
          </cell>
          <cell r="J220" t="str">
            <v/>
          </cell>
          <cell r="K220">
            <v>1350424</v>
          </cell>
          <cell r="L220">
            <v>135.0424</v>
          </cell>
          <cell r="M220">
            <v>135</v>
          </cell>
        </row>
        <row r="221">
          <cell r="D221">
            <v>2082102</v>
          </cell>
          <cell r="E221" t="str">
            <v>  农村特困人员救助供养支出</v>
          </cell>
          <cell r="F221" t="str">
            <v/>
          </cell>
          <cell r="G221" t="str">
            <v/>
          </cell>
          <cell r="H221">
            <v>1887782</v>
          </cell>
          <cell r="I221">
            <v>1887782</v>
          </cell>
          <cell r="J221" t="str">
            <v/>
          </cell>
          <cell r="K221">
            <v>1887782</v>
          </cell>
          <cell r="L221">
            <v>188.7782</v>
          </cell>
          <cell r="M221">
            <v>189</v>
          </cell>
        </row>
        <row r="222">
          <cell r="D222">
            <v>20825</v>
          </cell>
          <cell r="E222" t="str">
            <v> 其他生活救助</v>
          </cell>
          <cell r="F222" t="str">
            <v/>
          </cell>
          <cell r="G222" t="str">
            <v/>
          </cell>
          <cell r="H222">
            <v>1642486.25</v>
          </cell>
          <cell r="I222">
            <v>1642486.25</v>
          </cell>
          <cell r="J222" t="str">
            <v/>
          </cell>
          <cell r="K222">
            <v>1642486.25</v>
          </cell>
          <cell r="L222">
            <v>164.248625</v>
          </cell>
          <cell r="M222">
            <v>164</v>
          </cell>
        </row>
        <row r="223">
          <cell r="D223">
            <v>2082502</v>
          </cell>
          <cell r="E223" t="str">
            <v>  其他农村生活救助</v>
          </cell>
          <cell r="F223" t="str">
            <v/>
          </cell>
          <cell r="G223" t="str">
            <v/>
          </cell>
          <cell r="H223">
            <v>1642486.25</v>
          </cell>
          <cell r="I223">
            <v>1642486.25</v>
          </cell>
          <cell r="J223" t="str">
            <v/>
          </cell>
          <cell r="K223">
            <v>1642486.25</v>
          </cell>
          <cell r="L223">
            <v>164.248625</v>
          </cell>
          <cell r="M223">
            <v>164</v>
          </cell>
        </row>
        <row r="224">
          <cell r="D224">
            <v>20826</v>
          </cell>
          <cell r="E224" t="str">
            <v> 财政对基本养老保险基金的补助</v>
          </cell>
          <cell r="F224" t="str">
            <v/>
          </cell>
          <cell r="G224" t="str">
            <v/>
          </cell>
          <cell r="H224">
            <v>14528680</v>
          </cell>
          <cell r="I224">
            <v>14528680</v>
          </cell>
          <cell r="J224" t="str">
            <v/>
          </cell>
          <cell r="K224">
            <v>14528680</v>
          </cell>
          <cell r="L224">
            <v>1452.868</v>
          </cell>
          <cell r="M224">
            <v>1453</v>
          </cell>
        </row>
        <row r="225">
          <cell r="D225">
            <v>2082602</v>
          </cell>
          <cell r="E225" t="str">
            <v>  财政对城乡居民基本养老保险基金的补助</v>
          </cell>
          <cell r="F225" t="str">
            <v/>
          </cell>
          <cell r="G225" t="str">
            <v/>
          </cell>
          <cell r="H225">
            <v>14528680</v>
          </cell>
          <cell r="I225">
            <v>14528680</v>
          </cell>
          <cell r="J225" t="str">
            <v/>
          </cell>
          <cell r="K225">
            <v>14528680</v>
          </cell>
          <cell r="L225">
            <v>1452.868</v>
          </cell>
          <cell r="M225">
            <v>1453</v>
          </cell>
        </row>
        <row r="226">
          <cell r="D226">
            <v>20828</v>
          </cell>
          <cell r="E226" t="str">
            <v> 退役军人管理事务</v>
          </cell>
          <cell r="F226" t="str">
            <v/>
          </cell>
          <cell r="G226" t="str">
            <v/>
          </cell>
          <cell r="H226">
            <v>2532208.91</v>
          </cell>
          <cell r="I226">
            <v>2547877.6</v>
          </cell>
          <cell r="J226">
            <v>15668.69</v>
          </cell>
          <cell r="K226">
            <v>2532208.91</v>
          </cell>
          <cell r="L226">
            <v>253.220891</v>
          </cell>
          <cell r="M226">
            <v>253</v>
          </cell>
        </row>
        <row r="227">
          <cell r="D227">
            <v>2082801</v>
          </cell>
          <cell r="E227" t="str">
            <v>  行政运行</v>
          </cell>
          <cell r="F227" t="str">
            <v/>
          </cell>
          <cell r="G227" t="str">
            <v/>
          </cell>
          <cell r="H227">
            <v>922056</v>
          </cell>
          <cell r="I227">
            <v>923226</v>
          </cell>
          <cell r="J227">
            <v>1170</v>
          </cell>
          <cell r="K227">
            <v>922056</v>
          </cell>
          <cell r="L227">
            <v>92.2056</v>
          </cell>
          <cell r="M227">
            <v>92</v>
          </cell>
        </row>
        <row r="228">
          <cell r="D228">
            <v>2082804</v>
          </cell>
          <cell r="E228" t="str">
            <v>  拥军优属</v>
          </cell>
          <cell r="F228" t="str">
            <v/>
          </cell>
          <cell r="G228" t="str">
            <v/>
          </cell>
          <cell r="H228">
            <v>532096.2</v>
          </cell>
          <cell r="I228">
            <v>532496.2</v>
          </cell>
          <cell r="J228">
            <v>400</v>
          </cell>
          <cell r="K228">
            <v>532096.2</v>
          </cell>
          <cell r="L228">
            <v>53.20962</v>
          </cell>
          <cell r="M228">
            <v>53</v>
          </cell>
        </row>
        <row r="229">
          <cell r="D229">
            <v>2082850</v>
          </cell>
          <cell r="E229" t="str">
            <v>  事业运行</v>
          </cell>
          <cell r="F229" t="str">
            <v/>
          </cell>
          <cell r="G229" t="str">
            <v/>
          </cell>
          <cell r="H229">
            <v>998055.4</v>
          </cell>
          <cell r="I229">
            <v>998055.4</v>
          </cell>
          <cell r="J229" t="str">
            <v/>
          </cell>
          <cell r="K229">
            <v>998055.4</v>
          </cell>
          <cell r="L229">
            <v>99.80554</v>
          </cell>
          <cell r="M229">
            <v>100</v>
          </cell>
        </row>
        <row r="230">
          <cell r="D230">
            <v>2082899</v>
          </cell>
          <cell r="E230" t="str">
            <v>  其他退役军人事务管理支出</v>
          </cell>
          <cell r="F230" t="str">
            <v/>
          </cell>
          <cell r="G230" t="str">
            <v/>
          </cell>
          <cell r="H230">
            <v>80001.31</v>
          </cell>
          <cell r="I230">
            <v>94100</v>
          </cell>
          <cell r="J230">
            <v>14098.69</v>
          </cell>
          <cell r="K230">
            <v>80001.31</v>
          </cell>
          <cell r="L230">
            <v>8.000131</v>
          </cell>
          <cell r="M230">
            <v>8</v>
          </cell>
        </row>
        <row r="231">
          <cell r="D231">
            <v>20830</v>
          </cell>
          <cell r="E231" t="str">
            <v> 财政代缴社会保险费支出</v>
          </cell>
          <cell r="F231" t="str">
            <v/>
          </cell>
          <cell r="G231" t="str">
            <v/>
          </cell>
          <cell r="H231">
            <v>503152</v>
          </cell>
          <cell r="I231">
            <v>503152</v>
          </cell>
          <cell r="J231" t="str">
            <v/>
          </cell>
          <cell r="K231">
            <v>503152</v>
          </cell>
          <cell r="L231">
            <v>50.3152</v>
          </cell>
          <cell r="M231">
            <v>50</v>
          </cell>
        </row>
        <row r="232">
          <cell r="D232">
            <v>2083001</v>
          </cell>
          <cell r="E232" t="str">
            <v>  财政代缴城乡居民基本养老保险费支出</v>
          </cell>
          <cell r="F232" t="str">
            <v/>
          </cell>
          <cell r="G232" t="str">
            <v/>
          </cell>
          <cell r="H232">
            <v>503152</v>
          </cell>
          <cell r="I232">
            <v>503152</v>
          </cell>
          <cell r="J232" t="str">
            <v/>
          </cell>
          <cell r="K232">
            <v>503152</v>
          </cell>
          <cell r="L232">
            <v>50.3152</v>
          </cell>
          <cell r="M232">
            <v>50</v>
          </cell>
        </row>
        <row r="233">
          <cell r="D233">
            <v>20899</v>
          </cell>
          <cell r="E233" t="str">
            <v> 其他社会保障和就业支出</v>
          </cell>
          <cell r="F233" t="str">
            <v/>
          </cell>
          <cell r="G233" t="str">
            <v/>
          </cell>
          <cell r="H233">
            <v>3429197.82</v>
          </cell>
          <cell r="I233">
            <v>3429197.82</v>
          </cell>
          <cell r="J233" t="str">
            <v/>
          </cell>
          <cell r="K233">
            <v>3429197.82</v>
          </cell>
          <cell r="L233">
            <v>342.919782</v>
          </cell>
          <cell r="M233">
            <v>343</v>
          </cell>
        </row>
        <row r="234">
          <cell r="D234">
            <v>2089999</v>
          </cell>
          <cell r="E234" t="str">
            <v>  其他社会保障和就业支出</v>
          </cell>
          <cell r="F234" t="str">
            <v/>
          </cell>
          <cell r="G234" t="str">
            <v/>
          </cell>
          <cell r="H234">
            <v>3429197.82</v>
          </cell>
          <cell r="I234">
            <v>3429197.82</v>
          </cell>
          <cell r="J234" t="str">
            <v/>
          </cell>
          <cell r="K234">
            <v>3429197.82</v>
          </cell>
          <cell r="L234">
            <v>342.919782</v>
          </cell>
          <cell r="M234">
            <v>343</v>
          </cell>
        </row>
        <row r="235">
          <cell r="D235">
            <v>210</v>
          </cell>
          <cell r="E235" t="str">
            <v>卫生健康支出</v>
          </cell>
          <cell r="F235" t="str">
            <v/>
          </cell>
          <cell r="G235" t="str">
            <v/>
          </cell>
          <cell r="H235">
            <v>144994959.61</v>
          </cell>
          <cell r="I235">
            <v>145110458.12</v>
          </cell>
          <cell r="J235">
            <v>115498.51</v>
          </cell>
          <cell r="K235">
            <v>144994959.61</v>
          </cell>
          <cell r="L235">
            <v>14499.495961</v>
          </cell>
          <cell r="M235">
            <v>14499</v>
          </cell>
        </row>
        <row r="236">
          <cell r="D236">
            <v>21001</v>
          </cell>
          <cell r="E236" t="str">
            <v> 卫生健康管理事务</v>
          </cell>
          <cell r="F236" t="str">
            <v/>
          </cell>
          <cell r="G236" t="str">
            <v/>
          </cell>
          <cell r="H236">
            <v>5682252.22</v>
          </cell>
          <cell r="I236">
            <v>5693128.73</v>
          </cell>
          <cell r="J236">
            <v>10876.51</v>
          </cell>
          <cell r="K236">
            <v>5682252.22</v>
          </cell>
          <cell r="L236">
            <v>568.225222</v>
          </cell>
          <cell r="M236">
            <v>568</v>
          </cell>
        </row>
        <row r="237">
          <cell r="D237">
            <v>2100101</v>
          </cell>
          <cell r="E237" t="str">
            <v>  行政运行</v>
          </cell>
          <cell r="F237" t="str">
            <v/>
          </cell>
          <cell r="G237" t="str">
            <v/>
          </cell>
          <cell r="H237">
            <v>2216577.81</v>
          </cell>
          <cell r="I237">
            <v>2227454.32</v>
          </cell>
          <cell r="J237">
            <v>10876.51</v>
          </cell>
          <cell r="K237">
            <v>2216577.81</v>
          </cell>
          <cell r="L237">
            <v>221.657781</v>
          </cell>
          <cell r="M237">
            <v>222</v>
          </cell>
        </row>
        <row r="238">
          <cell r="D238">
            <v>2100199</v>
          </cell>
          <cell r="E238" t="str">
            <v>  其他卫生健康管理事务支出</v>
          </cell>
          <cell r="F238" t="str">
            <v/>
          </cell>
          <cell r="G238" t="str">
            <v/>
          </cell>
          <cell r="H238">
            <v>3465674.41</v>
          </cell>
          <cell r="I238">
            <v>3465674.41</v>
          </cell>
          <cell r="J238" t="str">
            <v/>
          </cell>
          <cell r="K238">
            <v>3465674.41</v>
          </cell>
          <cell r="L238">
            <v>346.567441</v>
          </cell>
          <cell r="M238">
            <v>347</v>
          </cell>
        </row>
        <row r="239">
          <cell r="D239">
            <v>21002</v>
          </cell>
          <cell r="E239" t="str">
            <v> 公立医院</v>
          </cell>
          <cell r="F239" t="str">
            <v/>
          </cell>
          <cell r="G239" t="str">
            <v/>
          </cell>
          <cell r="H239">
            <v>7875438</v>
          </cell>
          <cell r="I239">
            <v>7875438</v>
          </cell>
          <cell r="J239" t="str">
            <v/>
          </cell>
          <cell r="K239">
            <v>7875438</v>
          </cell>
          <cell r="L239">
            <v>787.5438</v>
          </cell>
          <cell r="M239">
            <v>788</v>
          </cell>
        </row>
        <row r="240">
          <cell r="D240">
            <v>2100201</v>
          </cell>
          <cell r="E240" t="str">
            <v>  综合医院</v>
          </cell>
          <cell r="F240" t="str">
            <v/>
          </cell>
          <cell r="G240" t="str">
            <v/>
          </cell>
          <cell r="H240">
            <v>1942</v>
          </cell>
          <cell r="I240">
            <v>1942</v>
          </cell>
          <cell r="J240" t="str">
            <v/>
          </cell>
          <cell r="K240">
            <v>1942</v>
          </cell>
          <cell r="L240">
            <v>0.1942</v>
          </cell>
          <cell r="M240">
            <v>0</v>
          </cell>
        </row>
        <row r="241">
          <cell r="D241">
            <v>2100202</v>
          </cell>
          <cell r="E241" t="str">
            <v>  中医（民族）医院</v>
          </cell>
          <cell r="F241" t="str">
            <v/>
          </cell>
          <cell r="G241" t="str">
            <v/>
          </cell>
          <cell r="H241">
            <v>1980000</v>
          </cell>
          <cell r="I241">
            <v>1980000</v>
          </cell>
          <cell r="J241" t="str">
            <v/>
          </cell>
          <cell r="K241">
            <v>1980000</v>
          </cell>
          <cell r="L241">
            <v>198</v>
          </cell>
          <cell r="M241">
            <v>198</v>
          </cell>
        </row>
        <row r="242">
          <cell r="D242">
            <v>2100299</v>
          </cell>
          <cell r="E242" t="str">
            <v>  其他公立医院支出</v>
          </cell>
          <cell r="F242" t="str">
            <v/>
          </cell>
          <cell r="G242" t="str">
            <v/>
          </cell>
          <cell r="H242">
            <v>5893496</v>
          </cell>
          <cell r="I242">
            <v>5893496</v>
          </cell>
          <cell r="J242" t="str">
            <v/>
          </cell>
          <cell r="K242">
            <v>5893496</v>
          </cell>
          <cell r="L242">
            <v>589.3496</v>
          </cell>
          <cell r="M242">
            <v>589</v>
          </cell>
        </row>
        <row r="243">
          <cell r="D243">
            <v>21003</v>
          </cell>
          <cell r="E243" t="str">
            <v> 基层医疗卫生机构</v>
          </cell>
          <cell r="F243" t="str">
            <v/>
          </cell>
          <cell r="G243" t="str">
            <v/>
          </cell>
          <cell r="H243">
            <v>21359723.98</v>
          </cell>
          <cell r="I243">
            <v>21368643.98</v>
          </cell>
          <cell r="J243">
            <v>8920</v>
          </cell>
          <cell r="K243">
            <v>21359723.98</v>
          </cell>
          <cell r="L243">
            <v>2135.972398</v>
          </cell>
          <cell r="M243">
            <v>2136</v>
          </cell>
        </row>
        <row r="244">
          <cell r="D244">
            <v>2100301</v>
          </cell>
          <cell r="E244" t="str">
            <v>  城市社区卫生机构</v>
          </cell>
          <cell r="F244" t="str">
            <v/>
          </cell>
          <cell r="G244" t="str">
            <v/>
          </cell>
          <cell r="H244">
            <v>1200862.41</v>
          </cell>
          <cell r="I244">
            <v>1200862.41</v>
          </cell>
          <cell r="J244" t="str">
            <v/>
          </cell>
          <cell r="K244">
            <v>1200862.41</v>
          </cell>
          <cell r="L244">
            <v>120.086241</v>
          </cell>
          <cell r="M244">
            <v>120</v>
          </cell>
        </row>
        <row r="245">
          <cell r="D245">
            <v>2100302</v>
          </cell>
          <cell r="E245" t="str">
            <v>  乡镇卫生院</v>
          </cell>
          <cell r="F245" t="str">
            <v/>
          </cell>
          <cell r="G245" t="str">
            <v/>
          </cell>
          <cell r="H245">
            <v>18646920.17</v>
          </cell>
          <cell r="I245">
            <v>18655840.17</v>
          </cell>
          <cell r="J245">
            <v>8920</v>
          </cell>
          <cell r="K245">
            <v>18646920.17</v>
          </cell>
          <cell r="L245">
            <v>1864.692017</v>
          </cell>
          <cell r="M245">
            <v>1865</v>
          </cell>
        </row>
        <row r="246">
          <cell r="D246">
            <v>2100399</v>
          </cell>
          <cell r="E246" t="str">
            <v>  其他基层医疗卫生机构支出</v>
          </cell>
          <cell r="F246" t="str">
            <v/>
          </cell>
          <cell r="G246" t="str">
            <v/>
          </cell>
          <cell r="H246">
            <v>1511941.4</v>
          </cell>
          <cell r="I246">
            <v>1511941.4</v>
          </cell>
          <cell r="J246" t="str">
            <v/>
          </cell>
          <cell r="K246">
            <v>1511941.4</v>
          </cell>
          <cell r="L246">
            <v>151.19414</v>
          </cell>
          <cell r="M246">
            <v>151</v>
          </cell>
        </row>
        <row r="247">
          <cell r="D247">
            <v>21004</v>
          </cell>
          <cell r="E247" t="str">
            <v> 公共卫生</v>
          </cell>
          <cell r="F247" t="str">
            <v/>
          </cell>
          <cell r="G247" t="str">
            <v/>
          </cell>
          <cell r="H247">
            <v>27789226.91</v>
          </cell>
          <cell r="I247">
            <v>27826183.91</v>
          </cell>
          <cell r="J247">
            <v>36957</v>
          </cell>
          <cell r="K247">
            <v>27789226.91</v>
          </cell>
          <cell r="L247">
            <v>2778.922691</v>
          </cell>
          <cell r="M247">
            <v>2779</v>
          </cell>
        </row>
        <row r="248">
          <cell r="D248">
            <v>2100401</v>
          </cell>
          <cell r="E248" t="str">
            <v>  疾病预防控制机构</v>
          </cell>
          <cell r="F248" t="str">
            <v/>
          </cell>
          <cell r="G248" t="str">
            <v/>
          </cell>
          <cell r="H248">
            <v>10998366.23</v>
          </cell>
          <cell r="I248">
            <v>10998934.23</v>
          </cell>
          <cell r="J248">
            <v>568</v>
          </cell>
          <cell r="K248">
            <v>10998366.23</v>
          </cell>
          <cell r="L248">
            <v>1099.836623</v>
          </cell>
          <cell r="M248">
            <v>1100</v>
          </cell>
        </row>
        <row r="249">
          <cell r="D249">
            <v>2100402</v>
          </cell>
          <cell r="E249" t="str">
            <v>  卫生监督机构</v>
          </cell>
          <cell r="F249" t="str">
            <v/>
          </cell>
          <cell r="G249" t="str">
            <v/>
          </cell>
          <cell r="H249">
            <v>1106515.55</v>
          </cell>
          <cell r="I249">
            <v>1108195.55</v>
          </cell>
          <cell r="J249">
            <v>1680</v>
          </cell>
          <cell r="K249">
            <v>1106515.55</v>
          </cell>
          <cell r="L249">
            <v>110.651555</v>
          </cell>
          <cell r="M249">
            <v>111</v>
          </cell>
        </row>
        <row r="250">
          <cell r="D250">
            <v>2100403</v>
          </cell>
          <cell r="E250" t="str">
            <v>  妇幼保健机构</v>
          </cell>
          <cell r="F250" t="str">
            <v/>
          </cell>
          <cell r="G250" t="str">
            <v/>
          </cell>
          <cell r="H250">
            <v>6424449.84</v>
          </cell>
          <cell r="I250">
            <v>6424449.84</v>
          </cell>
          <cell r="J250" t="str">
            <v/>
          </cell>
          <cell r="K250">
            <v>6424449.84</v>
          </cell>
          <cell r="L250">
            <v>642.444984</v>
          </cell>
          <cell r="M250">
            <v>642</v>
          </cell>
        </row>
        <row r="251">
          <cell r="D251">
            <v>2100405</v>
          </cell>
          <cell r="E251" t="str">
            <v>  应急救治机构</v>
          </cell>
          <cell r="F251" t="str">
            <v/>
          </cell>
          <cell r="G251" t="str">
            <v/>
          </cell>
          <cell r="H251">
            <v>2520240.25</v>
          </cell>
          <cell r="I251">
            <v>2520240.25</v>
          </cell>
          <cell r="J251" t="str">
            <v/>
          </cell>
          <cell r="K251">
            <v>2520240.25</v>
          </cell>
          <cell r="L251">
            <v>252.024025</v>
          </cell>
          <cell r="M251">
            <v>252</v>
          </cell>
        </row>
        <row r="252">
          <cell r="D252">
            <v>2100408</v>
          </cell>
          <cell r="E252" t="str">
            <v>  基本公共卫生服务</v>
          </cell>
          <cell r="F252" t="str">
            <v/>
          </cell>
          <cell r="G252" t="str">
            <v/>
          </cell>
          <cell r="H252">
            <v>6445977.92</v>
          </cell>
          <cell r="I252">
            <v>6445977.92</v>
          </cell>
          <cell r="J252" t="str">
            <v/>
          </cell>
          <cell r="K252">
            <v>6445977.92</v>
          </cell>
          <cell r="L252">
            <v>644.597792</v>
          </cell>
          <cell r="M252">
            <v>645</v>
          </cell>
        </row>
        <row r="253">
          <cell r="D253">
            <v>2100409</v>
          </cell>
          <cell r="E253" t="str">
            <v>  重大公共卫生服务</v>
          </cell>
          <cell r="F253" t="str">
            <v/>
          </cell>
          <cell r="G253" t="str">
            <v/>
          </cell>
          <cell r="H253">
            <v>311759.12</v>
          </cell>
          <cell r="I253">
            <v>328386.12</v>
          </cell>
          <cell r="J253">
            <v>16627</v>
          </cell>
          <cell r="K253">
            <v>311759.12</v>
          </cell>
          <cell r="L253">
            <v>31.175912</v>
          </cell>
          <cell r="M253">
            <v>31</v>
          </cell>
        </row>
        <row r="254">
          <cell r="D254">
            <v>2100410</v>
          </cell>
          <cell r="E254" t="str">
            <v>  突发公共卫生事件应急处置</v>
          </cell>
          <cell r="F254" t="str">
            <v/>
          </cell>
          <cell r="G254" t="str">
            <v/>
          </cell>
          <cell r="H254">
            <v>-18082</v>
          </cell>
          <cell r="I254" t="str">
            <v/>
          </cell>
          <cell r="J254">
            <v>18082</v>
          </cell>
          <cell r="K254">
            <v>-18082</v>
          </cell>
          <cell r="L254">
            <v>-1.8082</v>
          </cell>
          <cell r="M254">
            <v>-2</v>
          </cell>
        </row>
        <row r="255">
          <cell r="D255">
            <v>21007</v>
          </cell>
          <cell r="E255" t="str">
            <v> 计划生育事务</v>
          </cell>
          <cell r="F255" t="str">
            <v/>
          </cell>
          <cell r="G255" t="str">
            <v/>
          </cell>
          <cell r="H255">
            <v>4027750</v>
          </cell>
          <cell r="I255">
            <v>4027750</v>
          </cell>
          <cell r="J255" t="str">
            <v/>
          </cell>
          <cell r="K255">
            <v>4027750</v>
          </cell>
          <cell r="L255">
            <v>402.775</v>
          </cell>
          <cell r="M255">
            <v>403</v>
          </cell>
        </row>
        <row r="256">
          <cell r="D256">
            <v>2100717</v>
          </cell>
          <cell r="E256" t="str">
            <v>  计划生育服务</v>
          </cell>
          <cell r="F256" t="str">
            <v/>
          </cell>
          <cell r="G256" t="str">
            <v/>
          </cell>
          <cell r="H256">
            <v>1123850</v>
          </cell>
          <cell r="I256">
            <v>1123850</v>
          </cell>
          <cell r="J256" t="str">
            <v/>
          </cell>
          <cell r="K256">
            <v>1123850</v>
          </cell>
          <cell r="L256">
            <v>112.385</v>
          </cell>
          <cell r="M256">
            <v>112</v>
          </cell>
        </row>
        <row r="257">
          <cell r="D257">
            <v>2100799</v>
          </cell>
          <cell r="E257" t="str">
            <v>  其他计划生育事务支出</v>
          </cell>
          <cell r="F257" t="str">
            <v/>
          </cell>
          <cell r="G257" t="str">
            <v/>
          </cell>
          <cell r="H257">
            <v>2903900</v>
          </cell>
          <cell r="I257">
            <v>2903900</v>
          </cell>
          <cell r="J257" t="str">
            <v/>
          </cell>
          <cell r="K257">
            <v>2903900</v>
          </cell>
          <cell r="L257">
            <v>290.39</v>
          </cell>
          <cell r="M257">
            <v>290</v>
          </cell>
        </row>
        <row r="258">
          <cell r="D258">
            <v>21011</v>
          </cell>
          <cell r="E258" t="str">
            <v> 行政事业单位医疗</v>
          </cell>
          <cell r="F258" t="str">
            <v/>
          </cell>
          <cell r="G258" t="str">
            <v/>
          </cell>
          <cell r="H258">
            <v>65849183.7</v>
          </cell>
          <cell r="I258">
            <v>65897311.7</v>
          </cell>
          <cell r="J258">
            <v>48128</v>
          </cell>
          <cell r="K258">
            <v>65849183.7</v>
          </cell>
          <cell r="L258">
            <v>6584.91837</v>
          </cell>
          <cell r="M258">
            <v>6585</v>
          </cell>
        </row>
        <row r="259">
          <cell r="D259">
            <v>2101101</v>
          </cell>
          <cell r="E259" t="str">
            <v>  行政单位医疗</v>
          </cell>
          <cell r="F259" t="str">
            <v/>
          </cell>
          <cell r="G259" t="str">
            <v/>
          </cell>
          <cell r="H259">
            <v>10731102.51</v>
          </cell>
          <cell r="I259">
            <v>10731102.51</v>
          </cell>
          <cell r="J259" t="str">
            <v/>
          </cell>
          <cell r="K259">
            <v>10731102.51</v>
          </cell>
          <cell r="L259">
            <v>1073.110251</v>
          </cell>
          <cell r="M259">
            <v>1073</v>
          </cell>
        </row>
        <row r="260">
          <cell r="D260">
            <v>2101102</v>
          </cell>
          <cell r="E260" t="str">
            <v>  事业单位医疗</v>
          </cell>
          <cell r="F260" t="str">
            <v/>
          </cell>
          <cell r="G260" t="str">
            <v/>
          </cell>
          <cell r="H260">
            <v>26654746.97</v>
          </cell>
          <cell r="I260">
            <v>26654746.97</v>
          </cell>
          <cell r="J260" t="str">
            <v/>
          </cell>
          <cell r="K260">
            <v>26654746.97</v>
          </cell>
          <cell r="L260">
            <v>2665.474697</v>
          </cell>
          <cell r="M260">
            <v>2665</v>
          </cell>
        </row>
        <row r="261">
          <cell r="D261">
            <v>2101103</v>
          </cell>
          <cell r="E261" t="str">
            <v>  公务员医疗补助</v>
          </cell>
          <cell r="F261" t="str">
            <v/>
          </cell>
          <cell r="G261" t="str">
            <v/>
          </cell>
          <cell r="H261">
            <v>24672291.94</v>
          </cell>
          <cell r="I261">
            <v>24720419.94</v>
          </cell>
          <cell r="J261">
            <v>48128</v>
          </cell>
          <cell r="K261">
            <v>24672291.94</v>
          </cell>
          <cell r="L261">
            <v>2467.229194</v>
          </cell>
          <cell r="M261">
            <v>2467</v>
          </cell>
        </row>
        <row r="262">
          <cell r="D262">
            <v>2101199</v>
          </cell>
          <cell r="E262" t="str">
            <v>  其他行政事业单位医疗支出</v>
          </cell>
          <cell r="F262" t="str">
            <v/>
          </cell>
          <cell r="G262" t="str">
            <v/>
          </cell>
          <cell r="H262">
            <v>3791042.28</v>
          </cell>
          <cell r="I262">
            <v>3791042.28</v>
          </cell>
          <cell r="J262" t="str">
            <v/>
          </cell>
          <cell r="K262">
            <v>3791042.28</v>
          </cell>
          <cell r="L262">
            <v>379.104228</v>
          </cell>
          <cell r="M262">
            <v>379</v>
          </cell>
        </row>
        <row r="263">
          <cell r="D263">
            <v>21012</v>
          </cell>
          <cell r="E263" t="str">
            <v> 财政对基本医疗保险基金的补助</v>
          </cell>
          <cell r="F263" t="str">
            <v/>
          </cell>
          <cell r="G263" t="str">
            <v/>
          </cell>
          <cell r="H263">
            <v>7341305.04</v>
          </cell>
          <cell r="I263">
            <v>7341305.04</v>
          </cell>
          <cell r="J263" t="str">
            <v/>
          </cell>
          <cell r="K263">
            <v>7341305.04</v>
          </cell>
          <cell r="L263">
            <v>734.130504</v>
          </cell>
          <cell r="M263">
            <v>734</v>
          </cell>
        </row>
        <row r="264">
          <cell r="D264">
            <v>2101202</v>
          </cell>
          <cell r="E264" t="str">
            <v>  财政对城乡居民基本医疗保险基金的补助</v>
          </cell>
          <cell r="F264" t="str">
            <v/>
          </cell>
          <cell r="G264" t="str">
            <v/>
          </cell>
          <cell r="H264">
            <v>7341305.04</v>
          </cell>
          <cell r="I264">
            <v>7341305.04</v>
          </cell>
          <cell r="J264" t="str">
            <v/>
          </cell>
          <cell r="K264">
            <v>7341305.04</v>
          </cell>
          <cell r="L264">
            <v>734.130504</v>
          </cell>
          <cell r="M264">
            <v>734</v>
          </cell>
        </row>
        <row r="265">
          <cell r="D265">
            <v>21014</v>
          </cell>
          <cell r="E265" t="str">
            <v> 优抚对象医疗</v>
          </cell>
          <cell r="F265" t="str">
            <v/>
          </cell>
          <cell r="G265" t="str">
            <v/>
          </cell>
          <cell r="H265">
            <v>435427.15</v>
          </cell>
          <cell r="I265">
            <v>435427.15</v>
          </cell>
          <cell r="J265" t="str">
            <v/>
          </cell>
          <cell r="K265">
            <v>435427.15</v>
          </cell>
          <cell r="L265">
            <v>43.542715</v>
          </cell>
          <cell r="M265">
            <v>44</v>
          </cell>
        </row>
        <row r="266">
          <cell r="D266">
            <v>2101401</v>
          </cell>
          <cell r="E266" t="str">
            <v>  优抚对象医疗补助</v>
          </cell>
          <cell r="F266" t="str">
            <v/>
          </cell>
          <cell r="G266" t="str">
            <v/>
          </cell>
          <cell r="H266">
            <v>435427.15</v>
          </cell>
          <cell r="I266">
            <v>435427.15</v>
          </cell>
          <cell r="J266" t="str">
            <v/>
          </cell>
          <cell r="K266">
            <v>435427.15</v>
          </cell>
          <cell r="L266">
            <v>43.542715</v>
          </cell>
          <cell r="M266">
            <v>44</v>
          </cell>
        </row>
        <row r="267">
          <cell r="D267">
            <v>21015</v>
          </cell>
          <cell r="E267" t="str">
            <v> 医疗保障管理事务</v>
          </cell>
          <cell r="F267" t="str">
            <v/>
          </cell>
          <cell r="G267" t="str">
            <v/>
          </cell>
          <cell r="H267">
            <v>3260399.61</v>
          </cell>
          <cell r="I267">
            <v>3260399.61</v>
          </cell>
          <cell r="J267" t="str">
            <v/>
          </cell>
          <cell r="K267">
            <v>3260399.61</v>
          </cell>
          <cell r="L267">
            <v>326.039961</v>
          </cell>
          <cell r="M267">
            <v>326</v>
          </cell>
        </row>
        <row r="268">
          <cell r="D268">
            <v>2101501</v>
          </cell>
          <cell r="E268" t="str">
            <v>  行政运行</v>
          </cell>
          <cell r="F268" t="str">
            <v/>
          </cell>
          <cell r="G268" t="str">
            <v/>
          </cell>
          <cell r="H268">
            <v>2968020.61</v>
          </cell>
          <cell r="I268">
            <v>2968020.61</v>
          </cell>
          <cell r="J268" t="str">
            <v/>
          </cell>
          <cell r="K268">
            <v>2968020.61</v>
          </cell>
          <cell r="L268">
            <v>296.802061</v>
          </cell>
          <cell r="M268">
            <v>297</v>
          </cell>
        </row>
        <row r="269">
          <cell r="D269">
            <v>2101505</v>
          </cell>
          <cell r="E269" t="str">
            <v>  医疗保障政策管理</v>
          </cell>
          <cell r="F269" t="str">
            <v/>
          </cell>
          <cell r="G269" t="str">
            <v/>
          </cell>
          <cell r="H269">
            <v>131457</v>
          </cell>
          <cell r="I269">
            <v>131457</v>
          </cell>
          <cell r="J269" t="str">
            <v/>
          </cell>
          <cell r="K269">
            <v>131457</v>
          </cell>
          <cell r="L269">
            <v>13.1457</v>
          </cell>
          <cell r="M269">
            <v>13</v>
          </cell>
        </row>
        <row r="270">
          <cell r="D270">
            <v>2101550</v>
          </cell>
          <cell r="E270" t="str">
            <v>  事业运行</v>
          </cell>
          <cell r="F270" t="str">
            <v/>
          </cell>
          <cell r="G270" t="str">
            <v/>
          </cell>
          <cell r="H270">
            <v>160922</v>
          </cell>
          <cell r="I270">
            <v>160922</v>
          </cell>
          <cell r="J270" t="str">
            <v/>
          </cell>
          <cell r="K270">
            <v>160922</v>
          </cell>
          <cell r="L270">
            <v>16.0922</v>
          </cell>
          <cell r="M270">
            <v>16</v>
          </cell>
        </row>
        <row r="271">
          <cell r="D271">
            <v>21016</v>
          </cell>
          <cell r="E271" t="str">
            <v> 老龄卫生健康事务</v>
          </cell>
          <cell r="F271" t="str">
            <v/>
          </cell>
          <cell r="G271" t="str">
            <v/>
          </cell>
          <cell r="H271">
            <v>183006</v>
          </cell>
          <cell r="I271">
            <v>183006</v>
          </cell>
          <cell r="J271" t="str">
            <v/>
          </cell>
          <cell r="K271">
            <v>183006</v>
          </cell>
          <cell r="L271">
            <v>18.3006</v>
          </cell>
          <cell r="M271">
            <v>18</v>
          </cell>
        </row>
        <row r="272">
          <cell r="D272">
            <v>2101601</v>
          </cell>
          <cell r="E272" t="str">
            <v>  老龄卫生健康事务</v>
          </cell>
          <cell r="F272" t="str">
            <v/>
          </cell>
          <cell r="G272" t="str">
            <v/>
          </cell>
          <cell r="H272">
            <v>183006</v>
          </cell>
          <cell r="I272">
            <v>183006</v>
          </cell>
          <cell r="J272" t="str">
            <v/>
          </cell>
          <cell r="K272">
            <v>183006</v>
          </cell>
          <cell r="L272">
            <v>18.3006</v>
          </cell>
          <cell r="M272">
            <v>18</v>
          </cell>
        </row>
        <row r="273">
          <cell r="D273">
            <v>21099</v>
          </cell>
          <cell r="E273" t="str">
            <v> 其他卫生健康支出</v>
          </cell>
          <cell r="F273" t="str">
            <v/>
          </cell>
          <cell r="G273" t="str">
            <v/>
          </cell>
          <cell r="H273">
            <v>1191247</v>
          </cell>
          <cell r="I273">
            <v>1201864</v>
          </cell>
          <cell r="J273">
            <v>10617</v>
          </cell>
          <cell r="K273">
            <v>1191247</v>
          </cell>
          <cell r="L273">
            <v>119.1247</v>
          </cell>
          <cell r="M273">
            <v>119</v>
          </cell>
        </row>
        <row r="274">
          <cell r="D274">
            <v>2109999</v>
          </cell>
          <cell r="E274" t="str">
            <v>  其他卫生健康支出</v>
          </cell>
          <cell r="F274" t="str">
            <v/>
          </cell>
          <cell r="G274" t="str">
            <v/>
          </cell>
          <cell r="H274">
            <v>1191247</v>
          </cell>
          <cell r="I274">
            <v>1201864</v>
          </cell>
          <cell r="J274">
            <v>10617</v>
          </cell>
          <cell r="K274">
            <v>1191247</v>
          </cell>
          <cell r="L274">
            <v>119.1247</v>
          </cell>
          <cell r="M274">
            <v>119</v>
          </cell>
        </row>
        <row r="275">
          <cell r="D275">
            <v>211</v>
          </cell>
          <cell r="E275" t="str">
            <v>节能环保支出</v>
          </cell>
          <cell r="F275" t="str">
            <v/>
          </cell>
          <cell r="G275" t="str">
            <v/>
          </cell>
          <cell r="H275">
            <v>575678667.19</v>
          </cell>
          <cell r="I275">
            <v>585410676.07</v>
          </cell>
          <cell r="J275">
            <v>9732008.88</v>
          </cell>
          <cell r="K275">
            <v>575678667.19</v>
          </cell>
          <cell r="L275">
            <v>57567.866719</v>
          </cell>
          <cell r="M275">
            <v>57568</v>
          </cell>
        </row>
        <row r="276">
          <cell r="D276">
            <v>21101</v>
          </cell>
          <cell r="E276" t="str">
            <v> 环境保护管理事务</v>
          </cell>
          <cell r="F276" t="str">
            <v/>
          </cell>
          <cell r="G276" t="str">
            <v/>
          </cell>
          <cell r="H276">
            <v>10052137.83</v>
          </cell>
          <cell r="I276">
            <v>10052137.83</v>
          </cell>
          <cell r="J276" t="str">
            <v/>
          </cell>
          <cell r="K276">
            <v>10052137.83</v>
          </cell>
          <cell r="L276">
            <v>1005.213783</v>
          </cell>
          <cell r="M276">
            <v>1005</v>
          </cell>
        </row>
        <row r="277">
          <cell r="D277">
            <v>2110101</v>
          </cell>
          <cell r="E277" t="str">
            <v>  行政运行</v>
          </cell>
          <cell r="F277" t="str">
            <v/>
          </cell>
          <cell r="G277" t="str">
            <v/>
          </cell>
          <cell r="H277">
            <v>2420114.21</v>
          </cell>
          <cell r="I277">
            <v>2420114.21</v>
          </cell>
          <cell r="J277" t="str">
            <v/>
          </cell>
          <cell r="K277">
            <v>2420114.21</v>
          </cell>
          <cell r="L277">
            <v>242.011421</v>
          </cell>
          <cell r="M277">
            <v>242</v>
          </cell>
        </row>
        <row r="278">
          <cell r="D278">
            <v>2110199</v>
          </cell>
          <cell r="E278" t="str">
            <v>  其他环境保护管理事务支出</v>
          </cell>
          <cell r="F278" t="str">
            <v/>
          </cell>
          <cell r="G278" t="str">
            <v/>
          </cell>
          <cell r="H278">
            <v>7632023.62</v>
          </cell>
          <cell r="I278">
            <v>7632023.62</v>
          </cell>
          <cell r="J278" t="str">
            <v/>
          </cell>
          <cell r="K278">
            <v>7632023.62</v>
          </cell>
          <cell r="L278">
            <v>763.202362</v>
          </cell>
          <cell r="M278">
            <v>763</v>
          </cell>
        </row>
        <row r="279">
          <cell r="D279">
            <v>21103</v>
          </cell>
          <cell r="E279" t="str">
            <v> 污染防治</v>
          </cell>
          <cell r="F279" t="str">
            <v/>
          </cell>
          <cell r="G279" t="str">
            <v/>
          </cell>
          <cell r="H279">
            <v>362861564.24</v>
          </cell>
          <cell r="I279">
            <v>370770032</v>
          </cell>
          <cell r="J279">
            <v>7908467.76</v>
          </cell>
          <cell r="K279">
            <v>362861564.24</v>
          </cell>
          <cell r="L279">
            <v>36286.156424</v>
          </cell>
          <cell r="M279">
            <v>36286</v>
          </cell>
        </row>
        <row r="280">
          <cell r="D280">
            <v>2110301</v>
          </cell>
          <cell r="E280" t="str">
            <v>  大气</v>
          </cell>
          <cell r="F280" t="str">
            <v/>
          </cell>
          <cell r="G280" t="str">
            <v/>
          </cell>
          <cell r="H280">
            <v>152300</v>
          </cell>
          <cell r="I280">
            <v>152300</v>
          </cell>
          <cell r="J280" t="str">
            <v/>
          </cell>
          <cell r="K280">
            <v>152300</v>
          </cell>
          <cell r="L280">
            <v>15.23</v>
          </cell>
          <cell r="M280">
            <v>15</v>
          </cell>
        </row>
        <row r="281">
          <cell r="D281">
            <v>2110302</v>
          </cell>
          <cell r="E281" t="str">
            <v>  水体</v>
          </cell>
          <cell r="F281" t="str">
            <v/>
          </cell>
          <cell r="G281" t="str">
            <v/>
          </cell>
          <cell r="H281">
            <v>362710264.24</v>
          </cell>
          <cell r="I281">
            <v>370617732</v>
          </cell>
          <cell r="J281">
            <v>7907467.76</v>
          </cell>
          <cell r="K281">
            <v>362710264.24</v>
          </cell>
          <cell r="L281">
            <v>36271.026424</v>
          </cell>
          <cell r="M281">
            <v>36271</v>
          </cell>
        </row>
        <row r="282">
          <cell r="D282">
            <v>2110399</v>
          </cell>
          <cell r="E282" t="str">
            <v>  其他污染防治支出</v>
          </cell>
          <cell r="F282" t="str">
            <v/>
          </cell>
          <cell r="G282" t="str">
            <v/>
          </cell>
          <cell r="H282">
            <v>-1000</v>
          </cell>
          <cell r="I282" t="str">
            <v/>
          </cell>
          <cell r="J282">
            <v>1000</v>
          </cell>
          <cell r="K282">
            <v>-1000</v>
          </cell>
          <cell r="L282">
            <v>-0.1</v>
          </cell>
          <cell r="M282">
            <v>0</v>
          </cell>
        </row>
        <row r="283">
          <cell r="D283">
            <v>21104</v>
          </cell>
          <cell r="E283" t="str">
            <v> 自然生态保护</v>
          </cell>
          <cell r="F283" t="str">
            <v/>
          </cell>
          <cell r="G283" t="str">
            <v/>
          </cell>
          <cell r="H283">
            <v>194675349.94</v>
          </cell>
          <cell r="I283">
            <v>196498891.06</v>
          </cell>
          <cell r="J283">
            <v>1823541.12</v>
          </cell>
          <cell r="K283">
            <v>194675349.94</v>
          </cell>
          <cell r="L283">
            <v>19467.534994</v>
          </cell>
          <cell r="M283">
            <v>19468</v>
          </cell>
        </row>
        <row r="284">
          <cell r="D284">
            <v>2110401</v>
          </cell>
          <cell r="E284" t="str">
            <v>  生态保护</v>
          </cell>
          <cell r="F284" t="str">
            <v/>
          </cell>
          <cell r="G284" t="str">
            <v/>
          </cell>
          <cell r="H284">
            <v>194600000</v>
          </cell>
          <cell r="I284">
            <v>194600000</v>
          </cell>
          <cell r="J284" t="str">
            <v/>
          </cell>
          <cell r="K284">
            <v>194600000</v>
          </cell>
          <cell r="L284">
            <v>19460</v>
          </cell>
          <cell r="M284">
            <v>19460</v>
          </cell>
        </row>
        <row r="285">
          <cell r="D285">
            <v>2110499</v>
          </cell>
          <cell r="E285" t="str">
            <v>  其他自然生态保护支出</v>
          </cell>
          <cell r="F285" t="str">
            <v/>
          </cell>
          <cell r="G285" t="str">
            <v/>
          </cell>
          <cell r="H285">
            <v>75349.94</v>
          </cell>
          <cell r="I285">
            <v>1898891.06</v>
          </cell>
          <cell r="J285">
            <v>1823541.12</v>
          </cell>
          <cell r="K285">
            <v>75349.94</v>
          </cell>
          <cell r="L285">
            <v>7.534994</v>
          </cell>
          <cell r="M285">
            <v>8</v>
          </cell>
        </row>
        <row r="286">
          <cell r="D286">
            <v>21105</v>
          </cell>
          <cell r="E286" t="str">
            <v> 森林保护修复</v>
          </cell>
          <cell r="F286" t="str">
            <v/>
          </cell>
          <cell r="G286" t="str">
            <v/>
          </cell>
          <cell r="H286">
            <v>7966115.18</v>
          </cell>
          <cell r="I286">
            <v>7966115.18</v>
          </cell>
          <cell r="J286" t="str">
            <v/>
          </cell>
          <cell r="K286">
            <v>7966115.18</v>
          </cell>
          <cell r="L286">
            <v>796.611518</v>
          </cell>
          <cell r="M286">
            <v>797</v>
          </cell>
        </row>
        <row r="287">
          <cell r="D287">
            <v>2110501</v>
          </cell>
          <cell r="E287" t="str">
            <v>  森林管护</v>
          </cell>
          <cell r="F287" t="str">
            <v/>
          </cell>
          <cell r="G287" t="str">
            <v/>
          </cell>
          <cell r="H287">
            <v>7966115.18</v>
          </cell>
          <cell r="I287">
            <v>7966115.18</v>
          </cell>
          <cell r="J287" t="str">
            <v/>
          </cell>
          <cell r="K287">
            <v>7966115.18</v>
          </cell>
          <cell r="L287">
            <v>796.611518</v>
          </cell>
          <cell r="M287">
            <v>797</v>
          </cell>
        </row>
        <row r="288">
          <cell r="D288">
            <v>21114</v>
          </cell>
          <cell r="E288" t="str">
            <v> 能源管理事务</v>
          </cell>
          <cell r="F288" t="str">
            <v/>
          </cell>
          <cell r="G288" t="str">
            <v/>
          </cell>
          <cell r="H288">
            <v>123500</v>
          </cell>
          <cell r="I288">
            <v>123500</v>
          </cell>
          <cell r="J288" t="str">
            <v/>
          </cell>
          <cell r="K288">
            <v>123500</v>
          </cell>
          <cell r="L288">
            <v>12.35</v>
          </cell>
          <cell r="M288">
            <v>12</v>
          </cell>
        </row>
        <row r="289">
          <cell r="D289">
            <v>2111407</v>
          </cell>
          <cell r="E289" t="str">
            <v>  能源行业管理</v>
          </cell>
          <cell r="F289" t="str">
            <v/>
          </cell>
          <cell r="G289" t="str">
            <v/>
          </cell>
          <cell r="H289">
            <v>123500</v>
          </cell>
          <cell r="I289">
            <v>123500</v>
          </cell>
          <cell r="J289" t="str">
            <v/>
          </cell>
          <cell r="K289">
            <v>123500</v>
          </cell>
          <cell r="L289">
            <v>12.35</v>
          </cell>
          <cell r="M289">
            <v>12</v>
          </cell>
        </row>
        <row r="290">
          <cell r="D290">
            <v>212</v>
          </cell>
          <cell r="E290" t="str">
            <v>城乡社区支出</v>
          </cell>
          <cell r="F290" t="str">
            <v/>
          </cell>
          <cell r="G290" t="str">
            <v/>
          </cell>
          <cell r="H290">
            <v>235696329.88</v>
          </cell>
          <cell r="I290">
            <v>236707301.88</v>
          </cell>
          <cell r="J290">
            <v>1010972</v>
          </cell>
          <cell r="K290">
            <v>235696329.88</v>
          </cell>
          <cell r="L290">
            <v>23569.632988</v>
          </cell>
          <cell r="M290">
            <v>23570</v>
          </cell>
        </row>
        <row r="291">
          <cell r="D291">
            <v>21201</v>
          </cell>
          <cell r="E291" t="str">
            <v> 城乡社区管理事务</v>
          </cell>
          <cell r="F291" t="str">
            <v/>
          </cell>
          <cell r="G291" t="str">
            <v/>
          </cell>
          <cell r="H291">
            <v>12101913.19</v>
          </cell>
          <cell r="I291">
            <v>12101913.19</v>
          </cell>
          <cell r="J291" t="str">
            <v/>
          </cell>
          <cell r="K291">
            <v>12101913.19</v>
          </cell>
          <cell r="L291">
            <v>1210.191319</v>
          </cell>
          <cell r="M291">
            <v>1210</v>
          </cell>
        </row>
        <row r="292">
          <cell r="D292">
            <v>2120101</v>
          </cell>
          <cell r="E292" t="str">
            <v>  行政运行</v>
          </cell>
          <cell r="F292" t="str">
            <v/>
          </cell>
          <cell r="G292" t="str">
            <v/>
          </cell>
          <cell r="H292">
            <v>3442503.33</v>
          </cell>
          <cell r="I292">
            <v>3442503.33</v>
          </cell>
          <cell r="J292" t="str">
            <v/>
          </cell>
          <cell r="K292">
            <v>3442503.33</v>
          </cell>
          <cell r="L292">
            <v>344.250333</v>
          </cell>
          <cell r="M292">
            <v>344</v>
          </cell>
        </row>
        <row r="293">
          <cell r="D293">
            <v>2120104</v>
          </cell>
          <cell r="E293" t="str">
            <v>  城管执法</v>
          </cell>
          <cell r="F293" t="str">
            <v/>
          </cell>
          <cell r="G293" t="str">
            <v/>
          </cell>
          <cell r="H293">
            <v>4524500.4</v>
          </cell>
          <cell r="I293">
            <v>4524500.4</v>
          </cell>
          <cell r="J293" t="str">
            <v/>
          </cell>
          <cell r="K293">
            <v>4524500.4</v>
          </cell>
          <cell r="L293">
            <v>452.45004</v>
          </cell>
          <cell r="M293">
            <v>452</v>
          </cell>
        </row>
        <row r="294">
          <cell r="D294">
            <v>2120106</v>
          </cell>
          <cell r="E294" t="str">
            <v>  工程建设管理</v>
          </cell>
          <cell r="F294" t="str">
            <v/>
          </cell>
          <cell r="G294" t="str">
            <v/>
          </cell>
          <cell r="H294">
            <v>1032499.11</v>
          </cell>
          <cell r="I294">
            <v>1032499.11</v>
          </cell>
          <cell r="J294" t="str">
            <v/>
          </cell>
          <cell r="K294">
            <v>1032499.11</v>
          </cell>
          <cell r="L294">
            <v>103.249911</v>
          </cell>
          <cell r="M294">
            <v>103</v>
          </cell>
        </row>
        <row r="295">
          <cell r="D295">
            <v>2120199</v>
          </cell>
          <cell r="E295" t="str">
            <v>  其他城乡社区管理事务支出</v>
          </cell>
          <cell r="F295" t="str">
            <v/>
          </cell>
          <cell r="G295" t="str">
            <v/>
          </cell>
          <cell r="H295">
            <v>3102410.35</v>
          </cell>
          <cell r="I295">
            <v>3102410.35</v>
          </cell>
          <cell r="J295" t="str">
            <v/>
          </cell>
          <cell r="K295">
            <v>3102410.35</v>
          </cell>
          <cell r="L295">
            <v>310.241035</v>
          </cell>
          <cell r="M295">
            <v>310</v>
          </cell>
        </row>
        <row r="296">
          <cell r="D296">
            <v>21203</v>
          </cell>
          <cell r="E296" t="str">
            <v> 城乡社区公共设施</v>
          </cell>
          <cell r="F296" t="str">
            <v/>
          </cell>
          <cell r="G296" t="str">
            <v/>
          </cell>
          <cell r="H296">
            <v>37936614.86</v>
          </cell>
          <cell r="I296">
            <v>38017586.86</v>
          </cell>
          <cell r="J296">
            <v>80972</v>
          </cell>
          <cell r="K296">
            <v>37936614.86</v>
          </cell>
          <cell r="L296">
            <v>3793.661486</v>
          </cell>
          <cell r="M296">
            <v>3794</v>
          </cell>
        </row>
        <row r="297">
          <cell r="D297">
            <v>2120399</v>
          </cell>
          <cell r="E297" t="str">
            <v>  其他城乡社区公共设施支出</v>
          </cell>
          <cell r="F297" t="str">
            <v/>
          </cell>
          <cell r="G297" t="str">
            <v/>
          </cell>
          <cell r="H297">
            <v>37936614.86</v>
          </cell>
          <cell r="I297">
            <v>38017586.86</v>
          </cell>
          <cell r="J297">
            <v>80972</v>
          </cell>
          <cell r="K297">
            <v>37936614.86</v>
          </cell>
          <cell r="L297">
            <v>3793.661486</v>
          </cell>
          <cell r="M297">
            <v>3794</v>
          </cell>
        </row>
        <row r="298">
          <cell r="D298">
            <v>21205</v>
          </cell>
          <cell r="E298" t="str">
            <v> 城乡社区环境卫生</v>
          </cell>
          <cell r="F298" t="str">
            <v/>
          </cell>
          <cell r="G298" t="str">
            <v/>
          </cell>
          <cell r="H298">
            <v>7249047.09</v>
          </cell>
          <cell r="I298">
            <v>8179047.09</v>
          </cell>
          <cell r="J298">
            <v>930000</v>
          </cell>
          <cell r="K298">
            <v>7249047.09</v>
          </cell>
          <cell r="L298">
            <v>724.904709</v>
          </cell>
          <cell r="M298">
            <v>725</v>
          </cell>
        </row>
        <row r="299">
          <cell r="D299">
            <v>2120501</v>
          </cell>
          <cell r="E299" t="str">
            <v>  城乡社区环境卫生</v>
          </cell>
          <cell r="F299" t="str">
            <v/>
          </cell>
          <cell r="G299" t="str">
            <v/>
          </cell>
          <cell r="H299">
            <v>7249047.09</v>
          </cell>
          <cell r="I299">
            <v>8179047.09</v>
          </cell>
          <cell r="J299">
            <v>930000</v>
          </cell>
          <cell r="K299">
            <v>7249047.09</v>
          </cell>
          <cell r="L299">
            <v>724.904709</v>
          </cell>
          <cell r="M299">
            <v>725</v>
          </cell>
        </row>
        <row r="300">
          <cell r="D300">
            <v>21299</v>
          </cell>
          <cell r="E300" t="str">
            <v> 其他城乡社区支出</v>
          </cell>
          <cell r="F300" t="str">
            <v/>
          </cell>
          <cell r="G300" t="str">
            <v/>
          </cell>
          <cell r="H300">
            <v>178408754.74</v>
          </cell>
          <cell r="I300">
            <v>178408754.74</v>
          </cell>
          <cell r="J300" t="str">
            <v/>
          </cell>
          <cell r="K300">
            <v>178408754.74</v>
          </cell>
          <cell r="L300">
            <v>17840.875474</v>
          </cell>
          <cell r="M300">
            <v>17841</v>
          </cell>
        </row>
        <row r="301">
          <cell r="D301">
            <v>2129999</v>
          </cell>
          <cell r="E301" t="str">
            <v>  其他城乡社区支出</v>
          </cell>
          <cell r="F301" t="str">
            <v/>
          </cell>
          <cell r="G301" t="str">
            <v/>
          </cell>
          <cell r="H301">
            <v>178408754.74</v>
          </cell>
          <cell r="I301">
            <v>178408754.74</v>
          </cell>
          <cell r="J301" t="str">
            <v/>
          </cell>
          <cell r="K301">
            <v>178408754.74</v>
          </cell>
          <cell r="L301">
            <v>17840.875474</v>
          </cell>
          <cell r="M301">
            <v>17841</v>
          </cell>
        </row>
        <row r="302">
          <cell r="D302">
            <v>213</v>
          </cell>
          <cell r="E302" t="str">
            <v>农林水支出</v>
          </cell>
          <cell r="F302" t="str">
            <v/>
          </cell>
          <cell r="G302" t="str">
            <v/>
          </cell>
          <cell r="H302">
            <v>107038293.31</v>
          </cell>
          <cell r="I302">
            <v>107053957.22</v>
          </cell>
          <cell r="J302">
            <v>15663.91</v>
          </cell>
          <cell r="K302">
            <v>107038293.31</v>
          </cell>
          <cell r="L302">
            <v>10703.829331</v>
          </cell>
          <cell r="M302">
            <v>10704</v>
          </cell>
        </row>
        <row r="303">
          <cell r="D303">
            <v>21301</v>
          </cell>
          <cell r="E303" t="str">
            <v> 农业农村</v>
          </cell>
          <cell r="F303" t="str">
            <v/>
          </cell>
          <cell r="G303" t="str">
            <v/>
          </cell>
          <cell r="H303">
            <v>34611131.61</v>
          </cell>
          <cell r="I303">
            <v>34614961.52</v>
          </cell>
          <cell r="J303">
            <v>3829.91</v>
          </cell>
          <cell r="K303">
            <v>34611131.61</v>
          </cell>
          <cell r="L303">
            <v>3461.113161</v>
          </cell>
          <cell r="M303">
            <v>3461</v>
          </cell>
        </row>
        <row r="304">
          <cell r="D304">
            <v>2130101</v>
          </cell>
          <cell r="E304" t="str">
            <v>  行政运行</v>
          </cell>
          <cell r="F304" t="str">
            <v/>
          </cell>
          <cell r="G304" t="str">
            <v/>
          </cell>
          <cell r="H304">
            <v>3275812.55</v>
          </cell>
          <cell r="I304">
            <v>3279642.46</v>
          </cell>
          <cell r="J304">
            <v>3829.91</v>
          </cell>
          <cell r="K304">
            <v>3275812.55</v>
          </cell>
          <cell r="L304">
            <v>327.581255</v>
          </cell>
          <cell r="M304">
            <v>328</v>
          </cell>
        </row>
        <row r="305">
          <cell r="D305">
            <v>2130104</v>
          </cell>
          <cell r="E305" t="str">
            <v>  事业运行</v>
          </cell>
          <cell r="F305" t="str">
            <v/>
          </cell>
          <cell r="G305" t="str">
            <v/>
          </cell>
          <cell r="H305">
            <v>19806739.3</v>
          </cell>
          <cell r="I305">
            <v>19806739.3</v>
          </cell>
          <cell r="J305" t="str">
            <v/>
          </cell>
          <cell r="K305">
            <v>19806739.3</v>
          </cell>
          <cell r="L305">
            <v>1980.67393</v>
          </cell>
          <cell r="M305">
            <v>1981</v>
          </cell>
        </row>
        <row r="306">
          <cell r="D306">
            <v>2130109</v>
          </cell>
          <cell r="E306" t="str">
            <v>  农产品质量安全</v>
          </cell>
          <cell r="F306" t="str">
            <v/>
          </cell>
          <cell r="G306" t="str">
            <v/>
          </cell>
          <cell r="H306">
            <v>23040</v>
          </cell>
          <cell r="I306">
            <v>23040</v>
          </cell>
          <cell r="J306" t="str">
            <v/>
          </cell>
          <cell r="K306">
            <v>23040</v>
          </cell>
          <cell r="L306">
            <v>2.304</v>
          </cell>
          <cell r="M306">
            <v>2</v>
          </cell>
        </row>
        <row r="307">
          <cell r="D307">
            <v>2130120</v>
          </cell>
          <cell r="E307" t="str">
            <v>  稳定农民收入补贴</v>
          </cell>
          <cell r="F307" t="str">
            <v/>
          </cell>
          <cell r="G307" t="str">
            <v/>
          </cell>
          <cell r="H307">
            <v>6641783.76</v>
          </cell>
          <cell r="I307">
            <v>6641783.76</v>
          </cell>
          <cell r="J307" t="str">
            <v/>
          </cell>
          <cell r="K307">
            <v>6641783.76</v>
          </cell>
          <cell r="L307">
            <v>664.178376</v>
          </cell>
          <cell r="M307">
            <v>664</v>
          </cell>
        </row>
        <row r="308">
          <cell r="D308">
            <v>2130122</v>
          </cell>
          <cell r="E308" t="str">
            <v>  农业生产发展</v>
          </cell>
          <cell r="F308" t="str">
            <v/>
          </cell>
          <cell r="G308" t="str">
            <v/>
          </cell>
          <cell r="H308">
            <v>4045700</v>
          </cell>
          <cell r="I308">
            <v>4045700</v>
          </cell>
          <cell r="J308" t="str">
            <v/>
          </cell>
          <cell r="K308">
            <v>4045700</v>
          </cell>
          <cell r="L308">
            <v>404.57</v>
          </cell>
          <cell r="M308">
            <v>405</v>
          </cell>
        </row>
        <row r="309">
          <cell r="D309">
            <v>2130126</v>
          </cell>
          <cell r="E309" t="str">
            <v>  农村社会事业</v>
          </cell>
          <cell r="F309" t="str">
            <v/>
          </cell>
          <cell r="G309" t="str">
            <v/>
          </cell>
          <cell r="H309">
            <v>600000</v>
          </cell>
          <cell r="I309">
            <v>600000</v>
          </cell>
          <cell r="J309" t="str">
            <v/>
          </cell>
          <cell r="K309">
            <v>600000</v>
          </cell>
          <cell r="L309">
            <v>60</v>
          </cell>
          <cell r="M309">
            <v>60</v>
          </cell>
        </row>
        <row r="310">
          <cell r="D310">
            <v>2130135</v>
          </cell>
          <cell r="E310" t="str">
            <v>  农业生态资源保护</v>
          </cell>
          <cell r="F310" t="str">
            <v/>
          </cell>
          <cell r="G310" t="str">
            <v/>
          </cell>
          <cell r="H310">
            <v>100000</v>
          </cell>
          <cell r="I310">
            <v>100000</v>
          </cell>
          <cell r="J310" t="str">
            <v/>
          </cell>
          <cell r="K310">
            <v>100000</v>
          </cell>
          <cell r="L310">
            <v>10</v>
          </cell>
          <cell r="M310">
            <v>10</v>
          </cell>
        </row>
        <row r="311">
          <cell r="D311">
            <v>2130199</v>
          </cell>
          <cell r="E311" t="str">
            <v>  其他农业农村支出</v>
          </cell>
          <cell r="F311" t="str">
            <v/>
          </cell>
          <cell r="G311" t="str">
            <v/>
          </cell>
          <cell r="H311">
            <v>118056</v>
          </cell>
          <cell r="I311">
            <v>118056</v>
          </cell>
          <cell r="J311" t="str">
            <v/>
          </cell>
          <cell r="K311">
            <v>118056</v>
          </cell>
          <cell r="L311">
            <v>11.8056</v>
          </cell>
          <cell r="M311">
            <v>12</v>
          </cell>
        </row>
        <row r="312">
          <cell r="D312">
            <v>21302</v>
          </cell>
          <cell r="E312" t="str">
            <v> 林业和草原</v>
          </cell>
          <cell r="F312" t="str">
            <v/>
          </cell>
          <cell r="G312" t="str">
            <v/>
          </cell>
          <cell r="H312">
            <v>11764186.8</v>
          </cell>
          <cell r="I312">
            <v>11776020.8</v>
          </cell>
          <cell r="J312">
            <v>11834</v>
          </cell>
          <cell r="K312">
            <v>11764186.8</v>
          </cell>
          <cell r="L312">
            <v>1176.41868</v>
          </cell>
          <cell r="M312">
            <v>1176</v>
          </cell>
        </row>
        <row r="313">
          <cell r="D313">
            <v>2130201</v>
          </cell>
          <cell r="E313" t="str">
            <v>  行政运行</v>
          </cell>
          <cell r="F313" t="str">
            <v/>
          </cell>
          <cell r="G313" t="str">
            <v/>
          </cell>
          <cell r="H313">
            <v>2956026.6</v>
          </cell>
          <cell r="I313">
            <v>2967860.6</v>
          </cell>
          <cell r="J313">
            <v>11834</v>
          </cell>
          <cell r="K313">
            <v>2956026.6</v>
          </cell>
          <cell r="L313">
            <v>295.60266</v>
          </cell>
          <cell r="M313">
            <v>296</v>
          </cell>
        </row>
        <row r="314">
          <cell r="D314">
            <v>2130204</v>
          </cell>
          <cell r="E314" t="str">
            <v>  事业机构</v>
          </cell>
          <cell r="F314" t="str">
            <v/>
          </cell>
          <cell r="G314" t="str">
            <v/>
          </cell>
          <cell r="H314">
            <v>4209400.2</v>
          </cell>
          <cell r="I314">
            <v>4209400.2</v>
          </cell>
          <cell r="J314" t="str">
            <v/>
          </cell>
          <cell r="K314">
            <v>4209400.2</v>
          </cell>
          <cell r="L314">
            <v>420.94002</v>
          </cell>
          <cell r="M314">
            <v>421</v>
          </cell>
        </row>
        <row r="315">
          <cell r="D315">
            <v>2130205</v>
          </cell>
          <cell r="E315" t="str">
            <v>  森林资源培育</v>
          </cell>
          <cell r="F315" t="str">
            <v/>
          </cell>
          <cell r="G315" t="str">
            <v/>
          </cell>
          <cell r="H315">
            <v>180000</v>
          </cell>
          <cell r="I315">
            <v>180000</v>
          </cell>
          <cell r="J315" t="str">
            <v/>
          </cell>
          <cell r="K315">
            <v>180000</v>
          </cell>
          <cell r="L315">
            <v>18</v>
          </cell>
          <cell r="M315">
            <v>18</v>
          </cell>
        </row>
        <row r="316">
          <cell r="D316">
            <v>2130207</v>
          </cell>
          <cell r="E316" t="str">
            <v>  森林资源管理</v>
          </cell>
          <cell r="F316" t="str">
            <v/>
          </cell>
          <cell r="G316" t="str">
            <v/>
          </cell>
          <cell r="H316">
            <v>311700</v>
          </cell>
          <cell r="I316">
            <v>311700</v>
          </cell>
          <cell r="J316" t="str">
            <v/>
          </cell>
          <cell r="K316">
            <v>311700</v>
          </cell>
          <cell r="L316">
            <v>31.17</v>
          </cell>
          <cell r="M316">
            <v>31</v>
          </cell>
        </row>
        <row r="317">
          <cell r="D317">
            <v>2130209</v>
          </cell>
          <cell r="E317" t="str">
            <v>  森林生态效益补偿</v>
          </cell>
          <cell r="F317" t="str">
            <v/>
          </cell>
          <cell r="G317" t="str">
            <v/>
          </cell>
          <cell r="H317">
            <v>438400</v>
          </cell>
          <cell r="I317">
            <v>438400</v>
          </cell>
          <cell r="J317" t="str">
            <v/>
          </cell>
          <cell r="K317">
            <v>438400</v>
          </cell>
          <cell r="L317">
            <v>43.84</v>
          </cell>
          <cell r="M317">
            <v>44</v>
          </cell>
        </row>
        <row r="318">
          <cell r="D318">
            <v>2130234</v>
          </cell>
          <cell r="E318" t="str">
            <v>  林业草原防灾减灾</v>
          </cell>
          <cell r="F318" t="str">
            <v/>
          </cell>
          <cell r="G318" t="str">
            <v/>
          </cell>
          <cell r="H318">
            <v>3668660</v>
          </cell>
          <cell r="I318">
            <v>3668660</v>
          </cell>
          <cell r="J318" t="str">
            <v/>
          </cell>
          <cell r="K318">
            <v>3668660</v>
          </cell>
          <cell r="L318">
            <v>366.866</v>
          </cell>
          <cell r="M318">
            <v>367</v>
          </cell>
        </row>
        <row r="319">
          <cell r="D319">
            <v>21303</v>
          </cell>
          <cell r="E319" t="str">
            <v> 水利</v>
          </cell>
          <cell r="F319" t="str">
            <v/>
          </cell>
          <cell r="G319" t="str">
            <v/>
          </cell>
          <cell r="H319">
            <v>32701715.74</v>
          </cell>
          <cell r="I319">
            <v>32701715.74</v>
          </cell>
          <cell r="J319" t="str">
            <v/>
          </cell>
          <cell r="K319">
            <v>32701715.74</v>
          </cell>
          <cell r="L319">
            <v>3270.171574</v>
          </cell>
          <cell r="M319">
            <v>3270</v>
          </cell>
        </row>
        <row r="320">
          <cell r="D320">
            <v>2130301</v>
          </cell>
          <cell r="E320" t="str">
            <v>  行政运行</v>
          </cell>
          <cell r="F320" t="str">
            <v/>
          </cell>
          <cell r="G320" t="str">
            <v/>
          </cell>
          <cell r="H320">
            <v>2024197.91</v>
          </cell>
          <cell r="I320">
            <v>2024197.91</v>
          </cell>
          <cell r="J320" t="str">
            <v/>
          </cell>
          <cell r="K320">
            <v>2024197.91</v>
          </cell>
          <cell r="L320">
            <v>202.419791</v>
          </cell>
          <cell r="M320">
            <v>202</v>
          </cell>
        </row>
        <row r="321">
          <cell r="D321">
            <v>2130305</v>
          </cell>
          <cell r="E321" t="str">
            <v>  水利工程建设</v>
          </cell>
          <cell r="F321" t="str">
            <v/>
          </cell>
          <cell r="G321" t="str">
            <v/>
          </cell>
          <cell r="H321">
            <v>89400</v>
          </cell>
          <cell r="I321">
            <v>89400</v>
          </cell>
          <cell r="J321" t="str">
            <v/>
          </cell>
          <cell r="K321">
            <v>89400</v>
          </cell>
          <cell r="L321">
            <v>8.94</v>
          </cell>
          <cell r="M321">
            <v>9</v>
          </cell>
        </row>
        <row r="322">
          <cell r="D322">
            <v>2130306</v>
          </cell>
          <cell r="E322" t="str">
            <v>  水利工程运行与维护</v>
          </cell>
          <cell r="F322" t="str">
            <v/>
          </cell>
          <cell r="G322" t="str">
            <v/>
          </cell>
          <cell r="H322">
            <v>20000</v>
          </cell>
          <cell r="I322">
            <v>20000</v>
          </cell>
          <cell r="J322" t="str">
            <v/>
          </cell>
          <cell r="K322">
            <v>20000</v>
          </cell>
          <cell r="L322">
            <v>2</v>
          </cell>
          <cell r="M322">
            <v>2</v>
          </cell>
        </row>
        <row r="323">
          <cell r="D323">
            <v>2130310</v>
          </cell>
          <cell r="E323" t="str">
            <v>  水土保持</v>
          </cell>
          <cell r="F323" t="str">
            <v/>
          </cell>
          <cell r="G323" t="str">
            <v/>
          </cell>
          <cell r="H323">
            <v>489236.16</v>
          </cell>
          <cell r="I323">
            <v>489236.16</v>
          </cell>
          <cell r="J323" t="str">
            <v/>
          </cell>
          <cell r="K323">
            <v>489236.16</v>
          </cell>
          <cell r="L323">
            <v>48.923616</v>
          </cell>
          <cell r="M323">
            <v>49</v>
          </cell>
        </row>
        <row r="324">
          <cell r="D324">
            <v>2130311</v>
          </cell>
          <cell r="E324" t="str">
            <v>  水资源节约管理与保护</v>
          </cell>
          <cell r="F324" t="str">
            <v/>
          </cell>
          <cell r="G324" t="str">
            <v/>
          </cell>
          <cell r="H324">
            <v>1731188.4</v>
          </cell>
          <cell r="I324">
            <v>1731188.4</v>
          </cell>
          <cell r="J324" t="str">
            <v/>
          </cell>
          <cell r="K324">
            <v>1731188.4</v>
          </cell>
          <cell r="L324">
            <v>173.11884</v>
          </cell>
          <cell r="M324">
            <v>173</v>
          </cell>
        </row>
        <row r="325">
          <cell r="D325">
            <v>2130314</v>
          </cell>
          <cell r="E325" t="str">
            <v>  防汛</v>
          </cell>
          <cell r="F325" t="str">
            <v/>
          </cell>
          <cell r="G325" t="str">
            <v/>
          </cell>
          <cell r="H325">
            <v>200000</v>
          </cell>
          <cell r="I325">
            <v>200000</v>
          </cell>
          <cell r="J325" t="str">
            <v/>
          </cell>
          <cell r="K325">
            <v>200000</v>
          </cell>
          <cell r="L325">
            <v>20</v>
          </cell>
          <cell r="M325">
            <v>20</v>
          </cell>
        </row>
        <row r="326">
          <cell r="D326">
            <v>2130315</v>
          </cell>
          <cell r="E326" t="str">
            <v>  抗旱</v>
          </cell>
          <cell r="F326" t="str">
            <v/>
          </cell>
          <cell r="G326" t="str">
            <v/>
          </cell>
          <cell r="H326">
            <v>401951.51</v>
          </cell>
          <cell r="I326">
            <v>401951.51</v>
          </cell>
          <cell r="J326" t="str">
            <v/>
          </cell>
          <cell r="K326">
            <v>401951.51</v>
          </cell>
          <cell r="L326">
            <v>40.195151</v>
          </cell>
          <cell r="M326">
            <v>40</v>
          </cell>
        </row>
        <row r="327">
          <cell r="D327">
            <v>2130399</v>
          </cell>
          <cell r="E327" t="str">
            <v>  其他水利支出</v>
          </cell>
          <cell r="F327" t="str">
            <v/>
          </cell>
          <cell r="G327" t="str">
            <v/>
          </cell>
          <cell r="H327">
            <v>27745741.76</v>
          </cell>
          <cell r="I327">
            <v>27745741.76</v>
          </cell>
          <cell r="J327" t="str">
            <v/>
          </cell>
          <cell r="K327">
            <v>27745741.76</v>
          </cell>
          <cell r="L327">
            <v>2774.574176</v>
          </cell>
          <cell r="M327">
            <v>2775</v>
          </cell>
        </row>
        <row r="328">
          <cell r="D328">
            <v>21305</v>
          </cell>
          <cell r="E328" t="str">
            <v> 巩固脱贫攻坚成果衔接乡村振兴</v>
          </cell>
          <cell r="F328" t="str">
            <v/>
          </cell>
          <cell r="G328" t="str">
            <v/>
          </cell>
          <cell r="H328">
            <v>16760305.37</v>
          </cell>
          <cell r="I328">
            <v>16760305.37</v>
          </cell>
          <cell r="J328" t="str">
            <v/>
          </cell>
          <cell r="K328">
            <v>16760305.37</v>
          </cell>
          <cell r="L328">
            <v>1676.030537</v>
          </cell>
          <cell r="M328">
            <v>1676</v>
          </cell>
        </row>
        <row r="329">
          <cell r="D329">
            <v>2130504</v>
          </cell>
          <cell r="E329" t="str">
            <v>  农村基础设施建设</v>
          </cell>
          <cell r="F329" t="str">
            <v/>
          </cell>
          <cell r="G329" t="str">
            <v/>
          </cell>
          <cell r="H329">
            <v>1581300</v>
          </cell>
          <cell r="I329">
            <v>1581300</v>
          </cell>
          <cell r="J329" t="str">
            <v/>
          </cell>
          <cell r="K329">
            <v>1581300</v>
          </cell>
          <cell r="L329">
            <v>158.13</v>
          </cell>
          <cell r="M329">
            <v>158</v>
          </cell>
        </row>
        <row r="330">
          <cell r="D330">
            <v>2130505</v>
          </cell>
          <cell r="E330" t="str">
            <v>  生产发展</v>
          </cell>
          <cell r="F330" t="str">
            <v/>
          </cell>
          <cell r="G330" t="str">
            <v/>
          </cell>
          <cell r="H330">
            <v>10890043.99</v>
          </cell>
          <cell r="I330">
            <v>10890043.99</v>
          </cell>
          <cell r="J330" t="str">
            <v/>
          </cell>
          <cell r="K330">
            <v>10890043.99</v>
          </cell>
          <cell r="L330">
            <v>1089.004399</v>
          </cell>
          <cell r="M330">
            <v>1089</v>
          </cell>
        </row>
        <row r="331">
          <cell r="D331">
            <v>2130507</v>
          </cell>
          <cell r="E331" t="str">
            <v>  贷款奖补和贴息</v>
          </cell>
          <cell r="F331" t="str">
            <v/>
          </cell>
          <cell r="G331" t="str">
            <v/>
          </cell>
          <cell r="H331">
            <v>1585703.38</v>
          </cell>
          <cell r="I331">
            <v>1585703.38</v>
          </cell>
          <cell r="J331" t="str">
            <v/>
          </cell>
          <cell r="K331">
            <v>1585703.38</v>
          </cell>
          <cell r="L331">
            <v>158.570338</v>
          </cell>
          <cell r="M331">
            <v>159</v>
          </cell>
        </row>
        <row r="332">
          <cell r="D332">
            <v>2130599</v>
          </cell>
          <cell r="E332" t="str">
            <v>  其他巩固脱贫攻坚成果衔接乡村振兴支出</v>
          </cell>
          <cell r="F332" t="str">
            <v/>
          </cell>
          <cell r="G332" t="str">
            <v/>
          </cell>
          <cell r="H332">
            <v>2703258</v>
          </cell>
          <cell r="I332">
            <v>2703258</v>
          </cell>
          <cell r="J332" t="str">
            <v/>
          </cell>
          <cell r="K332">
            <v>2703258</v>
          </cell>
          <cell r="L332">
            <v>270.3258</v>
          </cell>
          <cell r="M332">
            <v>270</v>
          </cell>
        </row>
        <row r="333">
          <cell r="D333">
            <v>21307</v>
          </cell>
          <cell r="E333" t="str">
            <v> 农村综合改革</v>
          </cell>
          <cell r="F333" t="str">
            <v/>
          </cell>
          <cell r="G333" t="str">
            <v/>
          </cell>
          <cell r="H333">
            <v>8585800</v>
          </cell>
          <cell r="I333">
            <v>8585800</v>
          </cell>
          <cell r="J333" t="str">
            <v/>
          </cell>
          <cell r="K333">
            <v>8585800</v>
          </cell>
          <cell r="L333">
            <v>858.58</v>
          </cell>
          <cell r="M333">
            <v>859</v>
          </cell>
        </row>
        <row r="334">
          <cell r="D334">
            <v>2130701</v>
          </cell>
          <cell r="E334" t="str">
            <v>  对村级公益事业建设的补助</v>
          </cell>
          <cell r="F334" t="str">
            <v/>
          </cell>
          <cell r="G334" t="str">
            <v/>
          </cell>
          <cell r="H334">
            <v>490000</v>
          </cell>
          <cell r="I334">
            <v>490000</v>
          </cell>
          <cell r="J334" t="str">
            <v/>
          </cell>
          <cell r="K334">
            <v>490000</v>
          </cell>
          <cell r="L334">
            <v>49</v>
          </cell>
          <cell r="M334">
            <v>49</v>
          </cell>
        </row>
        <row r="335">
          <cell r="D335">
            <v>2130705</v>
          </cell>
          <cell r="E335" t="str">
            <v>  对村民委员会和村党支部的补助</v>
          </cell>
          <cell r="F335" t="str">
            <v/>
          </cell>
          <cell r="G335" t="str">
            <v/>
          </cell>
          <cell r="H335">
            <v>8095800</v>
          </cell>
          <cell r="I335">
            <v>8095800</v>
          </cell>
          <cell r="J335" t="str">
            <v/>
          </cell>
          <cell r="K335">
            <v>8095800</v>
          </cell>
          <cell r="L335">
            <v>809.58</v>
          </cell>
          <cell r="M335">
            <v>810</v>
          </cell>
        </row>
        <row r="336">
          <cell r="D336">
            <v>21308</v>
          </cell>
          <cell r="E336" t="str">
            <v> 普惠金融发展支出</v>
          </cell>
          <cell r="F336" t="str">
            <v/>
          </cell>
          <cell r="G336" t="str">
            <v/>
          </cell>
          <cell r="H336">
            <v>2215153.79</v>
          </cell>
          <cell r="I336">
            <v>2215153.79</v>
          </cell>
          <cell r="J336" t="str">
            <v/>
          </cell>
          <cell r="K336">
            <v>2215153.79</v>
          </cell>
          <cell r="L336">
            <v>221.515379</v>
          </cell>
          <cell r="M336">
            <v>222</v>
          </cell>
        </row>
        <row r="337">
          <cell r="D337">
            <v>2130803</v>
          </cell>
          <cell r="E337" t="str">
            <v>  农业保险保费补贴</v>
          </cell>
          <cell r="F337" t="str">
            <v/>
          </cell>
          <cell r="G337" t="str">
            <v/>
          </cell>
          <cell r="H337">
            <v>1176706.08</v>
          </cell>
          <cell r="I337">
            <v>1176706.08</v>
          </cell>
          <cell r="J337" t="str">
            <v/>
          </cell>
          <cell r="K337">
            <v>1176706.08</v>
          </cell>
          <cell r="L337">
            <v>117.670608</v>
          </cell>
          <cell r="M337">
            <v>118</v>
          </cell>
        </row>
        <row r="338">
          <cell r="D338">
            <v>2130804</v>
          </cell>
          <cell r="E338" t="str">
            <v>  创业担保贷款贴息及奖补</v>
          </cell>
          <cell r="F338" t="str">
            <v/>
          </cell>
          <cell r="G338" t="str">
            <v/>
          </cell>
          <cell r="H338">
            <v>1038447.71</v>
          </cell>
          <cell r="I338">
            <v>1038447.71</v>
          </cell>
          <cell r="J338" t="str">
            <v/>
          </cell>
          <cell r="K338">
            <v>1038447.71</v>
          </cell>
          <cell r="L338">
            <v>103.844771</v>
          </cell>
          <cell r="M338">
            <v>104</v>
          </cell>
        </row>
        <row r="339">
          <cell r="D339">
            <v>21399</v>
          </cell>
          <cell r="E339" t="str">
            <v> 其他农林水支出</v>
          </cell>
          <cell r="F339" t="str">
            <v/>
          </cell>
          <cell r="G339" t="str">
            <v/>
          </cell>
          <cell r="H339">
            <v>400000</v>
          </cell>
          <cell r="I339">
            <v>400000</v>
          </cell>
          <cell r="J339" t="str">
            <v/>
          </cell>
          <cell r="K339">
            <v>400000</v>
          </cell>
          <cell r="L339">
            <v>40</v>
          </cell>
          <cell r="M339">
            <v>40</v>
          </cell>
        </row>
        <row r="340">
          <cell r="D340">
            <v>2139999</v>
          </cell>
          <cell r="E340" t="str">
            <v>  其他农林水支出</v>
          </cell>
          <cell r="F340" t="str">
            <v/>
          </cell>
          <cell r="G340" t="str">
            <v/>
          </cell>
          <cell r="H340">
            <v>400000</v>
          </cell>
          <cell r="I340">
            <v>400000</v>
          </cell>
          <cell r="J340" t="str">
            <v/>
          </cell>
          <cell r="K340">
            <v>400000</v>
          </cell>
          <cell r="L340">
            <v>40</v>
          </cell>
          <cell r="M340">
            <v>40</v>
          </cell>
        </row>
        <row r="341">
          <cell r="D341">
            <v>214</v>
          </cell>
          <cell r="E341" t="str">
            <v>交通运输支出</v>
          </cell>
          <cell r="F341" t="str">
            <v/>
          </cell>
          <cell r="G341" t="str">
            <v/>
          </cell>
          <cell r="H341">
            <v>10695638.52</v>
          </cell>
          <cell r="I341">
            <v>10699502.52</v>
          </cell>
          <cell r="J341">
            <v>3864</v>
          </cell>
          <cell r="K341">
            <v>10695638.52</v>
          </cell>
          <cell r="L341">
            <v>1069.563852</v>
          </cell>
          <cell r="M341">
            <v>1070</v>
          </cell>
        </row>
        <row r="342">
          <cell r="D342">
            <v>21401</v>
          </cell>
          <cell r="E342" t="str">
            <v> 公路水路运输</v>
          </cell>
          <cell r="F342" t="str">
            <v/>
          </cell>
          <cell r="G342" t="str">
            <v/>
          </cell>
          <cell r="H342">
            <v>9963538.52</v>
          </cell>
          <cell r="I342">
            <v>9967402.52</v>
          </cell>
          <cell r="J342">
            <v>3864</v>
          </cell>
          <cell r="K342">
            <v>9963538.52</v>
          </cell>
          <cell r="L342">
            <v>996.353852</v>
          </cell>
          <cell r="M342">
            <v>996</v>
          </cell>
        </row>
        <row r="343">
          <cell r="D343">
            <v>2140101</v>
          </cell>
          <cell r="E343" t="str">
            <v>  行政运行</v>
          </cell>
          <cell r="F343" t="str">
            <v/>
          </cell>
          <cell r="G343" t="str">
            <v/>
          </cell>
          <cell r="H343">
            <v>831636.58</v>
          </cell>
          <cell r="I343">
            <v>835220.58</v>
          </cell>
          <cell r="J343">
            <v>3584</v>
          </cell>
          <cell r="K343">
            <v>831636.58</v>
          </cell>
          <cell r="L343">
            <v>83.163658</v>
          </cell>
          <cell r="M343">
            <v>83</v>
          </cell>
        </row>
        <row r="344">
          <cell r="D344">
            <v>2140106</v>
          </cell>
          <cell r="E344" t="str">
            <v>  公路养护</v>
          </cell>
          <cell r="F344" t="str">
            <v/>
          </cell>
          <cell r="G344" t="str">
            <v/>
          </cell>
          <cell r="H344">
            <v>3173252.5</v>
          </cell>
          <cell r="I344">
            <v>3173532.5</v>
          </cell>
          <cell r="J344">
            <v>280</v>
          </cell>
          <cell r="K344">
            <v>3173252.5</v>
          </cell>
          <cell r="L344">
            <v>317.32525</v>
          </cell>
          <cell r="M344">
            <v>317</v>
          </cell>
        </row>
        <row r="345">
          <cell r="D345">
            <v>2140199</v>
          </cell>
          <cell r="E345" t="str">
            <v>  其他公路水路运输支出</v>
          </cell>
          <cell r="F345" t="str">
            <v/>
          </cell>
          <cell r="G345" t="str">
            <v/>
          </cell>
          <cell r="H345">
            <v>5958649.44</v>
          </cell>
          <cell r="I345">
            <v>5958649.44</v>
          </cell>
          <cell r="J345" t="str">
            <v/>
          </cell>
          <cell r="K345">
            <v>5958649.44</v>
          </cell>
          <cell r="L345">
            <v>595.864944</v>
          </cell>
          <cell r="M345">
            <v>596</v>
          </cell>
        </row>
        <row r="346">
          <cell r="D346">
            <v>21499</v>
          </cell>
          <cell r="E346" t="str">
            <v> 其他交通运输支出</v>
          </cell>
          <cell r="F346" t="str">
            <v/>
          </cell>
          <cell r="G346" t="str">
            <v/>
          </cell>
          <cell r="H346">
            <v>732100</v>
          </cell>
          <cell r="I346">
            <v>732100</v>
          </cell>
          <cell r="J346" t="str">
            <v/>
          </cell>
          <cell r="K346">
            <v>732100</v>
          </cell>
          <cell r="L346">
            <v>73.21</v>
          </cell>
          <cell r="M346">
            <v>73</v>
          </cell>
        </row>
        <row r="347">
          <cell r="D347">
            <v>2149901</v>
          </cell>
          <cell r="E347" t="str">
            <v>  公共交通运营补助</v>
          </cell>
          <cell r="F347" t="str">
            <v/>
          </cell>
          <cell r="G347" t="str">
            <v/>
          </cell>
          <cell r="H347">
            <v>732100</v>
          </cell>
          <cell r="I347">
            <v>732100</v>
          </cell>
          <cell r="J347" t="str">
            <v/>
          </cell>
          <cell r="K347">
            <v>732100</v>
          </cell>
          <cell r="L347">
            <v>73.21</v>
          </cell>
          <cell r="M347">
            <v>73</v>
          </cell>
        </row>
        <row r="348">
          <cell r="D348">
            <v>215</v>
          </cell>
          <cell r="E348" t="str">
            <v>资源勘探工业信息等支出</v>
          </cell>
          <cell r="F348" t="str">
            <v/>
          </cell>
          <cell r="G348" t="str">
            <v/>
          </cell>
          <cell r="H348">
            <v>5989105.79</v>
          </cell>
          <cell r="I348">
            <v>6032654.69</v>
          </cell>
          <cell r="J348">
            <v>43548.9</v>
          </cell>
          <cell r="K348">
            <v>5989105.79</v>
          </cell>
          <cell r="L348">
            <v>598.910579</v>
          </cell>
          <cell r="M348">
            <v>599</v>
          </cell>
        </row>
        <row r="349">
          <cell r="D349">
            <v>21501</v>
          </cell>
          <cell r="E349" t="str">
            <v> 资源勘探开发</v>
          </cell>
          <cell r="F349" t="str">
            <v/>
          </cell>
          <cell r="G349" t="str">
            <v/>
          </cell>
          <cell r="H349">
            <v>2929296.43</v>
          </cell>
          <cell r="I349">
            <v>2972845.33</v>
          </cell>
          <cell r="J349">
            <v>43548.9</v>
          </cell>
          <cell r="K349">
            <v>2929296.43</v>
          </cell>
          <cell r="L349">
            <v>292.929643</v>
          </cell>
          <cell r="M349">
            <v>293</v>
          </cell>
        </row>
        <row r="350">
          <cell r="D350">
            <v>2150101</v>
          </cell>
          <cell r="E350" t="str">
            <v>  行政运行</v>
          </cell>
          <cell r="F350" t="str">
            <v/>
          </cell>
          <cell r="G350" t="str">
            <v/>
          </cell>
          <cell r="H350">
            <v>2929296.43</v>
          </cell>
          <cell r="I350">
            <v>2972845.33</v>
          </cell>
          <cell r="J350">
            <v>43548.9</v>
          </cell>
          <cell r="K350">
            <v>2929296.43</v>
          </cell>
          <cell r="L350">
            <v>292.929643</v>
          </cell>
          <cell r="M350">
            <v>293</v>
          </cell>
        </row>
        <row r="351">
          <cell r="D351">
            <v>21505</v>
          </cell>
          <cell r="E351" t="str">
            <v> 工业和信息产业监管</v>
          </cell>
          <cell r="F351" t="str">
            <v/>
          </cell>
          <cell r="G351" t="str">
            <v/>
          </cell>
          <cell r="H351">
            <v>3059809.36</v>
          </cell>
          <cell r="I351">
            <v>3059809.36</v>
          </cell>
          <cell r="J351" t="str">
            <v/>
          </cell>
          <cell r="K351">
            <v>3059809.36</v>
          </cell>
          <cell r="L351">
            <v>305.980936</v>
          </cell>
          <cell r="M351">
            <v>306</v>
          </cell>
        </row>
        <row r="352">
          <cell r="D352">
            <v>2150501</v>
          </cell>
          <cell r="E352" t="str">
            <v>  行政运行</v>
          </cell>
          <cell r="F352" t="str">
            <v/>
          </cell>
          <cell r="G352" t="str">
            <v/>
          </cell>
          <cell r="H352">
            <v>2363689.15</v>
          </cell>
          <cell r="I352">
            <v>2363689.15</v>
          </cell>
          <cell r="J352" t="str">
            <v/>
          </cell>
          <cell r="K352">
            <v>2363689.15</v>
          </cell>
          <cell r="L352">
            <v>236.368915</v>
          </cell>
          <cell r="M352">
            <v>236</v>
          </cell>
        </row>
        <row r="353">
          <cell r="D353">
            <v>2150517</v>
          </cell>
          <cell r="E353" t="str">
            <v>  产业发展</v>
          </cell>
          <cell r="F353" t="str">
            <v/>
          </cell>
          <cell r="G353" t="str">
            <v/>
          </cell>
          <cell r="H353">
            <v>104000</v>
          </cell>
          <cell r="I353">
            <v>104000</v>
          </cell>
          <cell r="J353" t="str">
            <v/>
          </cell>
          <cell r="K353">
            <v>104000</v>
          </cell>
          <cell r="L353">
            <v>10.4</v>
          </cell>
          <cell r="M353">
            <v>10</v>
          </cell>
        </row>
        <row r="354">
          <cell r="D354">
            <v>2150550</v>
          </cell>
          <cell r="E354" t="str">
            <v>  事业运行</v>
          </cell>
          <cell r="F354" t="str">
            <v/>
          </cell>
          <cell r="G354" t="str">
            <v/>
          </cell>
          <cell r="H354">
            <v>491744.07</v>
          </cell>
          <cell r="I354">
            <v>491744.07</v>
          </cell>
          <cell r="J354" t="str">
            <v/>
          </cell>
          <cell r="K354">
            <v>491744.07</v>
          </cell>
          <cell r="L354">
            <v>49.174407</v>
          </cell>
          <cell r="M354">
            <v>49</v>
          </cell>
        </row>
        <row r="355">
          <cell r="D355">
            <v>2150599</v>
          </cell>
          <cell r="E355" t="str">
            <v>  其他工业和信息产业监管支出</v>
          </cell>
          <cell r="F355" t="str">
            <v/>
          </cell>
          <cell r="G355" t="str">
            <v/>
          </cell>
          <cell r="H355">
            <v>100376.14</v>
          </cell>
          <cell r="I355">
            <v>100376.14</v>
          </cell>
          <cell r="J355" t="str">
            <v/>
          </cell>
          <cell r="K355">
            <v>100376.14</v>
          </cell>
          <cell r="L355">
            <v>10.037614</v>
          </cell>
          <cell r="M355">
            <v>10</v>
          </cell>
        </row>
        <row r="356">
          <cell r="D356">
            <v>216</v>
          </cell>
          <cell r="E356" t="str">
            <v>商业服务业等支出</v>
          </cell>
          <cell r="F356" t="str">
            <v/>
          </cell>
          <cell r="G356" t="str">
            <v/>
          </cell>
          <cell r="H356">
            <v>1916625.8</v>
          </cell>
          <cell r="I356">
            <v>1916625.8</v>
          </cell>
          <cell r="J356" t="str">
            <v/>
          </cell>
          <cell r="K356">
            <v>1916625.8</v>
          </cell>
          <cell r="L356">
            <v>191.66258</v>
          </cell>
          <cell r="M356">
            <v>192</v>
          </cell>
        </row>
        <row r="357">
          <cell r="D357">
            <v>21602</v>
          </cell>
          <cell r="E357" t="str">
            <v> 商业流通事务</v>
          </cell>
          <cell r="F357" t="str">
            <v/>
          </cell>
          <cell r="G357" t="str">
            <v/>
          </cell>
          <cell r="H357">
            <v>1916625.8</v>
          </cell>
          <cell r="I357">
            <v>1916625.8</v>
          </cell>
          <cell r="J357" t="str">
            <v/>
          </cell>
          <cell r="K357">
            <v>1916625.8</v>
          </cell>
          <cell r="L357">
            <v>191.66258</v>
          </cell>
          <cell r="M357">
            <v>192</v>
          </cell>
        </row>
        <row r="358">
          <cell r="D358">
            <v>2160201</v>
          </cell>
          <cell r="E358" t="str">
            <v>  行政运行</v>
          </cell>
          <cell r="F358" t="str">
            <v/>
          </cell>
          <cell r="G358" t="str">
            <v/>
          </cell>
          <cell r="H358">
            <v>1916625.8</v>
          </cell>
          <cell r="I358">
            <v>1916625.8</v>
          </cell>
          <cell r="J358" t="str">
            <v/>
          </cell>
          <cell r="K358">
            <v>1916625.8</v>
          </cell>
          <cell r="L358">
            <v>191.66258</v>
          </cell>
          <cell r="M358">
            <v>192</v>
          </cell>
        </row>
        <row r="359">
          <cell r="D359">
            <v>220</v>
          </cell>
          <cell r="E359" t="str">
            <v>自然资源海洋气象等支出</v>
          </cell>
          <cell r="F359" t="str">
            <v/>
          </cell>
          <cell r="G359" t="str">
            <v/>
          </cell>
          <cell r="H359">
            <v>10504426.08</v>
          </cell>
          <cell r="I359">
            <v>10504426.08</v>
          </cell>
          <cell r="J359" t="str">
            <v/>
          </cell>
          <cell r="K359">
            <v>10504426.08</v>
          </cell>
          <cell r="L359">
            <v>1050.442608</v>
          </cell>
          <cell r="M359">
            <v>1050</v>
          </cell>
        </row>
        <row r="360">
          <cell r="D360">
            <v>22001</v>
          </cell>
          <cell r="E360" t="str">
            <v> 自然资源事务</v>
          </cell>
          <cell r="F360" t="str">
            <v/>
          </cell>
          <cell r="G360" t="str">
            <v/>
          </cell>
          <cell r="H360">
            <v>10061652.73</v>
          </cell>
          <cell r="I360">
            <v>10061652.73</v>
          </cell>
          <cell r="J360" t="str">
            <v/>
          </cell>
          <cell r="K360">
            <v>10061652.73</v>
          </cell>
          <cell r="L360">
            <v>1006.165273</v>
          </cell>
          <cell r="M360">
            <v>1006</v>
          </cell>
        </row>
        <row r="361">
          <cell r="D361">
            <v>2200101</v>
          </cell>
          <cell r="E361" t="str">
            <v>  行政运行</v>
          </cell>
          <cell r="F361" t="str">
            <v/>
          </cell>
          <cell r="G361" t="str">
            <v/>
          </cell>
          <cell r="H361">
            <v>5166448.81</v>
          </cell>
          <cell r="I361">
            <v>5166448.81</v>
          </cell>
          <cell r="J361" t="str">
            <v/>
          </cell>
          <cell r="K361">
            <v>5166448.81</v>
          </cell>
          <cell r="L361">
            <v>516.644881</v>
          </cell>
          <cell r="M361">
            <v>517</v>
          </cell>
        </row>
        <row r="362">
          <cell r="D362">
            <v>2200106</v>
          </cell>
          <cell r="E362" t="str">
            <v>  自然资源利用与保护</v>
          </cell>
          <cell r="F362" t="str">
            <v/>
          </cell>
          <cell r="G362" t="str">
            <v/>
          </cell>
          <cell r="H362">
            <v>292753</v>
          </cell>
          <cell r="I362">
            <v>292753</v>
          </cell>
          <cell r="J362" t="str">
            <v/>
          </cell>
          <cell r="K362">
            <v>292753</v>
          </cell>
          <cell r="L362">
            <v>29.2753</v>
          </cell>
          <cell r="M362">
            <v>29</v>
          </cell>
        </row>
        <row r="363">
          <cell r="D363">
            <v>2200108</v>
          </cell>
          <cell r="E363" t="str">
            <v>  自然资源行业业务管理</v>
          </cell>
          <cell r="F363" t="str">
            <v/>
          </cell>
          <cell r="G363" t="str">
            <v/>
          </cell>
          <cell r="H363">
            <v>110000</v>
          </cell>
          <cell r="I363">
            <v>110000</v>
          </cell>
          <cell r="J363" t="str">
            <v/>
          </cell>
          <cell r="K363">
            <v>110000</v>
          </cell>
          <cell r="L363">
            <v>11</v>
          </cell>
          <cell r="M363">
            <v>11</v>
          </cell>
        </row>
        <row r="364">
          <cell r="D364">
            <v>2200150</v>
          </cell>
          <cell r="E364" t="str">
            <v>  事业运行</v>
          </cell>
          <cell r="F364" t="str">
            <v/>
          </cell>
          <cell r="G364" t="str">
            <v/>
          </cell>
          <cell r="H364">
            <v>4352242.92</v>
          </cell>
          <cell r="I364">
            <v>4352242.92</v>
          </cell>
          <cell r="J364" t="str">
            <v/>
          </cell>
          <cell r="K364">
            <v>4352242.92</v>
          </cell>
          <cell r="L364">
            <v>435.224292</v>
          </cell>
          <cell r="M364">
            <v>435</v>
          </cell>
        </row>
        <row r="365">
          <cell r="D365">
            <v>2200199</v>
          </cell>
          <cell r="E365" t="str">
            <v>  其他自然资源事务支出</v>
          </cell>
          <cell r="F365" t="str">
            <v/>
          </cell>
          <cell r="G365" t="str">
            <v/>
          </cell>
          <cell r="H365">
            <v>140208</v>
          </cell>
          <cell r="I365">
            <v>140208</v>
          </cell>
          <cell r="J365" t="str">
            <v/>
          </cell>
          <cell r="K365">
            <v>140208</v>
          </cell>
          <cell r="L365">
            <v>14.0208</v>
          </cell>
          <cell r="M365">
            <v>14</v>
          </cell>
        </row>
        <row r="366">
          <cell r="D366">
            <v>22005</v>
          </cell>
          <cell r="E366" t="str">
            <v> 气象事务</v>
          </cell>
          <cell r="F366" t="str">
            <v/>
          </cell>
          <cell r="G366" t="str">
            <v/>
          </cell>
          <cell r="H366">
            <v>345108.83</v>
          </cell>
          <cell r="I366">
            <v>345108.83</v>
          </cell>
          <cell r="J366" t="str">
            <v/>
          </cell>
          <cell r="K366">
            <v>345108.83</v>
          </cell>
          <cell r="L366">
            <v>34.510883</v>
          </cell>
          <cell r="M366">
            <v>35</v>
          </cell>
        </row>
        <row r="367">
          <cell r="D367">
            <v>2200501</v>
          </cell>
          <cell r="E367" t="str">
            <v>  行政运行</v>
          </cell>
          <cell r="F367" t="str">
            <v/>
          </cell>
          <cell r="G367" t="str">
            <v/>
          </cell>
          <cell r="H367">
            <v>133728</v>
          </cell>
          <cell r="I367">
            <v>133728</v>
          </cell>
          <cell r="J367" t="str">
            <v/>
          </cell>
          <cell r="K367">
            <v>133728</v>
          </cell>
          <cell r="L367">
            <v>13.3728</v>
          </cell>
          <cell r="M367">
            <v>13</v>
          </cell>
        </row>
        <row r="368">
          <cell r="D368">
            <v>2200504</v>
          </cell>
          <cell r="E368" t="str">
            <v>  气象事业机构</v>
          </cell>
          <cell r="F368" t="str">
            <v/>
          </cell>
          <cell r="G368" t="str">
            <v/>
          </cell>
          <cell r="H368">
            <v>138980.83</v>
          </cell>
          <cell r="I368">
            <v>138980.83</v>
          </cell>
          <cell r="J368" t="str">
            <v/>
          </cell>
          <cell r="K368">
            <v>138980.83</v>
          </cell>
          <cell r="L368">
            <v>13.898083</v>
          </cell>
          <cell r="M368">
            <v>14</v>
          </cell>
        </row>
        <row r="369">
          <cell r="D369">
            <v>2200509</v>
          </cell>
          <cell r="E369" t="str">
            <v>  气象服务</v>
          </cell>
          <cell r="F369" t="str">
            <v/>
          </cell>
          <cell r="G369" t="str">
            <v/>
          </cell>
          <cell r="H369">
            <v>72400</v>
          </cell>
          <cell r="I369">
            <v>72400</v>
          </cell>
          <cell r="J369" t="str">
            <v/>
          </cell>
          <cell r="K369">
            <v>72400</v>
          </cell>
          <cell r="L369">
            <v>7.24</v>
          </cell>
          <cell r="M369">
            <v>7</v>
          </cell>
        </row>
        <row r="370">
          <cell r="D370">
            <v>22099</v>
          </cell>
          <cell r="E370" t="str">
            <v> 其他自然资源海洋气象等支出</v>
          </cell>
          <cell r="F370" t="str">
            <v/>
          </cell>
          <cell r="G370" t="str">
            <v/>
          </cell>
          <cell r="H370">
            <v>97664.52</v>
          </cell>
          <cell r="I370">
            <v>97664.52</v>
          </cell>
          <cell r="J370" t="str">
            <v/>
          </cell>
          <cell r="K370">
            <v>97664.52</v>
          </cell>
          <cell r="L370">
            <v>9.766452</v>
          </cell>
          <cell r="M370">
            <v>10</v>
          </cell>
        </row>
        <row r="371">
          <cell r="D371">
            <v>2209999</v>
          </cell>
          <cell r="E371" t="str">
            <v>  其他自然资源海洋气象等支出</v>
          </cell>
          <cell r="F371" t="str">
            <v/>
          </cell>
          <cell r="G371" t="str">
            <v/>
          </cell>
          <cell r="H371">
            <v>97664.52</v>
          </cell>
          <cell r="I371">
            <v>97664.52</v>
          </cell>
          <cell r="J371" t="str">
            <v/>
          </cell>
          <cell r="K371">
            <v>97664.52</v>
          </cell>
          <cell r="L371">
            <v>9.766452</v>
          </cell>
          <cell r="M371">
            <v>10</v>
          </cell>
        </row>
        <row r="372">
          <cell r="D372">
            <v>221</v>
          </cell>
          <cell r="E372" t="str">
            <v>住房保障支出</v>
          </cell>
          <cell r="F372" t="str">
            <v/>
          </cell>
          <cell r="G372" t="str">
            <v/>
          </cell>
          <cell r="H372">
            <v>61812236.77</v>
          </cell>
          <cell r="I372">
            <v>61830850.77</v>
          </cell>
          <cell r="J372">
            <v>18614</v>
          </cell>
          <cell r="K372">
            <v>61812236.77</v>
          </cell>
          <cell r="L372">
            <v>6181.223677</v>
          </cell>
          <cell r="M372">
            <v>6181</v>
          </cell>
        </row>
        <row r="373">
          <cell r="D373">
            <v>22101</v>
          </cell>
          <cell r="E373" t="str">
            <v> 保障性安居工程支出</v>
          </cell>
          <cell r="F373" t="str">
            <v/>
          </cell>
          <cell r="G373" t="str">
            <v/>
          </cell>
          <cell r="H373">
            <v>6030000</v>
          </cell>
          <cell r="I373">
            <v>6030000</v>
          </cell>
          <cell r="J373" t="str">
            <v/>
          </cell>
          <cell r="K373">
            <v>6030000</v>
          </cell>
          <cell r="L373">
            <v>603</v>
          </cell>
          <cell r="M373">
            <v>603</v>
          </cell>
        </row>
        <row r="374">
          <cell r="D374">
            <v>2210105</v>
          </cell>
          <cell r="E374" t="str">
            <v>  农村危房改造</v>
          </cell>
          <cell r="F374" t="str">
            <v/>
          </cell>
          <cell r="G374" t="str">
            <v/>
          </cell>
          <cell r="H374">
            <v>180000</v>
          </cell>
          <cell r="I374">
            <v>180000</v>
          </cell>
          <cell r="J374" t="str">
            <v/>
          </cell>
          <cell r="K374">
            <v>180000</v>
          </cell>
          <cell r="L374">
            <v>18</v>
          </cell>
          <cell r="M374">
            <v>18</v>
          </cell>
        </row>
        <row r="375">
          <cell r="D375">
            <v>2210108</v>
          </cell>
          <cell r="E375" t="str">
            <v>  老旧小区改造</v>
          </cell>
          <cell r="F375" t="str">
            <v/>
          </cell>
          <cell r="G375" t="str">
            <v/>
          </cell>
          <cell r="H375">
            <v>5850000</v>
          </cell>
          <cell r="I375">
            <v>5850000</v>
          </cell>
          <cell r="J375" t="str">
            <v/>
          </cell>
          <cell r="K375">
            <v>5850000</v>
          </cell>
          <cell r="L375">
            <v>585</v>
          </cell>
          <cell r="M375">
            <v>585</v>
          </cell>
        </row>
        <row r="376">
          <cell r="D376">
            <v>22102</v>
          </cell>
          <cell r="E376" t="str">
            <v> 住房改革支出</v>
          </cell>
          <cell r="F376" t="str">
            <v/>
          </cell>
          <cell r="G376" t="str">
            <v/>
          </cell>
          <cell r="H376">
            <v>55782236.77</v>
          </cell>
          <cell r="I376">
            <v>55800850.77</v>
          </cell>
          <cell r="J376">
            <v>18614</v>
          </cell>
          <cell r="K376">
            <v>55782236.77</v>
          </cell>
          <cell r="L376">
            <v>5578.223677</v>
          </cell>
          <cell r="M376">
            <v>5578</v>
          </cell>
        </row>
        <row r="377">
          <cell r="D377">
            <v>2210201</v>
          </cell>
          <cell r="E377" t="str">
            <v>  住房公积金</v>
          </cell>
          <cell r="F377" t="str">
            <v/>
          </cell>
          <cell r="G377" t="str">
            <v/>
          </cell>
          <cell r="H377">
            <v>51116354.77</v>
          </cell>
          <cell r="I377">
            <v>51126058.77</v>
          </cell>
          <cell r="J377">
            <v>9704</v>
          </cell>
          <cell r="K377">
            <v>51116354.77</v>
          </cell>
          <cell r="L377">
            <v>5111.635477</v>
          </cell>
          <cell r="M377">
            <v>5112</v>
          </cell>
        </row>
        <row r="378">
          <cell r="D378">
            <v>2210203</v>
          </cell>
          <cell r="E378" t="str">
            <v>  购房补贴</v>
          </cell>
          <cell r="F378" t="str">
            <v/>
          </cell>
          <cell r="G378" t="str">
            <v/>
          </cell>
          <cell r="H378">
            <v>4665882</v>
          </cell>
          <cell r="I378">
            <v>4674792</v>
          </cell>
          <cell r="J378">
            <v>8910</v>
          </cell>
          <cell r="K378">
            <v>4665882</v>
          </cell>
          <cell r="L378">
            <v>466.5882</v>
          </cell>
          <cell r="M378">
            <v>467</v>
          </cell>
        </row>
        <row r="379">
          <cell r="D379">
            <v>222</v>
          </cell>
          <cell r="E379" t="str">
            <v>粮油物资储备支出</v>
          </cell>
          <cell r="F379" t="str">
            <v/>
          </cell>
          <cell r="G379" t="str">
            <v/>
          </cell>
          <cell r="H379">
            <v>3979291.22</v>
          </cell>
          <cell r="I379">
            <v>3979291.22</v>
          </cell>
          <cell r="J379" t="str">
            <v/>
          </cell>
          <cell r="K379">
            <v>3979291.22</v>
          </cell>
          <cell r="L379">
            <v>397.929122</v>
          </cell>
          <cell r="M379">
            <v>398</v>
          </cell>
        </row>
        <row r="380">
          <cell r="D380">
            <v>22201</v>
          </cell>
          <cell r="E380" t="str">
            <v> 粮油物资事务</v>
          </cell>
          <cell r="F380" t="str">
            <v/>
          </cell>
          <cell r="G380" t="str">
            <v/>
          </cell>
          <cell r="H380">
            <v>3122591.72</v>
          </cell>
          <cell r="I380">
            <v>3122591.72</v>
          </cell>
          <cell r="J380" t="str">
            <v/>
          </cell>
          <cell r="K380">
            <v>3122591.72</v>
          </cell>
          <cell r="L380">
            <v>312.259172</v>
          </cell>
          <cell r="M380">
            <v>312</v>
          </cell>
        </row>
        <row r="381">
          <cell r="D381">
            <v>2220105</v>
          </cell>
          <cell r="E381" t="str">
            <v>  信息统计</v>
          </cell>
          <cell r="F381" t="str">
            <v/>
          </cell>
          <cell r="G381" t="str">
            <v/>
          </cell>
          <cell r="H381">
            <v>3500</v>
          </cell>
          <cell r="I381">
            <v>3500</v>
          </cell>
          <cell r="J381" t="str">
            <v/>
          </cell>
          <cell r="K381">
            <v>3500</v>
          </cell>
          <cell r="L381">
            <v>0.35</v>
          </cell>
          <cell r="M381">
            <v>0</v>
          </cell>
        </row>
        <row r="382">
          <cell r="D382">
            <v>2220106</v>
          </cell>
          <cell r="E382" t="str">
            <v>  专项业务活动</v>
          </cell>
          <cell r="F382" t="str">
            <v/>
          </cell>
          <cell r="G382" t="str">
            <v/>
          </cell>
          <cell r="H382">
            <v>212663</v>
          </cell>
          <cell r="I382">
            <v>212663</v>
          </cell>
          <cell r="J382" t="str">
            <v/>
          </cell>
          <cell r="K382">
            <v>212663</v>
          </cell>
          <cell r="L382">
            <v>21.2663</v>
          </cell>
          <cell r="M382">
            <v>21</v>
          </cell>
        </row>
        <row r="383">
          <cell r="D383">
            <v>2220112</v>
          </cell>
          <cell r="E383" t="str">
            <v>  粮食财务挂账利息补贴</v>
          </cell>
          <cell r="F383" t="str">
            <v/>
          </cell>
          <cell r="G383" t="str">
            <v/>
          </cell>
          <cell r="H383">
            <v>100000</v>
          </cell>
          <cell r="I383">
            <v>100000</v>
          </cell>
          <cell r="J383" t="str">
            <v/>
          </cell>
          <cell r="K383">
            <v>100000</v>
          </cell>
          <cell r="L383">
            <v>10</v>
          </cell>
          <cell r="M383">
            <v>10</v>
          </cell>
        </row>
        <row r="384">
          <cell r="D384">
            <v>2220113</v>
          </cell>
          <cell r="E384" t="str">
            <v>  粮食财务挂账消化款</v>
          </cell>
          <cell r="F384" t="str">
            <v/>
          </cell>
          <cell r="G384" t="str">
            <v/>
          </cell>
          <cell r="H384">
            <v>900000</v>
          </cell>
          <cell r="I384">
            <v>900000</v>
          </cell>
          <cell r="J384" t="str">
            <v/>
          </cell>
          <cell r="K384">
            <v>900000</v>
          </cell>
          <cell r="L384">
            <v>90</v>
          </cell>
          <cell r="M384">
            <v>90</v>
          </cell>
        </row>
        <row r="385">
          <cell r="D385">
            <v>2220115</v>
          </cell>
          <cell r="E385" t="str">
            <v>  粮食风险基金</v>
          </cell>
          <cell r="F385" t="str">
            <v/>
          </cell>
          <cell r="G385" t="str">
            <v/>
          </cell>
          <cell r="H385">
            <v>1906428.72</v>
          </cell>
          <cell r="I385">
            <v>1906428.72</v>
          </cell>
          <cell r="J385" t="str">
            <v/>
          </cell>
          <cell r="K385">
            <v>1906428.72</v>
          </cell>
          <cell r="L385">
            <v>190.642872</v>
          </cell>
          <cell r="M385">
            <v>191</v>
          </cell>
        </row>
        <row r="386">
          <cell r="D386">
            <v>22204</v>
          </cell>
          <cell r="E386" t="str">
            <v> 粮油储备</v>
          </cell>
          <cell r="F386" t="str">
            <v/>
          </cell>
          <cell r="G386" t="str">
            <v/>
          </cell>
          <cell r="H386">
            <v>556372.5</v>
          </cell>
          <cell r="I386">
            <v>556372.5</v>
          </cell>
          <cell r="J386" t="str">
            <v/>
          </cell>
          <cell r="K386">
            <v>556372.5</v>
          </cell>
          <cell r="L386">
            <v>55.63725</v>
          </cell>
          <cell r="M386">
            <v>56</v>
          </cell>
        </row>
        <row r="387">
          <cell r="D387">
            <v>2220401</v>
          </cell>
          <cell r="E387" t="str">
            <v>  储备粮油补贴</v>
          </cell>
          <cell r="F387" t="str">
            <v/>
          </cell>
          <cell r="G387" t="str">
            <v/>
          </cell>
          <cell r="H387">
            <v>556372.5</v>
          </cell>
          <cell r="I387">
            <v>556372.5</v>
          </cell>
          <cell r="J387" t="str">
            <v/>
          </cell>
          <cell r="K387">
            <v>556372.5</v>
          </cell>
          <cell r="L387">
            <v>55.63725</v>
          </cell>
          <cell r="M387">
            <v>56</v>
          </cell>
        </row>
        <row r="388">
          <cell r="D388">
            <v>22205</v>
          </cell>
          <cell r="E388" t="str">
            <v> 重要商品储备</v>
          </cell>
          <cell r="F388" t="str">
            <v/>
          </cell>
          <cell r="G388" t="str">
            <v/>
          </cell>
          <cell r="H388">
            <v>300327</v>
          </cell>
          <cell r="I388">
            <v>300327</v>
          </cell>
          <cell r="J388" t="str">
            <v/>
          </cell>
          <cell r="K388">
            <v>300327</v>
          </cell>
          <cell r="L388">
            <v>30.0327</v>
          </cell>
          <cell r="M388">
            <v>30</v>
          </cell>
        </row>
        <row r="389">
          <cell r="D389">
            <v>2220511</v>
          </cell>
          <cell r="E389" t="str">
            <v>  应急物资储备</v>
          </cell>
          <cell r="F389" t="str">
            <v/>
          </cell>
          <cell r="G389" t="str">
            <v/>
          </cell>
          <cell r="H389">
            <v>300327</v>
          </cell>
          <cell r="I389">
            <v>300327</v>
          </cell>
          <cell r="J389" t="str">
            <v/>
          </cell>
          <cell r="K389">
            <v>300327</v>
          </cell>
          <cell r="L389">
            <v>30.0327</v>
          </cell>
          <cell r="M389">
            <v>30</v>
          </cell>
        </row>
        <row r="390">
          <cell r="D390">
            <v>224</v>
          </cell>
          <cell r="E390" t="str">
            <v>灾害防治及应急管理支出</v>
          </cell>
          <cell r="F390" t="str">
            <v/>
          </cell>
          <cell r="G390" t="str">
            <v/>
          </cell>
          <cell r="H390">
            <v>17033686.9</v>
          </cell>
          <cell r="I390">
            <v>17033806.9</v>
          </cell>
          <cell r="J390">
            <v>120</v>
          </cell>
          <cell r="K390">
            <v>17033686.9</v>
          </cell>
          <cell r="L390">
            <v>1703.36869</v>
          </cell>
          <cell r="M390">
            <v>1703</v>
          </cell>
        </row>
        <row r="391">
          <cell r="D391">
            <v>22401</v>
          </cell>
          <cell r="E391" t="str">
            <v> 应急管理事务</v>
          </cell>
          <cell r="F391" t="str">
            <v/>
          </cell>
          <cell r="G391" t="str">
            <v/>
          </cell>
          <cell r="H391">
            <v>6839343.58</v>
          </cell>
          <cell r="I391">
            <v>6839343.58</v>
          </cell>
          <cell r="J391" t="str">
            <v/>
          </cell>
          <cell r="K391">
            <v>6839343.58</v>
          </cell>
          <cell r="L391">
            <v>683.934358</v>
          </cell>
          <cell r="M391">
            <v>684</v>
          </cell>
        </row>
        <row r="392">
          <cell r="D392">
            <v>2240101</v>
          </cell>
          <cell r="E392" t="str">
            <v>  行政运行</v>
          </cell>
          <cell r="F392" t="str">
            <v/>
          </cell>
          <cell r="G392" t="str">
            <v/>
          </cell>
          <cell r="H392">
            <v>3126754.05</v>
          </cell>
          <cell r="I392">
            <v>3126754.05</v>
          </cell>
          <cell r="J392" t="str">
            <v/>
          </cell>
          <cell r="K392">
            <v>3126754.05</v>
          </cell>
          <cell r="L392">
            <v>312.675405</v>
          </cell>
          <cell r="M392">
            <v>313</v>
          </cell>
        </row>
        <row r="393">
          <cell r="D393">
            <v>2240106</v>
          </cell>
          <cell r="E393" t="str">
            <v>  安全监管</v>
          </cell>
          <cell r="F393" t="str">
            <v/>
          </cell>
          <cell r="G393" t="str">
            <v/>
          </cell>
          <cell r="H393">
            <v>332276</v>
          </cell>
          <cell r="I393">
            <v>332276</v>
          </cell>
          <cell r="J393" t="str">
            <v/>
          </cell>
          <cell r="K393">
            <v>332276</v>
          </cell>
          <cell r="L393">
            <v>33.2276</v>
          </cell>
          <cell r="M393">
            <v>33</v>
          </cell>
        </row>
        <row r="394">
          <cell r="D394">
            <v>2240109</v>
          </cell>
          <cell r="E394" t="str">
            <v>  应急管理</v>
          </cell>
          <cell r="F394" t="str">
            <v/>
          </cell>
          <cell r="G394" t="str">
            <v/>
          </cell>
          <cell r="H394">
            <v>530000</v>
          </cell>
          <cell r="I394">
            <v>530000</v>
          </cell>
          <cell r="J394" t="str">
            <v/>
          </cell>
          <cell r="K394">
            <v>530000</v>
          </cell>
          <cell r="L394">
            <v>53</v>
          </cell>
          <cell r="M394">
            <v>53</v>
          </cell>
        </row>
        <row r="395">
          <cell r="D395">
            <v>2240150</v>
          </cell>
          <cell r="E395" t="str">
            <v>  事业运行</v>
          </cell>
          <cell r="F395" t="str">
            <v/>
          </cell>
          <cell r="G395" t="str">
            <v/>
          </cell>
          <cell r="H395">
            <v>1561113.53</v>
          </cell>
          <cell r="I395">
            <v>1561113.53</v>
          </cell>
          <cell r="J395" t="str">
            <v/>
          </cell>
          <cell r="K395">
            <v>1561113.53</v>
          </cell>
          <cell r="L395">
            <v>156.111353</v>
          </cell>
          <cell r="M395">
            <v>156</v>
          </cell>
        </row>
        <row r="396">
          <cell r="D396">
            <v>2240199</v>
          </cell>
          <cell r="E396" t="str">
            <v>  其他应急管理支出</v>
          </cell>
          <cell r="F396" t="str">
            <v/>
          </cell>
          <cell r="G396" t="str">
            <v/>
          </cell>
          <cell r="H396">
            <v>1289200</v>
          </cell>
          <cell r="I396">
            <v>1289200</v>
          </cell>
          <cell r="J396" t="str">
            <v/>
          </cell>
          <cell r="K396">
            <v>1289200</v>
          </cell>
          <cell r="L396">
            <v>128.92</v>
          </cell>
          <cell r="M396">
            <v>129</v>
          </cell>
        </row>
        <row r="397">
          <cell r="D397">
            <v>22402</v>
          </cell>
          <cell r="E397" t="str">
            <v> 消防救援事务</v>
          </cell>
          <cell r="F397" t="str">
            <v/>
          </cell>
          <cell r="G397" t="str">
            <v/>
          </cell>
          <cell r="H397">
            <v>5492725.2</v>
          </cell>
          <cell r="I397">
            <v>5492725.2</v>
          </cell>
          <cell r="J397" t="str">
            <v/>
          </cell>
          <cell r="K397">
            <v>5492725.2</v>
          </cell>
          <cell r="L397">
            <v>549.27252</v>
          </cell>
          <cell r="M397">
            <v>549</v>
          </cell>
        </row>
        <row r="398">
          <cell r="D398">
            <v>2240201</v>
          </cell>
          <cell r="E398" t="str">
            <v>  行政运行</v>
          </cell>
          <cell r="F398" t="str">
            <v/>
          </cell>
          <cell r="G398" t="str">
            <v/>
          </cell>
          <cell r="H398">
            <v>2773884</v>
          </cell>
          <cell r="I398">
            <v>2773884</v>
          </cell>
          <cell r="J398" t="str">
            <v/>
          </cell>
          <cell r="K398">
            <v>2773884</v>
          </cell>
          <cell r="L398">
            <v>277.3884</v>
          </cell>
          <cell r="M398">
            <v>277</v>
          </cell>
        </row>
        <row r="399">
          <cell r="D399">
            <v>2240204</v>
          </cell>
          <cell r="E399" t="str">
            <v>  消防应急救援</v>
          </cell>
          <cell r="F399" t="str">
            <v/>
          </cell>
          <cell r="G399" t="str">
            <v/>
          </cell>
          <cell r="H399">
            <v>2718841.2</v>
          </cell>
          <cell r="I399">
            <v>2718841.2</v>
          </cell>
          <cell r="J399" t="str">
            <v/>
          </cell>
          <cell r="K399">
            <v>2718841.2</v>
          </cell>
          <cell r="L399">
            <v>271.88412</v>
          </cell>
          <cell r="M399">
            <v>272</v>
          </cell>
        </row>
        <row r="400">
          <cell r="D400">
            <v>22405</v>
          </cell>
          <cell r="E400" t="str">
            <v> 地震事务</v>
          </cell>
          <cell r="F400" t="str">
            <v/>
          </cell>
          <cell r="G400" t="str">
            <v/>
          </cell>
          <cell r="H400">
            <v>1050850.2</v>
          </cell>
          <cell r="I400">
            <v>1050850.2</v>
          </cell>
          <cell r="J400" t="str">
            <v/>
          </cell>
          <cell r="K400">
            <v>1050850.2</v>
          </cell>
          <cell r="L400">
            <v>105.08502</v>
          </cell>
          <cell r="M400">
            <v>105</v>
          </cell>
        </row>
        <row r="401">
          <cell r="D401">
            <v>2240501</v>
          </cell>
          <cell r="E401" t="str">
            <v>  行政运行</v>
          </cell>
          <cell r="F401" t="str">
            <v/>
          </cell>
          <cell r="G401" t="str">
            <v/>
          </cell>
          <cell r="H401">
            <v>1042844.2</v>
          </cell>
          <cell r="I401">
            <v>1042844.2</v>
          </cell>
          <cell r="J401" t="str">
            <v/>
          </cell>
          <cell r="K401">
            <v>1042844.2</v>
          </cell>
          <cell r="L401">
            <v>104.28442</v>
          </cell>
          <cell r="M401">
            <v>104</v>
          </cell>
        </row>
        <row r="402">
          <cell r="D402">
            <v>2240505</v>
          </cell>
          <cell r="E402" t="str">
            <v>  地震预测预报</v>
          </cell>
          <cell r="F402" t="str">
            <v/>
          </cell>
          <cell r="G402" t="str">
            <v/>
          </cell>
          <cell r="H402">
            <v>8006</v>
          </cell>
          <cell r="I402">
            <v>8006</v>
          </cell>
          <cell r="J402" t="str">
            <v/>
          </cell>
          <cell r="K402">
            <v>8006</v>
          </cell>
          <cell r="L402">
            <v>0.8006</v>
          </cell>
          <cell r="M402">
            <v>1</v>
          </cell>
        </row>
        <row r="403">
          <cell r="D403">
            <v>22406</v>
          </cell>
          <cell r="E403" t="str">
            <v> 自然灾害防治</v>
          </cell>
          <cell r="F403" t="str">
            <v/>
          </cell>
          <cell r="G403" t="str">
            <v/>
          </cell>
          <cell r="H403">
            <v>3258887.92</v>
          </cell>
          <cell r="I403">
            <v>3258887.92</v>
          </cell>
          <cell r="J403" t="str">
            <v/>
          </cell>
          <cell r="K403">
            <v>3258887.92</v>
          </cell>
          <cell r="L403">
            <v>325.888792</v>
          </cell>
          <cell r="M403">
            <v>326</v>
          </cell>
        </row>
        <row r="404">
          <cell r="D404">
            <v>2240601</v>
          </cell>
          <cell r="E404" t="str">
            <v>  地质灾害防治</v>
          </cell>
          <cell r="F404" t="str">
            <v/>
          </cell>
          <cell r="G404" t="str">
            <v/>
          </cell>
          <cell r="H404">
            <v>3168887.92</v>
          </cell>
          <cell r="I404">
            <v>3168887.92</v>
          </cell>
          <cell r="J404" t="str">
            <v/>
          </cell>
          <cell r="K404">
            <v>3168887.92</v>
          </cell>
          <cell r="L404">
            <v>316.888792</v>
          </cell>
          <cell r="M404">
            <v>317</v>
          </cell>
        </row>
        <row r="405">
          <cell r="D405">
            <v>2240699</v>
          </cell>
          <cell r="E405" t="str">
            <v>  其他自然灾害防治支出</v>
          </cell>
          <cell r="F405" t="str">
            <v/>
          </cell>
          <cell r="G405" t="str">
            <v/>
          </cell>
          <cell r="H405">
            <v>90000</v>
          </cell>
          <cell r="I405">
            <v>90000</v>
          </cell>
          <cell r="J405" t="str">
            <v/>
          </cell>
          <cell r="K405">
            <v>90000</v>
          </cell>
          <cell r="L405">
            <v>9</v>
          </cell>
          <cell r="M405">
            <v>9</v>
          </cell>
        </row>
        <row r="406">
          <cell r="D406">
            <v>22407</v>
          </cell>
          <cell r="E406" t="str">
            <v> 自然灾害救灾及恢复重建支出</v>
          </cell>
          <cell r="F406" t="str">
            <v/>
          </cell>
          <cell r="G406" t="str">
            <v/>
          </cell>
          <cell r="H406">
            <v>391880</v>
          </cell>
          <cell r="I406">
            <v>392000</v>
          </cell>
          <cell r="J406">
            <v>120</v>
          </cell>
          <cell r="K406">
            <v>391880</v>
          </cell>
          <cell r="L406">
            <v>39.188</v>
          </cell>
          <cell r="M406">
            <v>39</v>
          </cell>
        </row>
        <row r="407">
          <cell r="D407">
            <v>2240703</v>
          </cell>
          <cell r="E407" t="str">
            <v>  自然灾害救灾补助</v>
          </cell>
          <cell r="F407" t="str">
            <v/>
          </cell>
          <cell r="G407" t="str">
            <v/>
          </cell>
          <cell r="H407">
            <v>391880</v>
          </cell>
          <cell r="I407">
            <v>392000</v>
          </cell>
          <cell r="J407">
            <v>120</v>
          </cell>
          <cell r="K407">
            <v>391880</v>
          </cell>
          <cell r="L407">
            <v>39.188</v>
          </cell>
          <cell r="M407">
            <v>39</v>
          </cell>
        </row>
        <row r="408">
          <cell r="D408">
            <v>232</v>
          </cell>
          <cell r="E408" t="str">
            <v>债务付息支出</v>
          </cell>
          <cell r="F408" t="str">
            <v/>
          </cell>
          <cell r="G408" t="str">
            <v/>
          </cell>
          <cell r="H408">
            <v>95868279.52</v>
          </cell>
          <cell r="I408">
            <v>95868279.52</v>
          </cell>
          <cell r="J408" t="str">
            <v/>
          </cell>
          <cell r="K408">
            <v>95868279.52</v>
          </cell>
          <cell r="L408">
            <v>9586.827952</v>
          </cell>
          <cell r="M408">
            <v>9587</v>
          </cell>
        </row>
        <row r="409">
          <cell r="D409">
            <v>23203</v>
          </cell>
          <cell r="E409" t="str">
            <v> 地方政府一般债务付息支出</v>
          </cell>
          <cell r="F409" t="str">
            <v/>
          </cell>
          <cell r="G409" t="str">
            <v/>
          </cell>
          <cell r="H409">
            <v>95868279.52</v>
          </cell>
          <cell r="I409">
            <v>95868279.52</v>
          </cell>
          <cell r="J409" t="str">
            <v/>
          </cell>
          <cell r="K409">
            <v>95868279.52</v>
          </cell>
          <cell r="L409">
            <v>9586.827952</v>
          </cell>
          <cell r="M409">
            <v>9587</v>
          </cell>
        </row>
        <row r="410">
          <cell r="D410">
            <v>2320301</v>
          </cell>
          <cell r="E410" t="str">
            <v>  地方政府一般债券付息支出</v>
          </cell>
          <cell r="F410" t="str">
            <v/>
          </cell>
          <cell r="G410" t="str">
            <v/>
          </cell>
          <cell r="H410">
            <v>95868279.52</v>
          </cell>
          <cell r="I410">
            <v>95868279.52</v>
          </cell>
          <cell r="J410" t="str">
            <v/>
          </cell>
          <cell r="K410">
            <v>95868279.52</v>
          </cell>
          <cell r="L410">
            <v>9586.827952</v>
          </cell>
          <cell r="M410">
            <v>9587</v>
          </cell>
        </row>
        <row r="411">
          <cell r="D411">
            <v>233</v>
          </cell>
          <cell r="E411" t="str">
            <v>债务发行费用支出</v>
          </cell>
          <cell r="F411" t="str">
            <v/>
          </cell>
          <cell r="G411" t="str">
            <v/>
          </cell>
          <cell r="H411">
            <v>173432</v>
          </cell>
          <cell r="I411">
            <v>173432</v>
          </cell>
          <cell r="J411" t="str">
            <v/>
          </cell>
          <cell r="K411">
            <v>173432</v>
          </cell>
          <cell r="L411">
            <v>17.3432</v>
          </cell>
          <cell r="M411">
            <v>17</v>
          </cell>
        </row>
        <row r="412">
          <cell r="D412">
            <v>23303</v>
          </cell>
          <cell r="E412" t="str">
            <v> 地方政府一般债务发行费用支出</v>
          </cell>
          <cell r="F412" t="str">
            <v/>
          </cell>
          <cell r="G412" t="str">
            <v/>
          </cell>
          <cell r="H412">
            <v>173432</v>
          </cell>
          <cell r="I412">
            <v>173432</v>
          </cell>
          <cell r="J412" t="str">
            <v/>
          </cell>
          <cell r="K412">
            <v>173432</v>
          </cell>
          <cell r="L412">
            <v>17.3432</v>
          </cell>
          <cell r="M412">
            <v>17</v>
          </cell>
        </row>
        <row r="413">
          <cell r="D413">
            <v>2330301</v>
          </cell>
          <cell r="E413" t="str">
            <v>  地方政府一般债务发行费用支出</v>
          </cell>
          <cell r="F413" t="str">
            <v/>
          </cell>
          <cell r="G413" t="str">
            <v/>
          </cell>
          <cell r="H413">
            <v>173432</v>
          </cell>
          <cell r="I413">
            <v>173432</v>
          </cell>
          <cell r="J413" t="str">
            <v/>
          </cell>
          <cell r="K413">
            <v>173432</v>
          </cell>
          <cell r="L413">
            <v>17.3432</v>
          </cell>
          <cell r="M413">
            <v>17</v>
          </cell>
        </row>
        <row r="415">
          <cell r="D415">
            <v>212</v>
          </cell>
          <cell r="E415" t="str">
            <v>城乡社区支出</v>
          </cell>
          <cell r="F415" t="str">
            <v/>
          </cell>
          <cell r="G415" t="str">
            <v/>
          </cell>
          <cell r="H415">
            <v>3093170665.93</v>
          </cell>
          <cell r="I415">
            <v>3093170665.93</v>
          </cell>
          <cell r="J415" t="str">
            <v/>
          </cell>
          <cell r="K415">
            <v>3093170665.93</v>
          </cell>
          <cell r="L415">
            <v>309317.066593</v>
          </cell>
          <cell r="M415">
            <v>309317</v>
          </cell>
        </row>
        <row r="416">
          <cell r="D416">
            <v>21208</v>
          </cell>
          <cell r="E416" t="str">
            <v> 国有土地使用权出让收入安排的支出</v>
          </cell>
          <cell r="F416" t="str">
            <v/>
          </cell>
          <cell r="G416" t="str">
            <v/>
          </cell>
          <cell r="H416">
            <v>870617883.65</v>
          </cell>
          <cell r="I416">
            <v>870617883.65</v>
          </cell>
          <cell r="J416" t="str">
            <v/>
          </cell>
          <cell r="K416">
            <v>870617883.65</v>
          </cell>
          <cell r="L416">
            <v>87061.788365</v>
          </cell>
          <cell r="M416">
            <v>87062</v>
          </cell>
        </row>
        <row r="417">
          <cell r="D417">
            <v>2120801</v>
          </cell>
          <cell r="E417" t="str">
            <v>  征地和拆迁补偿支出</v>
          </cell>
          <cell r="F417" t="str">
            <v/>
          </cell>
          <cell r="G417" t="str">
            <v/>
          </cell>
          <cell r="H417">
            <v>171520010.83</v>
          </cell>
          <cell r="I417">
            <v>171520010.83</v>
          </cell>
          <cell r="J417" t="str">
            <v/>
          </cell>
          <cell r="K417">
            <v>171520010.83</v>
          </cell>
          <cell r="L417">
            <v>17152.001083</v>
          </cell>
          <cell r="M417">
            <v>17152</v>
          </cell>
        </row>
        <row r="418">
          <cell r="D418">
            <v>2120814</v>
          </cell>
          <cell r="E418" t="str">
            <v>  农业生产发展支出</v>
          </cell>
          <cell r="F418" t="str">
            <v/>
          </cell>
          <cell r="G418" t="str">
            <v/>
          </cell>
          <cell r="H418">
            <v>19164941.23</v>
          </cell>
          <cell r="I418">
            <v>19164941.23</v>
          </cell>
          <cell r="J418" t="str">
            <v/>
          </cell>
          <cell r="K418">
            <v>19164941.23</v>
          </cell>
          <cell r="L418">
            <v>1916.494123</v>
          </cell>
          <cell r="M418">
            <v>1916</v>
          </cell>
        </row>
        <row r="419">
          <cell r="D419">
            <v>2120815</v>
          </cell>
          <cell r="E419" t="str">
            <v>  农村社会事业支出</v>
          </cell>
          <cell r="F419" t="str">
            <v/>
          </cell>
          <cell r="G419" t="str">
            <v/>
          </cell>
          <cell r="H419">
            <v>3892800</v>
          </cell>
          <cell r="I419">
            <v>3892800</v>
          </cell>
          <cell r="J419" t="str">
            <v/>
          </cell>
          <cell r="K419">
            <v>3892800</v>
          </cell>
          <cell r="L419">
            <v>389.28</v>
          </cell>
          <cell r="M419">
            <v>389</v>
          </cell>
        </row>
        <row r="420">
          <cell r="D420">
            <v>2120816</v>
          </cell>
          <cell r="E420" t="str">
            <v>  农业农村生态环境支出</v>
          </cell>
          <cell r="F420" t="str">
            <v/>
          </cell>
          <cell r="G420" t="str">
            <v/>
          </cell>
          <cell r="H420">
            <v>26961940.86</v>
          </cell>
          <cell r="I420">
            <v>26961940.86</v>
          </cell>
          <cell r="J420" t="str">
            <v/>
          </cell>
          <cell r="K420">
            <v>26961940.86</v>
          </cell>
          <cell r="L420">
            <v>2696.194086</v>
          </cell>
          <cell r="M420">
            <v>2696</v>
          </cell>
        </row>
        <row r="421">
          <cell r="D421">
            <v>2120899</v>
          </cell>
          <cell r="E421" t="str">
            <v>  其他国有土地使用权出让收入安排的支出</v>
          </cell>
          <cell r="F421" t="str">
            <v/>
          </cell>
          <cell r="G421" t="str">
            <v/>
          </cell>
          <cell r="H421">
            <v>649078190.73</v>
          </cell>
          <cell r="I421">
            <v>649078190.73</v>
          </cell>
          <cell r="J421" t="str">
            <v/>
          </cell>
          <cell r="K421">
            <v>649078190.73</v>
          </cell>
          <cell r="L421">
            <v>64907.819073</v>
          </cell>
          <cell r="M421">
            <v>64908</v>
          </cell>
        </row>
        <row r="422">
          <cell r="D422">
            <v>21214</v>
          </cell>
          <cell r="E422" t="str">
            <v> 污水处理费安排的支出</v>
          </cell>
          <cell r="F422" t="str">
            <v/>
          </cell>
          <cell r="G422" t="str">
            <v/>
          </cell>
          <cell r="H422">
            <v>22552782.28</v>
          </cell>
          <cell r="I422">
            <v>22552782.28</v>
          </cell>
          <cell r="J422" t="str">
            <v/>
          </cell>
          <cell r="K422">
            <v>22552782.28</v>
          </cell>
          <cell r="L422">
            <v>2255.278228</v>
          </cell>
          <cell r="M422">
            <v>2255</v>
          </cell>
        </row>
        <row r="423">
          <cell r="D423">
            <v>2121401</v>
          </cell>
          <cell r="E423" t="str">
            <v>  污水处理设施建设和运营</v>
          </cell>
          <cell r="F423" t="str">
            <v/>
          </cell>
          <cell r="G423" t="str">
            <v/>
          </cell>
          <cell r="H423">
            <v>22552782.28</v>
          </cell>
          <cell r="I423">
            <v>22552782.28</v>
          </cell>
          <cell r="J423" t="str">
            <v/>
          </cell>
          <cell r="K423">
            <v>22552782.28</v>
          </cell>
          <cell r="L423">
            <v>2255.278228</v>
          </cell>
          <cell r="M423">
            <v>2255</v>
          </cell>
        </row>
        <row r="424">
          <cell r="D424">
            <v>21216</v>
          </cell>
          <cell r="E424" t="str">
            <v> 棚户区改造专项债券收入安排的支出</v>
          </cell>
          <cell r="F424" t="str">
            <v/>
          </cell>
          <cell r="G424" t="str">
            <v/>
          </cell>
          <cell r="H424">
            <v>2200000000</v>
          </cell>
          <cell r="I424">
            <v>2200000000</v>
          </cell>
          <cell r="J424" t="str">
            <v/>
          </cell>
          <cell r="K424">
            <v>2200000000</v>
          </cell>
          <cell r="L424">
            <v>220000</v>
          </cell>
          <cell r="M424">
            <v>220000</v>
          </cell>
        </row>
        <row r="425">
          <cell r="D425">
            <v>2121699</v>
          </cell>
          <cell r="E425" t="str">
            <v>  其他棚户区改造专项债券收入安排的支出</v>
          </cell>
          <cell r="F425" t="str">
            <v/>
          </cell>
          <cell r="G425" t="str">
            <v/>
          </cell>
          <cell r="H425">
            <v>2200000000</v>
          </cell>
          <cell r="I425">
            <v>2200000000</v>
          </cell>
          <cell r="J425" t="str">
            <v/>
          </cell>
          <cell r="K425">
            <v>2200000000</v>
          </cell>
          <cell r="L425">
            <v>220000</v>
          </cell>
          <cell r="M425">
            <v>220000</v>
          </cell>
        </row>
        <row r="426">
          <cell r="D426">
            <v>213</v>
          </cell>
          <cell r="E426" t="str">
            <v>农林水支出</v>
          </cell>
          <cell r="F426" t="str">
            <v/>
          </cell>
          <cell r="G426" t="str">
            <v/>
          </cell>
          <cell r="H426">
            <v>454800</v>
          </cell>
          <cell r="I426">
            <v>454800</v>
          </cell>
          <cell r="J426" t="str">
            <v/>
          </cell>
          <cell r="K426">
            <v>454800</v>
          </cell>
          <cell r="L426">
            <v>45.48</v>
          </cell>
          <cell r="M426">
            <v>45</v>
          </cell>
        </row>
        <row r="427">
          <cell r="D427">
            <v>21372</v>
          </cell>
          <cell r="E427" t="str">
            <v> 大中型水库移民后期扶持基金支出</v>
          </cell>
          <cell r="F427" t="str">
            <v/>
          </cell>
          <cell r="G427" t="str">
            <v/>
          </cell>
          <cell r="H427">
            <v>454800</v>
          </cell>
          <cell r="I427">
            <v>454800</v>
          </cell>
          <cell r="J427" t="str">
            <v/>
          </cell>
          <cell r="K427">
            <v>454800</v>
          </cell>
          <cell r="L427">
            <v>45.48</v>
          </cell>
          <cell r="M427">
            <v>45</v>
          </cell>
        </row>
        <row r="428">
          <cell r="D428">
            <v>2137201</v>
          </cell>
          <cell r="E428" t="str">
            <v>  移民补助</v>
          </cell>
          <cell r="F428" t="str">
            <v/>
          </cell>
          <cell r="G428" t="str">
            <v/>
          </cell>
          <cell r="H428">
            <v>453500</v>
          </cell>
          <cell r="I428">
            <v>453500</v>
          </cell>
          <cell r="J428" t="str">
            <v/>
          </cell>
          <cell r="K428">
            <v>453500</v>
          </cell>
          <cell r="L428">
            <v>45.35</v>
          </cell>
          <cell r="M428">
            <v>45</v>
          </cell>
        </row>
        <row r="429">
          <cell r="D429">
            <v>2137299</v>
          </cell>
          <cell r="E429" t="str">
            <v>  其他大中型水库移民后期扶持基金支出</v>
          </cell>
          <cell r="F429" t="str">
            <v/>
          </cell>
          <cell r="G429" t="str">
            <v/>
          </cell>
          <cell r="H429">
            <v>1300</v>
          </cell>
          <cell r="I429">
            <v>1300</v>
          </cell>
          <cell r="J429" t="str">
            <v/>
          </cell>
          <cell r="K429">
            <v>1300</v>
          </cell>
          <cell r="L429">
            <v>0.13</v>
          </cell>
          <cell r="M429">
            <v>0</v>
          </cell>
        </row>
        <row r="430">
          <cell r="D430">
            <v>229</v>
          </cell>
          <cell r="E430" t="str">
            <v>其他支出</v>
          </cell>
          <cell r="F430" t="str">
            <v/>
          </cell>
          <cell r="G430" t="str">
            <v/>
          </cell>
          <cell r="H430">
            <v>2543330</v>
          </cell>
          <cell r="I430">
            <v>2543330</v>
          </cell>
          <cell r="J430" t="str">
            <v/>
          </cell>
          <cell r="K430">
            <v>2543330</v>
          </cell>
          <cell r="L430">
            <v>254.333</v>
          </cell>
          <cell r="M430">
            <v>254</v>
          </cell>
        </row>
        <row r="431">
          <cell r="D431">
            <v>22960</v>
          </cell>
          <cell r="E431" t="str">
            <v> 彩票公益金安排的支出</v>
          </cell>
          <cell r="F431" t="str">
            <v/>
          </cell>
          <cell r="G431" t="str">
            <v/>
          </cell>
          <cell r="H431">
            <v>2543330</v>
          </cell>
          <cell r="I431">
            <v>2543330</v>
          </cell>
          <cell r="J431" t="str">
            <v/>
          </cell>
          <cell r="K431">
            <v>2543330</v>
          </cell>
          <cell r="L431">
            <v>254.333</v>
          </cell>
          <cell r="M431">
            <v>254</v>
          </cell>
        </row>
        <row r="432">
          <cell r="D432">
            <v>2296002</v>
          </cell>
          <cell r="E432" t="str">
            <v>  用于社会福利的彩票公益金支出</v>
          </cell>
          <cell r="F432" t="str">
            <v/>
          </cell>
          <cell r="G432" t="str">
            <v/>
          </cell>
          <cell r="H432">
            <v>1061000</v>
          </cell>
          <cell r="I432">
            <v>1061000</v>
          </cell>
          <cell r="J432" t="str">
            <v/>
          </cell>
          <cell r="K432">
            <v>1061000</v>
          </cell>
          <cell r="L432">
            <v>106.1</v>
          </cell>
          <cell r="M432">
            <v>106</v>
          </cell>
        </row>
        <row r="433">
          <cell r="D433">
            <v>2296003</v>
          </cell>
          <cell r="E433" t="str">
            <v>  用于体育事业的彩票公益金支出</v>
          </cell>
          <cell r="F433" t="str">
            <v/>
          </cell>
          <cell r="G433" t="str">
            <v/>
          </cell>
          <cell r="H433">
            <v>1413830</v>
          </cell>
          <cell r="I433">
            <v>1413830</v>
          </cell>
          <cell r="J433" t="str">
            <v/>
          </cell>
          <cell r="K433">
            <v>1413830</v>
          </cell>
          <cell r="L433">
            <v>141.383</v>
          </cell>
          <cell r="M433">
            <v>141</v>
          </cell>
        </row>
        <row r="434">
          <cell r="D434">
            <v>2296006</v>
          </cell>
          <cell r="E434" t="str">
            <v>  用于残疾人事业的彩票公益金支出</v>
          </cell>
          <cell r="F434" t="str">
            <v/>
          </cell>
          <cell r="G434" t="str">
            <v/>
          </cell>
          <cell r="H434">
            <v>68500</v>
          </cell>
          <cell r="I434">
            <v>68500</v>
          </cell>
          <cell r="J434" t="str">
            <v/>
          </cell>
          <cell r="K434">
            <v>68500</v>
          </cell>
          <cell r="L434">
            <v>6.85</v>
          </cell>
          <cell r="M434">
            <v>7</v>
          </cell>
        </row>
        <row r="435">
          <cell r="D435">
            <v>232</v>
          </cell>
          <cell r="E435" t="str">
            <v>债务付息支出</v>
          </cell>
          <cell r="F435" t="str">
            <v/>
          </cell>
          <cell r="G435" t="str">
            <v/>
          </cell>
          <cell r="H435">
            <v>252031570.82</v>
          </cell>
          <cell r="I435">
            <v>252031570.82</v>
          </cell>
          <cell r="J435" t="str">
            <v/>
          </cell>
          <cell r="K435">
            <v>252031570.82</v>
          </cell>
          <cell r="L435">
            <v>25203.157082</v>
          </cell>
          <cell r="M435">
            <v>25203</v>
          </cell>
        </row>
        <row r="436">
          <cell r="D436">
            <v>23204</v>
          </cell>
          <cell r="E436" t="str">
            <v> 地方政府专项债务付息支出</v>
          </cell>
          <cell r="F436" t="str">
            <v/>
          </cell>
          <cell r="G436" t="str">
            <v/>
          </cell>
          <cell r="H436">
            <v>252031570.82</v>
          </cell>
          <cell r="I436">
            <v>252031570.82</v>
          </cell>
          <cell r="J436" t="str">
            <v/>
          </cell>
          <cell r="K436">
            <v>252031570.82</v>
          </cell>
          <cell r="L436">
            <v>25203.157082</v>
          </cell>
          <cell r="M436">
            <v>25203</v>
          </cell>
        </row>
        <row r="437">
          <cell r="D437">
            <v>2320411</v>
          </cell>
          <cell r="E437" t="str">
            <v>  国有土地使用权出让金债务付息支出</v>
          </cell>
          <cell r="F437" t="str">
            <v/>
          </cell>
          <cell r="G437" t="str">
            <v/>
          </cell>
          <cell r="H437">
            <v>38408450.2</v>
          </cell>
          <cell r="I437">
            <v>38408450.2</v>
          </cell>
          <cell r="J437" t="str">
            <v/>
          </cell>
          <cell r="K437">
            <v>38408450.2</v>
          </cell>
          <cell r="L437">
            <v>3840.84502</v>
          </cell>
          <cell r="M437">
            <v>3841</v>
          </cell>
        </row>
        <row r="438">
          <cell r="D438">
            <v>2320431</v>
          </cell>
          <cell r="E438" t="str">
            <v>  土地储备专项债券付息支出</v>
          </cell>
          <cell r="F438" t="str">
            <v/>
          </cell>
          <cell r="G438" t="str">
            <v/>
          </cell>
          <cell r="H438">
            <v>14984789.2</v>
          </cell>
          <cell r="I438">
            <v>14984789.2</v>
          </cell>
          <cell r="J438" t="str">
            <v/>
          </cell>
          <cell r="K438">
            <v>14984789.2</v>
          </cell>
          <cell r="L438">
            <v>1498.47892</v>
          </cell>
          <cell r="M438">
            <v>1498</v>
          </cell>
        </row>
        <row r="439">
          <cell r="D439">
            <v>2320432</v>
          </cell>
          <cell r="E439" t="str">
            <v>  政府收费公路专项债券付息支出</v>
          </cell>
          <cell r="F439" t="str">
            <v/>
          </cell>
          <cell r="G439" t="str">
            <v/>
          </cell>
          <cell r="H439">
            <v>12693034.62</v>
          </cell>
          <cell r="I439">
            <v>12693034.62</v>
          </cell>
          <cell r="J439" t="str">
            <v/>
          </cell>
          <cell r="K439">
            <v>12693034.62</v>
          </cell>
          <cell r="L439">
            <v>1269.303462</v>
          </cell>
          <cell r="M439">
            <v>1269</v>
          </cell>
        </row>
        <row r="440">
          <cell r="D440">
            <v>2320433</v>
          </cell>
          <cell r="E440" t="str">
            <v>  棚户区改造专项债券付息支出</v>
          </cell>
          <cell r="F440" t="str">
            <v/>
          </cell>
          <cell r="G440" t="str">
            <v/>
          </cell>
          <cell r="H440">
            <v>143016150.45</v>
          </cell>
          <cell r="I440">
            <v>143016150.45</v>
          </cell>
          <cell r="J440" t="str">
            <v/>
          </cell>
          <cell r="K440">
            <v>143016150.45</v>
          </cell>
          <cell r="L440">
            <v>14301.615045</v>
          </cell>
          <cell r="M440">
            <v>14302</v>
          </cell>
        </row>
        <row r="441">
          <cell r="D441">
            <v>2320498</v>
          </cell>
          <cell r="E441" t="str">
            <v>  其他地方自行试点项目收益专项债券付息支出</v>
          </cell>
          <cell r="F441" t="str">
            <v/>
          </cell>
          <cell r="G441" t="str">
            <v/>
          </cell>
          <cell r="H441">
            <v>42929146.35</v>
          </cell>
          <cell r="I441">
            <v>42929146.35</v>
          </cell>
          <cell r="J441" t="str">
            <v/>
          </cell>
          <cell r="K441">
            <v>42929146.35</v>
          </cell>
          <cell r="L441">
            <v>4292.914635</v>
          </cell>
          <cell r="M441">
            <v>4293</v>
          </cell>
        </row>
        <row r="442">
          <cell r="D442">
            <v>233</v>
          </cell>
          <cell r="E442" t="str">
            <v>债务发行费用支出</v>
          </cell>
          <cell r="F442" t="str">
            <v/>
          </cell>
          <cell r="G442" t="str">
            <v/>
          </cell>
          <cell r="H442">
            <v>2611593.53</v>
          </cell>
          <cell r="I442">
            <v>2611593.53</v>
          </cell>
          <cell r="J442" t="str">
            <v/>
          </cell>
          <cell r="K442">
            <v>2611593.53</v>
          </cell>
          <cell r="L442">
            <v>261.159353</v>
          </cell>
          <cell r="M442">
            <v>261</v>
          </cell>
        </row>
        <row r="443">
          <cell r="D443">
            <v>23304</v>
          </cell>
          <cell r="E443" t="str">
            <v> 地方政府专项债务发行费用支出</v>
          </cell>
          <cell r="F443" t="str">
            <v/>
          </cell>
          <cell r="G443" t="str">
            <v/>
          </cell>
          <cell r="H443">
            <v>2611593.53</v>
          </cell>
          <cell r="I443">
            <v>2611593.53</v>
          </cell>
          <cell r="J443" t="str">
            <v/>
          </cell>
          <cell r="K443">
            <v>2611593.53</v>
          </cell>
          <cell r="L443">
            <v>261.159353</v>
          </cell>
          <cell r="M443">
            <v>261</v>
          </cell>
        </row>
        <row r="444">
          <cell r="D444">
            <v>2330411</v>
          </cell>
          <cell r="E444" t="str">
            <v>  国有土地使用权出让金债务发行费用支出</v>
          </cell>
          <cell r="F444" t="str">
            <v/>
          </cell>
          <cell r="G444" t="str">
            <v/>
          </cell>
          <cell r="H444">
            <v>60648</v>
          </cell>
          <cell r="I444">
            <v>60648</v>
          </cell>
          <cell r="J444" t="str">
            <v/>
          </cell>
          <cell r="K444">
            <v>60648</v>
          </cell>
          <cell r="L444">
            <v>6.0648</v>
          </cell>
          <cell r="M444">
            <v>6</v>
          </cell>
        </row>
        <row r="445">
          <cell r="D445">
            <v>2330433</v>
          </cell>
          <cell r="E445" t="str">
            <v>  棚户区改造专项债券发行费用支出</v>
          </cell>
          <cell r="F445" t="str">
            <v/>
          </cell>
          <cell r="G445" t="str">
            <v/>
          </cell>
          <cell r="H445">
            <v>2310945.53</v>
          </cell>
          <cell r="I445">
            <v>2310945.53</v>
          </cell>
          <cell r="J445" t="str">
            <v/>
          </cell>
          <cell r="K445">
            <v>2310945.53</v>
          </cell>
          <cell r="L445">
            <v>231.094553</v>
          </cell>
          <cell r="M445">
            <v>231</v>
          </cell>
        </row>
        <row r="446">
          <cell r="D446">
            <v>2330499</v>
          </cell>
          <cell r="E446" t="str">
            <v>  其他政府性基金债务发行费用支出</v>
          </cell>
          <cell r="F446" t="str">
            <v/>
          </cell>
          <cell r="G446" t="str">
            <v/>
          </cell>
          <cell r="H446">
            <v>240000</v>
          </cell>
          <cell r="I446">
            <v>240000</v>
          </cell>
          <cell r="J446" t="str">
            <v/>
          </cell>
          <cell r="K446">
            <v>240000</v>
          </cell>
          <cell r="L446">
            <v>24</v>
          </cell>
          <cell r="M446">
            <v>24</v>
          </cell>
        </row>
      </sheetData>
    </sheetDataSet>
  </externalBook>
</externalLink>
</file>

<file path=xl/externalLinks/externalLink268.xml><?xml version="1.0" encoding="utf-8"?>
<externalLink xmlns="http://schemas.openxmlformats.org/spreadsheetml/2006/main">
  <externalBook xmlns:r="http://schemas.openxmlformats.org/officeDocument/2006/relationships" r:id="rId1">
    <sheetNames>
      <sheetName val="第一页"/>
      <sheetName val="Sheet1"/>
    </sheetNames>
    <sheetDataSet>
      <sheetData sheetId="0"/>
      <sheetData sheetId="1">
        <row r="6">
          <cell r="D6">
            <v>201</v>
          </cell>
          <cell r="E6" t="str">
            <v>一般公共服务支出</v>
          </cell>
          <cell r="F6" t="str">
            <v/>
          </cell>
          <cell r="G6" t="str">
            <v/>
          </cell>
          <cell r="H6">
            <v>-315</v>
          </cell>
          <cell r="I6">
            <v>150174130.12</v>
          </cell>
          <cell r="J6">
            <v>4837129.93</v>
          </cell>
          <cell r="K6">
            <v>145337000.19</v>
          </cell>
          <cell r="L6">
            <v>14533.700019</v>
          </cell>
          <cell r="M6">
            <v>14534</v>
          </cell>
        </row>
        <row r="7">
          <cell r="D7">
            <v>20101</v>
          </cell>
          <cell r="E7" t="str">
            <v> 人大事务</v>
          </cell>
          <cell r="F7" t="str">
            <v/>
          </cell>
          <cell r="G7" t="str">
            <v/>
          </cell>
          <cell r="H7" t="str">
            <v/>
          </cell>
          <cell r="I7">
            <v>6704098.05</v>
          </cell>
          <cell r="J7">
            <v>26730</v>
          </cell>
          <cell r="K7">
            <v>6677368.05</v>
          </cell>
          <cell r="L7">
            <v>667.736805</v>
          </cell>
          <cell r="M7">
            <v>668</v>
          </cell>
        </row>
        <row r="8">
          <cell r="D8">
            <v>2010101</v>
          </cell>
          <cell r="E8" t="str">
            <v>  行政运行</v>
          </cell>
          <cell r="F8" t="str">
            <v/>
          </cell>
          <cell r="G8" t="str">
            <v/>
          </cell>
          <cell r="H8" t="str">
            <v/>
          </cell>
          <cell r="I8">
            <v>5929610.4</v>
          </cell>
          <cell r="J8">
            <v>26730</v>
          </cell>
          <cell r="K8">
            <v>5902880.4</v>
          </cell>
          <cell r="L8">
            <v>590.28804</v>
          </cell>
          <cell r="M8">
            <v>590</v>
          </cell>
        </row>
        <row r="9">
          <cell r="D9">
            <v>2010102</v>
          </cell>
          <cell r="E9" t="str">
            <v>  一般行政管理事务</v>
          </cell>
          <cell r="F9" t="str">
            <v/>
          </cell>
          <cell r="G9" t="str">
            <v/>
          </cell>
          <cell r="H9" t="str">
            <v/>
          </cell>
          <cell r="I9">
            <v>50000</v>
          </cell>
          <cell r="J9" t="str">
            <v/>
          </cell>
          <cell r="K9">
            <v>50000</v>
          </cell>
          <cell r="L9">
            <v>5</v>
          </cell>
          <cell r="M9">
            <v>5</v>
          </cell>
        </row>
        <row r="10">
          <cell r="D10">
            <v>2010104</v>
          </cell>
          <cell r="E10" t="str">
            <v>  人大会议</v>
          </cell>
          <cell r="F10" t="str">
            <v/>
          </cell>
          <cell r="G10" t="str">
            <v/>
          </cell>
          <cell r="H10" t="str">
            <v/>
          </cell>
          <cell r="I10">
            <v>288772.6</v>
          </cell>
          <cell r="J10" t="str">
            <v/>
          </cell>
          <cell r="K10">
            <v>288772.6</v>
          </cell>
          <cell r="L10">
            <v>28.87726</v>
          </cell>
          <cell r="M10">
            <v>29</v>
          </cell>
        </row>
        <row r="11">
          <cell r="D11">
            <v>2010108</v>
          </cell>
          <cell r="E11" t="str">
            <v>  代表工作</v>
          </cell>
          <cell r="F11" t="str">
            <v/>
          </cell>
          <cell r="G11" t="str">
            <v/>
          </cell>
          <cell r="H11" t="str">
            <v/>
          </cell>
          <cell r="I11">
            <v>204500.25</v>
          </cell>
          <cell r="J11" t="str">
            <v/>
          </cell>
          <cell r="K11">
            <v>204500.25</v>
          </cell>
          <cell r="L11">
            <v>20.450025</v>
          </cell>
          <cell r="M11">
            <v>20</v>
          </cell>
        </row>
        <row r="12">
          <cell r="D12">
            <v>2010150</v>
          </cell>
          <cell r="E12" t="str">
            <v>  事业运行</v>
          </cell>
          <cell r="F12" t="str">
            <v/>
          </cell>
          <cell r="G12" t="str">
            <v/>
          </cell>
          <cell r="H12" t="str">
            <v/>
          </cell>
          <cell r="I12">
            <v>211214.8</v>
          </cell>
          <cell r="J12" t="str">
            <v/>
          </cell>
          <cell r="K12">
            <v>211214.8</v>
          </cell>
          <cell r="L12">
            <v>21.12148</v>
          </cell>
          <cell r="M12">
            <v>21</v>
          </cell>
        </row>
        <row r="13">
          <cell r="D13">
            <v>2010199</v>
          </cell>
          <cell r="E13" t="str">
            <v>  其他人大事务支出</v>
          </cell>
          <cell r="F13" t="str">
            <v/>
          </cell>
          <cell r="G13" t="str">
            <v/>
          </cell>
          <cell r="H13" t="str">
            <v/>
          </cell>
          <cell r="I13">
            <v>20000</v>
          </cell>
          <cell r="J13" t="str">
            <v/>
          </cell>
          <cell r="K13">
            <v>20000</v>
          </cell>
          <cell r="L13">
            <v>2</v>
          </cell>
          <cell r="M13">
            <v>2</v>
          </cell>
        </row>
        <row r="14">
          <cell r="D14">
            <v>20102</v>
          </cell>
          <cell r="E14" t="str">
            <v> 政协事务</v>
          </cell>
          <cell r="F14" t="str">
            <v/>
          </cell>
          <cell r="G14" t="str">
            <v/>
          </cell>
          <cell r="H14" t="str">
            <v/>
          </cell>
          <cell r="I14">
            <v>6468006.69</v>
          </cell>
          <cell r="J14" t="str">
            <v/>
          </cell>
          <cell r="K14">
            <v>6468006.69</v>
          </cell>
          <cell r="L14">
            <v>646.800669</v>
          </cell>
          <cell r="M14">
            <v>647</v>
          </cell>
        </row>
        <row r="15">
          <cell r="D15">
            <v>2010201</v>
          </cell>
          <cell r="E15" t="str">
            <v>  行政运行</v>
          </cell>
          <cell r="F15" t="str">
            <v/>
          </cell>
          <cell r="G15" t="str">
            <v/>
          </cell>
          <cell r="H15" t="str">
            <v/>
          </cell>
          <cell r="I15">
            <v>5842276.06</v>
          </cell>
          <cell r="J15" t="str">
            <v/>
          </cell>
          <cell r="K15">
            <v>5842276.06</v>
          </cell>
          <cell r="L15">
            <v>584.227606</v>
          </cell>
          <cell r="M15">
            <v>584</v>
          </cell>
        </row>
        <row r="16">
          <cell r="D16">
            <v>2010202</v>
          </cell>
          <cell r="E16" t="str">
            <v>  一般行政管理事务</v>
          </cell>
          <cell r="F16" t="str">
            <v/>
          </cell>
          <cell r="G16" t="str">
            <v/>
          </cell>
          <cell r="H16" t="str">
            <v/>
          </cell>
          <cell r="I16">
            <v>59800</v>
          </cell>
          <cell r="J16" t="str">
            <v/>
          </cell>
          <cell r="K16">
            <v>59800</v>
          </cell>
          <cell r="L16">
            <v>5.98</v>
          </cell>
          <cell r="M16">
            <v>6</v>
          </cell>
        </row>
        <row r="17">
          <cell r="D17">
            <v>2010204</v>
          </cell>
          <cell r="E17" t="str">
            <v>  政协会议</v>
          </cell>
          <cell r="F17" t="str">
            <v/>
          </cell>
          <cell r="G17" t="str">
            <v/>
          </cell>
          <cell r="H17" t="str">
            <v/>
          </cell>
          <cell r="I17">
            <v>207081.09</v>
          </cell>
          <cell r="J17" t="str">
            <v/>
          </cell>
          <cell r="K17">
            <v>207081.09</v>
          </cell>
          <cell r="L17">
            <v>20.708109</v>
          </cell>
          <cell r="M17">
            <v>21</v>
          </cell>
        </row>
        <row r="18">
          <cell r="D18">
            <v>2010205</v>
          </cell>
          <cell r="E18" t="str">
            <v>  委员视察</v>
          </cell>
          <cell r="F18" t="str">
            <v/>
          </cell>
          <cell r="G18" t="str">
            <v/>
          </cell>
          <cell r="H18" t="str">
            <v/>
          </cell>
          <cell r="I18">
            <v>8314.1</v>
          </cell>
          <cell r="J18" t="str">
            <v/>
          </cell>
          <cell r="K18">
            <v>8314.1</v>
          </cell>
          <cell r="L18">
            <v>0.83141</v>
          </cell>
          <cell r="M18">
            <v>1</v>
          </cell>
        </row>
        <row r="19">
          <cell r="D19">
            <v>2010206</v>
          </cell>
          <cell r="E19" t="str">
            <v>  参政议政</v>
          </cell>
          <cell r="F19" t="str">
            <v/>
          </cell>
          <cell r="G19" t="str">
            <v/>
          </cell>
          <cell r="H19" t="str">
            <v/>
          </cell>
          <cell r="I19" t="str">
            <v/>
          </cell>
          <cell r="J19" t="str">
            <v/>
          </cell>
          <cell r="K19" t="str">
            <v/>
          </cell>
          <cell r="L19" t="str">
            <v/>
          </cell>
        </row>
        <row r="20">
          <cell r="D20">
            <v>2010250</v>
          </cell>
          <cell r="E20" t="str">
            <v>  事业运行</v>
          </cell>
          <cell r="F20" t="str">
            <v/>
          </cell>
          <cell r="G20" t="str">
            <v/>
          </cell>
          <cell r="H20" t="str">
            <v/>
          </cell>
          <cell r="I20">
            <v>290535.44</v>
          </cell>
          <cell r="J20" t="str">
            <v/>
          </cell>
          <cell r="K20">
            <v>290535.44</v>
          </cell>
          <cell r="L20">
            <v>29.053544</v>
          </cell>
          <cell r="M20">
            <v>29</v>
          </cell>
        </row>
        <row r="21">
          <cell r="D21">
            <v>2010299</v>
          </cell>
          <cell r="E21" t="str">
            <v>  其他政协事务支出</v>
          </cell>
          <cell r="F21" t="str">
            <v/>
          </cell>
          <cell r="G21" t="str">
            <v/>
          </cell>
          <cell r="H21" t="str">
            <v/>
          </cell>
          <cell r="I21">
            <v>60000</v>
          </cell>
          <cell r="J21" t="str">
            <v/>
          </cell>
          <cell r="K21">
            <v>60000</v>
          </cell>
          <cell r="L21">
            <v>6</v>
          </cell>
          <cell r="M21">
            <v>6</v>
          </cell>
        </row>
        <row r="22">
          <cell r="D22">
            <v>20103</v>
          </cell>
          <cell r="E22" t="str">
            <v> 政府办公厅（室）及相关机构事务</v>
          </cell>
          <cell r="F22" t="str">
            <v/>
          </cell>
          <cell r="G22" t="str">
            <v/>
          </cell>
          <cell r="H22" t="str">
            <v/>
          </cell>
          <cell r="I22">
            <v>44195497.97</v>
          </cell>
          <cell r="J22">
            <v>941757.53</v>
          </cell>
          <cell r="K22">
            <v>43253740.44</v>
          </cell>
          <cell r="L22">
            <v>4325.374044</v>
          </cell>
          <cell r="M22">
            <v>4325</v>
          </cell>
        </row>
        <row r="23">
          <cell r="D23">
            <v>2010301</v>
          </cell>
          <cell r="E23" t="str">
            <v>  行政运行</v>
          </cell>
          <cell r="F23" t="str">
            <v/>
          </cell>
          <cell r="G23" t="str">
            <v/>
          </cell>
          <cell r="H23" t="str">
            <v/>
          </cell>
          <cell r="I23">
            <v>31045918.26</v>
          </cell>
          <cell r="J23">
            <v>36000</v>
          </cell>
          <cell r="K23">
            <v>31009918.26</v>
          </cell>
          <cell r="L23">
            <v>3100.991826</v>
          </cell>
          <cell r="M23">
            <v>3101</v>
          </cell>
        </row>
        <row r="24">
          <cell r="D24">
            <v>2010302</v>
          </cell>
          <cell r="E24" t="str">
            <v>  一般行政管理事务</v>
          </cell>
          <cell r="F24" t="str">
            <v/>
          </cell>
          <cell r="G24" t="str">
            <v/>
          </cell>
          <cell r="H24" t="str">
            <v/>
          </cell>
          <cell r="I24">
            <v>952652.36</v>
          </cell>
          <cell r="J24" t="str">
            <v/>
          </cell>
          <cell r="K24">
            <v>952652.36</v>
          </cell>
          <cell r="L24">
            <v>95.265236</v>
          </cell>
          <cell r="M24">
            <v>95</v>
          </cell>
        </row>
        <row r="25">
          <cell r="D25">
            <v>2010303</v>
          </cell>
          <cell r="E25" t="str">
            <v>  机关服务</v>
          </cell>
          <cell r="F25" t="str">
            <v/>
          </cell>
          <cell r="G25" t="str">
            <v/>
          </cell>
          <cell r="H25" t="str">
            <v/>
          </cell>
          <cell r="I25" t="str">
            <v/>
          </cell>
          <cell r="J25">
            <v>48397.53</v>
          </cell>
          <cell r="K25">
            <v>-48397.53</v>
          </cell>
          <cell r="L25">
            <v>-4.839753</v>
          </cell>
          <cell r="M25">
            <v>-5</v>
          </cell>
        </row>
        <row r="26">
          <cell r="D26">
            <v>2010305</v>
          </cell>
          <cell r="E26" t="str">
            <v>  专项业务及机关事务管理</v>
          </cell>
          <cell r="F26" t="str">
            <v/>
          </cell>
          <cell r="G26" t="str">
            <v/>
          </cell>
          <cell r="H26" t="str">
            <v/>
          </cell>
          <cell r="I26">
            <v>6036435.49</v>
          </cell>
          <cell r="J26">
            <v>857360</v>
          </cell>
          <cell r="K26">
            <v>5179075.49</v>
          </cell>
          <cell r="L26">
            <v>517.907549</v>
          </cell>
          <cell r="M26">
            <v>518</v>
          </cell>
        </row>
        <row r="27">
          <cell r="D27">
            <v>2010350</v>
          </cell>
          <cell r="E27" t="str">
            <v>  事业运行</v>
          </cell>
          <cell r="F27" t="str">
            <v/>
          </cell>
          <cell r="G27" t="str">
            <v/>
          </cell>
          <cell r="H27" t="str">
            <v/>
          </cell>
          <cell r="I27">
            <v>4222003.81</v>
          </cell>
          <cell r="J27" t="str">
            <v/>
          </cell>
          <cell r="K27">
            <v>4222003.81</v>
          </cell>
          <cell r="L27">
            <v>422.200381</v>
          </cell>
          <cell r="M27">
            <v>422</v>
          </cell>
        </row>
        <row r="28">
          <cell r="D28">
            <v>2010399</v>
          </cell>
          <cell r="E28" t="str">
            <v>  其他政府办公厅（室）及相关机构事务支出</v>
          </cell>
          <cell r="F28" t="str">
            <v/>
          </cell>
          <cell r="G28" t="str">
            <v/>
          </cell>
          <cell r="H28" t="str">
            <v/>
          </cell>
          <cell r="I28">
            <v>1938488.05</v>
          </cell>
          <cell r="J28" t="str">
            <v/>
          </cell>
          <cell r="K28">
            <v>1938488.05</v>
          </cell>
          <cell r="L28">
            <v>193.848805</v>
          </cell>
          <cell r="M28">
            <v>194</v>
          </cell>
        </row>
        <row r="29">
          <cell r="D29">
            <v>20104</v>
          </cell>
          <cell r="E29" t="str">
            <v> 发展与改革事务</v>
          </cell>
          <cell r="F29" t="str">
            <v/>
          </cell>
          <cell r="G29" t="str">
            <v/>
          </cell>
          <cell r="H29" t="str">
            <v/>
          </cell>
          <cell r="I29">
            <v>4875486.67</v>
          </cell>
          <cell r="J29">
            <v>201108.29</v>
          </cell>
          <cell r="K29">
            <v>4674378.38</v>
          </cell>
          <cell r="L29">
            <v>467.437838</v>
          </cell>
          <cell r="M29">
            <v>467</v>
          </cell>
        </row>
        <row r="30">
          <cell r="D30">
            <v>2010401</v>
          </cell>
          <cell r="E30" t="str">
            <v>  行政运行</v>
          </cell>
          <cell r="F30" t="str">
            <v/>
          </cell>
          <cell r="G30" t="str">
            <v/>
          </cell>
          <cell r="H30" t="str">
            <v/>
          </cell>
          <cell r="I30">
            <v>3159098.6</v>
          </cell>
          <cell r="J30">
            <v>201108.29</v>
          </cell>
          <cell r="K30">
            <v>2957990.31</v>
          </cell>
          <cell r="L30">
            <v>295.799031</v>
          </cell>
          <cell r="M30">
            <v>296</v>
          </cell>
        </row>
        <row r="31">
          <cell r="D31">
            <v>2010450</v>
          </cell>
          <cell r="E31" t="str">
            <v>  事业运行</v>
          </cell>
          <cell r="F31" t="str">
            <v/>
          </cell>
          <cell r="G31" t="str">
            <v/>
          </cell>
          <cell r="H31" t="str">
            <v/>
          </cell>
          <cell r="I31">
            <v>1716388.07</v>
          </cell>
          <cell r="J31" t="str">
            <v/>
          </cell>
          <cell r="K31">
            <v>1716388.07</v>
          </cell>
          <cell r="L31">
            <v>171.638807</v>
          </cell>
          <cell r="M31">
            <v>172</v>
          </cell>
        </row>
        <row r="32">
          <cell r="D32">
            <v>20105</v>
          </cell>
          <cell r="E32" t="str">
            <v> 统计信息事务</v>
          </cell>
          <cell r="F32" t="str">
            <v/>
          </cell>
          <cell r="G32" t="str">
            <v/>
          </cell>
          <cell r="H32" t="str">
            <v/>
          </cell>
          <cell r="I32">
            <v>5231831.25</v>
          </cell>
          <cell r="J32">
            <v>360</v>
          </cell>
          <cell r="K32">
            <v>5231471.25</v>
          </cell>
          <cell r="L32">
            <v>523.147125</v>
          </cell>
          <cell r="M32">
            <v>523</v>
          </cell>
        </row>
        <row r="33">
          <cell r="D33">
            <v>2010501</v>
          </cell>
          <cell r="E33" t="str">
            <v>  行政运行</v>
          </cell>
          <cell r="F33" t="str">
            <v/>
          </cell>
          <cell r="G33" t="str">
            <v/>
          </cell>
          <cell r="H33" t="str">
            <v/>
          </cell>
          <cell r="I33">
            <v>1744969.09</v>
          </cell>
          <cell r="J33">
            <v>360</v>
          </cell>
          <cell r="K33">
            <v>1744609.09</v>
          </cell>
          <cell r="L33">
            <v>174.460909</v>
          </cell>
          <cell r="M33">
            <v>174</v>
          </cell>
        </row>
        <row r="34">
          <cell r="D34">
            <v>2010507</v>
          </cell>
          <cell r="E34" t="str">
            <v>  专项普查活动</v>
          </cell>
          <cell r="F34" t="str">
            <v/>
          </cell>
          <cell r="G34" t="str">
            <v/>
          </cell>
          <cell r="H34" t="str">
            <v/>
          </cell>
          <cell r="I34">
            <v>702356</v>
          </cell>
          <cell r="J34" t="str">
            <v/>
          </cell>
          <cell r="K34">
            <v>702356</v>
          </cell>
          <cell r="L34">
            <v>70.2356</v>
          </cell>
          <cell r="M34">
            <v>70</v>
          </cell>
        </row>
        <row r="35">
          <cell r="D35">
            <v>2010508</v>
          </cell>
          <cell r="E35" t="str">
            <v>  统计抽样调查</v>
          </cell>
          <cell r="F35" t="str">
            <v/>
          </cell>
          <cell r="G35" t="str">
            <v/>
          </cell>
          <cell r="H35" t="str">
            <v/>
          </cell>
          <cell r="I35">
            <v>368800</v>
          </cell>
          <cell r="J35" t="str">
            <v/>
          </cell>
          <cell r="K35">
            <v>368800</v>
          </cell>
          <cell r="L35">
            <v>36.88</v>
          </cell>
          <cell r="M35">
            <v>37</v>
          </cell>
        </row>
        <row r="36">
          <cell r="D36">
            <v>2010550</v>
          </cell>
          <cell r="E36" t="str">
            <v>  事业运行</v>
          </cell>
          <cell r="F36" t="str">
            <v/>
          </cell>
          <cell r="G36" t="str">
            <v/>
          </cell>
          <cell r="H36" t="str">
            <v/>
          </cell>
          <cell r="I36">
            <v>2415706.16</v>
          </cell>
          <cell r="J36" t="str">
            <v/>
          </cell>
          <cell r="K36">
            <v>2415706.16</v>
          </cell>
          <cell r="L36">
            <v>241.570616</v>
          </cell>
          <cell r="M36">
            <v>242</v>
          </cell>
        </row>
        <row r="37">
          <cell r="D37">
            <v>20106</v>
          </cell>
          <cell r="E37" t="str">
            <v> 财政事务</v>
          </cell>
          <cell r="F37" t="str">
            <v/>
          </cell>
          <cell r="G37" t="str">
            <v/>
          </cell>
          <cell r="H37" t="str">
            <v/>
          </cell>
          <cell r="I37">
            <v>12331345.44</v>
          </cell>
          <cell r="J37">
            <v>510</v>
          </cell>
          <cell r="K37">
            <v>12330835.44</v>
          </cell>
          <cell r="L37">
            <v>1233.083544</v>
          </cell>
          <cell r="M37">
            <v>1233</v>
          </cell>
        </row>
        <row r="38">
          <cell r="D38">
            <v>2010601</v>
          </cell>
          <cell r="E38" t="str">
            <v>  行政运行</v>
          </cell>
          <cell r="F38" t="str">
            <v/>
          </cell>
          <cell r="G38" t="str">
            <v/>
          </cell>
          <cell r="H38" t="str">
            <v/>
          </cell>
          <cell r="I38">
            <v>5402530.81</v>
          </cell>
          <cell r="J38">
            <v>450</v>
          </cell>
          <cell r="K38">
            <v>5402080.81</v>
          </cell>
          <cell r="L38">
            <v>540.208081</v>
          </cell>
          <cell r="M38">
            <v>540</v>
          </cell>
        </row>
        <row r="39">
          <cell r="D39">
            <v>2010607</v>
          </cell>
          <cell r="E39" t="str">
            <v>  信息化建设</v>
          </cell>
          <cell r="F39" t="str">
            <v/>
          </cell>
          <cell r="G39" t="str">
            <v/>
          </cell>
          <cell r="H39" t="str">
            <v/>
          </cell>
          <cell r="I39">
            <v>373420</v>
          </cell>
          <cell r="J39" t="str">
            <v/>
          </cell>
          <cell r="K39">
            <v>373420</v>
          </cell>
          <cell r="L39">
            <v>37.342</v>
          </cell>
          <cell r="M39">
            <v>37</v>
          </cell>
        </row>
        <row r="40">
          <cell r="D40">
            <v>2010650</v>
          </cell>
          <cell r="E40" t="str">
            <v>  事业运行</v>
          </cell>
          <cell r="F40" t="str">
            <v/>
          </cell>
          <cell r="G40" t="str">
            <v/>
          </cell>
          <cell r="H40" t="str">
            <v/>
          </cell>
          <cell r="I40">
            <v>6157344.63</v>
          </cell>
          <cell r="J40">
            <v>60</v>
          </cell>
          <cell r="K40">
            <v>6157284.63</v>
          </cell>
          <cell r="L40">
            <v>615.728463</v>
          </cell>
          <cell r="M40">
            <v>616</v>
          </cell>
        </row>
        <row r="41">
          <cell r="D41">
            <v>2010699</v>
          </cell>
          <cell r="E41" t="str">
            <v>  其他财政事务支出</v>
          </cell>
          <cell r="F41" t="str">
            <v/>
          </cell>
          <cell r="G41" t="str">
            <v/>
          </cell>
          <cell r="H41" t="str">
            <v/>
          </cell>
          <cell r="I41">
            <v>398050</v>
          </cell>
          <cell r="J41" t="str">
            <v/>
          </cell>
          <cell r="K41">
            <v>398050</v>
          </cell>
          <cell r="L41">
            <v>39.805</v>
          </cell>
          <cell r="M41">
            <v>40</v>
          </cell>
        </row>
        <row r="42">
          <cell r="D42">
            <v>20107</v>
          </cell>
          <cell r="E42" t="str">
            <v> 税收事务</v>
          </cell>
          <cell r="F42" t="str">
            <v/>
          </cell>
          <cell r="G42" t="str">
            <v/>
          </cell>
          <cell r="H42" t="str">
            <v/>
          </cell>
          <cell r="I42">
            <v>749243</v>
          </cell>
          <cell r="J42" t="str">
            <v/>
          </cell>
          <cell r="K42">
            <v>749243</v>
          </cell>
          <cell r="L42">
            <v>74.9243</v>
          </cell>
          <cell r="M42">
            <v>75</v>
          </cell>
        </row>
        <row r="43">
          <cell r="D43">
            <v>2010799</v>
          </cell>
          <cell r="E43" t="str">
            <v>  其他税收事务支出</v>
          </cell>
          <cell r="F43" t="str">
            <v/>
          </cell>
          <cell r="G43" t="str">
            <v/>
          </cell>
          <cell r="H43" t="str">
            <v/>
          </cell>
          <cell r="I43">
            <v>749243</v>
          </cell>
          <cell r="J43" t="str">
            <v/>
          </cell>
          <cell r="K43">
            <v>749243</v>
          </cell>
          <cell r="L43">
            <v>74.9243</v>
          </cell>
          <cell r="M43">
            <v>75</v>
          </cell>
        </row>
        <row r="44">
          <cell r="D44">
            <v>20111</v>
          </cell>
          <cell r="E44" t="str">
            <v> 纪检监察事务</v>
          </cell>
          <cell r="F44" t="str">
            <v/>
          </cell>
          <cell r="G44" t="str">
            <v/>
          </cell>
          <cell r="H44" t="str">
            <v/>
          </cell>
          <cell r="I44">
            <v>15236877.63</v>
          </cell>
          <cell r="J44" t="str">
            <v/>
          </cell>
          <cell r="K44">
            <v>15236877.63</v>
          </cell>
          <cell r="L44">
            <v>1523.687763</v>
          </cell>
          <cell r="M44">
            <v>1524</v>
          </cell>
        </row>
        <row r="45">
          <cell r="D45">
            <v>2011101</v>
          </cell>
          <cell r="E45" t="str">
            <v>  行政运行</v>
          </cell>
          <cell r="F45" t="str">
            <v/>
          </cell>
          <cell r="G45" t="str">
            <v/>
          </cell>
          <cell r="H45" t="str">
            <v/>
          </cell>
          <cell r="I45">
            <v>13936958.15</v>
          </cell>
          <cell r="J45" t="str">
            <v/>
          </cell>
          <cell r="K45">
            <v>13936958.15</v>
          </cell>
          <cell r="L45">
            <v>1393.695815</v>
          </cell>
          <cell r="M45">
            <v>1394</v>
          </cell>
        </row>
        <row r="46">
          <cell r="D46">
            <v>2011102</v>
          </cell>
          <cell r="E46" t="str">
            <v>  一般行政管理事务</v>
          </cell>
          <cell r="F46" t="str">
            <v/>
          </cell>
          <cell r="G46" t="str">
            <v/>
          </cell>
          <cell r="H46" t="str">
            <v/>
          </cell>
          <cell r="I46">
            <v>1099600</v>
          </cell>
          <cell r="J46" t="str">
            <v/>
          </cell>
          <cell r="K46">
            <v>1099600</v>
          </cell>
          <cell r="L46">
            <v>109.96</v>
          </cell>
          <cell r="M46">
            <v>110</v>
          </cell>
        </row>
        <row r="47">
          <cell r="D47">
            <v>2011150</v>
          </cell>
          <cell r="E47" t="str">
            <v>  事业运行</v>
          </cell>
          <cell r="F47" t="str">
            <v/>
          </cell>
          <cell r="G47" t="str">
            <v/>
          </cell>
          <cell r="H47" t="str">
            <v/>
          </cell>
          <cell r="I47">
            <v>200319.48</v>
          </cell>
          <cell r="J47" t="str">
            <v/>
          </cell>
          <cell r="K47">
            <v>200319.48</v>
          </cell>
          <cell r="L47">
            <v>20.031948</v>
          </cell>
          <cell r="M47">
            <v>20</v>
          </cell>
        </row>
        <row r="48">
          <cell r="D48">
            <v>20113</v>
          </cell>
          <cell r="E48" t="str">
            <v> 商贸事务</v>
          </cell>
          <cell r="F48" t="str">
            <v/>
          </cell>
          <cell r="G48" t="str">
            <v/>
          </cell>
          <cell r="H48" t="str">
            <v/>
          </cell>
          <cell r="I48">
            <v>1796365.57</v>
          </cell>
          <cell r="J48" t="str">
            <v/>
          </cell>
          <cell r="K48">
            <v>1796365.57</v>
          </cell>
          <cell r="L48">
            <v>179.636557</v>
          </cell>
          <cell r="M48">
            <v>180</v>
          </cell>
        </row>
        <row r="49">
          <cell r="D49">
            <v>2011301</v>
          </cell>
          <cell r="E49" t="str">
            <v>  行政运行</v>
          </cell>
          <cell r="F49" t="str">
            <v/>
          </cell>
          <cell r="G49" t="str">
            <v/>
          </cell>
          <cell r="H49" t="str">
            <v/>
          </cell>
          <cell r="I49">
            <v>1386670.55</v>
          </cell>
          <cell r="J49" t="str">
            <v/>
          </cell>
          <cell r="K49">
            <v>1386670.55</v>
          </cell>
          <cell r="L49">
            <v>138.667055</v>
          </cell>
          <cell r="M49">
            <v>139</v>
          </cell>
        </row>
        <row r="50">
          <cell r="D50">
            <v>2011308</v>
          </cell>
          <cell r="E50" t="str">
            <v>  招商引资</v>
          </cell>
          <cell r="F50" t="str">
            <v/>
          </cell>
          <cell r="G50" t="str">
            <v/>
          </cell>
          <cell r="H50" t="str">
            <v/>
          </cell>
          <cell r="I50">
            <v>12942</v>
          </cell>
          <cell r="J50" t="str">
            <v/>
          </cell>
          <cell r="K50">
            <v>12942</v>
          </cell>
          <cell r="L50">
            <v>1.2942</v>
          </cell>
          <cell r="M50">
            <v>1</v>
          </cell>
        </row>
        <row r="51">
          <cell r="D51">
            <v>2011350</v>
          </cell>
          <cell r="E51" t="str">
            <v>  事业运行</v>
          </cell>
          <cell r="F51" t="str">
            <v/>
          </cell>
          <cell r="G51" t="str">
            <v/>
          </cell>
          <cell r="H51" t="str">
            <v/>
          </cell>
          <cell r="I51">
            <v>147144.24</v>
          </cell>
          <cell r="J51" t="str">
            <v/>
          </cell>
          <cell r="K51">
            <v>147144.24</v>
          </cell>
          <cell r="L51">
            <v>14.714424</v>
          </cell>
          <cell r="M51">
            <v>15</v>
          </cell>
        </row>
        <row r="52">
          <cell r="D52">
            <v>2011399</v>
          </cell>
          <cell r="E52" t="str">
            <v>  其他商贸事务支出</v>
          </cell>
          <cell r="F52" t="str">
            <v/>
          </cell>
          <cell r="G52" t="str">
            <v/>
          </cell>
          <cell r="H52" t="str">
            <v/>
          </cell>
          <cell r="I52">
            <v>249608.78</v>
          </cell>
          <cell r="J52" t="str">
            <v/>
          </cell>
          <cell r="K52">
            <v>249608.78</v>
          </cell>
          <cell r="L52">
            <v>24.960878</v>
          </cell>
          <cell r="M52">
            <v>25</v>
          </cell>
        </row>
        <row r="53">
          <cell r="D53">
            <v>20123</v>
          </cell>
          <cell r="E53" t="str">
            <v> 民族事务</v>
          </cell>
          <cell r="F53" t="str">
            <v/>
          </cell>
          <cell r="G53" t="str">
            <v/>
          </cell>
          <cell r="H53" t="str">
            <v/>
          </cell>
          <cell r="I53">
            <v>39400</v>
          </cell>
          <cell r="J53" t="str">
            <v/>
          </cell>
          <cell r="K53">
            <v>39400</v>
          </cell>
          <cell r="L53">
            <v>3.94</v>
          </cell>
          <cell r="M53">
            <v>4</v>
          </cell>
        </row>
        <row r="54">
          <cell r="D54">
            <v>2012304</v>
          </cell>
          <cell r="E54" t="str">
            <v>  民族工作专项</v>
          </cell>
          <cell r="F54" t="str">
            <v/>
          </cell>
          <cell r="G54" t="str">
            <v/>
          </cell>
          <cell r="H54" t="str">
            <v/>
          </cell>
          <cell r="I54">
            <v>4200</v>
          </cell>
          <cell r="J54" t="str">
            <v/>
          </cell>
          <cell r="K54">
            <v>4200</v>
          </cell>
          <cell r="L54">
            <v>0.42</v>
          </cell>
          <cell r="M54">
            <v>0</v>
          </cell>
        </row>
        <row r="55">
          <cell r="D55">
            <v>2012399</v>
          </cell>
          <cell r="E55" t="str">
            <v>  其他民族事务支出</v>
          </cell>
          <cell r="F55" t="str">
            <v/>
          </cell>
          <cell r="G55" t="str">
            <v/>
          </cell>
          <cell r="H55" t="str">
            <v/>
          </cell>
          <cell r="I55">
            <v>35200</v>
          </cell>
          <cell r="J55" t="str">
            <v/>
          </cell>
          <cell r="K55">
            <v>35200</v>
          </cell>
          <cell r="L55">
            <v>3.52</v>
          </cell>
          <cell r="M55">
            <v>4</v>
          </cell>
        </row>
        <row r="56">
          <cell r="D56">
            <v>20126</v>
          </cell>
          <cell r="E56" t="str">
            <v> 档案事务</v>
          </cell>
          <cell r="F56" t="str">
            <v/>
          </cell>
          <cell r="G56" t="str">
            <v/>
          </cell>
          <cell r="H56" t="str">
            <v/>
          </cell>
          <cell r="I56">
            <v>1178553.6</v>
          </cell>
          <cell r="J56" t="str">
            <v/>
          </cell>
          <cell r="K56">
            <v>1178553.6</v>
          </cell>
          <cell r="L56">
            <v>117.85536</v>
          </cell>
          <cell r="M56">
            <v>118</v>
          </cell>
        </row>
        <row r="57">
          <cell r="D57">
            <v>2012601</v>
          </cell>
          <cell r="E57" t="str">
            <v>  行政运行</v>
          </cell>
          <cell r="F57" t="str">
            <v/>
          </cell>
          <cell r="G57" t="str">
            <v/>
          </cell>
          <cell r="H57" t="str">
            <v/>
          </cell>
          <cell r="I57">
            <v>1091341.92</v>
          </cell>
          <cell r="J57" t="str">
            <v/>
          </cell>
          <cell r="K57">
            <v>1091341.92</v>
          </cell>
          <cell r="L57">
            <v>109.134192</v>
          </cell>
          <cell r="M57">
            <v>109</v>
          </cell>
        </row>
        <row r="58">
          <cell r="D58">
            <v>2012699</v>
          </cell>
          <cell r="E58" t="str">
            <v>  其他档案事务支出</v>
          </cell>
          <cell r="F58" t="str">
            <v/>
          </cell>
          <cell r="G58" t="str">
            <v/>
          </cell>
          <cell r="H58" t="str">
            <v/>
          </cell>
          <cell r="I58">
            <v>87211.68</v>
          </cell>
          <cell r="J58" t="str">
            <v/>
          </cell>
          <cell r="K58">
            <v>87211.68</v>
          </cell>
          <cell r="L58">
            <v>8.721168</v>
          </cell>
          <cell r="M58">
            <v>9</v>
          </cell>
        </row>
        <row r="59">
          <cell r="D59">
            <v>20128</v>
          </cell>
          <cell r="E59" t="str">
            <v> 民主党派及工商联事务</v>
          </cell>
          <cell r="F59" t="str">
            <v/>
          </cell>
          <cell r="G59" t="str">
            <v/>
          </cell>
          <cell r="H59" t="str">
            <v/>
          </cell>
          <cell r="I59">
            <v>486336.65</v>
          </cell>
          <cell r="J59" t="str">
            <v/>
          </cell>
          <cell r="K59">
            <v>486336.65</v>
          </cell>
          <cell r="L59">
            <v>48.633665</v>
          </cell>
          <cell r="M59">
            <v>49</v>
          </cell>
        </row>
        <row r="60">
          <cell r="D60">
            <v>2012801</v>
          </cell>
          <cell r="E60" t="str">
            <v>  行政运行</v>
          </cell>
          <cell r="F60" t="str">
            <v/>
          </cell>
          <cell r="G60" t="str">
            <v/>
          </cell>
          <cell r="H60" t="str">
            <v/>
          </cell>
          <cell r="I60">
            <v>455580.74</v>
          </cell>
          <cell r="J60" t="str">
            <v/>
          </cell>
          <cell r="K60">
            <v>455580.74</v>
          </cell>
          <cell r="L60">
            <v>45.558074</v>
          </cell>
          <cell r="M60">
            <v>46</v>
          </cell>
        </row>
        <row r="61">
          <cell r="D61">
            <v>2012899</v>
          </cell>
          <cell r="E61" t="str">
            <v>  其他民主党派及工商联事务支出</v>
          </cell>
          <cell r="F61" t="str">
            <v/>
          </cell>
          <cell r="G61" t="str">
            <v/>
          </cell>
          <cell r="H61" t="str">
            <v/>
          </cell>
          <cell r="I61">
            <v>30755.91</v>
          </cell>
          <cell r="J61" t="str">
            <v/>
          </cell>
          <cell r="K61">
            <v>30755.91</v>
          </cell>
          <cell r="L61">
            <v>3.075591</v>
          </cell>
          <cell r="M61">
            <v>3</v>
          </cell>
        </row>
        <row r="62">
          <cell r="D62">
            <v>20129</v>
          </cell>
          <cell r="E62" t="str">
            <v> 群众团体事务</v>
          </cell>
          <cell r="F62" t="str">
            <v/>
          </cell>
          <cell r="G62" t="str">
            <v/>
          </cell>
          <cell r="H62" t="str">
            <v/>
          </cell>
          <cell r="I62">
            <v>3895104.68</v>
          </cell>
          <cell r="J62">
            <v>1320</v>
          </cell>
          <cell r="K62">
            <v>3893784.68</v>
          </cell>
          <cell r="L62">
            <v>389.378468</v>
          </cell>
          <cell r="M62">
            <v>389</v>
          </cell>
        </row>
        <row r="63">
          <cell r="D63">
            <v>2012901</v>
          </cell>
          <cell r="E63" t="str">
            <v>  行政运行</v>
          </cell>
          <cell r="F63" t="str">
            <v/>
          </cell>
          <cell r="G63" t="str">
            <v/>
          </cell>
          <cell r="H63" t="str">
            <v/>
          </cell>
          <cell r="I63">
            <v>2147261.11</v>
          </cell>
          <cell r="J63">
            <v>1160</v>
          </cell>
          <cell r="K63">
            <v>2146101.11</v>
          </cell>
          <cell r="L63">
            <v>214.610111</v>
          </cell>
          <cell r="M63">
            <v>215</v>
          </cell>
        </row>
        <row r="64">
          <cell r="D64">
            <v>2012902</v>
          </cell>
          <cell r="E64" t="str">
            <v>  一般行政管理事务</v>
          </cell>
          <cell r="F64" t="str">
            <v/>
          </cell>
          <cell r="G64" t="str">
            <v/>
          </cell>
          <cell r="H64" t="str">
            <v/>
          </cell>
          <cell r="I64">
            <v>70000</v>
          </cell>
          <cell r="J64" t="str">
            <v/>
          </cell>
          <cell r="K64">
            <v>70000</v>
          </cell>
          <cell r="L64">
            <v>7</v>
          </cell>
          <cell r="M64">
            <v>7</v>
          </cell>
        </row>
        <row r="65">
          <cell r="D65">
            <v>2012950</v>
          </cell>
          <cell r="E65" t="str">
            <v>  事业运行</v>
          </cell>
          <cell r="F65" t="str">
            <v/>
          </cell>
          <cell r="G65" t="str">
            <v/>
          </cell>
          <cell r="H65" t="str">
            <v/>
          </cell>
          <cell r="I65">
            <v>951632.04</v>
          </cell>
          <cell r="J65" t="str">
            <v/>
          </cell>
          <cell r="K65">
            <v>951632.04</v>
          </cell>
          <cell r="L65">
            <v>95.163204</v>
          </cell>
          <cell r="M65">
            <v>95</v>
          </cell>
        </row>
        <row r="66">
          <cell r="D66">
            <v>2012999</v>
          </cell>
          <cell r="E66" t="str">
            <v>  其他群众团体事务支出</v>
          </cell>
          <cell r="F66" t="str">
            <v/>
          </cell>
          <cell r="G66" t="str">
            <v/>
          </cell>
          <cell r="H66" t="str">
            <v/>
          </cell>
          <cell r="I66">
            <v>726211.53</v>
          </cell>
          <cell r="J66">
            <v>160</v>
          </cell>
          <cell r="K66">
            <v>726051.53</v>
          </cell>
          <cell r="L66">
            <v>72.605153</v>
          </cell>
          <cell r="M66">
            <v>73</v>
          </cell>
        </row>
        <row r="67">
          <cell r="D67">
            <v>20131</v>
          </cell>
          <cell r="E67" t="str">
            <v> 党委办公厅（室）及相关机构事务</v>
          </cell>
          <cell r="F67" t="str">
            <v/>
          </cell>
          <cell r="G67" t="str">
            <v/>
          </cell>
          <cell r="H67" t="str">
            <v/>
          </cell>
          <cell r="I67">
            <v>12119149.87</v>
          </cell>
          <cell r="J67" t="str">
            <v/>
          </cell>
          <cell r="K67">
            <v>12119149.87</v>
          </cell>
          <cell r="L67">
            <v>1211.914987</v>
          </cell>
          <cell r="M67">
            <v>1212</v>
          </cell>
        </row>
        <row r="68">
          <cell r="D68">
            <v>2013101</v>
          </cell>
          <cell r="E68" t="str">
            <v>  行政运行</v>
          </cell>
          <cell r="F68" t="str">
            <v/>
          </cell>
          <cell r="G68" t="str">
            <v/>
          </cell>
          <cell r="H68" t="str">
            <v/>
          </cell>
          <cell r="I68">
            <v>10663784.47</v>
          </cell>
          <cell r="J68" t="str">
            <v/>
          </cell>
          <cell r="K68">
            <v>10663784.47</v>
          </cell>
          <cell r="L68">
            <v>1066.378447</v>
          </cell>
          <cell r="M68">
            <v>1066</v>
          </cell>
        </row>
        <row r="69">
          <cell r="D69">
            <v>2013102</v>
          </cell>
          <cell r="E69" t="str">
            <v>  一般行政管理事务</v>
          </cell>
          <cell r="F69" t="str">
            <v/>
          </cell>
          <cell r="G69" t="str">
            <v/>
          </cell>
          <cell r="H69" t="str">
            <v/>
          </cell>
          <cell r="I69">
            <v>113856.66</v>
          </cell>
          <cell r="J69" t="str">
            <v/>
          </cell>
          <cell r="K69">
            <v>113856.66</v>
          </cell>
          <cell r="L69">
            <v>11.385666</v>
          </cell>
          <cell r="M69">
            <v>11</v>
          </cell>
        </row>
        <row r="70">
          <cell r="D70">
            <v>2013150</v>
          </cell>
          <cell r="E70" t="str">
            <v>  事业运行</v>
          </cell>
          <cell r="F70" t="str">
            <v/>
          </cell>
          <cell r="G70" t="str">
            <v/>
          </cell>
          <cell r="H70" t="str">
            <v/>
          </cell>
          <cell r="I70">
            <v>1291508.74</v>
          </cell>
          <cell r="J70" t="str">
            <v/>
          </cell>
          <cell r="K70">
            <v>1291508.74</v>
          </cell>
          <cell r="L70">
            <v>129.150874</v>
          </cell>
          <cell r="M70">
            <v>129</v>
          </cell>
        </row>
        <row r="71">
          <cell r="D71">
            <v>2013199</v>
          </cell>
          <cell r="E71" t="str">
            <v>  其他党委办公厅（室）及相关机构事务支出</v>
          </cell>
          <cell r="F71" t="str">
            <v/>
          </cell>
          <cell r="G71" t="str">
            <v/>
          </cell>
          <cell r="H71" t="str">
            <v/>
          </cell>
          <cell r="I71">
            <v>50000</v>
          </cell>
          <cell r="J71" t="str">
            <v/>
          </cell>
          <cell r="K71">
            <v>50000</v>
          </cell>
          <cell r="L71">
            <v>5</v>
          </cell>
          <cell r="M71">
            <v>5</v>
          </cell>
        </row>
        <row r="72">
          <cell r="D72">
            <v>20132</v>
          </cell>
          <cell r="E72" t="str">
            <v> 组织事务</v>
          </cell>
          <cell r="F72" t="str">
            <v/>
          </cell>
          <cell r="G72" t="str">
            <v/>
          </cell>
          <cell r="H72">
            <v>-315</v>
          </cell>
          <cell r="I72">
            <v>7035839.54</v>
          </cell>
          <cell r="J72">
            <v>11680</v>
          </cell>
          <cell r="K72">
            <v>7024159.54</v>
          </cell>
          <cell r="L72">
            <v>702.415954</v>
          </cell>
          <cell r="M72">
            <v>702</v>
          </cell>
        </row>
        <row r="73">
          <cell r="D73">
            <v>2013201</v>
          </cell>
          <cell r="E73" t="str">
            <v>  行政运行</v>
          </cell>
          <cell r="F73" t="str">
            <v/>
          </cell>
          <cell r="G73" t="str">
            <v/>
          </cell>
          <cell r="H73">
            <v>-315</v>
          </cell>
          <cell r="I73">
            <v>6166932.48</v>
          </cell>
          <cell r="J73">
            <v>11680</v>
          </cell>
          <cell r="K73">
            <v>6155252.48</v>
          </cell>
          <cell r="L73">
            <v>615.525248</v>
          </cell>
          <cell r="M73">
            <v>616</v>
          </cell>
        </row>
        <row r="74">
          <cell r="D74">
            <v>2013202</v>
          </cell>
          <cell r="E74" t="str">
            <v>  一般行政管理事务</v>
          </cell>
          <cell r="F74" t="str">
            <v/>
          </cell>
          <cell r="G74" t="str">
            <v/>
          </cell>
          <cell r="H74" t="str">
            <v/>
          </cell>
          <cell r="I74">
            <v>673761.59</v>
          </cell>
          <cell r="J74" t="str">
            <v/>
          </cell>
          <cell r="K74">
            <v>673761.59</v>
          </cell>
          <cell r="L74">
            <v>67.376159</v>
          </cell>
          <cell r="M74">
            <v>67</v>
          </cell>
        </row>
        <row r="75">
          <cell r="D75">
            <v>2013250</v>
          </cell>
          <cell r="E75" t="str">
            <v>  事业运行</v>
          </cell>
          <cell r="F75" t="str">
            <v/>
          </cell>
          <cell r="G75" t="str">
            <v/>
          </cell>
          <cell r="H75" t="str">
            <v/>
          </cell>
          <cell r="I75">
            <v>195145.47</v>
          </cell>
          <cell r="J75" t="str">
            <v/>
          </cell>
          <cell r="K75">
            <v>195145.47</v>
          </cell>
          <cell r="L75">
            <v>19.514547</v>
          </cell>
          <cell r="M75">
            <v>20</v>
          </cell>
        </row>
        <row r="76">
          <cell r="D76">
            <v>20133</v>
          </cell>
          <cell r="E76" t="str">
            <v> 宣传事务</v>
          </cell>
          <cell r="F76" t="str">
            <v/>
          </cell>
          <cell r="G76" t="str">
            <v/>
          </cell>
          <cell r="H76" t="str">
            <v/>
          </cell>
          <cell r="I76">
            <v>4366812.44</v>
          </cell>
          <cell r="J76">
            <v>1480</v>
          </cell>
          <cell r="K76">
            <v>4365332.44</v>
          </cell>
          <cell r="L76">
            <v>436.533244</v>
          </cell>
          <cell r="M76">
            <v>437</v>
          </cell>
        </row>
        <row r="77">
          <cell r="D77">
            <v>2013301</v>
          </cell>
          <cell r="E77" t="str">
            <v>  行政运行</v>
          </cell>
          <cell r="F77" t="str">
            <v/>
          </cell>
          <cell r="G77" t="str">
            <v/>
          </cell>
          <cell r="H77" t="str">
            <v/>
          </cell>
          <cell r="I77">
            <v>2461518.76</v>
          </cell>
          <cell r="J77">
            <v>1480</v>
          </cell>
          <cell r="K77">
            <v>2460038.76</v>
          </cell>
          <cell r="L77">
            <v>246.003876</v>
          </cell>
          <cell r="M77">
            <v>246</v>
          </cell>
        </row>
        <row r="78">
          <cell r="D78">
            <v>2013304</v>
          </cell>
          <cell r="E78" t="str">
            <v>  宣传管理</v>
          </cell>
          <cell r="F78" t="str">
            <v/>
          </cell>
          <cell r="G78" t="str">
            <v/>
          </cell>
          <cell r="H78" t="str">
            <v/>
          </cell>
          <cell r="I78">
            <v>591651.49</v>
          </cell>
          <cell r="J78" t="str">
            <v/>
          </cell>
          <cell r="K78">
            <v>591651.49</v>
          </cell>
          <cell r="L78">
            <v>59.165149</v>
          </cell>
          <cell r="M78">
            <v>59</v>
          </cell>
        </row>
        <row r="79">
          <cell r="D79">
            <v>2013350</v>
          </cell>
          <cell r="E79" t="str">
            <v>  事业运行</v>
          </cell>
          <cell r="F79" t="str">
            <v/>
          </cell>
          <cell r="G79" t="str">
            <v/>
          </cell>
          <cell r="H79" t="str">
            <v/>
          </cell>
          <cell r="I79">
            <v>1313642.19</v>
          </cell>
          <cell r="J79" t="str">
            <v/>
          </cell>
          <cell r="K79">
            <v>1313642.19</v>
          </cell>
          <cell r="L79">
            <v>131.364219</v>
          </cell>
          <cell r="M79">
            <v>131</v>
          </cell>
        </row>
        <row r="80">
          <cell r="D80">
            <v>20134</v>
          </cell>
          <cell r="E80" t="str">
            <v> 统战事务</v>
          </cell>
          <cell r="F80" t="str">
            <v/>
          </cell>
          <cell r="G80" t="str">
            <v/>
          </cell>
          <cell r="H80" t="str">
            <v/>
          </cell>
          <cell r="I80">
            <v>1944366.56</v>
          </cell>
          <cell r="J80" t="str">
            <v/>
          </cell>
          <cell r="K80">
            <v>1944366.56</v>
          </cell>
          <cell r="L80">
            <v>194.436656</v>
          </cell>
          <cell r="M80">
            <v>194</v>
          </cell>
        </row>
        <row r="81">
          <cell r="D81">
            <v>2013401</v>
          </cell>
          <cell r="E81" t="str">
            <v>  行政运行</v>
          </cell>
          <cell r="F81" t="str">
            <v/>
          </cell>
          <cell r="G81" t="str">
            <v/>
          </cell>
          <cell r="H81" t="str">
            <v/>
          </cell>
          <cell r="I81">
            <v>1408795.07</v>
          </cell>
          <cell r="J81" t="str">
            <v/>
          </cell>
          <cell r="K81">
            <v>1408795.07</v>
          </cell>
          <cell r="L81">
            <v>140.879507</v>
          </cell>
          <cell r="M81">
            <v>141</v>
          </cell>
        </row>
        <row r="82">
          <cell r="D82">
            <v>2013404</v>
          </cell>
          <cell r="E82" t="str">
            <v>  宗教事务</v>
          </cell>
          <cell r="F82" t="str">
            <v/>
          </cell>
          <cell r="G82" t="str">
            <v/>
          </cell>
          <cell r="H82" t="str">
            <v/>
          </cell>
          <cell r="I82">
            <v>7250</v>
          </cell>
          <cell r="J82" t="str">
            <v/>
          </cell>
          <cell r="K82">
            <v>7250</v>
          </cell>
          <cell r="L82">
            <v>0.725</v>
          </cell>
          <cell r="M82">
            <v>1</v>
          </cell>
        </row>
        <row r="83">
          <cell r="D83">
            <v>2013405</v>
          </cell>
          <cell r="E83" t="str">
            <v>  华侨事务</v>
          </cell>
          <cell r="F83" t="str">
            <v/>
          </cell>
          <cell r="G83" t="str">
            <v/>
          </cell>
          <cell r="H83" t="str">
            <v/>
          </cell>
          <cell r="I83">
            <v>20000</v>
          </cell>
          <cell r="J83" t="str">
            <v/>
          </cell>
          <cell r="K83">
            <v>20000</v>
          </cell>
          <cell r="L83">
            <v>2</v>
          </cell>
          <cell r="M83">
            <v>2</v>
          </cell>
        </row>
        <row r="84">
          <cell r="D84">
            <v>2013450</v>
          </cell>
          <cell r="E84" t="str">
            <v>  事业运行</v>
          </cell>
          <cell r="F84" t="str">
            <v/>
          </cell>
          <cell r="G84" t="str">
            <v/>
          </cell>
          <cell r="H84" t="str">
            <v/>
          </cell>
          <cell r="I84">
            <v>460289.11</v>
          </cell>
          <cell r="J84" t="str">
            <v/>
          </cell>
          <cell r="K84">
            <v>460289.11</v>
          </cell>
          <cell r="L84">
            <v>46.028911</v>
          </cell>
          <cell r="M84">
            <v>46</v>
          </cell>
        </row>
        <row r="85">
          <cell r="D85">
            <v>2013499</v>
          </cell>
          <cell r="E85" t="str">
            <v>  其他统战事务支出</v>
          </cell>
          <cell r="F85" t="str">
            <v/>
          </cell>
          <cell r="G85" t="str">
            <v/>
          </cell>
          <cell r="H85" t="str">
            <v/>
          </cell>
          <cell r="I85">
            <v>48032.38</v>
          </cell>
          <cell r="J85" t="str">
            <v/>
          </cell>
          <cell r="K85">
            <v>48032.38</v>
          </cell>
          <cell r="L85">
            <v>4.803238</v>
          </cell>
          <cell r="M85">
            <v>5</v>
          </cell>
        </row>
        <row r="86">
          <cell r="D86">
            <v>20136</v>
          </cell>
          <cell r="E86" t="str">
            <v> 其他共产党事务支出</v>
          </cell>
          <cell r="F86" t="str">
            <v/>
          </cell>
          <cell r="G86" t="str">
            <v/>
          </cell>
          <cell r="H86" t="str">
            <v/>
          </cell>
          <cell r="I86">
            <v>1502028.65</v>
          </cell>
          <cell r="J86" t="str">
            <v/>
          </cell>
          <cell r="K86">
            <v>1502028.65</v>
          </cell>
          <cell r="L86">
            <v>150.202865</v>
          </cell>
          <cell r="M86">
            <v>150</v>
          </cell>
        </row>
        <row r="87">
          <cell r="D87">
            <v>2013602</v>
          </cell>
          <cell r="E87" t="str">
            <v>  一般行政管理事务</v>
          </cell>
          <cell r="F87" t="str">
            <v/>
          </cell>
          <cell r="G87" t="str">
            <v/>
          </cell>
          <cell r="H87" t="str">
            <v/>
          </cell>
          <cell r="I87">
            <v>38531.42</v>
          </cell>
          <cell r="J87" t="str">
            <v/>
          </cell>
          <cell r="K87">
            <v>38531.42</v>
          </cell>
          <cell r="L87">
            <v>3.853142</v>
          </cell>
          <cell r="M87">
            <v>4</v>
          </cell>
        </row>
        <row r="88">
          <cell r="D88">
            <v>2013650</v>
          </cell>
          <cell r="E88" t="str">
            <v>  事业运行</v>
          </cell>
          <cell r="F88" t="str">
            <v/>
          </cell>
          <cell r="G88" t="str">
            <v/>
          </cell>
          <cell r="H88" t="str">
            <v/>
          </cell>
          <cell r="I88">
            <v>1441683.94</v>
          </cell>
          <cell r="J88" t="str">
            <v/>
          </cell>
          <cell r="K88">
            <v>1441683.94</v>
          </cell>
          <cell r="L88">
            <v>144.168394</v>
          </cell>
          <cell r="M88">
            <v>144</v>
          </cell>
        </row>
        <row r="89">
          <cell r="D89">
            <v>2013699</v>
          </cell>
          <cell r="E89" t="str">
            <v>  其他共产党事务支出</v>
          </cell>
          <cell r="F89" t="str">
            <v/>
          </cell>
          <cell r="G89" t="str">
            <v/>
          </cell>
          <cell r="H89" t="str">
            <v/>
          </cell>
          <cell r="I89">
            <v>21813.29</v>
          </cell>
          <cell r="J89" t="str">
            <v/>
          </cell>
          <cell r="K89">
            <v>21813.29</v>
          </cell>
          <cell r="L89">
            <v>2.181329</v>
          </cell>
          <cell r="M89">
            <v>2</v>
          </cell>
        </row>
        <row r="90">
          <cell r="D90">
            <v>20138</v>
          </cell>
          <cell r="E90" t="str">
            <v> 市场监督管理事务</v>
          </cell>
          <cell r="F90" t="str">
            <v/>
          </cell>
          <cell r="G90" t="str">
            <v/>
          </cell>
          <cell r="H90" t="str">
            <v/>
          </cell>
          <cell r="I90">
            <v>9504774.96</v>
          </cell>
          <cell r="J90" t="str">
            <v/>
          </cell>
          <cell r="K90">
            <v>9504774.96</v>
          </cell>
          <cell r="L90">
            <v>950.477496</v>
          </cell>
          <cell r="M90">
            <v>950</v>
          </cell>
        </row>
        <row r="91">
          <cell r="D91">
            <v>2013801</v>
          </cell>
          <cell r="E91" t="str">
            <v>  行政运行</v>
          </cell>
          <cell r="F91" t="str">
            <v/>
          </cell>
          <cell r="G91" t="str">
            <v/>
          </cell>
          <cell r="H91" t="str">
            <v/>
          </cell>
          <cell r="I91">
            <v>7019011.77</v>
          </cell>
          <cell r="J91" t="str">
            <v/>
          </cell>
          <cell r="K91">
            <v>7019011.77</v>
          </cell>
          <cell r="L91">
            <v>701.901177</v>
          </cell>
          <cell r="M91">
            <v>702</v>
          </cell>
        </row>
        <row r="92">
          <cell r="D92">
            <v>2013804</v>
          </cell>
          <cell r="E92" t="str">
            <v>  市场主体管理</v>
          </cell>
          <cell r="F92" t="str">
            <v/>
          </cell>
          <cell r="G92" t="str">
            <v/>
          </cell>
          <cell r="H92" t="str">
            <v/>
          </cell>
          <cell r="I92">
            <v>315000</v>
          </cell>
          <cell r="J92" t="str">
            <v/>
          </cell>
          <cell r="K92">
            <v>315000</v>
          </cell>
          <cell r="L92">
            <v>31.5</v>
          </cell>
          <cell r="M92">
            <v>32</v>
          </cell>
        </row>
        <row r="93">
          <cell r="D93">
            <v>2013805</v>
          </cell>
          <cell r="E93" t="str">
            <v>  市场秩序执法</v>
          </cell>
          <cell r="F93" t="str">
            <v/>
          </cell>
          <cell r="G93" t="str">
            <v/>
          </cell>
          <cell r="H93" t="str">
            <v/>
          </cell>
          <cell r="I93">
            <v>190000</v>
          </cell>
          <cell r="J93" t="str">
            <v/>
          </cell>
          <cell r="K93">
            <v>190000</v>
          </cell>
          <cell r="L93">
            <v>19</v>
          </cell>
          <cell r="M93">
            <v>19</v>
          </cell>
        </row>
        <row r="94">
          <cell r="D94">
            <v>2013812</v>
          </cell>
          <cell r="E94" t="str">
            <v>  药品事务</v>
          </cell>
          <cell r="F94" t="str">
            <v/>
          </cell>
          <cell r="G94" t="str">
            <v/>
          </cell>
          <cell r="H94" t="str">
            <v/>
          </cell>
          <cell r="I94">
            <v>22000</v>
          </cell>
          <cell r="J94" t="str">
            <v/>
          </cell>
          <cell r="K94">
            <v>22000</v>
          </cell>
          <cell r="L94">
            <v>2.2</v>
          </cell>
          <cell r="M94">
            <v>2</v>
          </cell>
        </row>
        <row r="95">
          <cell r="D95">
            <v>2013816</v>
          </cell>
          <cell r="E95" t="str">
            <v>  食品安全监管</v>
          </cell>
          <cell r="F95" t="str">
            <v/>
          </cell>
          <cell r="G95" t="str">
            <v/>
          </cell>
          <cell r="H95" t="str">
            <v/>
          </cell>
          <cell r="I95">
            <v>367315.59</v>
          </cell>
          <cell r="J95" t="str">
            <v/>
          </cell>
          <cell r="K95">
            <v>367315.59</v>
          </cell>
          <cell r="L95">
            <v>36.731559</v>
          </cell>
          <cell r="M95">
            <v>37</v>
          </cell>
        </row>
        <row r="96">
          <cell r="D96">
            <v>2013850</v>
          </cell>
          <cell r="E96" t="str">
            <v>  事业运行</v>
          </cell>
          <cell r="F96" t="str">
            <v/>
          </cell>
          <cell r="G96" t="str">
            <v/>
          </cell>
          <cell r="H96" t="str">
            <v/>
          </cell>
          <cell r="I96">
            <v>1501447.6</v>
          </cell>
          <cell r="J96" t="str">
            <v/>
          </cell>
          <cell r="K96">
            <v>1501447.6</v>
          </cell>
          <cell r="L96">
            <v>150.14476</v>
          </cell>
          <cell r="M96">
            <v>150</v>
          </cell>
        </row>
        <row r="97">
          <cell r="D97">
            <v>2013899</v>
          </cell>
          <cell r="E97" t="str">
            <v>  其他市场监督管理事务</v>
          </cell>
          <cell r="F97" t="str">
            <v/>
          </cell>
          <cell r="G97" t="str">
            <v/>
          </cell>
          <cell r="H97" t="str">
            <v/>
          </cell>
          <cell r="I97">
            <v>90000</v>
          </cell>
          <cell r="J97" t="str">
            <v/>
          </cell>
          <cell r="K97">
            <v>90000</v>
          </cell>
          <cell r="L97">
            <v>9</v>
          </cell>
          <cell r="M97">
            <v>9</v>
          </cell>
        </row>
        <row r="98">
          <cell r="D98">
            <v>20139</v>
          </cell>
          <cell r="E98" t="str">
            <v> 社会工作事务</v>
          </cell>
          <cell r="F98" t="str">
            <v/>
          </cell>
          <cell r="G98" t="str">
            <v/>
          </cell>
          <cell r="H98" t="str">
            <v/>
          </cell>
          <cell r="I98">
            <v>538194</v>
          </cell>
          <cell r="J98" t="str">
            <v/>
          </cell>
          <cell r="K98">
            <v>538194</v>
          </cell>
          <cell r="L98">
            <v>53.8194</v>
          </cell>
          <cell r="M98">
            <v>54</v>
          </cell>
        </row>
        <row r="99">
          <cell r="D99">
            <v>2013901</v>
          </cell>
          <cell r="E99" t="str">
            <v>  行政运行</v>
          </cell>
          <cell r="F99" t="str">
            <v/>
          </cell>
          <cell r="G99" t="str">
            <v/>
          </cell>
          <cell r="H99" t="str">
            <v/>
          </cell>
          <cell r="I99">
            <v>538194</v>
          </cell>
          <cell r="J99" t="str">
            <v/>
          </cell>
          <cell r="K99">
            <v>538194</v>
          </cell>
          <cell r="L99">
            <v>53.8194</v>
          </cell>
          <cell r="M99">
            <v>54</v>
          </cell>
        </row>
        <row r="100">
          <cell r="D100">
            <v>20140</v>
          </cell>
          <cell r="E100" t="str">
            <v> 信访事务</v>
          </cell>
          <cell r="F100" t="str">
            <v/>
          </cell>
          <cell r="G100" t="str">
            <v/>
          </cell>
          <cell r="H100" t="str">
            <v/>
          </cell>
          <cell r="I100">
            <v>13356.09</v>
          </cell>
          <cell r="J100" t="str">
            <v/>
          </cell>
          <cell r="K100">
            <v>13356.09</v>
          </cell>
          <cell r="L100">
            <v>1.335609</v>
          </cell>
          <cell r="M100">
            <v>1</v>
          </cell>
        </row>
        <row r="101">
          <cell r="D101">
            <v>2014004</v>
          </cell>
          <cell r="E101" t="str">
            <v>  信访业务</v>
          </cell>
          <cell r="F101" t="str">
            <v/>
          </cell>
          <cell r="G101" t="str">
            <v/>
          </cell>
          <cell r="H101" t="str">
            <v/>
          </cell>
          <cell r="I101">
            <v>13356.09</v>
          </cell>
          <cell r="J101" t="str">
            <v/>
          </cell>
          <cell r="K101">
            <v>13356.09</v>
          </cell>
          <cell r="L101">
            <v>1.335609</v>
          </cell>
          <cell r="M101">
            <v>1</v>
          </cell>
        </row>
        <row r="102">
          <cell r="D102">
            <v>20199</v>
          </cell>
          <cell r="E102" t="str">
            <v> 其他一般公共服务支出</v>
          </cell>
          <cell r="F102" t="str">
            <v/>
          </cell>
          <cell r="G102" t="str">
            <v/>
          </cell>
          <cell r="H102" t="str">
            <v/>
          </cell>
          <cell r="I102">
            <v>9961460.81</v>
          </cell>
          <cell r="J102">
            <v>3652184.11</v>
          </cell>
          <cell r="K102">
            <v>6309276.7</v>
          </cell>
          <cell r="L102">
            <v>630.92767</v>
          </cell>
          <cell r="M102">
            <v>631</v>
          </cell>
        </row>
        <row r="103">
          <cell r="D103">
            <v>2019999</v>
          </cell>
          <cell r="E103" t="str">
            <v>  其他一般公共服务支出</v>
          </cell>
          <cell r="F103" t="str">
            <v/>
          </cell>
          <cell r="G103" t="str">
            <v/>
          </cell>
          <cell r="H103" t="str">
            <v/>
          </cell>
          <cell r="I103">
            <v>9961460.81</v>
          </cell>
          <cell r="J103">
            <v>3652184.11</v>
          </cell>
          <cell r="K103">
            <v>6309276.7</v>
          </cell>
          <cell r="L103">
            <v>630.92767</v>
          </cell>
          <cell r="M103">
            <v>631</v>
          </cell>
        </row>
        <row r="104">
          <cell r="D104">
            <v>203</v>
          </cell>
          <cell r="E104" t="str">
            <v>国防支出</v>
          </cell>
          <cell r="F104" t="str">
            <v/>
          </cell>
          <cell r="G104" t="str">
            <v/>
          </cell>
          <cell r="H104" t="str">
            <v/>
          </cell>
          <cell r="I104">
            <v>2710114.19</v>
          </cell>
          <cell r="J104">
            <v>50112</v>
          </cell>
          <cell r="K104">
            <v>2660002.19</v>
          </cell>
          <cell r="L104">
            <v>266.000219</v>
          </cell>
          <cell r="M104">
            <v>266</v>
          </cell>
        </row>
        <row r="105">
          <cell r="D105">
            <v>20306</v>
          </cell>
          <cell r="E105" t="str">
            <v> 国防动员</v>
          </cell>
          <cell r="F105" t="str">
            <v/>
          </cell>
          <cell r="G105" t="str">
            <v/>
          </cell>
          <cell r="H105" t="str">
            <v/>
          </cell>
          <cell r="I105">
            <v>2690161.19</v>
          </cell>
          <cell r="J105">
            <v>50112</v>
          </cell>
          <cell r="K105">
            <v>2640049.19</v>
          </cell>
          <cell r="L105">
            <v>264.004919</v>
          </cell>
          <cell r="M105">
            <v>264</v>
          </cell>
        </row>
        <row r="106">
          <cell r="D106">
            <v>2030601</v>
          </cell>
          <cell r="E106" t="str">
            <v>  兵役征集</v>
          </cell>
          <cell r="F106" t="str">
            <v/>
          </cell>
          <cell r="G106" t="str">
            <v/>
          </cell>
          <cell r="H106" t="str">
            <v/>
          </cell>
          <cell r="I106">
            <v>1135000</v>
          </cell>
          <cell r="J106">
            <v>50112</v>
          </cell>
          <cell r="K106">
            <v>1084888</v>
          </cell>
          <cell r="L106">
            <v>108.4888</v>
          </cell>
          <cell r="M106">
            <v>108</v>
          </cell>
        </row>
        <row r="107">
          <cell r="D107">
            <v>2030603</v>
          </cell>
          <cell r="E107" t="str">
            <v>  人民防空</v>
          </cell>
          <cell r="F107" t="str">
            <v/>
          </cell>
          <cell r="G107" t="str">
            <v/>
          </cell>
          <cell r="H107" t="str">
            <v/>
          </cell>
          <cell r="I107">
            <v>47761.19</v>
          </cell>
          <cell r="J107" t="str">
            <v/>
          </cell>
          <cell r="K107">
            <v>47761.19</v>
          </cell>
          <cell r="L107">
            <v>4.776119</v>
          </cell>
          <cell r="M107">
            <v>5</v>
          </cell>
        </row>
        <row r="108">
          <cell r="D108">
            <v>2030607</v>
          </cell>
          <cell r="E108" t="str">
            <v>  民兵</v>
          </cell>
          <cell r="F108" t="str">
            <v/>
          </cell>
          <cell r="G108" t="str">
            <v/>
          </cell>
          <cell r="H108" t="str">
            <v/>
          </cell>
          <cell r="I108">
            <v>1492400</v>
          </cell>
          <cell r="J108" t="str">
            <v/>
          </cell>
          <cell r="K108">
            <v>1492400</v>
          </cell>
          <cell r="L108">
            <v>149.24</v>
          </cell>
          <cell r="M108">
            <v>149</v>
          </cell>
        </row>
        <row r="109">
          <cell r="D109">
            <v>2030699</v>
          </cell>
          <cell r="E109" t="str">
            <v>  其他国防动员支出</v>
          </cell>
          <cell r="F109" t="str">
            <v/>
          </cell>
          <cell r="G109" t="str">
            <v/>
          </cell>
          <cell r="H109" t="str">
            <v/>
          </cell>
          <cell r="I109">
            <v>15000</v>
          </cell>
          <cell r="J109" t="str">
            <v/>
          </cell>
          <cell r="K109">
            <v>15000</v>
          </cell>
          <cell r="L109">
            <v>1.5</v>
          </cell>
          <cell r="M109">
            <v>2</v>
          </cell>
        </row>
        <row r="110">
          <cell r="D110">
            <v>20399</v>
          </cell>
          <cell r="E110" t="str">
            <v> 其他国防支出</v>
          </cell>
          <cell r="F110" t="str">
            <v/>
          </cell>
          <cell r="G110" t="str">
            <v/>
          </cell>
          <cell r="H110" t="str">
            <v/>
          </cell>
          <cell r="I110">
            <v>19953</v>
          </cell>
          <cell r="J110" t="str">
            <v/>
          </cell>
          <cell r="K110">
            <v>19953</v>
          </cell>
          <cell r="L110">
            <v>1.9953</v>
          </cell>
          <cell r="M110">
            <v>2</v>
          </cell>
        </row>
        <row r="111">
          <cell r="D111">
            <v>2039999</v>
          </cell>
          <cell r="E111" t="str">
            <v>  其他国防支出</v>
          </cell>
          <cell r="F111" t="str">
            <v/>
          </cell>
          <cell r="G111" t="str">
            <v/>
          </cell>
          <cell r="H111" t="str">
            <v/>
          </cell>
          <cell r="I111">
            <v>19953</v>
          </cell>
          <cell r="J111" t="str">
            <v/>
          </cell>
          <cell r="K111">
            <v>19953</v>
          </cell>
          <cell r="L111">
            <v>1.9953</v>
          </cell>
          <cell r="M111">
            <v>2</v>
          </cell>
        </row>
        <row r="112">
          <cell r="D112">
            <v>204</v>
          </cell>
          <cell r="E112" t="str">
            <v>公共安全支出</v>
          </cell>
          <cell r="F112" t="str">
            <v/>
          </cell>
          <cell r="G112" t="str">
            <v/>
          </cell>
          <cell r="H112" t="str">
            <v/>
          </cell>
          <cell r="I112">
            <v>80019572</v>
          </cell>
          <cell r="J112">
            <v>51960</v>
          </cell>
          <cell r="K112">
            <v>79967612</v>
          </cell>
          <cell r="L112">
            <v>7996.7612</v>
          </cell>
          <cell r="M112">
            <v>7997</v>
          </cell>
        </row>
        <row r="113">
          <cell r="D113">
            <v>20402</v>
          </cell>
          <cell r="E113" t="str">
            <v> 公安</v>
          </cell>
          <cell r="F113" t="str">
            <v/>
          </cell>
          <cell r="G113" t="str">
            <v/>
          </cell>
          <cell r="H113" t="str">
            <v/>
          </cell>
          <cell r="I113">
            <v>71502236.55</v>
          </cell>
          <cell r="J113">
            <v>1960</v>
          </cell>
          <cell r="K113">
            <v>71500276.55</v>
          </cell>
          <cell r="L113">
            <v>7150.027655</v>
          </cell>
          <cell r="M113">
            <v>7150</v>
          </cell>
        </row>
        <row r="114">
          <cell r="D114">
            <v>2040201</v>
          </cell>
          <cell r="E114" t="str">
            <v>  行政运行</v>
          </cell>
          <cell r="F114" t="str">
            <v/>
          </cell>
          <cell r="G114" t="str">
            <v/>
          </cell>
          <cell r="H114" t="str">
            <v/>
          </cell>
          <cell r="I114">
            <v>53746216.64</v>
          </cell>
          <cell r="J114">
            <v>1960</v>
          </cell>
          <cell r="K114">
            <v>53744256.64</v>
          </cell>
          <cell r="L114">
            <v>5374.425664</v>
          </cell>
          <cell r="M114">
            <v>5374</v>
          </cell>
        </row>
        <row r="115">
          <cell r="D115">
            <v>2040202</v>
          </cell>
          <cell r="E115" t="str">
            <v>  一般行政管理事务</v>
          </cell>
          <cell r="F115" t="str">
            <v/>
          </cell>
          <cell r="G115" t="str">
            <v/>
          </cell>
          <cell r="H115" t="str">
            <v/>
          </cell>
          <cell r="I115">
            <v>3896829.32</v>
          </cell>
          <cell r="J115" t="str">
            <v/>
          </cell>
          <cell r="K115">
            <v>3896829.32</v>
          </cell>
          <cell r="L115">
            <v>389.682932</v>
          </cell>
          <cell r="M115">
            <v>390</v>
          </cell>
        </row>
        <row r="116">
          <cell r="D116">
            <v>2040220</v>
          </cell>
          <cell r="E116" t="str">
            <v>  执法办案</v>
          </cell>
          <cell r="F116" t="str">
            <v/>
          </cell>
          <cell r="G116" t="str">
            <v/>
          </cell>
          <cell r="H116" t="str">
            <v/>
          </cell>
          <cell r="I116">
            <v>180000</v>
          </cell>
          <cell r="J116" t="str">
            <v/>
          </cell>
          <cell r="K116">
            <v>180000</v>
          </cell>
          <cell r="L116">
            <v>18</v>
          </cell>
          <cell r="M116">
            <v>18</v>
          </cell>
        </row>
        <row r="117">
          <cell r="D117">
            <v>2040299</v>
          </cell>
          <cell r="E117" t="str">
            <v>  其他公安支出</v>
          </cell>
          <cell r="F117" t="str">
            <v/>
          </cell>
          <cell r="G117" t="str">
            <v/>
          </cell>
          <cell r="H117" t="str">
            <v/>
          </cell>
          <cell r="I117">
            <v>13679190.59</v>
          </cell>
          <cell r="J117" t="str">
            <v/>
          </cell>
          <cell r="K117">
            <v>13679190.59</v>
          </cell>
          <cell r="L117">
            <v>1367.919059</v>
          </cell>
          <cell r="M117">
            <v>1368</v>
          </cell>
        </row>
        <row r="118">
          <cell r="D118">
            <v>20404</v>
          </cell>
          <cell r="E118" t="str">
            <v> 检察</v>
          </cell>
          <cell r="F118" t="str">
            <v/>
          </cell>
          <cell r="G118" t="str">
            <v/>
          </cell>
          <cell r="H118" t="str">
            <v/>
          </cell>
          <cell r="I118">
            <v>312310.15</v>
          </cell>
          <cell r="J118">
            <v>50000</v>
          </cell>
          <cell r="K118">
            <v>262310.15</v>
          </cell>
          <cell r="L118">
            <v>26.231015</v>
          </cell>
          <cell r="M118">
            <v>26</v>
          </cell>
        </row>
        <row r="119">
          <cell r="D119">
            <v>2040401</v>
          </cell>
          <cell r="E119" t="str">
            <v>  行政运行</v>
          </cell>
          <cell r="F119" t="str">
            <v/>
          </cell>
          <cell r="G119" t="str">
            <v/>
          </cell>
          <cell r="H119" t="str">
            <v/>
          </cell>
          <cell r="I119">
            <v>312310.15</v>
          </cell>
          <cell r="J119" t="str">
            <v/>
          </cell>
          <cell r="K119">
            <v>312310.15</v>
          </cell>
          <cell r="L119">
            <v>31.231015</v>
          </cell>
          <cell r="M119">
            <v>31</v>
          </cell>
        </row>
        <row r="120">
          <cell r="D120">
            <v>2040499</v>
          </cell>
          <cell r="E120" t="str">
            <v>  其他检察支出</v>
          </cell>
          <cell r="F120" t="str">
            <v/>
          </cell>
          <cell r="G120" t="str">
            <v/>
          </cell>
          <cell r="H120" t="str">
            <v/>
          </cell>
          <cell r="I120" t="str">
            <v/>
          </cell>
          <cell r="J120">
            <v>50000</v>
          </cell>
          <cell r="K120">
            <v>-50000</v>
          </cell>
          <cell r="L120">
            <v>-5</v>
          </cell>
          <cell r="M120">
            <v>-5</v>
          </cell>
        </row>
        <row r="121">
          <cell r="D121">
            <v>20405</v>
          </cell>
          <cell r="E121" t="str">
            <v> 法院</v>
          </cell>
          <cell r="F121" t="str">
            <v/>
          </cell>
          <cell r="G121" t="str">
            <v/>
          </cell>
          <cell r="H121" t="str">
            <v/>
          </cell>
          <cell r="I121">
            <v>254162.5</v>
          </cell>
          <cell r="J121" t="str">
            <v/>
          </cell>
          <cell r="K121">
            <v>254162.5</v>
          </cell>
          <cell r="L121">
            <v>25.41625</v>
          </cell>
          <cell r="M121">
            <v>25</v>
          </cell>
        </row>
        <row r="122">
          <cell r="D122">
            <v>2040501</v>
          </cell>
          <cell r="E122" t="str">
            <v>  行政运行</v>
          </cell>
          <cell r="F122" t="str">
            <v/>
          </cell>
          <cell r="G122" t="str">
            <v/>
          </cell>
          <cell r="H122" t="str">
            <v/>
          </cell>
          <cell r="I122">
            <v>254162.5</v>
          </cell>
          <cell r="J122" t="str">
            <v/>
          </cell>
          <cell r="K122">
            <v>254162.5</v>
          </cell>
          <cell r="L122">
            <v>25.41625</v>
          </cell>
          <cell r="M122">
            <v>25</v>
          </cell>
        </row>
        <row r="123">
          <cell r="D123">
            <v>20406</v>
          </cell>
          <cell r="E123" t="str">
            <v> 司法</v>
          </cell>
          <cell r="F123" t="str">
            <v/>
          </cell>
          <cell r="G123" t="str">
            <v/>
          </cell>
          <cell r="H123" t="str">
            <v/>
          </cell>
          <cell r="I123">
            <v>5304682.51</v>
          </cell>
          <cell r="J123" t="str">
            <v/>
          </cell>
          <cell r="K123">
            <v>5304682.51</v>
          </cell>
          <cell r="L123">
            <v>530.468251</v>
          </cell>
          <cell r="M123">
            <v>530</v>
          </cell>
        </row>
        <row r="124">
          <cell r="D124">
            <v>2040601</v>
          </cell>
          <cell r="E124" t="str">
            <v>  行政运行</v>
          </cell>
          <cell r="F124" t="str">
            <v/>
          </cell>
          <cell r="G124" t="str">
            <v/>
          </cell>
          <cell r="H124" t="str">
            <v/>
          </cell>
          <cell r="I124">
            <v>4741635.8</v>
          </cell>
          <cell r="J124" t="str">
            <v/>
          </cell>
          <cell r="K124">
            <v>4741635.8</v>
          </cell>
          <cell r="L124">
            <v>474.16358</v>
          </cell>
          <cell r="M124">
            <v>474</v>
          </cell>
        </row>
        <row r="125">
          <cell r="D125">
            <v>2040602</v>
          </cell>
          <cell r="E125" t="str">
            <v>  一般行政管理事务</v>
          </cell>
          <cell r="F125" t="str">
            <v/>
          </cell>
          <cell r="G125" t="str">
            <v/>
          </cell>
          <cell r="H125" t="str">
            <v/>
          </cell>
          <cell r="I125">
            <v>117118.71</v>
          </cell>
          <cell r="J125" t="str">
            <v/>
          </cell>
          <cell r="K125">
            <v>117118.71</v>
          </cell>
          <cell r="L125">
            <v>11.711871</v>
          </cell>
          <cell r="M125">
            <v>12</v>
          </cell>
        </row>
        <row r="126">
          <cell r="D126">
            <v>2040699</v>
          </cell>
          <cell r="E126" t="str">
            <v>  其他司法支出</v>
          </cell>
          <cell r="F126" t="str">
            <v/>
          </cell>
          <cell r="G126" t="str">
            <v/>
          </cell>
          <cell r="H126" t="str">
            <v/>
          </cell>
          <cell r="I126">
            <v>445928</v>
          </cell>
          <cell r="J126" t="str">
            <v/>
          </cell>
          <cell r="K126">
            <v>445928</v>
          </cell>
          <cell r="L126">
            <v>44.5928</v>
          </cell>
          <cell r="M126">
            <v>45</v>
          </cell>
        </row>
        <row r="127">
          <cell r="D127">
            <v>20499</v>
          </cell>
          <cell r="E127" t="str">
            <v> 其他公共安全支出</v>
          </cell>
          <cell r="F127" t="str">
            <v/>
          </cell>
          <cell r="G127" t="str">
            <v/>
          </cell>
          <cell r="H127" t="str">
            <v/>
          </cell>
          <cell r="I127">
            <v>2646180.29</v>
          </cell>
          <cell r="J127" t="str">
            <v/>
          </cell>
          <cell r="K127">
            <v>2646180.29</v>
          </cell>
          <cell r="L127">
            <v>264.618029</v>
          </cell>
          <cell r="M127">
            <v>265</v>
          </cell>
        </row>
        <row r="128">
          <cell r="D128">
            <v>2049999</v>
          </cell>
          <cell r="E128" t="str">
            <v>  其他公共安全支出</v>
          </cell>
          <cell r="F128" t="str">
            <v/>
          </cell>
          <cell r="G128" t="str">
            <v/>
          </cell>
          <cell r="H128" t="str">
            <v/>
          </cell>
          <cell r="I128">
            <v>2646180.29</v>
          </cell>
          <cell r="J128" t="str">
            <v/>
          </cell>
          <cell r="K128">
            <v>2646180.29</v>
          </cell>
          <cell r="L128">
            <v>264.618029</v>
          </cell>
          <cell r="M128">
            <v>265</v>
          </cell>
        </row>
        <row r="129">
          <cell r="D129">
            <v>205</v>
          </cell>
          <cell r="E129" t="str">
            <v>教育支出</v>
          </cell>
          <cell r="F129" t="str">
            <v/>
          </cell>
          <cell r="G129" t="str">
            <v/>
          </cell>
          <cell r="H129" t="str">
            <v/>
          </cell>
          <cell r="I129">
            <v>286156373.8</v>
          </cell>
          <cell r="J129">
            <v>26517</v>
          </cell>
          <cell r="K129">
            <v>286129856.8</v>
          </cell>
          <cell r="L129">
            <v>28612.98568</v>
          </cell>
          <cell r="M129">
            <v>28613</v>
          </cell>
        </row>
        <row r="130">
          <cell r="D130">
            <v>20501</v>
          </cell>
          <cell r="E130" t="str">
            <v> 教育管理事务</v>
          </cell>
          <cell r="F130" t="str">
            <v/>
          </cell>
          <cell r="G130" t="str">
            <v/>
          </cell>
          <cell r="H130" t="str">
            <v/>
          </cell>
          <cell r="I130">
            <v>5903494.58</v>
          </cell>
          <cell r="J130" t="str">
            <v/>
          </cell>
          <cell r="K130">
            <v>5903494.58</v>
          </cell>
          <cell r="L130">
            <v>590.349458</v>
          </cell>
          <cell r="M130">
            <v>590</v>
          </cell>
        </row>
        <row r="131">
          <cell r="D131">
            <v>2050101</v>
          </cell>
          <cell r="E131" t="str">
            <v>  行政运行</v>
          </cell>
          <cell r="F131" t="str">
            <v/>
          </cell>
          <cell r="G131" t="str">
            <v/>
          </cell>
          <cell r="H131" t="str">
            <v/>
          </cell>
          <cell r="I131">
            <v>1766071.96</v>
          </cell>
          <cell r="J131" t="str">
            <v/>
          </cell>
          <cell r="K131">
            <v>1766071.96</v>
          </cell>
          <cell r="L131">
            <v>176.607196</v>
          </cell>
          <cell r="M131">
            <v>177</v>
          </cell>
        </row>
        <row r="132">
          <cell r="D132">
            <v>2050199</v>
          </cell>
          <cell r="E132" t="str">
            <v>  其他教育管理事务支出</v>
          </cell>
          <cell r="F132" t="str">
            <v/>
          </cell>
          <cell r="G132" t="str">
            <v/>
          </cell>
          <cell r="H132" t="str">
            <v/>
          </cell>
          <cell r="I132">
            <v>4137422.62</v>
          </cell>
          <cell r="J132" t="str">
            <v/>
          </cell>
          <cell r="K132">
            <v>4137422.62</v>
          </cell>
          <cell r="L132">
            <v>413.742262</v>
          </cell>
          <cell r="M132">
            <v>414</v>
          </cell>
        </row>
        <row r="133">
          <cell r="D133">
            <v>20502</v>
          </cell>
          <cell r="E133" t="str">
            <v> 普通教育</v>
          </cell>
          <cell r="F133" t="str">
            <v/>
          </cell>
          <cell r="G133" t="str">
            <v/>
          </cell>
          <cell r="H133" t="str">
            <v/>
          </cell>
          <cell r="I133">
            <v>269784915.21</v>
          </cell>
          <cell r="J133">
            <v>13437</v>
          </cell>
          <cell r="K133">
            <v>269771478.21</v>
          </cell>
          <cell r="L133">
            <v>26977.147821</v>
          </cell>
          <cell r="M133">
            <v>26977</v>
          </cell>
        </row>
        <row r="134">
          <cell r="D134">
            <v>2050201</v>
          </cell>
          <cell r="E134" t="str">
            <v>  学前教育</v>
          </cell>
          <cell r="F134" t="str">
            <v/>
          </cell>
          <cell r="G134" t="str">
            <v/>
          </cell>
          <cell r="H134" t="str">
            <v/>
          </cell>
          <cell r="I134">
            <v>23686541.41</v>
          </cell>
          <cell r="J134" t="str">
            <v/>
          </cell>
          <cell r="K134">
            <v>23686541.41</v>
          </cell>
          <cell r="L134">
            <v>2368.654141</v>
          </cell>
          <cell r="M134">
            <v>2369</v>
          </cell>
        </row>
        <row r="135">
          <cell r="D135">
            <v>2050202</v>
          </cell>
          <cell r="E135" t="str">
            <v>  小学教育</v>
          </cell>
          <cell r="F135" t="str">
            <v/>
          </cell>
          <cell r="G135" t="str">
            <v/>
          </cell>
          <cell r="H135" t="str">
            <v/>
          </cell>
          <cell r="I135">
            <v>144021762.66</v>
          </cell>
          <cell r="J135">
            <v>2001</v>
          </cell>
          <cell r="K135">
            <v>144019761.66</v>
          </cell>
          <cell r="L135">
            <v>14401.976166</v>
          </cell>
          <cell r="M135">
            <v>14402</v>
          </cell>
        </row>
        <row r="136">
          <cell r="D136">
            <v>2050203</v>
          </cell>
          <cell r="E136" t="str">
            <v>  初中教育</v>
          </cell>
          <cell r="F136" t="str">
            <v/>
          </cell>
          <cell r="G136" t="str">
            <v/>
          </cell>
          <cell r="H136" t="str">
            <v/>
          </cell>
          <cell r="I136">
            <v>65757270.46</v>
          </cell>
          <cell r="J136">
            <v>11436</v>
          </cell>
          <cell r="K136">
            <v>65745834.46</v>
          </cell>
          <cell r="L136">
            <v>6574.583446</v>
          </cell>
          <cell r="M136">
            <v>6575</v>
          </cell>
        </row>
        <row r="137">
          <cell r="D137">
            <v>2050204</v>
          </cell>
          <cell r="E137" t="str">
            <v>  高中教育</v>
          </cell>
          <cell r="F137" t="str">
            <v/>
          </cell>
          <cell r="G137" t="str">
            <v/>
          </cell>
          <cell r="H137" t="str">
            <v/>
          </cell>
          <cell r="I137">
            <v>27897398.57</v>
          </cell>
          <cell r="J137" t="str">
            <v/>
          </cell>
          <cell r="K137">
            <v>27897398.57</v>
          </cell>
          <cell r="L137">
            <v>2789.739857</v>
          </cell>
          <cell r="M137">
            <v>2790</v>
          </cell>
        </row>
        <row r="138">
          <cell r="D138">
            <v>2050299</v>
          </cell>
          <cell r="E138" t="str">
            <v>  其他普通教育支出</v>
          </cell>
          <cell r="F138" t="str">
            <v/>
          </cell>
          <cell r="G138" t="str">
            <v/>
          </cell>
          <cell r="H138" t="str">
            <v/>
          </cell>
          <cell r="I138">
            <v>8421942.11</v>
          </cell>
          <cell r="J138" t="str">
            <v/>
          </cell>
          <cell r="K138">
            <v>8421942.11</v>
          </cell>
          <cell r="L138">
            <v>842.194211</v>
          </cell>
          <cell r="M138">
            <v>842</v>
          </cell>
        </row>
        <row r="139">
          <cell r="D139">
            <v>20503</v>
          </cell>
          <cell r="E139" t="str">
            <v> 职业教育</v>
          </cell>
          <cell r="F139" t="str">
            <v/>
          </cell>
          <cell r="G139" t="str">
            <v/>
          </cell>
          <cell r="H139" t="str">
            <v/>
          </cell>
          <cell r="I139">
            <v>8443758.52</v>
          </cell>
          <cell r="J139">
            <v>13080</v>
          </cell>
          <cell r="K139">
            <v>8430678.52</v>
          </cell>
          <cell r="L139">
            <v>843.067852</v>
          </cell>
          <cell r="M139">
            <v>843</v>
          </cell>
        </row>
        <row r="140">
          <cell r="D140">
            <v>2050302</v>
          </cell>
          <cell r="E140" t="str">
            <v>  中等职业教育</v>
          </cell>
          <cell r="F140" t="str">
            <v/>
          </cell>
          <cell r="G140" t="str">
            <v/>
          </cell>
          <cell r="H140" t="str">
            <v/>
          </cell>
          <cell r="I140">
            <v>8443758.52</v>
          </cell>
          <cell r="J140">
            <v>13080</v>
          </cell>
          <cell r="K140">
            <v>8430678.52</v>
          </cell>
          <cell r="L140">
            <v>843.067852</v>
          </cell>
          <cell r="M140">
            <v>843</v>
          </cell>
        </row>
        <row r="141">
          <cell r="D141">
            <v>20508</v>
          </cell>
          <cell r="E141" t="str">
            <v> 进修及培训</v>
          </cell>
          <cell r="F141" t="str">
            <v/>
          </cell>
          <cell r="G141" t="str">
            <v/>
          </cell>
          <cell r="H141" t="str">
            <v/>
          </cell>
          <cell r="I141">
            <v>1855299.01</v>
          </cell>
          <cell r="J141" t="str">
            <v/>
          </cell>
          <cell r="K141">
            <v>1855299.01</v>
          </cell>
          <cell r="L141">
            <v>185.529901</v>
          </cell>
          <cell r="M141">
            <v>186</v>
          </cell>
        </row>
        <row r="142">
          <cell r="D142">
            <v>2050802</v>
          </cell>
          <cell r="E142" t="str">
            <v>  干部教育</v>
          </cell>
          <cell r="F142" t="str">
            <v/>
          </cell>
          <cell r="G142" t="str">
            <v/>
          </cell>
          <cell r="H142" t="str">
            <v/>
          </cell>
          <cell r="I142">
            <v>1855299.01</v>
          </cell>
          <cell r="J142" t="str">
            <v/>
          </cell>
          <cell r="K142">
            <v>1855299.01</v>
          </cell>
          <cell r="L142">
            <v>185.529901</v>
          </cell>
          <cell r="M142">
            <v>186</v>
          </cell>
        </row>
        <row r="143">
          <cell r="D143">
            <v>20599</v>
          </cell>
          <cell r="E143" t="str">
            <v> 其他教育支出</v>
          </cell>
          <cell r="F143" t="str">
            <v/>
          </cell>
          <cell r="G143" t="str">
            <v/>
          </cell>
          <cell r="H143" t="str">
            <v/>
          </cell>
          <cell r="I143">
            <v>168906.48</v>
          </cell>
          <cell r="J143" t="str">
            <v/>
          </cell>
          <cell r="K143">
            <v>168906.48</v>
          </cell>
          <cell r="L143">
            <v>16.890648</v>
          </cell>
          <cell r="M143">
            <v>17</v>
          </cell>
        </row>
        <row r="144">
          <cell r="D144">
            <v>2059999</v>
          </cell>
          <cell r="E144" t="str">
            <v>  其他教育支出</v>
          </cell>
          <cell r="F144" t="str">
            <v/>
          </cell>
          <cell r="G144" t="str">
            <v/>
          </cell>
          <cell r="H144" t="str">
            <v/>
          </cell>
          <cell r="I144">
            <v>168906.48</v>
          </cell>
          <cell r="J144" t="str">
            <v/>
          </cell>
          <cell r="K144">
            <v>168906.48</v>
          </cell>
          <cell r="L144">
            <v>16.890648</v>
          </cell>
          <cell r="M144">
            <v>17</v>
          </cell>
        </row>
        <row r="145">
          <cell r="D145">
            <v>206</v>
          </cell>
          <cell r="E145" t="str">
            <v>科学技术支出</v>
          </cell>
          <cell r="F145" t="str">
            <v/>
          </cell>
          <cell r="G145" t="str">
            <v/>
          </cell>
          <cell r="H145" t="str">
            <v/>
          </cell>
          <cell r="I145">
            <v>906525.53</v>
          </cell>
          <cell r="J145">
            <v>1000</v>
          </cell>
          <cell r="K145">
            <v>905525.53</v>
          </cell>
          <cell r="L145">
            <v>90.552553</v>
          </cell>
          <cell r="M145">
            <v>91</v>
          </cell>
        </row>
        <row r="146">
          <cell r="D146">
            <v>20601</v>
          </cell>
          <cell r="E146" t="str">
            <v> 科学技术管理事务</v>
          </cell>
          <cell r="F146" t="str">
            <v/>
          </cell>
          <cell r="G146" t="str">
            <v/>
          </cell>
          <cell r="H146" t="str">
            <v/>
          </cell>
          <cell r="I146">
            <v>836525.53</v>
          </cell>
          <cell r="J146">
            <v>1000</v>
          </cell>
          <cell r="K146">
            <v>835525.53</v>
          </cell>
          <cell r="L146">
            <v>83.552553</v>
          </cell>
          <cell r="M146">
            <v>84</v>
          </cell>
        </row>
        <row r="147">
          <cell r="D147">
            <v>2060101</v>
          </cell>
          <cell r="E147" t="str">
            <v>  行政运行</v>
          </cell>
          <cell r="F147" t="str">
            <v/>
          </cell>
          <cell r="G147" t="str">
            <v/>
          </cell>
          <cell r="H147" t="str">
            <v/>
          </cell>
          <cell r="I147">
            <v>761135.78</v>
          </cell>
          <cell r="J147">
            <v>1000</v>
          </cell>
          <cell r="K147">
            <v>760135.78</v>
          </cell>
          <cell r="L147">
            <v>76.013578</v>
          </cell>
          <cell r="M147">
            <v>76</v>
          </cell>
        </row>
        <row r="148">
          <cell r="D148">
            <v>2060199</v>
          </cell>
          <cell r="E148" t="str">
            <v>  其他科学技术管理事务支出</v>
          </cell>
          <cell r="F148" t="str">
            <v/>
          </cell>
          <cell r="G148" t="str">
            <v/>
          </cell>
          <cell r="H148" t="str">
            <v/>
          </cell>
          <cell r="I148">
            <v>75389.75</v>
          </cell>
          <cell r="J148" t="str">
            <v/>
          </cell>
          <cell r="K148">
            <v>75389.75</v>
          </cell>
          <cell r="L148">
            <v>7.538975</v>
          </cell>
          <cell r="M148">
            <v>8</v>
          </cell>
        </row>
        <row r="149">
          <cell r="D149">
            <v>20607</v>
          </cell>
          <cell r="E149" t="str">
            <v> 科学技术普及</v>
          </cell>
          <cell r="F149" t="str">
            <v/>
          </cell>
          <cell r="G149" t="str">
            <v/>
          </cell>
          <cell r="H149" t="str">
            <v/>
          </cell>
          <cell r="I149">
            <v>70000</v>
          </cell>
          <cell r="J149" t="str">
            <v/>
          </cell>
          <cell r="K149">
            <v>70000</v>
          </cell>
          <cell r="L149">
            <v>7</v>
          </cell>
          <cell r="M149">
            <v>7</v>
          </cell>
        </row>
        <row r="150">
          <cell r="D150">
            <v>2060702</v>
          </cell>
          <cell r="E150" t="str">
            <v>  科普活动</v>
          </cell>
          <cell r="F150" t="str">
            <v/>
          </cell>
          <cell r="G150" t="str">
            <v/>
          </cell>
          <cell r="H150" t="str">
            <v/>
          </cell>
          <cell r="I150">
            <v>50000</v>
          </cell>
          <cell r="J150" t="str">
            <v/>
          </cell>
          <cell r="K150">
            <v>50000</v>
          </cell>
          <cell r="L150">
            <v>5</v>
          </cell>
          <cell r="M150">
            <v>5</v>
          </cell>
        </row>
        <row r="151">
          <cell r="D151">
            <v>2060799</v>
          </cell>
          <cell r="E151" t="str">
            <v>  其他科学技术普及支出</v>
          </cell>
          <cell r="F151" t="str">
            <v/>
          </cell>
          <cell r="G151" t="str">
            <v/>
          </cell>
          <cell r="H151" t="str">
            <v/>
          </cell>
          <cell r="I151">
            <v>20000</v>
          </cell>
          <cell r="J151" t="str">
            <v/>
          </cell>
          <cell r="K151">
            <v>20000</v>
          </cell>
          <cell r="L151">
            <v>2</v>
          </cell>
          <cell r="M151">
            <v>2</v>
          </cell>
        </row>
        <row r="152">
          <cell r="D152">
            <v>207</v>
          </cell>
          <cell r="E152" t="str">
            <v>文化旅游体育与传媒支出</v>
          </cell>
          <cell r="F152" t="str">
            <v/>
          </cell>
          <cell r="G152" t="str">
            <v/>
          </cell>
          <cell r="H152">
            <v>-80000</v>
          </cell>
          <cell r="I152">
            <v>22341111.75</v>
          </cell>
          <cell r="J152">
            <v>80</v>
          </cell>
          <cell r="K152">
            <v>22341031.75</v>
          </cell>
          <cell r="L152">
            <v>2234.103175</v>
          </cell>
          <cell r="M152">
            <v>2234</v>
          </cell>
        </row>
        <row r="153">
          <cell r="D153">
            <v>20701</v>
          </cell>
          <cell r="E153" t="str">
            <v> 文化和旅游</v>
          </cell>
          <cell r="F153" t="str">
            <v/>
          </cell>
          <cell r="G153" t="str">
            <v/>
          </cell>
          <cell r="H153">
            <v>-80000</v>
          </cell>
          <cell r="I153">
            <v>9130900.99</v>
          </cell>
          <cell r="J153">
            <v>80</v>
          </cell>
          <cell r="K153">
            <v>9130820.99</v>
          </cell>
          <cell r="L153">
            <v>913.082099</v>
          </cell>
          <cell r="M153">
            <v>913</v>
          </cell>
        </row>
        <row r="154">
          <cell r="D154">
            <v>2070101</v>
          </cell>
          <cell r="E154" t="str">
            <v>  行政运行</v>
          </cell>
          <cell r="F154" t="str">
            <v/>
          </cell>
          <cell r="G154" t="str">
            <v/>
          </cell>
          <cell r="H154" t="str">
            <v/>
          </cell>
          <cell r="I154">
            <v>2441334.82</v>
          </cell>
          <cell r="J154">
            <v>80</v>
          </cell>
          <cell r="K154">
            <v>2441254.82</v>
          </cell>
          <cell r="L154">
            <v>244.125482</v>
          </cell>
          <cell r="M154">
            <v>244</v>
          </cell>
        </row>
        <row r="155">
          <cell r="D155">
            <v>2070104</v>
          </cell>
          <cell r="E155" t="str">
            <v>  图书馆</v>
          </cell>
          <cell r="F155" t="str">
            <v/>
          </cell>
          <cell r="G155" t="str">
            <v/>
          </cell>
          <cell r="H155" t="str">
            <v/>
          </cell>
          <cell r="I155">
            <v>912175.96</v>
          </cell>
          <cell r="J155" t="str">
            <v/>
          </cell>
          <cell r="K155">
            <v>912175.96</v>
          </cell>
          <cell r="L155">
            <v>91.217596</v>
          </cell>
          <cell r="M155">
            <v>91</v>
          </cell>
        </row>
        <row r="156">
          <cell r="D156">
            <v>2070109</v>
          </cell>
          <cell r="E156" t="str">
            <v>  群众文化</v>
          </cell>
          <cell r="F156" t="str">
            <v/>
          </cell>
          <cell r="G156" t="str">
            <v/>
          </cell>
          <cell r="H156" t="str">
            <v/>
          </cell>
          <cell r="I156">
            <v>3962325.89</v>
          </cell>
          <cell r="J156" t="str">
            <v/>
          </cell>
          <cell r="K156">
            <v>3962325.89</v>
          </cell>
          <cell r="L156">
            <v>396.232589</v>
          </cell>
          <cell r="M156">
            <v>396</v>
          </cell>
        </row>
        <row r="157">
          <cell r="D157">
            <v>2070111</v>
          </cell>
          <cell r="E157" t="str">
            <v>  文化创作与保护</v>
          </cell>
          <cell r="F157" t="str">
            <v/>
          </cell>
          <cell r="G157" t="str">
            <v/>
          </cell>
          <cell r="H157" t="str">
            <v/>
          </cell>
          <cell r="I157">
            <v>36000</v>
          </cell>
          <cell r="J157" t="str">
            <v/>
          </cell>
          <cell r="K157">
            <v>36000</v>
          </cell>
          <cell r="L157">
            <v>3.6</v>
          </cell>
          <cell r="M157">
            <v>4</v>
          </cell>
        </row>
        <row r="158">
          <cell r="D158">
            <v>2070199</v>
          </cell>
          <cell r="E158" t="str">
            <v>  其他文化和旅游支出</v>
          </cell>
          <cell r="F158" t="str">
            <v/>
          </cell>
          <cell r="G158" t="str">
            <v/>
          </cell>
          <cell r="H158">
            <v>-80000</v>
          </cell>
          <cell r="I158">
            <v>1779064.32</v>
          </cell>
          <cell r="J158" t="str">
            <v/>
          </cell>
          <cell r="K158">
            <v>1779064.32</v>
          </cell>
          <cell r="L158">
            <v>177.906432</v>
          </cell>
          <cell r="M158">
            <v>178</v>
          </cell>
        </row>
        <row r="159">
          <cell r="D159">
            <v>20702</v>
          </cell>
          <cell r="E159" t="str">
            <v> 文物</v>
          </cell>
          <cell r="F159" t="str">
            <v/>
          </cell>
          <cell r="G159" t="str">
            <v/>
          </cell>
          <cell r="H159" t="str">
            <v/>
          </cell>
          <cell r="I159">
            <v>8928789.62</v>
          </cell>
          <cell r="J159" t="str">
            <v/>
          </cell>
          <cell r="K159">
            <v>8928789.62</v>
          </cell>
          <cell r="L159">
            <v>892.878962</v>
          </cell>
          <cell r="M159">
            <v>893</v>
          </cell>
        </row>
        <row r="160">
          <cell r="D160">
            <v>2070201</v>
          </cell>
          <cell r="E160" t="str">
            <v>  行政运行</v>
          </cell>
          <cell r="F160" t="str">
            <v/>
          </cell>
          <cell r="G160" t="str">
            <v/>
          </cell>
          <cell r="H160" t="str">
            <v/>
          </cell>
          <cell r="I160">
            <v>3064069.22</v>
          </cell>
          <cell r="J160" t="str">
            <v/>
          </cell>
          <cell r="K160">
            <v>3064069.22</v>
          </cell>
          <cell r="L160">
            <v>306.406922</v>
          </cell>
          <cell r="M160">
            <v>306</v>
          </cell>
        </row>
        <row r="161">
          <cell r="D161">
            <v>2070204</v>
          </cell>
          <cell r="E161" t="str">
            <v>  文物保护</v>
          </cell>
          <cell r="F161" t="str">
            <v/>
          </cell>
          <cell r="G161" t="str">
            <v/>
          </cell>
          <cell r="H161" t="str">
            <v/>
          </cell>
          <cell r="I161">
            <v>139736.5</v>
          </cell>
          <cell r="J161" t="str">
            <v/>
          </cell>
          <cell r="K161">
            <v>139736.5</v>
          </cell>
          <cell r="L161">
            <v>13.97365</v>
          </cell>
          <cell r="M161">
            <v>14</v>
          </cell>
        </row>
        <row r="162">
          <cell r="D162">
            <v>2070205</v>
          </cell>
          <cell r="E162" t="str">
            <v>  博物馆</v>
          </cell>
          <cell r="F162" t="str">
            <v/>
          </cell>
          <cell r="G162" t="str">
            <v/>
          </cell>
          <cell r="H162" t="str">
            <v/>
          </cell>
          <cell r="I162">
            <v>4757710.33</v>
          </cell>
          <cell r="J162" t="str">
            <v/>
          </cell>
          <cell r="K162">
            <v>4757710.33</v>
          </cell>
          <cell r="L162">
            <v>475.771033</v>
          </cell>
          <cell r="M162">
            <v>476</v>
          </cell>
        </row>
        <row r="163">
          <cell r="D163">
            <v>2070299</v>
          </cell>
          <cell r="E163" t="str">
            <v>  其他文物支出</v>
          </cell>
          <cell r="F163" t="str">
            <v/>
          </cell>
          <cell r="G163" t="str">
            <v/>
          </cell>
          <cell r="H163" t="str">
            <v/>
          </cell>
          <cell r="I163">
            <v>967273.57</v>
          </cell>
          <cell r="J163" t="str">
            <v/>
          </cell>
          <cell r="K163">
            <v>967273.57</v>
          </cell>
          <cell r="L163">
            <v>96.727357</v>
          </cell>
          <cell r="M163">
            <v>97</v>
          </cell>
        </row>
        <row r="164">
          <cell r="D164">
            <v>20703</v>
          </cell>
          <cell r="E164" t="str">
            <v> 体育</v>
          </cell>
          <cell r="F164" t="str">
            <v/>
          </cell>
          <cell r="G164" t="str">
            <v/>
          </cell>
          <cell r="H164" t="str">
            <v/>
          </cell>
          <cell r="I164">
            <v>714729.18</v>
          </cell>
          <cell r="J164" t="str">
            <v/>
          </cell>
          <cell r="K164">
            <v>714729.18</v>
          </cell>
          <cell r="L164">
            <v>71.472918</v>
          </cell>
          <cell r="M164">
            <v>71</v>
          </cell>
        </row>
        <row r="165">
          <cell r="D165">
            <v>2070399</v>
          </cell>
          <cell r="E165" t="str">
            <v>  其他体育支出</v>
          </cell>
          <cell r="F165" t="str">
            <v/>
          </cell>
          <cell r="G165" t="str">
            <v/>
          </cell>
          <cell r="H165" t="str">
            <v/>
          </cell>
          <cell r="I165">
            <v>714729.18</v>
          </cell>
          <cell r="J165" t="str">
            <v/>
          </cell>
          <cell r="K165">
            <v>714729.18</v>
          </cell>
          <cell r="L165">
            <v>71.472918</v>
          </cell>
          <cell r="M165">
            <v>71</v>
          </cell>
        </row>
        <row r="166">
          <cell r="D166">
            <v>20708</v>
          </cell>
          <cell r="E166" t="str">
            <v> 广播电视</v>
          </cell>
          <cell r="F166" t="str">
            <v/>
          </cell>
          <cell r="G166" t="str">
            <v/>
          </cell>
          <cell r="H166" t="str">
            <v/>
          </cell>
          <cell r="I166">
            <v>3566691.96</v>
          </cell>
          <cell r="J166" t="str">
            <v/>
          </cell>
          <cell r="K166">
            <v>3566691.96</v>
          </cell>
          <cell r="L166">
            <v>356.669196</v>
          </cell>
          <cell r="M166">
            <v>357</v>
          </cell>
        </row>
        <row r="167">
          <cell r="D167">
            <v>2070808</v>
          </cell>
          <cell r="E167" t="str">
            <v>  广播电视事务</v>
          </cell>
          <cell r="F167" t="str">
            <v/>
          </cell>
          <cell r="G167" t="str">
            <v/>
          </cell>
          <cell r="H167" t="str">
            <v/>
          </cell>
          <cell r="I167">
            <v>3566691.96</v>
          </cell>
          <cell r="J167" t="str">
            <v/>
          </cell>
          <cell r="K167">
            <v>3566691.96</v>
          </cell>
          <cell r="L167">
            <v>356.669196</v>
          </cell>
          <cell r="M167">
            <v>357</v>
          </cell>
        </row>
        <row r="168">
          <cell r="D168">
            <v>208</v>
          </cell>
          <cell r="E168" t="str">
            <v>社会保障和就业支出</v>
          </cell>
          <cell r="F168" t="str">
            <v/>
          </cell>
          <cell r="G168" t="str">
            <v/>
          </cell>
          <cell r="H168" t="str">
            <v/>
          </cell>
          <cell r="I168">
            <v>271972376.98</v>
          </cell>
          <cell r="J168">
            <v>1265103.57</v>
          </cell>
          <cell r="K168">
            <v>270707273.41</v>
          </cell>
          <cell r="L168">
            <v>27070.727341</v>
          </cell>
          <cell r="M168">
            <v>27071</v>
          </cell>
        </row>
        <row r="169">
          <cell r="D169">
            <v>20801</v>
          </cell>
          <cell r="E169" t="str">
            <v> 人力资源和社会保障管理事务</v>
          </cell>
          <cell r="F169" t="str">
            <v/>
          </cell>
          <cell r="G169" t="str">
            <v/>
          </cell>
          <cell r="H169" t="str">
            <v/>
          </cell>
          <cell r="I169">
            <v>8204507.09</v>
          </cell>
          <cell r="J169">
            <v>3015</v>
          </cell>
          <cell r="K169">
            <v>8201492.09</v>
          </cell>
          <cell r="L169">
            <v>820.149209</v>
          </cell>
          <cell r="M169">
            <v>820</v>
          </cell>
        </row>
        <row r="170">
          <cell r="D170">
            <v>2080101</v>
          </cell>
          <cell r="E170" t="str">
            <v>  行政运行</v>
          </cell>
          <cell r="F170" t="str">
            <v/>
          </cell>
          <cell r="G170" t="str">
            <v/>
          </cell>
          <cell r="H170" t="str">
            <v/>
          </cell>
          <cell r="I170">
            <v>1807644.47</v>
          </cell>
          <cell r="J170">
            <v>1995</v>
          </cell>
          <cell r="K170">
            <v>1805649.47</v>
          </cell>
          <cell r="L170">
            <v>180.564947</v>
          </cell>
          <cell r="M170">
            <v>181</v>
          </cell>
        </row>
        <row r="171">
          <cell r="D171">
            <v>2080104</v>
          </cell>
          <cell r="E171" t="str">
            <v>  综合业务管理</v>
          </cell>
          <cell r="F171" t="str">
            <v/>
          </cell>
          <cell r="G171" t="str">
            <v/>
          </cell>
          <cell r="H171" t="str">
            <v/>
          </cell>
          <cell r="I171">
            <v>102040.92</v>
          </cell>
          <cell r="J171" t="str">
            <v/>
          </cell>
          <cell r="K171">
            <v>102040.92</v>
          </cell>
          <cell r="L171">
            <v>10.204092</v>
          </cell>
          <cell r="M171">
            <v>10</v>
          </cell>
        </row>
        <row r="172">
          <cell r="D172">
            <v>2080109</v>
          </cell>
          <cell r="E172" t="str">
            <v>  社会保险经办机构</v>
          </cell>
          <cell r="F172" t="str">
            <v/>
          </cell>
          <cell r="G172" t="str">
            <v/>
          </cell>
          <cell r="H172" t="str">
            <v/>
          </cell>
          <cell r="I172">
            <v>4666658.63</v>
          </cell>
          <cell r="J172" t="str">
            <v/>
          </cell>
          <cell r="K172">
            <v>4666658.63</v>
          </cell>
          <cell r="L172">
            <v>466.665863</v>
          </cell>
          <cell r="M172">
            <v>467</v>
          </cell>
        </row>
        <row r="173">
          <cell r="D173">
            <v>2080150</v>
          </cell>
          <cell r="E173" t="str">
            <v>  事业运行</v>
          </cell>
          <cell r="F173" t="str">
            <v/>
          </cell>
          <cell r="G173" t="str">
            <v/>
          </cell>
          <cell r="H173" t="str">
            <v/>
          </cell>
          <cell r="I173">
            <v>897507.85</v>
          </cell>
          <cell r="J173">
            <v>1020</v>
          </cell>
          <cell r="K173">
            <v>896487.85</v>
          </cell>
          <cell r="L173">
            <v>89.648785</v>
          </cell>
          <cell r="M173">
            <v>90</v>
          </cell>
        </row>
        <row r="174">
          <cell r="D174">
            <v>2080199</v>
          </cell>
          <cell r="E174" t="str">
            <v>  其他人力资源和社会保障管理事务支出</v>
          </cell>
          <cell r="F174" t="str">
            <v/>
          </cell>
          <cell r="G174" t="str">
            <v/>
          </cell>
          <cell r="H174" t="str">
            <v/>
          </cell>
          <cell r="I174">
            <v>730655.22</v>
          </cell>
          <cell r="J174" t="str">
            <v/>
          </cell>
          <cell r="K174">
            <v>730655.22</v>
          </cell>
          <cell r="L174">
            <v>73.065522</v>
          </cell>
          <cell r="M174">
            <v>73</v>
          </cell>
        </row>
        <row r="175">
          <cell r="D175">
            <v>20802</v>
          </cell>
          <cell r="E175" t="str">
            <v> 民政管理事务</v>
          </cell>
          <cell r="F175" t="str">
            <v/>
          </cell>
          <cell r="G175" t="str">
            <v/>
          </cell>
          <cell r="H175" t="str">
            <v/>
          </cell>
          <cell r="I175">
            <v>3995496.61</v>
          </cell>
          <cell r="J175" t="str">
            <v/>
          </cell>
          <cell r="K175">
            <v>3995496.61</v>
          </cell>
          <cell r="L175">
            <v>399.549661</v>
          </cell>
          <cell r="M175">
            <v>400</v>
          </cell>
        </row>
        <row r="176">
          <cell r="D176">
            <v>2080201</v>
          </cell>
          <cell r="E176" t="str">
            <v>  行政运行</v>
          </cell>
          <cell r="F176" t="str">
            <v/>
          </cell>
          <cell r="G176" t="str">
            <v/>
          </cell>
          <cell r="H176" t="str">
            <v/>
          </cell>
          <cell r="I176">
            <v>1182266.87</v>
          </cell>
          <cell r="J176" t="str">
            <v/>
          </cell>
          <cell r="K176">
            <v>1182266.87</v>
          </cell>
          <cell r="L176">
            <v>118.226687</v>
          </cell>
          <cell r="M176">
            <v>118</v>
          </cell>
        </row>
        <row r="177">
          <cell r="D177">
            <v>2080206</v>
          </cell>
          <cell r="E177" t="str">
            <v>  社会组织管理</v>
          </cell>
          <cell r="F177" t="str">
            <v/>
          </cell>
          <cell r="G177" t="str">
            <v/>
          </cell>
          <cell r="H177" t="str">
            <v/>
          </cell>
          <cell r="I177">
            <v>20000</v>
          </cell>
          <cell r="J177" t="str">
            <v/>
          </cell>
          <cell r="K177">
            <v>20000</v>
          </cell>
          <cell r="L177">
            <v>2</v>
          </cell>
          <cell r="M177">
            <v>2</v>
          </cell>
        </row>
        <row r="178">
          <cell r="D178">
            <v>2080299</v>
          </cell>
          <cell r="E178" t="str">
            <v>  其他民政管理事务支出</v>
          </cell>
          <cell r="F178" t="str">
            <v/>
          </cell>
          <cell r="G178" t="str">
            <v/>
          </cell>
          <cell r="H178" t="str">
            <v/>
          </cell>
          <cell r="I178">
            <v>2793229.74</v>
          </cell>
          <cell r="J178" t="str">
            <v/>
          </cell>
          <cell r="K178">
            <v>2793229.74</v>
          </cell>
          <cell r="L178">
            <v>279.322974</v>
          </cell>
          <cell r="M178">
            <v>279</v>
          </cell>
        </row>
        <row r="179">
          <cell r="D179">
            <v>20805</v>
          </cell>
          <cell r="E179" t="str">
            <v> 行政事业单位养老支出</v>
          </cell>
          <cell r="F179" t="str">
            <v/>
          </cell>
          <cell r="G179" t="str">
            <v/>
          </cell>
          <cell r="H179" t="str">
            <v/>
          </cell>
          <cell r="I179">
            <v>150828498.36</v>
          </cell>
          <cell r="J179">
            <v>144518.43</v>
          </cell>
          <cell r="K179">
            <v>150683979.93</v>
          </cell>
          <cell r="L179">
            <v>15068.397993</v>
          </cell>
          <cell r="M179">
            <v>15068</v>
          </cell>
        </row>
        <row r="180">
          <cell r="D180">
            <v>2080501</v>
          </cell>
          <cell r="E180" t="str">
            <v>  行政单位离退休</v>
          </cell>
          <cell r="F180" t="str">
            <v/>
          </cell>
          <cell r="G180" t="str">
            <v/>
          </cell>
          <cell r="H180" t="str">
            <v/>
          </cell>
          <cell r="I180">
            <v>247200</v>
          </cell>
          <cell r="J180" t="str">
            <v/>
          </cell>
          <cell r="K180">
            <v>247200</v>
          </cell>
          <cell r="L180">
            <v>24.72</v>
          </cell>
          <cell r="M180">
            <v>25</v>
          </cell>
        </row>
        <row r="181">
          <cell r="D181">
            <v>2080502</v>
          </cell>
          <cell r="E181" t="str">
            <v>  事业单位离退休</v>
          </cell>
          <cell r="F181" t="str">
            <v/>
          </cell>
          <cell r="G181" t="str">
            <v/>
          </cell>
          <cell r="H181" t="str">
            <v/>
          </cell>
          <cell r="I181">
            <v>50245.5</v>
          </cell>
          <cell r="J181" t="str">
            <v/>
          </cell>
          <cell r="K181">
            <v>50245.5</v>
          </cell>
          <cell r="L181">
            <v>5.02455</v>
          </cell>
          <cell r="M181">
            <v>5</v>
          </cell>
        </row>
        <row r="182">
          <cell r="D182">
            <v>2080505</v>
          </cell>
          <cell r="E182" t="str">
            <v>  机关事业单位基本养老保险缴费支出</v>
          </cell>
          <cell r="F182" t="str">
            <v/>
          </cell>
          <cell r="G182" t="str">
            <v/>
          </cell>
          <cell r="H182" t="str">
            <v/>
          </cell>
          <cell r="I182">
            <v>77213211.81</v>
          </cell>
          <cell r="J182">
            <v>67714.4</v>
          </cell>
          <cell r="K182">
            <v>77145497.41</v>
          </cell>
          <cell r="L182">
            <v>7714.549741</v>
          </cell>
          <cell r="M182">
            <v>7715</v>
          </cell>
        </row>
        <row r="183">
          <cell r="D183">
            <v>2080506</v>
          </cell>
          <cell r="E183" t="str">
            <v>  机关事业单位职业年金缴费支出</v>
          </cell>
          <cell r="F183" t="str">
            <v/>
          </cell>
          <cell r="G183" t="str">
            <v/>
          </cell>
          <cell r="H183" t="str">
            <v/>
          </cell>
          <cell r="I183">
            <v>3797502.9</v>
          </cell>
          <cell r="J183">
            <v>3898.01</v>
          </cell>
          <cell r="K183">
            <v>3793604.89</v>
          </cell>
          <cell r="L183">
            <v>379.360489</v>
          </cell>
          <cell r="M183">
            <v>379</v>
          </cell>
        </row>
        <row r="184">
          <cell r="D184">
            <v>2080507</v>
          </cell>
          <cell r="E184" t="str">
            <v>  对机关事业单位基本养老保险基金的补助</v>
          </cell>
          <cell r="F184" t="str">
            <v/>
          </cell>
          <cell r="G184" t="str">
            <v/>
          </cell>
          <cell r="H184" t="str">
            <v/>
          </cell>
          <cell r="I184">
            <v>49438200</v>
          </cell>
          <cell r="J184" t="str">
            <v/>
          </cell>
          <cell r="K184">
            <v>49438200</v>
          </cell>
          <cell r="L184">
            <v>4943.82</v>
          </cell>
          <cell r="M184">
            <v>4944</v>
          </cell>
        </row>
        <row r="185">
          <cell r="D185">
            <v>2080599</v>
          </cell>
          <cell r="E185" t="str">
            <v>  其他行政事业单位养老支出</v>
          </cell>
          <cell r="F185" t="str">
            <v/>
          </cell>
          <cell r="G185" t="str">
            <v/>
          </cell>
          <cell r="H185" t="str">
            <v/>
          </cell>
          <cell r="I185">
            <v>20082138.15</v>
          </cell>
          <cell r="J185">
            <v>72906.02</v>
          </cell>
          <cell r="K185">
            <v>20009232.13</v>
          </cell>
          <cell r="L185">
            <v>2000.923213</v>
          </cell>
          <cell r="M185">
            <v>2001</v>
          </cell>
        </row>
        <row r="186">
          <cell r="D186">
            <v>20807</v>
          </cell>
          <cell r="E186" t="str">
            <v> 就业补助</v>
          </cell>
          <cell r="F186" t="str">
            <v/>
          </cell>
          <cell r="G186" t="str">
            <v/>
          </cell>
          <cell r="H186" t="str">
            <v/>
          </cell>
          <cell r="I186">
            <v>6504311.99</v>
          </cell>
          <cell r="J186">
            <v>3200</v>
          </cell>
          <cell r="K186">
            <v>6501111.99</v>
          </cell>
          <cell r="L186">
            <v>650.111199</v>
          </cell>
          <cell r="M186">
            <v>650</v>
          </cell>
        </row>
        <row r="187">
          <cell r="D187">
            <v>2080799</v>
          </cell>
          <cell r="E187" t="str">
            <v>  其他就业补助支出</v>
          </cell>
          <cell r="F187" t="str">
            <v/>
          </cell>
          <cell r="G187" t="str">
            <v/>
          </cell>
          <cell r="H187" t="str">
            <v/>
          </cell>
          <cell r="I187">
            <v>6504311.99</v>
          </cell>
          <cell r="J187">
            <v>3200</v>
          </cell>
          <cell r="K187">
            <v>6501111.99</v>
          </cell>
          <cell r="L187">
            <v>650.111199</v>
          </cell>
          <cell r="M187">
            <v>650</v>
          </cell>
        </row>
        <row r="188">
          <cell r="D188">
            <v>20808</v>
          </cell>
          <cell r="E188" t="str">
            <v> 抚恤</v>
          </cell>
          <cell r="F188" t="str">
            <v/>
          </cell>
          <cell r="G188" t="str">
            <v/>
          </cell>
          <cell r="H188" t="str">
            <v/>
          </cell>
          <cell r="I188">
            <v>26635481.55</v>
          </cell>
          <cell r="J188">
            <v>81734.83</v>
          </cell>
          <cell r="K188">
            <v>26553746.72</v>
          </cell>
          <cell r="L188">
            <v>2655.374672</v>
          </cell>
          <cell r="M188">
            <v>2655</v>
          </cell>
        </row>
        <row r="189">
          <cell r="D189">
            <v>2080801</v>
          </cell>
          <cell r="E189" t="str">
            <v>  死亡抚恤</v>
          </cell>
          <cell r="F189" t="str">
            <v/>
          </cell>
          <cell r="G189" t="str">
            <v/>
          </cell>
          <cell r="H189" t="str">
            <v/>
          </cell>
          <cell r="I189">
            <v>8821630.5</v>
          </cell>
          <cell r="J189">
            <v>20259.98</v>
          </cell>
          <cell r="K189">
            <v>8801370.52</v>
          </cell>
          <cell r="L189">
            <v>880.137052</v>
          </cell>
          <cell r="M189">
            <v>880</v>
          </cell>
        </row>
        <row r="190">
          <cell r="D190">
            <v>2080802</v>
          </cell>
          <cell r="E190" t="str">
            <v>  伤残抚恤</v>
          </cell>
          <cell r="F190" t="str">
            <v/>
          </cell>
          <cell r="G190" t="str">
            <v/>
          </cell>
          <cell r="H190" t="str">
            <v/>
          </cell>
          <cell r="I190">
            <v>2199425.77</v>
          </cell>
          <cell r="J190">
            <v>7373.52</v>
          </cell>
          <cell r="K190">
            <v>2192052.25</v>
          </cell>
          <cell r="L190">
            <v>219.205225</v>
          </cell>
          <cell r="M190">
            <v>219</v>
          </cell>
        </row>
        <row r="191">
          <cell r="D191">
            <v>2080803</v>
          </cell>
          <cell r="E191" t="str">
            <v>  在乡复员、退伍军人生活补助</v>
          </cell>
          <cell r="F191" t="str">
            <v/>
          </cell>
          <cell r="G191" t="str">
            <v/>
          </cell>
          <cell r="H191" t="str">
            <v/>
          </cell>
          <cell r="I191">
            <v>1039469.79</v>
          </cell>
          <cell r="J191" t="str">
            <v/>
          </cell>
          <cell r="K191">
            <v>1039469.79</v>
          </cell>
          <cell r="L191">
            <v>103.946979</v>
          </cell>
          <cell r="M191">
            <v>104</v>
          </cell>
        </row>
        <row r="192">
          <cell r="D192">
            <v>2080805</v>
          </cell>
          <cell r="E192" t="str">
            <v>  义务兵优待</v>
          </cell>
          <cell r="F192" t="str">
            <v/>
          </cell>
          <cell r="G192" t="str">
            <v/>
          </cell>
          <cell r="H192" t="str">
            <v/>
          </cell>
          <cell r="I192">
            <v>1992224.08</v>
          </cell>
          <cell r="J192">
            <v>33550</v>
          </cell>
          <cell r="K192">
            <v>1958674.08</v>
          </cell>
          <cell r="L192">
            <v>195.867408</v>
          </cell>
          <cell r="M192">
            <v>196</v>
          </cell>
        </row>
        <row r="193">
          <cell r="D193">
            <v>2080806</v>
          </cell>
          <cell r="E193" t="str">
            <v>  农村籍退役士兵老年生活补助</v>
          </cell>
          <cell r="F193" t="str">
            <v/>
          </cell>
          <cell r="G193" t="str">
            <v/>
          </cell>
          <cell r="H193" t="str">
            <v/>
          </cell>
          <cell r="I193">
            <v>2233705.44</v>
          </cell>
          <cell r="J193">
            <v>573.33</v>
          </cell>
          <cell r="K193">
            <v>2233132.11</v>
          </cell>
          <cell r="L193">
            <v>223.313211</v>
          </cell>
          <cell r="M193">
            <v>223</v>
          </cell>
        </row>
        <row r="194">
          <cell r="D194">
            <v>2080899</v>
          </cell>
          <cell r="E194" t="str">
            <v>  其他优抚支出</v>
          </cell>
          <cell r="F194" t="str">
            <v/>
          </cell>
          <cell r="G194" t="str">
            <v/>
          </cell>
          <cell r="H194" t="str">
            <v/>
          </cell>
          <cell r="I194">
            <v>10349025.97</v>
          </cell>
          <cell r="J194">
            <v>19978</v>
          </cell>
          <cell r="K194">
            <v>10329047.97</v>
          </cell>
          <cell r="L194">
            <v>1032.904797</v>
          </cell>
          <cell r="M194">
            <v>1033</v>
          </cell>
        </row>
        <row r="195">
          <cell r="D195">
            <v>20809</v>
          </cell>
          <cell r="E195" t="str">
            <v> 退役安置</v>
          </cell>
          <cell r="F195" t="str">
            <v/>
          </cell>
          <cell r="G195" t="str">
            <v/>
          </cell>
          <cell r="H195" t="str">
            <v/>
          </cell>
          <cell r="I195">
            <v>3211832.84</v>
          </cell>
          <cell r="J195">
            <v>998186.62</v>
          </cell>
          <cell r="K195">
            <v>2213646.22</v>
          </cell>
          <cell r="L195">
            <v>221.364622</v>
          </cell>
          <cell r="M195">
            <v>221</v>
          </cell>
        </row>
        <row r="196">
          <cell r="D196">
            <v>2080901</v>
          </cell>
          <cell r="E196" t="str">
            <v>  退役士兵安置</v>
          </cell>
          <cell r="F196" t="str">
            <v/>
          </cell>
          <cell r="G196" t="str">
            <v/>
          </cell>
          <cell r="H196" t="str">
            <v/>
          </cell>
          <cell r="I196">
            <v>792000</v>
          </cell>
          <cell r="J196" t="str">
            <v/>
          </cell>
          <cell r="K196">
            <v>792000</v>
          </cell>
          <cell r="L196">
            <v>79.2</v>
          </cell>
          <cell r="M196">
            <v>79</v>
          </cell>
        </row>
        <row r="197">
          <cell r="D197">
            <v>2080902</v>
          </cell>
          <cell r="E197" t="str">
            <v>  军队移交政府的离退休人员安置</v>
          </cell>
          <cell r="F197" t="str">
            <v/>
          </cell>
          <cell r="G197" t="str">
            <v/>
          </cell>
          <cell r="H197" t="str">
            <v/>
          </cell>
          <cell r="I197">
            <v>2241393.01</v>
          </cell>
          <cell r="J197">
            <v>832224.11</v>
          </cell>
          <cell r="K197">
            <v>1409168.9</v>
          </cell>
          <cell r="L197">
            <v>140.91689</v>
          </cell>
          <cell r="M197">
            <v>141</v>
          </cell>
        </row>
        <row r="198">
          <cell r="D198">
            <v>2080903</v>
          </cell>
          <cell r="E198" t="str">
            <v>  军队移交政府离退休干部管理机构</v>
          </cell>
          <cell r="F198" t="str">
            <v/>
          </cell>
          <cell r="G198" t="str">
            <v/>
          </cell>
          <cell r="H198" t="str">
            <v/>
          </cell>
          <cell r="I198">
            <v>9072.35</v>
          </cell>
          <cell r="J198">
            <v>165962.51</v>
          </cell>
          <cell r="K198">
            <v>-156890.16</v>
          </cell>
          <cell r="L198">
            <v>-15.689016</v>
          </cell>
          <cell r="M198">
            <v>-16</v>
          </cell>
        </row>
        <row r="199">
          <cell r="D199">
            <v>2080905</v>
          </cell>
          <cell r="E199" t="str">
            <v>  军队转业干部安置</v>
          </cell>
          <cell r="F199" t="str">
            <v/>
          </cell>
          <cell r="G199" t="str">
            <v/>
          </cell>
          <cell r="H199" t="str">
            <v/>
          </cell>
          <cell r="I199">
            <v>102402.36</v>
          </cell>
          <cell r="J199" t="str">
            <v/>
          </cell>
          <cell r="K199">
            <v>102402.36</v>
          </cell>
          <cell r="L199">
            <v>10.240236</v>
          </cell>
          <cell r="M199">
            <v>10</v>
          </cell>
        </row>
        <row r="200">
          <cell r="D200">
            <v>2080999</v>
          </cell>
          <cell r="E200" t="str">
            <v>  其他退役安置支出</v>
          </cell>
          <cell r="F200" t="str">
            <v/>
          </cell>
          <cell r="G200" t="str">
            <v/>
          </cell>
          <cell r="H200" t="str">
            <v/>
          </cell>
          <cell r="I200">
            <v>66965.12</v>
          </cell>
          <cell r="J200" t="str">
            <v/>
          </cell>
          <cell r="K200">
            <v>66965.12</v>
          </cell>
          <cell r="L200">
            <v>6.696512</v>
          </cell>
          <cell r="M200">
            <v>7</v>
          </cell>
        </row>
        <row r="201">
          <cell r="D201">
            <v>20810</v>
          </cell>
          <cell r="E201" t="str">
            <v> 社会福利</v>
          </cell>
          <cell r="F201" t="str">
            <v/>
          </cell>
          <cell r="G201" t="str">
            <v/>
          </cell>
          <cell r="H201" t="str">
            <v/>
          </cell>
          <cell r="I201">
            <v>6065660</v>
          </cell>
          <cell r="J201">
            <v>5250</v>
          </cell>
          <cell r="K201">
            <v>6060410</v>
          </cell>
          <cell r="L201">
            <v>606.041</v>
          </cell>
          <cell r="M201">
            <v>606</v>
          </cell>
        </row>
        <row r="202">
          <cell r="D202">
            <v>2081001</v>
          </cell>
          <cell r="E202" t="str">
            <v>  儿童福利</v>
          </cell>
          <cell r="F202" t="str">
            <v/>
          </cell>
          <cell r="G202" t="str">
            <v/>
          </cell>
          <cell r="H202" t="str">
            <v/>
          </cell>
          <cell r="I202">
            <v>399110</v>
          </cell>
          <cell r="J202" t="str">
            <v/>
          </cell>
          <cell r="K202">
            <v>399110</v>
          </cell>
          <cell r="L202">
            <v>39.911</v>
          </cell>
          <cell r="M202">
            <v>40</v>
          </cell>
        </row>
        <row r="203">
          <cell r="D203">
            <v>2081002</v>
          </cell>
          <cell r="E203" t="str">
            <v>  老年福利</v>
          </cell>
          <cell r="F203" t="str">
            <v/>
          </cell>
          <cell r="G203" t="str">
            <v/>
          </cell>
          <cell r="H203" t="str">
            <v/>
          </cell>
          <cell r="I203">
            <v>3291550</v>
          </cell>
          <cell r="J203">
            <v>5250</v>
          </cell>
          <cell r="K203">
            <v>3286300</v>
          </cell>
          <cell r="L203">
            <v>328.63</v>
          </cell>
          <cell r="M203">
            <v>329</v>
          </cell>
        </row>
        <row r="204">
          <cell r="D204">
            <v>2081004</v>
          </cell>
          <cell r="E204" t="str">
            <v>  殡葬</v>
          </cell>
          <cell r="F204" t="str">
            <v/>
          </cell>
          <cell r="G204" t="str">
            <v/>
          </cell>
          <cell r="H204" t="str">
            <v/>
          </cell>
          <cell r="I204">
            <v>1605000</v>
          </cell>
          <cell r="J204" t="str">
            <v/>
          </cell>
          <cell r="K204">
            <v>1605000</v>
          </cell>
          <cell r="L204">
            <v>160.5</v>
          </cell>
          <cell r="M204">
            <v>161</v>
          </cell>
        </row>
        <row r="205">
          <cell r="D205">
            <v>2081006</v>
          </cell>
          <cell r="E205" t="str">
            <v>  养老服务</v>
          </cell>
          <cell r="F205" t="str">
            <v/>
          </cell>
          <cell r="G205" t="str">
            <v/>
          </cell>
          <cell r="H205" t="str">
            <v/>
          </cell>
          <cell r="I205">
            <v>770000</v>
          </cell>
          <cell r="J205" t="str">
            <v/>
          </cell>
          <cell r="K205">
            <v>770000</v>
          </cell>
          <cell r="L205">
            <v>77</v>
          </cell>
          <cell r="M205">
            <v>77</v>
          </cell>
        </row>
        <row r="206">
          <cell r="D206">
            <v>20811</v>
          </cell>
          <cell r="E206" t="str">
            <v> 残疾人事业</v>
          </cell>
          <cell r="F206" t="str">
            <v/>
          </cell>
          <cell r="G206" t="str">
            <v/>
          </cell>
          <cell r="H206" t="str">
            <v/>
          </cell>
          <cell r="I206">
            <v>6304983.76</v>
          </cell>
          <cell r="J206">
            <v>8130</v>
          </cell>
          <cell r="K206">
            <v>6296853.76</v>
          </cell>
          <cell r="L206">
            <v>629.685376</v>
          </cell>
          <cell r="M206">
            <v>630</v>
          </cell>
        </row>
        <row r="207">
          <cell r="D207">
            <v>2081101</v>
          </cell>
          <cell r="E207" t="str">
            <v>  行政运行</v>
          </cell>
          <cell r="F207" t="str">
            <v/>
          </cell>
          <cell r="G207" t="str">
            <v/>
          </cell>
          <cell r="H207" t="str">
            <v/>
          </cell>
          <cell r="I207">
            <v>986891.66</v>
          </cell>
          <cell r="J207" t="str">
            <v/>
          </cell>
          <cell r="K207">
            <v>986891.66</v>
          </cell>
          <cell r="L207">
            <v>98.689166</v>
          </cell>
          <cell r="M207">
            <v>99</v>
          </cell>
        </row>
        <row r="208">
          <cell r="D208">
            <v>2081104</v>
          </cell>
          <cell r="E208" t="str">
            <v>  残疾人康复</v>
          </cell>
          <cell r="F208" t="str">
            <v/>
          </cell>
          <cell r="G208" t="str">
            <v/>
          </cell>
          <cell r="H208" t="str">
            <v/>
          </cell>
          <cell r="I208">
            <v>440822.58</v>
          </cell>
          <cell r="J208" t="str">
            <v/>
          </cell>
          <cell r="K208">
            <v>440822.58</v>
          </cell>
          <cell r="L208">
            <v>44.082258</v>
          </cell>
          <cell r="M208">
            <v>44</v>
          </cell>
        </row>
        <row r="209">
          <cell r="D209">
            <v>2081105</v>
          </cell>
          <cell r="E209" t="str">
            <v>  残疾人就业</v>
          </cell>
          <cell r="F209" t="str">
            <v/>
          </cell>
          <cell r="G209" t="str">
            <v/>
          </cell>
          <cell r="H209" t="str">
            <v/>
          </cell>
          <cell r="I209">
            <v>322500</v>
          </cell>
          <cell r="J209" t="str">
            <v/>
          </cell>
          <cell r="K209">
            <v>322500</v>
          </cell>
          <cell r="L209">
            <v>32.25</v>
          </cell>
          <cell r="M209">
            <v>32</v>
          </cell>
        </row>
        <row r="210">
          <cell r="D210">
            <v>2081107</v>
          </cell>
          <cell r="E210" t="str">
            <v>  残疾人生活和护理补贴</v>
          </cell>
          <cell r="F210" t="str">
            <v/>
          </cell>
          <cell r="G210" t="str">
            <v/>
          </cell>
          <cell r="H210" t="str">
            <v/>
          </cell>
          <cell r="I210">
            <v>4175690</v>
          </cell>
          <cell r="J210">
            <v>8130</v>
          </cell>
          <cell r="K210">
            <v>4167560</v>
          </cell>
          <cell r="L210">
            <v>416.756</v>
          </cell>
          <cell r="M210">
            <v>417</v>
          </cell>
        </row>
        <row r="211">
          <cell r="D211">
            <v>2081199</v>
          </cell>
          <cell r="E211" t="str">
            <v>  其他残疾人事业支出</v>
          </cell>
          <cell r="F211" t="str">
            <v/>
          </cell>
          <cell r="G211" t="str">
            <v/>
          </cell>
          <cell r="H211" t="str">
            <v/>
          </cell>
          <cell r="I211">
            <v>379079.52</v>
          </cell>
          <cell r="J211" t="str">
            <v/>
          </cell>
          <cell r="K211">
            <v>379079.52</v>
          </cell>
          <cell r="L211">
            <v>37.907952</v>
          </cell>
          <cell r="M211">
            <v>38</v>
          </cell>
        </row>
        <row r="212">
          <cell r="D212">
            <v>20816</v>
          </cell>
          <cell r="E212" t="str">
            <v> 红十字事业</v>
          </cell>
          <cell r="F212" t="str">
            <v/>
          </cell>
          <cell r="G212" t="str">
            <v/>
          </cell>
          <cell r="H212" t="str">
            <v/>
          </cell>
          <cell r="I212">
            <v>608656.91</v>
          </cell>
          <cell r="J212" t="str">
            <v/>
          </cell>
          <cell r="K212">
            <v>608656.91</v>
          </cell>
          <cell r="L212">
            <v>60.865691</v>
          </cell>
          <cell r="M212">
            <v>61</v>
          </cell>
        </row>
        <row r="213">
          <cell r="D213">
            <v>2081601</v>
          </cell>
          <cell r="E213" t="str">
            <v>  行政运行</v>
          </cell>
          <cell r="F213" t="str">
            <v/>
          </cell>
          <cell r="G213" t="str">
            <v/>
          </cell>
          <cell r="H213" t="str">
            <v/>
          </cell>
          <cell r="I213">
            <v>589929</v>
          </cell>
          <cell r="J213" t="str">
            <v/>
          </cell>
          <cell r="K213">
            <v>589929</v>
          </cell>
          <cell r="L213">
            <v>58.9929</v>
          </cell>
          <cell r="M213">
            <v>59</v>
          </cell>
        </row>
        <row r="214">
          <cell r="D214">
            <v>2081699</v>
          </cell>
          <cell r="E214" t="str">
            <v>  其他红十字事业支出</v>
          </cell>
          <cell r="F214" t="str">
            <v/>
          </cell>
          <cell r="G214" t="str">
            <v/>
          </cell>
          <cell r="H214" t="str">
            <v/>
          </cell>
          <cell r="I214">
            <v>18727.91</v>
          </cell>
          <cell r="J214" t="str">
            <v/>
          </cell>
          <cell r="K214">
            <v>18727.91</v>
          </cell>
          <cell r="L214">
            <v>1.872791</v>
          </cell>
          <cell r="M214">
            <v>2</v>
          </cell>
        </row>
        <row r="215">
          <cell r="D215">
            <v>20819</v>
          </cell>
          <cell r="E215" t="str">
            <v> 最低生活保障</v>
          </cell>
          <cell r="F215" t="str">
            <v/>
          </cell>
          <cell r="G215" t="str">
            <v/>
          </cell>
          <cell r="H215" t="str">
            <v/>
          </cell>
          <cell r="I215">
            <v>29409750</v>
          </cell>
          <cell r="J215">
            <v>5400</v>
          </cell>
          <cell r="K215">
            <v>29404350</v>
          </cell>
          <cell r="L215">
            <v>2940.435</v>
          </cell>
          <cell r="M215">
            <v>2940</v>
          </cell>
        </row>
        <row r="216">
          <cell r="D216">
            <v>2081901</v>
          </cell>
          <cell r="E216" t="str">
            <v>  城市最低生活保障金支出</v>
          </cell>
          <cell r="F216" t="str">
            <v/>
          </cell>
          <cell r="G216" t="str">
            <v/>
          </cell>
          <cell r="H216" t="str">
            <v/>
          </cell>
          <cell r="I216">
            <v>11941595</v>
          </cell>
          <cell r="J216" t="str">
            <v/>
          </cell>
          <cell r="K216">
            <v>11941595</v>
          </cell>
          <cell r="L216">
            <v>1194.1595</v>
          </cell>
          <cell r="M216">
            <v>1194</v>
          </cell>
        </row>
        <row r="217">
          <cell r="D217">
            <v>2081902</v>
          </cell>
          <cell r="E217" t="str">
            <v>  农村最低生活保障金支出</v>
          </cell>
          <cell r="F217" t="str">
            <v/>
          </cell>
          <cell r="G217" t="str">
            <v/>
          </cell>
          <cell r="H217" t="str">
            <v/>
          </cell>
          <cell r="I217">
            <v>17468155</v>
          </cell>
          <cell r="J217">
            <v>5400</v>
          </cell>
          <cell r="K217">
            <v>17462755</v>
          </cell>
          <cell r="L217">
            <v>1746.2755</v>
          </cell>
          <cell r="M217">
            <v>1746</v>
          </cell>
        </row>
        <row r="218">
          <cell r="D218">
            <v>20820</v>
          </cell>
          <cell r="E218" t="str">
            <v> 临时救助</v>
          </cell>
          <cell r="F218" t="str">
            <v/>
          </cell>
          <cell r="G218" t="str">
            <v/>
          </cell>
          <cell r="H218" t="str">
            <v/>
          </cell>
          <cell r="I218">
            <v>2425238.71</v>
          </cell>
          <cell r="J218" t="str">
            <v/>
          </cell>
          <cell r="K218">
            <v>2425238.71</v>
          </cell>
          <cell r="L218">
            <v>242.523871</v>
          </cell>
          <cell r="M218">
            <v>243</v>
          </cell>
        </row>
        <row r="219">
          <cell r="D219">
            <v>2082001</v>
          </cell>
          <cell r="E219" t="str">
            <v>  临时救助支出</v>
          </cell>
          <cell r="F219" t="str">
            <v/>
          </cell>
          <cell r="G219" t="str">
            <v/>
          </cell>
          <cell r="H219" t="str">
            <v/>
          </cell>
          <cell r="I219">
            <v>2421427.51</v>
          </cell>
          <cell r="J219" t="str">
            <v/>
          </cell>
          <cell r="K219">
            <v>2421427.51</v>
          </cell>
          <cell r="L219">
            <v>242.142751</v>
          </cell>
          <cell r="M219">
            <v>242</v>
          </cell>
        </row>
        <row r="220">
          <cell r="D220">
            <v>2082002</v>
          </cell>
          <cell r="E220" t="str">
            <v>  流浪乞讨人员救助支出</v>
          </cell>
          <cell r="F220" t="str">
            <v/>
          </cell>
          <cell r="G220" t="str">
            <v/>
          </cell>
          <cell r="H220" t="str">
            <v/>
          </cell>
          <cell r="I220">
            <v>3811.2</v>
          </cell>
          <cell r="J220" t="str">
            <v/>
          </cell>
          <cell r="K220">
            <v>3811.2</v>
          </cell>
          <cell r="L220">
            <v>0.38112</v>
          </cell>
          <cell r="M220">
            <v>0</v>
          </cell>
        </row>
        <row r="221">
          <cell r="D221">
            <v>20821</v>
          </cell>
          <cell r="E221" t="str">
            <v> 特困人员救助供养</v>
          </cell>
          <cell r="F221" t="str">
            <v/>
          </cell>
          <cell r="G221" t="str">
            <v/>
          </cell>
          <cell r="H221" t="str">
            <v/>
          </cell>
          <cell r="I221">
            <v>3238206</v>
          </cell>
          <cell r="J221" t="str">
            <v/>
          </cell>
          <cell r="K221">
            <v>3238206</v>
          </cell>
          <cell r="L221">
            <v>323.8206</v>
          </cell>
          <cell r="M221">
            <v>324</v>
          </cell>
        </row>
        <row r="222">
          <cell r="D222">
            <v>2082101</v>
          </cell>
          <cell r="E222" t="str">
            <v>  城市特困人员救助供养支出</v>
          </cell>
          <cell r="F222" t="str">
            <v/>
          </cell>
          <cell r="G222" t="str">
            <v/>
          </cell>
          <cell r="H222" t="str">
            <v/>
          </cell>
          <cell r="I222">
            <v>1350424</v>
          </cell>
          <cell r="J222" t="str">
            <v/>
          </cell>
          <cell r="K222">
            <v>1350424</v>
          </cell>
          <cell r="L222">
            <v>135.0424</v>
          </cell>
          <cell r="M222">
            <v>135</v>
          </cell>
        </row>
        <row r="223">
          <cell r="D223">
            <v>2082102</v>
          </cell>
          <cell r="E223" t="str">
            <v>  农村特困人员救助供养支出</v>
          </cell>
          <cell r="F223" t="str">
            <v/>
          </cell>
          <cell r="G223" t="str">
            <v/>
          </cell>
          <cell r="H223" t="str">
            <v/>
          </cell>
          <cell r="I223">
            <v>1887782</v>
          </cell>
          <cell r="J223" t="str">
            <v/>
          </cell>
          <cell r="K223">
            <v>1887782</v>
          </cell>
          <cell r="L223">
            <v>188.7782</v>
          </cell>
          <cell r="M223">
            <v>189</v>
          </cell>
        </row>
        <row r="224">
          <cell r="D224">
            <v>20825</v>
          </cell>
          <cell r="E224" t="str">
            <v> 其他生活救助</v>
          </cell>
          <cell r="F224" t="str">
            <v/>
          </cell>
          <cell r="G224" t="str">
            <v/>
          </cell>
          <cell r="H224" t="str">
            <v/>
          </cell>
          <cell r="I224">
            <v>1642486.25</v>
          </cell>
          <cell r="J224" t="str">
            <v/>
          </cell>
          <cell r="K224">
            <v>1642486.25</v>
          </cell>
          <cell r="L224">
            <v>164.248625</v>
          </cell>
          <cell r="M224">
            <v>164</v>
          </cell>
        </row>
        <row r="225">
          <cell r="D225">
            <v>2082502</v>
          </cell>
          <cell r="E225" t="str">
            <v>  其他农村生活救助</v>
          </cell>
          <cell r="F225" t="str">
            <v/>
          </cell>
          <cell r="G225" t="str">
            <v/>
          </cell>
          <cell r="H225" t="str">
            <v/>
          </cell>
          <cell r="I225">
            <v>1642486.25</v>
          </cell>
          <cell r="J225" t="str">
            <v/>
          </cell>
          <cell r="K225">
            <v>1642486.25</v>
          </cell>
          <cell r="L225">
            <v>164.248625</v>
          </cell>
          <cell r="M225">
            <v>164</v>
          </cell>
        </row>
        <row r="226">
          <cell r="D226">
            <v>20826</v>
          </cell>
          <cell r="E226" t="str">
            <v> 财政对基本养老保险基金的补助</v>
          </cell>
          <cell r="F226" t="str">
            <v/>
          </cell>
          <cell r="G226" t="str">
            <v/>
          </cell>
          <cell r="H226" t="str">
            <v/>
          </cell>
          <cell r="I226">
            <v>14528680</v>
          </cell>
          <cell r="J226" t="str">
            <v/>
          </cell>
          <cell r="K226">
            <v>14528680</v>
          </cell>
          <cell r="L226">
            <v>1452.868</v>
          </cell>
          <cell r="M226">
            <v>1453</v>
          </cell>
        </row>
        <row r="227">
          <cell r="D227">
            <v>2082602</v>
          </cell>
          <cell r="E227" t="str">
            <v>  财政对城乡居民基本养老保险基金的补助</v>
          </cell>
          <cell r="F227" t="str">
            <v/>
          </cell>
          <cell r="G227" t="str">
            <v/>
          </cell>
          <cell r="H227" t="str">
            <v/>
          </cell>
          <cell r="I227">
            <v>14528680</v>
          </cell>
          <cell r="J227" t="str">
            <v/>
          </cell>
          <cell r="K227">
            <v>14528680</v>
          </cell>
          <cell r="L227">
            <v>1452.868</v>
          </cell>
          <cell r="M227">
            <v>1453</v>
          </cell>
        </row>
        <row r="228">
          <cell r="D228">
            <v>20828</v>
          </cell>
          <cell r="E228" t="str">
            <v> 退役军人管理事务</v>
          </cell>
          <cell r="F228" t="str">
            <v/>
          </cell>
          <cell r="G228" t="str">
            <v/>
          </cell>
          <cell r="H228" t="str">
            <v/>
          </cell>
          <cell r="I228">
            <v>2547877.6</v>
          </cell>
          <cell r="J228">
            <v>15668.69</v>
          </cell>
          <cell r="K228">
            <v>2532208.91</v>
          </cell>
          <cell r="L228">
            <v>253.220891</v>
          </cell>
          <cell r="M228">
            <v>253</v>
          </cell>
        </row>
        <row r="229">
          <cell r="D229">
            <v>2082801</v>
          </cell>
          <cell r="E229" t="str">
            <v>  行政运行</v>
          </cell>
          <cell r="F229" t="str">
            <v/>
          </cell>
          <cell r="G229" t="str">
            <v/>
          </cell>
          <cell r="H229" t="str">
            <v/>
          </cell>
          <cell r="I229">
            <v>923226</v>
          </cell>
          <cell r="J229">
            <v>1170</v>
          </cell>
          <cell r="K229">
            <v>922056</v>
          </cell>
          <cell r="L229">
            <v>92.2056</v>
          </cell>
          <cell r="M229">
            <v>92</v>
          </cell>
        </row>
        <row r="230">
          <cell r="D230">
            <v>2082804</v>
          </cell>
          <cell r="E230" t="str">
            <v>  拥军优属</v>
          </cell>
          <cell r="F230" t="str">
            <v/>
          </cell>
          <cell r="G230" t="str">
            <v/>
          </cell>
          <cell r="H230" t="str">
            <v/>
          </cell>
          <cell r="I230">
            <v>532496.2</v>
          </cell>
          <cell r="J230">
            <v>400</v>
          </cell>
          <cell r="K230">
            <v>532096.2</v>
          </cell>
          <cell r="L230">
            <v>53.20962</v>
          </cell>
          <cell r="M230">
            <v>53</v>
          </cell>
        </row>
        <row r="231">
          <cell r="D231">
            <v>2082850</v>
          </cell>
          <cell r="E231" t="str">
            <v>  事业运行</v>
          </cell>
          <cell r="F231" t="str">
            <v/>
          </cell>
          <cell r="G231" t="str">
            <v/>
          </cell>
          <cell r="H231" t="str">
            <v/>
          </cell>
          <cell r="I231">
            <v>998055.4</v>
          </cell>
          <cell r="J231" t="str">
            <v/>
          </cell>
          <cell r="K231">
            <v>998055.4</v>
          </cell>
          <cell r="L231">
            <v>99.80554</v>
          </cell>
          <cell r="M231">
            <v>100</v>
          </cell>
        </row>
        <row r="232">
          <cell r="D232">
            <v>2082899</v>
          </cell>
          <cell r="E232" t="str">
            <v>  其他退役军人事务管理支出</v>
          </cell>
          <cell r="F232" t="str">
            <v/>
          </cell>
          <cell r="G232" t="str">
            <v/>
          </cell>
          <cell r="H232" t="str">
            <v/>
          </cell>
          <cell r="I232">
            <v>94100</v>
          </cell>
          <cell r="J232">
            <v>14098.69</v>
          </cell>
          <cell r="K232">
            <v>80001.31</v>
          </cell>
          <cell r="L232">
            <v>8.000131</v>
          </cell>
          <cell r="M232">
            <v>8</v>
          </cell>
        </row>
        <row r="233">
          <cell r="D233">
            <v>20830</v>
          </cell>
          <cell r="E233" t="str">
            <v> 财政代缴社会保险费支出</v>
          </cell>
          <cell r="F233" t="str">
            <v/>
          </cell>
          <cell r="G233" t="str">
            <v/>
          </cell>
          <cell r="H233" t="str">
            <v/>
          </cell>
          <cell r="I233">
            <v>503152</v>
          </cell>
          <cell r="J233" t="str">
            <v/>
          </cell>
          <cell r="K233">
            <v>503152</v>
          </cell>
          <cell r="L233">
            <v>50.3152</v>
          </cell>
          <cell r="M233">
            <v>50</v>
          </cell>
        </row>
        <row r="234">
          <cell r="D234">
            <v>2083001</v>
          </cell>
          <cell r="E234" t="str">
            <v>  财政代缴城乡居民基本养老保险费支出</v>
          </cell>
          <cell r="F234" t="str">
            <v/>
          </cell>
          <cell r="G234" t="str">
            <v/>
          </cell>
          <cell r="H234" t="str">
            <v/>
          </cell>
          <cell r="I234">
            <v>503152</v>
          </cell>
          <cell r="J234" t="str">
            <v/>
          </cell>
          <cell r="K234">
            <v>503152</v>
          </cell>
          <cell r="L234">
            <v>50.3152</v>
          </cell>
          <cell r="M234">
            <v>50</v>
          </cell>
        </row>
        <row r="235">
          <cell r="D235">
            <v>20899</v>
          </cell>
          <cell r="E235" t="str">
            <v> 其他社会保障和就业支出</v>
          </cell>
          <cell r="F235" t="str">
            <v/>
          </cell>
          <cell r="G235" t="str">
            <v/>
          </cell>
          <cell r="H235" t="str">
            <v/>
          </cell>
          <cell r="I235">
            <v>5317557.31</v>
          </cell>
          <cell r="J235" t="str">
            <v/>
          </cell>
          <cell r="K235">
            <v>5317557.31</v>
          </cell>
          <cell r="L235">
            <v>531.755731</v>
          </cell>
          <cell r="M235">
            <v>532</v>
          </cell>
        </row>
        <row r="236">
          <cell r="D236">
            <v>2089999</v>
          </cell>
          <cell r="E236" t="str">
            <v>  其他社会保障和就业支出</v>
          </cell>
          <cell r="F236" t="str">
            <v/>
          </cell>
          <cell r="G236" t="str">
            <v/>
          </cell>
          <cell r="H236" t="str">
            <v/>
          </cell>
          <cell r="I236">
            <v>5317557.31</v>
          </cell>
          <cell r="J236" t="str">
            <v/>
          </cell>
          <cell r="K236">
            <v>5317557.31</v>
          </cell>
          <cell r="L236">
            <v>531.755731</v>
          </cell>
          <cell r="M236">
            <v>532</v>
          </cell>
        </row>
        <row r="237">
          <cell r="D237">
            <v>210</v>
          </cell>
          <cell r="E237" t="str">
            <v>卫生健康支出</v>
          </cell>
          <cell r="F237" t="str">
            <v/>
          </cell>
          <cell r="G237" t="str">
            <v/>
          </cell>
          <cell r="H237">
            <v>-1200</v>
          </cell>
          <cell r="I237">
            <v>148530964.61</v>
          </cell>
          <cell r="J237">
            <v>115498.51</v>
          </cell>
          <cell r="K237">
            <v>148415466.1</v>
          </cell>
          <cell r="L237">
            <v>14841.54661</v>
          </cell>
          <cell r="M237">
            <v>14842</v>
          </cell>
        </row>
        <row r="238">
          <cell r="D238">
            <v>21001</v>
          </cell>
          <cell r="E238" t="str">
            <v> 卫生健康管理事务</v>
          </cell>
          <cell r="F238" t="str">
            <v/>
          </cell>
          <cell r="G238" t="str">
            <v/>
          </cell>
          <cell r="H238" t="str">
            <v/>
          </cell>
          <cell r="I238">
            <v>5693128.73</v>
          </cell>
          <cell r="J238">
            <v>10876.51</v>
          </cell>
          <cell r="K238">
            <v>5682252.22</v>
          </cell>
          <cell r="L238">
            <v>568.225222</v>
          </cell>
          <cell r="M238">
            <v>568</v>
          </cell>
        </row>
        <row r="239">
          <cell r="D239">
            <v>2100101</v>
          </cell>
          <cell r="E239" t="str">
            <v>  行政运行</v>
          </cell>
          <cell r="F239" t="str">
            <v/>
          </cell>
          <cell r="G239" t="str">
            <v/>
          </cell>
          <cell r="H239" t="str">
            <v/>
          </cell>
          <cell r="I239">
            <v>2227454.32</v>
          </cell>
          <cell r="J239">
            <v>10876.51</v>
          </cell>
          <cell r="K239">
            <v>2216577.81</v>
          </cell>
          <cell r="L239">
            <v>221.657781</v>
          </cell>
          <cell r="M239">
            <v>222</v>
          </cell>
        </row>
        <row r="240">
          <cell r="D240">
            <v>2100199</v>
          </cell>
          <cell r="E240" t="str">
            <v>  其他卫生健康管理事务支出</v>
          </cell>
          <cell r="F240" t="str">
            <v/>
          </cell>
          <cell r="G240" t="str">
            <v/>
          </cell>
          <cell r="H240" t="str">
            <v/>
          </cell>
          <cell r="I240">
            <v>3465674.41</v>
          </cell>
          <cell r="J240" t="str">
            <v/>
          </cell>
          <cell r="K240">
            <v>3465674.41</v>
          </cell>
          <cell r="L240">
            <v>346.567441</v>
          </cell>
          <cell r="M240">
            <v>347</v>
          </cell>
        </row>
        <row r="241">
          <cell r="D241">
            <v>21002</v>
          </cell>
          <cell r="E241" t="str">
            <v> 公立医院</v>
          </cell>
          <cell r="F241" t="str">
            <v/>
          </cell>
          <cell r="G241" t="str">
            <v/>
          </cell>
          <cell r="H241" t="str">
            <v/>
          </cell>
          <cell r="I241">
            <v>7875438</v>
          </cell>
          <cell r="J241" t="str">
            <v/>
          </cell>
          <cell r="K241">
            <v>7875438</v>
          </cell>
          <cell r="L241">
            <v>787.5438</v>
          </cell>
          <cell r="M241">
            <v>788</v>
          </cell>
        </row>
        <row r="242">
          <cell r="D242">
            <v>2100201</v>
          </cell>
          <cell r="E242" t="str">
            <v>  综合医院</v>
          </cell>
          <cell r="F242" t="str">
            <v/>
          </cell>
          <cell r="G242" t="str">
            <v/>
          </cell>
          <cell r="H242" t="str">
            <v/>
          </cell>
          <cell r="I242">
            <v>1942</v>
          </cell>
          <cell r="J242" t="str">
            <v/>
          </cell>
          <cell r="K242">
            <v>1942</v>
          </cell>
          <cell r="L242">
            <v>0.1942</v>
          </cell>
          <cell r="M242">
            <v>0</v>
          </cell>
        </row>
        <row r="243">
          <cell r="D243">
            <v>2100202</v>
          </cell>
          <cell r="E243" t="str">
            <v>  中医（民族）医院</v>
          </cell>
          <cell r="F243" t="str">
            <v/>
          </cell>
          <cell r="G243" t="str">
            <v/>
          </cell>
          <cell r="H243" t="str">
            <v/>
          </cell>
          <cell r="I243">
            <v>1980000</v>
          </cell>
          <cell r="J243" t="str">
            <v/>
          </cell>
          <cell r="K243">
            <v>1980000</v>
          </cell>
          <cell r="L243">
            <v>198</v>
          </cell>
          <cell r="M243">
            <v>198</v>
          </cell>
        </row>
        <row r="244">
          <cell r="D244">
            <v>2100299</v>
          </cell>
          <cell r="E244" t="str">
            <v>  其他公立医院支出</v>
          </cell>
          <cell r="F244" t="str">
            <v/>
          </cell>
          <cell r="G244" t="str">
            <v/>
          </cell>
          <cell r="H244" t="str">
            <v/>
          </cell>
          <cell r="I244">
            <v>5893496</v>
          </cell>
          <cell r="J244" t="str">
            <v/>
          </cell>
          <cell r="K244">
            <v>5893496</v>
          </cell>
          <cell r="L244">
            <v>589.3496</v>
          </cell>
          <cell r="M244">
            <v>589</v>
          </cell>
        </row>
        <row r="245">
          <cell r="D245">
            <v>21003</v>
          </cell>
          <cell r="E245" t="str">
            <v> 基层医疗卫生机构</v>
          </cell>
          <cell r="F245" t="str">
            <v/>
          </cell>
          <cell r="G245" t="str">
            <v/>
          </cell>
          <cell r="H245" t="str">
            <v/>
          </cell>
          <cell r="I245">
            <v>21368643.98</v>
          </cell>
          <cell r="J245">
            <v>8920</v>
          </cell>
          <cell r="K245">
            <v>21359723.98</v>
          </cell>
          <cell r="L245">
            <v>2135.972398</v>
          </cell>
          <cell r="M245">
            <v>2136</v>
          </cell>
        </row>
        <row r="246">
          <cell r="D246">
            <v>2100301</v>
          </cell>
          <cell r="E246" t="str">
            <v>  城市社区卫生机构</v>
          </cell>
          <cell r="F246" t="str">
            <v/>
          </cell>
          <cell r="G246" t="str">
            <v/>
          </cell>
          <cell r="H246" t="str">
            <v/>
          </cell>
          <cell r="I246">
            <v>1200862.41</v>
          </cell>
          <cell r="J246" t="str">
            <v/>
          </cell>
          <cell r="K246">
            <v>1200862.41</v>
          </cell>
          <cell r="L246">
            <v>120.086241</v>
          </cell>
          <cell r="M246">
            <v>120</v>
          </cell>
        </row>
        <row r="247">
          <cell r="D247">
            <v>2100302</v>
          </cell>
          <cell r="E247" t="str">
            <v>  乡镇卫生院</v>
          </cell>
          <cell r="F247" t="str">
            <v/>
          </cell>
          <cell r="G247" t="str">
            <v/>
          </cell>
          <cell r="H247" t="str">
            <v/>
          </cell>
          <cell r="I247">
            <v>18655840.17</v>
          </cell>
          <cell r="J247">
            <v>8920</v>
          </cell>
          <cell r="K247">
            <v>18646920.17</v>
          </cell>
          <cell r="L247">
            <v>1864.692017</v>
          </cell>
          <cell r="M247">
            <v>1865</v>
          </cell>
        </row>
        <row r="248">
          <cell r="D248">
            <v>2100399</v>
          </cell>
          <cell r="E248" t="str">
            <v>  其他基层医疗卫生机构支出</v>
          </cell>
          <cell r="F248" t="str">
            <v/>
          </cell>
          <cell r="G248" t="str">
            <v/>
          </cell>
          <cell r="H248" t="str">
            <v/>
          </cell>
          <cell r="I248">
            <v>1511941.4</v>
          </cell>
          <cell r="J248" t="str">
            <v/>
          </cell>
          <cell r="K248">
            <v>1511941.4</v>
          </cell>
          <cell r="L248">
            <v>151.19414</v>
          </cell>
          <cell r="M248">
            <v>151</v>
          </cell>
        </row>
        <row r="249">
          <cell r="D249">
            <v>21004</v>
          </cell>
          <cell r="E249" t="str">
            <v> 公共卫生</v>
          </cell>
          <cell r="F249" t="str">
            <v/>
          </cell>
          <cell r="G249" t="str">
            <v/>
          </cell>
          <cell r="H249" t="str">
            <v/>
          </cell>
          <cell r="I249">
            <v>27826183.91</v>
          </cell>
          <cell r="J249">
            <v>36957</v>
          </cell>
          <cell r="K249">
            <v>27789226.91</v>
          </cell>
          <cell r="L249">
            <v>2778.922691</v>
          </cell>
          <cell r="M249">
            <v>2779</v>
          </cell>
        </row>
        <row r="250">
          <cell r="D250">
            <v>2100401</v>
          </cell>
          <cell r="E250" t="str">
            <v>  疾病预防控制机构</v>
          </cell>
          <cell r="F250" t="str">
            <v/>
          </cell>
          <cell r="G250" t="str">
            <v/>
          </cell>
          <cell r="H250" t="str">
            <v/>
          </cell>
          <cell r="I250">
            <v>10998934.23</v>
          </cell>
          <cell r="J250">
            <v>568</v>
          </cell>
          <cell r="K250">
            <v>10998366.23</v>
          </cell>
          <cell r="L250">
            <v>1099.836623</v>
          </cell>
          <cell r="M250">
            <v>1100</v>
          </cell>
        </row>
        <row r="251">
          <cell r="D251">
            <v>2100402</v>
          </cell>
          <cell r="E251" t="str">
            <v>  卫生监督机构</v>
          </cell>
          <cell r="F251" t="str">
            <v/>
          </cell>
          <cell r="G251" t="str">
            <v/>
          </cell>
          <cell r="H251" t="str">
            <v/>
          </cell>
          <cell r="I251">
            <v>1108195.55</v>
          </cell>
          <cell r="J251">
            <v>1680</v>
          </cell>
          <cell r="K251">
            <v>1106515.55</v>
          </cell>
          <cell r="L251">
            <v>110.651555</v>
          </cell>
          <cell r="M251">
            <v>111</v>
          </cell>
        </row>
        <row r="252">
          <cell r="D252">
            <v>2100403</v>
          </cell>
          <cell r="E252" t="str">
            <v>  妇幼保健机构</v>
          </cell>
          <cell r="F252" t="str">
            <v/>
          </cell>
          <cell r="G252" t="str">
            <v/>
          </cell>
          <cell r="H252" t="str">
            <v/>
          </cell>
          <cell r="I252">
            <v>6424449.84</v>
          </cell>
          <cell r="J252" t="str">
            <v/>
          </cell>
          <cell r="K252">
            <v>6424449.84</v>
          </cell>
          <cell r="L252">
            <v>642.444984</v>
          </cell>
          <cell r="M252">
            <v>642</v>
          </cell>
        </row>
        <row r="253">
          <cell r="D253">
            <v>2100405</v>
          </cell>
          <cell r="E253" t="str">
            <v>  应急救治机构</v>
          </cell>
          <cell r="F253" t="str">
            <v/>
          </cell>
          <cell r="G253" t="str">
            <v/>
          </cell>
          <cell r="H253" t="str">
            <v/>
          </cell>
          <cell r="I253">
            <v>2520240.25</v>
          </cell>
          <cell r="J253" t="str">
            <v/>
          </cell>
          <cell r="K253">
            <v>2520240.25</v>
          </cell>
          <cell r="L253">
            <v>252.024025</v>
          </cell>
          <cell r="M253">
            <v>252</v>
          </cell>
        </row>
        <row r="254">
          <cell r="D254">
            <v>2100408</v>
          </cell>
          <cell r="E254" t="str">
            <v>  基本公共卫生服务</v>
          </cell>
          <cell r="F254" t="str">
            <v/>
          </cell>
          <cell r="G254" t="str">
            <v/>
          </cell>
          <cell r="H254" t="str">
            <v/>
          </cell>
          <cell r="I254">
            <v>6445977.92</v>
          </cell>
          <cell r="J254" t="str">
            <v/>
          </cell>
          <cell r="K254">
            <v>6445977.92</v>
          </cell>
          <cell r="L254">
            <v>644.597792</v>
          </cell>
          <cell r="M254">
            <v>645</v>
          </cell>
        </row>
        <row r="255">
          <cell r="D255">
            <v>2100409</v>
          </cell>
          <cell r="E255" t="str">
            <v>  重大公共卫生服务</v>
          </cell>
          <cell r="F255" t="str">
            <v/>
          </cell>
          <cell r="G255" t="str">
            <v/>
          </cell>
          <cell r="H255" t="str">
            <v/>
          </cell>
          <cell r="I255">
            <v>328386.12</v>
          </cell>
          <cell r="J255">
            <v>16627</v>
          </cell>
          <cell r="K255">
            <v>311759.12</v>
          </cell>
          <cell r="L255">
            <v>31.175912</v>
          </cell>
          <cell r="M255">
            <v>31</v>
          </cell>
        </row>
        <row r="256">
          <cell r="D256">
            <v>2100410</v>
          </cell>
          <cell r="E256" t="str">
            <v>  突发公共卫生事件应急处置</v>
          </cell>
          <cell r="F256" t="str">
            <v/>
          </cell>
          <cell r="G256" t="str">
            <v/>
          </cell>
          <cell r="H256" t="str">
            <v/>
          </cell>
          <cell r="I256" t="str">
            <v/>
          </cell>
          <cell r="J256">
            <v>18082</v>
          </cell>
          <cell r="K256">
            <v>-18082</v>
          </cell>
          <cell r="L256">
            <v>-1.8082</v>
          </cell>
          <cell r="M256">
            <v>-2</v>
          </cell>
        </row>
        <row r="257">
          <cell r="D257">
            <v>21007</v>
          </cell>
          <cell r="E257" t="str">
            <v> 计划生育事务</v>
          </cell>
          <cell r="F257" t="str">
            <v/>
          </cell>
          <cell r="G257" t="str">
            <v/>
          </cell>
          <cell r="H257">
            <v>-1200</v>
          </cell>
          <cell r="I257">
            <v>4027750</v>
          </cell>
          <cell r="J257" t="str">
            <v/>
          </cell>
          <cell r="K257">
            <v>4027750</v>
          </cell>
          <cell r="L257">
            <v>402.775</v>
          </cell>
          <cell r="M257">
            <v>403</v>
          </cell>
        </row>
        <row r="258">
          <cell r="D258">
            <v>2100717</v>
          </cell>
          <cell r="E258" t="str">
            <v>  计划生育服务</v>
          </cell>
          <cell r="F258" t="str">
            <v/>
          </cell>
          <cell r="G258" t="str">
            <v/>
          </cell>
          <cell r="H258" t="str">
            <v/>
          </cell>
          <cell r="I258">
            <v>1123850</v>
          </cell>
          <cell r="J258" t="str">
            <v/>
          </cell>
          <cell r="K258">
            <v>1123850</v>
          </cell>
          <cell r="L258">
            <v>112.385</v>
          </cell>
          <cell r="M258">
            <v>112</v>
          </cell>
        </row>
        <row r="259">
          <cell r="D259">
            <v>2100799</v>
          </cell>
          <cell r="E259" t="str">
            <v>  其他计划生育事务支出</v>
          </cell>
          <cell r="F259" t="str">
            <v/>
          </cell>
          <cell r="G259" t="str">
            <v/>
          </cell>
          <cell r="H259">
            <v>-1200</v>
          </cell>
          <cell r="I259">
            <v>2903900</v>
          </cell>
          <cell r="J259" t="str">
            <v/>
          </cell>
          <cell r="K259">
            <v>2903900</v>
          </cell>
          <cell r="L259">
            <v>290.39</v>
          </cell>
          <cell r="M259">
            <v>290</v>
          </cell>
        </row>
        <row r="260">
          <cell r="D260">
            <v>21011</v>
          </cell>
          <cell r="E260" t="str">
            <v> 行政事业单位医疗</v>
          </cell>
          <cell r="F260" t="str">
            <v/>
          </cell>
          <cell r="G260" t="str">
            <v/>
          </cell>
          <cell r="H260" t="str">
            <v/>
          </cell>
          <cell r="I260">
            <v>69317818.19</v>
          </cell>
          <cell r="J260">
            <v>48128</v>
          </cell>
          <cell r="K260">
            <v>69269690.19</v>
          </cell>
          <cell r="L260">
            <v>6926.969019</v>
          </cell>
          <cell r="M260">
            <v>6927</v>
          </cell>
        </row>
        <row r="261">
          <cell r="D261">
            <v>2101101</v>
          </cell>
          <cell r="E261" t="str">
            <v>  行政单位医疗</v>
          </cell>
          <cell r="F261" t="str">
            <v/>
          </cell>
          <cell r="G261" t="str">
            <v/>
          </cell>
          <cell r="H261" t="str">
            <v/>
          </cell>
          <cell r="I261">
            <v>11537976.71</v>
          </cell>
          <cell r="J261" t="str">
            <v/>
          </cell>
          <cell r="K261">
            <v>11537976.71</v>
          </cell>
          <cell r="L261">
            <v>1153.797671</v>
          </cell>
          <cell r="M261">
            <v>1154</v>
          </cell>
        </row>
        <row r="262">
          <cell r="D262">
            <v>2101102</v>
          </cell>
          <cell r="E262" t="str">
            <v>  事业单位医疗</v>
          </cell>
          <cell r="F262" t="str">
            <v/>
          </cell>
          <cell r="G262" t="str">
            <v/>
          </cell>
          <cell r="H262" t="str">
            <v/>
          </cell>
          <cell r="I262">
            <v>27931828.48</v>
          </cell>
          <cell r="J262" t="str">
            <v/>
          </cell>
          <cell r="K262">
            <v>27931828.48</v>
          </cell>
          <cell r="L262">
            <v>2793.182848</v>
          </cell>
          <cell r="M262">
            <v>2793</v>
          </cell>
        </row>
        <row r="263">
          <cell r="D263">
            <v>2101103</v>
          </cell>
          <cell r="E263" t="str">
            <v>  公务员医疗补助</v>
          </cell>
          <cell r="F263" t="str">
            <v/>
          </cell>
          <cell r="G263" t="str">
            <v/>
          </cell>
          <cell r="H263" t="str">
            <v/>
          </cell>
          <cell r="I263">
            <v>25887877.68</v>
          </cell>
          <cell r="J263">
            <v>48128</v>
          </cell>
          <cell r="K263">
            <v>25839749.68</v>
          </cell>
          <cell r="L263">
            <v>2583.974968</v>
          </cell>
          <cell r="M263">
            <v>2584</v>
          </cell>
        </row>
        <row r="264">
          <cell r="D264">
            <v>2101199</v>
          </cell>
          <cell r="E264" t="str">
            <v>  其他行政事业单位医疗支出</v>
          </cell>
          <cell r="F264" t="str">
            <v/>
          </cell>
          <cell r="G264" t="str">
            <v/>
          </cell>
          <cell r="H264" t="str">
            <v/>
          </cell>
          <cell r="I264">
            <v>3960135.32</v>
          </cell>
          <cell r="J264" t="str">
            <v/>
          </cell>
          <cell r="K264">
            <v>3960135.32</v>
          </cell>
          <cell r="L264">
            <v>396.013532</v>
          </cell>
          <cell r="M264">
            <v>396</v>
          </cell>
        </row>
        <row r="265">
          <cell r="D265">
            <v>21012</v>
          </cell>
          <cell r="E265" t="str">
            <v> 财政对基本医疗保险基金的补助</v>
          </cell>
          <cell r="F265" t="str">
            <v/>
          </cell>
          <cell r="G265" t="str">
            <v/>
          </cell>
          <cell r="H265" t="str">
            <v/>
          </cell>
          <cell r="I265">
            <v>7341305.04</v>
          </cell>
          <cell r="J265" t="str">
            <v/>
          </cell>
          <cell r="K265">
            <v>7341305.04</v>
          </cell>
          <cell r="L265">
            <v>734.130504</v>
          </cell>
          <cell r="M265">
            <v>734</v>
          </cell>
        </row>
        <row r="266">
          <cell r="D266">
            <v>2101202</v>
          </cell>
          <cell r="E266" t="str">
            <v>  财政对城乡居民基本医疗保险基金的补助</v>
          </cell>
          <cell r="F266" t="str">
            <v/>
          </cell>
          <cell r="G266" t="str">
            <v/>
          </cell>
          <cell r="H266" t="str">
            <v/>
          </cell>
          <cell r="I266">
            <v>7341305.04</v>
          </cell>
          <cell r="J266" t="str">
            <v/>
          </cell>
          <cell r="K266">
            <v>7341305.04</v>
          </cell>
          <cell r="L266">
            <v>734.130504</v>
          </cell>
          <cell r="M266">
            <v>734</v>
          </cell>
        </row>
        <row r="267">
          <cell r="D267">
            <v>21014</v>
          </cell>
          <cell r="E267" t="str">
            <v> 优抚对象医疗</v>
          </cell>
          <cell r="F267" t="str">
            <v/>
          </cell>
          <cell r="G267" t="str">
            <v/>
          </cell>
          <cell r="H267" t="str">
            <v/>
          </cell>
          <cell r="I267">
            <v>435427.15</v>
          </cell>
          <cell r="J267" t="str">
            <v/>
          </cell>
          <cell r="K267">
            <v>435427.15</v>
          </cell>
          <cell r="L267">
            <v>43.542715</v>
          </cell>
          <cell r="M267">
            <v>44</v>
          </cell>
        </row>
        <row r="268">
          <cell r="D268">
            <v>2101401</v>
          </cell>
          <cell r="E268" t="str">
            <v>  优抚对象医疗补助</v>
          </cell>
          <cell r="F268" t="str">
            <v/>
          </cell>
          <cell r="G268" t="str">
            <v/>
          </cell>
          <cell r="H268" t="str">
            <v/>
          </cell>
          <cell r="I268">
            <v>435427.15</v>
          </cell>
          <cell r="J268" t="str">
            <v/>
          </cell>
          <cell r="K268">
            <v>435427.15</v>
          </cell>
          <cell r="L268">
            <v>43.542715</v>
          </cell>
          <cell r="M268">
            <v>44</v>
          </cell>
        </row>
        <row r="269">
          <cell r="D269">
            <v>21015</v>
          </cell>
          <cell r="E269" t="str">
            <v> 医疗保障管理事务</v>
          </cell>
          <cell r="F269" t="str">
            <v/>
          </cell>
          <cell r="G269" t="str">
            <v/>
          </cell>
          <cell r="H269" t="str">
            <v/>
          </cell>
          <cell r="I269">
            <v>3260399.61</v>
          </cell>
          <cell r="J269" t="str">
            <v/>
          </cell>
          <cell r="K269">
            <v>3260399.61</v>
          </cell>
          <cell r="L269">
            <v>326.039961</v>
          </cell>
          <cell r="M269">
            <v>326</v>
          </cell>
        </row>
        <row r="270">
          <cell r="D270">
            <v>2101501</v>
          </cell>
          <cell r="E270" t="str">
            <v>  行政运行</v>
          </cell>
          <cell r="F270" t="str">
            <v/>
          </cell>
          <cell r="G270" t="str">
            <v/>
          </cell>
          <cell r="H270" t="str">
            <v/>
          </cell>
          <cell r="I270">
            <v>2968020.61</v>
          </cell>
          <cell r="J270" t="str">
            <v/>
          </cell>
          <cell r="K270">
            <v>2968020.61</v>
          </cell>
          <cell r="L270">
            <v>296.802061</v>
          </cell>
          <cell r="M270">
            <v>297</v>
          </cell>
        </row>
        <row r="271">
          <cell r="D271">
            <v>2101505</v>
          </cell>
          <cell r="E271" t="str">
            <v>  医疗保障政策管理</v>
          </cell>
          <cell r="F271" t="str">
            <v/>
          </cell>
          <cell r="G271" t="str">
            <v/>
          </cell>
          <cell r="H271" t="str">
            <v/>
          </cell>
          <cell r="I271">
            <v>131457</v>
          </cell>
          <cell r="J271" t="str">
            <v/>
          </cell>
          <cell r="K271">
            <v>131457</v>
          </cell>
          <cell r="L271">
            <v>13.1457</v>
          </cell>
          <cell r="M271">
            <v>13</v>
          </cell>
        </row>
        <row r="272">
          <cell r="D272">
            <v>2101550</v>
          </cell>
          <cell r="E272" t="str">
            <v>  事业运行</v>
          </cell>
          <cell r="F272" t="str">
            <v/>
          </cell>
          <cell r="G272" t="str">
            <v/>
          </cell>
          <cell r="H272" t="str">
            <v/>
          </cell>
          <cell r="I272">
            <v>160922</v>
          </cell>
          <cell r="J272" t="str">
            <v/>
          </cell>
          <cell r="K272">
            <v>160922</v>
          </cell>
          <cell r="L272">
            <v>16.0922</v>
          </cell>
          <cell r="M272">
            <v>16</v>
          </cell>
        </row>
        <row r="273">
          <cell r="D273">
            <v>21016</v>
          </cell>
          <cell r="E273" t="str">
            <v> 老龄卫生健康事务</v>
          </cell>
          <cell r="F273" t="str">
            <v/>
          </cell>
          <cell r="G273" t="str">
            <v/>
          </cell>
          <cell r="H273" t="str">
            <v/>
          </cell>
          <cell r="I273">
            <v>183006</v>
          </cell>
          <cell r="J273" t="str">
            <v/>
          </cell>
          <cell r="K273">
            <v>183006</v>
          </cell>
          <cell r="L273">
            <v>18.3006</v>
          </cell>
          <cell r="M273">
            <v>18</v>
          </cell>
        </row>
        <row r="274">
          <cell r="D274">
            <v>2101601</v>
          </cell>
          <cell r="E274" t="str">
            <v>  老龄卫生健康事务</v>
          </cell>
          <cell r="F274" t="str">
            <v/>
          </cell>
          <cell r="G274" t="str">
            <v/>
          </cell>
          <cell r="H274" t="str">
            <v/>
          </cell>
          <cell r="I274">
            <v>183006</v>
          </cell>
          <cell r="J274" t="str">
            <v/>
          </cell>
          <cell r="K274">
            <v>183006</v>
          </cell>
          <cell r="L274">
            <v>18.3006</v>
          </cell>
          <cell r="M274">
            <v>18</v>
          </cell>
        </row>
        <row r="275">
          <cell r="D275">
            <v>21099</v>
          </cell>
          <cell r="E275" t="str">
            <v> 其他卫生健康支出</v>
          </cell>
          <cell r="F275" t="str">
            <v/>
          </cell>
          <cell r="G275" t="str">
            <v/>
          </cell>
          <cell r="H275" t="str">
            <v/>
          </cell>
          <cell r="I275">
            <v>1201864</v>
          </cell>
          <cell r="J275">
            <v>10617</v>
          </cell>
          <cell r="K275">
            <v>1191247</v>
          </cell>
          <cell r="L275">
            <v>119.1247</v>
          </cell>
          <cell r="M275">
            <v>119</v>
          </cell>
        </row>
        <row r="276">
          <cell r="D276">
            <v>2109999</v>
          </cell>
          <cell r="E276" t="str">
            <v>  其他卫生健康支出</v>
          </cell>
          <cell r="F276" t="str">
            <v/>
          </cell>
          <cell r="G276" t="str">
            <v/>
          </cell>
          <cell r="H276" t="str">
            <v/>
          </cell>
          <cell r="I276">
            <v>1201864</v>
          </cell>
          <cell r="J276">
            <v>10617</v>
          </cell>
          <cell r="K276">
            <v>1191247</v>
          </cell>
          <cell r="L276">
            <v>119.1247</v>
          </cell>
          <cell r="M276">
            <v>119</v>
          </cell>
        </row>
        <row r="277">
          <cell r="D277">
            <v>211</v>
          </cell>
          <cell r="E277" t="str">
            <v>节能环保支出</v>
          </cell>
          <cell r="F277" t="str">
            <v/>
          </cell>
          <cell r="G277" t="str">
            <v/>
          </cell>
          <cell r="H277" t="str">
            <v/>
          </cell>
          <cell r="I277">
            <v>640478914.15</v>
          </cell>
          <cell r="J277">
            <v>9732008.88</v>
          </cell>
          <cell r="K277">
            <v>630746905.27</v>
          </cell>
          <cell r="L277">
            <v>63074.690527</v>
          </cell>
          <cell r="M277">
            <v>63075</v>
          </cell>
        </row>
        <row r="278">
          <cell r="D278">
            <v>21101</v>
          </cell>
          <cell r="E278" t="str">
            <v> 环境保护管理事务</v>
          </cell>
          <cell r="F278" t="str">
            <v/>
          </cell>
          <cell r="G278" t="str">
            <v/>
          </cell>
          <cell r="H278" t="str">
            <v/>
          </cell>
          <cell r="I278">
            <v>12031175.91</v>
          </cell>
          <cell r="J278" t="str">
            <v/>
          </cell>
          <cell r="K278">
            <v>12031175.91</v>
          </cell>
          <cell r="L278">
            <v>1203.117591</v>
          </cell>
          <cell r="M278">
            <v>1203</v>
          </cell>
        </row>
        <row r="279">
          <cell r="D279">
            <v>2110101</v>
          </cell>
          <cell r="E279" t="str">
            <v>  行政运行</v>
          </cell>
          <cell r="F279" t="str">
            <v/>
          </cell>
          <cell r="G279" t="str">
            <v/>
          </cell>
          <cell r="H279" t="str">
            <v/>
          </cell>
          <cell r="I279">
            <v>2420114.21</v>
          </cell>
          <cell r="J279" t="str">
            <v/>
          </cell>
          <cell r="K279">
            <v>2420114.21</v>
          </cell>
          <cell r="L279">
            <v>242.011421</v>
          </cell>
          <cell r="M279">
            <v>242</v>
          </cell>
        </row>
        <row r="280">
          <cell r="D280">
            <v>2110199</v>
          </cell>
          <cell r="E280" t="str">
            <v>  其他环境保护管理事务支出</v>
          </cell>
          <cell r="F280" t="str">
            <v/>
          </cell>
          <cell r="G280" t="str">
            <v/>
          </cell>
          <cell r="H280" t="str">
            <v/>
          </cell>
          <cell r="I280">
            <v>9611061.7</v>
          </cell>
          <cell r="J280" t="str">
            <v/>
          </cell>
          <cell r="K280">
            <v>9611061.7</v>
          </cell>
          <cell r="L280">
            <v>961.10617</v>
          </cell>
          <cell r="M280">
            <v>961</v>
          </cell>
        </row>
        <row r="281">
          <cell r="D281">
            <v>21103</v>
          </cell>
          <cell r="E281" t="str">
            <v> 污染防治</v>
          </cell>
          <cell r="F281" t="str">
            <v/>
          </cell>
          <cell r="G281" t="str">
            <v/>
          </cell>
          <cell r="H281" t="str">
            <v/>
          </cell>
          <cell r="I281">
            <v>423859232</v>
          </cell>
          <cell r="J281">
            <v>7908467.76</v>
          </cell>
          <cell r="K281">
            <v>415950764.24</v>
          </cell>
          <cell r="L281">
            <v>41595.076424</v>
          </cell>
          <cell r="M281">
            <v>41595</v>
          </cell>
        </row>
        <row r="282">
          <cell r="D282">
            <v>2110301</v>
          </cell>
          <cell r="E282" t="str">
            <v>  大气</v>
          </cell>
          <cell r="F282" t="str">
            <v/>
          </cell>
          <cell r="G282" t="str">
            <v/>
          </cell>
          <cell r="H282" t="str">
            <v/>
          </cell>
          <cell r="I282">
            <v>400000</v>
          </cell>
          <cell r="J282" t="str">
            <v/>
          </cell>
          <cell r="K282">
            <v>400000</v>
          </cell>
          <cell r="L282">
            <v>40</v>
          </cell>
          <cell r="M282">
            <v>40</v>
          </cell>
        </row>
        <row r="283">
          <cell r="D283">
            <v>2110302</v>
          </cell>
          <cell r="E283" t="str">
            <v>  水体</v>
          </cell>
          <cell r="F283" t="str">
            <v/>
          </cell>
          <cell r="G283" t="str">
            <v/>
          </cell>
          <cell r="H283" t="str">
            <v/>
          </cell>
          <cell r="I283">
            <v>423459232</v>
          </cell>
          <cell r="J283">
            <v>7907467.76</v>
          </cell>
          <cell r="K283">
            <v>415551764.24</v>
          </cell>
          <cell r="L283">
            <v>41555.176424</v>
          </cell>
          <cell r="M283">
            <v>41555</v>
          </cell>
        </row>
        <row r="284">
          <cell r="D284">
            <v>2110399</v>
          </cell>
          <cell r="E284" t="str">
            <v>  其他污染防治支出</v>
          </cell>
          <cell r="F284" t="str">
            <v/>
          </cell>
          <cell r="G284" t="str">
            <v/>
          </cell>
          <cell r="H284" t="str">
            <v/>
          </cell>
          <cell r="I284" t="str">
            <v/>
          </cell>
          <cell r="J284">
            <v>1000</v>
          </cell>
          <cell r="K284">
            <v>-1000</v>
          </cell>
          <cell r="L284">
            <v>-0.1</v>
          </cell>
          <cell r="M284">
            <v>0</v>
          </cell>
        </row>
        <row r="285">
          <cell r="D285">
            <v>21104</v>
          </cell>
          <cell r="E285" t="str">
            <v> 自然生态保护</v>
          </cell>
          <cell r="F285" t="str">
            <v/>
          </cell>
          <cell r="G285" t="str">
            <v/>
          </cell>
          <cell r="H285" t="str">
            <v/>
          </cell>
          <cell r="I285">
            <v>196498891.06</v>
          </cell>
          <cell r="J285">
            <v>1823541.12</v>
          </cell>
          <cell r="K285">
            <v>194675349.94</v>
          </cell>
          <cell r="L285">
            <v>19467.534994</v>
          </cell>
          <cell r="M285">
            <v>19468</v>
          </cell>
        </row>
        <row r="286">
          <cell r="D286">
            <v>2110401</v>
          </cell>
          <cell r="E286" t="str">
            <v>  生态保护</v>
          </cell>
          <cell r="F286" t="str">
            <v/>
          </cell>
          <cell r="G286" t="str">
            <v/>
          </cell>
          <cell r="H286" t="str">
            <v/>
          </cell>
          <cell r="I286">
            <v>194600000</v>
          </cell>
          <cell r="J286" t="str">
            <v/>
          </cell>
          <cell r="K286">
            <v>194600000</v>
          </cell>
          <cell r="L286">
            <v>19460</v>
          </cell>
          <cell r="M286">
            <v>19460</v>
          </cell>
        </row>
        <row r="287">
          <cell r="D287">
            <v>2110499</v>
          </cell>
          <cell r="E287" t="str">
            <v>  其他自然生态保护支出</v>
          </cell>
          <cell r="F287" t="str">
            <v/>
          </cell>
          <cell r="G287" t="str">
            <v/>
          </cell>
          <cell r="H287" t="str">
            <v/>
          </cell>
          <cell r="I287">
            <v>1898891.06</v>
          </cell>
          <cell r="J287">
            <v>1823541.12</v>
          </cell>
          <cell r="K287">
            <v>75349.94</v>
          </cell>
          <cell r="L287">
            <v>7.534994</v>
          </cell>
          <cell r="M287">
            <v>8</v>
          </cell>
        </row>
        <row r="288">
          <cell r="D288">
            <v>21105</v>
          </cell>
          <cell r="E288" t="str">
            <v> 森林保护修复</v>
          </cell>
          <cell r="F288" t="str">
            <v/>
          </cell>
          <cell r="G288" t="str">
            <v/>
          </cell>
          <cell r="H288" t="str">
            <v/>
          </cell>
          <cell r="I288">
            <v>7966115.18</v>
          </cell>
          <cell r="J288" t="str">
            <v/>
          </cell>
          <cell r="K288">
            <v>7966115.18</v>
          </cell>
          <cell r="L288">
            <v>796.611518</v>
          </cell>
          <cell r="M288">
            <v>797</v>
          </cell>
        </row>
        <row r="289">
          <cell r="D289">
            <v>2110501</v>
          </cell>
          <cell r="E289" t="str">
            <v>  森林管护</v>
          </cell>
          <cell r="F289" t="str">
            <v/>
          </cell>
          <cell r="G289" t="str">
            <v/>
          </cell>
          <cell r="H289" t="str">
            <v/>
          </cell>
          <cell r="I289">
            <v>7966115.18</v>
          </cell>
          <cell r="J289" t="str">
            <v/>
          </cell>
          <cell r="K289">
            <v>7966115.18</v>
          </cell>
          <cell r="L289">
            <v>796.611518</v>
          </cell>
          <cell r="M289">
            <v>797</v>
          </cell>
        </row>
        <row r="290">
          <cell r="D290">
            <v>21114</v>
          </cell>
          <cell r="E290" t="str">
            <v> 能源管理事务</v>
          </cell>
          <cell r="F290" t="str">
            <v/>
          </cell>
          <cell r="G290" t="str">
            <v/>
          </cell>
          <cell r="H290" t="str">
            <v/>
          </cell>
          <cell r="I290">
            <v>123500</v>
          </cell>
          <cell r="J290" t="str">
            <v/>
          </cell>
          <cell r="K290">
            <v>123500</v>
          </cell>
          <cell r="L290">
            <v>12.35</v>
          </cell>
          <cell r="M290">
            <v>12</v>
          </cell>
        </row>
        <row r="291">
          <cell r="D291">
            <v>2111407</v>
          </cell>
          <cell r="E291" t="str">
            <v>  能源行业管理</v>
          </cell>
          <cell r="F291" t="str">
            <v/>
          </cell>
          <cell r="G291" t="str">
            <v/>
          </cell>
          <cell r="H291" t="str">
            <v/>
          </cell>
          <cell r="I291">
            <v>123500</v>
          </cell>
          <cell r="J291" t="str">
            <v/>
          </cell>
          <cell r="K291">
            <v>123500</v>
          </cell>
          <cell r="L291">
            <v>12.35</v>
          </cell>
          <cell r="M291">
            <v>12</v>
          </cell>
        </row>
        <row r="292">
          <cell r="D292">
            <v>212</v>
          </cell>
          <cell r="E292" t="str">
            <v>城乡社区支出</v>
          </cell>
          <cell r="F292" t="str">
            <v/>
          </cell>
          <cell r="G292" t="str">
            <v/>
          </cell>
          <cell r="H292" t="str">
            <v/>
          </cell>
          <cell r="I292">
            <v>239510478.01</v>
          </cell>
          <cell r="J292">
            <v>1010972</v>
          </cell>
          <cell r="K292">
            <v>238499506.01</v>
          </cell>
          <cell r="L292">
            <v>23849.950601</v>
          </cell>
          <cell r="M292">
            <v>23850</v>
          </cell>
        </row>
        <row r="293">
          <cell r="D293">
            <v>21201</v>
          </cell>
          <cell r="E293" t="str">
            <v> 城乡社区管理事务</v>
          </cell>
          <cell r="F293" t="str">
            <v/>
          </cell>
          <cell r="G293" t="str">
            <v/>
          </cell>
          <cell r="H293" t="str">
            <v/>
          </cell>
          <cell r="I293">
            <v>14506705.32</v>
          </cell>
          <cell r="J293" t="str">
            <v/>
          </cell>
          <cell r="K293">
            <v>14506705.32</v>
          </cell>
          <cell r="L293">
            <v>1450.670532</v>
          </cell>
          <cell r="M293">
            <v>1451</v>
          </cell>
        </row>
        <row r="294">
          <cell r="D294">
            <v>2120101</v>
          </cell>
          <cell r="E294" t="str">
            <v>  行政运行</v>
          </cell>
          <cell r="F294" t="str">
            <v/>
          </cell>
          <cell r="G294" t="str">
            <v/>
          </cell>
          <cell r="H294" t="str">
            <v/>
          </cell>
          <cell r="I294">
            <v>3442503.33</v>
          </cell>
          <cell r="J294" t="str">
            <v/>
          </cell>
          <cell r="K294">
            <v>3442503.33</v>
          </cell>
          <cell r="L294">
            <v>344.250333</v>
          </cell>
          <cell r="M294">
            <v>344</v>
          </cell>
        </row>
        <row r="295">
          <cell r="D295">
            <v>2120104</v>
          </cell>
          <cell r="E295" t="str">
            <v>  城管执法</v>
          </cell>
          <cell r="F295" t="str">
            <v/>
          </cell>
          <cell r="G295" t="str">
            <v/>
          </cell>
          <cell r="H295" t="str">
            <v/>
          </cell>
          <cell r="I295">
            <v>6929292.53</v>
          </cell>
          <cell r="J295" t="str">
            <v/>
          </cell>
          <cell r="K295">
            <v>6929292.53</v>
          </cell>
          <cell r="L295">
            <v>692.929253</v>
          </cell>
          <cell r="M295">
            <v>693</v>
          </cell>
        </row>
        <row r="296">
          <cell r="D296">
            <v>2120106</v>
          </cell>
          <cell r="E296" t="str">
            <v>  工程建设管理</v>
          </cell>
          <cell r="F296" t="str">
            <v/>
          </cell>
          <cell r="G296" t="str">
            <v/>
          </cell>
          <cell r="H296" t="str">
            <v/>
          </cell>
          <cell r="I296">
            <v>1032499.11</v>
          </cell>
          <cell r="J296" t="str">
            <v/>
          </cell>
          <cell r="K296">
            <v>1032499.11</v>
          </cell>
          <cell r="L296">
            <v>103.249911</v>
          </cell>
          <cell r="M296">
            <v>103</v>
          </cell>
        </row>
        <row r="297">
          <cell r="D297">
            <v>2120199</v>
          </cell>
          <cell r="E297" t="str">
            <v>  其他城乡社区管理事务支出</v>
          </cell>
          <cell r="F297" t="str">
            <v/>
          </cell>
          <cell r="G297" t="str">
            <v/>
          </cell>
          <cell r="H297" t="str">
            <v/>
          </cell>
          <cell r="I297">
            <v>3102410.35</v>
          </cell>
          <cell r="J297" t="str">
            <v/>
          </cell>
          <cell r="K297">
            <v>3102410.35</v>
          </cell>
          <cell r="L297">
            <v>310.241035</v>
          </cell>
          <cell r="M297">
            <v>310</v>
          </cell>
        </row>
        <row r="298">
          <cell r="D298">
            <v>21203</v>
          </cell>
          <cell r="E298" t="str">
            <v> 城乡社区公共设施</v>
          </cell>
          <cell r="F298" t="str">
            <v/>
          </cell>
          <cell r="G298" t="str">
            <v/>
          </cell>
          <cell r="H298" t="str">
            <v/>
          </cell>
          <cell r="I298">
            <v>38037586.86</v>
          </cell>
          <cell r="J298">
            <v>80972</v>
          </cell>
          <cell r="K298">
            <v>37956614.86</v>
          </cell>
          <cell r="L298">
            <v>3795.661486</v>
          </cell>
          <cell r="M298">
            <v>3796</v>
          </cell>
        </row>
        <row r="299">
          <cell r="D299">
            <v>2120303</v>
          </cell>
          <cell r="E299" t="str">
            <v>  小城镇基础设施建设</v>
          </cell>
          <cell r="F299" t="str">
            <v/>
          </cell>
          <cell r="G299" t="str">
            <v/>
          </cell>
          <cell r="H299" t="str">
            <v/>
          </cell>
          <cell r="I299">
            <v>20000</v>
          </cell>
          <cell r="J299" t="str">
            <v/>
          </cell>
          <cell r="K299">
            <v>20000</v>
          </cell>
          <cell r="L299">
            <v>2</v>
          </cell>
          <cell r="M299">
            <v>2</v>
          </cell>
        </row>
        <row r="300">
          <cell r="D300">
            <v>2120399</v>
          </cell>
          <cell r="E300" t="str">
            <v>  其他城乡社区公共设施支出</v>
          </cell>
          <cell r="F300" t="str">
            <v/>
          </cell>
          <cell r="G300" t="str">
            <v/>
          </cell>
          <cell r="H300" t="str">
            <v/>
          </cell>
          <cell r="I300">
            <v>38017586.86</v>
          </cell>
          <cell r="J300">
            <v>80972</v>
          </cell>
          <cell r="K300">
            <v>37936614.86</v>
          </cell>
          <cell r="L300">
            <v>3793.661486</v>
          </cell>
          <cell r="M300">
            <v>3794</v>
          </cell>
        </row>
        <row r="301">
          <cell r="D301">
            <v>21205</v>
          </cell>
          <cell r="E301" t="str">
            <v> 城乡社区环境卫生</v>
          </cell>
          <cell r="F301" t="str">
            <v/>
          </cell>
          <cell r="G301" t="str">
            <v/>
          </cell>
          <cell r="H301" t="str">
            <v/>
          </cell>
          <cell r="I301">
            <v>8557431.09</v>
          </cell>
          <cell r="J301">
            <v>930000</v>
          </cell>
          <cell r="K301">
            <v>7627431.09</v>
          </cell>
          <cell r="L301">
            <v>762.743109</v>
          </cell>
          <cell r="M301">
            <v>763</v>
          </cell>
        </row>
        <row r="302">
          <cell r="D302">
            <v>2120501</v>
          </cell>
          <cell r="E302" t="str">
            <v>  城乡社区环境卫生</v>
          </cell>
          <cell r="F302" t="str">
            <v/>
          </cell>
          <cell r="G302" t="str">
            <v/>
          </cell>
          <cell r="H302" t="str">
            <v/>
          </cell>
          <cell r="I302">
            <v>8557431.09</v>
          </cell>
          <cell r="J302">
            <v>930000</v>
          </cell>
          <cell r="K302">
            <v>7627431.09</v>
          </cell>
          <cell r="L302">
            <v>762.743109</v>
          </cell>
          <cell r="M302">
            <v>763</v>
          </cell>
        </row>
        <row r="303">
          <cell r="D303">
            <v>21299</v>
          </cell>
          <cell r="E303" t="str">
            <v> 其他城乡社区支出</v>
          </cell>
          <cell r="F303" t="str">
            <v/>
          </cell>
          <cell r="G303" t="str">
            <v/>
          </cell>
          <cell r="H303" t="str">
            <v/>
          </cell>
          <cell r="I303">
            <v>178408754.74</v>
          </cell>
          <cell r="J303" t="str">
            <v/>
          </cell>
          <cell r="K303">
            <v>178408754.74</v>
          </cell>
          <cell r="L303">
            <v>17840.875474</v>
          </cell>
          <cell r="M303">
            <v>17841</v>
          </cell>
        </row>
        <row r="304">
          <cell r="D304">
            <v>2129999</v>
          </cell>
          <cell r="E304" t="str">
            <v>  其他城乡社区支出</v>
          </cell>
          <cell r="F304" t="str">
            <v/>
          </cell>
          <cell r="G304" t="str">
            <v/>
          </cell>
          <cell r="H304" t="str">
            <v/>
          </cell>
          <cell r="I304">
            <v>178408754.74</v>
          </cell>
          <cell r="J304" t="str">
            <v/>
          </cell>
          <cell r="K304">
            <v>178408754.74</v>
          </cell>
          <cell r="L304">
            <v>17840.875474</v>
          </cell>
          <cell r="M304">
            <v>17841</v>
          </cell>
        </row>
        <row r="305">
          <cell r="D305">
            <v>213</v>
          </cell>
          <cell r="E305" t="str">
            <v>农林水支出</v>
          </cell>
          <cell r="F305" t="str">
            <v/>
          </cell>
          <cell r="G305" t="str">
            <v/>
          </cell>
          <cell r="H305" t="str">
            <v/>
          </cell>
          <cell r="I305">
            <v>146581791.46</v>
          </cell>
          <cell r="J305">
            <v>15663.91</v>
          </cell>
          <cell r="K305">
            <v>146566127.55</v>
          </cell>
          <cell r="L305">
            <v>14656.612755</v>
          </cell>
          <cell r="M305">
            <v>14657</v>
          </cell>
        </row>
        <row r="306">
          <cell r="D306">
            <v>21301</v>
          </cell>
          <cell r="E306" t="str">
            <v> 农业农村</v>
          </cell>
          <cell r="F306" t="str">
            <v/>
          </cell>
          <cell r="G306" t="str">
            <v/>
          </cell>
          <cell r="H306" t="str">
            <v/>
          </cell>
          <cell r="I306">
            <v>42202093.13</v>
          </cell>
          <cell r="J306">
            <v>3829.91</v>
          </cell>
          <cell r="K306">
            <v>42198263.22</v>
          </cell>
          <cell r="L306">
            <v>4219.826322</v>
          </cell>
          <cell r="M306">
            <v>4220</v>
          </cell>
        </row>
        <row r="307">
          <cell r="D307">
            <v>2130101</v>
          </cell>
          <cell r="E307" t="str">
            <v>  行政运行</v>
          </cell>
          <cell r="F307" t="str">
            <v/>
          </cell>
          <cell r="G307" t="str">
            <v/>
          </cell>
          <cell r="H307" t="str">
            <v/>
          </cell>
          <cell r="I307">
            <v>3279642.46</v>
          </cell>
          <cell r="J307">
            <v>3829.91</v>
          </cell>
          <cell r="K307">
            <v>3275812.55</v>
          </cell>
          <cell r="L307">
            <v>327.581255</v>
          </cell>
          <cell r="M307">
            <v>328</v>
          </cell>
        </row>
        <row r="308">
          <cell r="D308">
            <v>2130104</v>
          </cell>
          <cell r="E308" t="str">
            <v>  事业运行</v>
          </cell>
          <cell r="F308" t="str">
            <v/>
          </cell>
          <cell r="G308" t="str">
            <v/>
          </cell>
          <cell r="H308" t="str">
            <v/>
          </cell>
          <cell r="I308">
            <v>27393870.91</v>
          </cell>
          <cell r="J308" t="str">
            <v/>
          </cell>
          <cell r="K308">
            <v>27393870.91</v>
          </cell>
          <cell r="L308">
            <v>2739.387091</v>
          </cell>
          <cell r="M308">
            <v>2739</v>
          </cell>
        </row>
        <row r="309">
          <cell r="D309">
            <v>2130109</v>
          </cell>
          <cell r="E309" t="str">
            <v>  农产品质量安全</v>
          </cell>
          <cell r="F309" t="str">
            <v/>
          </cell>
          <cell r="G309" t="str">
            <v/>
          </cell>
          <cell r="H309" t="str">
            <v/>
          </cell>
          <cell r="I309">
            <v>23040</v>
          </cell>
          <cell r="J309" t="str">
            <v/>
          </cell>
          <cell r="K309">
            <v>23040</v>
          </cell>
          <cell r="L309">
            <v>2.304</v>
          </cell>
          <cell r="M309">
            <v>2</v>
          </cell>
        </row>
        <row r="310">
          <cell r="D310">
            <v>2130120</v>
          </cell>
          <cell r="E310" t="str">
            <v>  稳定农民收入补贴</v>
          </cell>
          <cell r="F310" t="str">
            <v/>
          </cell>
          <cell r="G310" t="str">
            <v/>
          </cell>
          <cell r="H310" t="str">
            <v/>
          </cell>
          <cell r="I310">
            <v>6641783.76</v>
          </cell>
          <cell r="J310" t="str">
            <v/>
          </cell>
          <cell r="K310">
            <v>6641783.76</v>
          </cell>
          <cell r="L310">
            <v>664.178376</v>
          </cell>
          <cell r="M310">
            <v>664</v>
          </cell>
        </row>
        <row r="311">
          <cell r="D311">
            <v>2130122</v>
          </cell>
          <cell r="E311" t="str">
            <v>  农业生产发展</v>
          </cell>
          <cell r="F311" t="str">
            <v/>
          </cell>
          <cell r="G311" t="str">
            <v/>
          </cell>
          <cell r="H311" t="str">
            <v/>
          </cell>
          <cell r="I311">
            <v>4045700</v>
          </cell>
          <cell r="J311" t="str">
            <v/>
          </cell>
          <cell r="K311">
            <v>4045700</v>
          </cell>
          <cell r="L311">
            <v>404.57</v>
          </cell>
          <cell r="M311">
            <v>405</v>
          </cell>
        </row>
        <row r="312">
          <cell r="D312">
            <v>2130126</v>
          </cell>
          <cell r="E312" t="str">
            <v>  农村社会事业</v>
          </cell>
          <cell r="F312" t="str">
            <v/>
          </cell>
          <cell r="G312" t="str">
            <v/>
          </cell>
          <cell r="H312" t="str">
            <v/>
          </cell>
          <cell r="I312">
            <v>600000</v>
          </cell>
          <cell r="J312" t="str">
            <v/>
          </cell>
          <cell r="K312">
            <v>600000</v>
          </cell>
          <cell r="L312">
            <v>60</v>
          </cell>
          <cell r="M312">
            <v>60</v>
          </cell>
        </row>
        <row r="313">
          <cell r="D313">
            <v>2130135</v>
          </cell>
          <cell r="E313" t="str">
            <v>  农业生态资源保护</v>
          </cell>
          <cell r="F313" t="str">
            <v/>
          </cell>
          <cell r="G313" t="str">
            <v/>
          </cell>
          <cell r="H313" t="str">
            <v/>
          </cell>
          <cell r="I313">
            <v>100000</v>
          </cell>
          <cell r="J313" t="str">
            <v/>
          </cell>
          <cell r="K313">
            <v>100000</v>
          </cell>
          <cell r="L313">
            <v>10</v>
          </cell>
          <cell r="M313">
            <v>10</v>
          </cell>
        </row>
        <row r="314">
          <cell r="D314">
            <v>2130199</v>
          </cell>
          <cell r="E314" t="str">
            <v>  其他农业农村支出</v>
          </cell>
          <cell r="F314" t="str">
            <v/>
          </cell>
          <cell r="G314" t="str">
            <v/>
          </cell>
          <cell r="H314" t="str">
            <v/>
          </cell>
          <cell r="I314">
            <v>118056</v>
          </cell>
          <cell r="J314" t="str">
            <v/>
          </cell>
          <cell r="K314">
            <v>118056</v>
          </cell>
          <cell r="L314">
            <v>11.8056</v>
          </cell>
          <cell r="M314">
            <v>12</v>
          </cell>
        </row>
        <row r="315">
          <cell r="D315">
            <v>21302</v>
          </cell>
          <cell r="E315" t="str">
            <v> 林业和草原</v>
          </cell>
          <cell r="F315" t="str">
            <v/>
          </cell>
          <cell r="G315" t="str">
            <v/>
          </cell>
          <cell r="H315" t="str">
            <v/>
          </cell>
          <cell r="I315">
            <v>11776020.8</v>
          </cell>
          <cell r="J315">
            <v>11834</v>
          </cell>
          <cell r="K315">
            <v>11764186.8</v>
          </cell>
          <cell r="L315">
            <v>1176.41868</v>
          </cell>
          <cell r="M315">
            <v>1176</v>
          </cell>
        </row>
        <row r="316">
          <cell r="D316">
            <v>2130201</v>
          </cell>
          <cell r="E316" t="str">
            <v>  行政运行</v>
          </cell>
          <cell r="F316" t="str">
            <v/>
          </cell>
          <cell r="G316" t="str">
            <v/>
          </cell>
          <cell r="H316" t="str">
            <v/>
          </cell>
          <cell r="I316">
            <v>2967860.6</v>
          </cell>
          <cell r="J316">
            <v>11834</v>
          </cell>
          <cell r="K316">
            <v>2956026.6</v>
          </cell>
          <cell r="L316">
            <v>295.60266</v>
          </cell>
          <cell r="M316">
            <v>296</v>
          </cell>
        </row>
        <row r="317">
          <cell r="D317">
            <v>2130204</v>
          </cell>
          <cell r="E317" t="str">
            <v>  事业机构</v>
          </cell>
          <cell r="F317" t="str">
            <v/>
          </cell>
          <cell r="G317" t="str">
            <v/>
          </cell>
          <cell r="H317" t="str">
            <v/>
          </cell>
          <cell r="I317">
            <v>4209400.2</v>
          </cell>
          <cell r="J317" t="str">
            <v/>
          </cell>
          <cell r="K317">
            <v>4209400.2</v>
          </cell>
          <cell r="L317">
            <v>420.94002</v>
          </cell>
          <cell r="M317">
            <v>421</v>
          </cell>
        </row>
        <row r="318">
          <cell r="D318">
            <v>2130205</v>
          </cell>
          <cell r="E318" t="str">
            <v>  森林资源培育</v>
          </cell>
          <cell r="F318" t="str">
            <v/>
          </cell>
          <cell r="G318" t="str">
            <v/>
          </cell>
          <cell r="H318" t="str">
            <v/>
          </cell>
          <cell r="I318">
            <v>180000</v>
          </cell>
          <cell r="J318" t="str">
            <v/>
          </cell>
          <cell r="K318">
            <v>180000</v>
          </cell>
          <cell r="L318">
            <v>18</v>
          </cell>
          <cell r="M318">
            <v>18</v>
          </cell>
        </row>
        <row r="319">
          <cell r="D319">
            <v>2130207</v>
          </cell>
          <cell r="E319" t="str">
            <v>  森林资源管理</v>
          </cell>
          <cell r="F319" t="str">
            <v/>
          </cell>
          <cell r="G319" t="str">
            <v/>
          </cell>
          <cell r="H319" t="str">
            <v/>
          </cell>
          <cell r="I319">
            <v>311700</v>
          </cell>
          <cell r="J319" t="str">
            <v/>
          </cell>
          <cell r="K319">
            <v>311700</v>
          </cell>
          <cell r="L319">
            <v>31.17</v>
          </cell>
          <cell r="M319">
            <v>31</v>
          </cell>
        </row>
        <row r="320">
          <cell r="D320">
            <v>2130209</v>
          </cell>
          <cell r="E320" t="str">
            <v>  森林生态效益补偿</v>
          </cell>
          <cell r="F320" t="str">
            <v/>
          </cell>
          <cell r="G320" t="str">
            <v/>
          </cell>
          <cell r="H320" t="str">
            <v/>
          </cell>
          <cell r="I320">
            <v>438400</v>
          </cell>
          <cell r="J320" t="str">
            <v/>
          </cell>
          <cell r="K320">
            <v>438400</v>
          </cell>
          <cell r="L320">
            <v>43.84</v>
          </cell>
          <cell r="M320">
            <v>44</v>
          </cell>
        </row>
        <row r="321">
          <cell r="D321">
            <v>2130234</v>
          </cell>
          <cell r="E321" t="str">
            <v>  林业草原防灾减灾</v>
          </cell>
          <cell r="F321" t="str">
            <v/>
          </cell>
          <cell r="G321" t="str">
            <v/>
          </cell>
          <cell r="H321" t="str">
            <v/>
          </cell>
          <cell r="I321">
            <v>3668660</v>
          </cell>
          <cell r="J321" t="str">
            <v/>
          </cell>
          <cell r="K321">
            <v>3668660</v>
          </cell>
          <cell r="L321">
            <v>366.866</v>
          </cell>
          <cell r="M321">
            <v>367</v>
          </cell>
        </row>
        <row r="322">
          <cell r="D322">
            <v>21303</v>
          </cell>
          <cell r="E322" t="str">
            <v> 水利</v>
          </cell>
          <cell r="F322" t="str">
            <v/>
          </cell>
          <cell r="G322" t="str">
            <v/>
          </cell>
          <cell r="H322" t="str">
            <v/>
          </cell>
          <cell r="I322">
            <v>32941715.74</v>
          </cell>
          <cell r="J322" t="str">
            <v/>
          </cell>
          <cell r="K322">
            <v>32941715.74</v>
          </cell>
          <cell r="L322">
            <v>3294.171574</v>
          </cell>
          <cell r="M322">
            <v>3294</v>
          </cell>
        </row>
        <row r="323">
          <cell r="D323">
            <v>2130301</v>
          </cell>
          <cell r="E323" t="str">
            <v>  行政运行</v>
          </cell>
          <cell r="F323" t="str">
            <v/>
          </cell>
          <cell r="G323" t="str">
            <v/>
          </cell>
          <cell r="H323" t="str">
            <v/>
          </cell>
          <cell r="I323">
            <v>2024197.91</v>
          </cell>
          <cell r="J323" t="str">
            <v/>
          </cell>
          <cell r="K323">
            <v>2024197.91</v>
          </cell>
          <cell r="L323">
            <v>202.419791</v>
          </cell>
          <cell r="M323">
            <v>202</v>
          </cell>
        </row>
        <row r="324">
          <cell r="D324">
            <v>2130305</v>
          </cell>
          <cell r="E324" t="str">
            <v>  水利工程建设</v>
          </cell>
          <cell r="F324" t="str">
            <v/>
          </cell>
          <cell r="G324" t="str">
            <v/>
          </cell>
          <cell r="H324" t="str">
            <v/>
          </cell>
          <cell r="I324">
            <v>89400</v>
          </cell>
          <cell r="J324" t="str">
            <v/>
          </cell>
          <cell r="K324">
            <v>89400</v>
          </cell>
          <cell r="L324">
            <v>8.94</v>
          </cell>
          <cell r="M324">
            <v>9</v>
          </cell>
        </row>
        <row r="325">
          <cell r="D325">
            <v>2130306</v>
          </cell>
          <cell r="E325" t="str">
            <v>  水利工程运行与维护</v>
          </cell>
          <cell r="F325" t="str">
            <v/>
          </cell>
          <cell r="G325" t="str">
            <v/>
          </cell>
          <cell r="H325" t="str">
            <v/>
          </cell>
          <cell r="I325">
            <v>260000</v>
          </cell>
          <cell r="J325" t="str">
            <v/>
          </cell>
          <cell r="K325">
            <v>260000</v>
          </cell>
          <cell r="L325">
            <v>26</v>
          </cell>
          <cell r="M325">
            <v>26</v>
          </cell>
        </row>
        <row r="326">
          <cell r="D326">
            <v>2130310</v>
          </cell>
          <cell r="E326" t="str">
            <v>  水土保持</v>
          </cell>
          <cell r="F326" t="str">
            <v/>
          </cell>
          <cell r="G326" t="str">
            <v/>
          </cell>
          <cell r="H326" t="str">
            <v/>
          </cell>
          <cell r="I326">
            <v>489236.16</v>
          </cell>
          <cell r="J326" t="str">
            <v/>
          </cell>
          <cell r="K326">
            <v>489236.16</v>
          </cell>
          <cell r="L326">
            <v>48.923616</v>
          </cell>
          <cell r="M326">
            <v>49</v>
          </cell>
        </row>
        <row r="327">
          <cell r="D327">
            <v>2130311</v>
          </cell>
          <cell r="E327" t="str">
            <v>  水资源节约管理与保护</v>
          </cell>
          <cell r="F327" t="str">
            <v/>
          </cell>
          <cell r="G327" t="str">
            <v/>
          </cell>
          <cell r="H327" t="str">
            <v/>
          </cell>
          <cell r="I327">
            <v>1731188.4</v>
          </cell>
          <cell r="J327" t="str">
            <v/>
          </cell>
          <cell r="K327">
            <v>1731188.4</v>
          </cell>
          <cell r="L327">
            <v>173.11884</v>
          </cell>
          <cell r="M327">
            <v>173</v>
          </cell>
        </row>
        <row r="328">
          <cell r="D328">
            <v>2130314</v>
          </cell>
          <cell r="E328" t="str">
            <v>  防汛</v>
          </cell>
          <cell r="F328" t="str">
            <v/>
          </cell>
          <cell r="G328" t="str">
            <v/>
          </cell>
          <cell r="H328" t="str">
            <v/>
          </cell>
          <cell r="I328">
            <v>200000</v>
          </cell>
          <cell r="J328" t="str">
            <v/>
          </cell>
          <cell r="K328">
            <v>200000</v>
          </cell>
          <cell r="L328">
            <v>20</v>
          </cell>
          <cell r="M328">
            <v>20</v>
          </cell>
        </row>
        <row r="329">
          <cell r="D329">
            <v>2130315</v>
          </cell>
          <cell r="E329" t="str">
            <v>  抗旱</v>
          </cell>
          <cell r="F329" t="str">
            <v/>
          </cell>
          <cell r="G329" t="str">
            <v/>
          </cell>
          <cell r="H329" t="str">
            <v/>
          </cell>
          <cell r="I329">
            <v>401951.51</v>
          </cell>
          <cell r="J329" t="str">
            <v/>
          </cell>
          <cell r="K329">
            <v>401951.51</v>
          </cell>
          <cell r="L329">
            <v>40.195151</v>
          </cell>
          <cell r="M329">
            <v>40</v>
          </cell>
        </row>
        <row r="330">
          <cell r="D330">
            <v>2130399</v>
          </cell>
          <cell r="E330" t="str">
            <v>  其他水利支出</v>
          </cell>
          <cell r="F330" t="str">
            <v/>
          </cell>
          <cell r="G330" t="str">
            <v/>
          </cell>
          <cell r="H330" t="str">
            <v/>
          </cell>
          <cell r="I330">
            <v>27745741.76</v>
          </cell>
          <cell r="J330" t="str">
            <v/>
          </cell>
          <cell r="K330">
            <v>27745741.76</v>
          </cell>
          <cell r="L330">
            <v>2774.574176</v>
          </cell>
          <cell r="M330">
            <v>2775</v>
          </cell>
        </row>
        <row r="331">
          <cell r="D331">
            <v>21305</v>
          </cell>
          <cell r="E331" t="str">
            <v> 巩固脱贫攻坚成果衔接乡村振兴</v>
          </cell>
          <cell r="F331" t="str">
            <v/>
          </cell>
          <cell r="G331" t="str">
            <v/>
          </cell>
          <cell r="H331" t="str">
            <v/>
          </cell>
          <cell r="I331">
            <v>36519558</v>
          </cell>
          <cell r="J331" t="str">
            <v/>
          </cell>
          <cell r="K331">
            <v>36519558</v>
          </cell>
          <cell r="L331">
            <v>3651.9558</v>
          </cell>
          <cell r="M331">
            <v>3652</v>
          </cell>
        </row>
        <row r="332">
          <cell r="D332">
            <v>2130504</v>
          </cell>
          <cell r="E332" t="str">
            <v>  农村基础设施建设</v>
          </cell>
          <cell r="F332" t="str">
            <v/>
          </cell>
          <cell r="G332" t="str">
            <v/>
          </cell>
          <cell r="H332" t="str">
            <v/>
          </cell>
          <cell r="I332">
            <v>6060884.7</v>
          </cell>
          <cell r="J332" t="str">
            <v/>
          </cell>
          <cell r="K332">
            <v>6060884.7</v>
          </cell>
          <cell r="L332">
            <v>606.08847</v>
          </cell>
          <cell r="M332">
            <v>606</v>
          </cell>
        </row>
        <row r="333">
          <cell r="D333">
            <v>2130505</v>
          </cell>
          <cell r="E333" t="str">
            <v>  生产发展</v>
          </cell>
          <cell r="F333" t="str">
            <v/>
          </cell>
          <cell r="G333" t="str">
            <v/>
          </cell>
          <cell r="H333" t="str">
            <v/>
          </cell>
          <cell r="I333">
            <v>24492311.92</v>
          </cell>
          <cell r="J333" t="str">
            <v/>
          </cell>
          <cell r="K333">
            <v>24492311.92</v>
          </cell>
          <cell r="L333">
            <v>2449.231192</v>
          </cell>
          <cell r="M333">
            <v>2449</v>
          </cell>
        </row>
        <row r="334">
          <cell r="D334">
            <v>2130507</v>
          </cell>
          <cell r="E334" t="str">
            <v>  贷款奖补和贴息</v>
          </cell>
          <cell r="F334" t="str">
            <v/>
          </cell>
          <cell r="G334" t="str">
            <v/>
          </cell>
          <cell r="H334" t="str">
            <v/>
          </cell>
          <cell r="I334">
            <v>1585703.38</v>
          </cell>
          <cell r="J334" t="str">
            <v/>
          </cell>
          <cell r="K334">
            <v>1585703.38</v>
          </cell>
          <cell r="L334">
            <v>158.570338</v>
          </cell>
          <cell r="M334">
            <v>159</v>
          </cell>
        </row>
        <row r="335">
          <cell r="D335">
            <v>2130599</v>
          </cell>
          <cell r="E335" t="str">
            <v>  其他巩固脱贫攻坚成果衔接乡村振兴支出</v>
          </cell>
          <cell r="F335" t="str">
            <v/>
          </cell>
          <cell r="G335" t="str">
            <v/>
          </cell>
          <cell r="H335" t="str">
            <v/>
          </cell>
          <cell r="I335">
            <v>4380658</v>
          </cell>
          <cell r="J335" t="str">
            <v/>
          </cell>
          <cell r="K335">
            <v>4380658</v>
          </cell>
          <cell r="L335">
            <v>438.0658</v>
          </cell>
          <cell r="M335">
            <v>438</v>
          </cell>
        </row>
        <row r="336">
          <cell r="D336">
            <v>21307</v>
          </cell>
          <cell r="E336" t="str">
            <v> 农村综合改革</v>
          </cell>
          <cell r="F336" t="str">
            <v/>
          </cell>
          <cell r="G336" t="str">
            <v/>
          </cell>
          <cell r="H336" t="str">
            <v/>
          </cell>
          <cell r="I336">
            <v>20527250</v>
          </cell>
          <cell r="J336" t="str">
            <v/>
          </cell>
          <cell r="K336">
            <v>20527250</v>
          </cell>
          <cell r="L336">
            <v>2052.725</v>
          </cell>
          <cell r="M336">
            <v>2053</v>
          </cell>
        </row>
        <row r="337">
          <cell r="D337">
            <v>2130701</v>
          </cell>
          <cell r="E337" t="str">
            <v>  对村级公益事业建设的补助</v>
          </cell>
          <cell r="F337" t="str">
            <v/>
          </cell>
          <cell r="G337" t="str">
            <v/>
          </cell>
          <cell r="H337" t="str">
            <v/>
          </cell>
          <cell r="I337">
            <v>1940000</v>
          </cell>
          <cell r="J337" t="str">
            <v/>
          </cell>
          <cell r="K337">
            <v>1940000</v>
          </cell>
          <cell r="L337">
            <v>194</v>
          </cell>
          <cell r="M337">
            <v>194</v>
          </cell>
        </row>
        <row r="338">
          <cell r="D338">
            <v>2130705</v>
          </cell>
          <cell r="E338" t="str">
            <v>  对村民委员会和村党支部的补助</v>
          </cell>
          <cell r="F338" t="str">
            <v/>
          </cell>
          <cell r="G338" t="str">
            <v/>
          </cell>
          <cell r="H338" t="str">
            <v/>
          </cell>
          <cell r="I338">
            <v>18587250</v>
          </cell>
          <cell r="J338" t="str">
            <v/>
          </cell>
          <cell r="K338">
            <v>18587250</v>
          </cell>
          <cell r="L338">
            <v>1858.725</v>
          </cell>
          <cell r="M338">
            <v>1859</v>
          </cell>
        </row>
        <row r="339">
          <cell r="D339">
            <v>21308</v>
          </cell>
          <cell r="E339" t="str">
            <v> 普惠金融发展支出</v>
          </cell>
          <cell r="F339" t="str">
            <v/>
          </cell>
          <cell r="G339" t="str">
            <v/>
          </cell>
          <cell r="H339" t="str">
            <v/>
          </cell>
          <cell r="I339">
            <v>2215153.79</v>
          </cell>
          <cell r="J339" t="str">
            <v/>
          </cell>
          <cell r="K339">
            <v>2215153.79</v>
          </cell>
          <cell r="L339">
            <v>221.515379</v>
          </cell>
          <cell r="M339">
            <v>222</v>
          </cell>
        </row>
        <row r="340">
          <cell r="D340">
            <v>2130803</v>
          </cell>
          <cell r="E340" t="str">
            <v>  农业保险保费补贴</v>
          </cell>
          <cell r="F340" t="str">
            <v/>
          </cell>
          <cell r="G340" t="str">
            <v/>
          </cell>
          <cell r="H340" t="str">
            <v/>
          </cell>
          <cell r="I340">
            <v>1176706.08</v>
          </cell>
          <cell r="J340" t="str">
            <v/>
          </cell>
          <cell r="K340">
            <v>1176706.08</v>
          </cell>
          <cell r="L340">
            <v>117.670608</v>
          </cell>
          <cell r="M340">
            <v>118</v>
          </cell>
        </row>
        <row r="341">
          <cell r="D341">
            <v>2130804</v>
          </cell>
          <cell r="E341" t="str">
            <v>  创业担保贷款贴息及奖补</v>
          </cell>
          <cell r="F341" t="str">
            <v/>
          </cell>
          <cell r="G341" t="str">
            <v/>
          </cell>
          <cell r="H341" t="str">
            <v/>
          </cell>
          <cell r="I341">
            <v>1038447.71</v>
          </cell>
          <cell r="J341" t="str">
            <v/>
          </cell>
          <cell r="K341">
            <v>1038447.71</v>
          </cell>
          <cell r="L341">
            <v>103.844771</v>
          </cell>
          <cell r="M341">
            <v>104</v>
          </cell>
        </row>
        <row r="342">
          <cell r="D342">
            <v>21399</v>
          </cell>
          <cell r="E342" t="str">
            <v> 其他农林水支出</v>
          </cell>
          <cell r="F342" t="str">
            <v/>
          </cell>
          <cell r="G342" t="str">
            <v/>
          </cell>
          <cell r="H342" t="str">
            <v/>
          </cell>
          <cell r="I342">
            <v>400000</v>
          </cell>
          <cell r="J342" t="str">
            <v/>
          </cell>
          <cell r="K342">
            <v>400000</v>
          </cell>
          <cell r="L342">
            <v>40</v>
          </cell>
          <cell r="M342">
            <v>40</v>
          </cell>
        </row>
        <row r="343">
          <cell r="D343">
            <v>2139999</v>
          </cell>
          <cell r="E343" t="str">
            <v>  其他农林水支出</v>
          </cell>
          <cell r="F343" t="str">
            <v/>
          </cell>
          <cell r="G343" t="str">
            <v/>
          </cell>
          <cell r="H343" t="str">
            <v/>
          </cell>
          <cell r="I343">
            <v>400000</v>
          </cell>
          <cell r="J343" t="str">
            <v/>
          </cell>
          <cell r="K343">
            <v>400000</v>
          </cell>
          <cell r="L343">
            <v>40</v>
          </cell>
          <cell r="M343">
            <v>40</v>
          </cell>
        </row>
        <row r="344">
          <cell r="D344">
            <v>214</v>
          </cell>
          <cell r="E344" t="str">
            <v>交通运输支出</v>
          </cell>
          <cell r="F344" t="str">
            <v/>
          </cell>
          <cell r="G344" t="str">
            <v/>
          </cell>
          <cell r="H344" t="str">
            <v/>
          </cell>
          <cell r="I344">
            <v>10699502.52</v>
          </cell>
          <cell r="J344">
            <v>3864</v>
          </cell>
          <cell r="K344">
            <v>10695638.52</v>
          </cell>
          <cell r="L344">
            <v>1069.563852</v>
          </cell>
          <cell r="M344">
            <v>1070</v>
          </cell>
        </row>
        <row r="345">
          <cell r="D345">
            <v>21401</v>
          </cell>
          <cell r="E345" t="str">
            <v> 公路水路运输</v>
          </cell>
          <cell r="F345" t="str">
            <v/>
          </cell>
          <cell r="G345" t="str">
            <v/>
          </cell>
          <cell r="H345" t="str">
            <v/>
          </cell>
          <cell r="I345">
            <v>9967402.52</v>
          </cell>
          <cell r="J345">
            <v>3864</v>
          </cell>
          <cell r="K345">
            <v>9963538.52</v>
          </cell>
          <cell r="L345">
            <v>996.353852</v>
          </cell>
          <cell r="M345">
            <v>996</v>
          </cell>
        </row>
        <row r="346">
          <cell r="D346">
            <v>2140101</v>
          </cell>
          <cell r="E346" t="str">
            <v>  行政运行</v>
          </cell>
          <cell r="F346" t="str">
            <v/>
          </cell>
          <cell r="G346" t="str">
            <v/>
          </cell>
          <cell r="H346" t="str">
            <v/>
          </cell>
          <cell r="I346">
            <v>835220.58</v>
          </cell>
          <cell r="J346">
            <v>3584</v>
          </cell>
          <cell r="K346">
            <v>831636.58</v>
          </cell>
          <cell r="L346">
            <v>83.163658</v>
          </cell>
          <cell r="M346">
            <v>83</v>
          </cell>
        </row>
        <row r="347">
          <cell r="D347">
            <v>2140106</v>
          </cell>
          <cell r="E347" t="str">
            <v>  公路养护</v>
          </cell>
          <cell r="F347" t="str">
            <v/>
          </cell>
          <cell r="G347" t="str">
            <v/>
          </cell>
          <cell r="H347" t="str">
            <v/>
          </cell>
          <cell r="I347">
            <v>3173532.5</v>
          </cell>
          <cell r="J347">
            <v>280</v>
          </cell>
          <cell r="K347">
            <v>3173252.5</v>
          </cell>
          <cell r="L347">
            <v>317.32525</v>
          </cell>
          <cell r="M347">
            <v>317</v>
          </cell>
        </row>
        <row r="348">
          <cell r="D348">
            <v>2140199</v>
          </cell>
          <cell r="E348" t="str">
            <v>  其他公路水路运输支出</v>
          </cell>
          <cell r="F348" t="str">
            <v/>
          </cell>
          <cell r="G348" t="str">
            <v/>
          </cell>
          <cell r="H348" t="str">
            <v/>
          </cell>
          <cell r="I348">
            <v>5958649.44</v>
          </cell>
          <cell r="J348" t="str">
            <v/>
          </cell>
          <cell r="K348">
            <v>5958649.44</v>
          </cell>
          <cell r="L348">
            <v>595.864944</v>
          </cell>
          <cell r="M348">
            <v>596</v>
          </cell>
        </row>
        <row r="349">
          <cell r="D349">
            <v>21499</v>
          </cell>
          <cell r="E349" t="str">
            <v> 其他交通运输支出</v>
          </cell>
          <cell r="F349" t="str">
            <v/>
          </cell>
          <cell r="G349" t="str">
            <v/>
          </cell>
          <cell r="H349" t="str">
            <v/>
          </cell>
          <cell r="I349">
            <v>732100</v>
          </cell>
          <cell r="J349" t="str">
            <v/>
          </cell>
          <cell r="K349">
            <v>732100</v>
          </cell>
          <cell r="L349">
            <v>73.21</v>
          </cell>
          <cell r="M349">
            <v>73</v>
          </cell>
        </row>
        <row r="350">
          <cell r="D350">
            <v>2149901</v>
          </cell>
          <cell r="E350" t="str">
            <v>  公共交通运营补助</v>
          </cell>
          <cell r="F350" t="str">
            <v/>
          </cell>
          <cell r="G350" t="str">
            <v/>
          </cell>
          <cell r="H350" t="str">
            <v/>
          </cell>
          <cell r="I350">
            <v>732100</v>
          </cell>
          <cell r="J350" t="str">
            <v/>
          </cell>
          <cell r="K350">
            <v>732100</v>
          </cell>
          <cell r="L350">
            <v>73.21</v>
          </cell>
          <cell r="M350">
            <v>73</v>
          </cell>
        </row>
        <row r="351">
          <cell r="D351">
            <v>215</v>
          </cell>
          <cell r="E351" t="str">
            <v>资源勘探工业信息等支出</v>
          </cell>
          <cell r="F351" t="str">
            <v/>
          </cell>
          <cell r="G351" t="str">
            <v/>
          </cell>
          <cell r="H351" t="str">
            <v/>
          </cell>
          <cell r="I351">
            <v>6032654.69</v>
          </cell>
          <cell r="J351">
            <v>43548.9</v>
          </cell>
          <cell r="K351">
            <v>5989105.79</v>
          </cell>
          <cell r="L351">
            <v>598.910579</v>
          </cell>
          <cell r="M351">
            <v>599</v>
          </cell>
        </row>
        <row r="352">
          <cell r="D352">
            <v>21501</v>
          </cell>
          <cell r="E352" t="str">
            <v> 资源勘探开发</v>
          </cell>
          <cell r="F352" t="str">
            <v/>
          </cell>
          <cell r="G352" t="str">
            <v/>
          </cell>
          <cell r="H352" t="str">
            <v/>
          </cell>
          <cell r="I352">
            <v>2972845.33</v>
          </cell>
          <cell r="J352">
            <v>43548.9</v>
          </cell>
          <cell r="K352">
            <v>2929296.43</v>
          </cell>
          <cell r="L352">
            <v>292.929643</v>
          </cell>
          <cell r="M352">
            <v>293</v>
          </cell>
        </row>
        <row r="353">
          <cell r="D353">
            <v>2150101</v>
          </cell>
          <cell r="E353" t="str">
            <v>  行政运行</v>
          </cell>
          <cell r="F353" t="str">
            <v/>
          </cell>
          <cell r="G353" t="str">
            <v/>
          </cell>
          <cell r="H353" t="str">
            <v/>
          </cell>
          <cell r="I353">
            <v>2972845.33</v>
          </cell>
          <cell r="J353">
            <v>43548.9</v>
          </cell>
          <cell r="K353">
            <v>2929296.43</v>
          </cell>
          <cell r="L353">
            <v>292.929643</v>
          </cell>
          <cell r="M353">
            <v>293</v>
          </cell>
        </row>
        <row r="354">
          <cell r="D354">
            <v>21505</v>
          </cell>
          <cell r="E354" t="str">
            <v> 工业和信息产业监管</v>
          </cell>
          <cell r="F354" t="str">
            <v/>
          </cell>
          <cell r="G354" t="str">
            <v/>
          </cell>
          <cell r="H354" t="str">
            <v/>
          </cell>
          <cell r="I354">
            <v>3059809.36</v>
          </cell>
          <cell r="J354" t="str">
            <v/>
          </cell>
          <cell r="K354">
            <v>3059809.36</v>
          </cell>
          <cell r="L354">
            <v>305.980936</v>
          </cell>
          <cell r="M354">
            <v>306</v>
          </cell>
        </row>
        <row r="355">
          <cell r="D355">
            <v>2150501</v>
          </cell>
          <cell r="E355" t="str">
            <v>  行政运行</v>
          </cell>
          <cell r="F355" t="str">
            <v/>
          </cell>
          <cell r="G355" t="str">
            <v/>
          </cell>
          <cell r="H355" t="str">
            <v/>
          </cell>
          <cell r="I355">
            <v>2363689.15</v>
          </cell>
          <cell r="J355" t="str">
            <v/>
          </cell>
          <cell r="K355">
            <v>2363689.15</v>
          </cell>
          <cell r="L355">
            <v>236.368915</v>
          </cell>
          <cell r="M355">
            <v>236</v>
          </cell>
        </row>
        <row r="356">
          <cell r="D356">
            <v>2150517</v>
          </cell>
          <cell r="E356" t="str">
            <v>  产业发展</v>
          </cell>
          <cell r="F356" t="str">
            <v/>
          </cell>
          <cell r="G356" t="str">
            <v/>
          </cell>
          <cell r="H356" t="str">
            <v/>
          </cell>
          <cell r="I356">
            <v>104000</v>
          </cell>
          <cell r="J356" t="str">
            <v/>
          </cell>
          <cell r="K356">
            <v>104000</v>
          </cell>
          <cell r="L356">
            <v>10.4</v>
          </cell>
          <cell r="M356">
            <v>10</v>
          </cell>
        </row>
        <row r="357">
          <cell r="D357">
            <v>2150550</v>
          </cell>
          <cell r="E357" t="str">
            <v>  事业运行</v>
          </cell>
          <cell r="F357" t="str">
            <v/>
          </cell>
          <cell r="G357" t="str">
            <v/>
          </cell>
          <cell r="H357" t="str">
            <v/>
          </cell>
          <cell r="I357">
            <v>491744.07</v>
          </cell>
          <cell r="J357" t="str">
            <v/>
          </cell>
          <cell r="K357">
            <v>491744.07</v>
          </cell>
          <cell r="L357">
            <v>49.174407</v>
          </cell>
          <cell r="M357">
            <v>49</v>
          </cell>
        </row>
        <row r="358">
          <cell r="D358">
            <v>2150599</v>
          </cell>
          <cell r="E358" t="str">
            <v>  其他工业和信息产业监管支出</v>
          </cell>
          <cell r="F358" t="str">
            <v/>
          </cell>
          <cell r="G358" t="str">
            <v/>
          </cell>
          <cell r="H358" t="str">
            <v/>
          </cell>
          <cell r="I358">
            <v>100376.14</v>
          </cell>
          <cell r="J358" t="str">
            <v/>
          </cell>
          <cell r="K358">
            <v>100376.14</v>
          </cell>
          <cell r="L358">
            <v>10.037614</v>
          </cell>
          <cell r="M358">
            <v>10</v>
          </cell>
        </row>
        <row r="359">
          <cell r="D359">
            <v>216</v>
          </cell>
          <cell r="E359" t="str">
            <v>商业服务业等支出</v>
          </cell>
          <cell r="F359" t="str">
            <v/>
          </cell>
          <cell r="G359" t="str">
            <v/>
          </cell>
          <cell r="H359" t="str">
            <v/>
          </cell>
          <cell r="I359">
            <v>1916625.8</v>
          </cell>
          <cell r="J359" t="str">
            <v/>
          </cell>
          <cell r="K359">
            <v>1916625.8</v>
          </cell>
          <cell r="L359">
            <v>191.66258</v>
          </cell>
          <cell r="M359">
            <v>192</v>
          </cell>
        </row>
        <row r="360">
          <cell r="D360">
            <v>21602</v>
          </cell>
          <cell r="E360" t="str">
            <v> 商业流通事务</v>
          </cell>
          <cell r="F360" t="str">
            <v/>
          </cell>
          <cell r="G360" t="str">
            <v/>
          </cell>
          <cell r="H360" t="str">
            <v/>
          </cell>
          <cell r="I360">
            <v>1916625.8</v>
          </cell>
          <cell r="J360" t="str">
            <v/>
          </cell>
          <cell r="K360">
            <v>1916625.8</v>
          </cell>
          <cell r="L360">
            <v>191.66258</v>
          </cell>
          <cell r="M360">
            <v>192</v>
          </cell>
        </row>
        <row r="361">
          <cell r="D361">
            <v>2160201</v>
          </cell>
          <cell r="E361" t="str">
            <v>  行政运行</v>
          </cell>
          <cell r="F361" t="str">
            <v/>
          </cell>
          <cell r="G361" t="str">
            <v/>
          </cell>
          <cell r="H361" t="str">
            <v/>
          </cell>
          <cell r="I361">
            <v>1916625.8</v>
          </cell>
          <cell r="J361" t="str">
            <v/>
          </cell>
          <cell r="K361">
            <v>1916625.8</v>
          </cell>
          <cell r="L361">
            <v>191.66258</v>
          </cell>
          <cell r="M361">
            <v>192</v>
          </cell>
        </row>
        <row r="362">
          <cell r="D362">
            <v>220</v>
          </cell>
          <cell r="E362" t="str">
            <v>自然资源海洋气象等支出</v>
          </cell>
          <cell r="F362" t="str">
            <v/>
          </cell>
          <cell r="G362" t="str">
            <v/>
          </cell>
          <cell r="H362" t="str">
            <v/>
          </cell>
          <cell r="I362">
            <v>10744426.08</v>
          </cell>
          <cell r="J362" t="str">
            <v/>
          </cell>
          <cell r="K362">
            <v>10744426.08</v>
          </cell>
          <cell r="L362">
            <v>1074.442608</v>
          </cell>
          <cell r="M362">
            <v>1074</v>
          </cell>
        </row>
        <row r="363">
          <cell r="D363">
            <v>22001</v>
          </cell>
          <cell r="E363" t="str">
            <v> 自然资源事务</v>
          </cell>
          <cell r="F363" t="str">
            <v/>
          </cell>
          <cell r="G363" t="str">
            <v/>
          </cell>
          <cell r="H363" t="str">
            <v/>
          </cell>
          <cell r="I363">
            <v>10301652.73</v>
          </cell>
          <cell r="J363" t="str">
            <v/>
          </cell>
          <cell r="K363">
            <v>10301652.73</v>
          </cell>
          <cell r="L363">
            <v>1030.165273</v>
          </cell>
          <cell r="M363">
            <v>1030</v>
          </cell>
        </row>
        <row r="364">
          <cell r="D364">
            <v>2200101</v>
          </cell>
          <cell r="E364" t="str">
            <v>  行政运行</v>
          </cell>
          <cell r="F364" t="str">
            <v/>
          </cell>
          <cell r="G364" t="str">
            <v/>
          </cell>
          <cell r="H364" t="str">
            <v/>
          </cell>
          <cell r="I364">
            <v>5166448.81</v>
          </cell>
          <cell r="J364" t="str">
            <v/>
          </cell>
          <cell r="K364">
            <v>5166448.81</v>
          </cell>
          <cell r="L364">
            <v>516.644881</v>
          </cell>
          <cell r="M364">
            <v>517</v>
          </cell>
        </row>
        <row r="365">
          <cell r="D365">
            <v>2200106</v>
          </cell>
          <cell r="E365" t="str">
            <v>  自然资源利用与保护</v>
          </cell>
          <cell r="F365" t="str">
            <v/>
          </cell>
          <cell r="G365" t="str">
            <v/>
          </cell>
          <cell r="H365" t="str">
            <v/>
          </cell>
          <cell r="I365">
            <v>532753</v>
          </cell>
          <cell r="J365" t="str">
            <v/>
          </cell>
          <cell r="K365">
            <v>532753</v>
          </cell>
          <cell r="L365">
            <v>53.2753</v>
          </cell>
          <cell r="M365">
            <v>53</v>
          </cell>
        </row>
        <row r="366">
          <cell r="D366">
            <v>2200108</v>
          </cell>
          <cell r="E366" t="str">
            <v>  自然资源行业业务管理</v>
          </cell>
          <cell r="F366" t="str">
            <v/>
          </cell>
          <cell r="G366" t="str">
            <v/>
          </cell>
          <cell r="H366" t="str">
            <v/>
          </cell>
          <cell r="I366">
            <v>110000</v>
          </cell>
          <cell r="J366" t="str">
            <v/>
          </cell>
          <cell r="K366">
            <v>110000</v>
          </cell>
          <cell r="L366">
            <v>11</v>
          </cell>
          <cell r="M366">
            <v>11</v>
          </cell>
        </row>
        <row r="367">
          <cell r="D367">
            <v>2200150</v>
          </cell>
          <cell r="E367" t="str">
            <v>  事业运行</v>
          </cell>
          <cell r="F367" t="str">
            <v/>
          </cell>
          <cell r="G367" t="str">
            <v/>
          </cell>
          <cell r="H367" t="str">
            <v/>
          </cell>
          <cell r="I367">
            <v>4352242.92</v>
          </cell>
          <cell r="J367" t="str">
            <v/>
          </cell>
          <cell r="K367">
            <v>4352242.92</v>
          </cell>
          <cell r="L367">
            <v>435.224292</v>
          </cell>
          <cell r="M367">
            <v>435</v>
          </cell>
        </row>
        <row r="368">
          <cell r="D368">
            <v>2200199</v>
          </cell>
          <cell r="E368" t="str">
            <v>  其他自然资源事务支出</v>
          </cell>
          <cell r="F368" t="str">
            <v/>
          </cell>
          <cell r="G368" t="str">
            <v/>
          </cell>
          <cell r="H368" t="str">
            <v/>
          </cell>
          <cell r="I368">
            <v>140208</v>
          </cell>
          <cell r="J368" t="str">
            <v/>
          </cell>
          <cell r="K368">
            <v>140208</v>
          </cell>
          <cell r="L368">
            <v>14.0208</v>
          </cell>
          <cell r="M368">
            <v>14</v>
          </cell>
        </row>
        <row r="369">
          <cell r="D369">
            <v>22005</v>
          </cell>
          <cell r="E369" t="str">
            <v> 气象事务</v>
          </cell>
          <cell r="F369" t="str">
            <v/>
          </cell>
          <cell r="G369" t="str">
            <v/>
          </cell>
          <cell r="H369" t="str">
            <v/>
          </cell>
          <cell r="I369">
            <v>345108.83</v>
          </cell>
          <cell r="J369" t="str">
            <v/>
          </cell>
          <cell r="K369">
            <v>345108.83</v>
          </cell>
          <cell r="L369">
            <v>34.510883</v>
          </cell>
          <cell r="M369">
            <v>35</v>
          </cell>
        </row>
        <row r="370">
          <cell r="D370">
            <v>2200501</v>
          </cell>
          <cell r="E370" t="str">
            <v>  行政运行</v>
          </cell>
          <cell r="F370" t="str">
            <v/>
          </cell>
          <cell r="G370" t="str">
            <v/>
          </cell>
          <cell r="H370" t="str">
            <v/>
          </cell>
          <cell r="I370">
            <v>133728</v>
          </cell>
          <cell r="J370" t="str">
            <v/>
          </cell>
          <cell r="K370">
            <v>133728</v>
          </cell>
          <cell r="L370">
            <v>13.3728</v>
          </cell>
          <cell r="M370">
            <v>13</v>
          </cell>
        </row>
        <row r="371">
          <cell r="D371">
            <v>2200504</v>
          </cell>
          <cell r="E371" t="str">
            <v>  气象事业机构</v>
          </cell>
          <cell r="F371" t="str">
            <v/>
          </cell>
          <cell r="G371" t="str">
            <v/>
          </cell>
          <cell r="H371" t="str">
            <v/>
          </cell>
          <cell r="I371">
            <v>138980.83</v>
          </cell>
          <cell r="J371" t="str">
            <v/>
          </cell>
          <cell r="K371">
            <v>138980.83</v>
          </cell>
          <cell r="L371">
            <v>13.898083</v>
          </cell>
          <cell r="M371">
            <v>14</v>
          </cell>
        </row>
        <row r="372">
          <cell r="D372">
            <v>2200509</v>
          </cell>
          <cell r="E372" t="str">
            <v>  气象服务</v>
          </cell>
          <cell r="F372" t="str">
            <v/>
          </cell>
          <cell r="G372" t="str">
            <v/>
          </cell>
          <cell r="H372" t="str">
            <v/>
          </cell>
          <cell r="I372">
            <v>72400</v>
          </cell>
          <cell r="J372" t="str">
            <v/>
          </cell>
          <cell r="K372">
            <v>72400</v>
          </cell>
          <cell r="L372">
            <v>7.24</v>
          </cell>
          <cell r="M372">
            <v>7</v>
          </cell>
        </row>
        <row r="373">
          <cell r="D373">
            <v>22099</v>
          </cell>
          <cell r="E373" t="str">
            <v> 其他自然资源海洋气象等支出</v>
          </cell>
          <cell r="F373" t="str">
            <v/>
          </cell>
          <cell r="G373" t="str">
            <v/>
          </cell>
          <cell r="H373" t="str">
            <v/>
          </cell>
          <cell r="I373">
            <v>97664.52</v>
          </cell>
          <cell r="J373" t="str">
            <v/>
          </cell>
          <cell r="K373">
            <v>97664.52</v>
          </cell>
          <cell r="L373">
            <v>9.766452</v>
          </cell>
          <cell r="M373">
            <v>10</v>
          </cell>
        </row>
        <row r="374">
          <cell r="D374">
            <v>2209999</v>
          </cell>
          <cell r="E374" t="str">
            <v>  其他自然资源海洋气象等支出</v>
          </cell>
          <cell r="F374" t="str">
            <v/>
          </cell>
          <cell r="G374" t="str">
            <v/>
          </cell>
          <cell r="H374" t="str">
            <v/>
          </cell>
          <cell r="I374">
            <v>97664.52</v>
          </cell>
          <cell r="J374" t="str">
            <v/>
          </cell>
          <cell r="K374">
            <v>97664.52</v>
          </cell>
          <cell r="L374">
            <v>9.766452</v>
          </cell>
          <cell r="M374">
            <v>10</v>
          </cell>
        </row>
        <row r="375">
          <cell r="D375">
            <v>221</v>
          </cell>
          <cell r="E375" t="str">
            <v>住房保障支出</v>
          </cell>
          <cell r="F375" t="str">
            <v/>
          </cell>
          <cell r="G375" t="str">
            <v/>
          </cell>
          <cell r="H375">
            <v>-6751</v>
          </cell>
          <cell r="I375">
            <v>65164555.77</v>
          </cell>
          <cell r="J375">
            <v>18614</v>
          </cell>
          <cell r="K375">
            <v>65145941.77</v>
          </cell>
          <cell r="L375">
            <v>6514.594177</v>
          </cell>
          <cell r="M375">
            <v>6515</v>
          </cell>
        </row>
        <row r="376">
          <cell r="D376">
            <v>22101</v>
          </cell>
          <cell r="E376" t="str">
            <v> 保障性安居工程支出</v>
          </cell>
          <cell r="F376" t="str">
            <v/>
          </cell>
          <cell r="G376" t="str">
            <v/>
          </cell>
          <cell r="H376" t="str">
            <v/>
          </cell>
          <cell r="I376">
            <v>6030000</v>
          </cell>
          <cell r="J376" t="str">
            <v/>
          </cell>
          <cell r="K376">
            <v>6030000</v>
          </cell>
          <cell r="L376">
            <v>603</v>
          </cell>
          <cell r="M376">
            <v>603</v>
          </cell>
        </row>
        <row r="377">
          <cell r="D377">
            <v>2210105</v>
          </cell>
          <cell r="E377" t="str">
            <v>  农村危房改造</v>
          </cell>
          <cell r="F377" t="str">
            <v/>
          </cell>
          <cell r="G377" t="str">
            <v/>
          </cell>
          <cell r="H377" t="str">
            <v/>
          </cell>
          <cell r="I377">
            <v>180000</v>
          </cell>
          <cell r="J377" t="str">
            <v/>
          </cell>
          <cell r="K377">
            <v>180000</v>
          </cell>
          <cell r="L377">
            <v>18</v>
          </cell>
          <cell r="M377">
            <v>18</v>
          </cell>
        </row>
        <row r="378">
          <cell r="D378">
            <v>2210108</v>
          </cell>
          <cell r="E378" t="str">
            <v>  老旧小区改造</v>
          </cell>
          <cell r="F378" t="str">
            <v/>
          </cell>
          <cell r="G378" t="str">
            <v/>
          </cell>
          <cell r="H378" t="str">
            <v/>
          </cell>
          <cell r="I378">
            <v>5850000</v>
          </cell>
          <cell r="J378" t="str">
            <v/>
          </cell>
          <cell r="K378">
            <v>5850000</v>
          </cell>
          <cell r="L378">
            <v>585</v>
          </cell>
          <cell r="M378">
            <v>585</v>
          </cell>
        </row>
        <row r="379">
          <cell r="D379">
            <v>22102</v>
          </cell>
          <cell r="E379" t="str">
            <v> 住房改革支出</v>
          </cell>
          <cell r="F379" t="str">
            <v/>
          </cell>
          <cell r="G379" t="str">
            <v/>
          </cell>
          <cell r="H379">
            <v>-6751</v>
          </cell>
          <cell r="I379">
            <v>59134555.77</v>
          </cell>
          <cell r="J379">
            <v>18614</v>
          </cell>
          <cell r="K379">
            <v>59115941.77</v>
          </cell>
          <cell r="L379">
            <v>5911.594177</v>
          </cell>
          <cell r="M379">
            <v>5912</v>
          </cell>
        </row>
        <row r="380">
          <cell r="D380">
            <v>2210201</v>
          </cell>
          <cell r="E380" t="str">
            <v>  住房公积金</v>
          </cell>
          <cell r="F380" t="str">
            <v/>
          </cell>
          <cell r="G380" t="str">
            <v/>
          </cell>
          <cell r="H380">
            <v>-4735</v>
          </cell>
          <cell r="I380">
            <v>54121678.77</v>
          </cell>
          <cell r="J380">
            <v>9704</v>
          </cell>
          <cell r="K380">
            <v>54111974.77</v>
          </cell>
          <cell r="L380">
            <v>5411.197477</v>
          </cell>
          <cell r="M380">
            <v>5411</v>
          </cell>
        </row>
        <row r="381">
          <cell r="D381">
            <v>2210203</v>
          </cell>
          <cell r="E381" t="str">
            <v>  购房补贴</v>
          </cell>
          <cell r="F381" t="str">
            <v/>
          </cell>
          <cell r="G381" t="str">
            <v/>
          </cell>
          <cell r="H381">
            <v>-2016</v>
          </cell>
          <cell r="I381">
            <v>5012877</v>
          </cell>
          <cell r="J381">
            <v>8910</v>
          </cell>
          <cell r="K381">
            <v>5003967</v>
          </cell>
          <cell r="L381">
            <v>500.3967</v>
          </cell>
          <cell r="M381">
            <v>500</v>
          </cell>
        </row>
        <row r="382">
          <cell r="D382">
            <v>222</v>
          </cell>
          <cell r="E382" t="str">
            <v>粮油物资储备支出</v>
          </cell>
          <cell r="F382" t="str">
            <v/>
          </cell>
          <cell r="G382" t="str">
            <v/>
          </cell>
          <cell r="H382" t="str">
            <v/>
          </cell>
          <cell r="I382">
            <v>3979291.22</v>
          </cell>
          <cell r="J382" t="str">
            <v/>
          </cell>
          <cell r="K382">
            <v>3979291.22</v>
          </cell>
          <cell r="L382">
            <v>397.929122</v>
          </cell>
          <cell r="M382">
            <v>398</v>
          </cell>
        </row>
        <row r="383">
          <cell r="D383">
            <v>22201</v>
          </cell>
          <cell r="E383" t="str">
            <v> 粮油物资事务</v>
          </cell>
          <cell r="F383" t="str">
            <v/>
          </cell>
          <cell r="G383" t="str">
            <v/>
          </cell>
          <cell r="H383" t="str">
            <v/>
          </cell>
          <cell r="I383">
            <v>3122591.72</v>
          </cell>
          <cell r="J383" t="str">
            <v/>
          </cell>
          <cell r="K383">
            <v>3122591.72</v>
          </cell>
          <cell r="L383">
            <v>312.259172</v>
          </cell>
          <cell r="M383">
            <v>312</v>
          </cell>
        </row>
        <row r="384">
          <cell r="D384">
            <v>2220105</v>
          </cell>
          <cell r="E384" t="str">
            <v>  信息统计</v>
          </cell>
          <cell r="F384" t="str">
            <v/>
          </cell>
          <cell r="G384" t="str">
            <v/>
          </cell>
          <cell r="H384" t="str">
            <v/>
          </cell>
          <cell r="I384">
            <v>3500</v>
          </cell>
          <cell r="J384" t="str">
            <v/>
          </cell>
          <cell r="K384">
            <v>3500</v>
          </cell>
          <cell r="L384">
            <v>0.35</v>
          </cell>
          <cell r="M384">
            <v>0</v>
          </cell>
        </row>
        <row r="385">
          <cell r="D385">
            <v>2220106</v>
          </cell>
          <cell r="E385" t="str">
            <v>  专项业务活动</v>
          </cell>
          <cell r="F385" t="str">
            <v/>
          </cell>
          <cell r="G385" t="str">
            <v/>
          </cell>
          <cell r="H385" t="str">
            <v/>
          </cell>
          <cell r="I385">
            <v>212663</v>
          </cell>
          <cell r="J385" t="str">
            <v/>
          </cell>
          <cell r="K385">
            <v>212663</v>
          </cell>
          <cell r="L385">
            <v>21.2663</v>
          </cell>
          <cell r="M385">
            <v>21</v>
          </cell>
        </row>
        <row r="386">
          <cell r="D386">
            <v>2220112</v>
          </cell>
          <cell r="E386" t="str">
            <v>  粮食财务挂账利息补贴</v>
          </cell>
          <cell r="F386" t="str">
            <v/>
          </cell>
          <cell r="G386" t="str">
            <v/>
          </cell>
          <cell r="H386" t="str">
            <v/>
          </cell>
          <cell r="I386">
            <v>100000</v>
          </cell>
          <cell r="J386" t="str">
            <v/>
          </cell>
          <cell r="K386">
            <v>100000</v>
          </cell>
          <cell r="L386">
            <v>10</v>
          </cell>
          <cell r="M386">
            <v>10</v>
          </cell>
        </row>
        <row r="387">
          <cell r="D387">
            <v>2220113</v>
          </cell>
          <cell r="E387" t="str">
            <v>  粮食财务挂账消化款</v>
          </cell>
          <cell r="F387" t="str">
            <v/>
          </cell>
          <cell r="G387" t="str">
            <v/>
          </cell>
          <cell r="H387" t="str">
            <v/>
          </cell>
          <cell r="I387">
            <v>900000</v>
          </cell>
          <cell r="J387" t="str">
            <v/>
          </cell>
          <cell r="K387">
            <v>900000</v>
          </cell>
          <cell r="L387">
            <v>90</v>
          </cell>
          <cell r="M387">
            <v>90</v>
          </cell>
        </row>
        <row r="388">
          <cell r="D388">
            <v>2220115</v>
          </cell>
          <cell r="E388" t="str">
            <v>  粮食风险基金</v>
          </cell>
          <cell r="F388" t="str">
            <v/>
          </cell>
          <cell r="G388" t="str">
            <v/>
          </cell>
          <cell r="H388" t="str">
            <v/>
          </cell>
          <cell r="I388">
            <v>1906428.72</v>
          </cell>
          <cell r="J388" t="str">
            <v/>
          </cell>
          <cell r="K388">
            <v>1906428.72</v>
          </cell>
          <cell r="L388">
            <v>190.642872</v>
          </cell>
          <cell r="M388">
            <v>191</v>
          </cell>
        </row>
        <row r="389">
          <cell r="D389">
            <v>22204</v>
          </cell>
          <cell r="E389" t="str">
            <v> 粮油储备</v>
          </cell>
          <cell r="F389" t="str">
            <v/>
          </cell>
          <cell r="G389" t="str">
            <v/>
          </cell>
          <cell r="H389" t="str">
            <v/>
          </cell>
          <cell r="I389">
            <v>556372.5</v>
          </cell>
          <cell r="J389" t="str">
            <v/>
          </cell>
          <cell r="K389">
            <v>556372.5</v>
          </cell>
          <cell r="L389">
            <v>55.63725</v>
          </cell>
          <cell r="M389">
            <v>56</v>
          </cell>
        </row>
        <row r="390">
          <cell r="D390">
            <v>2220401</v>
          </cell>
          <cell r="E390" t="str">
            <v>  储备粮油补贴</v>
          </cell>
          <cell r="F390" t="str">
            <v/>
          </cell>
          <cell r="G390" t="str">
            <v/>
          </cell>
          <cell r="H390" t="str">
            <v/>
          </cell>
          <cell r="I390">
            <v>556372.5</v>
          </cell>
          <cell r="J390" t="str">
            <v/>
          </cell>
          <cell r="K390">
            <v>556372.5</v>
          </cell>
          <cell r="L390">
            <v>55.63725</v>
          </cell>
          <cell r="M390">
            <v>56</v>
          </cell>
        </row>
        <row r="391">
          <cell r="D391">
            <v>22205</v>
          </cell>
          <cell r="E391" t="str">
            <v> 重要商品储备</v>
          </cell>
          <cell r="F391" t="str">
            <v/>
          </cell>
          <cell r="G391" t="str">
            <v/>
          </cell>
          <cell r="H391" t="str">
            <v/>
          </cell>
          <cell r="I391">
            <v>300327</v>
          </cell>
          <cell r="J391" t="str">
            <v/>
          </cell>
          <cell r="K391">
            <v>300327</v>
          </cell>
          <cell r="L391">
            <v>30.0327</v>
          </cell>
          <cell r="M391">
            <v>30</v>
          </cell>
        </row>
        <row r="392">
          <cell r="D392">
            <v>2220511</v>
          </cell>
          <cell r="E392" t="str">
            <v>  应急物资储备</v>
          </cell>
          <cell r="F392" t="str">
            <v/>
          </cell>
          <cell r="G392" t="str">
            <v/>
          </cell>
          <cell r="H392" t="str">
            <v/>
          </cell>
          <cell r="I392">
            <v>300327</v>
          </cell>
          <cell r="J392" t="str">
            <v/>
          </cell>
          <cell r="K392">
            <v>300327</v>
          </cell>
          <cell r="L392">
            <v>30.0327</v>
          </cell>
          <cell r="M392">
            <v>30</v>
          </cell>
        </row>
        <row r="393">
          <cell r="D393">
            <v>224</v>
          </cell>
          <cell r="E393" t="str">
            <v>灾害防治及应急管理支出</v>
          </cell>
          <cell r="F393" t="str">
            <v/>
          </cell>
          <cell r="G393" t="str">
            <v/>
          </cell>
          <cell r="H393" t="str">
            <v/>
          </cell>
          <cell r="I393">
            <v>17521806.9</v>
          </cell>
          <cell r="J393">
            <v>120</v>
          </cell>
          <cell r="K393">
            <v>17521686.9</v>
          </cell>
          <cell r="L393">
            <v>1752.16869</v>
          </cell>
          <cell r="M393">
            <v>1752</v>
          </cell>
        </row>
        <row r="394">
          <cell r="D394">
            <v>22401</v>
          </cell>
          <cell r="E394" t="str">
            <v> 应急管理事务</v>
          </cell>
          <cell r="F394" t="str">
            <v/>
          </cell>
          <cell r="G394" t="str">
            <v/>
          </cell>
          <cell r="H394" t="str">
            <v/>
          </cell>
          <cell r="I394">
            <v>6839343.58</v>
          </cell>
          <cell r="J394" t="str">
            <v/>
          </cell>
          <cell r="K394">
            <v>6839343.58</v>
          </cell>
          <cell r="L394">
            <v>683.934358</v>
          </cell>
          <cell r="M394">
            <v>684</v>
          </cell>
        </row>
        <row r="395">
          <cell r="D395">
            <v>2240101</v>
          </cell>
          <cell r="E395" t="str">
            <v>  行政运行</v>
          </cell>
          <cell r="F395" t="str">
            <v/>
          </cell>
          <cell r="G395" t="str">
            <v/>
          </cell>
          <cell r="H395" t="str">
            <v/>
          </cell>
          <cell r="I395">
            <v>3126754.05</v>
          </cell>
          <cell r="J395" t="str">
            <v/>
          </cell>
          <cell r="K395">
            <v>3126754.05</v>
          </cell>
          <cell r="L395">
            <v>312.675405</v>
          </cell>
          <cell r="M395">
            <v>313</v>
          </cell>
        </row>
        <row r="396">
          <cell r="D396">
            <v>2240106</v>
          </cell>
          <cell r="E396" t="str">
            <v>  安全监管</v>
          </cell>
          <cell r="F396" t="str">
            <v/>
          </cell>
          <cell r="G396" t="str">
            <v/>
          </cell>
          <cell r="H396" t="str">
            <v/>
          </cell>
          <cell r="I396">
            <v>332276</v>
          </cell>
          <cell r="J396" t="str">
            <v/>
          </cell>
          <cell r="K396">
            <v>332276</v>
          </cell>
          <cell r="L396">
            <v>33.2276</v>
          </cell>
          <cell r="M396">
            <v>33</v>
          </cell>
        </row>
        <row r="397">
          <cell r="D397">
            <v>2240109</v>
          </cell>
          <cell r="E397" t="str">
            <v>  应急管理</v>
          </cell>
          <cell r="F397" t="str">
            <v/>
          </cell>
          <cell r="G397" t="str">
            <v/>
          </cell>
          <cell r="H397" t="str">
            <v/>
          </cell>
          <cell r="I397">
            <v>530000</v>
          </cell>
          <cell r="J397" t="str">
            <v/>
          </cell>
          <cell r="K397">
            <v>530000</v>
          </cell>
          <cell r="L397">
            <v>53</v>
          </cell>
          <cell r="M397">
            <v>53</v>
          </cell>
        </row>
        <row r="398">
          <cell r="D398">
            <v>2240150</v>
          </cell>
          <cell r="E398" t="str">
            <v>  事业运行</v>
          </cell>
          <cell r="F398" t="str">
            <v/>
          </cell>
          <cell r="G398" t="str">
            <v/>
          </cell>
          <cell r="H398" t="str">
            <v/>
          </cell>
          <cell r="I398">
            <v>1561113.53</v>
          </cell>
          <cell r="J398" t="str">
            <v/>
          </cell>
          <cell r="K398">
            <v>1561113.53</v>
          </cell>
          <cell r="L398">
            <v>156.111353</v>
          </cell>
          <cell r="M398">
            <v>156</v>
          </cell>
        </row>
        <row r="399">
          <cell r="D399">
            <v>2240199</v>
          </cell>
          <cell r="E399" t="str">
            <v>  其他应急管理支出</v>
          </cell>
          <cell r="F399" t="str">
            <v/>
          </cell>
          <cell r="G399" t="str">
            <v/>
          </cell>
          <cell r="H399" t="str">
            <v/>
          </cell>
          <cell r="I399">
            <v>1289200</v>
          </cell>
          <cell r="J399" t="str">
            <v/>
          </cell>
          <cell r="K399">
            <v>1289200</v>
          </cell>
          <cell r="L399">
            <v>128.92</v>
          </cell>
          <cell r="M399">
            <v>129</v>
          </cell>
        </row>
        <row r="400">
          <cell r="D400">
            <v>22402</v>
          </cell>
          <cell r="E400" t="str">
            <v> 消防救援事务</v>
          </cell>
          <cell r="F400" t="str">
            <v/>
          </cell>
          <cell r="G400" t="str">
            <v/>
          </cell>
          <cell r="H400" t="str">
            <v/>
          </cell>
          <cell r="I400">
            <v>5492725.2</v>
          </cell>
          <cell r="J400" t="str">
            <v/>
          </cell>
          <cell r="K400">
            <v>5492725.2</v>
          </cell>
          <cell r="L400">
            <v>549.27252</v>
          </cell>
          <cell r="M400">
            <v>549</v>
          </cell>
        </row>
        <row r="401">
          <cell r="D401">
            <v>2240201</v>
          </cell>
          <cell r="E401" t="str">
            <v>  行政运行</v>
          </cell>
          <cell r="F401" t="str">
            <v/>
          </cell>
          <cell r="G401" t="str">
            <v/>
          </cell>
          <cell r="H401" t="str">
            <v/>
          </cell>
          <cell r="I401">
            <v>2773884</v>
          </cell>
          <cell r="J401" t="str">
            <v/>
          </cell>
          <cell r="K401">
            <v>2773884</v>
          </cell>
          <cell r="L401">
            <v>277.3884</v>
          </cell>
          <cell r="M401">
            <v>277</v>
          </cell>
        </row>
        <row r="402">
          <cell r="D402">
            <v>2240204</v>
          </cell>
          <cell r="E402" t="str">
            <v>  消防应急救援</v>
          </cell>
          <cell r="F402" t="str">
            <v/>
          </cell>
          <cell r="G402" t="str">
            <v/>
          </cell>
          <cell r="H402" t="str">
            <v/>
          </cell>
          <cell r="I402">
            <v>2718841.2</v>
          </cell>
          <cell r="J402" t="str">
            <v/>
          </cell>
          <cell r="K402">
            <v>2718841.2</v>
          </cell>
          <cell r="L402">
            <v>271.88412</v>
          </cell>
          <cell r="M402">
            <v>272</v>
          </cell>
        </row>
        <row r="403">
          <cell r="D403">
            <v>22405</v>
          </cell>
          <cell r="E403" t="str">
            <v> 地震事务</v>
          </cell>
          <cell r="F403" t="str">
            <v/>
          </cell>
          <cell r="G403" t="str">
            <v/>
          </cell>
          <cell r="H403" t="str">
            <v/>
          </cell>
          <cell r="I403">
            <v>1050850.2</v>
          </cell>
          <cell r="J403" t="str">
            <v/>
          </cell>
          <cell r="K403">
            <v>1050850.2</v>
          </cell>
          <cell r="L403">
            <v>105.08502</v>
          </cell>
          <cell r="M403">
            <v>105</v>
          </cell>
        </row>
        <row r="404">
          <cell r="D404">
            <v>2240501</v>
          </cell>
          <cell r="E404" t="str">
            <v>  行政运行</v>
          </cell>
          <cell r="F404" t="str">
            <v/>
          </cell>
          <cell r="G404" t="str">
            <v/>
          </cell>
          <cell r="H404" t="str">
            <v/>
          </cell>
          <cell r="I404">
            <v>1042844.2</v>
          </cell>
          <cell r="J404" t="str">
            <v/>
          </cell>
          <cell r="K404">
            <v>1042844.2</v>
          </cell>
          <cell r="L404">
            <v>104.28442</v>
          </cell>
          <cell r="M404">
            <v>104</v>
          </cell>
        </row>
        <row r="405">
          <cell r="D405">
            <v>2240505</v>
          </cell>
          <cell r="E405" t="str">
            <v>  地震预测预报</v>
          </cell>
          <cell r="F405" t="str">
            <v/>
          </cell>
          <cell r="G405" t="str">
            <v/>
          </cell>
          <cell r="H405" t="str">
            <v/>
          </cell>
          <cell r="I405">
            <v>8006</v>
          </cell>
          <cell r="J405" t="str">
            <v/>
          </cell>
          <cell r="K405">
            <v>8006</v>
          </cell>
          <cell r="L405">
            <v>0.8006</v>
          </cell>
          <cell r="M405">
            <v>1</v>
          </cell>
        </row>
        <row r="406">
          <cell r="D406">
            <v>22406</v>
          </cell>
          <cell r="E406" t="str">
            <v> 自然灾害防治</v>
          </cell>
          <cell r="F406" t="str">
            <v/>
          </cell>
          <cell r="G406" t="str">
            <v/>
          </cell>
          <cell r="H406" t="str">
            <v/>
          </cell>
          <cell r="I406">
            <v>3258887.92</v>
          </cell>
          <cell r="J406" t="str">
            <v/>
          </cell>
          <cell r="K406">
            <v>3258887.92</v>
          </cell>
          <cell r="L406">
            <v>325.888792</v>
          </cell>
          <cell r="M406">
            <v>326</v>
          </cell>
        </row>
        <row r="407">
          <cell r="D407">
            <v>2240601</v>
          </cell>
          <cell r="E407" t="str">
            <v>  地质灾害防治</v>
          </cell>
          <cell r="F407" t="str">
            <v/>
          </cell>
          <cell r="G407" t="str">
            <v/>
          </cell>
          <cell r="H407" t="str">
            <v/>
          </cell>
          <cell r="I407">
            <v>3168887.92</v>
          </cell>
          <cell r="J407" t="str">
            <v/>
          </cell>
          <cell r="K407">
            <v>3168887.92</v>
          </cell>
          <cell r="L407">
            <v>316.888792</v>
          </cell>
          <cell r="M407">
            <v>317</v>
          </cell>
        </row>
        <row r="408">
          <cell r="D408">
            <v>2240699</v>
          </cell>
          <cell r="E408" t="str">
            <v>  其他自然灾害防治支出</v>
          </cell>
          <cell r="F408" t="str">
            <v/>
          </cell>
          <cell r="G408" t="str">
            <v/>
          </cell>
          <cell r="H408" t="str">
            <v/>
          </cell>
          <cell r="I408">
            <v>90000</v>
          </cell>
          <cell r="J408" t="str">
            <v/>
          </cell>
          <cell r="K408">
            <v>90000</v>
          </cell>
          <cell r="L408">
            <v>9</v>
          </cell>
          <cell r="M408">
            <v>9</v>
          </cell>
        </row>
        <row r="409">
          <cell r="D409">
            <v>22407</v>
          </cell>
          <cell r="E409" t="str">
            <v> 自然灾害救灾及恢复重建支出</v>
          </cell>
          <cell r="F409" t="str">
            <v/>
          </cell>
          <cell r="G409" t="str">
            <v/>
          </cell>
          <cell r="H409" t="str">
            <v/>
          </cell>
          <cell r="I409">
            <v>880000</v>
          </cell>
          <cell r="J409">
            <v>120</v>
          </cell>
          <cell r="K409">
            <v>879880</v>
          </cell>
          <cell r="L409">
            <v>87.988</v>
          </cell>
          <cell r="M409">
            <v>88</v>
          </cell>
        </row>
        <row r="410">
          <cell r="D410">
            <v>2240703</v>
          </cell>
          <cell r="E410" t="str">
            <v>  自然灾害救灾补助</v>
          </cell>
          <cell r="F410" t="str">
            <v/>
          </cell>
          <cell r="G410" t="str">
            <v/>
          </cell>
          <cell r="H410" t="str">
            <v/>
          </cell>
          <cell r="I410">
            <v>880000</v>
          </cell>
          <cell r="J410">
            <v>120</v>
          </cell>
          <cell r="K410">
            <v>879880</v>
          </cell>
          <cell r="L410">
            <v>87.988</v>
          </cell>
          <cell r="M410">
            <v>88</v>
          </cell>
        </row>
        <row r="411">
          <cell r="D411">
            <v>232</v>
          </cell>
          <cell r="E411" t="str">
            <v>债务付息支出</v>
          </cell>
          <cell r="F411" t="str">
            <v/>
          </cell>
          <cell r="G411" t="str">
            <v/>
          </cell>
          <cell r="H411" t="str">
            <v/>
          </cell>
          <cell r="I411">
            <v>95868279.52</v>
          </cell>
          <cell r="J411" t="str">
            <v/>
          </cell>
          <cell r="K411">
            <v>95868279.52</v>
          </cell>
          <cell r="L411">
            <v>9586.827952</v>
          </cell>
          <cell r="M411">
            <v>9587</v>
          </cell>
        </row>
        <row r="412">
          <cell r="D412">
            <v>23203</v>
          </cell>
          <cell r="E412" t="str">
            <v> 地方政府一般债务付息支出</v>
          </cell>
          <cell r="F412" t="str">
            <v/>
          </cell>
          <cell r="G412" t="str">
            <v/>
          </cell>
          <cell r="H412" t="str">
            <v/>
          </cell>
          <cell r="I412">
            <v>95868279.52</v>
          </cell>
          <cell r="J412" t="str">
            <v/>
          </cell>
          <cell r="K412">
            <v>95868279.52</v>
          </cell>
          <cell r="L412">
            <v>9586.827952</v>
          </cell>
          <cell r="M412">
            <v>9587</v>
          </cell>
        </row>
        <row r="413">
          <cell r="D413">
            <v>2320301</v>
          </cell>
          <cell r="E413" t="str">
            <v>  地方政府一般债券付息支出</v>
          </cell>
          <cell r="F413" t="str">
            <v/>
          </cell>
          <cell r="G413" t="str">
            <v/>
          </cell>
          <cell r="H413" t="str">
            <v/>
          </cell>
          <cell r="I413">
            <v>95868279.52</v>
          </cell>
          <cell r="J413" t="str">
            <v/>
          </cell>
          <cell r="K413">
            <v>95868279.52</v>
          </cell>
          <cell r="L413">
            <v>9586.827952</v>
          </cell>
          <cell r="M413">
            <v>9587</v>
          </cell>
        </row>
        <row r="414">
          <cell r="D414">
            <v>233</v>
          </cell>
          <cell r="E414" t="str">
            <v>债务发行费用支出</v>
          </cell>
          <cell r="F414" t="str">
            <v/>
          </cell>
          <cell r="G414" t="str">
            <v/>
          </cell>
          <cell r="H414" t="str">
            <v/>
          </cell>
          <cell r="I414">
            <v>173432</v>
          </cell>
          <cell r="J414" t="str">
            <v/>
          </cell>
          <cell r="K414">
            <v>173432</v>
          </cell>
          <cell r="L414">
            <v>17.3432</v>
          </cell>
          <cell r="M414">
            <v>17</v>
          </cell>
        </row>
        <row r="415">
          <cell r="D415">
            <v>23303</v>
          </cell>
          <cell r="E415" t="str">
            <v> 地方政府一般债务发行费用支出</v>
          </cell>
          <cell r="F415" t="str">
            <v/>
          </cell>
          <cell r="G415" t="str">
            <v/>
          </cell>
          <cell r="H415" t="str">
            <v/>
          </cell>
          <cell r="I415">
            <v>173432</v>
          </cell>
          <cell r="J415" t="str">
            <v/>
          </cell>
          <cell r="K415">
            <v>173432</v>
          </cell>
          <cell r="L415">
            <v>17.3432</v>
          </cell>
          <cell r="M415">
            <v>17</v>
          </cell>
        </row>
        <row r="416">
          <cell r="D416">
            <v>2330301</v>
          </cell>
          <cell r="E416" t="str">
            <v>  地方政府一般债务发行费用支出</v>
          </cell>
          <cell r="F416" t="str">
            <v/>
          </cell>
          <cell r="G416" t="str">
            <v/>
          </cell>
          <cell r="H416" t="str">
            <v/>
          </cell>
          <cell r="I416">
            <v>173432</v>
          </cell>
          <cell r="J416" t="str">
            <v/>
          </cell>
          <cell r="K416">
            <v>173432</v>
          </cell>
          <cell r="L416">
            <v>17.3432</v>
          </cell>
          <cell r="M416">
            <v>17</v>
          </cell>
        </row>
        <row r="418">
          <cell r="D418">
            <v>212</v>
          </cell>
          <cell r="E418" t="str">
            <v>城乡社区支出</v>
          </cell>
          <cell r="F418" t="str">
            <v/>
          </cell>
          <cell r="G418" t="str">
            <v/>
          </cell>
          <cell r="H418" t="str">
            <v/>
          </cell>
          <cell r="I418">
            <v>3116330825.93</v>
          </cell>
          <cell r="J418" t="str">
            <v/>
          </cell>
          <cell r="K418">
            <v>3116330825.93</v>
          </cell>
          <cell r="L418">
            <v>311633.082593</v>
          </cell>
          <cell r="M418">
            <v>311633</v>
          </cell>
        </row>
        <row r="419">
          <cell r="D419">
            <v>21208</v>
          </cell>
          <cell r="E419" t="str">
            <v> 国有土地使用权出让收入安排的支出</v>
          </cell>
          <cell r="F419" t="str">
            <v/>
          </cell>
          <cell r="G419" t="str">
            <v/>
          </cell>
          <cell r="H419" t="str">
            <v/>
          </cell>
          <cell r="I419">
            <v>893778043.65</v>
          </cell>
          <cell r="J419" t="str">
            <v/>
          </cell>
          <cell r="K419">
            <v>893778043.65</v>
          </cell>
          <cell r="L419">
            <v>89377.804365</v>
          </cell>
          <cell r="M419">
            <v>89378</v>
          </cell>
        </row>
        <row r="420">
          <cell r="D420">
            <v>2120801</v>
          </cell>
          <cell r="E420" t="str">
            <v>  征地和拆迁补偿支出</v>
          </cell>
          <cell r="F420" t="str">
            <v/>
          </cell>
          <cell r="G420" t="str">
            <v/>
          </cell>
          <cell r="H420" t="str">
            <v/>
          </cell>
          <cell r="I420">
            <v>171520010.83</v>
          </cell>
          <cell r="J420" t="str">
            <v/>
          </cell>
          <cell r="K420">
            <v>171520010.83</v>
          </cell>
          <cell r="L420">
            <v>17152.001083</v>
          </cell>
          <cell r="M420">
            <v>17152</v>
          </cell>
        </row>
        <row r="421">
          <cell r="D421">
            <v>2120814</v>
          </cell>
          <cell r="E421" t="str">
            <v>  农业生产发展支出</v>
          </cell>
          <cell r="F421" t="str">
            <v/>
          </cell>
          <cell r="G421" t="str">
            <v/>
          </cell>
          <cell r="H421" t="str">
            <v/>
          </cell>
          <cell r="I421">
            <v>19164941.23</v>
          </cell>
          <cell r="J421" t="str">
            <v/>
          </cell>
          <cell r="K421">
            <v>19164941.23</v>
          </cell>
          <cell r="L421">
            <v>1916.494123</v>
          </cell>
          <cell r="M421">
            <v>1916</v>
          </cell>
        </row>
        <row r="422">
          <cell r="D422">
            <v>2120815</v>
          </cell>
          <cell r="E422" t="str">
            <v>  农村社会事业支出</v>
          </cell>
          <cell r="F422" t="str">
            <v/>
          </cell>
          <cell r="G422" t="str">
            <v/>
          </cell>
          <cell r="H422" t="str">
            <v/>
          </cell>
          <cell r="I422">
            <v>8824300</v>
          </cell>
          <cell r="J422" t="str">
            <v/>
          </cell>
          <cell r="K422">
            <v>8824300</v>
          </cell>
          <cell r="L422">
            <v>882.43</v>
          </cell>
          <cell r="M422">
            <v>882</v>
          </cell>
        </row>
        <row r="423">
          <cell r="D423">
            <v>2120816</v>
          </cell>
          <cell r="E423" t="str">
            <v>  农业农村生态环境支出</v>
          </cell>
          <cell r="F423" t="str">
            <v/>
          </cell>
          <cell r="G423" t="str">
            <v/>
          </cell>
          <cell r="H423" t="str">
            <v/>
          </cell>
          <cell r="I423">
            <v>33160600.86</v>
          </cell>
          <cell r="J423" t="str">
            <v/>
          </cell>
          <cell r="K423">
            <v>33160600.86</v>
          </cell>
          <cell r="L423">
            <v>3316.060086</v>
          </cell>
          <cell r="M423">
            <v>3316</v>
          </cell>
        </row>
        <row r="424">
          <cell r="D424">
            <v>2120899</v>
          </cell>
          <cell r="E424" t="str">
            <v>  其他国有土地使用权出让收入安排的支出</v>
          </cell>
          <cell r="F424" t="str">
            <v/>
          </cell>
          <cell r="G424" t="str">
            <v/>
          </cell>
          <cell r="H424" t="str">
            <v/>
          </cell>
          <cell r="I424">
            <v>661108190.73</v>
          </cell>
          <cell r="J424" t="str">
            <v/>
          </cell>
          <cell r="K424">
            <v>661108190.73</v>
          </cell>
          <cell r="L424">
            <v>66110.819073</v>
          </cell>
          <cell r="M424">
            <v>66111</v>
          </cell>
        </row>
        <row r="425">
          <cell r="D425">
            <v>21214</v>
          </cell>
          <cell r="E425" t="str">
            <v> 污水处理费安排的支出</v>
          </cell>
          <cell r="F425" t="str">
            <v/>
          </cell>
          <cell r="G425" t="str">
            <v/>
          </cell>
          <cell r="H425" t="str">
            <v/>
          </cell>
          <cell r="I425">
            <v>22552782.28</v>
          </cell>
          <cell r="J425" t="str">
            <v/>
          </cell>
          <cell r="K425">
            <v>22552782.28</v>
          </cell>
          <cell r="L425">
            <v>2255.278228</v>
          </cell>
          <cell r="M425">
            <v>2255</v>
          </cell>
        </row>
        <row r="426">
          <cell r="D426">
            <v>2121401</v>
          </cell>
          <cell r="E426" t="str">
            <v>  污水处理设施建设和运营</v>
          </cell>
          <cell r="F426" t="str">
            <v/>
          </cell>
          <cell r="G426" t="str">
            <v/>
          </cell>
          <cell r="H426" t="str">
            <v/>
          </cell>
          <cell r="I426">
            <v>22552782.28</v>
          </cell>
          <cell r="J426" t="str">
            <v/>
          </cell>
          <cell r="K426">
            <v>22552782.28</v>
          </cell>
          <cell r="L426">
            <v>2255.278228</v>
          </cell>
          <cell r="M426">
            <v>2255</v>
          </cell>
        </row>
        <row r="427">
          <cell r="D427">
            <v>21216</v>
          </cell>
          <cell r="E427" t="str">
            <v> 棚户区改造专项债券收入安排的支出</v>
          </cell>
          <cell r="F427" t="str">
            <v/>
          </cell>
          <cell r="G427" t="str">
            <v/>
          </cell>
          <cell r="H427" t="str">
            <v/>
          </cell>
          <cell r="I427">
            <v>2200000000</v>
          </cell>
          <cell r="J427" t="str">
            <v/>
          </cell>
          <cell r="K427">
            <v>2200000000</v>
          </cell>
          <cell r="L427">
            <v>220000</v>
          </cell>
          <cell r="M427">
            <v>220000</v>
          </cell>
        </row>
        <row r="428">
          <cell r="D428">
            <v>2121699</v>
          </cell>
          <cell r="E428" t="str">
            <v>  其他棚户区改造专项债券收入安排的支出</v>
          </cell>
          <cell r="F428" t="str">
            <v/>
          </cell>
          <cell r="G428" t="str">
            <v/>
          </cell>
          <cell r="H428" t="str">
            <v/>
          </cell>
          <cell r="I428">
            <v>2200000000</v>
          </cell>
          <cell r="J428" t="str">
            <v/>
          </cell>
          <cell r="K428">
            <v>2200000000</v>
          </cell>
          <cell r="L428">
            <v>220000</v>
          </cell>
          <cell r="M428">
            <v>220000</v>
          </cell>
        </row>
        <row r="429">
          <cell r="D429">
            <v>213</v>
          </cell>
          <cell r="E429" t="str">
            <v>农林水支出</v>
          </cell>
          <cell r="F429" t="str">
            <v/>
          </cell>
          <cell r="G429" t="str">
            <v/>
          </cell>
          <cell r="H429" t="str">
            <v/>
          </cell>
          <cell r="I429">
            <v>454800</v>
          </cell>
          <cell r="J429" t="str">
            <v/>
          </cell>
          <cell r="K429">
            <v>454800</v>
          </cell>
          <cell r="L429">
            <v>45.48</v>
          </cell>
          <cell r="M429">
            <v>45</v>
          </cell>
        </row>
        <row r="430">
          <cell r="D430">
            <v>21372</v>
          </cell>
          <cell r="E430" t="str">
            <v> 大中型水库移民后期扶持基金支出</v>
          </cell>
          <cell r="F430" t="str">
            <v/>
          </cell>
          <cell r="G430" t="str">
            <v/>
          </cell>
          <cell r="H430" t="str">
            <v/>
          </cell>
          <cell r="I430">
            <v>454800</v>
          </cell>
          <cell r="J430" t="str">
            <v/>
          </cell>
          <cell r="K430">
            <v>454800</v>
          </cell>
          <cell r="L430">
            <v>45.48</v>
          </cell>
          <cell r="M430">
            <v>45</v>
          </cell>
        </row>
        <row r="431">
          <cell r="D431">
            <v>2137201</v>
          </cell>
          <cell r="E431" t="str">
            <v>  移民补助</v>
          </cell>
          <cell r="F431" t="str">
            <v/>
          </cell>
          <cell r="G431" t="str">
            <v/>
          </cell>
          <cell r="H431" t="str">
            <v/>
          </cell>
          <cell r="I431">
            <v>453500</v>
          </cell>
          <cell r="J431" t="str">
            <v/>
          </cell>
          <cell r="K431">
            <v>453500</v>
          </cell>
          <cell r="L431">
            <v>45.35</v>
          </cell>
          <cell r="M431">
            <v>45</v>
          </cell>
        </row>
        <row r="432">
          <cell r="D432">
            <v>2137299</v>
          </cell>
          <cell r="E432" t="str">
            <v>  其他大中型水库移民后期扶持基金支出</v>
          </cell>
          <cell r="F432" t="str">
            <v/>
          </cell>
          <cell r="G432" t="str">
            <v/>
          </cell>
          <cell r="H432" t="str">
            <v/>
          </cell>
          <cell r="I432">
            <v>1300</v>
          </cell>
          <cell r="J432" t="str">
            <v/>
          </cell>
          <cell r="K432">
            <v>1300</v>
          </cell>
          <cell r="L432">
            <v>0.13</v>
          </cell>
          <cell r="M432">
            <v>0</v>
          </cell>
        </row>
        <row r="433">
          <cell r="D433">
            <v>229</v>
          </cell>
          <cell r="E433" t="str">
            <v>其他支出</v>
          </cell>
          <cell r="F433" t="str">
            <v/>
          </cell>
          <cell r="G433" t="str">
            <v/>
          </cell>
          <cell r="H433" t="str">
            <v/>
          </cell>
          <cell r="I433">
            <v>2743330</v>
          </cell>
          <cell r="J433" t="str">
            <v/>
          </cell>
          <cell r="K433">
            <v>2743330</v>
          </cell>
          <cell r="L433">
            <v>274.333</v>
          </cell>
          <cell r="M433">
            <v>274</v>
          </cell>
        </row>
        <row r="434">
          <cell r="D434">
            <v>22960</v>
          </cell>
          <cell r="E434" t="str">
            <v> 彩票公益金安排的支出</v>
          </cell>
          <cell r="F434" t="str">
            <v/>
          </cell>
          <cell r="G434" t="str">
            <v/>
          </cell>
          <cell r="H434" t="str">
            <v/>
          </cell>
          <cell r="I434">
            <v>2743330</v>
          </cell>
          <cell r="J434" t="str">
            <v/>
          </cell>
          <cell r="K434">
            <v>2743330</v>
          </cell>
          <cell r="L434">
            <v>274.333</v>
          </cell>
          <cell r="M434">
            <v>274</v>
          </cell>
        </row>
        <row r="435">
          <cell r="D435">
            <v>2296002</v>
          </cell>
          <cell r="E435" t="str">
            <v>  用于社会福利的彩票公益金支出</v>
          </cell>
          <cell r="F435" t="str">
            <v/>
          </cell>
          <cell r="G435" t="str">
            <v/>
          </cell>
          <cell r="H435" t="str">
            <v/>
          </cell>
          <cell r="I435">
            <v>1161000</v>
          </cell>
          <cell r="J435" t="str">
            <v/>
          </cell>
          <cell r="K435">
            <v>1161000</v>
          </cell>
          <cell r="L435">
            <v>116.1</v>
          </cell>
          <cell r="M435">
            <v>116</v>
          </cell>
        </row>
        <row r="436">
          <cell r="D436">
            <v>2296003</v>
          </cell>
          <cell r="E436" t="str">
            <v>  用于体育事业的彩票公益金支出</v>
          </cell>
          <cell r="F436" t="str">
            <v/>
          </cell>
          <cell r="G436" t="str">
            <v/>
          </cell>
          <cell r="H436" t="str">
            <v/>
          </cell>
          <cell r="I436">
            <v>1413830</v>
          </cell>
          <cell r="J436" t="str">
            <v/>
          </cell>
          <cell r="K436">
            <v>1413830</v>
          </cell>
          <cell r="L436">
            <v>141.383</v>
          </cell>
          <cell r="M436">
            <v>141</v>
          </cell>
        </row>
        <row r="437">
          <cell r="D437">
            <v>2296006</v>
          </cell>
          <cell r="E437" t="str">
            <v>  用于残疾人事业的彩票公益金支出</v>
          </cell>
          <cell r="F437" t="str">
            <v/>
          </cell>
          <cell r="G437" t="str">
            <v/>
          </cell>
          <cell r="H437" t="str">
            <v/>
          </cell>
          <cell r="I437">
            <v>68500</v>
          </cell>
          <cell r="J437" t="str">
            <v/>
          </cell>
          <cell r="K437">
            <v>68500</v>
          </cell>
          <cell r="L437">
            <v>6.85</v>
          </cell>
          <cell r="M437">
            <v>7</v>
          </cell>
        </row>
        <row r="438">
          <cell r="D438">
            <v>2296099</v>
          </cell>
          <cell r="E438" t="str">
            <v>  用于其他社会公益事业的彩票公益金支出</v>
          </cell>
          <cell r="F438" t="str">
            <v/>
          </cell>
          <cell r="G438" t="str">
            <v/>
          </cell>
          <cell r="H438" t="str">
            <v/>
          </cell>
          <cell r="I438">
            <v>100000</v>
          </cell>
          <cell r="J438" t="str">
            <v/>
          </cell>
          <cell r="K438">
            <v>100000</v>
          </cell>
          <cell r="L438">
            <v>10</v>
          </cell>
          <cell r="M438">
            <v>10</v>
          </cell>
        </row>
        <row r="439">
          <cell r="D439">
            <v>232</v>
          </cell>
          <cell r="E439" t="str">
            <v>债务付息支出</v>
          </cell>
          <cell r="F439" t="str">
            <v/>
          </cell>
          <cell r="G439" t="str">
            <v/>
          </cell>
          <cell r="H439" t="str">
            <v/>
          </cell>
          <cell r="I439">
            <v>252031570.82</v>
          </cell>
          <cell r="J439" t="str">
            <v/>
          </cell>
          <cell r="K439">
            <v>252031570.82</v>
          </cell>
          <cell r="L439">
            <v>25203.157082</v>
          </cell>
          <cell r="M439">
            <v>25203</v>
          </cell>
        </row>
        <row r="440">
          <cell r="D440">
            <v>23204</v>
          </cell>
          <cell r="E440" t="str">
            <v> 地方政府专项债务付息支出</v>
          </cell>
          <cell r="F440" t="str">
            <v/>
          </cell>
          <cell r="G440" t="str">
            <v/>
          </cell>
          <cell r="H440" t="str">
            <v/>
          </cell>
          <cell r="I440">
            <v>252031570.82</v>
          </cell>
          <cell r="J440" t="str">
            <v/>
          </cell>
          <cell r="K440">
            <v>252031570.82</v>
          </cell>
          <cell r="L440">
            <v>25203.157082</v>
          </cell>
          <cell r="M440">
            <v>25203</v>
          </cell>
        </row>
        <row r="441">
          <cell r="D441">
            <v>2320411</v>
          </cell>
          <cell r="E441" t="str">
            <v>  国有土地使用权出让金债务付息支出</v>
          </cell>
          <cell r="F441" t="str">
            <v/>
          </cell>
          <cell r="G441" t="str">
            <v/>
          </cell>
          <cell r="H441" t="str">
            <v/>
          </cell>
          <cell r="I441">
            <v>38408450.2</v>
          </cell>
          <cell r="J441" t="str">
            <v/>
          </cell>
          <cell r="K441">
            <v>38408450.2</v>
          </cell>
          <cell r="L441">
            <v>3840.84502</v>
          </cell>
          <cell r="M441">
            <v>3841</v>
          </cell>
        </row>
        <row r="442">
          <cell r="D442">
            <v>2320431</v>
          </cell>
          <cell r="E442" t="str">
            <v>  土地储备专项债券付息支出</v>
          </cell>
          <cell r="F442" t="str">
            <v/>
          </cell>
          <cell r="G442" t="str">
            <v/>
          </cell>
          <cell r="H442" t="str">
            <v/>
          </cell>
          <cell r="I442">
            <v>14984789.2</v>
          </cell>
          <cell r="J442" t="str">
            <v/>
          </cell>
          <cell r="K442">
            <v>14984789.2</v>
          </cell>
          <cell r="L442">
            <v>1498.47892</v>
          </cell>
          <cell r="M442">
            <v>1498</v>
          </cell>
        </row>
        <row r="443">
          <cell r="D443">
            <v>2320432</v>
          </cell>
          <cell r="E443" t="str">
            <v>  政府收费公路专项债券付息支出</v>
          </cell>
          <cell r="F443" t="str">
            <v/>
          </cell>
          <cell r="G443" t="str">
            <v/>
          </cell>
          <cell r="H443" t="str">
            <v/>
          </cell>
          <cell r="I443">
            <v>12693034.62</v>
          </cell>
          <cell r="J443" t="str">
            <v/>
          </cell>
          <cell r="K443">
            <v>12693034.62</v>
          </cell>
          <cell r="L443">
            <v>1269.303462</v>
          </cell>
          <cell r="M443">
            <v>1269</v>
          </cell>
        </row>
        <row r="444">
          <cell r="D444">
            <v>2320433</v>
          </cell>
          <cell r="E444" t="str">
            <v>  棚户区改造专项债券付息支出</v>
          </cell>
          <cell r="F444" t="str">
            <v/>
          </cell>
          <cell r="G444" t="str">
            <v/>
          </cell>
          <cell r="H444" t="str">
            <v/>
          </cell>
          <cell r="I444">
            <v>143016150.45</v>
          </cell>
          <cell r="J444" t="str">
            <v/>
          </cell>
          <cell r="K444">
            <v>143016150.45</v>
          </cell>
          <cell r="L444">
            <v>14301.615045</v>
          </cell>
          <cell r="M444">
            <v>14302</v>
          </cell>
        </row>
        <row r="445">
          <cell r="D445">
            <v>2320498</v>
          </cell>
          <cell r="E445" t="str">
            <v>  其他地方自行试点项目收益专项债券付息支出</v>
          </cell>
          <cell r="F445" t="str">
            <v/>
          </cell>
          <cell r="G445" t="str">
            <v/>
          </cell>
          <cell r="H445" t="str">
            <v/>
          </cell>
          <cell r="I445">
            <v>42929146.35</v>
          </cell>
          <cell r="J445" t="str">
            <v/>
          </cell>
          <cell r="K445">
            <v>42929146.35</v>
          </cell>
          <cell r="L445">
            <v>4292.914635</v>
          </cell>
          <cell r="M445">
            <v>4293</v>
          </cell>
        </row>
        <row r="446">
          <cell r="D446">
            <v>233</v>
          </cell>
          <cell r="E446" t="str">
            <v>债务发行费用支出</v>
          </cell>
          <cell r="F446" t="str">
            <v/>
          </cell>
          <cell r="G446" t="str">
            <v/>
          </cell>
          <cell r="H446" t="str">
            <v/>
          </cell>
          <cell r="I446">
            <v>2611593.53</v>
          </cell>
          <cell r="J446" t="str">
            <v/>
          </cell>
          <cell r="K446">
            <v>2611593.53</v>
          </cell>
          <cell r="L446">
            <v>261.159353</v>
          </cell>
          <cell r="M446">
            <v>261</v>
          </cell>
        </row>
        <row r="447">
          <cell r="D447">
            <v>23304</v>
          </cell>
          <cell r="E447" t="str">
            <v> 地方政府专项债务发行费用支出</v>
          </cell>
          <cell r="F447" t="str">
            <v/>
          </cell>
          <cell r="G447" t="str">
            <v/>
          </cell>
          <cell r="H447" t="str">
            <v/>
          </cell>
          <cell r="I447">
            <v>2611593.53</v>
          </cell>
          <cell r="J447" t="str">
            <v/>
          </cell>
          <cell r="K447">
            <v>2611593.53</v>
          </cell>
          <cell r="L447">
            <v>261.159353</v>
          </cell>
          <cell r="M447">
            <v>261</v>
          </cell>
        </row>
        <row r="448">
          <cell r="D448">
            <v>2330411</v>
          </cell>
          <cell r="E448" t="str">
            <v>  国有土地使用权出让金债务发行费用支出</v>
          </cell>
          <cell r="F448" t="str">
            <v/>
          </cell>
          <cell r="G448" t="str">
            <v/>
          </cell>
          <cell r="H448" t="str">
            <v/>
          </cell>
          <cell r="I448">
            <v>60648</v>
          </cell>
          <cell r="J448" t="str">
            <v/>
          </cell>
          <cell r="K448">
            <v>60648</v>
          </cell>
          <cell r="L448">
            <v>6.0648</v>
          </cell>
          <cell r="M448">
            <v>6</v>
          </cell>
        </row>
        <row r="449">
          <cell r="D449">
            <v>2330433</v>
          </cell>
          <cell r="E449" t="str">
            <v>  棚户区改造专项债券发行费用支出</v>
          </cell>
          <cell r="F449" t="str">
            <v/>
          </cell>
          <cell r="G449" t="str">
            <v/>
          </cell>
          <cell r="H449" t="str">
            <v/>
          </cell>
          <cell r="I449">
            <v>2310945.53</v>
          </cell>
          <cell r="J449" t="str">
            <v/>
          </cell>
          <cell r="K449">
            <v>2310945.53</v>
          </cell>
          <cell r="L449">
            <v>231.094553</v>
          </cell>
          <cell r="M449">
            <v>231</v>
          </cell>
        </row>
        <row r="450">
          <cell r="D450">
            <v>2330499</v>
          </cell>
          <cell r="E450" t="str">
            <v>  其他政府性基金债务发行费用支出</v>
          </cell>
          <cell r="F450" t="str">
            <v/>
          </cell>
          <cell r="G450" t="str">
            <v/>
          </cell>
          <cell r="H450" t="str">
            <v/>
          </cell>
          <cell r="I450">
            <v>240000</v>
          </cell>
          <cell r="J450" t="str">
            <v/>
          </cell>
          <cell r="K450">
            <v>240000</v>
          </cell>
          <cell r="L450">
            <v>24</v>
          </cell>
          <cell r="M450">
            <v>24</v>
          </cell>
        </row>
      </sheetData>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本年收入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说明"/>
      <sheetName val="封面"/>
      <sheetName val="收入(一般)"/>
      <sheetName val="支出(一般)"/>
      <sheetName val="收入(基金)"/>
      <sheetName val="支出(基金)"/>
      <sheetName val="_ESList"/>
      <sheetName val="Main"/>
      <sheetName val="事业发展"/>
      <sheetName val="GDP"/>
      <sheetName val="Financ. Overview"/>
      <sheetName val="Toolbox"/>
      <sheetName val="POWER ASSUMPTIONS"/>
      <sheetName val="汇总"/>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村级支出"/>
      <sheetName val="财政供养人员增幅"/>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农业人口"/>
      <sheetName val="事业发展"/>
      <sheetName val="D011H403"/>
      <sheetName val="公检法司编制"/>
      <sheetName val="行政编制"/>
      <sheetName val="eqpmad2"/>
      <sheetName val="农业用地"/>
      <sheetName val="XL4Poppy"/>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说明"/>
      <sheetName val="封面"/>
      <sheetName val="汇总"/>
      <sheetName val="分析1"/>
      <sheetName val="分县"/>
      <sheetName val="分析2"/>
      <sheetName val="分科目"/>
      <sheetName val="分县月报"/>
      <sheetName val="核对情况"/>
      <sheetName val="_ESList"/>
      <sheetName val="Open"/>
      <sheetName val="工商税收"/>
      <sheetName val="一般预算收入"/>
      <sheetName val="C01-1"/>
      <sheetName val="P1012001"/>
      <sheetName val="Main"/>
      <sheetName val="GDP"/>
      <sheetName val="村级支出"/>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GDP"/>
      <sheetName val="2009"/>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工商税收"/>
      <sheetName val="L24"/>
      <sheetName val="财政部保基本民生"/>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说明"/>
      <sheetName val="封面"/>
      <sheetName val="目录"/>
      <sheetName val="表一"/>
      <sheetName val="表二"/>
      <sheetName val="表三"/>
      <sheetName val="表四"/>
      <sheetName val="表五"/>
      <sheetName val="表六"/>
      <sheetName val="表七"/>
      <sheetName val="表八"/>
      <sheetName val="审核1"/>
      <sheetName val="审核2"/>
      <sheetName val="土地收入"/>
      <sheetName val="历年预算科目"/>
      <sheetName val="_ESList"/>
      <sheetName val="收入(一般)"/>
      <sheetName val="支出(一般)"/>
      <sheetName val="收入(基金)"/>
      <sheetName val="支出(基金)"/>
      <sheetName val="国家"/>
      <sheetName val="Main"/>
      <sheetName val="Sheet1"/>
      <sheetName val="eqpmad2"/>
      <sheetName val="基本支出经济分类透视"/>
      <sheetName val="公检法司编制"/>
      <sheetName val="行政编制"/>
      <sheetName val="XL4Poppy"/>
      <sheetName val="Op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合计"/>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Main"/>
      <sheetName val="事业发展"/>
      <sheetName val="Financ. Overview"/>
      <sheetName val="Toolbox"/>
      <sheetName val="_ESList"/>
      <sheetName val="C01-1"/>
      <sheetName val="总人口"/>
      <sheetName val="本年收入合计"/>
      <sheetName val="POWER ASSUMPTIONS"/>
      <sheetName val="SW-TEO"/>
      <sheetName val="汇总"/>
      <sheetName val="封面"/>
      <sheetName val="G.1R-Shou COP Gf"/>
      <sheetName val="代码"/>
      <sheetName val="coding"/>
      <sheetName val="国家"/>
      <sheetName val="Sheet (2)"/>
      <sheetName val="eqpmad2"/>
      <sheetName val="Sheet"/>
      <sheetName val="P1012001"/>
      <sheetName val="Open"/>
      <sheetName val="D011H403"/>
      <sheetName val="农业人口"/>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农业用地"/>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历年集中增量分配 (2)"/>
      <sheetName val="历年财力性转移支付增量 (2)"/>
      <sheetName val="历年专项转移支付增量 (2)"/>
      <sheetName val="历年集中增量 (3)"/>
      <sheetName val="历年集中增量 (4)"/>
      <sheetName val="历年集中两税增量 (2)"/>
      <sheetName val="历年集中所得税增量 (2)"/>
      <sheetName val="05多负担 (2)"/>
      <sheetName val="05集中两税增量"/>
      <sheetName val="2005集中所得税增量"/>
      <sheetName val="05净集中"/>
      <sheetName val="Sheet4 (2)"/>
      <sheetName val="Sheet4 (3)"/>
      <sheetName val="Sheet3 (2)"/>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2)"/>
      <sheetName val="历年集中增量分配"/>
      <sheetName val="历年财力性转移支付增量"/>
      <sheetName val="历年专项转移支付增量"/>
      <sheetName val="05转移支付简"/>
      <sheetName val="依赖程度3(转移支付总额除地方本级支出)"/>
      <sheetName val="Sheet2 (3)"/>
      <sheetName val="Sheet1 (2)"/>
      <sheetName val="收入划分 (英)"/>
      <sheetName val="收入划分 (美）"/>
      <sheetName val="均等化程度比较"/>
      <sheetName val="93-04留用比例"/>
      <sheetName val="历年财力"/>
      <sheetName val="边际留用比例"/>
      <sheetName val="历年边际财力"/>
      <sheetName val="历年地方总收入"/>
      <sheetName val="历年边际地方总收入"/>
      <sheetName val="2005集中增量"/>
      <sheetName val="05留用比例"/>
      <sheetName val="出口退税"/>
      <sheetName val="方案一基础"/>
      <sheetName val="方案一"/>
      <sheetName val="Sheet4"/>
      <sheetName val="方案一集中增量分地区"/>
      <sheetName val="方案一集中增量分税种"/>
      <sheetName val="方案一中央比重"/>
      <sheetName val="方案三基础"/>
      <sheetName val="方案三中央比重"/>
      <sheetName val="方案三集中增量分地区"/>
      <sheetName val="方案三集中增量分项目"/>
      <sheetName val="2005-12月报表 (2)"/>
      <sheetName val="全国一般收入"/>
      <sheetName val="Sheet1"/>
      <sheetName val="Sheet2"/>
      <sheetName val="Sheet3"/>
      <sheetName val="封面"/>
      <sheetName val="C01-1"/>
      <sheetName val="总人口"/>
      <sheetName val="_ESList"/>
      <sheetName val="SW-TEO"/>
      <sheetName val="国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人员支出"/>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Open"/>
      <sheetName val="P1012001"/>
      <sheetName val="_ESList"/>
      <sheetName val="Financ. Overview"/>
      <sheetName val="SW-TEO"/>
      <sheetName val="Main"/>
      <sheetName val="Toolbox"/>
      <sheetName val="代码"/>
      <sheetName val="G.1R-Shou COP Gf"/>
      <sheetName val="本年收入合计"/>
      <sheetName val="POWER ASSUMPTIONS"/>
      <sheetName val="C01-1"/>
      <sheetName val="D011H403"/>
      <sheetName val="均衡"/>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Toolbox"/>
      <sheetName val="本年收入合计"/>
      <sheetName val="Open"/>
      <sheetName val="_ESList"/>
      <sheetName val="基础编码"/>
      <sheetName val="C01-1"/>
      <sheetName val="省本级收入预计"/>
      <sheetName val="eqpmad2"/>
      <sheetName val="Main"/>
      <sheetName val="Financ. Overview"/>
      <sheetName val="POWER ASSUMPTIONS"/>
      <sheetName val="2002年一般预算收入"/>
      <sheetName val="事业发展"/>
      <sheetName val="村级支出"/>
      <sheetName val="SW-TEO"/>
      <sheetName val="00000ppy"/>
      <sheetName val="人员支出"/>
      <sheetName val="代码"/>
      <sheetName val="P1012001"/>
      <sheetName val="G.1R-Shou COP Gf"/>
      <sheetName val="合计"/>
      <sheetName val="lookup"/>
      <sheetName val="Unit Information"/>
      <sheetName val="Company Information"/>
      <sheetName val="汇总"/>
      <sheetName val="四月份月报"/>
      <sheetName val="指标项"/>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行政区划"/>
      <sheetName val="经费权重"/>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基础编码"/>
      <sheetName val="分县数据"/>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2002年一般预算收入"/>
      <sheetName val="Sheet1"/>
      <sheetName val="项目类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G.1R-Shou COP Gf"/>
      <sheetName val="Toolbox"/>
      <sheetName val="_ESList"/>
      <sheetName val="eqpmad2"/>
      <sheetName val="Financ. Overview"/>
      <sheetName val="选择选项"/>
      <sheetName val="Open"/>
      <sheetName val="POWER ASSUMPTIONS"/>
      <sheetName val="财政供养人员增幅"/>
      <sheetName val="本年收入合计"/>
      <sheetName val="事业发展"/>
      <sheetName val="农业人口"/>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中小学生"/>
      <sheetName val="D011H403"/>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总人口"/>
      <sheetName val="农业人口"/>
      <sheetName val="保工资运转"/>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Financ. Overview"/>
      <sheetName val="地方"/>
      <sheetName val="参数表"/>
      <sheetName val="下拉选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Main"/>
      <sheetName val="SW-TEO"/>
      <sheetName val="C0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均衡"/>
      <sheetName val="1-4余额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Main"/>
      <sheetName val="C01-1"/>
      <sheetName val="P1012001"/>
      <sheetName val="事业发展"/>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区划对应表"/>
      <sheetName val="汇总"/>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P1012001"/>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C01-1"/>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PKx"/>
      <sheetName val="项目类型"/>
      <sheetName val="Main"/>
      <sheetName val="四月份月报"/>
      <sheetName val="财政供养人员增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G.1R-Shou COP Gf"/>
      <sheetName val="选择选项"/>
      <sheetName val="P1012001"/>
      <sheetName val="行政区划"/>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基础数据"/>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3.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财政部保基本民生"/>
      <sheetName val="公路里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4.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Main"/>
      <sheetName val="Toolbox"/>
      <sheetName val="2002年一般预算收入"/>
      <sheetName val="差异系数"/>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65.xml><?xml version="1.0" encoding="utf-8"?>
<externalLink xmlns="http://schemas.openxmlformats.org/spreadsheetml/2006/main">
  <externalBook xmlns:r="http://schemas.openxmlformats.org/officeDocument/2006/relationships" r:id="rId1">
    <sheetNames>
      <sheetName val="分析表 (中风险地区)"/>
      <sheetName val="分析表（高风险地区）"/>
      <sheetName val="万人以上易地搬迁安置区名单"/>
      <sheetName val="补助测算 (州市结果表)"/>
      <sheetName val="补助测算 (结果表)"/>
      <sheetName val="补助规模测算（过程表)"/>
      <sheetName val="补助规模测算（2) (2)"/>
      <sheetName val="补助规模测算（补助情况表)"/>
      <sheetName val="补助测算 (控)"/>
      <sheetName val="补助测算（不控)"/>
      <sheetName val="补助规模测算（2)"/>
      <sheetName val="补助测算 (增幅控制)"/>
      <sheetName val="补助测算（不控增幅）"/>
      <sheetName val="补助规模测算（分析对比)"/>
      <sheetName val="补助规模测算（县级均衡度分摊分段分档)"/>
      <sheetName val="补助规模测算（县级均衡度分摊)"/>
      <sheetName val="补助规模测算（市县）"/>
      <sheetName val="补助规模测算（县级）"/>
      <sheetName val="最终备案表"/>
      <sheetName val="最终方案"/>
      <sheetName val="政策因素"/>
      <sheetName val="可用财力"/>
      <sheetName val="三保"/>
      <sheetName val="数据源"/>
      <sheetName val="决算表第6列（基本支出）转换"/>
      <sheetName val="部门预算人数"/>
      <sheetName val="机关"/>
      <sheetName val="事业"/>
      <sheetName val="财政部保基本民生"/>
      <sheetName val="万人以上大型易地搬迁需求"/>
      <sheetName val="2021年财力测算（底表）"/>
      <sheetName val="编码对照"/>
      <sheetName val="2020年人口普查常住人口数据(根据纸质版整理)"/>
      <sheetName val="县级均衡"/>
      <sheetName val="2020年四项财力下达情况(30%)"/>
      <sheetName val="万人以上大型易地搬迁"/>
      <sheetName val="标准"/>
      <sheetName val="结果表5.27（调整）"/>
      <sheetName val="11.16"/>
      <sheetName val="抗疫特别国债预留资金分配表"/>
      <sheetName val="2021年第一批 (2)"/>
      <sheetName val="G.1R-Shou COP Gf"/>
      <sheetName val="中小学生"/>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6.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总人口"/>
      <sheetName val="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67.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Open"/>
      <sheetName val="村级支出"/>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P10120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9.xml><?xml version="1.0" encoding="utf-8"?>
<externalLink xmlns="http://schemas.openxmlformats.org/spreadsheetml/2006/main">
  <externalBook xmlns:r="http://schemas.openxmlformats.org/officeDocument/2006/relationships" r:id="rId1">
    <sheetNames>
      <sheetName val="POWER ASSUMPTIONS"/>
      <sheetName val="人员支出"/>
      <sheetName val="Toolbox"/>
      <sheetName val="_ESList"/>
      <sheetName val="Open"/>
      <sheetName val="本年收入合计"/>
      <sheetName val="村级支出"/>
      <sheetName val="D011H403"/>
      <sheetName val="一般预算收入"/>
      <sheetName val="农业人口"/>
      <sheetName val="XL4Poppy"/>
      <sheetName val="省本级收入预计"/>
      <sheetName val="行政区划"/>
      <sheetName val="汇总"/>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 val="2017年区划"/>
      <sheetName val="公路里程"/>
      <sheetName val="投入"/>
      <sheetName val="市县名单"/>
      <sheetName val="PKx"/>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0.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村级支出"/>
      <sheetName val="L2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71.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Toolbox"/>
      <sheetName val="XL4Poppy"/>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一般预算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externalBook xmlns:r="http://schemas.openxmlformats.org/officeDocument/2006/relationships" r:id="rId1">
    <sheetNames>
      <sheetName val="Toolbox"/>
      <sheetName val="POWER ASSUMPTIONS"/>
      <sheetName val="_ESList"/>
      <sheetName val="Main"/>
      <sheetName val="G.1R-Shou COP Gf"/>
      <sheetName val="coding"/>
      <sheetName val="Financ. Overview"/>
      <sheetName val="P1012001"/>
      <sheetName val="汇总"/>
      <sheetName val="本年收入合计"/>
      <sheetName val="XL4Poppy"/>
      <sheetName val="财政供养人员增幅"/>
      <sheetName val="基础编码"/>
      <sheetName val="事业发展"/>
      <sheetName val="工商税收"/>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4.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公检法司编制"/>
      <sheetName val="行政编制"/>
      <sheetName val="1-1余额表"/>
      <sheetName val="2-11担保分级表"/>
      <sheetName val="2-7一般分级表"/>
      <sheetName val="2-1余额分级表"/>
      <sheetName val="2-5直接分级表"/>
      <sheetName val="2-9专项分级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75.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76.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P1012001"/>
      <sheetName val="财政部保基本民生"/>
      <sheetName val="农业人口"/>
      <sheetName val="封面"/>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7.xml><?xml version="1.0" encoding="utf-8"?>
<externalLink xmlns="http://schemas.openxmlformats.org/spreadsheetml/2006/main">
  <externalBook xmlns:r="http://schemas.openxmlformats.org/officeDocument/2006/relationships" r:id="rId1">
    <sheetNames>
      <sheetName val="资金分配"/>
      <sheetName val="保基本民生"/>
      <sheetName val="保工资运转"/>
      <sheetName val="G.1R-Shou COP Gf"/>
      <sheetName val="农业用地"/>
      <sheetName val="GDP"/>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78.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G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POWER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国家"/>
      <sheetName val="国家增长"/>
      <sheetName val="图表1"/>
      <sheetName val="收入增长"/>
      <sheetName val="图表3"/>
      <sheetName val="收入比重"/>
      <sheetName val="Sheet1"/>
      <sheetName val="中央"/>
      <sheetName val="中央增长"/>
      <sheetName val="地方"/>
      <sheetName val="地方增长"/>
      <sheetName val="所得税"/>
      <sheetName val="mmm"/>
      <sheetName val="下拉选项"/>
      <sheetName val="Sheet2"/>
      <sheetName val="Open"/>
      <sheetName val="基础编码"/>
      <sheetName val="eqpmad2"/>
      <sheetName val="_ESList"/>
      <sheetName val="SW-T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0.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财政部保基本民生"/>
      <sheetName val="事业发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1.xml><?xml version="1.0" encoding="utf-8"?>
<externalLink xmlns="http://schemas.openxmlformats.org/spreadsheetml/2006/main">
  <externalBook xmlns:r="http://schemas.openxmlformats.org/officeDocument/2006/relationships" r:id="rId1">
    <sheetNames>
      <sheetName val="月报"/>
      <sheetName val="1月报"/>
      <sheetName val="2月报"/>
      <sheetName val="3月报"/>
      <sheetName val="4月报"/>
      <sheetName val="5月报"/>
      <sheetName val="6月报"/>
      <sheetName val="7月报"/>
      <sheetName val="8月报"/>
      <sheetName val="9月报"/>
      <sheetName val="10月报"/>
      <sheetName val="11月报"/>
      <sheetName val="12月报"/>
      <sheetName val="汇总"/>
      <sheetName val="合计"/>
      <sheetName val="行政区划"/>
      <sheetName val="Open"/>
      <sheetName val="Sheet1"/>
      <sheetName val="eqpmad2"/>
      <sheetName val="人员支出"/>
      <sheetName val="财政供养人员增幅"/>
      <sheetName val="P1012001"/>
      <sheetName val="中小学生"/>
      <sheetName val="本年收入合计"/>
      <sheetName val="C01-1"/>
      <sheetName val="_ESList"/>
      <sheetName val="封面"/>
      <sheetName val="省本级收入预计"/>
      <sheetName val="G.1R-Shou COP Gf"/>
      <sheetName val="农业用地"/>
      <sheetName val="Toolbox"/>
      <sheetName val="一般预算收入"/>
      <sheetName val="POWER ASSUMPTIONS"/>
      <sheetName val="基础编码"/>
      <sheetName val="四月份月报"/>
      <sheetName val="工商税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82.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行政区划"/>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3.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Toolbox"/>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Open"/>
      <sheetName val="2002年一般预算收入"/>
      <sheetName val="公检法司编制"/>
      <sheetName val="行政编制"/>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5.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2018年下达表(州市统筹前)"/>
      <sheetName val="Toolbox"/>
      <sheetName val="中小学生"/>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6.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总人口"/>
      <sheetName val="有效性列表"/>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项目类型"/>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88.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SW-TEO"/>
      <sheetName val="合计"/>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9.xml><?xml version="1.0" encoding="utf-8"?>
<externalLink xmlns="http://schemas.openxmlformats.org/spreadsheetml/2006/main">
  <externalBook xmlns:r="http://schemas.openxmlformats.org/officeDocument/2006/relationships" r:id="rId1">
    <sheetNames>
      <sheetName val="封面"/>
      <sheetName val="表1"/>
      <sheetName val="表2"/>
      <sheetName val="表3"/>
      <sheetName val="表4"/>
      <sheetName val="表5"/>
      <sheetName val="表6"/>
      <sheetName val="Sheet1"/>
      <sheetName val="项目类型"/>
      <sheetName val="P1012001"/>
      <sheetName val="下拉选项"/>
      <sheetName val="eqpmad2"/>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地方税"/>
      <sheetName val="中央"/>
      <sheetName val="地方"/>
      <sheetName val="可持续发展指数"/>
      <sheetName val="可持续发展指数 (2)"/>
      <sheetName val="各地区GDP增长"/>
      <sheetName val="各地区GDP增长 (2)"/>
      <sheetName val="历年总人口人均财力"/>
      <sheetName val="历年地方本级支出"/>
      <sheetName val="一般收入简表"/>
      <sheetName val="Sheet2 (2)"/>
      <sheetName val="05明细"/>
      <sheetName val="中央地方及比重 (2)"/>
      <sheetName val="人均支出"/>
      <sheetName val="93-04地方本级支出占地方总收入比重 (2)"/>
      <sheetName val="地方总收支比较"/>
      <sheetName val="GDP"/>
      <sheetName val="GDP (2)"/>
      <sheetName val="1)"/>
      <sheetName val="历年集中增量"/>
      <sheetName val="历年集中增量 (2)"/>
      <sheetName val="历年集中两税增量"/>
      <sheetName val="历年集中所得税增量"/>
      <sheetName val="05集中增量"/>
      <sheetName val="05多负担"/>
      <sheetName val="2005集中增量"/>
      <sheetName val="历年集中增量分配"/>
      <sheetName val="历年财力性转移支付增量"/>
      <sheetName val="历年专项转移支付增量"/>
      <sheetName val="05转移支付简"/>
      <sheetName val="依赖程度3(转移支付总额除地方本级支出)"/>
      <sheetName val="Sheet2"/>
      <sheetName val="Sheet1"/>
      <sheetName val="留用比例图"/>
      <sheetName val="财力自给率图"/>
      <sheetName val="财力自给率图(返还作为自有收入)"/>
      <sheetName val="总人口人均财力差异系数图"/>
      <sheetName val="财政供养人口人均财力差异系数图"/>
      <sheetName val="历年地方总收入"/>
      <sheetName val="历年地方本级收入"/>
      <sheetName val="历年留用比例"/>
      <sheetName val="93-04地方本级支出占地方总收入比重"/>
      <sheetName val="94-04财力自给率"/>
      <sheetName val="94-04财力自给率(返还作为自有收入)"/>
      <sheetName val="国家"/>
      <sheetName val="封面"/>
      <sheetName val="财政供养人员增幅"/>
      <sheetName val="SW-TEO"/>
      <sheetName val="_ESList"/>
      <sheetName val="eqpma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90.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区划对应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1.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_ESList"/>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2.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指标项"/>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3.xml><?xml version="1.0" encoding="utf-8"?>
<externalLink xmlns="http://schemas.openxmlformats.org/spreadsheetml/2006/main">
  <externalBook xmlns:r="http://schemas.openxmlformats.org/officeDocument/2006/relationships" r:id="rId1">
    <sheetNames>
      <sheetName val="表1 （打印版）"/>
      <sheetName val="表2 （市县打印版）"/>
      <sheetName val="表3（打印版）"/>
      <sheetName val="表4"/>
      <sheetName val="表5"/>
      <sheetName val="表6"/>
      <sheetName val="项目类型"/>
      <sheetName val="1-4余额表"/>
      <sheetName val="_ESList"/>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4.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C01县级测算"/>
      <sheetName val="J03标准"/>
      <sheetName val="J04-2分县基础数据"/>
      <sheetName val="F05改善均衡度奖励"/>
      <sheetName val="J04-1分省基础数据"/>
      <sheetName val="C02省级努力程度系数"/>
      <sheetName val="J02分配因素"/>
      <sheetName val="J01编码表"/>
      <sheetName val="G01三保和付息需求基数"/>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95.xml><?xml version="1.0" encoding="utf-8"?>
<externalLink xmlns="http://schemas.openxmlformats.org/spreadsheetml/2006/main">
  <externalBook xmlns:r="http://schemas.openxmlformats.org/officeDocument/2006/relationships" r:id="rId1">
    <sheetNames>
      <sheetName val="封面"/>
      <sheetName val="目录"/>
      <sheetName val="A01"/>
      <sheetName val="A02"/>
      <sheetName val="A03"/>
      <sheetName val="A04"/>
      <sheetName val="A05"/>
      <sheetName val="A06"/>
      <sheetName val="A07"/>
      <sheetName val="农业人口"/>
      <sheetName val="工商税收"/>
      <sheetName val="基础编码"/>
      <sheetName val="中小学生"/>
      <sheetName val="农业用地"/>
      <sheetName val="_ESList"/>
      <sheetName val="G.1R-Shou COP Gf"/>
      <sheetName val="D011H403"/>
      <sheetName val="合计"/>
      <sheetName val="Toolbox"/>
      <sheetName val="村级支出"/>
      <sheetName val="一般预算收入"/>
      <sheetName val="GDP"/>
      <sheetName val="C01-1"/>
      <sheetName val="人员支出"/>
      <sheetName val="汇总"/>
      <sheetName val="保工资运转"/>
      <sheetName val="Main"/>
      <sheetName val="经费权重"/>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6.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Toolbox"/>
      <sheetName val="P1012001"/>
      <sheetName val="分县数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7.xml><?xml version="1.0" encoding="utf-8"?>
<externalLink xmlns="http://schemas.openxmlformats.org/spreadsheetml/2006/main">
  <externalBook xmlns:r="http://schemas.openxmlformats.org/officeDocument/2006/relationships" r:id="rId1">
    <sheetNames>
      <sheetName val="Define"/>
      <sheetName val="财政供养人员增幅"/>
      <sheetName val="基础编码"/>
      <sheetName val="一般预算收入"/>
      <sheetName val="四月份月报"/>
      <sheetName val="农业用地"/>
      <sheetName val="D011H403"/>
      <sheetName val="工商税收"/>
      <sheetName val="G.1R-Shou COP Gf"/>
      <sheetName val="_ESList"/>
      <sheetName val="本年收入合计"/>
      <sheetName val="XL4Poppy"/>
      <sheetName val="村级支出"/>
      <sheetName val="GDP"/>
      <sheetName val="总人口"/>
      <sheetName val="保工资运转"/>
      <sheetName val="财政部保基本民生"/>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externalBook xmlns:r="http://schemas.openxmlformats.org/officeDocument/2006/relationships" r:id="rId1">
    <sheetNames>
      <sheetName val="封面"/>
      <sheetName val="目录"/>
      <sheetName val="1-1.资金来源汇总表"/>
      <sheetName val="1-2.资金投向汇总表"/>
      <sheetName val="1-3.政府承诺偿还的债务余额明细表"/>
      <sheetName val="1-4.政府提供担保的债务余额明细表"/>
      <sheetName val="2-1.政府支出事项总表"/>
      <sheetName val="2-2.政府支出事项对应项目情况"/>
      <sheetName val="2-3.政府支出事项明细表 "/>
      <sheetName val="下拉选项"/>
      <sheetName val="项目类型"/>
      <sheetName val="公路里程"/>
      <sheetName val="Ope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9.xml><?xml version="1.0" encoding="utf-8"?>
<externalLink xmlns="http://schemas.openxmlformats.org/spreadsheetml/2006/main">
  <externalBook xmlns:r="http://schemas.openxmlformats.org/officeDocument/2006/relationships" r:id="rId1">
    <sheetNames>
      <sheetName val="GDP"/>
      <sheetName val="C01-1"/>
      <sheetName val="工商税收"/>
      <sheetName val="基础编码"/>
      <sheetName val="_ESList"/>
      <sheetName val="汇总"/>
      <sheetName val="行政区划"/>
      <sheetName val="四月份月报"/>
      <sheetName val="公检法司编制"/>
      <sheetName val="行政编制"/>
      <sheetName val="2002年一般预算收入"/>
      <sheetName val="本年收入合计"/>
      <sheetName val="Financ. Overview"/>
      <sheetName val="Toolbox"/>
      <sheetName val="XL4Poppy"/>
      <sheetName val="一般预算收入"/>
      <sheetName val="村级支出"/>
      <sheetName val="事业发展"/>
      <sheetName val="财政供养人员增幅"/>
      <sheetName val="下拉选项"/>
      <sheetName val="D011H4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_rels/sheet4.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8991363261818"/>
  </sheetPr>
  <dimension ref="A1:M10"/>
  <sheetViews>
    <sheetView tabSelected="1" view="pageBreakPreview" zoomScale="85" zoomScaleNormal="85" workbookViewId="0">
      <selection activeCell="D3" sqref="D3"/>
    </sheetView>
  </sheetViews>
  <sheetFormatPr defaultColWidth="9" defaultRowHeight="14.25"/>
  <cols>
    <col min="1" max="1" width="3.88333333333333" style="767" customWidth="1"/>
    <col min="2" max="2" width="71.1083333333333" style="767" customWidth="1"/>
    <col min="3" max="3" width="18.6666666666667" style="767" customWidth="1"/>
    <col min="4" max="4" width="86.8833333333333" style="767" customWidth="1"/>
    <col min="5" max="16384" width="9" style="767"/>
  </cols>
  <sheetData>
    <row r="1" ht="48" customHeight="1" spans="1:3">
      <c r="A1" s="768"/>
      <c r="B1" s="768"/>
      <c r="C1" s="769"/>
    </row>
    <row r="2" ht="153.9" customHeight="1" spans="2:3">
      <c r="B2" s="770"/>
      <c r="C2" s="771"/>
    </row>
    <row r="3" ht="81.9" customHeight="1" spans="1:3">
      <c r="A3" s="772" t="s">
        <v>0</v>
      </c>
      <c r="B3" s="772"/>
      <c r="C3" s="772"/>
    </row>
    <row r="4" customFormat="1" ht="66" customHeight="1" spans="1:3">
      <c r="A4" s="773" t="str">
        <f>YEAR(B9-1)&amp;"年地方财政预算执行情况和"</f>
        <v>2024年地方财政预算执行情况和</v>
      </c>
      <c r="B4" s="774"/>
      <c r="C4" s="774"/>
    </row>
    <row r="5" s="761" customFormat="1" ht="93.9" customHeight="1" spans="1:3">
      <c r="A5" s="775" t="str">
        <f>YEAR(B9)&amp;"年地方财政预算（草案）"</f>
        <v>2025年地方财政预算（草案）</v>
      </c>
      <c r="B5" s="776"/>
      <c r="C5" s="776"/>
    </row>
    <row r="6" ht="297" customHeight="1" spans="2:13">
      <c r="B6" s="777"/>
      <c r="C6" s="777"/>
      <c r="M6" s="767" t="s">
        <v>1</v>
      </c>
    </row>
    <row r="7" s="766" customFormat="1" ht="30" customHeight="1" spans="2:3">
      <c r="B7" s="778" t="s">
        <v>2</v>
      </c>
      <c r="C7" s="778"/>
    </row>
    <row r="8" s="766" customFormat="1" ht="30" customHeight="1" spans="2:3">
      <c r="B8" s="779">
        <v>45627</v>
      </c>
      <c r="C8" s="779"/>
    </row>
    <row r="9" s="766" customFormat="1" ht="32.25" hidden="1" customHeight="1" spans="2:3">
      <c r="B9" s="780">
        <v>45658</v>
      </c>
      <c r="C9" s="780"/>
    </row>
    <row r="10" spans="4:4">
      <c r="D10" s="781"/>
    </row>
  </sheetData>
  <mergeCells count="8">
    <mergeCell ref="A1:B1"/>
    <mergeCell ref="A3:C3"/>
    <mergeCell ref="A4:C4"/>
    <mergeCell ref="A5:C5"/>
    <mergeCell ref="B6:C6"/>
    <mergeCell ref="B7:C7"/>
    <mergeCell ref="B8:C8"/>
    <mergeCell ref="B9:C9"/>
  </mergeCells>
  <printOptions horizontalCentered="1"/>
  <pageMargins left="0.472222222222222" right="0.393055555555556" top="1.18055555555556" bottom="0.747916666666667" header="0.314583333333333" footer="0.314583333333333"/>
  <pageSetup paperSize="9" scale="85" firstPageNumber="0" orientation="portrait" useFirstPageNumber="1"/>
  <headerFooter alignWithMargins="0"/>
  <rowBreaks count="1" manualBreakCount="1">
    <brk id="9" max="4"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O1328"/>
  <sheetViews>
    <sheetView showGridLines="0" showZeros="0" view="pageBreakPreview" zoomScale="85" zoomScaleNormal="100" workbookViewId="0">
      <pane ySplit="4" topLeftCell="A1317" activePane="bottomLeft" state="frozen"/>
      <selection/>
      <selection pane="bottomLeft" activeCell="D3" sqref="D3:D4"/>
    </sheetView>
  </sheetViews>
  <sheetFormatPr defaultColWidth="9" defaultRowHeight="13.5"/>
  <cols>
    <col min="1" max="1" width="9" style="202" hidden="1" customWidth="1"/>
    <col min="2" max="2" width="13.1083333333333" style="202" hidden="1" customWidth="1"/>
    <col min="3" max="3" width="43.775" style="202" customWidth="1"/>
    <col min="4" max="6" width="16.775" style="202" customWidth="1"/>
    <col min="7" max="8" width="15.1083333333333" style="202" customWidth="1"/>
    <col min="9" max="9" width="3.33333333333333" style="202" hidden="1" customWidth="1"/>
    <col min="10" max="16" width="9" style="202" hidden="1" customWidth="1"/>
    <col min="17" max="16384" width="9" style="202"/>
  </cols>
  <sheetData>
    <row r="1" ht="45" customHeight="1" spans="2:9">
      <c r="B1" s="682"/>
      <c r="C1" s="338" t="str">
        <f>YEAR(封面!$B$9)-1&amp;"年市本级地方一般公共预算支出执行情况表"</f>
        <v>2024年市本级地方一般公共预算支出执行情况表</v>
      </c>
      <c r="D1" s="338"/>
      <c r="E1" s="338"/>
      <c r="F1" s="338"/>
      <c r="G1" s="338"/>
      <c r="H1" s="338"/>
      <c r="I1" s="332"/>
    </row>
    <row r="2" ht="20.1" customHeight="1" spans="2:9">
      <c r="B2" s="467"/>
      <c r="C2" s="468" t="s">
        <v>1338</v>
      </c>
      <c r="D2" s="434"/>
      <c r="E2" s="434"/>
      <c r="F2" s="683"/>
      <c r="G2" s="641"/>
      <c r="H2" s="641" t="s">
        <v>130</v>
      </c>
      <c r="I2" s="685"/>
    </row>
    <row r="3" ht="36" customHeight="1" spans="2:10">
      <c r="B3" s="534" t="s">
        <v>131</v>
      </c>
      <c r="C3" s="535" t="s">
        <v>132</v>
      </c>
      <c r="D3" s="114" t="str">
        <f>YEAR(封面!$B$9)-2&amp;"年
决算数"</f>
        <v>2023年
决算数</v>
      </c>
      <c r="E3" s="67" t="str">
        <f>YEAR(封面!$B$9)-1&amp;"年"</f>
        <v>2024年</v>
      </c>
      <c r="F3" s="67"/>
      <c r="G3" s="535" t="s">
        <v>133</v>
      </c>
      <c r="H3" s="535"/>
      <c r="I3" s="686" t="s">
        <v>134</v>
      </c>
      <c r="J3" s="686" t="s">
        <v>1339</v>
      </c>
    </row>
    <row r="4" ht="36" customHeight="1" spans="2:15">
      <c r="B4" s="651"/>
      <c r="C4" s="535"/>
      <c r="D4" s="114"/>
      <c r="E4" s="67" t="s">
        <v>135</v>
      </c>
      <c r="F4" s="114" t="s">
        <v>136</v>
      </c>
      <c r="G4" s="67" t="str">
        <f>"比"&amp;YEAR(封面!$B$9)-2&amp;"年决算数增长%"</f>
        <v>比2023年决算数增长%</v>
      </c>
      <c r="H4" s="67" t="str">
        <f>"完成"&amp;YEAR(封面!$B$9)-1&amp;"年预算数的%"</f>
        <v>完成2024年预算数的%</v>
      </c>
      <c r="I4" s="686"/>
      <c r="J4" s="686"/>
      <c r="M4" s="687" t="s">
        <v>301</v>
      </c>
      <c r="O4" s="202" t="s">
        <v>304</v>
      </c>
    </row>
    <row r="5" s="681" customFormat="1" ht="36" customHeight="1" spans="1:10">
      <c r="A5" s="684">
        <f>LEN(B5)</f>
        <v>3</v>
      </c>
      <c r="B5" s="437">
        <v>201</v>
      </c>
      <c r="C5" s="285" t="s">
        <v>305</v>
      </c>
      <c r="D5" s="286">
        <v>11884</v>
      </c>
      <c r="E5" s="286">
        <v>18087</v>
      </c>
      <c r="F5" s="286">
        <f>SUM(F6,F18,F27,F38,F49,F60,F71,F79,F88,F101,F110,F121,F133,F140,F148,F154,F161,F168,F175,F182,F189,F197,F203,F209,F216,F231,F238,F244,F247)</f>
        <v>11840</v>
      </c>
      <c r="G5" s="475">
        <f>IF(D5&lt;0,"",IFERROR(F5/D5-1,0))</f>
        <v>-0.00370245708515649</v>
      </c>
      <c r="H5" s="475">
        <f>IF(D5&lt;0,"",IFERROR(F5/E5,0))</f>
        <v>0.654613811024493</v>
      </c>
      <c r="I5" s="688" t="str">
        <f>IF(LEN(B5)=3,"是",IF(C5&lt;&gt;"",IF(SUM(D5:F5)&lt;&gt;0,"是","否"),"是"))</f>
        <v>是</v>
      </c>
      <c r="J5" s="689" t="str">
        <f>IF(LEN(B5)=3,"类",IF(LEN(B5)=5,"款","项"))</f>
        <v>类</v>
      </c>
    </row>
    <row r="6" s="681" customFormat="1" ht="36" customHeight="1" spans="1:10">
      <c r="A6" s="684">
        <f t="shared" ref="A6:A69" si="0">LEN(B6)</f>
        <v>5</v>
      </c>
      <c r="B6" s="437">
        <v>20101</v>
      </c>
      <c r="C6" s="289" t="s">
        <v>306</v>
      </c>
      <c r="D6" s="286">
        <v>745</v>
      </c>
      <c r="E6" s="286">
        <v>772</v>
      </c>
      <c r="F6" s="286">
        <f>SUM(F7:F17)</f>
        <v>604</v>
      </c>
      <c r="G6" s="475">
        <f t="shared" ref="G6:G69" si="1">IF(D6&lt;0,"",IFERROR(F6/D6-1,0))</f>
        <v>-0.189261744966443</v>
      </c>
      <c r="H6" s="475">
        <f t="shared" ref="H6:H69" si="2">IF(D6&lt;0,"",IFERROR(F6/E6,0))</f>
        <v>0.782383419689119</v>
      </c>
      <c r="I6" s="688" t="str">
        <f t="shared" ref="I6:I69" si="3">IF(LEN(B6)=3,"是",IF(C6&lt;&gt;"",IF(SUM(D6:F6)&lt;&gt;0,"是","否"),"是"))</f>
        <v>是</v>
      </c>
      <c r="J6" s="689" t="str">
        <f t="shared" ref="J6:J69" si="4">IF(LEN(B6)=3,"类",IF(LEN(B6)=5,"款","项"))</f>
        <v>款</v>
      </c>
    </row>
    <row r="7" s="681" customFormat="1" ht="36" customHeight="1" spans="1:15">
      <c r="A7" s="684">
        <f t="shared" si="0"/>
        <v>7</v>
      </c>
      <c r="B7" s="438">
        <v>2010101</v>
      </c>
      <c r="C7" s="439" t="s">
        <v>307</v>
      </c>
      <c r="D7" s="230">
        <v>712</v>
      </c>
      <c r="E7" s="230">
        <v>652</v>
      </c>
      <c r="F7" s="230">
        <v>532</v>
      </c>
      <c r="G7" s="472">
        <f t="shared" si="1"/>
        <v>-0.252808988764045</v>
      </c>
      <c r="H7" s="472">
        <f t="shared" si="2"/>
        <v>0.815950920245399</v>
      </c>
      <c r="I7" s="688" t="str">
        <f t="shared" si="3"/>
        <v>是</v>
      </c>
      <c r="J7" s="689" t="str">
        <f t="shared" si="4"/>
        <v>项</v>
      </c>
      <c r="M7" s="690">
        <f>VLOOKUP(B7,[262]公共预算支出!$C$3:$G$395,5,FALSE)</f>
        <v>508</v>
      </c>
      <c r="O7" s="691">
        <f>VLOOKUP(B7,[267]Sheet1!$D$6:$M$413,10,0)</f>
        <v>532</v>
      </c>
    </row>
    <row r="8" s="681" customFormat="1" ht="36" customHeight="1" spans="1:15">
      <c r="A8" s="684">
        <f t="shared" si="0"/>
        <v>7</v>
      </c>
      <c r="B8" s="438">
        <v>2010102</v>
      </c>
      <c r="C8" s="439" t="s">
        <v>308</v>
      </c>
      <c r="D8" s="230">
        <v>1</v>
      </c>
      <c r="E8" s="230">
        <v>0</v>
      </c>
      <c r="F8" s="230">
        <v>5</v>
      </c>
      <c r="G8" s="472">
        <f t="shared" si="1"/>
        <v>4</v>
      </c>
      <c r="H8" s="472">
        <f t="shared" si="2"/>
        <v>0</v>
      </c>
      <c r="I8" s="688" t="str">
        <f t="shared" si="3"/>
        <v>是</v>
      </c>
      <c r="J8" s="689" t="str">
        <f t="shared" si="4"/>
        <v>项</v>
      </c>
      <c r="M8" s="690">
        <f>VLOOKUP(B8,[262]公共预算支出!$C$3:$G$395,5,FALSE)</f>
        <v>5</v>
      </c>
      <c r="O8" s="691">
        <f>VLOOKUP(B8,[267]Sheet1!$D$6:$M$413,10,0)</f>
        <v>5</v>
      </c>
    </row>
    <row r="9" s="681" customFormat="1" ht="36" customHeight="1" spans="1:15">
      <c r="A9" s="684">
        <f t="shared" si="0"/>
        <v>7</v>
      </c>
      <c r="B9" s="438">
        <v>2010103</v>
      </c>
      <c r="C9" s="439" t="s">
        <v>309</v>
      </c>
      <c r="D9" s="230">
        <v>0</v>
      </c>
      <c r="E9" s="230">
        <v>0</v>
      </c>
      <c r="F9" s="230"/>
      <c r="G9" s="472">
        <f t="shared" si="1"/>
        <v>0</v>
      </c>
      <c r="H9" s="472">
        <f t="shared" si="2"/>
        <v>0</v>
      </c>
      <c r="I9" s="688" t="str">
        <f t="shared" si="3"/>
        <v>否</v>
      </c>
      <c r="J9" s="689" t="str">
        <f t="shared" si="4"/>
        <v>项</v>
      </c>
      <c r="M9" s="408"/>
      <c r="O9" s="408"/>
    </row>
    <row r="10" s="681" customFormat="1" ht="36" customHeight="1" spans="1:15">
      <c r="A10" s="684">
        <f t="shared" si="0"/>
        <v>7</v>
      </c>
      <c r="B10" s="438">
        <v>2010104</v>
      </c>
      <c r="C10" s="439" t="s">
        <v>310</v>
      </c>
      <c r="D10" s="230">
        <v>26</v>
      </c>
      <c r="E10" s="230">
        <v>46</v>
      </c>
      <c r="F10" s="230">
        <v>29</v>
      </c>
      <c r="G10" s="472">
        <f t="shared" si="1"/>
        <v>0.115384615384615</v>
      </c>
      <c r="H10" s="472">
        <f t="shared" si="2"/>
        <v>0.630434782608696</v>
      </c>
      <c r="I10" s="688" t="str">
        <f t="shared" si="3"/>
        <v>是</v>
      </c>
      <c r="J10" s="689" t="str">
        <f t="shared" si="4"/>
        <v>项</v>
      </c>
      <c r="M10" s="690">
        <f>VLOOKUP(B10,[262]公共预算支出!$C$3:$G$395,5,FALSE)</f>
        <v>9</v>
      </c>
      <c r="O10" s="691">
        <f>VLOOKUP(B10,[267]Sheet1!$D$6:$M$413,10,0)</f>
        <v>29</v>
      </c>
    </row>
    <row r="11" s="681" customFormat="1" ht="36" customHeight="1" spans="1:15">
      <c r="A11" s="684">
        <f t="shared" si="0"/>
        <v>7</v>
      </c>
      <c r="B11" s="438">
        <v>2010105</v>
      </c>
      <c r="C11" s="439" t="s">
        <v>311</v>
      </c>
      <c r="D11" s="230">
        <v>2</v>
      </c>
      <c r="E11" s="230">
        <v>0</v>
      </c>
      <c r="F11" s="230"/>
      <c r="G11" s="472">
        <f t="shared" si="1"/>
        <v>-1</v>
      </c>
      <c r="H11" s="472">
        <f t="shared" si="2"/>
        <v>0</v>
      </c>
      <c r="I11" s="688" t="str">
        <f t="shared" si="3"/>
        <v>是</v>
      </c>
      <c r="J11" s="689" t="str">
        <f t="shared" si="4"/>
        <v>项</v>
      </c>
      <c r="M11" s="408"/>
      <c r="O11" s="408"/>
    </row>
    <row r="12" s="681" customFormat="1" ht="36" customHeight="1" spans="1:15">
      <c r="A12" s="684">
        <f t="shared" si="0"/>
        <v>7</v>
      </c>
      <c r="B12" s="438">
        <v>2010106</v>
      </c>
      <c r="C12" s="439" t="s">
        <v>312</v>
      </c>
      <c r="D12" s="230">
        <v>0</v>
      </c>
      <c r="E12" s="230">
        <v>0</v>
      </c>
      <c r="F12" s="230"/>
      <c r="G12" s="472">
        <f t="shared" si="1"/>
        <v>0</v>
      </c>
      <c r="H12" s="472">
        <f t="shared" si="2"/>
        <v>0</v>
      </c>
      <c r="I12" s="688" t="str">
        <f t="shared" si="3"/>
        <v>否</v>
      </c>
      <c r="J12" s="689" t="str">
        <f t="shared" si="4"/>
        <v>项</v>
      </c>
      <c r="M12" s="408"/>
      <c r="O12" s="408"/>
    </row>
    <row r="13" s="681" customFormat="1" ht="36" customHeight="1" spans="1:15">
      <c r="A13" s="684">
        <f t="shared" si="0"/>
        <v>7</v>
      </c>
      <c r="B13" s="438">
        <v>2010107</v>
      </c>
      <c r="C13" s="439" t="s">
        <v>313</v>
      </c>
      <c r="D13" s="230">
        <v>4</v>
      </c>
      <c r="E13" s="230">
        <v>10</v>
      </c>
      <c r="F13" s="230"/>
      <c r="G13" s="472">
        <f t="shared" si="1"/>
        <v>-1</v>
      </c>
      <c r="H13" s="472">
        <f t="shared" si="2"/>
        <v>0</v>
      </c>
      <c r="I13" s="688" t="str">
        <f t="shared" si="3"/>
        <v>是</v>
      </c>
      <c r="J13" s="689" t="str">
        <f t="shared" si="4"/>
        <v>项</v>
      </c>
      <c r="M13" s="408"/>
      <c r="O13" s="408"/>
    </row>
    <row r="14" s="681" customFormat="1" ht="36" customHeight="1" spans="1:15">
      <c r="A14" s="684">
        <f t="shared" si="0"/>
        <v>7</v>
      </c>
      <c r="B14" s="438">
        <v>2010108</v>
      </c>
      <c r="C14" s="439" t="s">
        <v>314</v>
      </c>
      <c r="D14" s="230">
        <v>0</v>
      </c>
      <c r="E14" s="230">
        <v>64</v>
      </c>
      <c r="F14" s="230">
        <v>15</v>
      </c>
      <c r="G14" s="472">
        <f t="shared" si="1"/>
        <v>0</v>
      </c>
      <c r="H14" s="472">
        <f t="shared" si="2"/>
        <v>0.234375</v>
      </c>
      <c r="I14" s="688" t="str">
        <f t="shared" si="3"/>
        <v>是</v>
      </c>
      <c r="J14" s="689" t="str">
        <f t="shared" si="4"/>
        <v>项</v>
      </c>
      <c r="M14" s="690">
        <f>VLOOKUP(B14,[262]公共预算支出!$C$3:$G$395,5,FALSE)</f>
        <v>15</v>
      </c>
      <c r="O14" s="691">
        <f>VLOOKUP(B14,[267]Sheet1!$D$6:$M$413,10,0)</f>
        <v>15</v>
      </c>
    </row>
    <row r="15" s="681" customFormat="1" ht="36" customHeight="1" spans="1:15">
      <c r="A15" s="684">
        <f t="shared" si="0"/>
        <v>7</v>
      </c>
      <c r="B15" s="438">
        <v>2010109</v>
      </c>
      <c r="C15" s="439" t="s">
        <v>315</v>
      </c>
      <c r="D15" s="230">
        <v>0</v>
      </c>
      <c r="E15" s="230">
        <v>0</v>
      </c>
      <c r="F15" s="230"/>
      <c r="G15" s="472">
        <f t="shared" si="1"/>
        <v>0</v>
      </c>
      <c r="H15" s="472">
        <f t="shared" si="2"/>
        <v>0</v>
      </c>
      <c r="I15" s="688" t="str">
        <f t="shared" si="3"/>
        <v>否</v>
      </c>
      <c r="J15" s="689" t="str">
        <f t="shared" si="4"/>
        <v>项</v>
      </c>
      <c r="M15" s="408"/>
      <c r="O15" s="408"/>
    </row>
    <row r="16" s="681" customFormat="1" ht="36" customHeight="1" spans="1:15">
      <c r="A16" s="684">
        <f t="shared" si="0"/>
        <v>7</v>
      </c>
      <c r="B16" s="438">
        <v>2010150</v>
      </c>
      <c r="C16" s="439" t="s">
        <v>316</v>
      </c>
      <c r="D16" s="230">
        <v>0</v>
      </c>
      <c r="E16" s="230">
        <v>0</v>
      </c>
      <c r="F16" s="230">
        <v>21</v>
      </c>
      <c r="G16" s="472">
        <f t="shared" si="1"/>
        <v>0</v>
      </c>
      <c r="H16" s="472">
        <f t="shared" si="2"/>
        <v>0</v>
      </c>
      <c r="I16" s="688" t="str">
        <f t="shared" si="3"/>
        <v>是</v>
      </c>
      <c r="J16" s="689" t="str">
        <f t="shared" si="4"/>
        <v>项</v>
      </c>
      <c r="M16" s="690">
        <f>VLOOKUP(B16,[262]公共预算支出!$C$3:$G$395,5,FALSE)</f>
        <v>21</v>
      </c>
      <c r="O16" s="691">
        <f>VLOOKUP(B16,[267]Sheet1!$D$6:$M$413,10,0)</f>
        <v>21</v>
      </c>
    </row>
    <row r="17" s="681" customFormat="1" ht="36" customHeight="1" spans="1:15">
      <c r="A17" s="684">
        <f t="shared" si="0"/>
        <v>7</v>
      </c>
      <c r="B17" s="438">
        <v>2010199</v>
      </c>
      <c r="C17" s="439" t="s">
        <v>317</v>
      </c>
      <c r="D17" s="230">
        <v>0</v>
      </c>
      <c r="E17" s="230">
        <v>0</v>
      </c>
      <c r="F17" s="230">
        <v>2</v>
      </c>
      <c r="G17" s="472">
        <f t="shared" si="1"/>
        <v>0</v>
      </c>
      <c r="H17" s="472">
        <f t="shared" si="2"/>
        <v>0</v>
      </c>
      <c r="I17" s="688" t="str">
        <f t="shared" si="3"/>
        <v>是</v>
      </c>
      <c r="J17" s="689" t="str">
        <f t="shared" si="4"/>
        <v>项</v>
      </c>
      <c r="M17" s="690">
        <f>VLOOKUP(B17,[262]公共预算支出!$C$3:$G$395,5,FALSE)</f>
        <v>2</v>
      </c>
      <c r="O17" s="691">
        <f>VLOOKUP(B17,[267]Sheet1!$D$6:$M$413,10,0)</f>
        <v>2</v>
      </c>
    </row>
    <row r="18" s="681" customFormat="1" ht="36" customHeight="1" spans="1:10">
      <c r="A18" s="684">
        <f t="shared" si="0"/>
        <v>5</v>
      </c>
      <c r="B18" s="437">
        <v>20102</v>
      </c>
      <c r="C18" s="289" t="s">
        <v>318</v>
      </c>
      <c r="D18" s="286">
        <v>794</v>
      </c>
      <c r="E18" s="286">
        <v>808</v>
      </c>
      <c r="F18" s="286">
        <f>SUM(F19:F26)</f>
        <v>647</v>
      </c>
      <c r="G18" s="475">
        <f t="shared" si="1"/>
        <v>-0.185138539042821</v>
      </c>
      <c r="H18" s="475">
        <f t="shared" si="2"/>
        <v>0.800742574257426</v>
      </c>
      <c r="I18" s="688" t="str">
        <f t="shared" si="3"/>
        <v>是</v>
      </c>
      <c r="J18" s="689" t="str">
        <f t="shared" si="4"/>
        <v>款</v>
      </c>
    </row>
    <row r="19" s="681" customFormat="1" ht="36" customHeight="1" spans="1:15">
      <c r="A19" s="684">
        <f t="shared" si="0"/>
        <v>7</v>
      </c>
      <c r="B19" s="438">
        <v>2010201</v>
      </c>
      <c r="C19" s="439" t="s">
        <v>307</v>
      </c>
      <c r="D19" s="230">
        <v>698</v>
      </c>
      <c r="E19" s="230">
        <v>684</v>
      </c>
      <c r="F19" s="230">
        <v>584</v>
      </c>
      <c r="G19" s="472">
        <f t="shared" si="1"/>
        <v>-0.163323782234957</v>
      </c>
      <c r="H19" s="472">
        <f t="shared" si="2"/>
        <v>0.853801169590643</v>
      </c>
      <c r="I19" s="688" t="str">
        <f t="shared" si="3"/>
        <v>是</v>
      </c>
      <c r="J19" s="689" t="str">
        <f t="shared" si="4"/>
        <v>项</v>
      </c>
      <c r="M19" s="690">
        <f>VLOOKUP(B19,[262]公共预算支出!$C$3:$G$395,5,FALSE)</f>
        <v>552</v>
      </c>
      <c r="O19" s="691">
        <f>VLOOKUP(B19,[267]Sheet1!$D$6:$M$413,10,0)</f>
        <v>584</v>
      </c>
    </row>
    <row r="20" s="681" customFormat="1" ht="36" customHeight="1" spans="1:15">
      <c r="A20" s="684">
        <f t="shared" si="0"/>
        <v>7</v>
      </c>
      <c r="B20" s="438">
        <v>2010202</v>
      </c>
      <c r="C20" s="439" t="s">
        <v>308</v>
      </c>
      <c r="D20" s="230">
        <v>44</v>
      </c>
      <c r="E20" s="230">
        <v>50</v>
      </c>
      <c r="F20" s="230">
        <v>6</v>
      </c>
      <c r="G20" s="472">
        <f t="shared" si="1"/>
        <v>-0.863636363636364</v>
      </c>
      <c r="H20" s="472">
        <f t="shared" si="2"/>
        <v>0.12</v>
      </c>
      <c r="I20" s="688" t="str">
        <f t="shared" si="3"/>
        <v>是</v>
      </c>
      <c r="J20" s="689" t="str">
        <f t="shared" si="4"/>
        <v>项</v>
      </c>
      <c r="M20" s="408">
        <f>VLOOKUP(B20,[262]公共预算支出!$C$3:$G$395,5,FALSE)</f>
        <v>0</v>
      </c>
      <c r="O20" s="691">
        <f>VLOOKUP(B20,[267]Sheet1!$D$6:$M$413,10,0)</f>
        <v>6</v>
      </c>
    </row>
    <row r="21" s="681" customFormat="1" ht="36" customHeight="1" spans="1:15">
      <c r="A21" s="684">
        <f t="shared" si="0"/>
        <v>7</v>
      </c>
      <c r="B21" s="438">
        <v>2010203</v>
      </c>
      <c r="C21" s="439" t="s">
        <v>309</v>
      </c>
      <c r="D21" s="230">
        <v>0</v>
      </c>
      <c r="E21" s="230">
        <v>0</v>
      </c>
      <c r="F21" s="230"/>
      <c r="G21" s="472">
        <f t="shared" si="1"/>
        <v>0</v>
      </c>
      <c r="H21" s="472">
        <f t="shared" si="2"/>
        <v>0</v>
      </c>
      <c r="I21" s="688" t="str">
        <f t="shared" si="3"/>
        <v>否</v>
      </c>
      <c r="J21" s="689" t="str">
        <f t="shared" si="4"/>
        <v>项</v>
      </c>
      <c r="M21" s="408"/>
      <c r="O21" s="408"/>
    </row>
    <row r="22" s="681" customFormat="1" ht="36" customHeight="1" spans="1:15">
      <c r="A22" s="684">
        <f t="shared" si="0"/>
        <v>7</v>
      </c>
      <c r="B22" s="438">
        <v>2010204</v>
      </c>
      <c r="C22" s="439" t="s">
        <v>319</v>
      </c>
      <c r="D22" s="230">
        <v>46</v>
      </c>
      <c r="E22" s="230">
        <v>50</v>
      </c>
      <c r="F22" s="230">
        <v>21</v>
      </c>
      <c r="G22" s="472">
        <f t="shared" si="1"/>
        <v>-0.543478260869565</v>
      </c>
      <c r="H22" s="472">
        <f t="shared" si="2"/>
        <v>0.42</v>
      </c>
      <c r="I22" s="688" t="str">
        <f t="shared" si="3"/>
        <v>是</v>
      </c>
      <c r="J22" s="689" t="str">
        <f t="shared" si="4"/>
        <v>项</v>
      </c>
      <c r="M22" s="690">
        <f>VLOOKUP(B22,[262]公共预算支出!$C$3:$G$395,5,FALSE)</f>
        <v>1</v>
      </c>
      <c r="O22" s="691">
        <f>VLOOKUP(B22,[267]Sheet1!$D$6:$M$413,10,0)</f>
        <v>21</v>
      </c>
    </row>
    <row r="23" s="681" customFormat="1" ht="36" customHeight="1" spans="1:15">
      <c r="A23" s="684">
        <f t="shared" si="0"/>
        <v>7</v>
      </c>
      <c r="B23" s="438">
        <v>2010205</v>
      </c>
      <c r="C23" s="439" t="s">
        <v>320</v>
      </c>
      <c r="D23" s="230">
        <v>2</v>
      </c>
      <c r="E23" s="230">
        <v>18</v>
      </c>
      <c r="F23" s="230">
        <v>1</v>
      </c>
      <c r="G23" s="472">
        <f t="shared" si="1"/>
        <v>-0.5</v>
      </c>
      <c r="H23" s="472">
        <f t="shared" si="2"/>
        <v>0.0555555555555556</v>
      </c>
      <c r="I23" s="688" t="str">
        <f t="shared" si="3"/>
        <v>是</v>
      </c>
      <c r="J23" s="689" t="str">
        <f t="shared" si="4"/>
        <v>项</v>
      </c>
      <c r="M23" s="690">
        <f>VLOOKUP(B23,[262]公共预算支出!$C$3:$G$395,5,FALSE)</f>
        <v>1</v>
      </c>
      <c r="O23" s="691">
        <f>VLOOKUP(B23,[267]Sheet1!$D$6:$M$413,10,0)</f>
        <v>1</v>
      </c>
    </row>
    <row r="24" s="681" customFormat="1" ht="36" customHeight="1" spans="1:15">
      <c r="A24" s="684">
        <f t="shared" si="0"/>
        <v>7</v>
      </c>
      <c r="B24" s="438">
        <v>2010206</v>
      </c>
      <c r="C24" s="439" t="s">
        <v>321</v>
      </c>
      <c r="D24" s="230">
        <v>0</v>
      </c>
      <c r="E24" s="230">
        <v>0</v>
      </c>
      <c r="F24" s="230"/>
      <c r="G24" s="472">
        <f t="shared" si="1"/>
        <v>0</v>
      </c>
      <c r="H24" s="472">
        <f t="shared" si="2"/>
        <v>0</v>
      </c>
      <c r="I24" s="688" t="str">
        <f t="shared" si="3"/>
        <v>否</v>
      </c>
      <c r="J24" s="689" t="str">
        <f t="shared" si="4"/>
        <v>项</v>
      </c>
      <c r="M24" s="408">
        <f>VLOOKUP(B24,[262]公共预算支出!$C$3:$G$395,5,FALSE)</f>
        <v>0</v>
      </c>
      <c r="O24" s="408">
        <f>VLOOKUP(B24,[267]Sheet1!$D$6:$M$413,10,0)</f>
        <v>0</v>
      </c>
    </row>
    <row r="25" s="681" customFormat="1" ht="36" customHeight="1" spans="1:15">
      <c r="A25" s="684">
        <f t="shared" si="0"/>
        <v>7</v>
      </c>
      <c r="B25" s="438">
        <v>2010250</v>
      </c>
      <c r="C25" s="439" t="s">
        <v>316</v>
      </c>
      <c r="D25" s="230">
        <v>0</v>
      </c>
      <c r="E25" s="230">
        <v>0</v>
      </c>
      <c r="F25" s="230">
        <v>29</v>
      </c>
      <c r="G25" s="472">
        <f t="shared" si="1"/>
        <v>0</v>
      </c>
      <c r="H25" s="472">
        <f t="shared" si="2"/>
        <v>0</v>
      </c>
      <c r="I25" s="688" t="str">
        <f t="shared" si="3"/>
        <v>是</v>
      </c>
      <c r="J25" s="689" t="str">
        <f t="shared" si="4"/>
        <v>项</v>
      </c>
      <c r="M25" s="690">
        <f>VLOOKUP(B25,[262]公共预算支出!$C$3:$G$395,5,FALSE)</f>
        <v>29</v>
      </c>
      <c r="O25" s="691">
        <f>VLOOKUP(B25,[267]Sheet1!$D$6:$M$413,10,0)</f>
        <v>29</v>
      </c>
    </row>
    <row r="26" s="681" customFormat="1" ht="36" customHeight="1" spans="1:15">
      <c r="A26" s="684">
        <f t="shared" si="0"/>
        <v>7</v>
      </c>
      <c r="B26" s="438">
        <v>2010299</v>
      </c>
      <c r="C26" s="439" t="s">
        <v>322</v>
      </c>
      <c r="D26" s="230">
        <v>4</v>
      </c>
      <c r="E26" s="230">
        <v>6</v>
      </c>
      <c r="F26" s="230">
        <v>6</v>
      </c>
      <c r="G26" s="472">
        <f t="shared" si="1"/>
        <v>0.5</v>
      </c>
      <c r="H26" s="472">
        <f t="shared" si="2"/>
        <v>1</v>
      </c>
      <c r="I26" s="688" t="str">
        <f t="shared" si="3"/>
        <v>是</v>
      </c>
      <c r="J26" s="689" t="str">
        <f t="shared" si="4"/>
        <v>项</v>
      </c>
      <c r="M26" s="690">
        <f>VLOOKUP(B26,[262]公共预算支出!$C$3:$G$395,5,FALSE)</f>
        <v>6</v>
      </c>
      <c r="O26" s="691">
        <f>VLOOKUP(B26,[267]Sheet1!$D$6:$M$413,10,0)</f>
        <v>6</v>
      </c>
    </row>
    <row r="27" s="681" customFormat="1" ht="36" customHeight="1" spans="1:10">
      <c r="A27" s="684">
        <f t="shared" si="0"/>
        <v>5</v>
      </c>
      <c r="B27" s="437">
        <v>20103</v>
      </c>
      <c r="C27" s="289" t="s">
        <v>323</v>
      </c>
      <c r="D27" s="286">
        <v>2829</v>
      </c>
      <c r="E27" s="286">
        <v>3534</v>
      </c>
      <c r="F27" s="286">
        <f>SUM(F28:F37)</f>
        <v>2866</v>
      </c>
      <c r="G27" s="475">
        <f t="shared" si="1"/>
        <v>0.0130788264404382</v>
      </c>
      <c r="H27" s="475">
        <f t="shared" si="2"/>
        <v>0.810979060554612</v>
      </c>
      <c r="I27" s="688" t="str">
        <f t="shared" si="3"/>
        <v>是</v>
      </c>
      <c r="J27" s="689" t="str">
        <f t="shared" si="4"/>
        <v>款</v>
      </c>
    </row>
    <row r="28" s="681" customFormat="1" ht="36" customHeight="1" spans="1:15">
      <c r="A28" s="684">
        <f t="shared" si="0"/>
        <v>7</v>
      </c>
      <c r="B28" s="438">
        <v>2010301</v>
      </c>
      <c r="C28" s="439" t="s">
        <v>307</v>
      </c>
      <c r="D28" s="230">
        <v>1725</v>
      </c>
      <c r="E28" s="230">
        <v>1845</v>
      </c>
      <c r="F28" s="230">
        <v>1741</v>
      </c>
      <c r="G28" s="472">
        <f t="shared" si="1"/>
        <v>0.00927536231884063</v>
      </c>
      <c r="H28" s="472">
        <f t="shared" si="2"/>
        <v>0.943631436314363</v>
      </c>
      <c r="I28" s="688" t="str">
        <f t="shared" si="3"/>
        <v>是</v>
      </c>
      <c r="J28" s="689" t="str">
        <f t="shared" si="4"/>
        <v>项</v>
      </c>
      <c r="M28" s="690">
        <f>VLOOKUP(B28,[262]公共预算支出!$C$3:$G$395,5,FALSE)</f>
        <v>1659</v>
      </c>
      <c r="O28" s="691">
        <f>VLOOKUP(B28,[267]Sheet1!$D$6:$M$413,10,0)</f>
        <v>1741</v>
      </c>
    </row>
    <row r="29" s="681" customFormat="1" ht="36" customHeight="1" spans="1:15">
      <c r="A29" s="684">
        <f t="shared" si="0"/>
        <v>7</v>
      </c>
      <c r="B29" s="438">
        <v>2010302</v>
      </c>
      <c r="C29" s="439" t="s">
        <v>308</v>
      </c>
      <c r="D29" s="230">
        <v>67</v>
      </c>
      <c r="E29" s="230">
        <v>145</v>
      </c>
      <c r="F29" s="230">
        <v>35</v>
      </c>
      <c r="G29" s="472">
        <f t="shared" si="1"/>
        <v>-0.477611940298508</v>
      </c>
      <c r="H29" s="472">
        <f t="shared" si="2"/>
        <v>0.241379310344828</v>
      </c>
      <c r="I29" s="688" t="str">
        <f t="shared" si="3"/>
        <v>是</v>
      </c>
      <c r="J29" s="689" t="str">
        <f t="shared" si="4"/>
        <v>项</v>
      </c>
      <c r="M29" s="690">
        <f>VLOOKUP(B29,[262]公共预算支出!$C$3:$G$395,5,FALSE)</f>
        <v>33</v>
      </c>
      <c r="O29" s="691">
        <f>VLOOKUP(B29,[267]Sheet1!$D$6:$M$413,10,0)</f>
        <v>35</v>
      </c>
    </row>
    <row r="30" s="681" customFormat="1" ht="36" customHeight="1" spans="1:15">
      <c r="A30" s="684">
        <f t="shared" si="0"/>
        <v>7</v>
      </c>
      <c r="B30" s="438">
        <v>2010303</v>
      </c>
      <c r="C30" s="439" t="s">
        <v>309</v>
      </c>
      <c r="D30" s="230">
        <v>327</v>
      </c>
      <c r="E30" s="230">
        <v>0</v>
      </c>
      <c r="F30" s="230">
        <v>-5</v>
      </c>
      <c r="G30" s="472">
        <f t="shared" si="1"/>
        <v>-1.01529051987768</v>
      </c>
      <c r="H30" s="472">
        <f t="shared" si="2"/>
        <v>0</v>
      </c>
      <c r="I30" s="688" t="str">
        <f t="shared" si="3"/>
        <v>是</v>
      </c>
      <c r="J30" s="689" t="str">
        <f t="shared" si="4"/>
        <v>项</v>
      </c>
      <c r="M30" s="690">
        <f>VLOOKUP(B30,[262]公共预算支出!$C$3:$G$395,5,FALSE)</f>
        <v>5</v>
      </c>
      <c r="O30" s="691">
        <f>VLOOKUP(B30,[267]Sheet1!$D$6:$M$413,10,0)</f>
        <v>-5</v>
      </c>
    </row>
    <row r="31" s="681" customFormat="1" ht="36" customHeight="1" spans="1:15">
      <c r="A31" s="684">
        <f t="shared" si="0"/>
        <v>7</v>
      </c>
      <c r="B31" s="438">
        <v>2010304</v>
      </c>
      <c r="C31" s="439" t="s">
        <v>324</v>
      </c>
      <c r="D31" s="230">
        <v>0</v>
      </c>
      <c r="E31" s="230">
        <v>0</v>
      </c>
      <c r="F31" s="230"/>
      <c r="G31" s="472">
        <f t="shared" si="1"/>
        <v>0</v>
      </c>
      <c r="H31" s="472">
        <f t="shared" si="2"/>
        <v>0</v>
      </c>
      <c r="I31" s="688" t="str">
        <f t="shared" si="3"/>
        <v>否</v>
      </c>
      <c r="J31" s="689" t="str">
        <f t="shared" si="4"/>
        <v>项</v>
      </c>
      <c r="M31" s="408"/>
      <c r="O31" s="408"/>
    </row>
    <row r="32" s="681" customFormat="1" ht="36" customHeight="1" spans="1:15">
      <c r="A32" s="684">
        <f t="shared" si="0"/>
        <v>7</v>
      </c>
      <c r="B32" s="438">
        <v>2010305</v>
      </c>
      <c r="C32" s="439" t="s">
        <v>325</v>
      </c>
      <c r="D32" s="230">
        <v>244</v>
      </c>
      <c r="E32" s="230">
        <v>874</v>
      </c>
      <c r="F32" s="230">
        <v>518</v>
      </c>
      <c r="G32" s="472">
        <f t="shared" si="1"/>
        <v>1.12295081967213</v>
      </c>
      <c r="H32" s="472">
        <f t="shared" si="2"/>
        <v>0.592677345537757</v>
      </c>
      <c r="I32" s="688" t="str">
        <f t="shared" si="3"/>
        <v>是</v>
      </c>
      <c r="J32" s="689" t="str">
        <f t="shared" si="4"/>
        <v>项</v>
      </c>
      <c r="M32" s="690">
        <f>VLOOKUP(B32,[262]公共预算支出!$C$3:$G$395,5,FALSE)</f>
        <v>486</v>
      </c>
      <c r="O32" s="691">
        <f>VLOOKUP(B32,[267]Sheet1!$D$6:$M$413,10,0)</f>
        <v>518</v>
      </c>
    </row>
    <row r="33" s="681" customFormat="1" ht="36" customHeight="1" spans="1:15">
      <c r="A33" s="684">
        <f t="shared" si="0"/>
        <v>7</v>
      </c>
      <c r="B33" s="438">
        <v>2010306</v>
      </c>
      <c r="C33" s="439" t="s">
        <v>326</v>
      </c>
      <c r="D33" s="230">
        <v>0</v>
      </c>
      <c r="E33" s="230">
        <v>0</v>
      </c>
      <c r="F33" s="230"/>
      <c r="G33" s="472">
        <f t="shared" si="1"/>
        <v>0</v>
      </c>
      <c r="H33" s="472">
        <f t="shared" si="2"/>
        <v>0</v>
      </c>
      <c r="I33" s="688" t="str">
        <f t="shared" si="3"/>
        <v>否</v>
      </c>
      <c r="J33" s="689" t="str">
        <f t="shared" si="4"/>
        <v>项</v>
      </c>
      <c r="M33" s="408"/>
      <c r="O33" s="408"/>
    </row>
    <row r="34" s="681" customFormat="1" ht="36" customHeight="1" spans="1:15">
      <c r="A34" s="684">
        <f t="shared" si="0"/>
        <v>7</v>
      </c>
      <c r="B34" s="438">
        <v>2010308</v>
      </c>
      <c r="C34" s="439" t="s">
        <v>327</v>
      </c>
      <c r="D34" s="230">
        <v>31</v>
      </c>
      <c r="E34" s="230">
        <v>7</v>
      </c>
      <c r="F34" s="268"/>
      <c r="G34" s="472">
        <f t="shared" si="1"/>
        <v>-1</v>
      </c>
      <c r="H34" s="472">
        <f t="shared" si="2"/>
        <v>0</v>
      </c>
      <c r="I34" s="688" t="str">
        <f t="shared" si="3"/>
        <v>是</v>
      </c>
      <c r="J34" s="689" t="str">
        <f t="shared" si="4"/>
        <v>项</v>
      </c>
      <c r="M34" s="408"/>
      <c r="O34" s="408"/>
    </row>
    <row r="35" s="681" customFormat="1" ht="36" customHeight="1" spans="1:15">
      <c r="A35" s="684">
        <f t="shared" si="0"/>
        <v>7</v>
      </c>
      <c r="B35" s="438">
        <v>2010309</v>
      </c>
      <c r="C35" s="439" t="s">
        <v>328</v>
      </c>
      <c r="D35" s="230">
        <v>0</v>
      </c>
      <c r="E35" s="230">
        <v>0</v>
      </c>
      <c r="F35" s="230"/>
      <c r="G35" s="472">
        <f t="shared" si="1"/>
        <v>0</v>
      </c>
      <c r="H35" s="472">
        <f t="shared" si="2"/>
        <v>0</v>
      </c>
      <c r="I35" s="688" t="str">
        <f t="shared" si="3"/>
        <v>否</v>
      </c>
      <c r="J35" s="689" t="str">
        <f t="shared" si="4"/>
        <v>项</v>
      </c>
      <c r="M35" s="408"/>
      <c r="O35" s="408"/>
    </row>
    <row r="36" s="681" customFormat="1" ht="36" customHeight="1" spans="1:15">
      <c r="A36" s="684">
        <f t="shared" si="0"/>
        <v>7</v>
      </c>
      <c r="B36" s="438">
        <v>2010350</v>
      </c>
      <c r="C36" s="439" t="s">
        <v>316</v>
      </c>
      <c r="D36" s="230">
        <v>251</v>
      </c>
      <c r="E36" s="230">
        <v>467</v>
      </c>
      <c r="F36" s="230">
        <v>422</v>
      </c>
      <c r="G36" s="472">
        <f t="shared" si="1"/>
        <v>0.681274900398406</v>
      </c>
      <c r="H36" s="472">
        <f t="shared" si="2"/>
        <v>0.903640256959315</v>
      </c>
      <c r="I36" s="688" t="str">
        <f t="shared" si="3"/>
        <v>是</v>
      </c>
      <c r="J36" s="689" t="str">
        <f t="shared" si="4"/>
        <v>项</v>
      </c>
      <c r="M36" s="690">
        <f>VLOOKUP(B36,[262]公共预算支出!$C$3:$G$395,5,FALSE)</f>
        <v>422</v>
      </c>
      <c r="O36" s="691">
        <f>VLOOKUP(B36,[267]Sheet1!$D$6:$M$413,10,0)</f>
        <v>422</v>
      </c>
    </row>
    <row r="37" s="681" customFormat="1" ht="36" customHeight="1" spans="1:15">
      <c r="A37" s="684">
        <f t="shared" si="0"/>
        <v>7</v>
      </c>
      <c r="B37" s="440">
        <v>2010399</v>
      </c>
      <c r="C37" s="439" t="s">
        <v>329</v>
      </c>
      <c r="D37" s="230">
        <v>184</v>
      </c>
      <c r="E37" s="230">
        <v>196</v>
      </c>
      <c r="F37" s="230">
        <v>155</v>
      </c>
      <c r="G37" s="472">
        <f t="shared" si="1"/>
        <v>-0.157608695652174</v>
      </c>
      <c r="H37" s="472">
        <f t="shared" si="2"/>
        <v>0.790816326530612</v>
      </c>
      <c r="I37" s="688" t="str">
        <f t="shared" si="3"/>
        <v>是</v>
      </c>
      <c r="J37" s="689" t="str">
        <f t="shared" si="4"/>
        <v>项</v>
      </c>
      <c r="M37" s="690">
        <f>VLOOKUP(B37,[262]公共预算支出!$C$3:$G$395,5,FALSE)</f>
        <v>150</v>
      </c>
      <c r="O37" s="691">
        <f>VLOOKUP(B37,[267]Sheet1!$D$6:$M$413,10,0)</f>
        <v>154</v>
      </c>
    </row>
    <row r="38" s="681" customFormat="1" ht="36" customHeight="1" spans="1:10">
      <c r="A38" s="684">
        <f t="shared" si="0"/>
        <v>5</v>
      </c>
      <c r="B38" s="437">
        <v>20104</v>
      </c>
      <c r="C38" s="289" t="s">
        <v>330</v>
      </c>
      <c r="D38" s="286">
        <v>490</v>
      </c>
      <c r="E38" s="286">
        <v>542</v>
      </c>
      <c r="F38" s="286">
        <f>SUM(F39:F48)</f>
        <v>467</v>
      </c>
      <c r="G38" s="475">
        <f t="shared" si="1"/>
        <v>-0.0469387755102041</v>
      </c>
      <c r="H38" s="475">
        <f t="shared" si="2"/>
        <v>0.861623616236162</v>
      </c>
      <c r="I38" s="688" t="str">
        <f t="shared" si="3"/>
        <v>是</v>
      </c>
      <c r="J38" s="689" t="str">
        <f t="shared" si="4"/>
        <v>款</v>
      </c>
    </row>
    <row r="39" s="681" customFormat="1" ht="36" customHeight="1" spans="1:15">
      <c r="A39" s="684">
        <f t="shared" si="0"/>
        <v>7</v>
      </c>
      <c r="B39" s="438">
        <v>2010401</v>
      </c>
      <c r="C39" s="439" t="s">
        <v>307</v>
      </c>
      <c r="D39" s="230">
        <v>318</v>
      </c>
      <c r="E39" s="230">
        <v>335</v>
      </c>
      <c r="F39" s="230">
        <v>295</v>
      </c>
      <c r="G39" s="472">
        <f t="shared" si="1"/>
        <v>-0.0723270440251572</v>
      </c>
      <c r="H39" s="472">
        <f t="shared" si="2"/>
        <v>0.880597014925373</v>
      </c>
      <c r="I39" s="688" t="str">
        <f t="shared" si="3"/>
        <v>是</v>
      </c>
      <c r="J39" s="689" t="str">
        <f t="shared" si="4"/>
        <v>项</v>
      </c>
      <c r="M39" s="690">
        <f>VLOOKUP(B39,[262]公共预算支出!$C$3:$G$395,5,FALSE)</f>
        <v>271</v>
      </c>
      <c r="O39" s="691">
        <f>VLOOKUP(B39,[267]Sheet1!$D$6:$M$413,10,0)</f>
        <v>296</v>
      </c>
    </row>
    <row r="40" s="681" customFormat="1" ht="36" customHeight="1" spans="1:15">
      <c r="A40" s="684">
        <f t="shared" si="0"/>
        <v>7</v>
      </c>
      <c r="B40" s="438">
        <v>2010402</v>
      </c>
      <c r="C40" s="439" t="s">
        <v>308</v>
      </c>
      <c r="D40" s="230">
        <v>0</v>
      </c>
      <c r="E40" s="230">
        <v>0</v>
      </c>
      <c r="F40" s="230"/>
      <c r="G40" s="472">
        <f t="shared" si="1"/>
        <v>0</v>
      </c>
      <c r="H40" s="472">
        <f t="shared" si="2"/>
        <v>0</v>
      </c>
      <c r="I40" s="688" t="str">
        <f t="shared" si="3"/>
        <v>否</v>
      </c>
      <c r="J40" s="689" t="str">
        <f t="shared" si="4"/>
        <v>项</v>
      </c>
      <c r="M40" s="408"/>
      <c r="O40" s="408"/>
    </row>
    <row r="41" s="681" customFormat="1" ht="36" customHeight="1" spans="1:15">
      <c r="A41" s="684">
        <f t="shared" si="0"/>
        <v>7</v>
      </c>
      <c r="B41" s="438">
        <v>2010403</v>
      </c>
      <c r="C41" s="439" t="s">
        <v>309</v>
      </c>
      <c r="D41" s="230">
        <v>0</v>
      </c>
      <c r="E41" s="230">
        <v>0</v>
      </c>
      <c r="F41" s="230"/>
      <c r="G41" s="472">
        <f t="shared" si="1"/>
        <v>0</v>
      </c>
      <c r="H41" s="472">
        <f t="shared" si="2"/>
        <v>0</v>
      </c>
      <c r="I41" s="688" t="str">
        <f t="shared" si="3"/>
        <v>否</v>
      </c>
      <c r="J41" s="689" t="str">
        <f t="shared" si="4"/>
        <v>项</v>
      </c>
      <c r="M41" s="408"/>
      <c r="O41" s="408"/>
    </row>
    <row r="42" s="681" customFormat="1" ht="36" customHeight="1" spans="1:15">
      <c r="A42" s="684">
        <f t="shared" si="0"/>
        <v>7</v>
      </c>
      <c r="B42" s="438">
        <v>2010404</v>
      </c>
      <c r="C42" s="439" t="s">
        <v>331</v>
      </c>
      <c r="D42" s="230">
        <v>0</v>
      </c>
      <c r="E42" s="230">
        <v>0</v>
      </c>
      <c r="F42" s="230"/>
      <c r="G42" s="472">
        <f t="shared" si="1"/>
        <v>0</v>
      </c>
      <c r="H42" s="472">
        <f t="shared" si="2"/>
        <v>0</v>
      </c>
      <c r="I42" s="688" t="str">
        <f t="shared" si="3"/>
        <v>否</v>
      </c>
      <c r="J42" s="689" t="str">
        <f t="shared" si="4"/>
        <v>项</v>
      </c>
      <c r="M42" s="408"/>
      <c r="O42" s="408"/>
    </row>
    <row r="43" s="681" customFormat="1" ht="36" customHeight="1" spans="1:15">
      <c r="A43" s="684">
        <f t="shared" si="0"/>
        <v>7</v>
      </c>
      <c r="B43" s="438">
        <v>2010405</v>
      </c>
      <c r="C43" s="439" t="s">
        <v>332</v>
      </c>
      <c r="D43" s="230">
        <v>0</v>
      </c>
      <c r="E43" s="230">
        <v>0</v>
      </c>
      <c r="F43" s="230"/>
      <c r="G43" s="472">
        <f t="shared" si="1"/>
        <v>0</v>
      </c>
      <c r="H43" s="472">
        <f t="shared" si="2"/>
        <v>0</v>
      </c>
      <c r="I43" s="688" t="str">
        <f t="shared" si="3"/>
        <v>否</v>
      </c>
      <c r="J43" s="689" t="str">
        <f t="shared" si="4"/>
        <v>项</v>
      </c>
      <c r="M43" s="408"/>
      <c r="O43" s="408"/>
    </row>
    <row r="44" s="681" customFormat="1" ht="36" customHeight="1" spans="1:15">
      <c r="A44" s="684">
        <f t="shared" si="0"/>
        <v>7</v>
      </c>
      <c r="B44" s="438">
        <v>2010406</v>
      </c>
      <c r="C44" s="439" t="s">
        <v>333</v>
      </c>
      <c r="D44" s="230">
        <v>0</v>
      </c>
      <c r="E44" s="230">
        <v>0</v>
      </c>
      <c r="F44" s="230"/>
      <c r="G44" s="472">
        <f t="shared" si="1"/>
        <v>0</v>
      </c>
      <c r="H44" s="472">
        <f t="shared" si="2"/>
        <v>0</v>
      </c>
      <c r="I44" s="688" t="str">
        <f t="shared" si="3"/>
        <v>否</v>
      </c>
      <c r="J44" s="689" t="str">
        <f t="shared" si="4"/>
        <v>项</v>
      </c>
      <c r="M44" s="408"/>
      <c r="O44" s="408"/>
    </row>
    <row r="45" s="681" customFormat="1" ht="36" customHeight="1" spans="1:15">
      <c r="A45" s="684">
        <f t="shared" si="0"/>
        <v>7</v>
      </c>
      <c r="B45" s="438">
        <v>2010407</v>
      </c>
      <c r="C45" s="439" t="s">
        <v>334</v>
      </c>
      <c r="D45" s="230">
        <v>0</v>
      </c>
      <c r="E45" s="230">
        <v>9</v>
      </c>
      <c r="F45" s="230"/>
      <c r="G45" s="472">
        <f t="shared" si="1"/>
        <v>0</v>
      </c>
      <c r="H45" s="472">
        <f t="shared" si="2"/>
        <v>0</v>
      </c>
      <c r="I45" s="688" t="str">
        <f t="shared" si="3"/>
        <v>是</v>
      </c>
      <c r="J45" s="689" t="str">
        <f t="shared" si="4"/>
        <v>项</v>
      </c>
      <c r="M45" s="408"/>
      <c r="O45" s="408"/>
    </row>
    <row r="46" s="681" customFormat="1" ht="36" customHeight="1" spans="1:15">
      <c r="A46" s="684">
        <f t="shared" si="0"/>
        <v>7</v>
      </c>
      <c r="B46" s="438">
        <v>2010408</v>
      </c>
      <c r="C46" s="439" t="s">
        <v>335</v>
      </c>
      <c r="D46" s="230">
        <v>0</v>
      </c>
      <c r="E46" s="230">
        <v>0</v>
      </c>
      <c r="F46" s="230"/>
      <c r="G46" s="472">
        <f t="shared" si="1"/>
        <v>0</v>
      </c>
      <c r="H46" s="472">
        <f t="shared" si="2"/>
        <v>0</v>
      </c>
      <c r="I46" s="688" t="str">
        <f t="shared" si="3"/>
        <v>否</v>
      </c>
      <c r="J46" s="689" t="str">
        <f t="shared" si="4"/>
        <v>项</v>
      </c>
      <c r="M46" s="408"/>
      <c r="O46" s="408"/>
    </row>
    <row r="47" s="681" customFormat="1" ht="36" customHeight="1" spans="1:15">
      <c r="A47" s="684">
        <f t="shared" si="0"/>
        <v>7</v>
      </c>
      <c r="B47" s="438">
        <v>2010450</v>
      </c>
      <c r="C47" s="439" t="s">
        <v>316</v>
      </c>
      <c r="D47" s="230">
        <v>172</v>
      </c>
      <c r="E47" s="230">
        <v>175</v>
      </c>
      <c r="F47" s="230">
        <v>172</v>
      </c>
      <c r="G47" s="472">
        <f t="shared" si="1"/>
        <v>0</v>
      </c>
      <c r="H47" s="472">
        <f t="shared" si="2"/>
        <v>0.982857142857143</v>
      </c>
      <c r="I47" s="688" t="str">
        <f t="shared" si="3"/>
        <v>是</v>
      </c>
      <c r="J47" s="689" t="str">
        <f t="shared" si="4"/>
        <v>项</v>
      </c>
      <c r="M47" s="690">
        <f>VLOOKUP(B47,[262]公共预算支出!$C$3:$G$395,5,FALSE)</f>
        <v>172</v>
      </c>
      <c r="O47" s="691">
        <f>VLOOKUP(B47,[267]Sheet1!$D$6:$M$413,10,0)</f>
        <v>172</v>
      </c>
    </row>
    <row r="48" s="681" customFormat="1" ht="36" customHeight="1" spans="1:15">
      <c r="A48" s="684">
        <f t="shared" si="0"/>
        <v>7</v>
      </c>
      <c r="B48" s="438">
        <v>2010499</v>
      </c>
      <c r="C48" s="439" t="s">
        <v>336</v>
      </c>
      <c r="D48" s="230">
        <v>0</v>
      </c>
      <c r="E48" s="230">
        <v>23</v>
      </c>
      <c r="F48" s="230"/>
      <c r="G48" s="472">
        <f t="shared" si="1"/>
        <v>0</v>
      </c>
      <c r="H48" s="472">
        <f t="shared" si="2"/>
        <v>0</v>
      </c>
      <c r="I48" s="688" t="str">
        <f t="shared" si="3"/>
        <v>是</v>
      </c>
      <c r="J48" s="689" t="str">
        <f t="shared" si="4"/>
        <v>项</v>
      </c>
      <c r="M48" s="408"/>
      <c r="O48" s="408"/>
    </row>
    <row r="49" s="681" customFormat="1" ht="36" customHeight="1" spans="1:10">
      <c r="A49" s="684">
        <f t="shared" si="0"/>
        <v>5</v>
      </c>
      <c r="B49" s="437">
        <v>20105</v>
      </c>
      <c r="C49" s="289" t="s">
        <v>337</v>
      </c>
      <c r="D49" s="286">
        <v>558</v>
      </c>
      <c r="E49" s="286">
        <v>574</v>
      </c>
      <c r="F49" s="286">
        <f>SUM(F50:F59)</f>
        <v>504</v>
      </c>
      <c r="G49" s="475">
        <f t="shared" si="1"/>
        <v>-0.0967741935483871</v>
      </c>
      <c r="H49" s="475">
        <f t="shared" si="2"/>
        <v>0.878048780487805</v>
      </c>
      <c r="I49" s="688" t="str">
        <f t="shared" si="3"/>
        <v>是</v>
      </c>
      <c r="J49" s="689" t="str">
        <f t="shared" si="4"/>
        <v>款</v>
      </c>
    </row>
    <row r="50" s="681" customFormat="1" ht="36" customHeight="1" spans="1:15">
      <c r="A50" s="684">
        <f t="shared" si="0"/>
        <v>7</v>
      </c>
      <c r="B50" s="438">
        <v>2010501</v>
      </c>
      <c r="C50" s="439" t="s">
        <v>307</v>
      </c>
      <c r="D50" s="230">
        <v>229</v>
      </c>
      <c r="E50" s="230">
        <v>224</v>
      </c>
      <c r="F50" s="230">
        <v>174</v>
      </c>
      <c r="G50" s="472">
        <f t="shared" si="1"/>
        <v>-0.240174672489083</v>
      </c>
      <c r="H50" s="472">
        <f t="shared" si="2"/>
        <v>0.776785714285714</v>
      </c>
      <c r="I50" s="688" t="str">
        <f t="shared" si="3"/>
        <v>是</v>
      </c>
      <c r="J50" s="689" t="str">
        <f t="shared" si="4"/>
        <v>项</v>
      </c>
      <c r="M50" s="690">
        <f>VLOOKUP(B50,[262]公共预算支出!$C$3:$G$395,5,FALSE)</f>
        <v>164</v>
      </c>
      <c r="O50" s="691">
        <f>VLOOKUP(B50,[267]Sheet1!$D$6:$M$413,10,0)</f>
        <v>174</v>
      </c>
    </row>
    <row r="51" s="681" customFormat="1" ht="36" customHeight="1" spans="1:15">
      <c r="A51" s="684">
        <f t="shared" si="0"/>
        <v>7</v>
      </c>
      <c r="B51" s="438">
        <v>2010502</v>
      </c>
      <c r="C51" s="439" t="s">
        <v>308</v>
      </c>
      <c r="D51" s="230">
        <v>0</v>
      </c>
      <c r="E51" s="230">
        <v>0</v>
      </c>
      <c r="F51" s="230"/>
      <c r="G51" s="472">
        <f t="shared" si="1"/>
        <v>0</v>
      </c>
      <c r="H51" s="472">
        <f t="shared" si="2"/>
        <v>0</v>
      </c>
      <c r="I51" s="688" t="str">
        <f t="shared" si="3"/>
        <v>否</v>
      </c>
      <c r="J51" s="689" t="str">
        <f t="shared" si="4"/>
        <v>项</v>
      </c>
      <c r="M51" s="408"/>
      <c r="O51" s="408"/>
    </row>
    <row r="52" s="681" customFormat="1" ht="36" customHeight="1" spans="1:15">
      <c r="A52" s="684">
        <f t="shared" si="0"/>
        <v>7</v>
      </c>
      <c r="B52" s="438">
        <v>2010503</v>
      </c>
      <c r="C52" s="439" t="s">
        <v>309</v>
      </c>
      <c r="D52" s="230">
        <v>0</v>
      </c>
      <c r="E52" s="230">
        <v>0</v>
      </c>
      <c r="F52" s="230"/>
      <c r="G52" s="472">
        <f t="shared" si="1"/>
        <v>0</v>
      </c>
      <c r="H52" s="472">
        <f t="shared" si="2"/>
        <v>0</v>
      </c>
      <c r="I52" s="688" t="str">
        <f t="shared" si="3"/>
        <v>否</v>
      </c>
      <c r="J52" s="689" t="str">
        <f t="shared" si="4"/>
        <v>项</v>
      </c>
      <c r="M52" s="408"/>
      <c r="O52" s="408"/>
    </row>
    <row r="53" s="681" customFormat="1" ht="36" customHeight="1" spans="1:15">
      <c r="A53" s="684">
        <f t="shared" si="0"/>
        <v>7</v>
      </c>
      <c r="B53" s="438">
        <v>2010504</v>
      </c>
      <c r="C53" s="439" t="s">
        <v>338</v>
      </c>
      <c r="D53" s="230">
        <v>0</v>
      </c>
      <c r="E53" s="230">
        <v>0</v>
      </c>
      <c r="F53" s="230"/>
      <c r="G53" s="472">
        <f t="shared" si="1"/>
        <v>0</v>
      </c>
      <c r="H53" s="472">
        <f t="shared" si="2"/>
        <v>0</v>
      </c>
      <c r="I53" s="688" t="str">
        <f t="shared" si="3"/>
        <v>否</v>
      </c>
      <c r="J53" s="689" t="str">
        <f t="shared" si="4"/>
        <v>项</v>
      </c>
      <c r="M53" s="408"/>
      <c r="O53" s="408"/>
    </row>
    <row r="54" s="681" customFormat="1" ht="36" customHeight="1" spans="1:15">
      <c r="A54" s="684">
        <f t="shared" si="0"/>
        <v>7</v>
      </c>
      <c r="B54" s="438">
        <v>2010505</v>
      </c>
      <c r="C54" s="439" t="s">
        <v>339</v>
      </c>
      <c r="D54" s="230">
        <v>3</v>
      </c>
      <c r="E54" s="230">
        <v>0</v>
      </c>
      <c r="F54" s="230"/>
      <c r="G54" s="472">
        <f t="shared" si="1"/>
        <v>-1</v>
      </c>
      <c r="H54" s="472">
        <f t="shared" si="2"/>
        <v>0</v>
      </c>
      <c r="I54" s="688" t="str">
        <f t="shared" si="3"/>
        <v>是</v>
      </c>
      <c r="J54" s="689" t="str">
        <f t="shared" si="4"/>
        <v>项</v>
      </c>
      <c r="M54" s="408"/>
      <c r="O54" s="408"/>
    </row>
    <row r="55" s="681" customFormat="1" ht="36" customHeight="1" spans="1:15">
      <c r="A55" s="684">
        <f t="shared" si="0"/>
        <v>7</v>
      </c>
      <c r="B55" s="438">
        <v>2010506</v>
      </c>
      <c r="C55" s="439" t="s">
        <v>340</v>
      </c>
      <c r="D55" s="230">
        <v>0</v>
      </c>
      <c r="E55" s="230">
        <v>0</v>
      </c>
      <c r="F55" s="230"/>
      <c r="G55" s="472">
        <f t="shared" si="1"/>
        <v>0</v>
      </c>
      <c r="H55" s="472">
        <f t="shared" si="2"/>
        <v>0</v>
      </c>
      <c r="I55" s="688" t="str">
        <f t="shared" si="3"/>
        <v>否</v>
      </c>
      <c r="J55" s="689" t="str">
        <f t="shared" si="4"/>
        <v>项</v>
      </c>
      <c r="M55" s="408"/>
      <c r="O55" s="408"/>
    </row>
    <row r="56" s="681" customFormat="1" ht="36" customHeight="1" spans="1:15">
      <c r="A56" s="684">
        <f t="shared" si="0"/>
        <v>7</v>
      </c>
      <c r="B56" s="438">
        <v>2010507</v>
      </c>
      <c r="C56" s="439" t="s">
        <v>341</v>
      </c>
      <c r="D56" s="230">
        <v>23</v>
      </c>
      <c r="E56" s="230">
        <v>63</v>
      </c>
      <c r="F56" s="230">
        <v>51</v>
      </c>
      <c r="G56" s="472">
        <f t="shared" si="1"/>
        <v>1.21739130434783</v>
      </c>
      <c r="H56" s="472">
        <f t="shared" si="2"/>
        <v>0.80952380952381</v>
      </c>
      <c r="I56" s="688" t="str">
        <f t="shared" si="3"/>
        <v>是</v>
      </c>
      <c r="J56" s="689" t="str">
        <f t="shared" si="4"/>
        <v>项</v>
      </c>
      <c r="M56" s="690">
        <f>VLOOKUP(B56,[262]公共预算支出!$C$3:$G$395,5,FALSE)</f>
        <v>51</v>
      </c>
      <c r="O56" s="691">
        <f>VLOOKUP(B56,[267]Sheet1!$D$6:$M$413,10,0)</f>
        <v>51</v>
      </c>
    </row>
    <row r="57" s="681" customFormat="1" ht="36" customHeight="1" spans="1:15">
      <c r="A57" s="684">
        <f t="shared" si="0"/>
        <v>7</v>
      </c>
      <c r="B57" s="438">
        <v>2010508</v>
      </c>
      <c r="C57" s="439" t="s">
        <v>342</v>
      </c>
      <c r="D57" s="230">
        <v>66</v>
      </c>
      <c r="E57" s="230">
        <v>40</v>
      </c>
      <c r="F57" s="230">
        <v>37</v>
      </c>
      <c r="G57" s="472">
        <f t="shared" si="1"/>
        <v>-0.439393939393939</v>
      </c>
      <c r="H57" s="472">
        <f t="shared" si="2"/>
        <v>0.925</v>
      </c>
      <c r="I57" s="688" t="str">
        <f t="shared" si="3"/>
        <v>是</v>
      </c>
      <c r="J57" s="689" t="str">
        <f t="shared" si="4"/>
        <v>项</v>
      </c>
      <c r="M57" s="690">
        <f>VLOOKUP(B57,[262]公共预算支出!$C$3:$G$395,5,FALSE)</f>
        <v>37</v>
      </c>
      <c r="O57" s="691">
        <f>VLOOKUP(B57,[267]Sheet1!$D$6:$M$413,10,0)</f>
        <v>37</v>
      </c>
    </row>
    <row r="58" s="681" customFormat="1" ht="36" customHeight="1" spans="1:15">
      <c r="A58" s="684">
        <f t="shared" si="0"/>
        <v>7</v>
      </c>
      <c r="B58" s="438">
        <v>2010550</v>
      </c>
      <c r="C58" s="439" t="s">
        <v>316</v>
      </c>
      <c r="D58" s="230">
        <v>237</v>
      </c>
      <c r="E58" s="230">
        <v>247</v>
      </c>
      <c r="F58" s="230">
        <v>242</v>
      </c>
      <c r="G58" s="472">
        <f t="shared" si="1"/>
        <v>0.0210970464135021</v>
      </c>
      <c r="H58" s="472">
        <f t="shared" si="2"/>
        <v>0.979757085020243</v>
      </c>
      <c r="I58" s="688" t="str">
        <f t="shared" si="3"/>
        <v>是</v>
      </c>
      <c r="J58" s="689" t="str">
        <f t="shared" si="4"/>
        <v>项</v>
      </c>
      <c r="M58" s="690">
        <f>VLOOKUP(B58,[262]公共预算支出!$C$3:$G$395,5,FALSE)</f>
        <v>242</v>
      </c>
      <c r="O58" s="691">
        <f>VLOOKUP(B58,[267]Sheet1!$D$6:$M$413,10,0)</f>
        <v>242</v>
      </c>
    </row>
    <row r="59" s="681" customFormat="1" ht="36" customHeight="1" spans="1:15">
      <c r="A59" s="684">
        <f t="shared" si="0"/>
        <v>7</v>
      </c>
      <c r="B59" s="438">
        <v>2010599</v>
      </c>
      <c r="C59" s="439" t="s">
        <v>343</v>
      </c>
      <c r="D59" s="230">
        <v>0</v>
      </c>
      <c r="E59" s="230">
        <v>0</v>
      </c>
      <c r="F59" s="230"/>
      <c r="G59" s="472">
        <f t="shared" si="1"/>
        <v>0</v>
      </c>
      <c r="H59" s="472">
        <f t="shared" si="2"/>
        <v>0</v>
      </c>
      <c r="I59" s="688" t="str">
        <f t="shared" si="3"/>
        <v>否</v>
      </c>
      <c r="J59" s="689" t="str">
        <f t="shared" si="4"/>
        <v>项</v>
      </c>
      <c r="M59" s="408"/>
      <c r="O59" s="408"/>
    </row>
    <row r="60" s="681" customFormat="1" ht="36" customHeight="1" spans="1:10">
      <c r="A60" s="684">
        <f t="shared" si="0"/>
        <v>5</v>
      </c>
      <c r="B60" s="437">
        <v>20106</v>
      </c>
      <c r="C60" s="289" t="s">
        <v>344</v>
      </c>
      <c r="D60" s="286">
        <v>1113</v>
      </c>
      <c r="E60" s="286">
        <v>3748</v>
      </c>
      <c r="F60" s="286">
        <f>SUM(F61:F70)</f>
        <v>1066</v>
      </c>
      <c r="G60" s="475">
        <f t="shared" si="1"/>
        <v>-0.0422282120395328</v>
      </c>
      <c r="H60" s="475">
        <f t="shared" si="2"/>
        <v>0.284418356456777</v>
      </c>
      <c r="I60" s="688" t="str">
        <f t="shared" si="3"/>
        <v>是</v>
      </c>
      <c r="J60" s="689" t="str">
        <f t="shared" si="4"/>
        <v>款</v>
      </c>
    </row>
    <row r="61" s="681" customFormat="1" ht="36" customHeight="1" spans="1:15">
      <c r="A61" s="684">
        <f t="shared" si="0"/>
        <v>7</v>
      </c>
      <c r="B61" s="438">
        <v>2010601</v>
      </c>
      <c r="C61" s="439" t="s">
        <v>307</v>
      </c>
      <c r="D61" s="230">
        <v>566</v>
      </c>
      <c r="E61" s="230">
        <v>540</v>
      </c>
      <c r="F61" s="230">
        <v>464</v>
      </c>
      <c r="G61" s="472">
        <f t="shared" si="1"/>
        <v>-0.180212014134276</v>
      </c>
      <c r="H61" s="472">
        <f t="shared" si="2"/>
        <v>0.859259259259259</v>
      </c>
      <c r="I61" s="688" t="str">
        <f t="shared" si="3"/>
        <v>是</v>
      </c>
      <c r="J61" s="689" t="str">
        <f t="shared" si="4"/>
        <v>项</v>
      </c>
      <c r="M61" s="690">
        <f>VLOOKUP(B61,[262]公共预算支出!$C$3:$G$395,5,FALSE)</f>
        <v>419</v>
      </c>
      <c r="O61" s="691">
        <f>VLOOKUP(B61,[267]Sheet1!$D$6:$M$413,10,0)</f>
        <v>464</v>
      </c>
    </row>
    <row r="62" s="681" customFormat="1" ht="36" customHeight="1" spans="1:15">
      <c r="A62" s="684">
        <f t="shared" si="0"/>
        <v>7</v>
      </c>
      <c r="B62" s="438">
        <v>2010602</v>
      </c>
      <c r="C62" s="439" t="s">
        <v>308</v>
      </c>
      <c r="D62" s="230">
        <v>0</v>
      </c>
      <c r="E62" s="230">
        <v>0</v>
      </c>
      <c r="F62" s="230"/>
      <c r="G62" s="472">
        <f t="shared" si="1"/>
        <v>0</v>
      </c>
      <c r="H62" s="472">
        <f t="shared" si="2"/>
        <v>0</v>
      </c>
      <c r="I62" s="688" t="str">
        <f t="shared" si="3"/>
        <v>否</v>
      </c>
      <c r="J62" s="689" t="str">
        <f t="shared" si="4"/>
        <v>项</v>
      </c>
      <c r="M62" s="408"/>
      <c r="O62" s="408"/>
    </row>
    <row r="63" s="681" customFormat="1" ht="36" customHeight="1" spans="1:15">
      <c r="A63" s="684">
        <f t="shared" si="0"/>
        <v>7</v>
      </c>
      <c r="B63" s="438">
        <v>2010603</v>
      </c>
      <c r="C63" s="439" t="s">
        <v>309</v>
      </c>
      <c r="D63" s="230">
        <v>0</v>
      </c>
      <c r="E63" s="230">
        <v>0</v>
      </c>
      <c r="F63" s="230"/>
      <c r="G63" s="472">
        <f t="shared" si="1"/>
        <v>0</v>
      </c>
      <c r="H63" s="472">
        <f t="shared" si="2"/>
        <v>0</v>
      </c>
      <c r="I63" s="688" t="str">
        <f t="shared" si="3"/>
        <v>否</v>
      </c>
      <c r="J63" s="689" t="str">
        <f t="shared" si="4"/>
        <v>项</v>
      </c>
      <c r="M63" s="408"/>
      <c r="O63" s="408"/>
    </row>
    <row r="64" s="681" customFormat="1" ht="36" customHeight="1" spans="1:15">
      <c r="A64" s="684">
        <f t="shared" si="0"/>
        <v>7</v>
      </c>
      <c r="B64" s="438">
        <v>2010604</v>
      </c>
      <c r="C64" s="439" t="s">
        <v>345</v>
      </c>
      <c r="D64" s="230">
        <v>0</v>
      </c>
      <c r="E64" s="230">
        <v>0</v>
      </c>
      <c r="F64" s="230"/>
      <c r="G64" s="472">
        <f t="shared" si="1"/>
        <v>0</v>
      </c>
      <c r="H64" s="472">
        <f t="shared" si="2"/>
        <v>0</v>
      </c>
      <c r="I64" s="688" t="str">
        <f t="shared" si="3"/>
        <v>否</v>
      </c>
      <c r="J64" s="689" t="str">
        <f t="shared" si="4"/>
        <v>项</v>
      </c>
      <c r="M64" s="408"/>
      <c r="O64" s="408"/>
    </row>
    <row r="65" s="681" customFormat="1" ht="36" customHeight="1" spans="1:15">
      <c r="A65" s="684">
        <f t="shared" si="0"/>
        <v>7</v>
      </c>
      <c r="B65" s="438">
        <v>2010605</v>
      </c>
      <c r="C65" s="439" t="s">
        <v>346</v>
      </c>
      <c r="D65" s="230">
        <v>0</v>
      </c>
      <c r="E65" s="230">
        <v>0</v>
      </c>
      <c r="F65" s="230"/>
      <c r="G65" s="472">
        <f t="shared" si="1"/>
        <v>0</v>
      </c>
      <c r="H65" s="472">
        <f t="shared" si="2"/>
        <v>0</v>
      </c>
      <c r="I65" s="688" t="str">
        <f t="shared" si="3"/>
        <v>否</v>
      </c>
      <c r="J65" s="689" t="str">
        <f t="shared" si="4"/>
        <v>项</v>
      </c>
      <c r="M65" s="408"/>
      <c r="O65" s="408"/>
    </row>
    <row r="66" s="681" customFormat="1" ht="36" customHeight="1" spans="1:15">
      <c r="A66" s="684">
        <f t="shared" si="0"/>
        <v>7</v>
      </c>
      <c r="B66" s="438">
        <v>2010606</v>
      </c>
      <c r="C66" s="439" t="s">
        <v>347</v>
      </c>
      <c r="D66" s="230">
        <v>0</v>
      </c>
      <c r="E66" s="230">
        <v>0</v>
      </c>
      <c r="F66" s="230"/>
      <c r="G66" s="472">
        <f t="shared" si="1"/>
        <v>0</v>
      </c>
      <c r="H66" s="472">
        <f t="shared" si="2"/>
        <v>0</v>
      </c>
      <c r="I66" s="688" t="str">
        <f t="shared" si="3"/>
        <v>否</v>
      </c>
      <c r="J66" s="689" t="str">
        <f t="shared" si="4"/>
        <v>项</v>
      </c>
      <c r="M66" s="408"/>
      <c r="O66" s="408"/>
    </row>
    <row r="67" s="681" customFormat="1" ht="36" customHeight="1" spans="1:15">
      <c r="A67" s="684">
        <f t="shared" si="0"/>
        <v>7</v>
      </c>
      <c r="B67" s="438">
        <v>2010607</v>
      </c>
      <c r="C67" s="439" t="s">
        <v>348</v>
      </c>
      <c r="D67" s="230">
        <v>33</v>
      </c>
      <c r="E67" s="230">
        <v>74</v>
      </c>
      <c r="F67" s="230">
        <v>37</v>
      </c>
      <c r="G67" s="472">
        <f t="shared" si="1"/>
        <v>0.121212121212121</v>
      </c>
      <c r="H67" s="472">
        <f t="shared" si="2"/>
        <v>0.5</v>
      </c>
      <c r="I67" s="688" t="str">
        <f t="shared" si="3"/>
        <v>是</v>
      </c>
      <c r="J67" s="689" t="str">
        <f t="shared" si="4"/>
        <v>项</v>
      </c>
      <c r="M67" s="690">
        <f>VLOOKUP(B67,[262]公共预算支出!$C$3:$G$395,5,FALSE)</f>
        <v>15</v>
      </c>
      <c r="O67" s="691">
        <f>VLOOKUP(B67,[267]Sheet1!$D$6:$M$413,10,0)</f>
        <v>37</v>
      </c>
    </row>
    <row r="68" s="681" customFormat="1" ht="36" customHeight="1" spans="1:15">
      <c r="A68" s="684">
        <f t="shared" si="0"/>
        <v>7</v>
      </c>
      <c r="B68" s="438">
        <v>2010608</v>
      </c>
      <c r="C68" s="439" t="s">
        <v>349</v>
      </c>
      <c r="D68" s="230">
        <v>0</v>
      </c>
      <c r="E68" s="230">
        <v>0</v>
      </c>
      <c r="F68" s="230"/>
      <c r="G68" s="472">
        <f t="shared" si="1"/>
        <v>0</v>
      </c>
      <c r="H68" s="472">
        <f t="shared" si="2"/>
        <v>0</v>
      </c>
      <c r="I68" s="688" t="str">
        <f t="shared" si="3"/>
        <v>否</v>
      </c>
      <c r="J68" s="689" t="str">
        <f t="shared" si="4"/>
        <v>项</v>
      </c>
      <c r="M68" s="408"/>
      <c r="O68" s="408"/>
    </row>
    <row r="69" s="681" customFormat="1" ht="36" customHeight="1" spans="1:15">
      <c r="A69" s="684">
        <f t="shared" si="0"/>
        <v>7</v>
      </c>
      <c r="B69" s="438">
        <v>2010650</v>
      </c>
      <c r="C69" s="439" t="s">
        <v>316</v>
      </c>
      <c r="D69" s="230">
        <v>470</v>
      </c>
      <c r="E69" s="230">
        <v>528</v>
      </c>
      <c r="F69" s="230">
        <v>525</v>
      </c>
      <c r="G69" s="472">
        <f t="shared" si="1"/>
        <v>0.117021276595745</v>
      </c>
      <c r="H69" s="472">
        <f t="shared" si="2"/>
        <v>0.994318181818182</v>
      </c>
      <c r="I69" s="688" t="str">
        <f t="shared" si="3"/>
        <v>是</v>
      </c>
      <c r="J69" s="689" t="str">
        <f t="shared" si="4"/>
        <v>项</v>
      </c>
      <c r="M69" s="690">
        <f>VLOOKUP(B69,[262]公共预算支出!$C$3:$G$395,5,FALSE)</f>
        <v>525</v>
      </c>
      <c r="O69" s="691">
        <f>VLOOKUP(B69,[267]Sheet1!$D$6:$M$413,10,0)</f>
        <v>526</v>
      </c>
    </row>
    <row r="70" s="681" customFormat="1" ht="36" customHeight="1" spans="1:15">
      <c r="A70" s="684">
        <f t="shared" ref="A70:A133" si="5">LEN(B70)</f>
        <v>7</v>
      </c>
      <c r="B70" s="438">
        <v>2010699</v>
      </c>
      <c r="C70" s="439" t="s">
        <v>350</v>
      </c>
      <c r="D70" s="230">
        <v>44</v>
      </c>
      <c r="E70" s="230">
        <v>2606</v>
      </c>
      <c r="F70" s="230">
        <v>40</v>
      </c>
      <c r="G70" s="472">
        <f t="shared" ref="G70:G133" si="6">IF(D70&lt;0,"",IFERROR(F70/D70-1,0))</f>
        <v>-0.0909090909090909</v>
      </c>
      <c r="H70" s="472">
        <f t="shared" ref="H70:H133" si="7">IF(D70&lt;0,"",IFERROR(F70/E70,0))</f>
        <v>0.0153491941673062</v>
      </c>
      <c r="I70" s="688" t="str">
        <f t="shared" ref="I70:I133" si="8">IF(LEN(B70)=3,"是",IF(C70&lt;&gt;"",IF(SUM(D70:F70)&lt;&gt;0,"是","否"),"是"))</f>
        <v>是</v>
      </c>
      <c r="J70" s="689" t="str">
        <f t="shared" ref="J70:J133" si="9">IF(LEN(B70)=3,"类",IF(LEN(B70)=5,"款","项"))</f>
        <v>项</v>
      </c>
      <c r="M70" s="690">
        <f>VLOOKUP(B70,[262]公共预算支出!$C$3:$G$395,5,FALSE)</f>
        <v>16</v>
      </c>
      <c r="O70" s="691">
        <f>VLOOKUP(B70,[267]Sheet1!$D$6:$M$413,10,0)</f>
        <v>40</v>
      </c>
    </row>
    <row r="71" s="681" customFormat="1" ht="36" customHeight="1" spans="1:10">
      <c r="A71" s="684">
        <f t="shared" si="5"/>
        <v>5</v>
      </c>
      <c r="B71" s="437">
        <v>20107</v>
      </c>
      <c r="C71" s="289" t="s">
        <v>351</v>
      </c>
      <c r="D71" s="286">
        <v>111</v>
      </c>
      <c r="E71" s="286">
        <v>0</v>
      </c>
      <c r="F71" s="286">
        <f>SUM(F72:F78)</f>
        <v>75</v>
      </c>
      <c r="G71" s="475">
        <f t="shared" si="6"/>
        <v>-0.324324324324324</v>
      </c>
      <c r="H71" s="475">
        <f t="shared" si="7"/>
        <v>0</v>
      </c>
      <c r="I71" s="688" t="str">
        <f t="shared" si="8"/>
        <v>是</v>
      </c>
      <c r="J71" s="689" t="str">
        <f t="shared" si="9"/>
        <v>款</v>
      </c>
    </row>
    <row r="72" s="681" customFormat="1" ht="36" customHeight="1" spans="1:15">
      <c r="A72" s="684">
        <f t="shared" si="5"/>
        <v>7</v>
      </c>
      <c r="B72" s="438">
        <v>2010701</v>
      </c>
      <c r="C72" s="439" t="s">
        <v>307</v>
      </c>
      <c r="D72" s="230">
        <v>0</v>
      </c>
      <c r="E72" s="230">
        <v>0</v>
      </c>
      <c r="F72" s="230"/>
      <c r="G72" s="472">
        <f t="shared" si="6"/>
        <v>0</v>
      </c>
      <c r="H72" s="472">
        <f t="shared" si="7"/>
        <v>0</v>
      </c>
      <c r="I72" s="688" t="str">
        <f t="shared" si="8"/>
        <v>否</v>
      </c>
      <c r="J72" s="689" t="str">
        <f t="shared" si="9"/>
        <v>项</v>
      </c>
      <c r="M72" s="408"/>
      <c r="O72" s="408"/>
    </row>
    <row r="73" s="681" customFormat="1" ht="36" customHeight="1" spans="1:15">
      <c r="A73" s="684">
        <f t="shared" si="5"/>
        <v>7</v>
      </c>
      <c r="B73" s="438">
        <v>2010702</v>
      </c>
      <c r="C73" s="439" t="s">
        <v>308</v>
      </c>
      <c r="D73" s="230">
        <v>0</v>
      </c>
      <c r="E73" s="230">
        <v>0</v>
      </c>
      <c r="F73" s="230"/>
      <c r="G73" s="472">
        <f t="shared" si="6"/>
        <v>0</v>
      </c>
      <c r="H73" s="472">
        <f t="shared" si="7"/>
        <v>0</v>
      </c>
      <c r="I73" s="688" t="str">
        <f t="shared" si="8"/>
        <v>否</v>
      </c>
      <c r="J73" s="689" t="str">
        <f t="shared" si="9"/>
        <v>项</v>
      </c>
      <c r="M73" s="408"/>
      <c r="O73" s="408"/>
    </row>
    <row r="74" s="681" customFormat="1" ht="36" customHeight="1" spans="1:15">
      <c r="A74" s="684">
        <f t="shared" si="5"/>
        <v>7</v>
      </c>
      <c r="B74" s="438">
        <v>2010703</v>
      </c>
      <c r="C74" s="439" t="s">
        <v>309</v>
      </c>
      <c r="D74" s="230">
        <v>0</v>
      </c>
      <c r="E74" s="230">
        <v>0</v>
      </c>
      <c r="F74" s="230"/>
      <c r="G74" s="472">
        <f t="shared" si="6"/>
        <v>0</v>
      </c>
      <c r="H74" s="472">
        <f t="shared" si="7"/>
        <v>0</v>
      </c>
      <c r="I74" s="688" t="str">
        <f t="shared" si="8"/>
        <v>否</v>
      </c>
      <c r="J74" s="689" t="str">
        <f t="shared" si="9"/>
        <v>项</v>
      </c>
      <c r="M74" s="408"/>
      <c r="O74" s="408"/>
    </row>
    <row r="75" s="681" customFormat="1" ht="36" customHeight="1" spans="1:15">
      <c r="A75" s="684">
        <f t="shared" si="5"/>
        <v>7</v>
      </c>
      <c r="B75" s="438">
        <v>2010709</v>
      </c>
      <c r="C75" s="439" t="s">
        <v>348</v>
      </c>
      <c r="D75" s="230">
        <v>0</v>
      </c>
      <c r="E75" s="230">
        <v>0</v>
      </c>
      <c r="F75" s="230"/>
      <c r="G75" s="472">
        <f t="shared" si="6"/>
        <v>0</v>
      </c>
      <c r="H75" s="472">
        <f t="shared" si="7"/>
        <v>0</v>
      </c>
      <c r="I75" s="688" t="str">
        <f t="shared" si="8"/>
        <v>否</v>
      </c>
      <c r="J75" s="689" t="str">
        <f t="shared" si="9"/>
        <v>项</v>
      </c>
      <c r="M75" s="408"/>
      <c r="O75" s="408"/>
    </row>
    <row r="76" s="681" customFormat="1" ht="36" customHeight="1" spans="1:15">
      <c r="A76" s="684">
        <f t="shared" si="5"/>
        <v>7</v>
      </c>
      <c r="B76" s="443">
        <v>2010710</v>
      </c>
      <c r="C76" s="439" t="s">
        <v>352</v>
      </c>
      <c r="D76" s="230">
        <v>0</v>
      </c>
      <c r="E76" s="230">
        <v>0</v>
      </c>
      <c r="F76" s="230"/>
      <c r="G76" s="472">
        <f t="shared" si="6"/>
        <v>0</v>
      </c>
      <c r="H76" s="472">
        <f t="shared" si="7"/>
        <v>0</v>
      </c>
      <c r="I76" s="688" t="str">
        <f t="shared" si="8"/>
        <v>否</v>
      </c>
      <c r="J76" s="689" t="str">
        <f t="shared" si="9"/>
        <v>项</v>
      </c>
      <c r="M76" s="408"/>
      <c r="O76" s="408"/>
    </row>
    <row r="77" s="681" customFormat="1" ht="36" customHeight="1" spans="1:15">
      <c r="A77" s="684">
        <f t="shared" si="5"/>
        <v>7</v>
      </c>
      <c r="B77" s="438">
        <v>2010750</v>
      </c>
      <c r="C77" s="439" t="s">
        <v>316</v>
      </c>
      <c r="D77" s="230">
        <v>0</v>
      </c>
      <c r="E77" s="230">
        <v>0</v>
      </c>
      <c r="F77" s="230"/>
      <c r="G77" s="472">
        <f t="shared" si="6"/>
        <v>0</v>
      </c>
      <c r="H77" s="472">
        <f t="shared" si="7"/>
        <v>0</v>
      </c>
      <c r="I77" s="688" t="str">
        <f t="shared" si="8"/>
        <v>否</v>
      </c>
      <c r="J77" s="689" t="str">
        <f t="shared" si="9"/>
        <v>项</v>
      </c>
      <c r="M77" s="408"/>
      <c r="O77" s="408"/>
    </row>
    <row r="78" s="681" customFormat="1" ht="36" customHeight="1" spans="1:15">
      <c r="A78" s="684">
        <f t="shared" si="5"/>
        <v>7</v>
      </c>
      <c r="B78" s="438">
        <v>2010799</v>
      </c>
      <c r="C78" s="439" t="s">
        <v>353</v>
      </c>
      <c r="D78" s="230">
        <v>111</v>
      </c>
      <c r="E78" s="230">
        <v>0</v>
      </c>
      <c r="F78" s="230">
        <v>75</v>
      </c>
      <c r="G78" s="472">
        <f t="shared" si="6"/>
        <v>-0.324324324324324</v>
      </c>
      <c r="H78" s="472">
        <f t="shared" si="7"/>
        <v>0</v>
      </c>
      <c r="I78" s="688" t="str">
        <f t="shared" si="8"/>
        <v>是</v>
      </c>
      <c r="J78" s="689" t="str">
        <f t="shared" si="9"/>
        <v>项</v>
      </c>
      <c r="M78" s="408"/>
      <c r="O78" s="691">
        <f>VLOOKUP(B78,[267]Sheet1!$D$6:$M$413,10,0)</f>
        <v>75</v>
      </c>
    </row>
    <row r="79" s="681" customFormat="1" ht="36" customHeight="1" spans="1:10">
      <c r="A79" s="684">
        <f t="shared" si="5"/>
        <v>5</v>
      </c>
      <c r="B79" s="437">
        <v>20108</v>
      </c>
      <c r="C79" s="289" t="s">
        <v>354</v>
      </c>
      <c r="D79" s="286">
        <v>0</v>
      </c>
      <c r="E79" s="286">
        <v>0</v>
      </c>
      <c r="F79" s="286">
        <f>SUM(F80:F87)</f>
        <v>0</v>
      </c>
      <c r="G79" s="475">
        <f t="shared" si="6"/>
        <v>0</v>
      </c>
      <c r="H79" s="475">
        <f t="shared" si="7"/>
        <v>0</v>
      </c>
      <c r="I79" s="688" t="str">
        <f t="shared" si="8"/>
        <v>否</v>
      </c>
      <c r="J79" s="689" t="str">
        <f t="shared" si="9"/>
        <v>款</v>
      </c>
    </row>
    <row r="80" s="681" customFormat="1" ht="36" customHeight="1" spans="1:15">
      <c r="A80" s="684">
        <f t="shared" si="5"/>
        <v>7</v>
      </c>
      <c r="B80" s="438">
        <v>2010801</v>
      </c>
      <c r="C80" s="439" t="s">
        <v>307</v>
      </c>
      <c r="D80" s="230">
        <v>0</v>
      </c>
      <c r="E80" s="230">
        <v>0</v>
      </c>
      <c r="F80" s="230"/>
      <c r="G80" s="472">
        <f t="shared" si="6"/>
        <v>0</v>
      </c>
      <c r="H80" s="472">
        <f t="shared" si="7"/>
        <v>0</v>
      </c>
      <c r="I80" s="688" t="str">
        <f t="shared" si="8"/>
        <v>否</v>
      </c>
      <c r="J80" s="689" t="str">
        <f t="shared" si="9"/>
        <v>项</v>
      </c>
      <c r="M80" s="408"/>
      <c r="O80" s="408"/>
    </row>
    <row r="81" s="681" customFormat="1" ht="36" customHeight="1" spans="1:15">
      <c r="A81" s="684">
        <f t="shared" si="5"/>
        <v>7</v>
      </c>
      <c r="B81" s="438">
        <v>2010802</v>
      </c>
      <c r="C81" s="439" t="s">
        <v>308</v>
      </c>
      <c r="D81" s="230">
        <v>0</v>
      </c>
      <c r="E81" s="230">
        <v>0</v>
      </c>
      <c r="F81" s="230"/>
      <c r="G81" s="472">
        <f t="shared" si="6"/>
        <v>0</v>
      </c>
      <c r="H81" s="472">
        <f t="shared" si="7"/>
        <v>0</v>
      </c>
      <c r="I81" s="688" t="str">
        <f t="shared" si="8"/>
        <v>否</v>
      </c>
      <c r="J81" s="689" t="str">
        <f t="shared" si="9"/>
        <v>项</v>
      </c>
      <c r="M81" s="408"/>
      <c r="O81" s="408"/>
    </row>
    <row r="82" s="681" customFormat="1" ht="36" customHeight="1" spans="1:15">
      <c r="A82" s="684">
        <f t="shared" si="5"/>
        <v>7</v>
      </c>
      <c r="B82" s="438">
        <v>2010803</v>
      </c>
      <c r="C82" s="439" t="s">
        <v>309</v>
      </c>
      <c r="D82" s="230">
        <v>0</v>
      </c>
      <c r="E82" s="230">
        <v>0</v>
      </c>
      <c r="F82" s="230"/>
      <c r="G82" s="472">
        <f t="shared" si="6"/>
        <v>0</v>
      </c>
      <c r="H82" s="472">
        <f t="shared" si="7"/>
        <v>0</v>
      </c>
      <c r="I82" s="688" t="str">
        <f t="shared" si="8"/>
        <v>否</v>
      </c>
      <c r="J82" s="689" t="str">
        <f t="shared" si="9"/>
        <v>项</v>
      </c>
      <c r="M82" s="408"/>
      <c r="O82" s="408"/>
    </row>
    <row r="83" s="681" customFormat="1" ht="36" customHeight="1" spans="1:15">
      <c r="A83" s="684">
        <f t="shared" si="5"/>
        <v>7</v>
      </c>
      <c r="B83" s="438">
        <v>2010804</v>
      </c>
      <c r="C83" s="439" t="s">
        <v>355</v>
      </c>
      <c r="D83" s="230">
        <v>0</v>
      </c>
      <c r="E83" s="230">
        <v>0</v>
      </c>
      <c r="F83" s="230"/>
      <c r="G83" s="472">
        <f t="shared" si="6"/>
        <v>0</v>
      </c>
      <c r="H83" s="472">
        <f t="shared" si="7"/>
        <v>0</v>
      </c>
      <c r="I83" s="688" t="str">
        <f t="shared" si="8"/>
        <v>否</v>
      </c>
      <c r="J83" s="689" t="str">
        <f t="shared" si="9"/>
        <v>项</v>
      </c>
      <c r="M83" s="408"/>
      <c r="O83" s="408"/>
    </row>
    <row r="84" s="681" customFormat="1" ht="36" customHeight="1" spans="1:15">
      <c r="A84" s="684">
        <f t="shared" si="5"/>
        <v>7</v>
      </c>
      <c r="B84" s="438">
        <v>2010805</v>
      </c>
      <c r="C84" s="439" t="s">
        <v>356</v>
      </c>
      <c r="D84" s="230">
        <v>0</v>
      </c>
      <c r="E84" s="230">
        <v>0</v>
      </c>
      <c r="F84" s="230"/>
      <c r="G84" s="472">
        <f t="shared" si="6"/>
        <v>0</v>
      </c>
      <c r="H84" s="472">
        <f t="shared" si="7"/>
        <v>0</v>
      </c>
      <c r="I84" s="688" t="str">
        <f t="shared" si="8"/>
        <v>否</v>
      </c>
      <c r="J84" s="689" t="str">
        <f t="shared" si="9"/>
        <v>项</v>
      </c>
      <c r="M84" s="408"/>
      <c r="O84" s="408"/>
    </row>
    <row r="85" s="681" customFormat="1" ht="36" customHeight="1" spans="1:15">
      <c r="A85" s="684">
        <f t="shared" si="5"/>
        <v>7</v>
      </c>
      <c r="B85" s="438">
        <v>2010806</v>
      </c>
      <c r="C85" s="439" t="s">
        <v>348</v>
      </c>
      <c r="D85" s="230">
        <v>0</v>
      </c>
      <c r="E85" s="230">
        <v>0</v>
      </c>
      <c r="F85" s="230"/>
      <c r="G85" s="472">
        <f t="shared" si="6"/>
        <v>0</v>
      </c>
      <c r="H85" s="472">
        <f t="shared" si="7"/>
        <v>0</v>
      </c>
      <c r="I85" s="688" t="str">
        <f t="shared" si="8"/>
        <v>否</v>
      </c>
      <c r="J85" s="689" t="str">
        <f t="shared" si="9"/>
        <v>项</v>
      </c>
      <c r="M85" s="408"/>
      <c r="O85" s="408"/>
    </row>
    <row r="86" s="681" customFormat="1" ht="36" customHeight="1" spans="1:15">
      <c r="A86" s="684">
        <f t="shared" si="5"/>
        <v>7</v>
      </c>
      <c r="B86" s="438">
        <v>2010850</v>
      </c>
      <c r="C86" s="439" t="s">
        <v>316</v>
      </c>
      <c r="D86" s="230">
        <v>0</v>
      </c>
      <c r="E86" s="230">
        <v>0</v>
      </c>
      <c r="F86" s="230"/>
      <c r="G86" s="472">
        <f t="shared" si="6"/>
        <v>0</v>
      </c>
      <c r="H86" s="472">
        <f t="shared" si="7"/>
        <v>0</v>
      </c>
      <c r="I86" s="688" t="str">
        <f t="shared" si="8"/>
        <v>否</v>
      </c>
      <c r="J86" s="689" t="str">
        <f t="shared" si="9"/>
        <v>项</v>
      </c>
      <c r="M86" s="408"/>
      <c r="O86" s="408"/>
    </row>
    <row r="87" s="681" customFormat="1" ht="36" customHeight="1" spans="1:15">
      <c r="A87" s="684">
        <f t="shared" si="5"/>
        <v>7</v>
      </c>
      <c r="B87" s="438">
        <v>2010899</v>
      </c>
      <c r="C87" s="439" t="s">
        <v>357</v>
      </c>
      <c r="D87" s="230">
        <v>0</v>
      </c>
      <c r="E87" s="230">
        <v>0</v>
      </c>
      <c r="F87" s="230"/>
      <c r="G87" s="472">
        <f t="shared" si="6"/>
        <v>0</v>
      </c>
      <c r="H87" s="472">
        <f t="shared" si="7"/>
        <v>0</v>
      </c>
      <c r="I87" s="688" t="str">
        <f t="shared" si="8"/>
        <v>否</v>
      </c>
      <c r="J87" s="689" t="str">
        <f t="shared" si="9"/>
        <v>项</v>
      </c>
      <c r="M87" s="408"/>
      <c r="O87" s="408"/>
    </row>
    <row r="88" s="681" customFormat="1" ht="36" customHeight="1" spans="1:10">
      <c r="A88" s="684">
        <f t="shared" si="5"/>
        <v>5</v>
      </c>
      <c r="B88" s="437">
        <v>20109</v>
      </c>
      <c r="C88" s="289" t="s">
        <v>358</v>
      </c>
      <c r="D88" s="286">
        <v>0</v>
      </c>
      <c r="E88" s="286">
        <v>0</v>
      </c>
      <c r="F88" s="286">
        <f>SUM(F89:F100)</f>
        <v>0</v>
      </c>
      <c r="G88" s="475">
        <f t="shared" si="6"/>
        <v>0</v>
      </c>
      <c r="H88" s="475">
        <f t="shared" si="7"/>
        <v>0</v>
      </c>
      <c r="I88" s="688" t="str">
        <f t="shared" si="8"/>
        <v>否</v>
      </c>
      <c r="J88" s="689" t="str">
        <f t="shared" si="9"/>
        <v>款</v>
      </c>
    </row>
    <row r="89" s="681" customFormat="1" ht="36" customHeight="1" spans="1:15">
      <c r="A89" s="684">
        <f t="shared" si="5"/>
        <v>7</v>
      </c>
      <c r="B89" s="438">
        <v>2010901</v>
      </c>
      <c r="C89" s="439" t="s">
        <v>307</v>
      </c>
      <c r="D89" s="230">
        <v>0</v>
      </c>
      <c r="E89" s="230">
        <v>0</v>
      </c>
      <c r="F89" s="230"/>
      <c r="G89" s="472">
        <f t="shared" si="6"/>
        <v>0</v>
      </c>
      <c r="H89" s="472">
        <f t="shared" si="7"/>
        <v>0</v>
      </c>
      <c r="I89" s="688" t="str">
        <f t="shared" si="8"/>
        <v>否</v>
      </c>
      <c r="J89" s="689" t="str">
        <f t="shared" si="9"/>
        <v>项</v>
      </c>
      <c r="M89" s="408"/>
      <c r="O89" s="408"/>
    </row>
    <row r="90" s="681" customFormat="1" ht="36" customHeight="1" spans="1:15">
      <c r="A90" s="684">
        <f t="shared" si="5"/>
        <v>7</v>
      </c>
      <c r="B90" s="438">
        <v>2010902</v>
      </c>
      <c r="C90" s="439" t="s">
        <v>308</v>
      </c>
      <c r="D90" s="230">
        <v>0</v>
      </c>
      <c r="E90" s="230">
        <v>0</v>
      </c>
      <c r="F90" s="230"/>
      <c r="G90" s="472">
        <f t="shared" si="6"/>
        <v>0</v>
      </c>
      <c r="H90" s="472">
        <f t="shared" si="7"/>
        <v>0</v>
      </c>
      <c r="I90" s="688" t="str">
        <f t="shared" si="8"/>
        <v>否</v>
      </c>
      <c r="J90" s="689" t="str">
        <f t="shared" si="9"/>
        <v>项</v>
      </c>
      <c r="M90" s="408"/>
      <c r="O90" s="408"/>
    </row>
    <row r="91" s="681" customFormat="1" ht="36" customHeight="1" spans="1:15">
      <c r="A91" s="684">
        <f t="shared" si="5"/>
        <v>7</v>
      </c>
      <c r="B91" s="438">
        <v>2010903</v>
      </c>
      <c r="C91" s="439" t="s">
        <v>309</v>
      </c>
      <c r="D91" s="230">
        <v>0</v>
      </c>
      <c r="E91" s="230">
        <v>0</v>
      </c>
      <c r="F91" s="230"/>
      <c r="G91" s="472">
        <f t="shared" si="6"/>
        <v>0</v>
      </c>
      <c r="H91" s="472">
        <f t="shared" si="7"/>
        <v>0</v>
      </c>
      <c r="I91" s="688" t="str">
        <f t="shared" si="8"/>
        <v>否</v>
      </c>
      <c r="J91" s="689" t="str">
        <f t="shared" si="9"/>
        <v>项</v>
      </c>
      <c r="M91" s="408"/>
      <c r="O91" s="408"/>
    </row>
    <row r="92" s="681" customFormat="1" ht="36" customHeight="1" spans="1:15">
      <c r="A92" s="684">
        <f t="shared" si="5"/>
        <v>7</v>
      </c>
      <c r="B92" s="438">
        <v>2010905</v>
      </c>
      <c r="C92" s="439" t="s">
        <v>359</v>
      </c>
      <c r="D92" s="230">
        <v>0</v>
      </c>
      <c r="E92" s="230">
        <v>0</v>
      </c>
      <c r="F92" s="230"/>
      <c r="G92" s="472">
        <f t="shared" si="6"/>
        <v>0</v>
      </c>
      <c r="H92" s="472">
        <f t="shared" si="7"/>
        <v>0</v>
      </c>
      <c r="I92" s="688" t="str">
        <f t="shared" si="8"/>
        <v>否</v>
      </c>
      <c r="J92" s="689" t="str">
        <f t="shared" si="9"/>
        <v>项</v>
      </c>
      <c r="M92" s="408"/>
      <c r="O92" s="408"/>
    </row>
    <row r="93" s="681" customFormat="1" ht="36" customHeight="1" spans="1:15">
      <c r="A93" s="684">
        <f t="shared" si="5"/>
        <v>7</v>
      </c>
      <c r="B93" s="438">
        <v>2010907</v>
      </c>
      <c r="C93" s="439" t="s">
        <v>360</v>
      </c>
      <c r="D93" s="230">
        <v>0</v>
      </c>
      <c r="E93" s="230">
        <v>0</v>
      </c>
      <c r="F93" s="230"/>
      <c r="G93" s="472">
        <f t="shared" si="6"/>
        <v>0</v>
      </c>
      <c r="H93" s="472">
        <f t="shared" si="7"/>
        <v>0</v>
      </c>
      <c r="I93" s="688" t="str">
        <f t="shared" si="8"/>
        <v>否</v>
      </c>
      <c r="J93" s="689" t="str">
        <f t="shared" si="9"/>
        <v>项</v>
      </c>
      <c r="M93" s="408"/>
      <c r="O93" s="408"/>
    </row>
    <row r="94" s="681" customFormat="1" ht="36" customHeight="1" spans="1:15">
      <c r="A94" s="684">
        <f t="shared" si="5"/>
        <v>7</v>
      </c>
      <c r="B94" s="438">
        <v>2010908</v>
      </c>
      <c r="C94" s="439" t="s">
        <v>348</v>
      </c>
      <c r="D94" s="230">
        <v>0</v>
      </c>
      <c r="E94" s="230">
        <v>0</v>
      </c>
      <c r="F94" s="230"/>
      <c r="G94" s="472">
        <f t="shared" si="6"/>
        <v>0</v>
      </c>
      <c r="H94" s="472">
        <f t="shared" si="7"/>
        <v>0</v>
      </c>
      <c r="I94" s="688" t="str">
        <f t="shared" si="8"/>
        <v>否</v>
      </c>
      <c r="J94" s="689" t="str">
        <f t="shared" si="9"/>
        <v>项</v>
      </c>
      <c r="M94" s="408"/>
      <c r="O94" s="408"/>
    </row>
    <row r="95" s="681" customFormat="1" ht="36" customHeight="1" spans="1:15">
      <c r="A95" s="684">
        <f t="shared" si="5"/>
        <v>7</v>
      </c>
      <c r="B95" s="438">
        <v>2010909</v>
      </c>
      <c r="C95" s="439" t="s">
        <v>361</v>
      </c>
      <c r="D95" s="230">
        <v>0</v>
      </c>
      <c r="E95" s="230">
        <v>0</v>
      </c>
      <c r="F95" s="230"/>
      <c r="G95" s="472">
        <f t="shared" si="6"/>
        <v>0</v>
      </c>
      <c r="H95" s="472">
        <f t="shared" si="7"/>
        <v>0</v>
      </c>
      <c r="I95" s="688" t="str">
        <f t="shared" si="8"/>
        <v>否</v>
      </c>
      <c r="J95" s="689" t="str">
        <f t="shared" si="9"/>
        <v>项</v>
      </c>
      <c r="M95" s="408"/>
      <c r="O95" s="408"/>
    </row>
    <row r="96" s="681" customFormat="1" ht="36" customHeight="1" spans="1:15">
      <c r="A96" s="684">
        <f t="shared" si="5"/>
        <v>7</v>
      </c>
      <c r="B96" s="438">
        <v>2010910</v>
      </c>
      <c r="C96" s="439" t="s">
        <v>362</v>
      </c>
      <c r="D96" s="230">
        <v>0</v>
      </c>
      <c r="E96" s="230">
        <v>0</v>
      </c>
      <c r="F96" s="230"/>
      <c r="G96" s="472">
        <f t="shared" si="6"/>
        <v>0</v>
      </c>
      <c r="H96" s="472">
        <f t="shared" si="7"/>
        <v>0</v>
      </c>
      <c r="I96" s="688" t="str">
        <f t="shared" si="8"/>
        <v>否</v>
      </c>
      <c r="J96" s="689" t="str">
        <f t="shared" si="9"/>
        <v>项</v>
      </c>
      <c r="M96" s="408"/>
      <c r="O96" s="408"/>
    </row>
    <row r="97" s="681" customFormat="1" ht="36" customHeight="1" spans="1:15">
      <c r="A97" s="684">
        <f t="shared" si="5"/>
        <v>7</v>
      </c>
      <c r="B97" s="438">
        <v>2010911</v>
      </c>
      <c r="C97" s="439" t="s">
        <v>363</v>
      </c>
      <c r="D97" s="230">
        <v>0</v>
      </c>
      <c r="E97" s="230">
        <v>0</v>
      </c>
      <c r="F97" s="230"/>
      <c r="G97" s="472">
        <f t="shared" si="6"/>
        <v>0</v>
      </c>
      <c r="H97" s="472">
        <f t="shared" si="7"/>
        <v>0</v>
      </c>
      <c r="I97" s="688" t="str">
        <f t="shared" si="8"/>
        <v>否</v>
      </c>
      <c r="J97" s="689" t="str">
        <f t="shared" si="9"/>
        <v>项</v>
      </c>
      <c r="M97" s="408"/>
      <c r="O97" s="408"/>
    </row>
    <row r="98" s="681" customFormat="1" ht="36" customHeight="1" spans="1:15">
      <c r="A98" s="684">
        <f t="shared" si="5"/>
        <v>7</v>
      </c>
      <c r="B98" s="438">
        <v>2010912</v>
      </c>
      <c r="C98" s="439" t="s">
        <v>364</v>
      </c>
      <c r="D98" s="230">
        <v>0</v>
      </c>
      <c r="E98" s="230">
        <v>0</v>
      </c>
      <c r="F98" s="230"/>
      <c r="G98" s="472">
        <f t="shared" si="6"/>
        <v>0</v>
      </c>
      <c r="H98" s="472">
        <f t="shared" si="7"/>
        <v>0</v>
      </c>
      <c r="I98" s="688" t="str">
        <f t="shared" si="8"/>
        <v>否</v>
      </c>
      <c r="J98" s="689" t="str">
        <f t="shared" si="9"/>
        <v>项</v>
      </c>
      <c r="M98" s="408"/>
      <c r="O98" s="408"/>
    </row>
    <row r="99" s="681" customFormat="1" ht="36" customHeight="1" spans="1:15">
      <c r="A99" s="684">
        <f t="shared" si="5"/>
        <v>7</v>
      </c>
      <c r="B99" s="438">
        <v>2010950</v>
      </c>
      <c r="C99" s="439" t="s">
        <v>316</v>
      </c>
      <c r="D99" s="230">
        <v>0</v>
      </c>
      <c r="E99" s="230">
        <v>0</v>
      </c>
      <c r="F99" s="230"/>
      <c r="G99" s="472">
        <f t="shared" si="6"/>
        <v>0</v>
      </c>
      <c r="H99" s="472">
        <f t="shared" si="7"/>
        <v>0</v>
      </c>
      <c r="I99" s="688" t="str">
        <f t="shared" si="8"/>
        <v>否</v>
      </c>
      <c r="J99" s="689" t="str">
        <f t="shared" si="9"/>
        <v>项</v>
      </c>
      <c r="M99" s="408"/>
      <c r="O99" s="408"/>
    </row>
    <row r="100" s="681" customFormat="1" ht="36" customHeight="1" spans="1:15">
      <c r="A100" s="684">
        <f t="shared" si="5"/>
        <v>7</v>
      </c>
      <c r="B100" s="438">
        <v>2010999</v>
      </c>
      <c r="C100" s="439" t="s">
        <v>365</v>
      </c>
      <c r="D100" s="230">
        <v>0</v>
      </c>
      <c r="E100" s="230">
        <v>0</v>
      </c>
      <c r="F100" s="230"/>
      <c r="G100" s="472">
        <f t="shared" si="6"/>
        <v>0</v>
      </c>
      <c r="H100" s="472">
        <f t="shared" si="7"/>
        <v>0</v>
      </c>
      <c r="I100" s="688" t="str">
        <f t="shared" si="8"/>
        <v>否</v>
      </c>
      <c r="J100" s="689" t="str">
        <f t="shared" si="9"/>
        <v>项</v>
      </c>
      <c r="M100" s="408"/>
      <c r="O100" s="408"/>
    </row>
    <row r="101" s="681" customFormat="1" ht="36" customHeight="1" spans="1:10">
      <c r="A101" s="684">
        <f t="shared" si="5"/>
        <v>5</v>
      </c>
      <c r="B101" s="437">
        <v>20111</v>
      </c>
      <c r="C101" s="289" t="s">
        <v>366</v>
      </c>
      <c r="D101" s="286">
        <v>1336</v>
      </c>
      <c r="E101" s="286">
        <v>1454</v>
      </c>
      <c r="F101" s="286">
        <f>SUM(F102:F109)</f>
        <v>1504</v>
      </c>
      <c r="G101" s="475">
        <f t="shared" si="6"/>
        <v>0.125748502994012</v>
      </c>
      <c r="H101" s="475">
        <f t="shared" si="7"/>
        <v>1.0343878954608</v>
      </c>
      <c r="I101" s="688" t="str">
        <f t="shared" si="8"/>
        <v>是</v>
      </c>
      <c r="J101" s="689" t="str">
        <f t="shared" si="9"/>
        <v>款</v>
      </c>
    </row>
    <row r="102" s="681" customFormat="1" ht="36" customHeight="1" spans="1:15">
      <c r="A102" s="684">
        <f t="shared" si="5"/>
        <v>7</v>
      </c>
      <c r="B102" s="438">
        <v>2011101</v>
      </c>
      <c r="C102" s="439" t="s">
        <v>307</v>
      </c>
      <c r="D102" s="230">
        <v>1335</v>
      </c>
      <c r="E102" s="230">
        <v>1374</v>
      </c>
      <c r="F102" s="230">
        <v>1394</v>
      </c>
      <c r="G102" s="472">
        <f t="shared" si="6"/>
        <v>0.044194756554307</v>
      </c>
      <c r="H102" s="472">
        <f t="shared" si="7"/>
        <v>1.01455604075691</v>
      </c>
      <c r="I102" s="688" t="str">
        <f t="shared" si="8"/>
        <v>是</v>
      </c>
      <c r="J102" s="689" t="str">
        <f t="shared" si="9"/>
        <v>项</v>
      </c>
      <c r="M102" s="690">
        <f>VLOOKUP(B102,[262]公共预算支出!$C$3:$G$395,5,FALSE)</f>
        <v>1238</v>
      </c>
      <c r="O102" s="691">
        <f>VLOOKUP(B102,[267]Sheet1!$D$6:$M$413,10,0)</f>
        <v>1394</v>
      </c>
    </row>
    <row r="103" s="681" customFormat="1" ht="36" customHeight="1" spans="1:15">
      <c r="A103" s="684">
        <f t="shared" si="5"/>
        <v>7</v>
      </c>
      <c r="B103" s="438">
        <v>2011102</v>
      </c>
      <c r="C103" s="439" t="s">
        <v>308</v>
      </c>
      <c r="D103" s="230">
        <v>1</v>
      </c>
      <c r="E103" s="230">
        <v>80</v>
      </c>
      <c r="F103" s="230">
        <v>90</v>
      </c>
      <c r="G103" s="472">
        <f t="shared" si="6"/>
        <v>89</v>
      </c>
      <c r="H103" s="472">
        <f t="shared" si="7"/>
        <v>1.125</v>
      </c>
      <c r="I103" s="688" t="str">
        <f t="shared" si="8"/>
        <v>是</v>
      </c>
      <c r="J103" s="689" t="str">
        <f t="shared" si="9"/>
        <v>项</v>
      </c>
      <c r="M103" s="690">
        <f>VLOOKUP(B103,[262]公共预算支出!$C$3:$G$395,5,FALSE)</f>
        <v>90</v>
      </c>
      <c r="O103" s="691">
        <f>VLOOKUP(B103,[267]Sheet1!$D$6:$M$413,10,0)</f>
        <v>90</v>
      </c>
    </row>
    <row r="104" s="681" customFormat="1" ht="36" customHeight="1" spans="1:15">
      <c r="A104" s="684">
        <f t="shared" si="5"/>
        <v>7</v>
      </c>
      <c r="B104" s="438">
        <v>2011103</v>
      </c>
      <c r="C104" s="439" t="s">
        <v>309</v>
      </c>
      <c r="D104" s="230">
        <v>0</v>
      </c>
      <c r="E104" s="230">
        <v>0</v>
      </c>
      <c r="F104" s="230"/>
      <c r="G104" s="472">
        <f t="shared" si="6"/>
        <v>0</v>
      </c>
      <c r="H104" s="472">
        <f t="shared" si="7"/>
        <v>0</v>
      </c>
      <c r="I104" s="688" t="str">
        <f t="shared" si="8"/>
        <v>否</v>
      </c>
      <c r="J104" s="689" t="str">
        <f t="shared" si="9"/>
        <v>项</v>
      </c>
      <c r="M104" s="408"/>
      <c r="O104" s="408"/>
    </row>
    <row r="105" s="681" customFormat="1" ht="36" customHeight="1" spans="1:15">
      <c r="A105" s="684">
        <f t="shared" si="5"/>
        <v>7</v>
      </c>
      <c r="B105" s="438">
        <v>2011104</v>
      </c>
      <c r="C105" s="439" t="s">
        <v>367</v>
      </c>
      <c r="D105" s="230">
        <v>0</v>
      </c>
      <c r="E105" s="230">
        <v>0</v>
      </c>
      <c r="F105" s="230"/>
      <c r="G105" s="472">
        <f t="shared" si="6"/>
        <v>0</v>
      </c>
      <c r="H105" s="472">
        <f t="shared" si="7"/>
        <v>0</v>
      </c>
      <c r="I105" s="688" t="str">
        <f t="shared" si="8"/>
        <v>否</v>
      </c>
      <c r="J105" s="689" t="str">
        <f t="shared" si="9"/>
        <v>项</v>
      </c>
      <c r="M105" s="408"/>
      <c r="O105" s="408"/>
    </row>
    <row r="106" s="681" customFormat="1" ht="36" customHeight="1" spans="1:15">
      <c r="A106" s="684">
        <f t="shared" si="5"/>
        <v>7</v>
      </c>
      <c r="B106" s="438">
        <v>2011105</v>
      </c>
      <c r="C106" s="439" t="s">
        <v>368</v>
      </c>
      <c r="D106" s="230">
        <v>0</v>
      </c>
      <c r="E106" s="230">
        <v>0</v>
      </c>
      <c r="F106" s="230"/>
      <c r="G106" s="472">
        <f t="shared" si="6"/>
        <v>0</v>
      </c>
      <c r="H106" s="472">
        <f t="shared" si="7"/>
        <v>0</v>
      </c>
      <c r="I106" s="688" t="str">
        <f t="shared" si="8"/>
        <v>否</v>
      </c>
      <c r="J106" s="689" t="str">
        <f t="shared" si="9"/>
        <v>项</v>
      </c>
      <c r="M106" s="408"/>
      <c r="O106" s="408"/>
    </row>
    <row r="107" s="681" customFormat="1" ht="36" customHeight="1" spans="1:15">
      <c r="A107" s="684">
        <f t="shared" si="5"/>
        <v>7</v>
      </c>
      <c r="B107" s="438">
        <v>2011106</v>
      </c>
      <c r="C107" s="439" t="s">
        <v>369</v>
      </c>
      <c r="D107" s="230">
        <v>0</v>
      </c>
      <c r="E107" s="230">
        <v>0</v>
      </c>
      <c r="F107" s="230"/>
      <c r="G107" s="472">
        <f t="shared" si="6"/>
        <v>0</v>
      </c>
      <c r="H107" s="472">
        <f t="shared" si="7"/>
        <v>0</v>
      </c>
      <c r="I107" s="688" t="str">
        <f t="shared" si="8"/>
        <v>否</v>
      </c>
      <c r="J107" s="689" t="str">
        <f t="shared" si="9"/>
        <v>项</v>
      </c>
      <c r="M107" s="408"/>
      <c r="O107" s="408"/>
    </row>
    <row r="108" s="681" customFormat="1" ht="36" customHeight="1" spans="1:15">
      <c r="A108" s="684">
        <f t="shared" si="5"/>
        <v>7</v>
      </c>
      <c r="B108" s="438">
        <v>2011150</v>
      </c>
      <c r="C108" s="439" t="s">
        <v>316</v>
      </c>
      <c r="D108" s="230">
        <v>0</v>
      </c>
      <c r="E108" s="230">
        <v>0</v>
      </c>
      <c r="F108" s="230">
        <v>20</v>
      </c>
      <c r="G108" s="472">
        <f t="shared" si="6"/>
        <v>0</v>
      </c>
      <c r="H108" s="472">
        <f t="shared" si="7"/>
        <v>0</v>
      </c>
      <c r="I108" s="688" t="str">
        <f t="shared" si="8"/>
        <v>是</v>
      </c>
      <c r="J108" s="689" t="str">
        <f t="shared" si="9"/>
        <v>项</v>
      </c>
      <c r="M108" s="690">
        <f>VLOOKUP(B108,[262]公共预算支出!$C$3:$G$395,5,FALSE)</f>
        <v>20</v>
      </c>
      <c r="O108" s="691">
        <f>VLOOKUP(B108,[267]Sheet1!$D$6:$M$413,10,0)</f>
        <v>20</v>
      </c>
    </row>
    <row r="109" s="681" customFormat="1" ht="36" customHeight="1" spans="1:15">
      <c r="A109" s="684">
        <f t="shared" si="5"/>
        <v>7</v>
      </c>
      <c r="B109" s="438">
        <v>2011199</v>
      </c>
      <c r="C109" s="439" t="s">
        <v>370</v>
      </c>
      <c r="D109" s="230">
        <v>0</v>
      </c>
      <c r="E109" s="230">
        <v>0</v>
      </c>
      <c r="F109" s="230"/>
      <c r="G109" s="472">
        <f t="shared" si="6"/>
        <v>0</v>
      </c>
      <c r="H109" s="472">
        <f t="shared" si="7"/>
        <v>0</v>
      </c>
      <c r="I109" s="688" t="str">
        <f t="shared" si="8"/>
        <v>否</v>
      </c>
      <c r="J109" s="689" t="str">
        <f t="shared" si="9"/>
        <v>项</v>
      </c>
      <c r="M109" s="408"/>
      <c r="O109" s="408"/>
    </row>
    <row r="110" s="681" customFormat="1" ht="36" customHeight="1" spans="1:10">
      <c r="A110" s="684">
        <f t="shared" si="5"/>
        <v>5</v>
      </c>
      <c r="B110" s="437">
        <v>20113</v>
      </c>
      <c r="C110" s="289" t="s">
        <v>371</v>
      </c>
      <c r="D110" s="286">
        <v>141</v>
      </c>
      <c r="E110" s="286">
        <v>123</v>
      </c>
      <c r="F110" s="286">
        <f>SUM(F111:F120)</f>
        <v>180</v>
      </c>
      <c r="G110" s="475">
        <f t="shared" si="6"/>
        <v>0.276595744680851</v>
      </c>
      <c r="H110" s="475">
        <f t="shared" si="7"/>
        <v>1.46341463414634</v>
      </c>
      <c r="I110" s="688" t="str">
        <f t="shared" si="8"/>
        <v>是</v>
      </c>
      <c r="J110" s="689" t="str">
        <f t="shared" si="9"/>
        <v>款</v>
      </c>
    </row>
    <row r="111" s="681" customFormat="1" ht="36" customHeight="1" spans="1:15">
      <c r="A111" s="684">
        <f t="shared" si="5"/>
        <v>7</v>
      </c>
      <c r="B111" s="438">
        <v>2011301</v>
      </c>
      <c r="C111" s="439" t="s">
        <v>307</v>
      </c>
      <c r="D111" s="230">
        <v>141</v>
      </c>
      <c r="E111" s="230">
        <v>123</v>
      </c>
      <c r="F111" s="230">
        <v>139</v>
      </c>
      <c r="G111" s="472">
        <f t="shared" si="6"/>
        <v>-0.0141843971631206</v>
      </c>
      <c r="H111" s="472">
        <f t="shared" si="7"/>
        <v>1.13008130081301</v>
      </c>
      <c r="I111" s="688" t="str">
        <f t="shared" si="8"/>
        <v>是</v>
      </c>
      <c r="J111" s="689" t="str">
        <f t="shared" si="9"/>
        <v>项</v>
      </c>
      <c r="M111" s="690">
        <f>VLOOKUP(B111,[262]公共预算支出!$C$3:$G$395,5,FALSE)</f>
        <v>132</v>
      </c>
      <c r="O111" s="691">
        <f>VLOOKUP(B111,[267]Sheet1!$D$6:$M$413,10,0)</f>
        <v>139</v>
      </c>
    </row>
    <row r="112" s="681" customFormat="1" ht="36" customHeight="1" spans="1:15">
      <c r="A112" s="684">
        <f t="shared" si="5"/>
        <v>7</v>
      </c>
      <c r="B112" s="438">
        <v>2011302</v>
      </c>
      <c r="C112" s="439" t="s">
        <v>308</v>
      </c>
      <c r="D112" s="230">
        <v>0</v>
      </c>
      <c r="E112" s="230">
        <v>0</v>
      </c>
      <c r="F112" s="230"/>
      <c r="G112" s="472">
        <f t="shared" si="6"/>
        <v>0</v>
      </c>
      <c r="H112" s="472">
        <f t="shared" si="7"/>
        <v>0</v>
      </c>
      <c r="I112" s="688" t="str">
        <f t="shared" si="8"/>
        <v>否</v>
      </c>
      <c r="J112" s="689" t="str">
        <f t="shared" si="9"/>
        <v>项</v>
      </c>
      <c r="M112" s="408"/>
      <c r="O112" s="408"/>
    </row>
    <row r="113" s="681" customFormat="1" ht="36" customHeight="1" spans="1:15">
      <c r="A113" s="684">
        <f t="shared" si="5"/>
        <v>7</v>
      </c>
      <c r="B113" s="438">
        <v>2011303</v>
      </c>
      <c r="C113" s="439" t="s">
        <v>309</v>
      </c>
      <c r="D113" s="230">
        <v>0</v>
      </c>
      <c r="E113" s="230">
        <v>0</v>
      </c>
      <c r="F113" s="230"/>
      <c r="G113" s="472">
        <f t="shared" si="6"/>
        <v>0</v>
      </c>
      <c r="H113" s="472">
        <f t="shared" si="7"/>
        <v>0</v>
      </c>
      <c r="I113" s="688" t="str">
        <f t="shared" si="8"/>
        <v>否</v>
      </c>
      <c r="J113" s="689" t="str">
        <f t="shared" si="9"/>
        <v>项</v>
      </c>
      <c r="M113" s="408"/>
      <c r="O113" s="408"/>
    </row>
    <row r="114" s="681" customFormat="1" ht="36" customHeight="1" spans="1:15">
      <c r="A114" s="684">
        <f t="shared" si="5"/>
        <v>7</v>
      </c>
      <c r="B114" s="438">
        <v>2011304</v>
      </c>
      <c r="C114" s="439" t="s">
        <v>372</v>
      </c>
      <c r="D114" s="230">
        <v>0</v>
      </c>
      <c r="E114" s="230">
        <v>0</v>
      </c>
      <c r="F114" s="230"/>
      <c r="G114" s="472">
        <f t="shared" si="6"/>
        <v>0</v>
      </c>
      <c r="H114" s="472">
        <f t="shared" si="7"/>
        <v>0</v>
      </c>
      <c r="I114" s="688" t="str">
        <f t="shared" si="8"/>
        <v>否</v>
      </c>
      <c r="J114" s="689" t="str">
        <f t="shared" si="9"/>
        <v>项</v>
      </c>
      <c r="M114" s="408"/>
      <c r="O114" s="408"/>
    </row>
    <row r="115" s="681" customFormat="1" ht="36" customHeight="1" spans="1:15">
      <c r="A115" s="684">
        <f t="shared" si="5"/>
        <v>7</v>
      </c>
      <c r="B115" s="438">
        <v>2011305</v>
      </c>
      <c r="C115" s="439" t="s">
        <v>373</v>
      </c>
      <c r="D115" s="230">
        <v>0</v>
      </c>
      <c r="E115" s="230">
        <v>0</v>
      </c>
      <c r="F115" s="230"/>
      <c r="G115" s="472">
        <f t="shared" si="6"/>
        <v>0</v>
      </c>
      <c r="H115" s="472">
        <f t="shared" si="7"/>
        <v>0</v>
      </c>
      <c r="I115" s="688" t="str">
        <f t="shared" si="8"/>
        <v>否</v>
      </c>
      <c r="J115" s="689" t="str">
        <f t="shared" si="9"/>
        <v>项</v>
      </c>
      <c r="M115" s="408"/>
      <c r="O115" s="408"/>
    </row>
    <row r="116" s="681" customFormat="1" ht="36" customHeight="1" spans="1:15">
      <c r="A116" s="684">
        <f t="shared" si="5"/>
        <v>7</v>
      </c>
      <c r="B116" s="438">
        <v>2011306</v>
      </c>
      <c r="C116" s="439" t="s">
        <v>374</v>
      </c>
      <c r="D116" s="230">
        <v>0</v>
      </c>
      <c r="E116" s="230">
        <v>0</v>
      </c>
      <c r="F116" s="230"/>
      <c r="G116" s="472">
        <f t="shared" si="6"/>
        <v>0</v>
      </c>
      <c r="H116" s="472">
        <f t="shared" si="7"/>
        <v>0</v>
      </c>
      <c r="I116" s="688" t="str">
        <f t="shared" si="8"/>
        <v>否</v>
      </c>
      <c r="J116" s="689" t="str">
        <f t="shared" si="9"/>
        <v>项</v>
      </c>
      <c r="M116" s="408"/>
      <c r="O116" s="408"/>
    </row>
    <row r="117" s="681" customFormat="1" ht="36" customHeight="1" spans="1:15">
      <c r="A117" s="684">
        <f t="shared" si="5"/>
        <v>7</v>
      </c>
      <c r="B117" s="438">
        <v>2011307</v>
      </c>
      <c r="C117" s="439" t="s">
        <v>375</v>
      </c>
      <c r="D117" s="230">
        <v>0</v>
      </c>
      <c r="E117" s="230">
        <v>0</v>
      </c>
      <c r="F117" s="230"/>
      <c r="G117" s="472">
        <f t="shared" si="6"/>
        <v>0</v>
      </c>
      <c r="H117" s="472">
        <f t="shared" si="7"/>
        <v>0</v>
      </c>
      <c r="I117" s="688" t="str">
        <f t="shared" si="8"/>
        <v>否</v>
      </c>
      <c r="J117" s="689" t="str">
        <f t="shared" si="9"/>
        <v>项</v>
      </c>
      <c r="M117" s="408"/>
      <c r="O117" s="408"/>
    </row>
    <row r="118" s="681" customFormat="1" ht="36" customHeight="1" spans="1:15">
      <c r="A118" s="684">
        <f t="shared" si="5"/>
        <v>7</v>
      </c>
      <c r="B118" s="438">
        <v>2011308</v>
      </c>
      <c r="C118" s="439" t="s">
        <v>376</v>
      </c>
      <c r="D118" s="230">
        <v>0</v>
      </c>
      <c r="E118" s="230">
        <v>0</v>
      </c>
      <c r="F118" s="230">
        <v>1</v>
      </c>
      <c r="G118" s="472">
        <f t="shared" si="6"/>
        <v>0</v>
      </c>
      <c r="H118" s="472">
        <f t="shared" si="7"/>
        <v>0</v>
      </c>
      <c r="I118" s="688" t="str">
        <f t="shared" si="8"/>
        <v>是</v>
      </c>
      <c r="J118" s="689" t="str">
        <f t="shared" si="9"/>
        <v>项</v>
      </c>
      <c r="M118" s="408"/>
      <c r="O118" s="691">
        <f>VLOOKUP(B118,[267]Sheet1!$D$6:$M$413,10,0)</f>
        <v>1</v>
      </c>
    </row>
    <row r="119" s="681" customFormat="1" ht="36" customHeight="1" spans="1:15">
      <c r="A119" s="684">
        <f t="shared" si="5"/>
        <v>7</v>
      </c>
      <c r="B119" s="438">
        <v>2011350</v>
      </c>
      <c r="C119" s="439" t="s">
        <v>316</v>
      </c>
      <c r="D119" s="230">
        <v>0</v>
      </c>
      <c r="E119" s="230">
        <v>0</v>
      </c>
      <c r="F119" s="230">
        <v>15</v>
      </c>
      <c r="G119" s="472">
        <f t="shared" si="6"/>
        <v>0</v>
      </c>
      <c r="H119" s="472">
        <f t="shared" si="7"/>
        <v>0</v>
      </c>
      <c r="I119" s="688" t="str">
        <f t="shared" si="8"/>
        <v>是</v>
      </c>
      <c r="J119" s="689" t="str">
        <f t="shared" si="9"/>
        <v>项</v>
      </c>
      <c r="M119" s="690">
        <f>VLOOKUP(B119,[262]公共预算支出!$C$3:$G$395,5,FALSE)</f>
        <v>15</v>
      </c>
      <c r="O119" s="691">
        <f>VLOOKUP(B119,[267]Sheet1!$D$6:$M$413,10,0)</f>
        <v>15</v>
      </c>
    </row>
    <row r="120" s="681" customFormat="1" ht="36" customHeight="1" spans="1:15">
      <c r="A120" s="684">
        <f t="shared" si="5"/>
        <v>7</v>
      </c>
      <c r="B120" s="438">
        <v>2011399</v>
      </c>
      <c r="C120" s="439" t="s">
        <v>377</v>
      </c>
      <c r="D120" s="230">
        <v>0</v>
      </c>
      <c r="E120" s="230">
        <v>0</v>
      </c>
      <c r="F120" s="230">
        <v>25</v>
      </c>
      <c r="G120" s="472">
        <f t="shared" si="6"/>
        <v>0</v>
      </c>
      <c r="H120" s="472">
        <f t="shared" si="7"/>
        <v>0</v>
      </c>
      <c r="I120" s="688" t="str">
        <f t="shared" si="8"/>
        <v>是</v>
      </c>
      <c r="J120" s="689" t="str">
        <f t="shared" si="9"/>
        <v>项</v>
      </c>
      <c r="M120" s="690">
        <f>VLOOKUP(B120,[262]公共预算支出!$C$3:$G$395,5,FALSE)</f>
        <v>25</v>
      </c>
      <c r="O120" s="691">
        <f>VLOOKUP(B120,[267]Sheet1!$D$6:$M$413,10,0)</f>
        <v>25</v>
      </c>
    </row>
    <row r="121" s="681" customFormat="1" ht="36" customHeight="1" spans="1:10">
      <c r="A121" s="684">
        <f t="shared" si="5"/>
        <v>5</v>
      </c>
      <c r="B121" s="437">
        <v>20114</v>
      </c>
      <c r="C121" s="289" t="s">
        <v>378</v>
      </c>
      <c r="D121" s="286">
        <v>3</v>
      </c>
      <c r="E121" s="286">
        <v>3</v>
      </c>
      <c r="F121" s="286">
        <f>SUM(F122:F132)</f>
        <v>0</v>
      </c>
      <c r="G121" s="475">
        <f t="shared" si="6"/>
        <v>-1</v>
      </c>
      <c r="H121" s="475">
        <f t="shared" si="7"/>
        <v>0</v>
      </c>
      <c r="I121" s="688" t="str">
        <f t="shared" si="8"/>
        <v>是</v>
      </c>
      <c r="J121" s="689" t="str">
        <f t="shared" si="9"/>
        <v>款</v>
      </c>
    </row>
    <row r="122" s="681" customFormat="1" ht="36" customHeight="1" spans="1:15">
      <c r="A122" s="684">
        <f t="shared" si="5"/>
        <v>7</v>
      </c>
      <c r="B122" s="438">
        <v>2011401</v>
      </c>
      <c r="C122" s="439" t="s">
        <v>307</v>
      </c>
      <c r="D122" s="230">
        <v>0</v>
      </c>
      <c r="E122" s="230">
        <v>0</v>
      </c>
      <c r="F122" s="230"/>
      <c r="G122" s="472">
        <f t="shared" si="6"/>
        <v>0</v>
      </c>
      <c r="H122" s="472">
        <f t="shared" si="7"/>
        <v>0</v>
      </c>
      <c r="I122" s="688" t="str">
        <f t="shared" si="8"/>
        <v>否</v>
      </c>
      <c r="J122" s="689" t="str">
        <f t="shared" si="9"/>
        <v>项</v>
      </c>
      <c r="M122" s="408"/>
      <c r="O122" s="408"/>
    </row>
    <row r="123" s="681" customFormat="1" ht="36" customHeight="1" spans="1:15">
      <c r="A123" s="684">
        <f t="shared" si="5"/>
        <v>7</v>
      </c>
      <c r="B123" s="438">
        <v>2011402</v>
      </c>
      <c r="C123" s="439" t="s">
        <v>308</v>
      </c>
      <c r="D123" s="230">
        <v>0</v>
      </c>
      <c r="E123" s="230">
        <v>0</v>
      </c>
      <c r="F123" s="230"/>
      <c r="G123" s="472">
        <f t="shared" si="6"/>
        <v>0</v>
      </c>
      <c r="H123" s="472">
        <f t="shared" si="7"/>
        <v>0</v>
      </c>
      <c r="I123" s="688" t="str">
        <f t="shared" si="8"/>
        <v>否</v>
      </c>
      <c r="J123" s="689" t="str">
        <f t="shared" si="9"/>
        <v>项</v>
      </c>
      <c r="M123" s="408"/>
      <c r="O123" s="408"/>
    </row>
    <row r="124" s="681" customFormat="1" ht="36" customHeight="1" spans="1:15">
      <c r="A124" s="684">
        <f t="shared" si="5"/>
        <v>7</v>
      </c>
      <c r="B124" s="438">
        <v>2011403</v>
      </c>
      <c r="C124" s="439" t="s">
        <v>309</v>
      </c>
      <c r="D124" s="230">
        <v>0</v>
      </c>
      <c r="E124" s="230">
        <v>0</v>
      </c>
      <c r="F124" s="230"/>
      <c r="G124" s="472">
        <f t="shared" si="6"/>
        <v>0</v>
      </c>
      <c r="H124" s="472">
        <f t="shared" si="7"/>
        <v>0</v>
      </c>
      <c r="I124" s="688" t="str">
        <f t="shared" si="8"/>
        <v>否</v>
      </c>
      <c r="J124" s="689" t="str">
        <f t="shared" si="9"/>
        <v>项</v>
      </c>
      <c r="M124" s="408"/>
      <c r="O124" s="408"/>
    </row>
    <row r="125" s="681" customFormat="1" ht="36" customHeight="1" spans="1:15">
      <c r="A125" s="684">
        <f t="shared" si="5"/>
        <v>7</v>
      </c>
      <c r="B125" s="438">
        <v>2011404</v>
      </c>
      <c r="C125" s="439" t="s">
        <v>379</v>
      </c>
      <c r="D125" s="230">
        <v>0</v>
      </c>
      <c r="E125" s="230">
        <v>0</v>
      </c>
      <c r="F125" s="230"/>
      <c r="G125" s="472">
        <f t="shared" si="6"/>
        <v>0</v>
      </c>
      <c r="H125" s="472">
        <f t="shared" si="7"/>
        <v>0</v>
      </c>
      <c r="I125" s="688" t="str">
        <f t="shared" si="8"/>
        <v>否</v>
      </c>
      <c r="J125" s="689" t="str">
        <f t="shared" si="9"/>
        <v>项</v>
      </c>
      <c r="M125" s="408"/>
      <c r="O125" s="408"/>
    </row>
    <row r="126" s="681" customFormat="1" ht="36" customHeight="1" spans="1:15">
      <c r="A126" s="684">
        <f t="shared" si="5"/>
        <v>7</v>
      </c>
      <c r="B126" s="438">
        <v>2011405</v>
      </c>
      <c r="C126" s="439" t="s">
        <v>380</v>
      </c>
      <c r="D126" s="230">
        <v>0</v>
      </c>
      <c r="E126" s="230">
        <v>0</v>
      </c>
      <c r="F126" s="230"/>
      <c r="G126" s="472">
        <f t="shared" si="6"/>
        <v>0</v>
      </c>
      <c r="H126" s="472">
        <f t="shared" si="7"/>
        <v>0</v>
      </c>
      <c r="I126" s="688" t="str">
        <f t="shared" si="8"/>
        <v>否</v>
      </c>
      <c r="J126" s="689" t="str">
        <f t="shared" si="9"/>
        <v>项</v>
      </c>
      <c r="M126" s="408"/>
      <c r="O126" s="408"/>
    </row>
    <row r="127" s="681" customFormat="1" ht="36" customHeight="1" spans="1:15">
      <c r="A127" s="684">
        <f t="shared" si="5"/>
        <v>7</v>
      </c>
      <c r="B127" s="438">
        <v>2011408</v>
      </c>
      <c r="C127" s="439" t="s">
        <v>381</v>
      </c>
      <c r="D127" s="230">
        <v>0</v>
      </c>
      <c r="E127" s="230">
        <v>0</v>
      </c>
      <c r="F127" s="230"/>
      <c r="G127" s="472">
        <f t="shared" si="6"/>
        <v>0</v>
      </c>
      <c r="H127" s="472">
        <f t="shared" si="7"/>
        <v>0</v>
      </c>
      <c r="I127" s="688" t="str">
        <f t="shared" si="8"/>
        <v>否</v>
      </c>
      <c r="J127" s="689" t="str">
        <f t="shared" si="9"/>
        <v>项</v>
      </c>
      <c r="M127" s="408"/>
      <c r="O127" s="408"/>
    </row>
    <row r="128" s="681" customFormat="1" ht="36" customHeight="1" spans="1:15">
      <c r="A128" s="684">
        <f t="shared" si="5"/>
        <v>7</v>
      </c>
      <c r="B128" s="438">
        <v>2011409</v>
      </c>
      <c r="C128" s="439" t="s">
        <v>382</v>
      </c>
      <c r="D128" s="230">
        <v>3</v>
      </c>
      <c r="E128" s="230">
        <v>3</v>
      </c>
      <c r="F128" s="230"/>
      <c r="G128" s="472">
        <f t="shared" si="6"/>
        <v>-1</v>
      </c>
      <c r="H128" s="472">
        <f t="shared" si="7"/>
        <v>0</v>
      </c>
      <c r="I128" s="688" t="str">
        <f t="shared" si="8"/>
        <v>是</v>
      </c>
      <c r="J128" s="689" t="str">
        <f t="shared" si="9"/>
        <v>项</v>
      </c>
      <c r="M128" s="408"/>
      <c r="O128" s="408"/>
    </row>
    <row r="129" s="681" customFormat="1" ht="36" customHeight="1" spans="1:15">
      <c r="A129" s="684">
        <f t="shared" si="5"/>
        <v>7</v>
      </c>
      <c r="B129" s="438">
        <v>2011410</v>
      </c>
      <c r="C129" s="439" t="s">
        <v>383</v>
      </c>
      <c r="D129" s="230">
        <v>0</v>
      </c>
      <c r="E129" s="230">
        <v>0</v>
      </c>
      <c r="F129" s="230"/>
      <c r="G129" s="472">
        <f t="shared" si="6"/>
        <v>0</v>
      </c>
      <c r="H129" s="472">
        <f t="shared" si="7"/>
        <v>0</v>
      </c>
      <c r="I129" s="688" t="str">
        <f t="shared" si="8"/>
        <v>否</v>
      </c>
      <c r="J129" s="689" t="str">
        <f t="shared" si="9"/>
        <v>项</v>
      </c>
      <c r="M129" s="408"/>
      <c r="O129" s="408"/>
    </row>
    <row r="130" s="681" customFormat="1" ht="36" customHeight="1" spans="1:15">
      <c r="A130" s="684">
        <f t="shared" si="5"/>
        <v>7</v>
      </c>
      <c r="B130" s="438">
        <v>2011411</v>
      </c>
      <c r="C130" s="439" t="s">
        <v>384</v>
      </c>
      <c r="D130" s="230">
        <v>0</v>
      </c>
      <c r="E130" s="230">
        <v>0</v>
      </c>
      <c r="F130" s="230"/>
      <c r="G130" s="472">
        <f t="shared" si="6"/>
        <v>0</v>
      </c>
      <c r="H130" s="472">
        <f t="shared" si="7"/>
        <v>0</v>
      </c>
      <c r="I130" s="688" t="str">
        <f t="shared" si="8"/>
        <v>否</v>
      </c>
      <c r="J130" s="689" t="str">
        <f t="shared" si="9"/>
        <v>项</v>
      </c>
      <c r="M130" s="408"/>
      <c r="O130" s="408"/>
    </row>
    <row r="131" s="681" customFormat="1" ht="36" customHeight="1" spans="1:15">
      <c r="A131" s="684">
        <f t="shared" si="5"/>
        <v>7</v>
      </c>
      <c r="B131" s="438">
        <v>2011450</v>
      </c>
      <c r="C131" s="439" t="s">
        <v>316</v>
      </c>
      <c r="D131" s="230">
        <v>0</v>
      </c>
      <c r="E131" s="230">
        <v>0</v>
      </c>
      <c r="F131" s="230"/>
      <c r="G131" s="472">
        <f t="shared" si="6"/>
        <v>0</v>
      </c>
      <c r="H131" s="472">
        <f t="shared" si="7"/>
        <v>0</v>
      </c>
      <c r="I131" s="688" t="str">
        <f t="shared" si="8"/>
        <v>否</v>
      </c>
      <c r="J131" s="689" t="str">
        <f t="shared" si="9"/>
        <v>项</v>
      </c>
      <c r="M131" s="408"/>
      <c r="O131" s="408"/>
    </row>
    <row r="132" s="681" customFormat="1" ht="36" customHeight="1" spans="1:15">
      <c r="A132" s="684">
        <f t="shared" si="5"/>
        <v>7</v>
      </c>
      <c r="B132" s="438">
        <v>2011499</v>
      </c>
      <c r="C132" s="439" t="s">
        <v>385</v>
      </c>
      <c r="D132" s="230">
        <v>0</v>
      </c>
      <c r="E132" s="230">
        <v>0</v>
      </c>
      <c r="F132" s="230"/>
      <c r="G132" s="472">
        <f t="shared" si="6"/>
        <v>0</v>
      </c>
      <c r="H132" s="472">
        <f t="shared" si="7"/>
        <v>0</v>
      </c>
      <c r="I132" s="688" t="str">
        <f t="shared" si="8"/>
        <v>否</v>
      </c>
      <c r="J132" s="689" t="str">
        <f t="shared" si="9"/>
        <v>项</v>
      </c>
      <c r="M132" s="408"/>
      <c r="O132" s="408"/>
    </row>
    <row r="133" s="681" customFormat="1" ht="36" customHeight="1" spans="1:10">
      <c r="A133" s="684">
        <f t="shared" si="5"/>
        <v>5</v>
      </c>
      <c r="B133" s="437">
        <v>20123</v>
      </c>
      <c r="C133" s="289" t="s">
        <v>386</v>
      </c>
      <c r="D133" s="286">
        <v>65</v>
      </c>
      <c r="E133" s="286">
        <v>161</v>
      </c>
      <c r="F133" s="286">
        <f>SUM(F134:F139)</f>
        <v>4</v>
      </c>
      <c r="G133" s="475">
        <f t="shared" si="6"/>
        <v>-0.938461538461538</v>
      </c>
      <c r="H133" s="475">
        <f t="shared" si="7"/>
        <v>0.0248447204968944</v>
      </c>
      <c r="I133" s="688" t="str">
        <f t="shared" si="8"/>
        <v>是</v>
      </c>
      <c r="J133" s="689" t="str">
        <f t="shared" si="9"/>
        <v>款</v>
      </c>
    </row>
    <row r="134" s="681" customFormat="1" ht="36" customHeight="1" spans="1:15">
      <c r="A134" s="684">
        <f t="shared" ref="A134:A197" si="10">LEN(B134)</f>
        <v>7</v>
      </c>
      <c r="B134" s="438">
        <v>2012301</v>
      </c>
      <c r="C134" s="439" t="s">
        <v>307</v>
      </c>
      <c r="D134" s="230">
        <v>0</v>
      </c>
      <c r="E134" s="230">
        <v>0</v>
      </c>
      <c r="F134" s="230"/>
      <c r="G134" s="472">
        <f t="shared" ref="G134:G197" si="11">IF(D134&lt;0,"",IFERROR(F134/D134-1,0))</f>
        <v>0</v>
      </c>
      <c r="H134" s="472">
        <f t="shared" ref="H134:H197" si="12">IF(D134&lt;0,"",IFERROR(F134/E134,0))</f>
        <v>0</v>
      </c>
      <c r="I134" s="688" t="str">
        <f t="shared" ref="I134:I197" si="13">IF(LEN(B134)=3,"是",IF(C134&lt;&gt;"",IF(SUM(D134:F134)&lt;&gt;0,"是","否"),"是"))</f>
        <v>否</v>
      </c>
      <c r="J134" s="689" t="str">
        <f t="shared" ref="J134:J197" si="14">IF(LEN(B134)=3,"类",IF(LEN(B134)=5,"款","项"))</f>
        <v>项</v>
      </c>
      <c r="M134" s="408"/>
      <c r="O134" s="408"/>
    </row>
    <row r="135" s="681" customFormat="1" ht="36" customHeight="1" spans="1:15">
      <c r="A135" s="684">
        <f t="shared" si="10"/>
        <v>7</v>
      </c>
      <c r="B135" s="438">
        <v>2012302</v>
      </c>
      <c r="C135" s="439" t="s">
        <v>308</v>
      </c>
      <c r="D135" s="230">
        <v>0</v>
      </c>
      <c r="E135" s="230">
        <v>0</v>
      </c>
      <c r="F135" s="230"/>
      <c r="G135" s="472">
        <f t="shared" si="11"/>
        <v>0</v>
      </c>
      <c r="H135" s="472">
        <f t="shared" si="12"/>
        <v>0</v>
      </c>
      <c r="I135" s="688" t="str">
        <f t="shared" si="13"/>
        <v>否</v>
      </c>
      <c r="J135" s="689" t="str">
        <f t="shared" si="14"/>
        <v>项</v>
      </c>
      <c r="M135" s="408"/>
      <c r="O135" s="408"/>
    </row>
    <row r="136" s="681" customFormat="1" ht="36" customHeight="1" spans="1:15">
      <c r="A136" s="684">
        <f t="shared" si="10"/>
        <v>7</v>
      </c>
      <c r="B136" s="438">
        <v>2012303</v>
      </c>
      <c r="C136" s="439" t="s">
        <v>309</v>
      </c>
      <c r="D136" s="230">
        <v>0</v>
      </c>
      <c r="E136" s="230">
        <v>0</v>
      </c>
      <c r="F136" s="230"/>
      <c r="G136" s="472">
        <f t="shared" si="11"/>
        <v>0</v>
      </c>
      <c r="H136" s="472">
        <f t="shared" si="12"/>
        <v>0</v>
      </c>
      <c r="I136" s="688" t="str">
        <f t="shared" si="13"/>
        <v>否</v>
      </c>
      <c r="J136" s="689" t="str">
        <f t="shared" si="14"/>
        <v>项</v>
      </c>
      <c r="M136" s="408"/>
      <c r="O136" s="408"/>
    </row>
    <row r="137" s="681" customFormat="1" ht="36" customHeight="1" spans="1:15">
      <c r="A137" s="684">
        <f t="shared" si="10"/>
        <v>7</v>
      </c>
      <c r="B137" s="438">
        <v>2012304</v>
      </c>
      <c r="C137" s="439" t="s">
        <v>387</v>
      </c>
      <c r="D137" s="230">
        <v>9</v>
      </c>
      <c r="E137" s="230">
        <v>10</v>
      </c>
      <c r="F137" s="230"/>
      <c r="G137" s="472">
        <f t="shared" si="11"/>
        <v>-1</v>
      </c>
      <c r="H137" s="472">
        <f t="shared" si="12"/>
        <v>0</v>
      </c>
      <c r="I137" s="688" t="str">
        <f t="shared" si="13"/>
        <v>是</v>
      </c>
      <c r="J137" s="689" t="str">
        <f t="shared" si="14"/>
        <v>项</v>
      </c>
      <c r="M137" s="408">
        <f>VLOOKUP(B137,[262]公共预算支出!$C$3:$G$395,5,FALSE)</f>
        <v>0</v>
      </c>
      <c r="O137" s="408">
        <f>VLOOKUP(B137,[267]Sheet1!$D$6:$M$413,10,0)</f>
        <v>0</v>
      </c>
    </row>
    <row r="138" s="681" customFormat="1" ht="36" customHeight="1" spans="1:15">
      <c r="A138" s="684">
        <f t="shared" si="10"/>
        <v>7</v>
      </c>
      <c r="B138" s="438">
        <v>2012350</v>
      </c>
      <c r="C138" s="439" t="s">
        <v>316</v>
      </c>
      <c r="D138" s="230">
        <v>0</v>
      </c>
      <c r="E138" s="230">
        <v>0</v>
      </c>
      <c r="F138" s="230"/>
      <c r="G138" s="472">
        <f t="shared" si="11"/>
        <v>0</v>
      </c>
      <c r="H138" s="472">
        <f t="shared" si="12"/>
        <v>0</v>
      </c>
      <c r="I138" s="688" t="str">
        <f t="shared" si="13"/>
        <v>否</v>
      </c>
      <c r="J138" s="689" t="str">
        <f t="shared" si="14"/>
        <v>项</v>
      </c>
      <c r="M138" s="408"/>
      <c r="O138" s="408"/>
    </row>
    <row r="139" s="681" customFormat="1" ht="36" customHeight="1" spans="1:15">
      <c r="A139" s="684">
        <f t="shared" si="10"/>
        <v>7</v>
      </c>
      <c r="B139" s="438">
        <v>2012399</v>
      </c>
      <c r="C139" s="439" t="s">
        <v>388</v>
      </c>
      <c r="D139" s="230">
        <v>56</v>
      </c>
      <c r="E139" s="230">
        <v>151</v>
      </c>
      <c r="F139" s="230">
        <v>4</v>
      </c>
      <c r="G139" s="472">
        <f t="shared" si="11"/>
        <v>-0.928571428571429</v>
      </c>
      <c r="H139" s="472">
        <f t="shared" si="12"/>
        <v>0.0264900662251656</v>
      </c>
      <c r="I139" s="688" t="str">
        <f t="shared" si="13"/>
        <v>是</v>
      </c>
      <c r="J139" s="689" t="str">
        <f t="shared" si="14"/>
        <v>项</v>
      </c>
      <c r="M139" s="690">
        <f>VLOOKUP(B139,[262]公共预算支出!$C$3:$G$395,5,FALSE)</f>
        <v>4</v>
      </c>
      <c r="O139" s="691">
        <f>VLOOKUP(B139,[267]Sheet1!$D$6:$M$413,10,0)</f>
        <v>4</v>
      </c>
    </row>
    <row r="140" s="681" customFormat="1" ht="36" customHeight="1" spans="1:10">
      <c r="A140" s="684">
        <f t="shared" si="10"/>
        <v>5</v>
      </c>
      <c r="B140" s="437">
        <v>20125</v>
      </c>
      <c r="C140" s="289" t="s">
        <v>389</v>
      </c>
      <c r="D140" s="286">
        <v>0</v>
      </c>
      <c r="E140" s="286">
        <v>0</v>
      </c>
      <c r="F140" s="286">
        <f>SUM(F141:F147)</f>
        <v>0</v>
      </c>
      <c r="G140" s="475">
        <f t="shared" si="11"/>
        <v>0</v>
      </c>
      <c r="H140" s="475">
        <f t="shared" si="12"/>
        <v>0</v>
      </c>
      <c r="I140" s="688" t="str">
        <f t="shared" si="13"/>
        <v>否</v>
      </c>
      <c r="J140" s="689" t="str">
        <f t="shared" si="14"/>
        <v>款</v>
      </c>
    </row>
    <row r="141" s="681" customFormat="1" ht="36" customHeight="1" spans="1:15">
      <c r="A141" s="684">
        <f t="shared" si="10"/>
        <v>7</v>
      </c>
      <c r="B141" s="438">
        <v>2012501</v>
      </c>
      <c r="C141" s="439" t="s">
        <v>307</v>
      </c>
      <c r="D141" s="230">
        <v>0</v>
      </c>
      <c r="E141" s="230">
        <v>0</v>
      </c>
      <c r="F141" s="230"/>
      <c r="G141" s="472">
        <f t="shared" si="11"/>
        <v>0</v>
      </c>
      <c r="H141" s="472">
        <f t="shared" si="12"/>
        <v>0</v>
      </c>
      <c r="I141" s="688" t="str">
        <f t="shared" si="13"/>
        <v>否</v>
      </c>
      <c r="J141" s="689" t="str">
        <f t="shared" si="14"/>
        <v>项</v>
      </c>
      <c r="M141" s="408"/>
      <c r="O141" s="408"/>
    </row>
    <row r="142" s="681" customFormat="1" ht="36" customHeight="1" spans="1:15">
      <c r="A142" s="684">
        <f t="shared" si="10"/>
        <v>7</v>
      </c>
      <c r="B142" s="438">
        <v>2012502</v>
      </c>
      <c r="C142" s="439" t="s">
        <v>308</v>
      </c>
      <c r="D142" s="230">
        <v>0</v>
      </c>
      <c r="E142" s="230">
        <v>0</v>
      </c>
      <c r="F142" s="230"/>
      <c r="G142" s="472">
        <f t="shared" si="11"/>
        <v>0</v>
      </c>
      <c r="H142" s="472">
        <f t="shared" si="12"/>
        <v>0</v>
      </c>
      <c r="I142" s="688" t="str">
        <f t="shared" si="13"/>
        <v>否</v>
      </c>
      <c r="J142" s="689" t="str">
        <f t="shared" si="14"/>
        <v>项</v>
      </c>
      <c r="M142" s="408"/>
      <c r="O142" s="408"/>
    </row>
    <row r="143" s="681" customFormat="1" ht="36" customHeight="1" spans="1:15">
      <c r="A143" s="684">
        <f t="shared" si="10"/>
        <v>7</v>
      </c>
      <c r="B143" s="438">
        <v>2012503</v>
      </c>
      <c r="C143" s="439" t="s">
        <v>309</v>
      </c>
      <c r="D143" s="230">
        <v>0</v>
      </c>
      <c r="E143" s="230">
        <v>0</v>
      </c>
      <c r="F143" s="230"/>
      <c r="G143" s="472">
        <f t="shared" si="11"/>
        <v>0</v>
      </c>
      <c r="H143" s="472">
        <f t="shared" si="12"/>
        <v>0</v>
      </c>
      <c r="I143" s="688" t="str">
        <f t="shared" si="13"/>
        <v>否</v>
      </c>
      <c r="J143" s="689" t="str">
        <f t="shared" si="14"/>
        <v>项</v>
      </c>
      <c r="M143" s="408"/>
      <c r="O143" s="408"/>
    </row>
    <row r="144" s="681" customFormat="1" ht="36" customHeight="1" spans="1:15">
      <c r="A144" s="684">
        <f t="shared" si="10"/>
        <v>7</v>
      </c>
      <c r="B144" s="438">
        <v>2012504</v>
      </c>
      <c r="C144" s="439" t="s">
        <v>390</v>
      </c>
      <c r="D144" s="230">
        <v>0</v>
      </c>
      <c r="E144" s="230">
        <v>0</v>
      </c>
      <c r="F144" s="230"/>
      <c r="G144" s="472">
        <f t="shared" si="11"/>
        <v>0</v>
      </c>
      <c r="H144" s="472">
        <f t="shared" si="12"/>
        <v>0</v>
      </c>
      <c r="I144" s="688" t="str">
        <f t="shared" si="13"/>
        <v>否</v>
      </c>
      <c r="J144" s="689" t="str">
        <f t="shared" si="14"/>
        <v>项</v>
      </c>
      <c r="M144" s="408"/>
      <c r="O144" s="408"/>
    </row>
    <row r="145" s="681" customFormat="1" ht="36" customHeight="1" spans="1:15">
      <c r="A145" s="684">
        <f t="shared" si="10"/>
        <v>7</v>
      </c>
      <c r="B145" s="438">
        <v>2012505</v>
      </c>
      <c r="C145" s="439" t="s">
        <v>391</v>
      </c>
      <c r="D145" s="230">
        <v>0</v>
      </c>
      <c r="E145" s="230">
        <v>0</v>
      </c>
      <c r="F145" s="230"/>
      <c r="G145" s="472">
        <f t="shared" si="11"/>
        <v>0</v>
      </c>
      <c r="H145" s="472">
        <f t="shared" si="12"/>
        <v>0</v>
      </c>
      <c r="I145" s="688" t="str">
        <f t="shared" si="13"/>
        <v>否</v>
      </c>
      <c r="J145" s="689" t="str">
        <f t="shared" si="14"/>
        <v>项</v>
      </c>
      <c r="M145" s="408"/>
      <c r="O145" s="408"/>
    </row>
    <row r="146" s="681" customFormat="1" ht="36" customHeight="1" spans="1:15">
      <c r="A146" s="684">
        <f t="shared" si="10"/>
        <v>7</v>
      </c>
      <c r="B146" s="438">
        <v>2012550</v>
      </c>
      <c r="C146" s="439" t="s">
        <v>316</v>
      </c>
      <c r="D146" s="230">
        <v>0</v>
      </c>
      <c r="E146" s="230">
        <v>0</v>
      </c>
      <c r="F146" s="230"/>
      <c r="G146" s="472">
        <f t="shared" si="11"/>
        <v>0</v>
      </c>
      <c r="H146" s="472">
        <f t="shared" si="12"/>
        <v>0</v>
      </c>
      <c r="I146" s="688" t="str">
        <f t="shared" si="13"/>
        <v>否</v>
      </c>
      <c r="J146" s="689" t="str">
        <f t="shared" si="14"/>
        <v>项</v>
      </c>
      <c r="M146" s="408"/>
      <c r="O146" s="408"/>
    </row>
    <row r="147" s="681" customFormat="1" ht="36" customHeight="1" spans="1:15">
      <c r="A147" s="684">
        <f t="shared" si="10"/>
        <v>7</v>
      </c>
      <c r="B147" s="438">
        <v>2012599</v>
      </c>
      <c r="C147" s="439" t="s">
        <v>392</v>
      </c>
      <c r="D147" s="230">
        <v>0</v>
      </c>
      <c r="E147" s="230">
        <v>0</v>
      </c>
      <c r="F147" s="230"/>
      <c r="G147" s="472">
        <f t="shared" si="11"/>
        <v>0</v>
      </c>
      <c r="H147" s="472">
        <f t="shared" si="12"/>
        <v>0</v>
      </c>
      <c r="I147" s="688" t="str">
        <f t="shared" si="13"/>
        <v>否</v>
      </c>
      <c r="J147" s="689" t="str">
        <f t="shared" si="14"/>
        <v>项</v>
      </c>
      <c r="M147" s="408"/>
      <c r="O147" s="408"/>
    </row>
    <row r="148" s="681" customFormat="1" ht="36" customHeight="1" spans="1:10">
      <c r="A148" s="684">
        <f t="shared" si="10"/>
        <v>5</v>
      </c>
      <c r="B148" s="437">
        <v>20126</v>
      </c>
      <c r="C148" s="289" t="s">
        <v>393</v>
      </c>
      <c r="D148" s="286">
        <v>100</v>
      </c>
      <c r="E148" s="286">
        <v>138</v>
      </c>
      <c r="F148" s="286">
        <f>SUM(F149:F153)</f>
        <v>118</v>
      </c>
      <c r="G148" s="475">
        <f t="shared" si="11"/>
        <v>0.18</v>
      </c>
      <c r="H148" s="475">
        <f t="shared" si="12"/>
        <v>0.855072463768116</v>
      </c>
      <c r="I148" s="688" t="str">
        <f t="shared" si="13"/>
        <v>是</v>
      </c>
      <c r="J148" s="689" t="str">
        <f t="shared" si="14"/>
        <v>款</v>
      </c>
    </row>
    <row r="149" s="681" customFormat="1" ht="36" customHeight="1" spans="1:15">
      <c r="A149" s="684">
        <f t="shared" si="10"/>
        <v>7</v>
      </c>
      <c r="B149" s="438">
        <v>2012601</v>
      </c>
      <c r="C149" s="439" t="s">
        <v>307</v>
      </c>
      <c r="D149" s="230">
        <v>100</v>
      </c>
      <c r="E149" s="230">
        <v>118</v>
      </c>
      <c r="F149" s="230">
        <v>109</v>
      </c>
      <c r="G149" s="472">
        <f t="shared" si="11"/>
        <v>0.0900000000000001</v>
      </c>
      <c r="H149" s="472">
        <f t="shared" si="12"/>
        <v>0.923728813559322</v>
      </c>
      <c r="I149" s="688" t="str">
        <f t="shared" si="13"/>
        <v>是</v>
      </c>
      <c r="J149" s="689" t="str">
        <f t="shared" si="14"/>
        <v>项</v>
      </c>
      <c r="M149" s="690">
        <f>VLOOKUP(B149,[262]公共预算支出!$C$3:$G$395,5,FALSE)</f>
        <v>109</v>
      </c>
      <c r="O149" s="691">
        <f>VLOOKUP(B149,[267]Sheet1!$D$6:$M$413,10,0)</f>
        <v>109</v>
      </c>
    </row>
    <row r="150" s="681" customFormat="1" ht="36" customHeight="1" spans="1:15">
      <c r="A150" s="684">
        <f t="shared" si="10"/>
        <v>7</v>
      </c>
      <c r="B150" s="438">
        <v>2012602</v>
      </c>
      <c r="C150" s="439" t="s">
        <v>308</v>
      </c>
      <c r="D150" s="230">
        <v>0</v>
      </c>
      <c r="E150" s="230">
        <v>0</v>
      </c>
      <c r="F150" s="230"/>
      <c r="G150" s="472">
        <f t="shared" si="11"/>
        <v>0</v>
      </c>
      <c r="H150" s="472">
        <f t="shared" si="12"/>
        <v>0</v>
      </c>
      <c r="I150" s="688" t="str">
        <f t="shared" si="13"/>
        <v>否</v>
      </c>
      <c r="J150" s="689" t="str">
        <f t="shared" si="14"/>
        <v>项</v>
      </c>
      <c r="M150" s="408"/>
      <c r="O150" s="408"/>
    </row>
    <row r="151" s="681" customFormat="1" ht="36" customHeight="1" spans="1:15">
      <c r="A151" s="684">
        <f t="shared" si="10"/>
        <v>7</v>
      </c>
      <c r="B151" s="438">
        <v>2012603</v>
      </c>
      <c r="C151" s="439" t="s">
        <v>309</v>
      </c>
      <c r="D151" s="230">
        <v>0</v>
      </c>
      <c r="E151" s="230">
        <v>0</v>
      </c>
      <c r="F151" s="230"/>
      <c r="G151" s="472">
        <f t="shared" si="11"/>
        <v>0</v>
      </c>
      <c r="H151" s="472">
        <f t="shared" si="12"/>
        <v>0</v>
      </c>
      <c r="I151" s="688" t="str">
        <f t="shared" si="13"/>
        <v>否</v>
      </c>
      <c r="J151" s="689" t="str">
        <f t="shared" si="14"/>
        <v>项</v>
      </c>
      <c r="M151" s="408"/>
      <c r="O151" s="408"/>
    </row>
    <row r="152" s="681" customFormat="1" ht="36" customHeight="1" spans="1:15">
      <c r="A152" s="684">
        <f t="shared" si="10"/>
        <v>7</v>
      </c>
      <c r="B152" s="438">
        <v>2012604</v>
      </c>
      <c r="C152" s="439" t="s">
        <v>394</v>
      </c>
      <c r="D152" s="230">
        <v>0</v>
      </c>
      <c r="E152" s="230">
        <v>0</v>
      </c>
      <c r="F152" s="230"/>
      <c r="G152" s="472">
        <f t="shared" si="11"/>
        <v>0</v>
      </c>
      <c r="H152" s="472">
        <f t="shared" si="12"/>
        <v>0</v>
      </c>
      <c r="I152" s="688" t="str">
        <f t="shared" si="13"/>
        <v>否</v>
      </c>
      <c r="J152" s="689" t="str">
        <f t="shared" si="14"/>
        <v>项</v>
      </c>
      <c r="M152" s="408"/>
      <c r="O152" s="408"/>
    </row>
    <row r="153" s="681" customFormat="1" ht="36" customHeight="1" spans="1:15">
      <c r="A153" s="684">
        <f t="shared" si="10"/>
        <v>7</v>
      </c>
      <c r="B153" s="438">
        <v>2012699</v>
      </c>
      <c r="C153" s="439" t="s">
        <v>395</v>
      </c>
      <c r="D153" s="230">
        <v>0</v>
      </c>
      <c r="E153" s="230">
        <v>20</v>
      </c>
      <c r="F153" s="230">
        <v>9</v>
      </c>
      <c r="G153" s="472">
        <f t="shared" si="11"/>
        <v>0</v>
      </c>
      <c r="H153" s="472">
        <f t="shared" si="12"/>
        <v>0.45</v>
      </c>
      <c r="I153" s="688" t="str">
        <f t="shared" si="13"/>
        <v>是</v>
      </c>
      <c r="J153" s="689" t="str">
        <f t="shared" si="14"/>
        <v>项</v>
      </c>
      <c r="M153" s="690">
        <f>VLOOKUP(B153,[262]公共预算支出!$C$3:$G$395,5,FALSE)</f>
        <v>8</v>
      </c>
      <c r="O153" s="691">
        <f>VLOOKUP(B153,[267]Sheet1!$D$6:$M$413,10,0)</f>
        <v>9</v>
      </c>
    </row>
    <row r="154" s="681" customFormat="1" ht="36" customHeight="1" spans="1:10">
      <c r="A154" s="684">
        <f t="shared" si="10"/>
        <v>5</v>
      </c>
      <c r="B154" s="437">
        <v>20128</v>
      </c>
      <c r="C154" s="289" t="s">
        <v>396</v>
      </c>
      <c r="D154" s="286">
        <v>49</v>
      </c>
      <c r="E154" s="286">
        <v>54</v>
      </c>
      <c r="F154" s="286">
        <f>SUM(F155:F160)</f>
        <v>49</v>
      </c>
      <c r="G154" s="475">
        <f t="shared" si="11"/>
        <v>0</v>
      </c>
      <c r="H154" s="475">
        <f t="shared" si="12"/>
        <v>0.907407407407407</v>
      </c>
      <c r="I154" s="688" t="str">
        <f t="shared" si="13"/>
        <v>是</v>
      </c>
      <c r="J154" s="689" t="str">
        <f t="shared" si="14"/>
        <v>款</v>
      </c>
    </row>
    <row r="155" s="681" customFormat="1" ht="36" customHeight="1" spans="1:15">
      <c r="A155" s="684">
        <f t="shared" si="10"/>
        <v>7</v>
      </c>
      <c r="B155" s="438">
        <v>2012801</v>
      </c>
      <c r="C155" s="439" t="s">
        <v>307</v>
      </c>
      <c r="D155" s="230">
        <v>49</v>
      </c>
      <c r="E155" s="230">
        <v>48</v>
      </c>
      <c r="F155" s="230">
        <v>46</v>
      </c>
      <c r="G155" s="472">
        <f t="shared" si="11"/>
        <v>-0.0612244897959183</v>
      </c>
      <c r="H155" s="472">
        <f t="shared" si="12"/>
        <v>0.958333333333333</v>
      </c>
      <c r="I155" s="688" t="str">
        <f t="shared" si="13"/>
        <v>是</v>
      </c>
      <c r="J155" s="689" t="str">
        <f t="shared" si="14"/>
        <v>项</v>
      </c>
      <c r="M155" s="690">
        <f>VLOOKUP(B155,[262]公共预算支出!$C$3:$G$395,5,FALSE)</f>
        <v>43</v>
      </c>
      <c r="O155" s="691">
        <f>VLOOKUP(B155,[267]Sheet1!$D$6:$M$413,10,0)</f>
        <v>46</v>
      </c>
    </row>
    <row r="156" s="681" customFormat="1" ht="36" customHeight="1" spans="1:15">
      <c r="A156" s="684">
        <f t="shared" si="10"/>
        <v>7</v>
      </c>
      <c r="B156" s="438">
        <v>2012802</v>
      </c>
      <c r="C156" s="439" t="s">
        <v>308</v>
      </c>
      <c r="D156" s="230">
        <v>0</v>
      </c>
      <c r="E156" s="230">
        <v>0</v>
      </c>
      <c r="F156" s="230"/>
      <c r="G156" s="472">
        <f t="shared" si="11"/>
        <v>0</v>
      </c>
      <c r="H156" s="472">
        <f t="shared" si="12"/>
        <v>0</v>
      </c>
      <c r="I156" s="688" t="str">
        <f t="shared" si="13"/>
        <v>否</v>
      </c>
      <c r="J156" s="689" t="str">
        <f t="shared" si="14"/>
        <v>项</v>
      </c>
      <c r="M156" s="408"/>
      <c r="O156" s="408"/>
    </row>
    <row r="157" s="681" customFormat="1" ht="36" customHeight="1" spans="1:15">
      <c r="A157" s="684">
        <f t="shared" si="10"/>
        <v>7</v>
      </c>
      <c r="B157" s="438">
        <v>2012803</v>
      </c>
      <c r="C157" s="439" t="s">
        <v>309</v>
      </c>
      <c r="D157" s="230">
        <v>0</v>
      </c>
      <c r="E157" s="230">
        <v>0</v>
      </c>
      <c r="F157" s="230"/>
      <c r="G157" s="472">
        <f t="shared" si="11"/>
        <v>0</v>
      </c>
      <c r="H157" s="472">
        <f t="shared" si="12"/>
        <v>0</v>
      </c>
      <c r="I157" s="688" t="str">
        <f t="shared" si="13"/>
        <v>否</v>
      </c>
      <c r="J157" s="689" t="str">
        <f t="shared" si="14"/>
        <v>项</v>
      </c>
      <c r="M157" s="408"/>
      <c r="O157" s="408"/>
    </row>
    <row r="158" s="681" customFormat="1" ht="36" customHeight="1" spans="1:15">
      <c r="A158" s="684">
        <f t="shared" si="10"/>
        <v>7</v>
      </c>
      <c r="B158" s="438">
        <v>2012804</v>
      </c>
      <c r="C158" s="439" t="s">
        <v>321</v>
      </c>
      <c r="D158" s="230">
        <v>0</v>
      </c>
      <c r="E158" s="230">
        <v>0</v>
      </c>
      <c r="F158" s="230"/>
      <c r="G158" s="472">
        <f t="shared" si="11"/>
        <v>0</v>
      </c>
      <c r="H158" s="472">
        <f t="shared" si="12"/>
        <v>0</v>
      </c>
      <c r="I158" s="688" t="str">
        <f t="shared" si="13"/>
        <v>否</v>
      </c>
      <c r="J158" s="689" t="str">
        <f t="shared" si="14"/>
        <v>项</v>
      </c>
      <c r="M158" s="408"/>
      <c r="O158" s="408"/>
    </row>
    <row r="159" s="681" customFormat="1" ht="36" customHeight="1" spans="1:15">
      <c r="A159" s="684">
        <f t="shared" si="10"/>
        <v>7</v>
      </c>
      <c r="B159" s="438">
        <v>2012850</v>
      </c>
      <c r="C159" s="439" t="s">
        <v>316</v>
      </c>
      <c r="D159" s="230">
        <v>0</v>
      </c>
      <c r="E159" s="230">
        <v>0</v>
      </c>
      <c r="F159" s="230"/>
      <c r="G159" s="472">
        <f t="shared" si="11"/>
        <v>0</v>
      </c>
      <c r="H159" s="472">
        <f t="shared" si="12"/>
        <v>0</v>
      </c>
      <c r="I159" s="688" t="str">
        <f t="shared" si="13"/>
        <v>否</v>
      </c>
      <c r="J159" s="689" t="str">
        <f t="shared" si="14"/>
        <v>项</v>
      </c>
      <c r="M159" s="408"/>
      <c r="O159" s="408"/>
    </row>
    <row r="160" s="681" customFormat="1" ht="36" customHeight="1" spans="1:15">
      <c r="A160" s="684">
        <f t="shared" si="10"/>
        <v>7</v>
      </c>
      <c r="B160" s="438">
        <v>2012899</v>
      </c>
      <c r="C160" s="439" t="s">
        <v>397</v>
      </c>
      <c r="D160" s="230">
        <v>0</v>
      </c>
      <c r="E160" s="230">
        <v>6</v>
      </c>
      <c r="F160" s="230">
        <v>3</v>
      </c>
      <c r="G160" s="472">
        <f t="shared" si="11"/>
        <v>0</v>
      </c>
      <c r="H160" s="472">
        <f t="shared" si="12"/>
        <v>0.5</v>
      </c>
      <c r="I160" s="688" t="str">
        <f t="shared" si="13"/>
        <v>是</v>
      </c>
      <c r="J160" s="689" t="str">
        <f t="shared" si="14"/>
        <v>项</v>
      </c>
      <c r="M160" s="690">
        <f>VLOOKUP(B160,[262]公共预算支出!$C$3:$G$395,5,FALSE)</f>
        <v>3</v>
      </c>
      <c r="O160" s="691">
        <f>VLOOKUP(B160,[267]Sheet1!$D$6:$M$413,10,0)</f>
        <v>3</v>
      </c>
    </row>
    <row r="161" s="681" customFormat="1" ht="36" customHeight="1" spans="1:10">
      <c r="A161" s="684">
        <f t="shared" si="10"/>
        <v>5</v>
      </c>
      <c r="B161" s="437">
        <v>20129</v>
      </c>
      <c r="C161" s="289" t="s">
        <v>398</v>
      </c>
      <c r="D161" s="286">
        <v>330</v>
      </c>
      <c r="E161" s="286">
        <v>372</v>
      </c>
      <c r="F161" s="286">
        <f>SUM(F162:F167)</f>
        <v>375</v>
      </c>
      <c r="G161" s="475">
        <f t="shared" si="11"/>
        <v>0.136363636363636</v>
      </c>
      <c r="H161" s="475">
        <f t="shared" si="12"/>
        <v>1.00806451612903</v>
      </c>
      <c r="I161" s="688" t="str">
        <f t="shared" si="13"/>
        <v>是</v>
      </c>
      <c r="J161" s="689" t="str">
        <f t="shared" si="14"/>
        <v>款</v>
      </c>
    </row>
    <row r="162" s="681" customFormat="1" ht="36" customHeight="1" spans="1:15">
      <c r="A162" s="684">
        <f t="shared" si="10"/>
        <v>7</v>
      </c>
      <c r="B162" s="438">
        <v>2012901</v>
      </c>
      <c r="C162" s="439" t="s">
        <v>307</v>
      </c>
      <c r="D162" s="230">
        <v>189</v>
      </c>
      <c r="E162" s="230">
        <v>206</v>
      </c>
      <c r="F162" s="230">
        <v>200</v>
      </c>
      <c r="G162" s="472">
        <f t="shared" si="11"/>
        <v>0.0582010582010581</v>
      </c>
      <c r="H162" s="472">
        <f t="shared" si="12"/>
        <v>0.970873786407767</v>
      </c>
      <c r="I162" s="688" t="str">
        <f t="shared" si="13"/>
        <v>是</v>
      </c>
      <c r="J162" s="689" t="str">
        <f t="shared" si="14"/>
        <v>项</v>
      </c>
      <c r="M162" s="690">
        <f>VLOOKUP(B162,[262]公共预算支出!$C$3:$G$395,5,FALSE)</f>
        <v>190</v>
      </c>
      <c r="O162" s="691">
        <f>VLOOKUP(B162,[267]Sheet1!$D$6:$M$413,10,0)</f>
        <v>200</v>
      </c>
    </row>
    <row r="163" s="681" customFormat="1" ht="36" customHeight="1" spans="1:15">
      <c r="A163" s="684">
        <f t="shared" si="10"/>
        <v>7</v>
      </c>
      <c r="B163" s="438">
        <v>2012902</v>
      </c>
      <c r="C163" s="439" t="s">
        <v>308</v>
      </c>
      <c r="D163" s="230">
        <v>7</v>
      </c>
      <c r="E163" s="230">
        <v>7</v>
      </c>
      <c r="F163" s="230">
        <v>7</v>
      </c>
      <c r="G163" s="472">
        <f t="shared" si="11"/>
        <v>0</v>
      </c>
      <c r="H163" s="472">
        <f t="shared" si="12"/>
        <v>1</v>
      </c>
      <c r="I163" s="688" t="str">
        <f t="shared" si="13"/>
        <v>是</v>
      </c>
      <c r="J163" s="689" t="str">
        <f t="shared" si="14"/>
        <v>项</v>
      </c>
      <c r="M163" s="690">
        <f>VLOOKUP(B163,[262]公共预算支出!$C$3:$G$395,5,FALSE)</f>
        <v>7</v>
      </c>
      <c r="O163" s="691">
        <f>VLOOKUP(B163,[267]Sheet1!$D$6:$M$413,10,0)</f>
        <v>7</v>
      </c>
    </row>
    <row r="164" s="681" customFormat="1" ht="36" customHeight="1" spans="1:15">
      <c r="A164" s="684">
        <f t="shared" si="10"/>
        <v>7</v>
      </c>
      <c r="B164" s="438">
        <v>2012903</v>
      </c>
      <c r="C164" s="439" t="s">
        <v>309</v>
      </c>
      <c r="D164" s="230">
        <v>0</v>
      </c>
      <c r="E164" s="230">
        <v>0</v>
      </c>
      <c r="F164" s="230"/>
      <c r="G164" s="472">
        <f t="shared" si="11"/>
        <v>0</v>
      </c>
      <c r="H164" s="472">
        <f t="shared" si="12"/>
        <v>0</v>
      </c>
      <c r="I164" s="688" t="str">
        <f t="shared" si="13"/>
        <v>否</v>
      </c>
      <c r="J164" s="689" t="str">
        <f t="shared" si="14"/>
        <v>项</v>
      </c>
      <c r="M164" s="408"/>
      <c r="O164" s="408"/>
    </row>
    <row r="165" s="681" customFormat="1" ht="36" customHeight="1" spans="1:15">
      <c r="A165" s="684">
        <f t="shared" si="10"/>
        <v>7</v>
      </c>
      <c r="B165" s="444">
        <v>2012906</v>
      </c>
      <c r="C165" s="439" t="s">
        <v>399</v>
      </c>
      <c r="D165" s="230">
        <v>0</v>
      </c>
      <c r="E165" s="230">
        <v>0</v>
      </c>
      <c r="F165" s="230"/>
      <c r="G165" s="472">
        <f t="shared" si="11"/>
        <v>0</v>
      </c>
      <c r="H165" s="472">
        <f t="shared" si="12"/>
        <v>0</v>
      </c>
      <c r="I165" s="688" t="str">
        <f t="shared" si="13"/>
        <v>否</v>
      </c>
      <c r="J165" s="689" t="str">
        <f t="shared" si="14"/>
        <v>项</v>
      </c>
      <c r="M165" s="408"/>
      <c r="O165" s="408"/>
    </row>
    <row r="166" s="681" customFormat="1" ht="36" customHeight="1" spans="1:15">
      <c r="A166" s="684">
        <f t="shared" si="10"/>
        <v>7</v>
      </c>
      <c r="B166" s="438">
        <v>2012950</v>
      </c>
      <c r="C166" s="439" t="s">
        <v>316</v>
      </c>
      <c r="D166" s="230">
        <v>58</v>
      </c>
      <c r="E166" s="230">
        <v>64</v>
      </c>
      <c r="F166" s="230">
        <v>95</v>
      </c>
      <c r="G166" s="472">
        <f t="shared" si="11"/>
        <v>0.637931034482759</v>
      </c>
      <c r="H166" s="472">
        <f t="shared" si="12"/>
        <v>1.484375</v>
      </c>
      <c r="I166" s="688" t="str">
        <f t="shared" si="13"/>
        <v>是</v>
      </c>
      <c r="J166" s="689" t="str">
        <f t="shared" si="14"/>
        <v>项</v>
      </c>
      <c r="M166" s="690">
        <f>VLOOKUP(B166,[262]公共预算支出!$C$3:$G$395,5,FALSE)</f>
        <v>95</v>
      </c>
      <c r="O166" s="691">
        <f>VLOOKUP(B166,[267]Sheet1!$D$6:$M$413,10,0)</f>
        <v>95</v>
      </c>
    </row>
    <row r="167" s="681" customFormat="1" ht="36" customHeight="1" spans="1:15">
      <c r="A167" s="684">
        <f t="shared" si="10"/>
        <v>7</v>
      </c>
      <c r="B167" s="438">
        <v>2012999</v>
      </c>
      <c r="C167" s="439" t="s">
        <v>400</v>
      </c>
      <c r="D167" s="230">
        <v>76</v>
      </c>
      <c r="E167" s="230">
        <v>95</v>
      </c>
      <c r="F167" s="230">
        <v>73</v>
      </c>
      <c r="G167" s="472">
        <f t="shared" si="11"/>
        <v>-0.0394736842105263</v>
      </c>
      <c r="H167" s="472">
        <f t="shared" si="12"/>
        <v>0.768421052631579</v>
      </c>
      <c r="I167" s="688" t="str">
        <f t="shared" si="13"/>
        <v>是</v>
      </c>
      <c r="J167" s="689" t="str">
        <f t="shared" si="14"/>
        <v>项</v>
      </c>
      <c r="M167" s="690">
        <f>VLOOKUP(B167,[262]公共预算支出!$C$3:$G$395,5,FALSE)</f>
        <v>71</v>
      </c>
      <c r="O167" s="691">
        <f>VLOOKUP(B167,[267]Sheet1!$D$6:$M$413,10,0)</f>
        <v>73</v>
      </c>
    </row>
    <row r="168" s="681" customFormat="1" ht="36" customHeight="1" spans="1:10">
      <c r="A168" s="684">
        <f t="shared" si="10"/>
        <v>5</v>
      </c>
      <c r="B168" s="437">
        <v>20131</v>
      </c>
      <c r="C168" s="289" t="s">
        <v>401</v>
      </c>
      <c r="D168" s="286">
        <v>1049</v>
      </c>
      <c r="E168" s="286">
        <v>1108</v>
      </c>
      <c r="F168" s="286">
        <f>SUM(F169:F174)</f>
        <v>960</v>
      </c>
      <c r="G168" s="475">
        <f t="shared" si="11"/>
        <v>-0.0848427073403241</v>
      </c>
      <c r="H168" s="475">
        <f t="shared" si="12"/>
        <v>0.866425992779783</v>
      </c>
      <c r="I168" s="688" t="str">
        <f t="shared" si="13"/>
        <v>是</v>
      </c>
      <c r="J168" s="689" t="str">
        <f t="shared" si="14"/>
        <v>款</v>
      </c>
    </row>
    <row r="169" s="681" customFormat="1" ht="36" customHeight="1" spans="1:15">
      <c r="A169" s="684">
        <f t="shared" si="10"/>
        <v>7</v>
      </c>
      <c r="B169" s="438">
        <v>2013101</v>
      </c>
      <c r="C169" s="439" t="s">
        <v>307</v>
      </c>
      <c r="D169" s="230">
        <v>932</v>
      </c>
      <c r="E169" s="230">
        <v>897</v>
      </c>
      <c r="F169" s="230">
        <v>836</v>
      </c>
      <c r="G169" s="472">
        <f t="shared" si="11"/>
        <v>-0.103004291845494</v>
      </c>
      <c r="H169" s="472">
        <f t="shared" si="12"/>
        <v>0.931995540691193</v>
      </c>
      <c r="I169" s="688" t="str">
        <f t="shared" si="13"/>
        <v>是</v>
      </c>
      <c r="J169" s="689" t="str">
        <f t="shared" si="14"/>
        <v>项</v>
      </c>
      <c r="M169" s="690">
        <f>VLOOKUP(B169,[262]公共预算支出!$C$3:$G$395,5,FALSE)</f>
        <v>795</v>
      </c>
      <c r="O169" s="691">
        <f>VLOOKUP(B169,[267]Sheet1!$D$6:$M$413,10,0)</f>
        <v>836</v>
      </c>
    </row>
    <row r="170" s="681" customFormat="1" ht="36" customHeight="1" spans="1:15">
      <c r="A170" s="684">
        <f t="shared" si="10"/>
        <v>7</v>
      </c>
      <c r="B170" s="438">
        <v>2013102</v>
      </c>
      <c r="C170" s="439" t="s">
        <v>308</v>
      </c>
      <c r="D170" s="230">
        <v>21</v>
      </c>
      <c r="E170" s="230">
        <v>105</v>
      </c>
      <c r="F170" s="230">
        <v>11</v>
      </c>
      <c r="G170" s="472">
        <f t="shared" si="11"/>
        <v>-0.476190476190476</v>
      </c>
      <c r="H170" s="472">
        <f t="shared" si="12"/>
        <v>0.104761904761905</v>
      </c>
      <c r="I170" s="688" t="str">
        <f t="shared" si="13"/>
        <v>是</v>
      </c>
      <c r="J170" s="689" t="str">
        <f t="shared" si="14"/>
        <v>项</v>
      </c>
      <c r="M170" s="690">
        <f>VLOOKUP(B170,[262]公共预算支出!$C$3:$G$395,5,FALSE)</f>
        <v>8</v>
      </c>
      <c r="O170" s="691">
        <f>VLOOKUP(B170,[267]Sheet1!$D$6:$M$413,10,0)</f>
        <v>11</v>
      </c>
    </row>
    <row r="171" s="681" customFormat="1" ht="36" customHeight="1" spans="1:15">
      <c r="A171" s="684">
        <f t="shared" si="10"/>
        <v>7</v>
      </c>
      <c r="B171" s="438">
        <v>2013103</v>
      </c>
      <c r="C171" s="439" t="s">
        <v>309</v>
      </c>
      <c r="D171" s="230">
        <v>0</v>
      </c>
      <c r="E171" s="230">
        <v>0</v>
      </c>
      <c r="F171" s="230"/>
      <c r="G171" s="472">
        <f t="shared" si="11"/>
        <v>0</v>
      </c>
      <c r="H171" s="472">
        <f t="shared" si="12"/>
        <v>0</v>
      </c>
      <c r="I171" s="688" t="str">
        <f t="shared" si="13"/>
        <v>否</v>
      </c>
      <c r="J171" s="689" t="str">
        <f t="shared" si="14"/>
        <v>项</v>
      </c>
      <c r="M171" s="408"/>
      <c r="O171" s="408"/>
    </row>
    <row r="172" s="681" customFormat="1" ht="36" customHeight="1" spans="1:15">
      <c r="A172" s="684">
        <f t="shared" si="10"/>
        <v>7</v>
      </c>
      <c r="B172" s="438">
        <v>2013105</v>
      </c>
      <c r="C172" s="439" t="s">
        <v>402</v>
      </c>
      <c r="D172" s="230">
        <v>0</v>
      </c>
      <c r="E172" s="230">
        <v>0</v>
      </c>
      <c r="F172" s="230"/>
      <c r="G172" s="472">
        <f t="shared" si="11"/>
        <v>0</v>
      </c>
      <c r="H172" s="472">
        <f t="shared" si="12"/>
        <v>0</v>
      </c>
      <c r="I172" s="688" t="str">
        <f t="shared" si="13"/>
        <v>否</v>
      </c>
      <c r="J172" s="689" t="str">
        <f t="shared" si="14"/>
        <v>项</v>
      </c>
      <c r="M172" s="408"/>
      <c r="O172" s="408"/>
    </row>
    <row r="173" s="681" customFormat="1" ht="36" customHeight="1" spans="1:15">
      <c r="A173" s="684">
        <f t="shared" si="10"/>
        <v>7</v>
      </c>
      <c r="B173" s="438">
        <v>2013150</v>
      </c>
      <c r="C173" s="439" t="s">
        <v>316</v>
      </c>
      <c r="D173" s="230">
        <v>96</v>
      </c>
      <c r="E173" s="230">
        <v>101</v>
      </c>
      <c r="F173" s="230">
        <v>108</v>
      </c>
      <c r="G173" s="472">
        <f t="shared" si="11"/>
        <v>0.125</v>
      </c>
      <c r="H173" s="472">
        <f t="shared" si="12"/>
        <v>1.06930693069307</v>
      </c>
      <c r="I173" s="688" t="str">
        <f t="shared" si="13"/>
        <v>是</v>
      </c>
      <c r="J173" s="689" t="str">
        <f t="shared" si="14"/>
        <v>项</v>
      </c>
      <c r="M173" s="690">
        <f>VLOOKUP(B173,[262]公共预算支出!$C$3:$G$395,5,FALSE)</f>
        <v>108</v>
      </c>
      <c r="O173" s="691">
        <f>VLOOKUP(B173,[267]Sheet1!$D$6:$M$413,10,0)</f>
        <v>108</v>
      </c>
    </row>
    <row r="174" s="681" customFormat="1" ht="36" customHeight="1" spans="1:15">
      <c r="A174" s="684">
        <f t="shared" si="10"/>
        <v>7</v>
      </c>
      <c r="B174" s="438">
        <v>2013199</v>
      </c>
      <c r="C174" s="439" t="s">
        <v>403</v>
      </c>
      <c r="D174" s="230">
        <v>0</v>
      </c>
      <c r="E174" s="230">
        <v>5</v>
      </c>
      <c r="F174" s="230">
        <v>5</v>
      </c>
      <c r="G174" s="472">
        <f t="shared" si="11"/>
        <v>0</v>
      </c>
      <c r="H174" s="472">
        <f t="shared" si="12"/>
        <v>1</v>
      </c>
      <c r="I174" s="688" t="str">
        <f t="shared" si="13"/>
        <v>是</v>
      </c>
      <c r="J174" s="689" t="str">
        <f t="shared" si="14"/>
        <v>项</v>
      </c>
      <c r="M174" s="690">
        <f>VLOOKUP(B174,[262]公共预算支出!$C$3:$G$395,5,FALSE)</f>
        <v>5</v>
      </c>
      <c r="O174" s="691">
        <f>VLOOKUP(B174,[267]Sheet1!$D$6:$M$413,10,0)</f>
        <v>5</v>
      </c>
    </row>
    <row r="175" s="681" customFormat="1" ht="36" customHeight="1" spans="1:10">
      <c r="A175" s="684">
        <f t="shared" si="10"/>
        <v>5</v>
      </c>
      <c r="B175" s="437">
        <v>20132</v>
      </c>
      <c r="C175" s="289" t="s">
        <v>404</v>
      </c>
      <c r="D175" s="286">
        <v>742</v>
      </c>
      <c r="E175" s="286">
        <v>1237</v>
      </c>
      <c r="F175" s="286">
        <f>SUM(F176:F181)</f>
        <v>702</v>
      </c>
      <c r="G175" s="475">
        <f t="shared" si="11"/>
        <v>-0.0539083557951483</v>
      </c>
      <c r="H175" s="475">
        <f t="shared" si="12"/>
        <v>0.567502021018593</v>
      </c>
      <c r="I175" s="688" t="str">
        <f t="shared" si="13"/>
        <v>是</v>
      </c>
      <c r="J175" s="689" t="str">
        <f t="shared" si="14"/>
        <v>款</v>
      </c>
    </row>
    <row r="176" s="681" customFormat="1" ht="36" customHeight="1" spans="1:15">
      <c r="A176" s="684">
        <f t="shared" si="10"/>
        <v>7</v>
      </c>
      <c r="B176" s="438">
        <v>2013201</v>
      </c>
      <c r="C176" s="439" t="s">
        <v>307</v>
      </c>
      <c r="D176" s="230">
        <v>616</v>
      </c>
      <c r="E176" s="230">
        <v>647</v>
      </c>
      <c r="F176" s="230">
        <v>615</v>
      </c>
      <c r="G176" s="472">
        <f t="shared" si="11"/>
        <v>-0.00162337662337664</v>
      </c>
      <c r="H176" s="472">
        <f t="shared" si="12"/>
        <v>0.950540958268934</v>
      </c>
      <c r="I176" s="688" t="str">
        <f t="shared" si="13"/>
        <v>是</v>
      </c>
      <c r="J176" s="689" t="str">
        <f t="shared" si="14"/>
        <v>项</v>
      </c>
      <c r="M176" s="690">
        <f>VLOOKUP(B176,[262]公共预算支出!$C$3:$G$395,5,FALSE)</f>
        <v>577</v>
      </c>
      <c r="O176" s="691">
        <f>VLOOKUP(B176,[267]Sheet1!$D$6:$M$413,10,0)</f>
        <v>616</v>
      </c>
    </row>
    <row r="177" s="681" customFormat="1" ht="36" customHeight="1" spans="1:15">
      <c r="A177" s="684">
        <f t="shared" si="10"/>
        <v>7</v>
      </c>
      <c r="B177" s="438">
        <v>2013202</v>
      </c>
      <c r="C177" s="439" t="s">
        <v>308</v>
      </c>
      <c r="D177" s="230">
        <v>126</v>
      </c>
      <c r="E177" s="230">
        <v>578</v>
      </c>
      <c r="F177" s="230">
        <v>67</v>
      </c>
      <c r="G177" s="472">
        <f t="shared" si="11"/>
        <v>-0.468253968253968</v>
      </c>
      <c r="H177" s="472">
        <f t="shared" si="12"/>
        <v>0.115916955017301</v>
      </c>
      <c r="I177" s="688" t="str">
        <f t="shared" si="13"/>
        <v>是</v>
      </c>
      <c r="J177" s="689" t="str">
        <f t="shared" si="14"/>
        <v>项</v>
      </c>
      <c r="M177" s="690">
        <f>VLOOKUP(B177,[262]公共预算支出!$C$3:$G$395,5,FALSE)</f>
        <v>68</v>
      </c>
      <c r="O177" s="691">
        <f>VLOOKUP(B177,[267]Sheet1!$D$6:$M$413,10,0)</f>
        <v>67</v>
      </c>
    </row>
    <row r="178" s="681" customFormat="1" ht="36" customHeight="1" spans="1:15">
      <c r="A178" s="684">
        <f t="shared" si="10"/>
        <v>7</v>
      </c>
      <c r="B178" s="438">
        <v>2013203</v>
      </c>
      <c r="C178" s="439" t="s">
        <v>309</v>
      </c>
      <c r="D178" s="230">
        <v>0</v>
      </c>
      <c r="E178" s="230">
        <v>0</v>
      </c>
      <c r="F178" s="230"/>
      <c r="G178" s="472">
        <f t="shared" si="11"/>
        <v>0</v>
      </c>
      <c r="H178" s="472">
        <f t="shared" si="12"/>
        <v>0</v>
      </c>
      <c r="I178" s="688" t="str">
        <f t="shared" si="13"/>
        <v>否</v>
      </c>
      <c r="J178" s="689" t="str">
        <f t="shared" si="14"/>
        <v>项</v>
      </c>
      <c r="M178" s="408"/>
      <c r="O178" s="408"/>
    </row>
    <row r="179" s="681" customFormat="1" ht="36" customHeight="1" spans="1:15">
      <c r="A179" s="684">
        <f t="shared" si="10"/>
        <v>7</v>
      </c>
      <c r="B179" s="438">
        <v>2013204</v>
      </c>
      <c r="C179" s="439" t="s">
        <v>405</v>
      </c>
      <c r="D179" s="230">
        <v>0</v>
      </c>
      <c r="E179" s="230">
        <v>0</v>
      </c>
      <c r="F179" s="230"/>
      <c r="G179" s="472">
        <f t="shared" si="11"/>
        <v>0</v>
      </c>
      <c r="H179" s="472">
        <f t="shared" si="12"/>
        <v>0</v>
      </c>
      <c r="I179" s="688" t="str">
        <f t="shared" si="13"/>
        <v>否</v>
      </c>
      <c r="J179" s="689" t="str">
        <f t="shared" si="14"/>
        <v>项</v>
      </c>
      <c r="M179" s="408"/>
      <c r="O179" s="408"/>
    </row>
    <row r="180" s="681" customFormat="1" ht="36" customHeight="1" spans="1:15">
      <c r="A180" s="684">
        <f t="shared" si="10"/>
        <v>7</v>
      </c>
      <c r="B180" s="438">
        <v>2013250</v>
      </c>
      <c r="C180" s="439" t="s">
        <v>316</v>
      </c>
      <c r="D180" s="230">
        <v>0</v>
      </c>
      <c r="E180" s="230">
        <v>0</v>
      </c>
      <c r="F180" s="230">
        <v>20</v>
      </c>
      <c r="G180" s="472">
        <f t="shared" si="11"/>
        <v>0</v>
      </c>
      <c r="H180" s="472">
        <f t="shared" si="12"/>
        <v>0</v>
      </c>
      <c r="I180" s="688" t="str">
        <f t="shared" si="13"/>
        <v>是</v>
      </c>
      <c r="J180" s="689" t="str">
        <f t="shared" si="14"/>
        <v>项</v>
      </c>
      <c r="M180" s="690">
        <f>VLOOKUP(B180,[262]公共预算支出!$C$3:$G$395,5,FALSE)</f>
        <v>20</v>
      </c>
      <c r="O180" s="691">
        <f>VLOOKUP(B180,[267]Sheet1!$D$6:$M$413,10,0)</f>
        <v>20</v>
      </c>
    </row>
    <row r="181" s="681" customFormat="1" ht="36" customHeight="1" spans="1:15">
      <c r="A181" s="684">
        <f t="shared" si="10"/>
        <v>7</v>
      </c>
      <c r="B181" s="438">
        <v>2013299</v>
      </c>
      <c r="C181" s="439" t="s">
        <v>406</v>
      </c>
      <c r="D181" s="230">
        <v>0</v>
      </c>
      <c r="E181" s="230">
        <v>12</v>
      </c>
      <c r="F181" s="230"/>
      <c r="G181" s="472">
        <f t="shared" si="11"/>
        <v>0</v>
      </c>
      <c r="H181" s="472">
        <f t="shared" si="12"/>
        <v>0</v>
      </c>
      <c r="I181" s="688" t="str">
        <f t="shared" si="13"/>
        <v>是</v>
      </c>
      <c r="J181" s="689" t="str">
        <f t="shared" si="14"/>
        <v>项</v>
      </c>
      <c r="M181" s="408"/>
      <c r="O181" s="408"/>
    </row>
    <row r="182" s="681" customFormat="1" ht="36" customHeight="1" spans="1:10">
      <c r="A182" s="684">
        <f t="shared" si="10"/>
        <v>5</v>
      </c>
      <c r="B182" s="437">
        <v>20133</v>
      </c>
      <c r="C182" s="289" t="s">
        <v>407</v>
      </c>
      <c r="D182" s="286">
        <v>449</v>
      </c>
      <c r="E182" s="286">
        <v>429</v>
      </c>
      <c r="F182" s="286">
        <f>SUM(F183:F188)</f>
        <v>437</v>
      </c>
      <c r="G182" s="475">
        <f t="shared" si="11"/>
        <v>-0.0267260579064588</v>
      </c>
      <c r="H182" s="475">
        <f t="shared" si="12"/>
        <v>1.01864801864802</v>
      </c>
      <c r="I182" s="688" t="str">
        <f t="shared" si="13"/>
        <v>是</v>
      </c>
      <c r="J182" s="689" t="str">
        <f t="shared" si="14"/>
        <v>款</v>
      </c>
    </row>
    <row r="183" s="681" customFormat="1" ht="36" customHeight="1" spans="1:15">
      <c r="A183" s="684">
        <f t="shared" si="10"/>
        <v>7</v>
      </c>
      <c r="B183" s="438">
        <v>2013301</v>
      </c>
      <c r="C183" s="439" t="s">
        <v>307</v>
      </c>
      <c r="D183" s="230">
        <v>279</v>
      </c>
      <c r="E183" s="230">
        <v>311</v>
      </c>
      <c r="F183" s="230">
        <v>247</v>
      </c>
      <c r="G183" s="472">
        <f t="shared" si="11"/>
        <v>-0.114695340501792</v>
      </c>
      <c r="H183" s="472">
        <f t="shared" si="12"/>
        <v>0.794212218649518</v>
      </c>
      <c r="I183" s="688" t="str">
        <f t="shared" si="13"/>
        <v>是</v>
      </c>
      <c r="J183" s="689" t="str">
        <f t="shared" si="14"/>
        <v>项</v>
      </c>
      <c r="M183" s="690">
        <f>VLOOKUP(B183,[262]公共预算支出!$C$3:$G$395,5,FALSE)</f>
        <v>227</v>
      </c>
      <c r="O183" s="691">
        <f>VLOOKUP(B183,[267]Sheet1!$D$6:$M$413,10,0)</f>
        <v>246</v>
      </c>
    </row>
    <row r="184" s="681" customFormat="1" ht="36" customHeight="1" spans="1:15">
      <c r="A184" s="684">
        <f t="shared" si="10"/>
        <v>7</v>
      </c>
      <c r="B184" s="438">
        <v>2013302</v>
      </c>
      <c r="C184" s="439" t="s">
        <v>308</v>
      </c>
      <c r="D184" s="230">
        <v>0</v>
      </c>
      <c r="E184" s="230">
        <v>0</v>
      </c>
      <c r="F184" s="230"/>
      <c r="G184" s="472">
        <f t="shared" si="11"/>
        <v>0</v>
      </c>
      <c r="H184" s="472">
        <f t="shared" si="12"/>
        <v>0</v>
      </c>
      <c r="I184" s="688" t="str">
        <f t="shared" si="13"/>
        <v>否</v>
      </c>
      <c r="J184" s="689" t="str">
        <f t="shared" si="14"/>
        <v>项</v>
      </c>
      <c r="M184" s="408"/>
      <c r="O184" s="408"/>
    </row>
    <row r="185" s="681" customFormat="1" ht="36" customHeight="1" spans="1:15">
      <c r="A185" s="684">
        <f t="shared" si="10"/>
        <v>7</v>
      </c>
      <c r="B185" s="438">
        <v>2013303</v>
      </c>
      <c r="C185" s="439" t="s">
        <v>309</v>
      </c>
      <c r="D185" s="230">
        <v>0</v>
      </c>
      <c r="E185" s="230">
        <v>0</v>
      </c>
      <c r="F185" s="230"/>
      <c r="G185" s="472">
        <f t="shared" si="11"/>
        <v>0</v>
      </c>
      <c r="H185" s="472">
        <f t="shared" si="12"/>
        <v>0</v>
      </c>
      <c r="I185" s="688" t="str">
        <f t="shared" si="13"/>
        <v>否</v>
      </c>
      <c r="J185" s="689" t="str">
        <f t="shared" si="14"/>
        <v>项</v>
      </c>
      <c r="M185" s="408"/>
      <c r="O185" s="408"/>
    </row>
    <row r="186" s="681" customFormat="1" ht="36" customHeight="1" spans="1:15">
      <c r="A186" s="684">
        <f t="shared" si="10"/>
        <v>7</v>
      </c>
      <c r="B186" s="438">
        <v>2013304</v>
      </c>
      <c r="C186" s="439" t="s">
        <v>408</v>
      </c>
      <c r="D186" s="230">
        <v>20</v>
      </c>
      <c r="E186" s="230">
        <v>10</v>
      </c>
      <c r="F186" s="230">
        <v>59</v>
      </c>
      <c r="G186" s="472">
        <f t="shared" si="11"/>
        <v>1.95</v>
      </c>
      <c r="H186" s="472">
        <f t="shared" si="12"/>
        <v>5.9</v>
      </c>
      <c r="I186" s="688" t="str">
        <f t="shared" si="13"/>
        <v>是</v>
      </c>
      <c r="J186" s="689" t="str">
        <f t="shared" si="14"/>
        <v>项</v>
      </c>
      <c r="M186" s="690">
        <f>VLOOKUP(B186,[262]公共预算支出!$C$3:$G$395,5,FALSE)</f>
        <v>8</v>
      </c>
      <c r="O186" s="691">
        <f>VLOOKUP(B186,[267]Sheet1!$D$6:$M$413,10,0)</f>
        <v>59</v>
      </c>
    </row>
    <row r="187" s="681" customFormat="1" ht="36" customHeight="1" spans="1:15">
      <c r="A187" s="684">
        <f t="shared" si="10"/>
        <v>7</v>
      </c>
      <c r="B187" s="438">
        <v>2013350</v>
      </c>
      <c r="C187" s="439" t="s">
        <v>316</v>
      </c>
      <c r="D187" s="230">
        <v>150</v>
      </c>
      <c r="E187" s="230">
        <v>108</v>
      </c>
      <c r="F187" s="230">
        <v>131</v>
      </c>
      <c r="G187" s="472">
        <f t="shared" si="11"/>
        <v>-0.126666666666667</v>
      </c>
      <c r="H187" s="472">
        <f t="shared" si="12"/>
        <v>1.21296296296296</v>
      </c>
      <c r="I187" s="688" t="str">
        <f t="shared" si="13"/>
        <v>是</v>
      </c>
      <c r="J187" s="689" t="str">
        <f t="shared" si="14"/>
        <v>项</v>
      </c>
      <c r="M187" s="690">
        <f>VLOOKUP(B187,[262]公共预算支出!$C$3:$G$395,5,FALSE)</f>
        <v>131</v>
      </c>
      <c r="O187" s="691">
        <f>VLOOKUP(B187,[267]Sheet1!$D$6:$M$413,10,0)</f>
        <v>131</v>
      </c>
    </row>
    <row r="188" s="681" customFormat="1" ht="36" customHeight="1" spans="1:15">
      <c r="A188" s="684">
        <f t="shared" si="10"/>
        <v>7</v>
      </c>
      <c r="B188" s="438">
        <v>2013399</v>
      </c>
      <c r="C188" s="439" t="s">
        <v>409</v>
      </c>
      <c r="D188" s="230">
        <v>0</v>
      </c>
      <c r="E188" s="230">
        <v>0</v>
      </c>
      <c r="F188" s="230"/>
      <c r="G188" s="472">
        <f t="shared" si="11"/>
        <v>0</v>
      </c>
      <c r="H188" s="472">
        <f t="shared" si="12"/>
        <v>0</v>
      </c>
      <c r="I188" s="688" t="str">
        <f t="shared" si="13"/>
        <v>否</v>
      </c>
      <c r="J188" s="689" t="str">
        <f t="shared" si="14"/>
        <v>项</v>
      </c>
      <c r="M188" s="408"/>
      <c r="O188" s="408"/>
    </row>
    <row r="189" s="681" customFormat="1" ht="36" customHeight="1" spans="1:10">
      <c r="A189" s="684">
        <f t="shared" si="10"/>
        <v>5</v>
      </c>
      <c r="B189" s="437">
        <v>20134</v>
      </c>
      <c r="C189" s="289" t="s">
        <v>410</v>
      </c>
      <c r="D189" s="286">
        <v>248</v>
      </c>
      <c r="E189" s="286">
        <v>382</v>
      </c>
      <c r="F189" s="286">
        <f>SUM(F190:F196)</f>
        <v>194</v>
      </c>
      <c r="G189" s="475">
        <f t="shared" si="11"/>
        <v>-0.217741935483871</v>
      </c>
      <c r="H189" s="475">
        <f t="shared" si="12"/>
        <v>0.507853403141361</v>
      </c>
      <c r="I189" s="688" t="str">
        <f t="shared" si="13"/>
        <v>是</v>
      </c>
      <c r="J189" s="689" t="str">
        <f t="shared" si="14"/>
        <v>款</v>
      </c>
    </row>
    <row r="190" s="681" customFormat="1" ht="36" customHeight="1" spans="1:15">
      <c r="A190" s="684">
        <f t="shared" si="10"/>
        <v>7</v>
      </c>
      <c r="B190" s="438">
        <v>2013401</v>
      </c>
      <c r="C190" s="439" t="s">
        <v>307</v>
      </c>
      <c r="D190" s="230">
        <v>150</v>
      </c>
      <c r="E190" s="230">
        <v>155</v>
      </c>
      <c r="F190" s="230">
        <v>140</v>
      </c>
      <c r="G190" s="472">
        <f t="shared" si="11"/>
        <v>-0.0666666666666667</v>
      </c>
      <c r="H190" s="472">
        <f t="shared" si="12"/>
        <v>0.903225806451613</v>
      </c>
      <c r="I190" s="688" t="str">
        <f t="shared" si="13"/>
        <v>是</v>
      </c>
      <c r="J190" s="689" t="str">
        <f t="shared" si="14"/>
        <v>项</v>
      </c>
      <c r="M190" s="690">
        <f>VLOOKUP(B190,[262]公共预算支出!$C$3:$G$395,5,FALSE)</f>
        <v>132</v>
      </c>
      <c r="O190" s="691">
        <f>VLOOKUP(B190,[267]Sheet1!$D$6:$M$413,10,0)</f>
        <v>141</v>
      </c>
    </row>
    <row r="191" s="681" customFormat="1" ht="36" customHeight="1" spans="1:15">
      <c r="A191" s="684">
        <f t="shared" si="10"/>
        <v>7</v>
      </c>
      <c r="B191" s="438">
        <v>2013402</v>
      </c>
      <c r="C191" s="439" t="s">
        <v>308</v>
      </c>
      <c r="D191" s="230">
        <v>0</v>
      </c>
      <c r="E191" s="230">
        <v>0</v>
      </c>
      <c r="F191" s="230"/>
      <c r="G191" s="472">
        <f t="shared" si="11"/>
        <v>0</v>
      </c>
      <c r="H191" s="472">
        <f t="shared" si="12"/>
        <v>0</v>
      </c>
      <c r="I191" s="688" t="str">
        <f t="shared" si="13"/>
        <v>否</v>
      </c>
      <c r="J191" s="689" t="str">
        <f t="shared" si="14"/>
        <v>项</v>
      </c>
      <c r="M191" s="408"/>
      <c r="O191" s="408"/>
    </row>
    <row r="192" s="681" customFormat="1" ht="36" customHeight="1" spans="1:15">
      <c r="A192" s="684">
        <f t="shared" si="10"/>
        <v>7</v>
      </c>
      <c r="B192" s="438">
        <v>2013403</v>
      </c>
      <c r="C192" s="439" t="s">
        <v>309</v>
      </c>
      <c r="D192" s="230">
        <v>0</v>
      </c>
      <c r="E192" s="230">
        <v>0</v>
      </c>
      <c r="F192" s="230"/>
      <c r="G192" s="472">
        <f t="shared" si="11"/>
        <v>0</v>
      </c>
      <c r="H192" s="472">
        <f t="shared" si="12"/>
        <v>0</v>
      </c>
      <c r="I192" s="688" t="str">
        <f t="shared" si="13"/>
        <v>否</v>
      </c>
      <c r="J192" s="689" t="str">
        <f t="shared" si="14"/>
        <v>项</v>
      </c>
      <c r="M192" s="408"/>
      <c r="O192" s="408"/>
    </row>
    <row r="193" s="681" customFormat="1" ht="36" customHeight="1" spans="1:15">
      <c r="A193" s="684">
        <f t="shared" si="10"/>
        <v>7</v>
      </c>
      <c r="B193" s="438">
        <v>2013404</v>
      </c>
      <c r="C193" s="439" t="s">
        <v>411</v>
      </c>
      <c r="D193" s="230">
        <v>65</v>
      </c>
      <c r="E193" s="230">
        <v>172</v>
      </c>
      <c r="F193" s="230">
        <v>1</v>
      </c>
      <c r="G193" s="472">
        <f t="shared" si="11"/>
        <v>-0.984615384615385</v>
      </c>
      <c r="H193" s="472">
        <f t="shared" si="12"/>
        <v>0.00581395348837209</v>
      </c>
      <c r="I193" s="688" t="str">
        <f t="shared" si="13"/>
        <v>是</v>
      </c>
      <c r="J193" s="689" t="str">
        <f t="shared" si="14"/>
        <v>项</v>
      </c>
      <c r="M193" s="690">
        <f>VLOOKUP(B193,[262]公共预算支出!$C$3:$G$395,5,FALSE)</f>
        <v>1</v>
      </c>
      <c r="O193" s="691">
        <f>VLOOKUP(B193,[267]Sheet1!$D$6:$M$413,10,0)</f>
        <v>1</v>
      </c>
    </row>
    <row r="194" s="681" customFormat="1" ht="36" customHeight="1" spans="1:15">
      <c r="A194" s="684">
        <f t="shared" si="10"/>
        <v>7</v>
      </c>
      <c r="B194" s="438">
        <v>2013405</v>
      </c>
      <c r="C194" s="439" t="s">
        <v>412</v>
      </c>
      <c r="D194" s="230">
        <v>0</v>
      </c>
      <c r="E194" s="230">
        <v>0</v>
      </c>
      <c r="F194" s="230">
        <v>2</v>
      </c>
      <c r="G194" s="472">
        <f t="shared" si="11"/>
        <v>0</v>
      </c>
      <c r="H194" s="472">
        <f t="shared" si="12"/>
        <v>0</v>
      </c>
      <c r="I194" s="688" t="str">
        <f t="shared" si="13"/>
        <v>是</v>
      </c>
      <c r="J194" s="689" t="str">
        <f t="shared" si="14"/>
        <v>项</v>
      </c>
      <c r="M194" s="690">
        <f>VLOOKUP(B194,[262]公共预算支出!$C$3:$G$395,5,FALSE)</f>
        <v>2</v>
      </c>
      <c r="O194" s="691">
        <f>VLOOKUP(B194,[267]Sheet1!$D$6:$M$413,10,0)</f>
        <v>2</v>
      </c>
    </row>
    <row r="195" s="681" customFormat="1" ht="36" customHeight="1" spans="1:15">
      <c r="A195" s="684">
        <f t="shared" si="10"/>
        <v>7</v>
      </c>
      <c r="B195" s="438">
        <v>2013450</v>
      </c>
      <c r="C195" s="439" t="s">
        <v>316</v>
      </c>
      <c r="D195" s="230">
        <v>33</v>
      </c>
      <c r="E195" s="230">
        <v>33</v>
      </c>
      <c r="F195" s="230">
        <v>46</v>
      </c>
      <c r="G195" s="472">
        <f t="shared" si="11"/>
        <v>0.393939393939394</v>
      </c>
      <c r="H195" s="472">
        <f t="shared" si="12"/>
        <v>1.39393939393939</v>
      </c>
      <c r="I195" s="688" t="str">
        <f t="shared" si="13"/>
        <v>是</v>
      </c>
      <c r="J195" s="689" t="str">
        <f t="shared" si="14"/>
        <v>项</v>
      </c>
      <c r="M195" s="690">
        <f>VLOOKUP(B195,[262]公共预算支出!$C$3:$G$395,5,FALSE)</f>
        <v>46</v>
      </c>
      <c r="O195" s="691">
        <f>VLOOKUP(B195,[267]Sheet1!$D$6:$M$413,10,0)</f>
        <v>46</v>
      </c>
    </row>
    <row r="196" s="681" customFormat="1" ht="36" customHeight="1" spans="1:15">
      <c r="A196" s="684">
        <f t="shared" si="10"/>
        <v>7</v>
      </c>
      <c r="B196" s="438">
        <v>2013499</v>
      </c>
      <c r="C196" s="439" t="s">
        <v>413</v>
      </c>
      <c r="D196" s="230">
        <v>0</v>
      </c>
      <c r="E196" s="230">
        <v>22</v>
      </c>
      <c r="F196" s="230">
        <v>5</v>
      </c>
      <c r="G196" s="472">
        <f t="shared" si="11"/>
        <v>0</v>
      </c>
      <c r="H196" s="472">
        <f t="shared" si="12"/>
        <v>0.227272727272727</v>
      </c>
      <c r="I196" s="688" t="str">
        <f t="shared" si="13"/>
        <v>是</v>
      </c>
      <c r="J196" s="689" t="str">
        <f t="shared" si="14"/>
        <v>项</v>
      </c>
      <c r="M196" s="690">
        <f>VLOOKUP(B196,[262]公共预算支出!$C$3:$G$395,5,FALSE)</f>
        <v>4</v>
      </c>
      <c r="O196" s="691">
        <f>VLOOKUP(B196,[267]Sheet1!$D$6:$M$413,10,0)</f>
        <v>5</v>
      </c>
    </row>
    <row r="197" s="681" customFormat="1" ht="36" customHeight="1" spans="1:10">
      <c r="A197" s="684">
        <f t="shared" si="10"/>
        <v>5</v>
      </c>
      <c r="B197" s="437">
        <v>20135</v>
      </c>
      <c r="C197" s="289" t="s">
        <v>414</v>
      </c>
      <c r="D197" s="286">
        <v>0</v>
      </c>
      <c r="E197" s="286">
        <v>0</v>
      </c>
      <c r="F197" s="297">
        <f>SUM(F198:F202)</f>
        <v>0</v>
      </c>
      <c r="G197" s="475">
        <f t="shared" si="11"/>
        <v>0</v>
      </c>
      <c r="H197" s="475">
        <f t="shared" si="12"/>
        <v>0</v>
      </c>
      <c r="I197" s="688" t="str">
        <f t="shared" si="13"/>
        <v>否</v>
      </c>
      <c r="J197" s="689" t="str">
        <f t="shared" si="14"/>
        <v>款</v>
      </c>
    </row>
    <row r="198" s="681" customFormat="1" ht="36" customHeight="1" spans="1:15">
      <c r="A198" s="684">
        <f t="shared" ref="A198:A261" si="15">LEN(B198)</f>
        <v>7</v>
      </c>
      <c r="B198" s="438">
        <v>2013501</v>
      </c>
      <c r="C198" s="439" t="s">
        <v>307</v>
      </c>
      <c r="D198" s="230">
        <v>0</v>
      </c>
      <c r="E198" s="230">
        <v>0</v>
      </c>
      <c r="F198" s="230"/>
      <c r="G198" s="472">
        <f t="shared" ref="G198:G261" si="16">IF(D198&lt;0,"",IFERROR(F198/D198-1,0))</f>
        <v>0</v>
      </c>
      <c r="H198" s="472">
        <f t="shared" ref="H198:H261" si="17">IF(D198&lt;0,"",IFERROR(F198/E198,0))</f>
        <v>0</v>
      </c>
      <c r="I198" s="688" t="str">
        <f t="shared" ref="I198:I261" si="18">IF(LEN(B198)=3,"是",IF(C198&lt;&gt;"",IF(SUM(D198:F198)&lt;&gt;0,"是","否"),"是"))</f>
        <v>否</v>
      </c>
      <c r="J198" s="689" t="str">
        <f t="shared" ref="J198:J261" si="19">IF(LEN(B198)=3,"类",IF(LEN(B198)=5,"款","项"))</f>
        <v>项</v>
      </c>
      <c r="M198" s="408"/>
      <c r="O198" s="408"/>
    </row>
    <row r="199" s="681" customFormat="1" ht="36" customHeight="1" spans="1:15">
      <c r="A199" s="684">
        <f t="shared" si="15"/>
        <v>7</v>
      </c>
      <c r="B199" s="438">
        <v>2013502</v>
      </c>
      <c r="C199" s="439" t="s">
        <v>308</v>
      </c>
      <c r="D199" s="230">
        <v>0</v>
      </c>
      <c r="E199" s="230">
        <v>0</v>
      </c>
      <c r="F199" s="230"/>
      <c r="G199" s="472">
        <f t="shared" si="16"/>
        <v>0</v>
      </c>
      <c r="H199" s="472">
        <f t="shared" si="17"/>
        <v>0</v>
      </c>
      <c r="I199" s="688" t="str">
        <f t="shared" si="18"/>
        <v>否</v>
      </c>
      <c r="J199" s="689" t="str">
        <f t="shared" si="19"/>
        <v>项</v>
      </c>
      <c r="M199" s="408"/>
      <c r="O199" s="408"/>
    </row>
    <row r="200" s="681" customFormat="1" ht="36" customHeight="1" spans="1:15">
      <c r="A200" s="684">
        <f t="shared" si="15"/>
        <v>7</v>
      </c>
      <c r="B200" s="438">
        <v>2013503</v>
      </c>
      <c r="C200" s="439" t="s">
        <v>309</v>
      </c>
      <c r="D200" s="230">
        <v>0</v>
      </c>
      <c r="E200" s="230">
        <v>0</v>
      </c>
      <c r="F200" s="230"/>
      <c r="G200" s="472">
        <f t="shared" si="16"/>
        <v>0</v>
      </c>
      <c r="H200" s="472">
        <f t="shared" si="17"/>
        <v>0</v>
      </c>
      <c r="I200" s="688" t="str">
        <f t="shared" si="18"/>
        <v>否</v>
      </c>
      <c r="J200" s="689" t="str">
        <f t="shared" si="19"/>
        <v>项</v>
      </c>
      <c r="M200" s="408"/>
      <c r="O200" s="408"/>
    </row>
    <row r="201" s="681" customFormat="1" ht="36" customHeight="1" spans="1:15">
      <c r="A201" s="684">
        <f t="shared" si="15"/>
        <v>7</v>
      </c>
      <c r="B201" s="438">
        <v>2013550</v>
      </c>
      <c r="C201" s="439" t="s">
        <v>316</v>
      </c>
      <c r="D201" s="230">
        <v>0</v>
      </c>
      <c r="E201" s="230">
        <v>0</v>
      </c>
      <c r="F201" s="230"/>
      <c r="G201" s="472">
        <f t="shared" si="16"/>
        <v>0</v>
      </c>
      <c r="H201" s="472">
        <f t="shared" si="17"/>
        <v>0</v>
      </c>
      <c r="I201" s="688" t="str">
        <f t="shared" si="18"/>
        <v>否</v>
      </c>
      <c r="J201" s="689" t="str">
        <f t="shared" si="19"/>
        <v>项</v>
      </c>
      <c r="M201" s="408"/>
      <c r="O201" s="408"/>
    </row>
    <row r="202" s="681" customFormat="1" ht="36" customHeight="1" spans="1:15">
      <c r="A202" s="684">
        <f t="shared" si="15"/>
        <v>7</v>
      </c>
      <c r="B202" s="438">
        <v>2013599</v>
      </c>
      <c r="C202" s="439" t="s">
        <v>415</v>
      </c>
      <c r="D202" s="230">
        <v>0</v>
      </c>
      <c r="E202" s="230">
        <v>0</v>
      </c>
      <c r="F202" s="230"/>
      <c r="G202" s="472">
        <f t="shared" si="16"/>
        <v>0</v>
      </c>
      <c r="H202" s="472">
        <f t="shared" si="17"/>
        <v>0</v>
      </c>
      <c r="I202" s="688" t="str">
        <f t="shared" si="18"/>
        <v>否</v>
      </c>
      <c r="J202" s="689" t="str">
        <f t="shared" si="19"/>
        <v>项</v>
      </c>
      <c r="M202" s="408"/>
      <c r="O202" s="408"/>
    </row>
    <row r="203" s="681" customFormat="1" ht="36" customHeight="1" spans="1:10">
      <c r="A203" s="684">
        <f t="shared" si="15"/>
        <v>5</v>
      </c>
      <c r="B203" s="437">
        <v>20136</v>
      </c>
      <c r="C203" s="289" t="s">
        <v>416</v>
      </c>
      <c r="D203" s="286">
        <v>54</v>
      </c>
      <c r="E203" s="286">
        <v>67</v>
      </c>
      <c r="F203" s="286">
        <f>SUM(F204:F208)</f>
        <v>73</v>
      </c>
      <c r="G203" s="475">
        <f t="shared" si="16"/>
        <v>0.351851851851852</v>
      </c>
      <c r="H203" s="475">
        <f t="shared" si="17"/>
        <v>1.08955223880597</v>
      </c>
      <c r="I203" s="688" t="str">
        <f t="shared" si="18"/>
        <v>是</v>
      </c>
      <c r="J203" s="689" t="str">
        <f t="shared" si="19"/>
        <v>款</v>
      </c>
    </row>
    <row r="204" s="681" customFormat="1" ht="36" customHeight="1" spans="1:15">
      <c r="A204" s="684">
        <f t="shared" si="15"/>
        <v>7</v>
      </c>
      <c r="B204" s="438">
        <v>2013601</v>
      </c>
      <c r="C204" s="439" t="s">
        <v>307</v>
      </c>
      <c r="D204" s="230">
        <v>0</v>
      </c>
      <c r="E204" s="230">
        <v>0</v>
      </c>
      <c r="F204" s="230"/>
      <c r="G204" s="472">
        <f t="shared" si="16"/>
        <v>0</v>
      </c>
      <c r="H204" s="472">
        <f t="shared" si="17"/>
        <v>0</v>
      </c>
      <c r="I204" s="688" t="str">
        <f t="shared" si="18"/>
        <v>否</v>
      </c>
      <c r="J204" s="689" t="str">
        <f t="shared" si="19"/>
        <v>项</v>
      </c>
      <c r="M204" s="408"/>
      <c r="O204" s="408"/>
    </row>
    <row r="205" s="681" customFormat="1" ht="36" customHeight="1" spans="1:15">
      <c r="A205" s="684">
        <f t="shared" si="15"/>
        <v>7</v>
      </c>
      <c r="B205" s="438">
        <v>2013602</v>
      </c>
      <c r="C205" s="439" t="s">
        <v>308</v>
      </c>
      <c r="D205" s="230">
        <v>0</v>
      </c>
      <c r="E205" s="230">
        <v>5</v>
      </c>
      <c r="F205" s="230">
        <v>4</v>
      </c>
      <c r="G205" s="472">
        <f t="shared" si="16"/>
        <v>0</v>
      </c>
      <c r="H205" s="472">
        <f t="shared" si="17"/>
        <v>0.8</v>
      </c>
      <c r="I205" s="688" t="str">
        <f t="shared" si="18"/>
        <v>是</v>
      </c>
      <c r="J205" s="689" t="str">
        <f t="shared" si="19"/>
        <v>项</v>
      </c>
      <c r="M205" s="690">
        <f>VLOOKUP(B205,[262]公共预算支出!$C$3:$G$395,5,FALSE)</f>
        <v>4</v>
      </c>
      <c r="O205" s="691">
        <f>VLOOKUP(B205,[267]Sheet1!$D$6:$M$413,10,0)</f>
        <v>4</v>
      </c>
    </row>
    <row r="206" s="681" customFormat="1" ht="36" customHeight="1" spans="1:15">
      <c r="A206" s="684">
        <f t="shared" si="15"/>
        <v>7</v>
      </c>
      <c r="B206" s="438">
        <v>2013603</v>
      </c>
      <c r="C206" s="439" t="s">
        <v>309</v>
      </c>
      <c r="D206" s="230">
        <v>0</v>
      </c>
      <c r="E206" s="230">
        <v>0</v>
      </c>
      <c r="F206" s="230"/>
      <c r="G206" s="472">
        <f t="shared" si="16"/>
        <v>0</v>
      </c>
      <c r="H206" s="472">
        <f t="shared" si="17"/>
        <v>0</v>
      </c>
      <c r="I206" s="688" t="str">
        <f t="shared" si="18"/>
        <v>否</v>
      </c>
      <c r="J206" s="689" t="str">
        <f t="shared" si="19"/>
        <v>项</v>
      </c>
      <c r="M206" s="408"/>
      <c r="O206" s="408"/>
    </row>
    <row r="207" s="681" customFormat="1" ht="36" customHeight="1" spans="1:15">
      <c r="A207" s="684">
        <f t="shared" si="15"/>
        <v>7</v>
      </c>
      <c r="B207" s="438">
        <v>2013650</v>
      </c>
      <c r="C207" s="439" t="s">
        <v>316</v>
      </c>
      <c r="D207" s="230">
        <v>48</v>
      </c>
      <c r="E207" s="230">
        <v>42</v>
      </c>
      <c r="F207" s="230">
        <v>67</v>
      </c>
      <c r="G207" s="472">
        <f t="shared" si="16"/>
        <v>0.395833333333333</v>
      </c>
      <c r="H207" s="472">
        <f t="shared" si="17"/>
        <v>1.5952380952381</v>
      </c>
      <c r="I207" s="688" t="str">
        <f t="shared" si="18"/>
        <v>是</v>
      </c>
      <c r="J207" s="689" t="str">
        <f t="shared" si="19"/>
        <v>项</v>
      </c>
      <c r="M207" s="690">
        <f>VLOOKUP(B207,[262]公共预算支出!$C$3:$G$395,5,FALSE)</f>
        <v>67</v>
      </c>
      <c r="O207" s="691">
        <f>VLOOKUP(B207,[267]Sheet1!$D$6:$M$413,10,0)</f>
        <v>67</v>
      </c>
    </row>
    <row r="208" s="681" customFormat="1" ht="36" customHeight="1" spans="1:15">
      <c r="A208" s="684">
        <f t="shared" si="15"/>
        <v>7</v>
      </c>
      <c r="B208" s="438">
        <v>2013699</v>
      </c>
      <c r="C208" s="439" t="s">
        <v>416</v>
      </c>
      <c r="D208" s="230">
        <v>6</v>
      </c>
      <c r="E208" s="230">
        <v>20</v>
      </c>
      <c r="F208" s="230">
        <v>2</v>
      </c>
      <c r="G208" s="472">
        <f t="shared" si="16"/>
        <v>-0.666666666666667</v>
      </c>
      <c r="H208" s="472">
        <f t="shared" si="17"/>
        <v>0.1</v>
      </c>
      <c r="I208" s="688" t="str">
        <f t="shared" si="18"/>
        <v>是</v>
      </c>
      <c r="J208" s="689" t="str">
        <f t="shared" si="19"/>
        <v>项</v>
      </c>
      <c r="M208" s="690">
        <f>VLOOKUP(B208,[262]公共预算支出!$C$3:$G$395,5,FALSE)</f>
        <v>1</v>
      </c>
      <c r="O208" s="691">
        <f>VLOOKUP(B208,[267]Sheet1!$D$6:$M$413,10,0)</f>
        <v>2</v>
      </c>
    </row>
    <row r="209" s="681" customFormat="1" ht="36" customHeight="1" spans="1:10">
      <c r="A209" s="684">
        <f t="shared" si="15"/>
        <v>5</v>
      </c>
      <c r="B209" s="437">
        <v>20137</v>
      </c>
      <c r="C209" s="289" t="s">
        <v>417</v>
      </c>
      <c r="D209" s="286">
        <v>0</v>
      </c>
      <c r="E209" s="286">
        <v>0</v>
      </c>
      <c r="F209" s="286">
        <f>SUM(F210:F215)</f>
        <v>0</v>
      </c>
      <c r="G209" s="475">
        <f t="shared" si="16"/>
        <v>0</v>
      </c>
      <c r="H209" s="475">
        <f t="shared" si="17"/>
        <v>0</v>
      </c>
      <c r="I209" s="688" t="str">
        <f t="shared" si="18"/>
        <v>否</v>
      </c>
      <c r="J209" s="689" t="str">
        <f t="shared" si="19"/>
        <v>款</v>
      </c>
    </row>
    <row r="210" s="681" customFormat="1" ht="36" customHeight="1" spans="1:15">
      <c r="A210" s="684">
        <f t="shared" si="15"/>
        <v>7</v>
      </c>
      <c r="B210" s="438">
        <v>2013701</v>
      </c>
      <c r="C210" s="439" t="s">
        <v>307</v>
      </c>
      <c r="D210" s="230">
        <v>0</v>
      </c>
      <c r="E210" s="230">
        <v>0</v>
      </c>
      <c r="F210" s="230"/>
      <c r="G210" s="472">
        <f t="shared" si="16"/>
        <v>0</v>
      </c>
      <c r="H210" s="472">
        <f t="shared" si="17"/>
        <v>0</v>
      </c>
      <c r="I210" s="688" t="str">
        <f t="shared" si="18"/>
        <v>否</v>
      </c>
      <c r="J210" s="689" t="str">
        <f t="shared" si="19"/>
        <v>项</v>
      </c>
      <c r="M210" s="408"/>
      <c r="O210" s="408"/>
    </row>
    <row r="211" s="681" customFormat="1" ht="36" customHeight="1" spans="1:15">
      <c r="A211" s="684">
        <f t="shared" si="15"/>
        <v>7</v>
      </c>
      <c r="B211" s="438">
        <v>2013702</v>
      </c>
      <c r="C211" s="439" t="s">
        <v>308</v>
      </c>
      <c r="D211" s="230">
        <v>0</v>
      </c>
      <c r="E211" s="230">
        <v>0</v>
      </c>
      <c r="F211" s="230"/>
      <c r="G211" s="472">
        <f t="shared" si="16"/>
        <v>0</v>
      </c>
      <c r="H211" s="472">
        <f t="shared" si="17"/>
        <v>0</v>
      </c>
      <c r="I211" s="688" t="str">
        <f t="shared" si="18"/>
        <v>否</v>
      </c>
      <c r="J211" s="689" t="str">
        <f t="shared" si="19"/>
        <v>项</v>
      </c>
      <c r="M211" s="408"/>
      <c r="O211" s="408"/>
    </row>
    <row r="212" s="681" customFormat="1" ht="36" customHeight="1" spans="1:15">
      <c r="A212" s="684">
        <f t="shared" si="15"/>
        <v>7</v>
      </c>
      <c r="B212" s="438">
        <v>2013703</v>
      </c>
      <c r="C212" s="439" t="s">
        <v>309</v>
      </c>
      <c r="D212" s="230">
        <v>0</v>
      </c>
      <c r="E212" s="230">
        <v>0</v>
      </c>
      <c r="F212" s="230"/>
      <c r="G212" s="472">
        <f t="shared" si="16"/>
        <v>0</v>
      </c>
      <c r="H212" s="472">
        <f t="shared" si="17"/>
        <v>0</v>
      </c>
      <c r="I212" s="688" t="str">
        <f t="shared" si="18"/>
        <v>否</v>
      </c>
      <c r="J212" s="689" t="str">
        <f t="shared" si="19"/>
        <v>项</v>
      </c>
      <c r="M212" s="408"/>
      <c r="O212" s="408"/>
    </row>
    <row r="213" s="681" customFormat="1" ht="36" customHeight="1" spans="1:15">
      <c r="A213" s="684">
        <f t="shared" si="15"/>
        <v>7</v>
      </c>
      <c r="B213" s="438">
        <v>2013704</v>
      </c>
      <c r="C213" s="439" t="s">
        <v>418</v>
      </c>
      <c r="D213" s="230">
        <v>0</v>
      </c>
      <c r="E213" s="230">
        <v>0</v>
      </c>
      <c r="F213" s="230"/>
      <c r="G213" s="472">
        <f t="shared" si="16"/>
        <v>0</v>
      </c>
      <c r="H213" s="472">
        <f t="shared" si="17"/>
        <v>0</v>
      </c>
      <c r="I213" s="688" t="str">
        <f t="shared" si="18"/>
        <v>否</v>
      </c>
      <c r="J213" s="689" t="str">
        <f t="shared" si="19"/>
        <v>项</v>
      </c>
      <c r="M213" s="408"/>
      <c r="O213" s="408"/>
    </row>
    <row r="214" s="681" customFormat="1" ht="36" customHeight="1" spans="1:15">
      <c r="A214" s="684">
        <f t="shared" si="15"/>
        <v>7</v>
      </c>
      <c r="B214" s="438">
        <v>2013750</v>
      </c>
      <c r="C214" s="439" t="s">
        <v>316</v>
      </c>
      <c r="D214" s="230">
        <v>0</v>
      </c>
      <c r="E214" s="230">
        <v>0</v>
      </c>
      <c r="F214" s="230"/>
      <c r="G214" s="472">
        <f t="shared" si="16"/>
        <v>0</v>
      </c>
      <c r="H214" s="472">
        <f t="shared" si="17"/>
        <v>0</v>
      </c>
      <c r="I214" s="688" t="str">
        <f t="shared" si="18"/>
        <v>否</v>
      </c>
      <c r="J214" s="689" t="str">
        <f t="shared" si="19"/>
        <v>项</v>
      </c>
      <c r="M214" s="408"/>
      <c r="O214" s="408"/>
    </row>
    <row r="215" s="681" customFormat="1" ht="36" customHeight="1" spans="1:15">
      <c r="A215" s="684">
        <f t="shared" si="15"/>
        <v>7</v>
      </c>
      <c r="B215" s="438">
        <v>2013799</v>
      </c>
      <c r="C215" s="439" t="s">
        <v>419</v>
      </c>
      <c r="D215" s="230">
        <v>0</v>
      </c>
      <c r="E215" s="230">
        <v>0</v>
      </c>
      <c r="F215" s="230"/>
      <c r="G215" s="472">
        <f t="shared" si="16"/>
        <v>0</v>
      </c>
      <c r="H215" s="472">
        <f t="shared" si="17"/>
        <v>0</v>
      </c>
      <c r="I215" s="688" t="str">
        <f t="shared" si="18"/>
        <v>否</v>
      </c>
      <c r="J215" s="689" t="str">
        <f t="shared" si="19"/>
        <v>项</v>
      </c>
      <c r="M215" s="408"/>
      <c r="O215" s="408"/>
    </row>
    <row r="216" s="681" customFormat="1" ht="36" customHeight="1" spans="1:10">
      <c r="A216" s="684">
        <f t="shared" si="15"/>
        <v>5</v>
      </c>
      <c r="B216" s="437">
        <v>20138</v>
      </c>
      <c r="C216" s="289" t="s">
        <v>420</v>
      </c>
      <c r="D216" s="286">
        <v>869</v>
      </c>
      <c r="E216" s="286">
        <v>939</v>
      </c>
      <c r="F216" s="286">
        <f>SUM(F217:F230)</f>
        <v>950</v>
      </c>
      <c r="G216" s="475">
        <f t="shared" si="16"/>
        <v>0.093210586881473</v>
      </c>
      <c r="H216" s="475">
        <f t="shared" si="17"/>
        <v>1.01171458998935</v>
      </c>
      <c r="I216" s="688" t="str">
        <f t="shared" si="18"/>
        <v>是</v>
      </c>
      <c r="J216" s="689" t="str">
        <f t="shared" si="19"/>
        <v>款</v>
      </c>
    </row>
    <row r="217" s="681" customFormat="1" ht="36" customHeight="1" spans="1:15">
      <c r="A217" s="684">
        <f t="shared" si="15"/>
        <v>7</v>
      </c>
      <c r="B217" s="438">
        <v>2013801</v>
      </c>
      <c r="C217" s="439" t="s">
        <v>307</v>
      </c>
      <c r="D217" s="230">
        <v>740</v>
      </c>
      <c r="E217" s="230">
        <v>760</v>
      </c>
      <c r="F217" s="230">
        <v>701</v>
      </c>
      <c r="G217" s="472">
        <f t="shared" si="16"/>
        <v>-0.0527027027027027</v>
      </c>
      <c r="H217" s="472">
        <f t="shared" si="17"/>
        <v>0.922368421052632</v>
      </c>
      <c r="I217" s="688" t="str">
        <f t="shared" si="18"/>
        <v>是</v>
      </c>
      <c r="J217" s="689" t="str">
        <f t="shared" si="19"/>
        <v>项</v>
      </c>
      <c r="M217" s="690">
        <f>VLOOKUP(B217,[262]公共预算支出!$C$3:$G$395,5,FALSE)</f>
        <v>663</v>
      </c>
      <c r="O217" s="691">
        <f>VLOOKUP(B217,[267]Sheet1!$D$6:$M$413,10,0)</f>
        <v>702</v>
      </c>
    </row>
    <row r="218" s="681" customFormat="1" ht="36" customHeight="1" spans="1:15">
      <c r="A218" s="684">
        <f t="shared" si="15"/>
        <v>7</v>
      </c>
      <c r="B218" s="438">
        <v>2013802</v>
      </c>
      <c r="C218" s="439" t="s">
        <v>308</v>
      </c>
      <c r="D218" s="230">
        <v>0</v>
      </c>
      <c r="E218" s="230">
        <v>0</v>
      </c>
      <c r="F218" s="230"/>
      <c r="G218" s="472">
        <f t="shared" si="16"/>
        <v>0</v>
      </c>
      <c r="H218" s="472">
        <f t="shared" si="17"/>
        <v>0</v>
      </c>
      <c r="I218" s="688" t="str">
        <f t="shared" si="18"/>
        <v>否</v>
      </c>
      <c r="J218" s="689" t="str">
        <f t="shared" si="19"/>
        <v>项</v>
      </c>
      <c r="M218" s="408"/>
      <c r="O218" s="408"/>
    </row>
    <row r="219" s="681" customFormat="1" ht="36" customHeight="1" spans="1:15">
      <c r="A219" s="684">
        <f t="shared" si="15"/>
        <v>7</v>
      </c>
      <c r="B219" s="438">
        <v>2013803</v>
      </c>
      <c r="C219" s="439" t="s">
        <v>309</v>
      </c>
      <c r="D219" s="230">
        <v>0</v>
      </c>
      <c r="E219" s="230">
        <v>0</v>
      </c>
      <c r="F219" s="230"/>
      <c r="G219" s="472">
        <f t="shared" si="16"/>
        <v>0</v>
      </c>
      <c r="H219" s="472">
        <f t="shared" si="17"/>
        <v>0</v>
      </c>
      <c r="I219" s="688" t="str">
        <f t="shared" si="18"/>
        <v>否</v>
      </c>
      <c r="J219" s="689" t="str">
        <f t="shared" si="19"/>
        <v>项</v>
      </c>
      <c r="M219" s="408"/>
      <c r="O219" s="408"/>
    </row>
    <row r="220" s="681" customFormat="1" ht="36" customHeight="1" spans="1:15">
      <c r="A220" s="684">
        <f t="shared" si="15"/>
        <v>7</v>
      </c>
      <c r="B220" s="438">
        <v>2013804</v>
      </c>
      <c r="C220" s="439" t="s">
        <v>421</v>
      </c>
      <c r="D220" s="230">
        <v>3</v>
      </c>
      <c r="E220" s="230">
        <v>0</v>
      </c>
      <c r="F220" s="230">
        <v>32</v>
      </c>
      <c r="G220" s="472">
        <f t="shared" si="16"/>
        <v>9.66666666666667</v>
      </c>
      <c r="H220" s="472">
        <f t="shared" si="17"/>
        <v>0</v>
      </c>
      <c r="I220" s="688" t="str">
        <f t="shared" si="18"/>
        <v>是</v>
      </c>
      <c r="J220" s="689" t="str">
        <f t="shared" si="19"/>
        <v>项</v>
      </c>
      <c r="M220" s="690">
        <f>VLOOKUP(B220,[262]公共预算支出!$C$3:$G$395,5,FALSE)</f>
        <v>32</v>
      </c>
      <c r="O220" s="691">
        <f>VLOOKUP(B220,[267]Sheet1!$D$6:$M$413,10,0)</f>
        <v>32</v>
      </c>
    </row>
    <row r="221" s="681" customFormat="1" ht="36" customHeight="1" spans="1:15">
      <c r="A221" s="684">
        <f t="shared" si="15"/>
        <v>7</v>
      </c>
      <c r="B221" s="438">
        <v>2013805</v>
      </c>
      <c r="C221" s="439" t="s">
        <v>422</v>
      </c>
      <c r="D221" s="230">
        <v>0</v>
      </c>
      <c r="E221" s="230">
        <v>0</v>
      </c>
      <c r="F221" s="230">
        <v>19</v>
      </c>
      <c r="G221" s="472">
        <f t="shared" si="16"/>
        <v>0</v>
      </c>
      <c r="H221" s="472">
        <f t="shared" si="17"/>
        <v>0</v>
      </c>
      <c r="I221" s="688" t="str">
        <f t="shared" si="18"/>
        <v>是</v>
      </c>
      <c r="J221" s="689" t="str">
        <f t="shared" si="19"/>
        <v>项</v>
      </c>
      <c r="M221" s="690">
        <f>VLOOKUP(B221,[262]公共预算支出!$C$3:$G$395,5,FALSE)</f>
        <v>2</v>
      </c>
      <c r="O221" s="691">
        <f>VLOOKUP(B221,[267]Sheet1!$D$6:$M$413,10,0)</f>
        <v>19</v>
      </c>
    </row>
    <row r="222" s="681" customFormat="1" ht="36" customHeight="1" spans="1:15">
      <c r="A222" s="684">
        <f t="shared" si="15"/>
        <v>7</v>
      </c>
      <c r="B222" s="438">
        <v>2013808</v>
      </c>
      <c r="C222" s="439" t="s">
        <v>348</v>
      </c>
      <c r="D222" s="230">
        <v>0</v>
      </c>
      <c r="E222" s="230">
        <v>0</v>
      </c>
      <c r="F222" s="230"/>
      <c r="G222" s="472">
        <f t="shared" si="16"/>
        <v>0</v>
      </c>
      <c r="H222" s="472">
        <f t="shared" si="17"/>
        <v>0</v>
      </c>
      <c r="I222" s="688" t="str">
        <f t="shared" si="18"/>
        <v>否</v>
      </c>
      <c r="J222" s="689" t="str">
        <f t="shared" si="19"/>
        <v>项</v>
      </c>
      <c r="M222" s="408"/>
      <c r="O222" s="408"/>
    </row>
    <row r="223" s="681" customFormat="1" ht="36" customHeight="1" spans="1:15">
      <c r="A223" s="684">
        <f t="shared" si="15"/>
        <v>7</v>
      </c>
      <c r="B223" s="438">
        <v>2013810</v>
      </c>
      <c r="C223" s="439" t="s">
        <v>423</v>
      </c>
      <c r="D223" s="230">
        <v>0</v>
      </c>
      <c r="E223" s="230">
        <v>0</v>
      </c>
      <c r="F223" s="230"/>
      <c r="G223" s="472">
        <f t="shared" si="16"/>
        <v>0</v>
      </c>
      <c r="H223" s="472">
        <f t="shared" si="17"/>
        <v>0</v>
      </c>
      <c r="I223" s="688" t="str">
        <f t="shared" si="18"/>
        <v>否</v>
      </c>
      <c r="J223" s="689" t="str">
        <f t="shared" si="19"/>
        <v>项</v>
      </c>
      <c r="M223" s="408"/>
      <c r="O223" s="408"/>
    </row>
    <row r="224" s="681" customFormat="1" ht="36" customHeight="1" spans="1:15">
      <c r="A224" s="684">
        <f t="shared" si="15"/>
        <v>7</v>
      </c>
      <c r="B224" s="438">
        <v>2013812</v>
      </c>
      <c r="C224" s="439" t="s">
        <v>424</v>
      </c>
      <c r="D224" s="230">
        <v>0</v>
      </c>
      <c r="E224" s="230">
        <v>2</v>
      </c>
      <c r="F224" s="230">
        <v>2</v>
      </c>
      <c r="G224" s="472">
        <f t="shared" si="16"/>
        <v>0</v>
      </c>
      <c r="H224" s="472">
        <f t="shared" si="17"/>
        <v>1</v>
      </c>
      <c r="I224" s="688" t="str">
        <f t="shared" si="18"/>
        <v>是</v>
      </c>
      <c r="J224" s="689" t="str">
        <f t="shared" si="19"/>
        <v>项</v>
      </c>
      <c r="M224" s="690">
        <f>VLOOKUP(B224,[262]公共预算支出!$C$3:$G$395,5,FALSE)</f>
        <v>2</v>
      </c>
      <c r="O224" s="691">
        <f>VLOOKUP(B224,[267]Sheet1!$D$6:$M$413,10,0)</f>
        <v>2</v>
      </c>
    </row>
    <row r="225" s="681" customFormat="1" ht="36" customHeight="1" spans="1:15">
      <c r="A225" s="684">
        <f t="shared" si="15"/>
        <v>7</v>
      </c>
      <c r="B225" s="438">
        <v>2013813</v>
      </c>
      <c r="C225" s="439" t="s">
        <v>425</v>
      </c>
      <c r="D225" s="230">
        <v>0</v>
      </c>
      <c r="E225" s="230">
        <v>0</v>
      </c>
      <c r="F225" s="230"/>
      <c r="G225" s="472">
        <f t="shared" si="16"/>
        <v>0</v>
      </c>
      <c r="H225" s="472">
        <f t="shared" si="17"/>
        <v>0</v>
      </c>
      <c r="I225" s="688" t="str">
        <f t="shared" si="18"/>
        <v>否</v>
      </c>
      <c r="J225" s="689" t="str">
        <f t="shared" si="19"/>
        <v>项</v>
      </c>
      <c r="M225" s="408"/>
      <c r="O225" s="408"/>
    </row>
    <row r="226" s="681" customFormat="1" ht="36" customHeight="1" spans="1:15">
      <c r="A226" s="684">
        <f t="shared" si="15"/>
        <v>7</v>
      </c>
      <c r="B226" s="438">
        <v>2013814</v>
      </c>
      <c r="C226" s="439" t="s">
        <v>426</v>
      </c>
      <c r="D226" s="230">
        <v>0</v>
      </c>
      <c r="E226" s="230">
        <v>0</v>
      </c>
      <c r="F226" s="230"/>
      <c r="G226" s="472">
        <f t="shared" si="16"/>
        <v>0</v>
      </c>
      <c r="H226" s="472">
        <f t="shared" si="17"/>
        <v>0</v>
      </c>
      <c r="I226" s="688" t="str">
        <f t="shared" si="18"/>
        <v>否</v>
      </c>
      <c r="J226" s="689" t="str">
        <f t="shared" si="19"/>
        <v>项</v>
      </c>
      <c r="M226" s="408"/>
      <c r="O226" s="408"/>
    </row>
    <row r="227" s="681" customFormat="1" ht="36" customHeight="1" spans="1:15">
      <c r="A227" s="684">
        <f t="shared" si="15"/>
        <v>7</v>
      </c>
      <c r="B227" s="438">
        <v>2013815</v>
      </c>
      <c r="C227" s="439" t="s">
        <v>427</v>
      </c>
      <c r="D227" s="230">
        <v>0</v>
      </c>
      <c r="E227" s="230">
        <v>0</v>
      </c>
      <c r="F227" s="230"/>
      <c r="G227" s="472">
        <f t="shared" si="16"/>
        <v>0</v>
      </c>
      <c r="H227" s="472">
        <f t="shared" si="17"/>
        <v>0</v>
      </c>
      <c r="I227" s="688" t="str">
        <f t="shared" si="18"/>
        <v>否</v>
      </c>
      <c r="J227" s="689" t="str">
        <f t="shared" si="19"/>
        <v>项</v>
      </c>
      <c r="M227" s="408"/>
      <c r="O227" s="408"/>
    </row>
    <row r="228" s="681" customFormat="1" ht="36" customHeight="1" spans="1:15">
      <c r="A228" s="684">
        <f t="shared" si="15"/>
        <v>7</v>
      </c>
      <c r="B228" s="438">
        <v>2013816</v>
      </c>
      <c r="C228" s="439" t="s">
        <v>428</v>
      </c>
      <c r="D228" s="230">
        <v>7</v>
      </c>
      <c r="E228" s="230">
        <v>38</v>
      </c>
      <c r="F228" s="230">
        <v>37</v>
      </c>
      <c r="G228" s="472">
        <f t="shared" si="16"/>
        <v>4.28571428571429</v>
      </c>
      <c r="H228" s="472">
        <f t="shared" si="17"/>
        <v>0.973684210526316</v>
      </c>
      <c r="I228" s="688" t="str">
        <f t="shared" si="18"/>
        <v>是</v>
      </c>
      <c r="J228" s="689" t="str">
        <f t="shared" si="19"/>
        <v>项</v>
      </c>
      <c r="M228" s="690">
        <f>VLOOKUP(B228,[262]公共预算支出!$C$3:$G$395,5,FALSE)</f>
        <v>33</v>
      </c>
      <c r="O228" s="691">
        <f>VLOOKUP(B228,[267]Sheet1!$D$6:$M$413,10,0)</f>
        <v>37</v>
      </c>
    </row>
    <row r="229" s="681" customFormat="1" ht="36" customHeight="1" spans="1:15">
      <c r="A229" s="684">
        <f t="shared" si="15"/>
        <v>7</v>
      </c>
      <c r="B229" s="438">
        <v>2013850</v>
      </c>
      <c r="C229" s="439" t="s">
        <v>316</v>
      </c>
      <c r="D229" s="230">
        <v>119</v>
      </c>
      <c r="E229" s="230">
        <v>126</v>
      </c>
      <c r="F229" s="230">
        <v>150</v>
      </c>
      <c r="G229" s="472">
        <f t="shared" si="16"/>
        <v>0.260504201680672</v>
      </c>
      <c r="H229" s="472">
        <f t="shared" si="17"/>
        <v>1.19047619047619</v>
      </c>
      <c r="I229" s="688" t="str">
        <f t="shared" si="18"/>
        <v>是</v>
      </c>
      <c r="J229" s="689" t="str">
        <f t="shared" si="19"/>
        <v>项</v>
      </c>
      <c r="M229" s="690">
        <f>VLOOKUP(B229,[262]公共预算支出!$C$3:$G$395,5,FALSE)</f>
        <v>148</v>
      </c>
      <c r="O229" s="691">
        <f>VLOOKUP(B229,[267]Sheet1!$D$6:$M$413,10,0)</f>
        <v>150</v>
      </c>
    </row>
    <row r="230" s="681" customFormat="1" ht="36" customHeight="1" spans="1:15">
      <c r="A230" s="684">
        <f t="shared" si="15"/>
        <v>7</v>
      </c>
      <c r="B230" s="438">
        <v>2013899</v>
      </c>
      <c r="C230" s="439" t="s">
        <v>429</v>
      </c>
      <c r="D230" s="230">
        <v>0</v>
      </c>
      <c r="E230" s="230">
        <v>13</v>
      </c>
      <c r="F230" s="230">
        <v>9</v>
      </c>
      <c r="G230" s="472">
        <f t="shared" si="16"/>
        <v>0</v>
      </c>
      <c r="H230" s="472">
        <f t="shared" si="17"/>
        <v>0.692307692307692</v>
      </c>
      <c r="I230" s="688" t="str">
        <f t="shared" si="18"/>
        <v>是</v>
      </c>
      <c r="J230" s="689" t="str">
        <f t="shared" si="19"/>
        <v>项</v>
      </c>
      <c r="M230" s="690">
        <f>VLOOKUP(B230,[262]公共预算支出!$C$3:$G$395,5,FALSE)</f>
        <v>9</v>
      </c>
      <c r="O230" s="691">
        <f>VLOOKUP(B230,[267]Sheet1!$D$6:$M$413,10,0)</f>
        <v>9</v>
      </c>
    </row>
    <row r="231" s="681" customFormat="1" ht="36" customHeight="1" spans="1:10">
      <c r="A231" s="684">
        <f t="shared" si="15"/>
        <v>5</v>
      </c>
      <c r="B231" s="295">
        <v>20139</v>
      </c>
      <c r="C231" s="289" t="s">
        <v>430</v>
      </c>
      <c r="D231" s="286"/>
      <c r="E231" s="286">
        <v>0</v>
      </c>
      <c r="F231" s="286">
        <f>SUM(F232:F237)</f>
        <v>54</v>
      </c>
      <c r="G231" s="475">
        <f t="shared" si="16"/>
        <v>0</v>
      </c>
      <c r="H231" s="475">
        <f t="shared" si="17"/>
        <v>0</v>
      </c>
      <c r="I231" s="688" t="str">
        <f t="shared" si="18"/>
        <v>是</v>
      </c>
      <c r="J231" s="689" t="str">
        <f t="shared" si="19"/>
        <v>款</v>
      </c>
    </row>
    <row r="232" s="681" customFormat="1" ht="36" customHeight="1" spans="1:15">
      <c r="A232" s="684">
        <f t="shared" si="15"/>
        <v>7</v>
      </c>
      <c r="B232" s="295">
        <v>2013901</v>
      </c>
      <c r="C232" s="439" t="s">
        <v>431</v>
      </c>
      <c r="D232" s="230"/>
      <c r="E232" s="230">
        <v>0</v>
      </c>
      <c r="F232" s="230">
        <v>54</v>
      </c>
      <c r="G232" s="472">
        <f t="shared" si="16"/>
        <v>0</v>
      </c>
      <c r="H232" s="472">
        <f t="shared" si="17"/>
        <v>0</v>
      </c>
      <c r="I232" s="688" t="str">
        <f t="shared" si="18"/>
        <v>是</v>
      </c>
      <c r="J232" s="689" t="str">
        <f t="shared" si="19"/>
        <v>项</v>
      </c>
      <c r="M232" s="690">
        <f>VLOOKUP(B232,[262]公共预算支出!$C$3:$G$395,5,FALSE)</f>
        <v>53</v>
      </c>
      <c r="O232" s="691">
        <f>VLOOKUP(B232,[267]Sheet1!$D$6:$M$413,10,0)</f>
        <v>54</v>
      </c>
    </row>
    <row r="233" s="681" customFormat="1" ht="36" customHeight="1" spans="1:15">
      <c r="A233" s="684">
        <f t="shared" si="15"/>
        <v>7</v>
      </c>
      <c r="B233" s="295">
        <v>2013902</v>
      </c>
      <c r="C233" s="439" t="s">
        <v>432</v>
      </c>
      <c r="D233" s="230"/>
      <c r="E233" s="230">
        <v>0</v>
      </c>
      <c r="F233" s="230"/>
      <c r="G233" s="472">
        <f t="shared" si="16"/>
        <v>0</v>
      </c>
      <c r="H233" s="472">
        <f t="shared" si="17"/>
        <v>0</v>
      </c>
      <c r="I233" s="688" t="str">
        <f t="shared" si="18"/>
        <v>否</v>
      </c>
      <c r="J233" s="689" t="str">
        <f t="shared" si="19"/>
        <v>项</v>
      </c>
      <c r="M233" s="408"/>
      <c r="O233" s="408"/>
    </row>
    <row r="234" s="681" customFormat="1" ht="36" customHeight="1" spans="1:15">
      <c r="A234" s="684">
        <f t="shared" si="15"/>
        <v>7</v>
      </c>
      <c r="B234" s="295">
        <v>2013903</v>
      </c>
      <c r="C234" s="439" t="s">
        <v>433</v>
      </c>
      <c r="D234" s="230"/>
      <c r="E234" s="230">
        <v>0</v>
      </c>
      <c r="F234" s="230"/>
      <c r="G234" s="472">
        <f t="shared" si="16"/>
        <v>0</v>
      </c>
      <c r="H234" s="472">
        <f t="shared" si="17"/>
        <v>0</v>
      </c>
      <c r="I234" s="688" t="str">
        <f t="shared" si="18"/>
        <v>否</v>
      </c>
      <c r="J234" s="689" t="str">
        <f t="shared" si="19"/>
        <v>项</v>
      </c>
      <c r="M234" s="408"/>
      <c r="O234" s="408"/>
    </row>
    <row r="235" s="681" customFormat="1" ht="36" customHeight="1" spans="1:15">
      <c r="A235" s="684">
        <f t="shared" si="15"/>
        <v>7</v>
      </c>
      <c r="B235" s="295">
        <v>2013904</v>
      </c>
      <c r="C235" s="439" t="s">
        <v>434</v>
      </c>
      <c r="D235" s="230"/>
      <c r="E235" s="230">
        <v>0</v>
      </c>
      <c r="F235" s="230"/>
      <c r="G235" s="472">
        <f t="shared" si="16"/>
        <v>0</v>
      </c>
      <c r="H235" s="472">
        <f t="shared" si="17"/>
        <v>0</v>
      </c>
      <c r="I235" s="688" t="str">
        <f t="shared" si="18"/>
        <v>否</v>
      </c>
      <c r="J235" s="689" t="str">
        <f t="shared" si="19"/>
        <v>项</v>
      </c>
      <c r="M235" s="408"/>
      <c r="O235" s="408"/>
    </row>
    <row r="236" s="681" customFormat="1" ht="36" customHeight="1" spans="1:15">
      <c r="A236" s="684">
        <f t="shared" si="15"/>
        <v>7</v>
      </c>
      <c r="B236" s="295">
        <v>2013950</v>
      </c>
      <c r="C236" s="439" t="s">
        <v>435</v>
      </c>
      <c r="D236" s="230"/>
      <c r="E236" s="230">
        <v>0</v>
      </c>
      <c r="F236" s="230"/>
      <c r="G236" s="472">
        <f t="shared" si="16"/>
        <v>0</v>
      </c>
      <c r="H236" s="472">
        <f t="shared" si="17"/>
        <v>0</v>
      </c>
      <c r="I236" s="688" t="str">
        <f t="shared" si="18"/>
        <v>否</v>
      </c>
      <c r="J236" s="689" t="str">
        <f t="shared" si="19"/>
        <v>项</v>
      </c>
      <c r="M236" s="408"/>
      <c r="O236" s="408"/>
    </row>
    <row r="237" s="681" customFormat="1" ht="36" customHeight="1" spans="1:15">
      <c r="A237" s="684">
        <f t="shared" si="15"/>
        <v>7</v>
      </c>
      <c r="B237" s="295">
        <v>2013999</v>
      </c>
      <c r="C237" s="439" t="s">
        <v>436</v>
      </c>
      <c r="D237" s="230"/>
      <c r="E237" s="230">
        <v>0</v>
      </c>
      <c r="F237" s="230"/>
      <c r="G237" s="472">
        <f t="shared" si="16"/>
        <v>0</v>
      </c>
      <c r="H237" s="472">
        <f t="shared" si="17"/>
        <v>0</v>
      </c>
      <c r="I237" s="688" t="str">
        <f t="shared" si="18"/>
        <v>否</v>
      </c>
      <c r="J237" s="689" t="str">
        <f t="shared" si="19"/>
        <v>项</v>
      </c>
      <c r="M237" s="408"/>
      <c r="O237" s="408"/>
    </row>
    <row r="238" s="681" customFormat="1" ht="36" customHeight="1" spans="1:10">
      <c r="A238" s="684">
        <f t="shared" si="15"/>
        <v>5</v>
      </c>
      <c r="B238" s="295">
        <v>20140</v>
      </c>
      <c r="C238" s="289" t="s">
        <v>437</v>
      </c>
      <c r="D238" s="286"/>
      <c r="E238" s="286">
        <v>30</v>
      </c>
      <c r="F238" s="286">
        <f>SUM(F239:F243)</f>
        <v>1</v>
      </c>
      <c r="G238" s="475">
        <f t="shared" si="16"/>
        <v>0</v>
      </c>
      <c r="H238" s="475">
        <f t="shared" si="17"/>
        <v>0.0333333333333333</v>
      </c>
      <c r="I238" s="688" t="str">
        <f t="shared" si="18"/>
        <v>是</v>
      </c>
      <c r="J238" s="689" t="str">
        <f t="shared" si="19"/>
        <v>款</v>
      </c>
    </row>
    <row r="239" s="681" customFormat="1" ht="36" customHeight="1" spans="1:15">
      <c r="A239" s="684">
        <f t="shared" si="15"/>
        <v>7</v>
      </c>
      <c r="B239" s="295">
        <v>2014001</v>
      </c>
      <c r="C239" s="439" t="s">
        <v>431</v>
      </c>
      <c r="D239" s="230"/>
      <c r="E239" s="230">
        <v>0</v>
      </c>
      <c r="F239" s="230"/>
      <c r="G239" s="472">
        <f t="shared" si="16"/>
        <v>0</v>
      </c>
      <c r="H239" s="472">
        <f t="shared" si="17"/>
        <v>0</v>
      </c>
      <c r="I239" s="688" t="str">
        <f t="shared" si="18"/>
        <v>否</v>
      </c>
      <c r="J239" s="689" t="str">
        <f t="shared" si="19"/>
        <v>项</v>
      </c>
      <c r="M239" s="408"/>
      <c r="O239" s="408"/>
    </row>
    <row r="240" s="681" customFormat="1" ht="36" customHeight="1" spans="1:15">
      <c r="A240" s="684">
        <f t="shared" si="15"/>
        <v>7</v>
      </c>
      <c r="B240" s="295">
        <v>2014002</v>
      </c>
      <c r="C240" s="439" t="s">
        <v>432</v>
      </c>
      <c r="D240" s="230"/>
      <c r="E240" s="230">
        <v>0</v>
      </c>
      <c r="F240" s="230"/>
      <c r="G240" s="472">
        <f t="shared" si="16"/>
        <v>0</v>
      </c>
      <c r="H240" s="472">
        <f t="shared" si="17"/>
        <v>0</v>
      </c>
      <c r="I240" s="688" t="str">
        <f t="shared" si="18"/>
        <v>否</v>
      </c>
      <c r="J240" s="689" t="str">
        <f t="shared" si="19"/>
        <v>项</v>
      </c>
      <c r="M240" s="408"/>
      <c r="O240" s="408"/>
    </row>
    <row r="241" s="681" customFormat="1" ht="36" customHeight="1" spans="1:15">
      <c r="A241" s="684">
        <f t="shared" si="15"/>
        <v>7</v>
      </c>
      <c r="B241" s="295">
        <v>2014003</v>
      </c>
      <c r="C241" s="439" t="s">
        <v>433</v>
      </c>
      <c r="D241" s="230"/>
      <c r="E241" s="230">
        <v>0</v>
      </c>
      <c r="F241" s="230"/>
      <c r="G241" s="472">
        <f t="shared" si="16"/>
        <v>0</v>
      </c>
      <c r="H241" s="472">
        <f t="shared" si="17"/>
        <v>0</v>
      </c>
      <c r="I241" s="688" t="str">
        <f t="shared" si="18"/>
        <v>否</v>
      </c>
      <c r="J241" s="689" t="str">
        <f t="shared" si="19"/>
        <v>项</v>
      </c>
      <c r="M241" s="408"/>
      <c r="O241" s="408"/>
    </row>
    <row r="242" s="681" customFormat="1" ht="36" customHeight="1" spans="1:15">
      <c r="A242" s="684">
        <f t="shared" si="15"/>
        <v>7</v>
      </c>
      <c r="B242" s="295">
        <v>2014004</v>
      </c>
      <c r="C242" s="439" t="s">
        <v>438</v>
      </c>
      <c r="D242" s="230"/>
      <c r="E242" s="230">
        <v>30</v>
      </c>
      <c r="F242" s="230">
        <v>1</v>
      </c>
      <c r="G242" s="472">
        <f t="shared" si="16"/>
        <v>0</v>
      </c>
      <c r="H242" s="472">
        <f t="shared" si="17"/>
        <v>0.0333333333333333</v>
      </c>
      <c r="I242" s="688" t="str">
        <f t="shared" si="18"/>
        <v>是</v>
      </c>
      <c r="J242" s="689" t="str">
        <f t="shared" si="19"/>
        <v>项</v>
      </c>
      <c r="M242" s="690">
        <f>VLOOKUP(B242,[262]公共预算支出!$C$3:$G$395,5,FALSE)</f>
        <v>1</v>
      </c>
      <c r="O242" s="691">
        <f>VLOOKUP(B242,[267]Sheet1!$D$6:$M$413,10,0)</f>
        <v>1</v>
      </c>
    </row>
    <row r="243" s="681" customFormat="1" ht="36" customHeight="1" spans="1:15">
      <c r="A243" s="684">
        <f t="shared" si="15"/>
        <v>7</v>
      </c>
      <c r="B243" s="295">
        <v>2014099</v>
      </c>
      <c r="C243" s="439" t="s">
        <v>439</v>
      </c>
      <c r="D243" s="230"/>
      <c r="E243" s="230">
        <v>0</v>
      </c>
      <c r="F243" s="230"/>
      <c r="G243" s="472">
        <f t="shared" si="16"/>
        <v>0</v>
      </c>
      <c r="H243" s="472">
        <f t="shared" si="17"/>
        <v>0</v>
      </c>
      <c r="I243" s="688" t="str">
        <f t="shared" si="18"/>
        <v>否</v>
      </c>
      <c r="J243" s="689" t="str">
        <f t="shared" si="19"/>
        <v>项</v>
      </c>
      <c r="M243" s="408"/>
      <c r="O243" s="408"/>
    </row>
    <row r="244" s="681" customFormat="1" ht="36" customHeight="1" spans="1:10">
      <c r="A244" s="684">
        <f t="shared" si="15"/>
        <v>5</v>
      </c>
      <c r="B244" s="437">
        <v>20199</v>
      </c>
      <c r="C244" s="289" t="s">
        <v>440</v>
      </c>
      <c r="D244" s="286">
        <v>-191</v>
      </c>
      <c r="E244" s="286">
        <v>1612</v>
      </c>
      <c r="F244" s="286">
        <f>SUM(F245:F246)</f>
        <v>10</v>
      </c>
      <c r="G244" s="475" t="str">
        <f t="shared" si="16"/>
        <v/>
      </c>
      <c r="H244" s="475" t="str">
        <f t="shared" si="17"/>
        <v/>
      </c>
      <c r="I244" s="688" t="str">
        <f t="shared" si="18"/>
        <v>是</v>
      </c>
      <c r="J244" s="689" t="str">
        <f t="shared" si="19"/>
        <v>款</v>
      </c>
    </row>
    <row r="245" s="681" customFormat="1" ht="36" customHeight="1" spans="1:15">
      <c r="A245" s="684">
        <f t="shared" si="15"/>
        <v>7</v>
      </c>
      <c r="B245" s="438">
        <v>2019901</v>
      </c>
      <c r="C245" s="439" t="s">
        <v>441</v>
      </c>
      <c r="D245" s="230">
        <v>0</v>
      </c>
      <c r="E245" s="230">
        <v>0</v>
      </c>
      <c r="F245" s="230"/>
      <c r="G245" s="472">
        <f t="shared" si="16"/>
        <v>0</v>
      </c>
      <c r="H245" s="472">
        <f t="shared" si="17"/>
        <v>0</v>
      </c>
      <c r="I245" s="688" t="str">
        <f t="shared" si="18"/>
        <v>否</v>
      </c>
      <c r="J245" s="689" t="str">
        <f t="shared" si="19"/>
        <v>项</v>
      </c>
      <c r="M245" s="408"/>
      <c r="O245" s="408"/>
    </row>
    <row r="246" s="681" customFormat="1" ht="36" customHeight="1" spans="1:15">
      <c r="A246" s="684">
        <f t="shared" si="15"/>
        <v>7</v>
      </c>
      <c r="B246" s="438">
        <v>2019999</v>
      </c>
      <c r="C246" s="439" t="s">
        <v>440</v>
      </c>
      <c r="D246" s="230">
        <v>-191</v>
      </c>
      <c r="E246" s="230">
        <v>1612</v>
      </c>
      <c r="F246" s="230">
        <v>10</v>
      </c>
      <c r="G246" s="472" t="str">
        <f t="shared" si="16"/>
        <v/>
      </c>
      <c r="H246" s="472" t="str">
        <f t="shared" si="17"/>
        <v/>
      </c>
      <c r="I246" s="688" t="str">
        <f t="shared" si="18"/>
        <v>是</v>
      </c>
      <c r="J246" s="689" t="str">
        <f t="shared" si="19"/>
        <v>项</v>
      </c>
      <c r="M246" s="690">
        <f>VLOOKUP(B246,[262]公共预算支出!$C$3:$G$395,5,FALSE)</f>
        <v>34</v>
      </c>
      <c r="O246" s="691">
        <f>VLOOKUP(B246,[267]Sheet1!$D$6:$M$413,10,0)</f>
        <v>10</v>
      </c>
    </row>
    <row r="247" s="681" customFormat="1" ht="36" customHeight="1" spans="1:10">
      <c r="A247" s="684">
        <f t="shared" si="15"/>
        <v>4</v>
      </c>
      <c r="B247" s="402" t="s">
        <v>1340</v>
      </c>
      <c r="C247" s="445" t="s">
        <v>1341</v>
      </c>
      <c r="D247" s="230"/>
      <c r="E247" s="230"/>
      <c r="F247" s="230"/>
      <c r="G247" s="475">
        <f t="shared" si="16"/>
        <v>0</v>
      </c>
      <c r="H247" s="475">
        <f t="shared" si="17"/>
        <v>0</v>
      </c>
      <c r="I247" s="688" t="str">
        <f t="shared" si="18"/>
        <v>否</v>
      </c>
      <c r="J247" s="689" t="str">
        <f t="shared" si="19"/>
        <v>项</v>
      </c>
    </row>
    <row r="248" s="681" customFormat="1" ht="36" customHeight="1" spans="1:10">
      <c r="A248" s="684">
        <f t="shared" si="15"/>
        <v>3</v>
      </c>
      <c r="B248" s="437">
        <v>202</v>
      </c>
      <c r="C248" s="285" t="s">
        <v>258</v>
      </c>
      <c r="D248" s="286">
        <v>0</v>
      </c>
      <c r="E248" s="286">
        <v>0</v>
      </c>
      <c r="F248" s="286">
        <f>SUM(F249:F250)</f>
        <v>0</v>
      </c>
      <c r="G248" s="475">
        <f t="shared" si="16"/>
        <v>0</v>
      </c>
      <c r="H248" s="475">
        <f t="shared" si="17"/>
        <v>0</v>
      </c>
      <c r="I248" s="688" t="str">
        <f t="shared" si="18"/>
        <v>是</v>
      </c>
      <c r="J248" s="689" t="str">
        <f t="shared" si="19"/>
        <v>类</v>
      </c>
    </row>
    <row r="249" s="681" customFormat="1" ht="36" customHeight="1" spans="1:10">
      <c r="A249" s="684">
        <f t="shared" si="15"/>
        <v>5</v>
      </c>
      <c r="B249" s="437">
        <v>20205</v>
      </c>
      <c r="C249" s="289" t="s">
        <v>442</v>
      </c>
      <c r="D249" s="286">
        <v>0</v>
      </c>
      <c r="E249" s="286">
        <v>0</v>
      </c>
      <c r="F249" s="297"/>
      <c r="G249" s="475">
        <f t="shared" si="16"/>
        <v>0</v>
      </c>
      <c r="H249" s="475">
        <f t="shared" si="17"/>
        <v>0</v>
      </c>
      <c r="I249" s="688" t="str">
        <f t="shared" si="18"/>
        <v>否</v>
      </c>
      <c r="J249" s="689" t="str">
        <f t="shared" si="19"/>
        <v>款</v>
      </c>
    </row>
    <row r="250" s="681" customFormat="1" ht="36" customHeight="1" spans="1:10">
      <c r="A250" s="684">
        <f t="shared" si="15"/>
        <v>5</v>
      </c>
      <c r="B250" s="437">
        <v>20299</v>
      </c>
      <c r="C250" s="289" t="s">
        <v>443</v>
      </c>
      <c r="D250" s="286">
        <v>0</v>
      </c>
      <c r="E250" s="286">
        <v>0</v>
      </c>
      <c r="F250" s="297"/>
      <c r="G250" s="475">
        <f t="shared" si="16"/>
        <v>0</v>
      </c>
      <c r="H250" s="475">
        <f t="shared" si="17"/>
        <v>0</v>
      </c>
      <c r="I250" s="688" t="str">
        <f t="shared" si="18"/>
        <v>否</v>
      </c>
      <c r="J250" s="689" t="str">
        <f t="shared" si="19"/>
        <v>款</v>
      </c>
    </row>
    <row r="251" s="681" customFormat="1" ht="36" customHeight="1" spans="1:10">
      <c r="A251" s="684">
        <f t="shared" si="15"/>
        <v>3</v>
      </c>
      <c r="B251" s="437">
        <v>203</v>
      </c>
      <c r="C251" s="285" t="s">
        <v>259</v>
      </c>
      <c r="D251" s="286">
        <v>241</v>
      </c>
      <c r="E251" s="286">
        <v>291</v>
      </c>
      <c r="F251" s="286">
        <f>SUM(F252,F256,F258,F260,F268,F270)</f>
        <v>264</v>
      </c>
      <c r="G251" s="475">
        <f t="shared" si="16"/>
        <v>0.095435684647303</v>
      </c>
      <c r="H251" s="475">
        <f t="shared" si="17"/>
        <v>0.907216494845361</v>
      </c>
      <c r="I251" s="688" t="str">
        <f t="shared" si="18"/>
        <v>是</v>
      </c>
      <c r="J251" s="689" t="str">
        <f t="shared" si="19"/>
        <v>类</v>
      </c>
    </row>
    <row r="252" s="681" customFormat="1" ht="36" customHeight="1" spans="1:10">
      <c r="A252" s="684">
        <f t="shared" si="15"/>
        <v>5</v>
      </c>
      <c r="B252" s="446">
        <v>20301</v>
      </c>
      <c r="C252" s="359" t="s">
        <v>444</v>
      </c>
      <c r="D252" s="286">
        <v>0</v>
      </c>
      <c r="E252" s="286">
        <v>0</v>
      </c>
      <c r="F252" s="297">
        <f>SUM(F253:F255)</f>
        <v>0</v>
      </c>
      <c r="G252" s="475">
        <f t="shared" si="16"/>
        <v>0</v>
      </c>
      <c r="H252" s="475">
        <f t="shared" si="17"/>
        <v>0</v>
      </c>
      <c r="I252" s="688" t="str">
        <f t="shared" si="18"/>
        <v>否</v>
      </c>
      <c r="J252" s="689" t="str">
        <f t="shared" si="19"/>
        <v>款</v>
      </c>
    </row>
    <row r="253" s="681" customFormat="1" ht="36" customHeight="1" spans="1:15">
      <c r="A253" s="684">
        <f t="shared" si="15"/>
        <v>7</v>
      </c>
      <c r="B253" s="447">
        <v>2030101</v>
      </c>
      <c r="C253" s="439" t="s">
        <v>445</v>
      </c>
      <c r="D253" s="230">
        <v>0</v>
      </c>
      <c r="E253" s="230">
        <v>0</v>
      </c>
      <c r="F253" s="230"/>
      <c r="G253" s="472">
        <f t="shared" si="16"/>
        <v>0</v>
      </c>
      <c r="H253" s="472">
        <f t="shared" si="17"/>
        <v>0</v>
      </c>
      <c r="I253" s="688" t="str">
        <f t="shared" si="18"/>
        <v>否</v>
      </c>
      <c r="J253" s="689" t="str">
        <f t="shared" si="19"/>
        <v>项</v>
      </c>
      <c r="M253" s="408"/>
      <c r="O253" s="408"/>
    </row>
    <row r="254" s="681" customFormat="1" ht="36" customHeight="1" spans="1:15">
      <c r="A254" s="684">
        <f t="shared" si="15"/>
        <v>7</v>
      </c>
      <c r="B254" s="305">
        <v>2030102</v>
      </c>
      <c r="C254" s="439" t="s">
        <v>446</v>
      </c>
      <c r="D254" s="230">
        <v>0</v>
      </c>
      <c r="E254" s="230">
        <v>0</v>
      </c>
      <c r="F254" s="230"/>
      <c r="G254" s="472">
        <f t="shared" si="16"/>
        <v>0</v>
      </c>
      <c r="H254" s="472">
        <f t="shared" si="17"/>
        <v>0</v>
      </c>
      <c r="I254" s="688" t="str">
        <f t="shared" si="18"/>
        <v>否</v>
      </c>
      <c r="J254" s="689" t="str">
        <f t="shared" si="19"/>
        <v>项</v>
      </c>
      <c r="M254" s="408"/>
      <c r="O254" s="408"/>
    </row>
    <row r="255" s="681" customFormat="1" ht="36" customHeight="1" spans="1:15">
      <c r="A255" s="684">
        <f t="shared" si="15"/>
        <v>7</v>
      </c>
      <c r="B255" s="305">
        <v>2030199</v>
      </c>
      <c r="C255" s="439" t="s">
        <v>447</v>
      </c>
      <c r="D255" s="230">
        <v>0</v>
      </c>
      <c r="E255" s="230">
        <v>0</v>
      </c>
      <c r="F255" s="230"/>
      <c r="G255" s="472">
        <f t="shared" si="16"/>
        <v>0</v>
      </c>
      <c r="H255" s="472">
        <f t="shared" si="17"/>
        <v>0</v>
      </c>
      <c r="I255" s="688" t="str">
        <f t="shared" si="18"/>
        <v>否</v>
      </c>
      <c r="J255" s="689" t="str">
        <f t="shared" si="19"/>
        <v>项</v>
      </c>
      <c r="M255" s="408"/>
      <c r="O255" s="408"/>
    </row>
    <row r="256" s="681" customFormat="1" ht="36" customHeight="1" spans="1:10">
      <c r="A256" s="684">
        <f t="shared" si="15"/>
        <v>5</v>
      </c>
      <c r="B256" s="446">
        <v>20304</v>
      </c>
      <c r="C256" s="289" t="s">
        <v>448</v>
      </c>
      <c r="D256" s="286">
        <v>0</v>
      </c>
      <c r="E256" s="286">
        <v>0</v>
      </c>
      <c r="F256" s="297">
        <f>F257</f>
        <v>0</v>
      </c>
      <c r="G256" s="475">
        <f t="shared" si="16"/>
        <v>0</v>
      </c>
      <c r="H256" s="475">
        <f t="shared" si="17"/>
        <v>0</v>
      </c>
      <c r="I256" s="688" t="str">
        <f t="shared" si="18"/>
        <v>否</v>
      </c>
      <c r="J256" s="689" t="str">
        <f t="shared" si="19"/>
        <v>款</v>
      </c>
    </row>
    <row r="257" s="681" customFormat="1" ht="36" customHeight="1" spans="1:15">
      <c r="A257" s="684">
        <f t="shared" si="15"/>
        <v>7</v>
      </c>
      <c r="B257" s="447">
        <v>2030401</v>
      </c>
      <c r="C257" s="439" t="s">
        <v>448</v>
      </c>
      <c r="D257" s="230">
        <v>0</v>
      </c>
      <c r="E257" s="230">
        <v>0</v>
      </c>
      <c r="F257" s="230"/>
      <c r="G257" s="472">
        <f t="shared" si="16"/>
        <v>0</v>
      </c>
      <c r="H257" s="472">
        <f t="shared" si="17"/>
        <v>0</v>
      </c>
      <c r="I257" s="688" t="str">
        <f t="shared" si="18"/>
        <v>否</v>
      </c>
      <c r="J257" s="689" t="str">
        <f t="shared" si="19"/>
        <v>项</v>
      </c>
      <c r="M257" s="408"/>
      <c r="O257" s="408"/>
    </row>
    <row r="258" s="681" customFormat="1" ht="36" customHeight="1" spans="1:10">
      <c r="A258" s="684">
        <f t="shared" si="15"/>
        <v>5</v>
      </c>
      <c r="B258" s="446">
        <v>20305</v>
      </c>
      <c r="C258" s="289" t="s">
        <v>449</v>
      </c>
      <c r="D258" s="286">
        <v>0</v>
      </c>
      <c r="E258" s="286">
        <v>0</v>
      </c>
      <c r="F258" s="286">
        <f>F259</f>
        <v>0</v>
      </c>
      <c r="G258" s="475">
        <f t="shared" si="16"/>
        <v>0</v>
      </c>
      <c r="H258" s="475">
        <f t="shared" si="17"/>
        <v>0</v>
      </c>
      <c r="I258" s="688" t="str">
        <f t="shared" si="18"/>
        <v>否</v>
      </c>
      <c r="J258" s="689" t="str">
        <f t="shared" si="19"/>
        <v>款</v>
      </c>
    </row>
    <row r="259" s="681" customFormat="1" ht="36" customHeight="1" spans="1:15">
      <c r="A259" s="684">
        <f t="shared" si="15"/>
        <v>7</v>
      </c>
      <c r="B259" s="447">
        <v>2030501</v>
      </c>
      <c r="C259" s="439" t="s">
        <v>449</v>
      </c>
      <c r="D259" s="230">
        <v>0</v>
      </c>
      <c r="E259" s="230">
        <v>0</v>
      </c>
      <c r="F259" s="230"/>
      <c r="G259" s="472">
        <f t="shared" si="16"/>
        <v>0</v>
      </c>
      <c r="H259" s="472">
        <f t="shared" si="17"/>
        <v>0</v>
      </c>
      <c r="I259" s="688" t="str">
        <f t="shared" si="18"/>
        <v>否</v>
      </c>
      <c r="J259" s="689" t="str">
        <f t="shared" si="19"/>
        <v>项</v>
      </c>
      <c r="M259" s="408"/>
      <c r="O259" s="408"/>
    </row>
    <row r="260" s="681" customFormat="1" ht="36" customHeight="1" spans="1:10">
      <c r="A260" s="684">
        <f t="shared" si="15"/>
        <v>5</v>
      </c>
      <c r="B260" s="437">
        <v>20306</v>
      </c>
      <c r="C260" s="289" t="s">
        <v>450</v>
      </c>
      <c r="D260" s="286">
        <v>241</v>
      </c>
      <c r="E260" s="286">
        <v>289</v>
      </c>
      <c r="F260" s="286">
        <f>SUM(F261:F267)</f>
        <v>264</v>
      </c>
      <c r="G260" s="475">
        <f t="shared" si="16"/>
        <v>0.095435684647303</v>
      </c>
      <c r="H260" s="475">
        <f t="shared" si="17"/>
        <v>0.913494809688581</v>
      </c>
      <c r="I260" s="688" t="str">
        <f t="shared" si="18"/>
        <v>是</v>
      </c>
      <c r="J260" s="689" t="str">
        <f t="shared" si="19"/>
        <v>款</v>
      </c>
    </row>
    <row r="261" s="681" customFormat="1" ht="36" customHeight="1" spans="1:15">
      <c r="A261" s="684">
        <f t="shared" si="15"/>
        <v>7</v>
      </c>
      <c r="B261" s="438">
        <v>2030601</v>
      </c>
      <c r="C261" s="439" t="s">
        <v>451</v>
      </c>
      <c r="D261" s="230">
        <v>94</v>
      </c>
      <c r="E261" s="230">
        <v>111</v>
      </c>
      <c r="F261" s="230">
        <v>108</v>
      </c>
      <c r="G261" s="472">
        <f t="shared" si="16"/>
        <v>0.148936170212766</v>
      </c>
      <c r="H261" s="472">
        <f t="shared" si="17"/>
        <v>0.972972972972973</v>
      </c>
      <c r="I261" s="688" t="str">
        <f t="shared" si="18"/>
        <v>是</v>
      </c>
      <c r="J261" s="689" t="str">
        <f t="shared" si="19"/>
        <v>项</v>
      </c>
      <c r="M261" s="690">
        <f>VLOOKUP(B261,[262]公共预算支出!$C$3:$G$395,5,FALSE)</f>
        <v>109</v>
      </c>
      <c r="O261" s="691">
        <f>VLOOKUP(B261,[267]Sheet1!$D$6:$M$413,10,0)</f>
        <v>108</v>
      </c>
    </row>
    <row r="262" s="681" customFormat="1" ht="36" customHeight="1" spans="1:15">
      <c r="A262" s="684">
        <f t="shared" ref="A262:A325" si="20">LEN(B262)</f>
        <v>7</v>
      </c>
      <c r="B262" s="438">
        <v>2030602</v>
      </c>
      <c r="C262" s="439" t="s">
        <v>452</v>
      </c>
      <c r="D262" s="230">
        <v>0</v>
      </c>
      <c r="E262" s="230">
        <v>0</v>
      </c>
      <c r="F262" s="230"/>
      <c r="G262" s="472">
        <f t="shared" ref="G262:G325" si="21">IF(D262&lt;0,"",IFERROR(F262/D262-1,0))</f>
        <v>0</v>
      </c>
      <c r="H262" s="472">
        <f t="shared" ref="H262:H325" si="22">IF(D262&lt;0,"",IFERROR(F262/E262,0))</f>
        <v>0</v>
      </c>
      <c r="I262" s="688" t="str">
        <f t="shared" ref="I262:I325" si="23">IF(LEN(B262)=3,"是",IF(C262&lt;&gt;"",IF(SUM(D262:F262)&lt;&gt;0,"是","否"),"是"))</f>
        <v>否</v>
      </c>
      <c r="J262" s="689" t="str">
        <f t="shared" ref="J262:J325" si="24">IF(LEN(B262)=3,"类",IF(LEN(B262)=5,"款","项"))</f>
        <v>项</v>
      </c>
      <c r="M262" s="408"/>
      <c r="O262" s="408"/>
    </row>
    <row r="263" s="681" customFormat="1" ht="36" customHeight="1" spans="1:15">
      <c r="A263" s="684">
        <f t="shared" si="20"/>
        <v>7</v>
      </c>
      <c r="B263" s="438">
        <v>2030603</v>
      </c>
      <c r="C263" s="439" t="s">
        <v>453</v>
      </c>
      <c r="D263" s="230">
        <v>33</v>
      </c>
      <c r="E263" s="230">
        <v>40</v>
      </c>
      <c r="F263" s="230">
        <v>5</v>
      </c>
      <c r="G263" s="472">
        <f t="shared" si="21"/>
        <v>-0.848484848484849</v>
      </c>
      <c r="H263" s="472">
        <f t="shared" si="22"/>
        <v>0.125</v>
      </c>
      <c r="I263" s="688" t="str">
        <f t="shared" si="23"/>
        <v>是</v>
      </c>
      <c r="J263" s="689" t="str">
        <f t="shared" si="24"/>
        <v>项</v>
      </c>
      <c r="M263" s="690">
        <f>VLOOKUP(B263,[262]公共预算支出!$C$3:$G$395,5,FALSE)</f>
        <v>5</v>
      </c>
      <c r="O263" s="691">
        <f>VLOOKUP(B263,[267]Sheet1!$D$6:$M$413,10,0)</f>
        <v>5</v>
      </c>
    </row>
    <row r="264" s="681" customFormat="1" ht="36" customHeight="1" spans="1:15">
      <c r="A264" s="684">
        <f t="shared" si="20"/>
        <v>7</v>
      </c>
      <c r="B264" s="438">
        <v>2030604</v>
      </c>
      <c r="C264" s="439" t="s">
        <v>454</v>
      </c>
      <c r="D264" s="230">
        <v>0</v>
      </c>
      <c r="E264" s="230">
        <v>0</v>
      </c>
      <c r="F264" s="230"/>
      <c r="G264" s="472">
        <f t="shared" si="21"/>
        <v>0</v>
      </c>
      <c r="H264" s="472">
        <f t="shared" si="22"/>
        <v>0</v>
      </c>
      <c r="I264" s="688" t="str">
        <f t="shared" si="23"/>
        <v>否</v>
      </c>
      <c r="J264" s="689" t="str">
        <f t="shared" si="24"/>
        <v>项</v>
      </c>
      <c r="M264" s="408"/>
      <c r="O264" s="408"/>
    </row>
    <row r="265" s="681" customFormat="1" ht="36" customHeight="1" spans="1:15">
      <c r="A265" s="684">
        <f t="shared" si="20"/>
        <v>7</v>
      </c>
      <c r="B265" s="438">
        <v>2030607</v>
      </c>
      <c r="C265" s="439" t="s">
        <v>455</v>
      </c>
      <c r="D265" s="230">
        <v>113</v>
      </c>
      <c r="E265" s="230">
        <v>136</v>
      </c>
      <c r="F265" s="230">
        <v>149</v>
      </c>
      <c r="G265" s="472">
        <f t="shared" si="21"/>
        <v>0.31858407079646</v>
      </c>
      <c r="H265" s="472">
        <f t="shared" si="22"/>
        <v>1.09558823529412</v>
      </c>
      <c r="I265" s="688" t="str">
        <f t="shared" si="23"/>
        <v>是</v>
      </c>
      <c r="J265" s="689" t="str">
        <f t="shared" si="24"/>
        <v>项</v>
      </c>
      <c r="M265" s="690">
        <f>VLOOKUP(B265,[262]公共预算支出!$C$3:$G$395,5,FALSE)</f>
        <v>149</v>
      </c>
      <c r="O265" s="691">
        <f>VLOOKUP(B265,[267]Sheet1!$D$6:$M$413,10,0)</f>
        <v>149</v>
      </c>
    </row>
    <row r="266" s="681" customFormat="1" ht="36" customHeight="1" spans="1:15">
      <c r="A266" s="684">
        <f t="shared" si="20"/>
        <v>7</v>
      </c>
      <c r="B266" s="438">
        <v>2030608</v>
      </c>
      <c r="C266" s="439" t="s">
        <v>456</v>
      </c>
      <c r="D266" s="230">
        <v>0</v>
      </c>
      <c r="E266" s="230">
        <v>0</v>
      </c>
      <c r="F266" s="230"/>
      <c r="G266" s="472">
        <f t="shared" si="21"/>
        <v>0</v>
      </c>
      <c r="H266" s="472">
        <f t="shared" si="22"/>
        <v>0</v>
      </c>
      <c r="I266" s="688" t="str">
        <f t="shared" si="23"/>
        <v>否</v>
      </c>
      <c r="J266" s="689" t="str">
        <f t="shared" si="24"/>
        <v>项</v>
      </c>
      <c r="M266" s="408"/>
      <c r="O266" s="408"/>
    </row>
    <row r="267" s="681" customFormat="1" ht="36" customHeight="1" spans="1:15">
      <c r="A267" s="684">
        <f t="shared" si="20"/>
        <v>7</v>
      </c>
      <c r="B267" s="438">
        <v>2030699</v>
      </c>
      <c r="C267" s="439" t="s">
        <v>457</v>
      </c>
      <c r="D267" s="230">
        <v>1</v>
      </c>
      <c r="E267" s="230">
        <v>2</v>
      </c>
      <c r="F267" s="230">
        <v>2</v>
      </c>
      <c r="G267" s="472">
        <f t="shared" si="21"/>
        <v>1</v>
      </c>
      <c r="H267" s="472">
        <f t="shared" si="22"/>
        <v>1</v>
      </c>
      <c r="I267" s="688" t="str">
        <f t="shared" si="23"/>
        <v>是</v>
      </c>
      <c r="J267" s="689" t="str">
        <f t="shared" si="24"/>
        <v>项</v>
      </c>
      <c r="M267" s="690">
        <f>VLOOKUP(B267,[262]公共预算支出!$C$3:$G$395,5,FALSE)</f>
        <v>2</v>
      </c>
      <c r="O267" s="691">
        <f>VLOOKUP(B267,[267]Sheet1!$D$6:$M$413,10,0)</f>
        <v>2</v>
      </c>
    </row>
    <row r="268" s="681" customFormat="1" ht="36" customHeight="1" spans="1:10">
      <c r="A268" s="684">
        <f t="shared" si="20"/>
        <v>5</v>
      </c>
      <c r="B268" s="437">
        <v>20399</v>
      </c>
      <c r="C268" s="289" t="s">
        <v>458</v>
      </c>
      <c r="D268" s="286">
        <v>0</v>
      </c>
      <c r="E268" s="286">
        <v>2</v>
      </c>
      <c r="F268" s="286">
        <f>F269</f>
        <v>0</v>
      </c>
      <c r="G268" s="475">
        <f t="shared" si="21"/>
        <v>0</v>
      </c>
      <c r="H268" s="475">
        <f t="shared" si="22"/>
        <v>0</v>
      </c>
      <c r="I268" s="688" t="str">
        <f t="shared" si="23"/>
        <v>是</v>
      </c>
      <c r="J268" s="689" t="str">
        <f t="shared" si="24"/>
        <v>款</v>
      </c>
    </row>
    <row r="269" s="681" customFormat="1" ht="36" customHeight="1" spans="1:15">
      <c r="A269" s="684">
        <f t="shared" si="20"/>
        <v>7</v>
      </c>
      <c r="B269" s="447">
        <v>2039999</v>
      </c>
      <c r="C269" s="439" t="s">
        <v>458</v>
      </c>
      <c r="D269" s="230">
        <v>0</v>
      </c>
      <c r="E269" s="230">
        <v>2</v>
      </c>
      <c r="F269" s="230"/>
      <c r="G269" s="472">
        <f t="shared" si="21"/>
        <v>0</v>
      </c>
      <c r="H269" s="472">
        <f t="shared" si="22"/>
        <v>0</v>
      </c>
      <c r="I269" s="688" t="str">
        <f t="shared" si="23"/>
        <v>是</v>
      </c>
      <c r="J269" s="689" t="str">
        <f t="shared" si="24"/>
        <v>项</v>
      </c>
      <c r="M269" s="408"/>
      <c r="O269" s="408"/>
    </row>
    <row r="270" s="681" customFormat="1" ht="36" customHeight="1" spans="1:10">
      <c r="A270" s="684">
        <f t="shared" si="20"/>
        <v>4</v>
      </c>
      <c r="B270" s="402" t="s">
        <v>1342</v>
      </c>
      <c r="C270" s="445" t="s">
        <v>1341</v>
      </c>
      <c r="D270" s="230"/>
      <c r="E270" s="230"/>
      <c r="F270" s="230"/>
      <c r="G270" s="475">
        <f t="shared" si="21"/>
        <v>0</v>
      </c>
      <c r="H270" s="475">
        <f t="shared" si="22"/>
        <v>0</v>
      </c>
      <c r="I270" s="688" t="str">
        <f t="shared" si="23"/>
        <v>否</v>
      </c>
      <c r="J270" s="689" t="str">
        <f t="shared" si="24"/>
        <v>项</v>
      </c>
    </row>
    <row r="271" s="681" customFormat="1" ht="36" customHeight="1" spans="1:10">
      <c r="A271" s="684">
        <f t="shared" si="20"/>
        <v>3</v>
      </c>
      <c r="B271" s="437">
        <v>204</v>
      </c>
      <c r="C271" s="285" t="s">
        <v>260</v>
      </c>
      <c r="D271" s="286">
        <v>6436</v>
      </c>
      <c r="E271" s="286">
        <v>7769</v>
      </c>
      <c r="F271" s="286">
        <f>SUM(F272,F275,F286,F293,F301,F310,F324,F334,F344,F352,F358,F361:F362)</f>
        <v>7874</v>
      </c>
      <c r="G271" s="475">
        <f t="shared" si="21"/>
        <v>0.223430702299565</v>
      </c>
      <c r="H271" s="475">
        <f t="shared" si="22"/>
        <v>1.0135152529283</v>
      </c>
      <c r="I271" s="688" t="str">
        <f t="shared" si="23"/>
        <v>是</v>
      </c>
      <c r="J271" s="689" t="str">
        <f t="shared" si="24"/>
        <v>类</v>
      </c>
    </row>
    <row r="272" s="681" customFormat="1" ht="36" customHeight="1" spans="1:10">
      <c r="A272" s="684">
        <f t="shared" si="20"/>
        <v>5</v>
      </c>
      <c r="B272" s="437">
        <v>20401</v>
      </c>
      <c r="C272" s="289" t="s">
        <v>459</v>
      </c>
      <c r="D272" s="286">
        <v>5</v>
      </c>
      <c r="E272" s="286">
        <v>15</v>
      </c>
      <c r="F272" s="286">
        <f>SUM(F273:F274)</f>
        <v>0</v>
      </c>
      <c r="G272" s="475">
        <f t="shared" si="21"/>
        <v>-1</v>
      </c>
      <c r="H272" s="475">
        <f t="shared" si="22"/>
        <v>0</v>
      </c>
      <c r="I272" s="688" t="str">
        <f t="shared" si="23"/>
        <v>是</v>
      </c>
      <c r="J272" s="689" t="str">
        <f t="shared" si="24"/>
        <v>款</v>
      </c>
    </row>
    <row r="273" s="681" customFormat="1" ht="36" customHeight="1" spans="1:15">
      <c r="A273" s="684">
        <f t="shared" si="20"/>
        <v>7</v>
      </c>
      <c r="B273" s="438">
        <v>2040101</v>
      </c>
      <c r="C273" s="439" t="s">
        <v>459</v>
      </c>
      <c r="D273" s="230">
        <v>0</v>
      </c>
      <c r="E273" s="230">
        <v>0</v>
      </c>
      <c r="F273" s="230"/>
      <c r="G273" s="472">
        <f t="shared" si="21"/>
        <v>0</v>
      </c>
      <c r="H273" s="472">
        <f t="shared" si="22"/>
        <v>0</v>
      </c>
      <c r="I273" s="688" t="str">
        <f t="shared" si="23"/>
        <v>否</v>
      </c>
      <c r="J273" s="689" t="str">
        <f t="shared" si="24"/>
        <v>项</v>
      </c>
      <c r="M273" s="408"/>
      <c r="O273" s="408"/>
    </row>
    <row r="274" s="681" customFormat="1" ht="36" customHeight="1" spans="1:15">
      <c r="A274" s="684">
        <f t="shared" si="20"/>
        <v>7</v>
      </c>
      <c r="B274" s="438">
        <v>2040199</v>
      </c>
      <c r="C274" s="439" t="s">
        <v>460</v>
      </c>
      <c r="D274" s="230">
        <v>5</v>
      </c>
      <c r="E274" s="230">
        <v>15</v>
      </c>
      <c r="F274" s="230"/>
      <c r="G274" s="472">
        <f t="shared" si="21"/>
        <v>-1</v>
      </c>
      <c r="H274" s="472">
        <f t="shared" si="22"/>
        <v>0</v>
      </c>
      <c r="I274" s="688" t="str">
        <f t="shared" si="23"/>
        <v>是</v>
      </c>
      <c r="J274" s="689" t="str">
        <f t="shared" si="24"/>
        <v>项</v>
      </c>
      <c r="M274" s="408"/>
      <c r="O274" s="408"/>
    </row>
    <row r="275" s="681" customFormat="1" ht="36" customHeight="1" spans="1:10">
      <c r="A275" s="684">
        <f t="shared" si="20"/>
        <v>5</v>
      </c>
      <c r="B275" s="437">
        <v>20402</v>
      </c>
      <c r="C275" s="289" t="s">
        <v>461</v>
      </c>
      <c r="D275" s="286">
        <v>5771</v>
      </c>
      <c r="E275" s="286">
        <v>6995</v>
      </c>
      <c r="F275" s="286">
        <f>SUM(F276:F285)</f>
        <v>7150</v>
      </c>
      <c r="G275" s="475">
        <f t="shared" si="21"/>
        <v>0.238953387627794</v>
      </c>
      <c r="H275" s="475">
        <f t="shared" si="22"/>
        <v>1.02215868477484</v>
      </c>
      <c r="I275" s="688" t="str">
        <f t="shared" si="23"/>
        <v>是</v>
      </c>
      <c r="J275" s="689" t="str">
        <f t="shared" si="24"/>
        <v>款</v>
      </c>
    </row>
    <row r="276" s="681" customFormat="1" ht="36" customHeight="1" spans="1:15">
      <c r="A276" s="684">
        <f t="shared" si="20"/>
        <v>7</v>
      </c>
      <c r="B276" s="438">
        <v>2040201</v>
      </c>
      <c r="C276" s="439" t="s">
        <v>307</v>
      </c>
      <c r="D276" s="230">
        <v>4985</v>
      </c>
      <c r="E276" s="230">
        <v>6402</v>
      </c>
      <c r="F276" s="230">
        <v>5374</v>
      </c>
      <c r="G276" s="472">
        <f t="shared" si="21"/>
        <v>0.0780341023069209</v>
      </c>
      <c r="H276" s="472">
        <f t="shared" si="22"/>
        <v>0.839425179631365</v>
      </c>
      <c r="I276" s="688" t="str">
        <f t="shared" si="23"/>
        <v>是</v>
      </c>
      <c r="J276" s="689" t="str">
        <f t="shared" si="24"/>
        <v>项</v>
      </c>
      <c r="M276" s="690">
        <f>VLOOKUP(B276,[262]公共预算支出!$C$3:$G$395,5,FALSE)</f>
        <v>5111</v>
      </c>
      <c r="O276" s="691">
        <f>VLOOKUP(B276,[267]Sheet1!$D$6:$M$413,10,0)</f>
        <v>5374</v>
      </c>
    </row>
    <row r="277" s="681" customFormat="1" ht="36" customHeight="1" spans="1:15">
      <c r="A277" s="684">
        <f t="shared" si="20"/>
        <v>7</v>
      </c>
      <c r="B277" s="438">
        <v>2040202</v>
      </c>
      <c r="C277" s="439" t="s">
        <v>308</v>
      </c>
      <c r="D277" s="230">
        <v>222</v>
      </c>
      <c r="E277" s="230">
        <v>494</v>
      </c>
      <c r="F277" s="230">
        <v>390</v>
      </c>
      <c r="G277" s="472">
        <f t="shared" si="21"/>
        <v>0.756756756756757</v>
      </c>
      <c r="H277" s="472">
        <f t="shared" si="22"/>
        <v>0.789473684210526</v>
      </c>
      <c r="I277" s="688" t="str">
        <f t="shared" si="23"/>
        <v>是</v>
      </c>
      <c r="J277" s="689" t="str">
        <f t="shared" si="24"/>
        <v>项</v>
      </c>
      <c r="M277" s="690">
        <f>VLOOKUP(B277,[262]公共预算支出!$C$3:$G$395,5,FALSE)</f>
        <v>235</v>
      </c>
      <c r="O277" s="691">
        <f>VLOOKUP(B277,[267]Sheet1!$D$6:$M$413,10,0)</f>
        <v>390</v>
      </c>
    </row>
    <row r="278" s="681" customFormat="1" ht="36" customHeight="1" spans="1:15">
      <c r="A278" s="684">
        <f t="shared" si="20"/>
        <v>7</v>
      </c>
      <c r="B278" s="438">
        <v>2040203</v>
      </c>
      <c r="C278" s="439" t="s">
        <v>309</v>
      </c>
      <c r="D278" s="230">
        <v>0</v>
      </c>
      <c r="E278" s="230">
        <v>0</v>
      </c>
      <c r="F278" s="230"/>
      <c r="G278" s="472">
        <f t="shared" si="21"/>
        <v>0</v>
      </c>
      <c r="H278" s="472">
        <f t="shared" si="22"/>
        <v>0</v>
      </c>
      <c r="I278" s="688" t="str">
        <f t="shared" si="23"/>
        <v>否</v>
      </c>
      <c r="J278" s="689" t="str">
        <f t="shared" si="24"/>
        <v>项</v>
      </c>
      <c r="M278" s="408"/>
      <c r="O278" s="408"/>
    </row>
    <row r="279" s="681" customFormat="1" ht="36" customHeight="1" spans="1:15">
      <c r="A279" s="684">
        <f t="shared" si="20"/>
        <v>7</v>
      </c>
      <c r="B279" s="438">
        <v>2040219</v>
      </c>
      <c r="C279" s="439" t="s">
        <v>348</v>
      </c>
      <c r="D279" s="230">
        <v>0</v>
      </c>
      <c r="E279" s="230">
        <v>0</v>
      </c>
      <c r="F279" s="230"/>
      <c r="G279" s="472">
        <f t="shared" si="21"/>
        <v>0</v>
      </c>
      <c r="H279" s="472">
        <f t="shared" si="22"/>
        <v>0</v>
      </c>
      <c r="I279" s="688" t="str">
        <f t="shared" si="23"/>
        <v>否</v>
      </c>
      <c r="J279" s="689" t="str">
        <f t="shared" si="24"/>
        <v>项</v>
      </c>
      <c r="M279" s="408"/>
      <c r="O279" s="408"/>
    </row>
    <row r="280" s="681" customFormat="1" ht="36" customHeight="1" spans="1:15">
      <c r="A280" s="684">
        <f t="shared" si="20"/>
        <v>7</v>
      </c>
      <c r="B280" s="438">
        <v>2040220</v>
      </c>
      <c r="C280" s="439" t="s">
        <v>462</v>
      </c>
      <c r="D280" s="230">
        <v>54</v>
      </c>
      <c r="E280" s="230">
        <v>30</v>
      </c>
      <c r="F280" s="230">
        <v>18</v>
      </c>
      <c r="G280" s="472">
        <f t="shared" si="21"/>
        <v>-0.666666666666667</v>
      </c>
      <c r="H280" s="472">
        <f t="shared" si="22"/>
        <v>0.6</v>
      </c>
      <c r="I280" s="688" t="str">
        <f t="shared" si="23"/>
        <v>是</v>
      </c>
      <c r="J280" s="689" t="str">
        <f t="shared" si="24"/>
        <v>项</v>
      </c>
      <c r="M280" s="690">
        <f>VLOOKUP(B280,[262]公共预算支出!$C$3:$G$395,5,FALSE)</f>
        <v>18</v>
      </c>
      <c r="O280" s="691">
        <f>VLOOKUP(B280,[267]Sheet1!$D$6:$M$413,10,0)</f>
        <v>18</v>
      </c>
    </row>
    <row r="281" s="681" customFormat="1" ht="36" customHeight="1" spans="1:15">
      <c r="A281" s="684">
        <f t="shared" si="20"/>
        <v>7</v>
      </c>
      <c r="B281" s="438">
        <v>2040221</v>
      </c>
      <c r="C281" s="439" t="s">
        <v>463</v>
      </c>
      <c r="D281" s="230">
        <v>0</v>
      </c>
      <c r="E281" s="230">
        <v>0</v>
      </c>
      <c r="F281" s="230"/>
      <c r="G281" s="472">
        <f t="shared" si="21"/>
        <v>0</v>
      </c>
      <c r="H281" s="472">
        <f t="shared" si="22"/>
        <v>0</v>
      </c>
      <c r="I281" s="688" t="str">
        <f t="shared" si="23"/>
        <v>否</v>
      </c>
      <c r="J281" s="689" t="str">
        <f t="shared" si="24"/>
        <v>项</v>
      </c>
      <c r="M281" s="408"/>
      <c r="O281" s="408"/>
    </row>
    <row r="282" s="681" customFormat="1" ht="36" customHeight="1" spans="1:15">
      <c r="A282" s="684">
        <f t="shared" si="20"/>
        <v>7</v>
      </c>
      <c r="B282" s="438">
        <v>2040222</v>
      </c>
      <c r="C282" s="439" t="s">
        <v>464</v>
      </c>
      <c r="D282" s="230">
        <v>0</v>
      </c>
      <c r="E282" s="230">
        <v>0</v>
      </c>
      <c r="F282" s="230"/>
      <c r="G282" s="472">
        <f t="shared" si="21"/>
        <v>0</v>
      </c>
      <c r="H282" s="472">
        <f t="shared" si="22"/>
        <v>0</v>
      </c>
      <c r="I282" s="688" t="str">
        <f t="shared" si="23"/>
        <v>否</v>
      </c>
      <c r="J282" s="689" t="str">
        <f t="shared" si="24"/>
        <v>项</v>
      </c>
      <c r="M282" s="408"/>
      <c r="O282" s="408"/>
    </row>
    <row r="283" s="681" customFormat="1" ht="36" customHeight="1" spans="1:15">
      <c r="A283" s="684">
        <f t="shared" si="20"/>
        <v>7</v>
      </c>
      <c r="B283" s="438">
        <v>2040223</v>
      </c>
      <c r="C283" s="439" t="s">
        <v>465</v>
      </c>
      <c r="D283" s="230">
        <v>0</v>
      </c>
      <c r="E283" s="230">
        <v>0</v>
      </c>
      <c r="F283" s="230"/>
      <c r="G283" s="472">
        <f t="shared" si="21"/>
        <v>0</v>
      </c>
      <c r="H283" s="472">
        <f t="shared" si="22"/>
        <v>0</v>
      </c>
      <c r="I283" s="688" t="str">
        <f t="shared" si="23"/>
        <v>否</v>
      </c>
      <c r="J283" s="689" t="str">
        <f t="shared" si="24"/>
        <v>项</v>
      </c>
      <c r="M283" s="408"/>
      <c r="O283" s="408"/>
    </row>
    <row r="284" s="681" customFormat="1" ht="36" customHeight="1" spans="1:15">
      <c r="A284" s="684">
        <f t="shared" si="20"/>
        <v>7</v>
      </c>
      <c r="B284" s="438">
        <v>2040250</v>
      </c>
      <c r="C284" s="439" t="s">
        <v>316</v>
      </c>
      <c r="D284" s="230">
        <v>0</v>
      </c>
      <c r="E284" s="230">
        <v>0</v>
      </c>
      <c r="F284" s="230"/>
      <c r="G284" s="472">
        <f t="shared" si="21"/>
        <v>0</v>
      </c>
      <c r="H284" s="472">
        <f t="shared" si="22"/>
        <v>0</v>
      </c>
      <c r="I284" s="688" t="str">
        <f t="shared" si="23"/>
        <v>否</v>
      </c>
      <c r="J284" s="689" t="str">
        <f t="shared" si="24"/>
        <v>项</v>
      </c>
      <c r="M284" s="408"/>
      <c r="O284" s="408"/>
    </row>
    <row r="285" s="681" customFormat="1" ht="36" customHeight="1" spans="1:15">
      <c r="A285" s="684">
        <f t="shared" si="20"/>
        <v>7</v>
      </c>
      <c r="B285" s="438">
        <v>2040299</v>
      </c>
      <c r="C285" s="439" t="s">
        <v>466</v>
      </c>
      <c r="D285" s="230">
        <v>510</v>
      </c>
      <c r="E285" s="230">
        <v>69</v>
      </c>
      <c r="F285" s="230">
        <v>1368</v>
      </c>
      <c r="G285" s="472">
        <f t="shared" si="21"/>
        <v>1.68235294117647</v>
      </c>
      <c r="H285" s="472">
        <f t="shared" si="22"/>
        <v>19.8260869565217</v>
      </c>
      <c r="I285" s="688" t="str">
        <f t="shared" si="23"/>
        <v>是</v>
      </c>
      <c r="J285" s="689" t="str">
        <f t="shared" si="24"/>
        <v>项</v>
      </c>
      <c r="M285" s="690">
        <f>VLOOKUP(B285,[262]公共预算支出!$C$3:$G$395,5,FALSE)</f>
        <v>1368</v>
      </c>
      <c r="O285" s="691">
        <f>VLOOKUP(B285,[267]Sheet1!$D$6:$M$413,10,0)</f>
        <v>1368</v>
      </c>
    </row>
    <row r="286" s="681" customFormat="1" ht="36" customHeight="1" spans="1:10">
      <c r="A286" s="684">
        <f t="shared" si="20"/>
        <v>5</v>
      </c>
      <c r="B286" s="437">
        <v>20403</v>
      </c>
      <c r="C286" s="289" t="s">
        <v>467</v>
      </c>
      <c r="D286" s="286">
        <v>0</v>
      </c>
      <c r="E286" s="286">
        <v>0</v>
      </c>
      <c r="F286" s="286">
        <f>SUM(F287:F292)</f>
        <v>0</v>
      </c>
      <c r="G286" s="475">
        <f t="shared" si="21"/>
        <v>0</v>
      </c>
      <c r="H286" s="475">
        <f t="shared" si="22"/>
        <v>0</v>
      </c>
      <c r="I286" s="688" t="str">
        <f t="shared" si="23"/>
        <v>否</v>
      </c>
      <c r="J286" s="689" t="str">
        <f t="shared" si="24"/>
        <v>款</v>
      </c>
    </row>
    <row r="287" s="681" customFormat="1" ht="36" customHeight="1" spans="1:15">
      <c r="A287" s="684">
        <f t="shared" si="20"/>
        <v>7</v>
      </c>
      <c r="B287" s="438">
        <v>2040301</v>
      </c>
      <c r="C287" s="439" t="s">
        <v>307</v>
      </c>
      <c r="D287" s="230">
        <v>0</v>
      </c>
      <c r="E287" s="230">
        <v>0</v>
      </c>
      <c r="F287" s="230"/>
      <c r="G287" s="472">
        <f t="shared" si="21"/>
        <v>0</v>
      </c>
      <c r="H287" s="472">
        <f t="shared" si="22"/>
        <v>0</v>
      </c>
      <c r="I287" s="688" t="str">
        <f t="shared" si="23"/>
        <v>否</v>
      </c>
      <c r="J287" s="689" t="str">
        <f t="shared" si="24"/>
        <v>项</v>
      </c>
      <c r="M287" s="408"/>
      <c r="O287" s="408"/>
    </row>
    <row r="288" s="681" customFormat="1" ht="36" customHeight="1" spans="1:15">
      <c r="A288" s="684">
        <f t="shared" si="20"/>
        <v>7</v>
      </c>
      <c r="B288" s="438">
        <v>2040302</v>
      </c>
      <c r="C288" s="439" t="s">
        <v>308</v>
      </c>
      <c r="D288" s="230">
        <v>0</v>
      </c>
      <c r="E288" s="230">
        <v>0</v>
      </c>
      <c r="F288" s="230"/>
      <c r="G288" s="472">
        <f t="shared" si="21"/>
        <v>0</v>
      </c>
      <c r="H288" s="472">
        <f t="shared" si="22"/>
        <v>0</v>
      </c>
      <c r="I288" s="688" t="str">
        <f t="shared" si="23"/>
        <v>否</v>
      </c>
      <c r="J288" s="689" t="str">
        <f t="shared" si="24"/>
        <v>项</v>
      </c>
      <c r="M288" s="408"/>
      <c r="O288" s="408"/>
    </row>
    <row r="289" s="681" customFormat="1" ht="36" customHeight="1" spans="1:15">
      <c r="A289" s="684">
        <f t="shared" si="20"/>
        <v>7</v>
      </c>
      <c r="B289" s="438">
        <v>2040303</v>
      </c>
      <c r="C289" s="439" t="s">
        <v>309</v>
      </c>
      <c r="D289" s="230">
        <v>0</v>
      </c>
      <c r="E289" s="230">
        <v>0</v>
      </c>
      <c r="F289" s="230"/>
      <c r="G289" s="472">
        <f t="shared" si="21"/>
        <v>0</v>
      </c>
      <c r="H289" s="472">
        <f t="shared" si="22"/>
        <v>0</v>
      </c>
      <c r="I289" s="688" t="str">
        <f t="shared" si="23"/>
        <v>否</v>
      </c>
      <c r="J289" s="689" t="str">
        <f t="shared" si="24"/>
        <v>项</v>
      </c>
      <c r="M289" s="408"/>
      <c r="O289" s="408"/>
    </row>
    <row r="290" s="681" customFormat="1" ht="36" customHeight="1" spans="1:15">
      <c r="A290" s="684">
        <f t="shared" si="20"/>
        <v>7</v>
      </c>
      <c r="B290" s="438">
        <v>2040304</v>
      </c>
      <c r="C290" s="439" t="s">
        <v>468</v>
      </c>
      <c r="D290" s="230">
        <v>0</v>
      </c>
      <c r="E290" s="230">
        <v>0</v>
      </c>
      <c r="F290" s="230"/>
      <c r="G290" s="472">
        <f t="shared" si="21"/>
        <v>0</v>
      </c>
      <c r="H290" s="472">
        <f t="shared" si="22"/>
        <v>0</v>
      </c>
      <c r="I290" s="688" t="str">
        <f t="shared" si="23"/>
        <v>否</v>
      </c>
      <c r="J290" s="689" t="str">
        <f t="shared" si="24"/>
        <v>项</v>
      </c>
      <c r="M290" s="408"/>
      <c r="O290" s="408"/>
    </row>
    <row r="291" s="681" customFormat="1" ht="36" customHeight="1" spans="1:15">
      <c r="A291" s="684">
        <f t="shared" si="20"/>
        <v>7</v>
      </c>
      <c r="B291" s="438">
        <v>2040350</v>
      </c>
      <c r="C291" s="439" t="s">
        <v>316</v>
      </c>
      <c r="D291" s="230">
        <v>0</v>
      </c>
      <c r="E291" s="230">
        <v>0</v>
      </c>
      <c r="F291" s="230"/>
      <c r="G291" s="472">
        <f t="shared" si="21"/>
        <v>0</v>
      </c>
      <c r="H291" s="472">
        <f t="shared" si="22"/>
        <v>0</v>
      </c>
      <c r="I291" s="688" t="str">
        <f t="shared" si="23"/>
        <v>否</v>
      </c>
      <c r="J291" s="689" t="str">
        <f t="shared" si="24"/>
        <v>项</v>
      </c>
      <c r="M291" s="408"/>
      <c r="O291" s="408"/>
    </row>
    <row r="292" s="681" customFormat="1" ht="36" customHeight="1" spans="1:15">
      <c r="A292" s="684">
        <f t="shared" si="20"/>
        <v>7</v>
      </c>
      <c r="B292" s="438">
        <v>2040399</v>
      </c>
      <c r="C292" s="439" t="s">
        <v>469</v>
      </c>
      <c r="D292" s="230">
        <v>0</v>
      </c>
      <c r="E292" s="230">
        <v>0</v>
      </c>
      <c r="F292" s="230"/>
      <c r="G292" s="472">
        <f t="shared" si="21"/>
        <v>0</v>
      </c>
      <c r="H292" s="472">
        <f t="shared" si="22"/>
        <v>0</v>
      </c>
      <c r="I292" s="688" t="str">
        <f t="shared" si="23"/>
        <v>否</v>
      </c>
      <c r="J292" s="689" t="str">
        <f t="shared" si="24"/>
        <v>项</v>
      </c>
      <c r="M292" s="408"/>
      <c r="O292" s="408"/>
    </row>
    <row r="293" s="681" customFormat="1" ht="36" customHeight="1" spans="1:10">
      <c r="A293" s="684">
        <f t="shared" si="20"/>
        <v>5</v>
      </c>
      <c r="B293" s="437">
        <v>20404</v>
      </c>
      <c r="C293" s="289" t="s">
        <v>470</v>
      </c>
      <c r="D293" s="286">
        <v>25</v>
      </c>
      <c r="E293" s="286">
        <v>50</v>
      </c>
      <c r="F293" s="286">
        <f>SUM(F294:F300)</f>
        <v>26</v>
      </c>
      <c r="G293" s="475">
        <f t="shared" si="21"/>
        <v>0.04</v>
      </c>
      <c r="H293" s="475">
        <f t="shared" si="22"/>
        <v>0.52</v>
      </c>
      <c r="I293" s="688" t="str">
        <f t="shared" si="23"/>
        <v>是</v>
      </c>
      <c r="J293" s="689" t="str">
        <f t="shared" si="24"/>
        <v>款</v>
      </c>
    </row>
    <row r="294" s="681" customFormat="1" ht="36" customHeight="1" spans="1:15">
      <c r="A294" s="684">
        <f t="shared" si="20"/>
        <v>7</v>
      </c>
      <c r="B294" s="438">
        <v>2040401</v>
      </c>
      <c r="C294" s="439" t="s">
        <v>307</v>
      </c>
      <c r="D294" s="230">
        <v>25</v>
      </c>
      <c r="E294" s="230">
        <v>50</v>
      </c>
      <c r="F294" s="230">
        <v>31</v>
      </c>
      <c r="G294" s="472">
        <f t="shared" si="21"/>
        <v>0.24</v>
      </c>
      <c r="H294" s="472">
        <f t="shared" si="22"/>
        <v>0.62</v>
      </c>
      <c r="I294" s="688" t="str">
        <f t="shared" si="23"/>
        <v>是</v>
      </c>
      <c r="J294" s="689" t="str">
        <f t="shared" si="24"/>
        <v>项</v>
      </c>
      <c r="M294" s="690">
        <f>VLOOKUP(B294,[262]公共预算支出!$C$3:$G$395,5,FALSE)</f>
        <v>31</v>
      </c>
      <c r="O294" s="691">
        <f>VLOOKUP(B294,[267]Sheet1!$D$6:$M$413,10,0)</f>
        <v>31</v>
      </c>
    </row>
    <row r="295" s="681" customFormat="1" ht="36" customHeight="1" spans="1:15">
      <c r="A295" s="684">
        <f t="shared" si="20"/>
        <v>7</v>
      </c>
      <c r="B295" s="438">
        <v>2040402</v>
      </c>
      <c r="C295" s="439" t="s">
        <v>308</v>
      </c>
      <c r="D295" s="230">
        <v>0</v>
      </c>
      <c r="E295" s="230">
        <v>0</v>
      </c>
      <c r="F295" s="230"/>
      <c r="G295" s="472">
        <f t="shared" si="21"/>
        <v>0</v>
      </c>
      <c r="H295" s="472">
        <f t="shared" si="22"/>
        <v>0</v>
      </c>
      <c r="I295" s="688" t="str">
        <f t="shared" si="23"/>
        <v>否</v>
      </c>
      <c r="J295" s="689" t="str">
        <f t="shared" si="24"/>
        <v>项</v>
      </c>
      <c r="M295" s="408"/>
      <c r="O295" s="408"/>
    </row>
    <row r="296" s="681" customFormat="1" ht="36" customHeight="1" spans="1:15">
      <c r="A296" s="684">
        <f t="shared" si="20"/>
        <v>7</v>
      </c>
      <c r="B296" s="438">
        <v>2040403</v>
      </c>
      <c r="C296" s="439" t="s">
        <v>309</v>
      </c>
      <c r="D296" s="230">
        <v>0</v>
      </c>
      <c r="E296" s="230">
        <v>0</v>
      </c>
      <c r="F296" s="230"/>
      <c r="G296" s="472">
        <f t="shared" si="21"/>
        <v>0</v>
      </c>
      <c r="H296" s="472">
        <f t="shared" si="22"/>
        <v>0</v>
      </c>
      <c r="I296" s="688" t="str">
        <f t="shared" si="23"/>
        <v>否</v>
      </c>
      <c r="J296" s="689" t="str">
        <f t="shared" si="24"/>
        <v>项</v>
      </c>
      <c r="M296" s="408"/>
      <c r="O296" s="408"/>
    </row>
    <row r="297" s="681" customFormat="1" ht="36" customHeight="1" spans="1:15">
      <c r="A297" s="684">
        <f t="shared" si="20"/>
        <v>7</v>
      </c>
      <c r="B297" s="438">
        <v>2040409</v>
      </c>
      <c r="C297" s="439" t="s">
        <v>471</v>
      </c>
      <c r="D297" s="230">
        <v>0</v>
      </c>
      <c r="E297" s="230">
        <v>0</v>
      </c>
      <c r="F297" s="230"/>
      <c r="G297" s="472">
        <f t="shared" si="21"/>
        <v>0</v>
      </c>
      <c r="H297" s="472">
        <f t="shared" si="22"/>
        <v>0</v>
      </c>
      <c r="I297" s="688" t="str">
        <f t="shared" si="23"/>
        <v>否</v>
      </c>
      <c r="J297" s="689" t="str">
        <f t="shared" si="24"/>
        <v>项</v>
      </c>
      <c r="M297" s="408"/>
      <c r="O297" s="408"/>
    </row>
    <row r="298" s="681" customFormat="1" ht="36" customHeight="1" spans="1:15">
      <c r="A298" s="684">
        <f t="shared" si="20"/>
        <v>7</v>
      </c>
      <c r="B298" s="438">
        <v>2040410</v>
      </c>
      <c r="C298" s="439" t="s">
        <v>472</v>
      </c>
      <c r="D298" s="230">
        <v>0</v>
      </c>
      <c r="E298" s="230">
        <v>0</v>
      </c>
      <c r="F298" s="230"/>
      <c r="G298" s="472">
        <f t="shared" si="21"/>
        <v>0</v>
      </c>
      <c r="H298" s="472">
        <f t="shared" si="22"/>
        <v>0</v>
      </c>
      <c r="I298" s="688" t="str">
        <f t="shared" si="23"/>
        <v>否</v>
      </c>
      <c r="J298" s="689" t="str">
        <f t="shared" si="24"/>
        <v>项</v>
      </c>
      <c r="M298" s="408"/>
      <c r="O298" s="408"/>
    </row>
    <row r="299" s="681" customFormat="1" ht="36" customHeight="1" spans="1:15">
      <c r="A299" s="684">
        <f t="shared" si="20"/>
        <v>7</v>
      </c>
      <c r="B299" s="438">
        <v>2040450</v>
      </c>
      <c r="C299" s="439" t="s">
        <v>316</v>
      </c>
      <c r="D299" s="230">
        <v>0</v>
      </c>
      <c r="E299" s="230">
        <v>0</v>
      </c>
      <c r="F299" s="230"/>
      <c r="G299" s="472">
        <f t="shared" si="21"/>
        <v>0</v>
      </c>
      <c r="H299" s="472">
        <f t="shared" si="22"/>
        <v>0</v>
      </c>
      <c r="I299" s="688" t="str">
        <f t="shared" si="23"/>
        <v>否</v>
      </c>
      <c r="J299" s="689" t="str">
        <f t="shared" si="24"/>
        <v>项</v>
      </c>
      <c r="M299" s="408"/>
      <c r="O299" s="408"/>
    </row>
    <row r="300" s="681" customFormat="1" ht="36" customHeight="1" spans="1:15">
      <c r="A300" s="684">
        <f t="shared" si="20"/>
        <v>7</v>
      </c>
      <c r="B300" s="438">
        <v>2040499</v>
      </c>
      <c r="C300" s="439" t="s">
        <v>473</v>
      </c>
      <c r="D300" s="230">
        <v>0</v>
      </c>
      <c r="E300" s="230">
        <v>0</v>
      </c>
      <c r="F300" s="230">
        <v>-5</v>
      </c>
      <c r="G300" s="472">
        <f t="shared" si="21"/>
        <v>0</v>
      </c>
      <c r="H300" s="472">
        <f t="shared" si="22"/>
        <v>0</v>
      </c>
      <c r="I300" s="688" t="str">
        <f t="shared" si="23"/>
        <v>是</v>
      </c>
      <c r="J300" s="689" t="str">
        <f t="shared" si="24"/>
        <v>项</v>
      </c>
      <c r="M300" s="690">
        <f>VLOOKUP(B300,[262]公共预算支出!$C$3:$G$395,5,FALSE)</f>
        <v>5</v>
      </c>
      <c r="O300" s="691">
        <f>VLOOKUP(B300,[267]Sheet1!$D$6:$M$413,10,0)</f>
        <v>-5</v>
      </c>
    </row>
    <row r="301" s="681" customFormat="1" ht="36" customHeight="1" spans="1:10">
      <c r="A301" s="684">
        <f t="shared" si="20"/>
        <v>5</v>
      </c>
      <c r="B301" s="437">
        <v>20405</v>
      </c>
      <c r="C301" s="289" t="s">
        <v>474</v>
      </c>
      <c r="D301" s="286">
        <v>52</v>
      </c>
      <c r="E301" s="286">
        <v>62</v>
      </c>
      <c r="F301" s="286">
        <f>SUM(F302:F309)</f>
        <v>25</v>
      </c>
      <c r="G301" s="475">
        <f t="shared" si="21"/>
        <v>-0.519230769230769</v>
      </c>
      <c r="H301" s="475">
        <f t="shared" si="22"/>
        <v>0.403225806451613</v>
      </c>
      <c r="I301" s="688" t="str">
        <f t="shared" si="23"/>
        <v>是</v>
      </c>
      <c r="J301" s="689" t="str">
        <f t="shared" si="24"/>
        <v>款</v>
      </c>
    </row>
    <row r="302" s="681" customFormat="1" ht="36" customHeight="1" spans="1:15">
      <c r="A302" s="684">
        <f t="shared" si="20"/>
        <v>7</v>
      </c>
      <c r="B302" s="438">
        <v>2040501</v>
      </c>
      <c r="C302" s="439" t="s">
        <v>307</v>
      </c>
      <c r="D302" s="230">
        <v>52</v>
      </c>
      <c r="E302" s="230">
        <v>50</v>
      </c>
      <c r="F302" s="230">
        <v>25</v>
      </c>
      <c r="G302" s="472">
        <f t="shared" si="21"/>
        <v>-0.519230769230769</v>
      </c>
      <c r="H302" s="472">
        <f t="shared" si="22"/>
        <v>0.5</v>
      </c>
      <c r="I302" s="688" t="str">
        <f t="shared" si="23"/>
        <v>是</v>
      </c>
      <c r="J302" s="689" t="str">
        <f t="shared" si="24"/>
        <v>项</v>
      </c>
      <c r="M302" s="690">
        <f>VLOOKUP(B302,[262]公共预算支出!$C$3:$G$395,5,FALSE)</f>
        <v>25</v>
      </c>
      <c r="O302" s="691">
        <f>VLOOKUP(B302,[267]Sheet1!$D$6:$M$413,10,0)</f>
        <v>25</v>
      </c>
    </row>
    <row r="303" s="681" customFormat="1" ht="36" customHeight="1" spans="1:15">
      <c r="A303" s="684">
        <f t="shared" si="20"/>
        <v>7</v>
      </c>
      <c r="B303" s="438">
        <v>2040502</v>
      </c>
      <c r="C303" s="439" t="s">
        <v>308</v>
      </c>
      <c r="D303" s="230">
        <v>0</v>
      </c>
      <c r="E303" s="230">
        <v>0</v>
      </c>
      <c r="F303" s="230"/>
      <c r="G303" s="472">
        <f t="shared" si="21"/>
        <v>0</v>
      </c>
      <c r="H303" s="472">
        <f t="shared" si="22"/>
        <v>0</v>
      </c>
      <c r="I303" s="688" t="str">
        <f t="shared" si="23"/>
        <v>否</v>
      </c>
      <c r="J303" s="689" t="str">
        <f t="shared" si="24"/>
        <v>项</v>
      </c>
      <c r="M303" s="408"/>
      <c r="O303" s="408"/>
    </row>
    <row r="304" s="681" customFormat="1" ht="36" customHeight="1" spans="1:15">
      <c r="A304" s="684">
        <f t="shared" si="20"/>
        <v>7</v>
      </c>
      <c r="B304" s="438">
        <v>2040503</v>
      </c>
      <c r="C304" s="439" t="s">
        <v>309</v>
      </c>
      <c r="D304" s="230">
        <v>0</v>
      </c>
      <c r="E304" s="230">
        <v>0</v>
      </c>
      <c r="F304" s="230"/>
      <c r="G304" s="472">
        <f t="shared" si="21"/>
        <v>0</v>
      </c>
      <c r="H304" s="472">
        <f t="shared" si="22"/>
        <v>0</v>
      </c>
      <c r="I304" s="688" t="str">
        <f t="shared" si="23"/>
        <v>否</v>
      </c>
      <c r="J304" s="689" t="str">
        <f t="shared" si="24"/>
        <v>项</v>
      </c>
      <c r="M304" s="408"/>
      <c r="O304" s="408"/>
    </row>
    <row r="305" s="681" customFormat="1" ht="36" customHeight="1" spans="1:15">
      <c r="A305" s="684">
        <f t="shared" si="20"/>
        <v>7</v>
      </c>
      <c r="B305" s="438">
        <v>2040504</v>
      </c>
      <c r="C305" s="439" t="s">
        <v>475</v>
      </c>
      <c r="D305" s="230">
        <v>0</v>
      </c>
      <c r="E305" s="230">
        <v>0</v>
      </c>
      <c r="F305" s="230"/>
      <c r="G305" s="472">
        <f t="shared" si="21"/>
        <v>0</v>
      </c>
      <c r="H305" s="472">
        <f t="shared" si="22"/>
        <v>0</v>
      </c>
      <c r="I305" s="688" t="str">
        <f t="shared" si="23"/>
        <v>否</v>
      </c>
      <c r="J305" s="689" t="str">
        <f t="shared" si="24"/>
        <v>项</v>
      </c>
      <c r="M305" s="408"/>
      <c r="O305" s="408"/>
    </row>
    <row r="306" s="681" customFormat="1" ht="36" customHeight="1" spans="1:15">
      <c r="A306" s="684">
        <f t="shared" si="20"/>
        <v>7</v>
      </c>
      <c r="B306" s="438">
        <v>2040505</v>
      </c>
      <c r="C306" s="439" t="s">
        <v>476</v>
      </c>
      <c r="D306" s="230">
        <v>0</v>
      </c>
      <c r="E306" s="230">
        <v>0</v>
      </c>
      <c r="F306" s="230"/>
      <c r="G306" s="472">
        <f t="shared" si="21"/>
        <v>0</v>
      </c>
      <c r="H306" s="472">
        <f t="shared" si="22"/>
        <v>0</v>
      </c>
      <c r="I306" s="688" t="str">
        <f t="shared" si="23"/>
        <v>否</v>
      </c>
      <c r="J306" s="689" t="str">
        <f t="shared" si="24"/>
        <v>项</v>
      </c>
      <c r="M306" s="408"/>
      <c r="O306" s="408"/>
    </row>
    <row r="307" s="681" customFormat="1" ht="36" customHeight="1" spans="1:15">
      <c r="A307" s="684">
        <f t="shared" si="20"/>
        <v>7</v>
      </c>
      <c r="B307" s="438">
        <v>2040506</v>
      </c>
      <c r="C307" s="439" t="s">
        <v>477</v>
      </c>
      <c r="D307" s="230">
        <v>0</v>
      </c>
      <c r="E307" s="230">
        <v>0</v>
      </c>
      <c r="F307" s="230"/>
      <c r="G307" s="472">
        <f t="shared" si="21"/>
        <v>0</v>
      </c>
      <c r="H307" s="472">
        <f t="shared" si="22"/>
        <v>0</v>
      </c>
      <c r="I307" s="688" t="str">
        <f t="shared" si="23"/>
        <v>否</v>
      </c>
      <c r="J307" s="689" t="str">
        <f t="shared" si="24"/>
        <v>项</v>
      </c>
      <c r="M307" s="408"/>
      <c r="O307" s="408"/>
    </row>
    <row r="308" s="681" customFormat="1" ht="36" customHeight="1" spans="1:15">
      <c r="A308" s="684">
        <f t="shared" si="20"/>
        <v>7</v>
      </c>
      <c r="B308" s="438">
        <v>2040550</v>
      </c>
      <c r="C308" s="439" t="s">
        <v>316</v>
      </c>
      <c r="D308" s="230">
        <v>0</v>
      </c>
      <c r="E308" s="230">
        <v>0</v>
      </c>
      <c r="F308" s="230"/>
      <c r="G308" s="472">
        <f t="shared" si="21"/>
        <v>0</v>
      </c>
      <c r="H308" s="472">
        <f t="shared" si="22"/>
        <v>0</v>
      </c>
      <c r="I308" s="688" t="str">
        <f t="shared" si="23"/>
        <v>否</v>
      </c>
      <c r="J308" s="689" t="str">
        <f t="shared" si="24"/>
        <v>项</v>
      </c>
      <c r="M308" s="408"/>
      <c r="O308" s="408"/>
    </row>
    <row r="309" s="681" customFormat="1" ht="36" customHeight="1" spans="1:15">
      <c r="A309" s="684">
        <f t="shared" si="20"/>
        <v>7</v>
      </c>
      <c r="B309" s="438">
        <v>2040599</v>
      </c>
      <c r="C309" s="439" t="s">
        <v>478</v>
      </c>
      <c r="D309" s="230">
        <v>0</v>
      </c>
      <c r="E309" s="230">
        <v>12</v>
      </c>
      <c r="F309" s="230"/>
      <c r="G309" s="472">
        <f t="shared" si="21"/>
        <v>0</v>
      </c>
      <c r="H309" s="472">
        <f t="shared" si="22"/>
        <v>0</v>
      </c>
      <c r="I309" s="688" t="str">
        <f t="shared" si="23"/>
        <v>是</v>
      </c>
      <c r="J309" s="689" t="str">
        <f t="shared" si="24"/>
        <v>项</v>
      </c>
      <c r="M309" s="408"/>
      <c r="O309" s="408"/>
    </row>
    <row r="310" s="681" customFormat="1" ht="36" customHeight="1" spans="1:10">
      <c r="A310" s="684">
        <f t="shared" si="20"/>
        <v>5</v>
      </c>
      <c r="B310" s="437">
        <v>20406</v>
      </c>
      <c r="C310" s="289" t="s">
        <v>479</v>
      </c>
      <c r="D310" s="286">
        <v>513</v>
      </c>
      <c r="E310" s="286">
        <v>519</v>
      </c>
      <c r="F310" s="286">
        <f>SUM(F311:F323)</f>
        <v>530</v>
      </c>
      <c r="G310" s="475">
        <f t="shared" si="21"/>
        <v>0.0331384015594542</v>
      </c>
      <c r="H310" s="475">
        <f t="shared" si="22"/>
        <v>1.02119460500963</v>
      </c>
      <c r="I310" s="688" t="str">
        <f t="shared" si="23"/>
        <v>是</v>
      </c>
      <c r="J310" s="689" t="str">
        <f t="shared" si="24"/>
        <v>款</v>
      </c>
    </row>
    <row r="311" s="681" customFormat="1" ht="36" customHeight="1" spans="1:15">
      <c r="A311" s="684">
        <f t="shared" si="20"/>
        <v>7</v>
      </c>
      <c r="B311" s="438">
        <v>2040601</v>
      </c>
      <c r="C311" s="439" t="s">
        <v>307</v>
      </c>
      <c r="D311" s="230">
        <v>445</v>
      </c>
      <c r="E311" s="230">
        <v>469</v>
      </c>
      <c r="F311" s="230">
        <v>473</v>
      </c>
      <c r="G311" s="472">
        <f t="shared" si="21"/>
        <v>0.0629213483146067</v>
      </c>
      <c r="H311" s="472">
        <f t="shared" si="22"/>
        <v>1.00852878464819</v>
      </c>
      <c r="I311" s="688" t="str">
        <f t="shared" si="23"/>
        <v>是</v>
      </c>
      <c r="J311" s="689" t="str">
        <f t="shared" si="24"/>
        <v>项</v>
      </c>
      <c r="M311" s="690">
        <f>VLOOKUP(B311,[262]公共预算支出!$C$3:$G$395,5,FALSE)</f>
        <v>457</v>
      </c>
      <c r="O311" s="691">
        <f>VLOOKUP(B311,[267]Sheet1!$D$6:$M$413,10,0)</f>
        <v>474</v>
      </c>
    </row>
    <row r="312" s="681" customFormat="1" ht="36" customHeight="1" spans="1:15">
      <c r="A312" s="684">
        <f t="shared" si="20"/>
        <v>7</v>
      </c>
      <c r="B312" s="438">
        <v>2040602</v>
      </c>
      <c r="C312" s="439" t="s">
        <v>308</v>
      </c>
      <c r="D312" s="230">
        <v>6</v>
      </c>
      <c r="E312" s="230">
        <v>30</v>
      </c>
      <c r="F312" s="230">
        <v>12</v>
      </c>
      <c r="G312" s="472">
        <f t="shared" si="21"/>
        <v>1</v>
      </c>
      <c r="H312" s="472">
        <f t="shared" si="22"/>
        <v>0.4</v>
      </c>
      <c r="I312" s="688" t="str">
        <f t="shared" si="23"/>
        <v>是</v>
      </c>
      <c r="J312" s="689" t="str">
        <f t="shared" si="24"/>
        <v>项</v>
      </c>
      <c r="M312" s="690">
        <f>VLOOKUP(B312,[262]公共预算支出!$C$3:$G$395,5,FALSE)</f>
        <v>10</v>
      </c>
      <c r="O312" s="691">
        <f>VLOOKUP(B312,[267]Sheet1!$D$6:$M$413,10,0)</f>
        <v>12</v>
      </c>
    </row>
    <row r="313" s="681" customFormat="1" ht="36" customHeight="1" spans="1:15">
      <c r="A313" s="684">
        <f t="shared" si="20"/>
        <v>7</v>
      </c>
      <c r="B313" s="438">
        <v>2040603</v>
      </c>
      <c r="C313" s="439" t="s">
        <v>309</v>
      </c>
      <c r="D313" s="230">
        <v>0</v>
      </c>
      <c r="E313" s="230">
        <v>0</v>
      </c>
      <c r="F313" s="230"/>
      <c r="G313" s="472">
        <f t="shared" si="21"/>
        <v>0</v>
      </c>
      <c r="H313" s="472">
        <f t="shared" si="22"/>
        <v>0</v>
      </c>
      <c r="I313" s="688" t="str">
        <f t="shared" si="23"/>
        <v>否</v>
      </c>
      <c r="J313" s="689" t="str">
        <f t="shared" si="24"/>
        <v>项</v>
      </c>
      <c r="M313" s="408"/>
      <c r="O313" s="408"/>
    </row>
    <row r="314" s="681" customFormat="1" ht="36" customHeight="1" spans="1:15">
      <c r="A314" s="684">
        <f t="shared" si="20"/>
        <v>7</v>
      </c>
      <c r="B314" s="438">
        <v>2040604</v>
      </c>
      <c r="C314" s="439" t="s">
        <v>480</v>
      </c>
      <c r="D314" s="230">
        <v>2</v>
      </c>
      <c r="E314" s="230">
        <v>0</v>
      </c>
      <c r="F314" s="230"/>
      <c r="G314" s="472">
        <f t="shared" si="21"/>
        <v>-1</v>
      </c>
      <c r="H314" s="472">
        <f t="shared" si="22"/>
        <v>0</v>
      </c>
      <c r="I314" s="688" t="str">
        <f t="shared" si="23"/>
        <v>是</v>
      </c>
      <c r="J314" s="689" t="str">
        <f t="shared" si="24"/>
        <v>项</v>
      </c>
      <c r="M314" s="408"/>
      <c r="O314" s="408"/>
    </row>
    <row r="315" s="681" customFormat="1" ht="36" customHeight="1" spans="1:15">
      <c r="A315" s="684">
        <f t="shared" si="20"/>
        <v>7</v>
      </c>
      <c r="B315" s="438">
        <v>2040605</v>
      </c>
      <c r="C315" s="439" t="s">
        <v>481</v>
      </c>
      <c r="D315" s="230">
        <v>0</v>
      </c>
      <c r="E315" s="230">
        <v>5</v>
      </c>
      <c r="F315" s="230"/>
      <c r="G315" s="472">
        <f t="shared" si="21"/>
        <v>0</v>
      </c>
      <c r="H315" s="472">
        <f t="shared" si="22"/>
        <v>0</v>
      </c>
      <c r="I315" s="688" t="str">
        <f t="shared" si="23"/>
        <v>是</v>
      </c>
      <c r="J315" s="689" t="str">
        <f t="shared" si="24"/>
        <v>项</v>
      </c>
      <c r="M315" s="408"/>
      <c r="O315" s="408"/>
    </row>
    <row r="316" s="681" customFormat="1" ht="36" customHeight="1" spans="1:15">
      <c r="A316" s="684">
        <f t="shared" si="20"/>
        <v>7</v>
      </c>
      <c r="B316" s="438">
        <v>2040606</v>
      </c>
      <c r="C316" s="439" t="s">
        <v>482</v>
      </c>
      <c r="D316" s="230">
        <v>0</v>
      </c>
      <c r="E316" s="230">
        <v>0</v>
      </c>
      <c r="F316" s="230"/>
      <c r="G316" s="472">
        <f t="shared" si="21"/>
        <v>0</v>
      </c>
      <c r="H316" s="472">
        <f t="shared" si="22"/>
        <v>0</v>
      </c>
      <c r="I316" s="688" t="str">
        <f t="shared" si="23"/>
        <v>否</v>
      </c>
      <c r="J316" s="689" t="str">
        <f t="shared" si="24"/>
        <v>项</v>
      </c>
      <c r="M316" s="408"/>
      <c r="O316" s="408"/>
    </row>
    <row r="317" s="681" customFormat="1" ht="36" customHeight="1" spans="1:15">
      <c r="A317" s="684">
        <f t="shared" si="20"/>
        <v>7</v>
      </c>
      <c r="B317" s="438">
        <v>2040607</v>
      </c>
      <c r="C317" s="439" t="s">
        <v>483</v>
      </c>
      <c r="D317" s="230">
        <v>0</v>
      </c>
      <c r="E317" s="230">
        <v>2</v>
      </c>
      <c r="F317" s="230"/>
      <c r="G317" s="472">
        <f t="shared" si="21"/>
        <v>0</v>
      </c>
      <c r="H317" s="472">
        <f t="shared" si="22"/>
        <v>0</v>
      </c>
      <c r="I317" s="688" t="str">
        <f t="shared" si="23"/>
        <v>是</v>
      </c>
      <c r="J317" s="689" t="str">
        <f t="shared" si="24"/>
        <v>项</v>
      </c>
      <c r="M317" s="408"/>
      <c r="O317" s="408"/>
    </row>
    <row r="318" s="681" customFormat="1" ht="36" customHeight="1" spans="1:15">
      <c r="A318" s="684">
        <f t="shared" si="20"/>
        <v>7</v>
      </c>
      <c r="B318" s="438">
        <v>2040608</v>
      </c>
      <c r="C318" s="439" t="s">
        <v>484</v>
      </c>
      <c r="D318" s="230">
        <v>0</v>
      </c>
      <c r="E318" s="230">
        <v>0</v>
      </c>
      <c r="F318" s="230"/>
      <c r="G318" s="472">
        <f t="shared" si="21"/>
        <v>0</v>
      </c>
      <c r="H318" s="472">
        <f t="shared" si="22"/>
        <v>0</v>
      </c>
      <c r="I318" s="688" t="str">
        <f t="shared" si="23"/>
        <v>否</v>
      </c>
      <c r="J318" s="689" t="str">
        <f t="shared" si="24"/>
        <v>项</v>
      </c>
      <c r="M318" s="408"/>
      <c r="O318" s="408"/>
    </row>
    <row r="319" s="681" customFormat="1" ht="36" customHeight="1" spans="1:15">
      <c r="A319" s="684">
        <f t="shared" si="20"/>
        <v>7</v>
      </c>
      <c r="B319" s="438">
        <v>2040610</v>
      </c>
      <c r="C319" s="439" t="s">
        <v>485</v>
      </c>
      <c r="D319" s="230">
        <v>0</v>
      </c>
      <c r="E319" s="230">
        <v>13</v>
      </c>
      <c r="F319" s="230"/>
      <c r="G319" s="472">
        <f t="shared" si="21"/>
        <v>0</v>
      </c>
      <c r="H319" s="472">
        <f t="shared" si="22"/>
        <v>0</v>
      </c>
      <c r="I319" s="688" t="str">
        <f t="shared" si="23"/>
        <v>是</v>
      </c>
      <c r="J319" s="689" t="str">
        <f t="shared" si="24"/>
        <v>项</v>
      </c>
      <c r="M319" s="408"/>
      <c r="O319" s="408"/>
    </row>
    <row r="320" s="681" customFormat="1" ht="36" customHeight="1" spans="1:15">
      <c r="A320" s="684">
        <f t="shared" si="20"/>
        <v>7</v>
      </c>
      <c r="B320" s="438">
        <v>2040612</v>
      </c>
      <c r="C320" s="439" t="s">
        <v>486</v>
      </c>
      <c r="D320" s="230">
        <v>0</v>
      </c>
      <c r="E320" s="230">
        <v>0</v>
      </c>
      <c r="F320" s="230"/>
      <c r="G320" s="472">
        <f t="shared" si="21"/>
        <v>0</v>
      </c>
      <c r="H320" s="472">
        <f t="shared" si="22"/>
        <v>0</v>
      </c>
      <c r="I320" s="688" t="str">
        <f t="shared" si="23"/>
        <v>否</v>
      </c>
      <c r="J320" s="689" t="str">
        <f t="shared" si="24"/>
        <v>项</v>
      </c>
      <c r="M320" s="408"/>
      <c r="O320" s="408"/>
    </row>
    <row r="321" s="681" customFormat="1" ht="36" customHeight="1" spans="1:15">
      <c r="A321" s="684">
        <f t="shared" si="20"/>
        <v>7</v>
      </c>
      <c r="B321" s="438">
        <v>2040613</v>
      </c>
      <c r="C321" s="439" t="s">
        <v>348</v>
      </c>
      <c r="D321" s="230">
        <v>0</v>
      </c>
      <c r="E321" s="230">
        <v>0</v>
      </c>
      <c r="F321" s="230"/>
      <c r="G321" s="472">
        <f t="shared" si="21"/>
        <v>0</v>
      </c>
      <c r="H321" s="472">
        <f t="shared" si="22"/>
        <v>0</v>
      </c>
      <c r="I321" s="688" t="str">
        <f t="shared" si="23"/>
        <v>否</v>
      </c>
      <c r="J321" s="689" t="str">
        <f t="shared" si="24"/>
        <v>项</v>
      </c>
      <c r="M321" s="408"/>
      <c r="O321" s="408"/>
    </row>
    <row r="322" s="681" customFormat="1" ht="36" customHeight="1" spans="1:15">
      <c r="A322" s="684">
        <f t="shared" si="20"/>
        <v>7</v>
      </c>
      <c r="B322" s="438">
        <v>2040650</v>
      </c>
      <c r="C322" s="439" t="s">
        <v>316</v>
      </c>
      <c r="D322" s="230">
        <v>0</v>
      </c>
      <c r="E322" s="230">
        <v>0</v>
      </c>
      <c r="F322" s="230"/>
      <c r="G322" s="472">
        <f t="shared" si="21"/>
        <v>0</v>
      </c>
      <c r="H322" s="472">
        <f t="shared" si="22"/>
        <v>0</v>
      </c>
      <c r="I322" s="688" t="str">
        <f t="shared" si="23"/>
        <v>否</v>
      </c>
      <c r="J322" s="689" t="str">
        <f t="shared" si="24"/>
        <v>项</v>
      </c>
      <c r="M322" s="408"/>
      <c r="O322" s="408"/>
    </row>
    <row r="323" s="681" customFormat="1" ht="36" customHeight="1" spans="1:15">
      <c r="A323" s="684">
        <f t="shared" si="20"/>
        <v>7</v>
      </c>
      <c r="B323" s="438">
        <v>2040699</v>
      </c>
      <c r="C323" s="439" t="s">
        <v>487</v>
      </c>
      <c r="D323" s="230">
        <v>60</v>
      </c>
      <c r="E323" s="230">
        <v>0</v>
      </c>
      <c r="F323" s="230">
        <v>45</v>
      </c>
      <c r="G323" s="472">
        <f t="shared" si="21"/>
        <v>-0.25</v>
      </c>
      <c r="H323" s="472">
        <f t="shared" si="22"/>
        <v>0</v>
      </c>
      <c r="I323" s="688" t="str">
        <f t="shared" si="23"/>
        <v>是</v>
      </c>
      <c r="J323" s="689" t="str">
        <f t="shared" si="24"/>
        <v>项</v>
      </c>
      <c r="M323" s="690">
        <f>VLOOKUP(B323,[262]公共预算支出!$C$3:$G$395,5,FALSE)</f>
        <v>25</v>
      </c>
      <c r="O323" s="691">
        <f>VLOOKUP(B323,[267]Sheet1!$D$6:$M$413,10,0)</f>
        <v>45</v>
      </c>
    </row>
    <row r="324" s="681" customFormat="1" ht="36" customHeight="1" spans="1:10">
      <c r="A324" s="684">
        <f t="shared" si="20"/>
        <v>5</v>
      </c>
      <c r="B324" s="437">
        <v>20407</v>
      </c>
      <c r="C324" s="289" t="s">
        <v>488</v>
      </c>
      <c r="D324" s="286">
        <v>0</v>
      </c>
      <c r="E324" s="286">
        <v>0</v>
      </c>
      <c r="F324" s="286">
        <f>SUM(F325:F333)</f>
        <v>0</v>
      </c>
      <c r="G324" s="475">
        <f t="shared" si="21"/>
        <v>0</v>
      </c>
      <c r="H324" s="475">
        <f t="shared" si="22"/>
        <v>0</v>
      </c>
      <c r="I324" s="688" t="str">
        <f t="shared" si="23"/>
        <v>否</v>
      </c>
      <c r="J324" s="689" t="str">
        <f t="shared" si="24"/>
        <v>款</v>
      </c>
    </row>
    <row r="325" s="681" customFormat="1" ht="36" customHeight="1" spans="1:15">
      <c r="A325" s="684">
        <f t="shared" si="20"/>
        <v>7</v>
      </c>
      <c r="B325" s="438">
        <v>2040701</v>
      </c>
      <c r="C325" s="439" t="s">
        <v>307</v>
      </c>
      <c r="D325" s="230">
        <v>0</v>
      </c>
      <c r="E325" s="230">
        <v>0</v>
      </c>
      <c r="F325" s="230"/>
      <c r="G325" s="472">
        <f t="shared" si="21"/>
        <v>0</v>
      </c>
      <c r="H325" s="472">
        <f t="shared" si="22"/>
        <v>0</v>
      </c>
      <c r="I325" s="688" t="str">
        <f t="shared" si="23"/>
        <v>否</v>
      </c>
      <c r="J325" s="689" t="str">
        <f t="shared" si="24"/>
        <v>项</v>
      </c>
      <c r="M325" s="408"/>
      <c r="O325" s="408"/>
    </row>
    <row r="326" s="681" customFormat="1" ht="36" customHeight="1" spans="1:15">
      <c r="A326" s="684">
        <f t="shared" ref="A326:A389" si="25">LEN(B326)</f>
        <v>7</v>
      </c>
      <c r="B326" s="438">
        <v>2040702</v>
      </c>
      <c r="C326" s="439" t="s">
        <v>308</v>
      </c>
      <c r="D326" s="230">
        <v>0</v>
      </c>
      <c r="E326" s="230">
        <v>0</v>
      </c>
      <c r="F326" s="230"/>
      <c r="G326" s="472">
        <f t="shared" ref="G326:G389" si="26">IF(D326&lt;0,"",IFERROR(F326/D326-1,0))</f>
        <v>0</v>
      </c>
      <c r="H326" s="472">
        <f t="shared" ref="H326:H389" si="27">IF(D326&lt;0,"",IFERROR(F326/E326,0))</f>
        <v>0</v>
      </c>
      <c r="I326" s="688" t="str">
        <f t="shared" ref="I326:I389" si="28">IF(LEN(B326)=3,"是",IF(C326&lt;&gt;"",IF(SUM(D326:F326)&lt;&gt;0,"是","否"),"是"))</f>
        <v>否</v>
      </c>
      <c r="J326" s="689" t="str">
        <f t="shared" ref="J326:J389" si="29">IF(LEN(B326)=3,"类",IF(LEN(B326)=5,"款","项"))</f>
        <v>项</v>
      </c>
      <c r="M326" s="408"/>
      <c r="O326" s="408"/>
    </row>
    <row r="327" s="681" customFormat="1" ht="36" customHeight="1" spans="1:15">
      <c r="A327" s="684">
        <f t="shared" si="25"/>
        <v>7</v>
      </c>
      <c r="B327" s="438">
        <v>2040703</v>
      </c>
      <c r="C327" s="439" t="s">
        <v>309</v>
      </c>
      <c r="D327" s="230">
        <v>0</v>
      </c>
      <c r="E327" s="230">
        <v>0</v>
      </c>
      <c r="F327" s="230"/>
      <c r="G327" s="472">
        <f t="shared" si="26"/>
        <v>0</v>
      </c>
      <c r="H327" s="472">
        <f t="shared" si="27"/>
        <v>0</v>
      </c>
      <c r="I327" s="688" t="str">
        <f t="shared" si="28"/>
        <v>否</v>
      </c>
      <c r="J327" s="689" t="str">
        <f t="shared" si="29"/>
        <v>项</v>
      </c>
      <c r="M327" s="408"/>
      <c r="O327" s="408"/>
    </row>
    <row r="328" s="681" customFormat="1" ht="36" customHeight="1" spans="1:15">
      <c r="A328" s="684">
        <f t="shared" si="25"/>
        <v>7</v>
      </c>
      <c r="B328" s="438">
        <v>2040704</v>
      </c>
      <c r="C328" s="439" t="s">
        <v>489</v>
      </c>
      <c r="D328" s="230">
        <v>0</v>
      </c>
      <c r="E328" s="230">
        <v>0</v>
      </c>
      <c r="F328" s="230"/>
      <c r="G328" s="472">
        <f t="shared" si="26"/>
        <v>0</v>
      </c>
      <c r="H328" s="472">
        <f t="shared" si="27"/>
        <v>0</v>
      </c>
      <c r="I328" s="688" t="str">
        <f t="shared" si="28"/>
        <v>否</v>
      </c>
      <c r="J328" s="689" t="str">
        <f t="shared" si="29"/>
        <v>项</v>
      </c>
      <c r="M328" s="408"/>
      <c r="O328" s="408"/>
    </row>
    <row r="329" s="681" customFormat="1" ht="36" customHeight="1" spans="1:15">
      <c r="A329" s="684">
        <f t="shared" si="25"/>
        <v>7</v>
      </c>
      <c r="B329" s="438">
        <v>2040705</v>
      </c>
      <c r="C329" s="439" t="s">
        <v>490</v>
      </c>
      <c r="D329" s="230">
        <v>0</v>
      </c>
      <c r="E329" s="230">
        <v>0</v>
      </c>
      <c r="F329" s="230"/>
      <c r="G329" s="472">
        <f t="shared" si="26"/>
        <v>0</v>
      </c>
      <c r="H329" s="472">
        <f t="shared" si="27"/>
        <v>0</v>
      </c>
      <c r="I329" s="688" t="str">
        <f t="shared" si="28"/>
        <v>否</v>
      </c>
      <c r="J329" s="689" t="str">
        <f t="shared" si="29"/>
        <v>项</v>
      </c>
      <c r="M329" s="408"/>
      <c r="O329" s="408"/>
    </row>
    <row r="330" s="681" customFormat="1" ht="36" customHeight="1" spans="1:15">
      <c r="A330" s="684">
        <f t="shared" si="25"/>
        <v>7</v>
      </c>
      <c r="B330" s="438">
        <v>2040706</v>
      </c>
      <c r="C330" s="439" t="s">
        <v>491</v>
      </c>
      <c r="D330" s="230">
        <v>0</v>
      </c>
      <c r="E330" s="230">
        <v>0</v>
      </c>
      <c r="F330" s="230"/>
      <c r="G330" s="472">
        <f t="shared" si="26"/>
        <v>0</v>
      </c>
      <c r="H330" s="472">
        <f t="shared" si="27"/>
        <v>0</v>
      </c>
      <c r="I330" s="688" t="str">
        <f t="shared" si="28"/>
        <v>否</v>
      </c>
      <c r="J330" s="689" t="str">
        <f t="shared" si="29"/>
        <v>项</v>
      </c>
      <c r="M330" s="408"/>
      <c r="O330" s="408"/>
    </row>
    <row r="331" s="681" customFormat="1" ht="36" customHeight="1" spans="1:15">
      <c r="A331" s="684">
        <f t="shared" si="25"/>
        <v>7</v>
      </c>
      <c r="B331" s="438">
        <v>2040707</v>
      </c>
      <c r="C331" s="439" t="s">
        <v>348</v>
      </c>
      <c r="D331" s="230">
        <v>0</v>
      </c>
      <c r="E331" s="230">
        <v>0</v>
      </c>
      <c r="F331" s="230"/>
      <c r="G331" s="472">
        <f t="shared" si="26"/>
        <v>0</v>
      </c>
      <c r="H331" s="472">
        <f t="shared" si="27"/>
        <v>0</v>
      </c>
      <c r="I331" s="688" t="str">
        <f t="shared" si="28"/>
        <v>否</v>
      </c>
      <c r="J331" s="689" t="str">
        <f t="shared" si="29"/>
        <v>项</v>
      </c>
      <c r="M331" s="408"/>
      <c r="O331" s="408"/>
    </row>
    <row r="332" s="681" customFormat="1" ht="36" customHeight="1" spans="1:15">
      <c r="A332" s="684">
        <f t="shared" si="25"/>
        <v>7</v>
      </c>
      <c r="B332" s="438">
        <v>2040750</v>
      </c>
      <c r="C332" s="439" t="s">
        <v>316</v>
      </c>
      <c r="D332" s="230">
        <v>0</v>
      </c>
      <c r="E332" s="230">
        <v>0</v>
      </c>
      <c r="F332" s="230"/>
      <c r="G332" s="472">
        <f t="shared" si="26"/>
        <v>0</v>
      </c>
      <c r="H332" s="472">
        <f t="shared" si="27"/>
        <v>0</v>
      </c>
      <c r="I332" s="688" t="str">
        <f t="shared" si="28"/>
        <v>否</v>
      </c>
      <c r="J332" s="689" t="str">
        <f t="shared" si="29"/>
        <v>项</v>
      </c>
      <c r="M332" s="408"/>
      <c r="O332" s="408"/>
    </row>
    <row r="333" s="681" customFormat="1" ht="36" customHeight="1" spans="1:15">
      <c r="A333" s="684">
        <f t="shared" si="25"/>
        <v>7</v>
      </c>
      <c r="B333" s="438">
        <v>2040799</v>
      </c>
      <c r="C333" s="439" t="s">
        <v>492</v>
      </c>
      <c r="D333" s="230">
        <v>0</v>
      </c>
      <c r="E333" s="230">
        <v>0</v>
      </c>
      <c r="F333" s="230"/>
      <c r="G333" s="472">
        <f t="shared" si="26"/>
        <v>0</v>
      </c>
      <c r="H333" s="472">
        <f t="shared" si="27"/>
        <v>0</v>
      </c>
      <c r="I333" s="688" t="str">
        <f t="shared" si="28"/>
        <v>否</v>
      </c>
      <c r="J333" s="689" t="str">
        <f t="shared" si="29"/>
        <v>项</v>
      </c>
      <c r="M333" s="408"/>
      <c r="O333" s="408"/>
    </row>
    <row r="334" s="681" customFormat="1" ht="36" customHeight="1" spans="1:10">
      <c r="A334" s="684">
        <f t="shared" si="25"/>
        <v>5</v>
      </c>
      <c r="B334" s="437">
        <v>20408</v>
      </c>
      <c r="C334" s="289" t="s">
        <v>493</v>
      </c>
      <c r="D334" s="286">
        <v>0</v>
      </c>
      <c r="E334" s="286">
        <v>0</v>
      </c>
      <c r="F334" s="286">
        <f>SUM(F335:F343)</f>
        <v>0</v>
      </c>
      <c r="G334" s="475">
        <f t="shared" si="26"/>
        <v>0</v>
      </c>
      <c r="H334" s="475">
        <f t="shared" si="27"/>
        <v>0</v>
      </c>
      <c r="I334" s="688" t="str">
        <f t="shared" si="28"/>
        <v>否</v>
      </c>
      <c r="J334" s="689" t="str">
        <f t="shared" si="29"/>
        <v>款</v>
      </c>
    </row>
    <row r="335" s="681" customFormat="1" ht="36" customHeight="1" spans="1:15">
      <c r="A335" s="684">
        <f t="shared" si="25"/>
        <v>7</v>
      </c>
      <c r="B335" s="438">
        <v>2040801</v>
      </c>
      <c r="C335" s="439" t="s">
        <v>307</v>
      </c>
      <c r="D335" s="230">
        <v>0</v>
      </c>
      <c r="E335" s="230">
        <v>0</v>
      </c>
      <c r="F335" s="230"/>
      <c r="G335" s="472">
        <f t="shared" si="26"/>
        <v>0</v>
      </c>
      <c r="H335" s="472">
        <f t="shared" si="27"/>
        <v>0</v>
      </c>
      <c r="I335" s="688" t="str">
        <f t="shared" si="28"/>
        <v>否</v>
      </c>
      <c r="J335" s="689" t="str">
        <f t="shared" si="29"/>
        <v>项</v>
      </c>
      <c r="M335" s="408"/>
      <c r="O335" s="408"/>
    </row>
    <row r="336" s="681" customFormat="1" ht="36" customHeight="1" spans="1:15">
      <c r="A336" s="684">
        <f t="shared" si="25"/>
        <v>7</v>
      </c>
      <c r="B336" s="438">
        <v>2040802</v>
      </c>
      <c r="C336" s="439" t="s">
        <v>308</v>
      </c>
      <c r="D336" s="230">
        <v>0</v>
      </c>
      <c r="E336" s="230">
        <v>0</v>
      </c>
      <c r="F336" s="230"/>
      <c r="G336" s="472">
        <f t="shared" si="26"/>
        <v>0</v>
      </c>
      <c r="H336" s="472">
        <f t="shared" si="27"/>
        <v>0</v>
      </c>
      <c r="I336" s="688" t="str">
        <f t="shared" si="28"/>
        <v>否</v>
      </c>
      <c r="J336" s="689" t="str">
        <f t="shared" si="29"/>
        <v>项</v>
      </c>
      <c r="M336" s="408"/>
      <c r="O336" s="408"/>
    </row>
    <row r="337" s="681" customFormat="1" ht="36" customHeight="1" spans="1:15">
      <c r="A337" s="684">
        <f t="shared" si="25"/>
        <v>7</v>
      </c>
      <c r="B337" s="438">
        <v>2040803</v>
      </c>
      <c r="C337" s="439" t="s">
        <v>309</v>
      </c>
      <c r="D337" s="230">
        <v>0</v>
      </c>
      <c r="E337" s="230">
        <v>0</v>
      </c>
      <c r="F337" s="230"/>
      <c r="G337" s="472">
        <f t="shared" si="26"/>
        <v>0</v>
      </c>
      <c r="H337" s="472">
        <f t="shared" si="27"/>
        <v>0</v>
      </c>
      <c r="I337" s="688" t="str">
        <f t="shared" si="28"/>
        <v>否</v>
      </c>
      <c r="J337" s="689" t="str">
        <f t="shared" si="29"/>
        <v>项</v>
      </c>
      <c r="M337" s="408"/>
      <c r="O337" s="408"/>
    </row>
    <row r="338" s="681" customFormat="1" ht="36" customHeight="1" spans="1:15">
      <c r="A338" s="684">
        <f t="shared" si="25"/>
        <v>7</v>
      </c>
      <c r="B338" s="438">
        <v>2040804</v>
      </c>
      <c r="C338" s="439" t="s">
        <v>494</v>
      </c>
      <c r="D338" s="230">
        <v>0</v>
      </c>
      <c r="E338" s="230">
        <v>0</v>
      </c>
      <c r="F338" s="230"/>
      <c r="G338" s="472">
        <f t="shared" si="26"/>
        <v>0</v>
      </c>
      <c r="H338" s="472">
        <f t="shared" si="27"/>
        <v>0</v>
      </c>
      <c r="I338" s="688" t="str">
        <f t="shared" si="28"/>
        <v>否</v>
      </c>
      <c r="J338" s="689" t="str">
        <f t="shared" si="29"/>
        <v>项</v>
      </c>
      <c r="M338" s="408"/>
      <c r="O338" s="408"/>
    </row>
    <row r="339" s="681" customFormat="1" ht="36" customHeight="1" spans="1:15">
      <c r="A339" s="684">
        <f t="shared" si="25"/>
        <v>7</v>
      </c>
      <c r="B339" s="438">
        <v>2040805</v>
      </c>
      <c r="C339" s="439" t="s">
        <v>495</v>
      </c>
      <c r="D339" s="230">
        <v>0</v>
      </c>
      <c r="E339" s="230">
        <v>0</v>
      </c>
      <c r="F339" s="230"/>
      <c r="G339" s="472">
        <f t="shared" si="26"/>
        <v>0</v>
      </c>
      <c r="H339" s="472">
        <f t="shared" si="27"/>
        <v>0</v>
      </c>
      <c r="I339" s="688" t="str">
        <f t="shared" si="28"/>
        <v>否</v>
      </c>
      <c r="J339" s="689" t="str">
        <f t="shared" si="29"/>
        <v>项</v>
      </c>
      <c r="M339" s="408"/>
      <c r="O339" s="408"/>
    </row>
    <row r="340" s="681" customFormat="1" ht="36" customHeight="1" spans="1:15">
      <c r="A340" s="684">
        <f t="shared" si="25"/>
        <v>7</v>
      </c>
      <c r="B340" s="438">
        <v>2040806</v>
      </c>
      <c r="C340" s="439" t="s">
        <v>496</v>
      </c>
      <c r="D340" s="230">
        <v>0</v>
      </c>
      <c r="E340" s="230">
        <v>0</v>
      </c>
      <c r="F340" s="230"/>
      <c r="G340" s="472">
        <f t="shared" si="26"/>
        <v>0</v>
      </c>
      <c r="H340" s="472">
        <f t="shared" si="27"/>
        <v>0</v>
      </c>
      <c r="I340" s="688" t="str">
        <f t="shared" si="28"/>
        <v>否</v>
      </c>
      <c r="J340" s="689" t="str">
        <f t="shared" si="29"/>
        <v>项</v>
      </c>
      <c r="M340" s="408"/>
      <c r="O340" s="408"/>
    </row>
    <row r="341" s="681" customFormat="1" ht="36" customHeight="1" spans="1:15">
      <c r="A341" s="684">
        <f t="shared" si="25"/>
        <v>7</v>
      </c>
      <c r="B341" s="438">
        <v>2040807</v>
      </c>
      <c r="C341" s="439" t="s">
        <v>348</v>
      </c>
      <c r="D341" s="230">
        <v>0</v>
      </c>
      <c r="E341" s="230">
        <v>0</v>
      </c>
      <c r="F341" s="230"/>
      <c r="G341" s="472">
        <f t="shared" si="26"/>
        <v>0</v>
      </c>
      <c r="H341" s="472">
        <f t="shared" si="27"/>
        <v>0</v>
      </c>
      <c r="I341" s="688" t="str">
        <f t="shared" si="28"/>
        <v>否</v>
      </c>
      <c r="J341" s="689" t="str">
        <f t="shared" si="29"/>
        <v>项</v>
      </c>
      <c r="M341" s="408"/>
      <c r="O341" s="408"/>
    </row>
    <row r="342" s="681" customFormat="1" ht="36" customHeight="1" spans="1:15">
      <c r="A342" s="684">
        <f t="shared" si="25"/>
        <v>7</v>
      </c>
      <c r="B342" s="438">
        <v>2040850</v>
      </c>
      <c r="C342" s="439" t="s">
        <v>316</v>
      </c>
      <c r="D342" s="230">
        <v>0</v>
      </c>
      <c r="E342" s="230">
        <v>0</v>
      </c>
      <c r="F342" s="230"/>
      <c r="G342" s="472">
        <f t="shared" si="26"/>
        <v>0</v>
      </c>
      <c r="H342" s="472">
        <f t="shared" si="27"/>
        <v>0</v>
      </c>
      <c r="I342" s="688" t="str">
        <f t="shared" si="28"/>
        <v>否</v>
      </c>
      <c r="J342" s="689" t="str">
        <f t="shared" si="29"/>
        <v>项</v>
      </c>
      <c r="M342" s="408"/>
      <c r="O342" s="408"/>
    </row>
    <row r="343" s="681" customFormat="1" ht="36" customHeight="1" spans="1:15">
      <c r="A343" s="684">
        <f t="shared" si="25"/>
        <v>7</v>
      </c>
      <c r="B343" s="438">
        <v>2040899</v>
      </c>
      <c r="C343" s="439" t="s">
        <v>497</v>
      </c>
      <c r="D343" s="230">
        <v>0</v>
      </c>
      <c r="E343" s="230">
        <v>0</v>
      </c>
      <c r="F343" s="230"/>
      <c r="G343" s="472">
        <f t="shared" si="26"/>
        <v>0</v>
      </c>
      <c r="H343" s="472">
        <f t="shared" si="27"/>
        <v>0</v>
      </c>
      <c r="I343" s="688" t="str">
        <f t="shared" si="28"/>
        <v>否</v>
      </c>
      <c r="J343" s="689" t="str">
        <f t="shared" si="29"/>
        <v>项</v>
      </c>
      <c r="M343" s="408"/>
      <c r="O343" s="408"/>
    </row>
    <row r="344" s="681" customFormat="1" ht="36" customHeight="1" spans="1:10">
      <c r="A344" s="684">
        <f t="shared" si="25"/>
        <v>5</v>
      </c>
      <c r="B344" s="437">
        <v>20409</v>
      </c>
      <c r="C344" s="289" t="s">
        <v>498</v>
      </c>
      <c r="D344" s="286">
        <v>0</v>
      </c>
      <c r="E344" s="286">
        <v>0</v>
      </c>
      <c r="F344" s="286">
        <f>SUM(F345:F351)</f>
        <v>0</v>
      </c>
      <c r="G344" s="475">
        <f t="shared" si="26"/>
        <v>0</v>
      </c>
      <c r="H344" s="475">
        <f t="shared" si="27"/>
        <v>0</v>
      </c>
      <c r="I344" s="688" t="str">
        <f t="shared" si="28"/>
        <v>否</v>
      </c>
      <c r="J344" s="689" t="str">
        <f t="shared" si="29"/>
        <v>款</v>
      </c>
    </row>
    <row r="345" s="681" customFormat="1" ht="36" customHeight="1" spans="1:15">
      <c r="A345" s="684">
        <f t="shared" si="25"/>
        <v>7</v>
      </c>
      <c r="B345" s="438">
        <v>2040901</v>
      </c>
      <c r="C345" s="439" t="s">
        <v>307</v>
      </c>
      <c r="D345" s="230">
        <v>0</v>
      </c>
      <c r="E345" s="230">
        <v>0</v>
      </c>
      <c r="F345" s="230"/>
      <c r="G345" s="472">
        <f t="shared" si="26"/>
        <v>0</v>
      </c>
      <c r="H345" s="472">
        <f t="shared" si="27"/>
        <v>0</v>
      </c>
      <c r="I345" s="688" t="str">
        <f t="shared" si="28"/>
        <v>否</v>
      </c>
      <c r="J345" s="689" t="str">
        <f t="shared" si="29"/>
        <v>项</v>
      </c>
      <c r="M345" s="408"/>
      <c r="O345" s="408"/>
    </row>
    <row r="346" s="681" customFormat="1" ht="36" customHeight="1" spans="1:15">
      <c r="A346" s="684">
        <f t="shared" si="25"/>
        <v>7</v>
      </c>
      <c r="B346" s="438">
        <v>2040902</v>
      </c>
      <c r="C346" s="439" t="s">
        <v>308</v>
      </c>
      <c r="D346" s="230">
        <v>0</v>
      </c>
      <c r="E346" s="230">
        <v>0</v>
      </c>
      <c r="F346" s="230"/>
      <c r="G346" s="472">
        <f t="shared" si="26"/>
        <v>0</v>
      </c>
      <c r="H346" s="472">
        <f t="shared" si="27"/>
        <v>0</v>
      </c>
      <c r="I346" s="688" t="str">
        <f t="shared" si="28"/>
        <v>否</v>
      </c>
      <c r="J346" s="689" t="str">
        <f t="shared" si="29"/>
        <v>项</v>
      </c>
      <c r="M346" s="408"/>
      <c r="O346" s="408"/>
    </row>
    <row r="347" s="681" customFormat="1" ht="36" customHeight="1" spans="1:15">
      <c r="A347" s="684">
        <f t="shared" si="25"/>
        <v>7</v>
      </c>
      <c r="B347" s="438">
        <v>2040903</v>
      </c>
      <c r="C347" s="439" t="s">
        <v>309</v>
      </c>
      <c r="D347" s="230">
        <v>0</v>
      </c>
      <c r="E347" s="230">
        <v>0</v>
      </c>
      <c r="F347" s="230"/>
      <c r="G347" s="472">
        <f t="shared" si="26"/>
        <v>0</v>
      </c>
      <c r="H347" s="472">
        <f t="shared" si="27"/>
        <v>0</v>
      </c>
      <c r="I347" s="688" t="str">
        <f t="shared" si="28"/>
        <v>否</v>
      </c>
      <c r="J347" s="689" t="str">
        <f t="shared" si="29"/>
        <v>项</v>
      </c>
      <c r="M347" s="408"/>
      <c r="O347" s="408"/>
    </row>
    <row r="348" s="681" customFormat="1" ht="36" customHeight="1" spans="1:15">
      <c r="A348" s="684">
        <f t="shared" si="25"/>
        <v>7</v>
      </c>
      <c r="B348" s="438">
        <v>2040904</v>
      </c>
      <c r="C348" s="439" t="s">
        <v>499</v>
      </c>
      <c r="D348" s="230">
        <v>0</v>
      </c>
      <c r="E348" s="230">
        <v>0</v>
      </c>
      <c r="F348" s="230"/>
      <c r="G348" s="472">
        <f t="shared" si="26"/>
        <v>0</v>
      </c>
      <c r="H348" s="472">
        <f t="shared" si="27"/>
        <v>0</v>
      </c>
      <c r="I348" s="688" t="str">
        <f t="shared" si="28"/>
        <v>否</v>
      </c>
      <c r="J348" s="689" t="str">
        <f t="shared" si="29"/>
        <v>项</v>
      </c>
      <c r="M348" s="408"/>
      <c r="O348" s="408"/>
    </row>
    <row r="349" s="681" customFormat="1" ht="36" customHeight="1" spans="1:15">
      <c r="A349" s="684">
        <f t="shared" si="25"/>
        <v>7</v>
      </c>
      <c r="B349" s="438">
        <v>2040905</v>
      </c>
      <c r="C349" s="439" t="s">
        <v>500</v>
      </c>
      <c r="D349" s="230">
        <v>0</v>
      </c>
      <c r="E349" s="230">
        <v>0</v>
      </c>
      <c r="F349" s="230"/>
      <c r="G349" s="472">
        <f t="shared" si="26"/>
        <v>0</v>
      </c>
      <c r="H349" s="472">
        <f t="shared" si="27"/>
        <v>0</v>
      </c>
      <c r="I349" s="688" t="str">
        <f t="shared" si="28"/>
        <v>否</v>
      </c>
      <c r="J349" s="689" t="str">
        <f t="shared" si="29"/>
        <v>项</v>
      </c>
      <c r="M349" s="408"/>
      <c r="O349" s="408"/>
    </row>
    <row r="350" s="681" customFormat="1" ht="36" customHeight="1" spans="1:15">
      <c r="A350" s="684">
        <f t="shared" si="25"/>
        <v>7</v>
      </c>
      <c r="B350" s="438">
        <v>2040950</v>
      </c>
      <c r="C350" s="439" t="s">
        <v>316</v>
      </c>
      <c r="D350" s="230">
        <v>0</v>
      </c>
      <c r="E350" s="230">
        <v>0</v>
      </c>
      <c r="F350" s="230"/>
      <c r="G350" s="472">
        <f t="shared" si="26"/>
        <v>0</v>
      </c>
      <c r="H350" s="472">
        <f t="shared" si="27"/>
        <v>0</v>
      </c>
      <c r="I350" s="688" t="str">
        <f t="shared" si="28"/>
        <v>否</v>
      </c>
      <c r="J350" s="689" t="str">
        <f t="shared" si="29"/>
        <v>项</v>
      </c>
      <c r="M350" s="408"/>
      <c r="O350" s="408"/>
    </row>
    <row r="351" s="681" customFormat="1" ht="36" customHeight="1" spans="1:15">
      <c r="A351" s="684">
        <f t="shared" si="25"/>
        <v>7</v>
      </c>
      <c r="B351" s="438">
        <v>2040999</v>
      </c>
      <c r="C351" s="439" t="s">
        <v>501</v>
      </c>
      <c r="D351" s="230">
        <v>0</v>
      </c>
      <c r="E351" s="230">
        <v>0</v>
      </c>
      <c r="F351" s="230"/>
      <c r="G351" s="472">
        <f t="shared" si="26"/>
        <v>0</v>
      </c>
      <c r="H351" s="472">
        <f t="shared" si="27"/>
        <v>0</v>
      </c>
      <c r="I351" s="688" t="str">
        <f t="shared" si="28"/>
        <v>否</v>
      </c>
      <c r="J351" s="689" t="str">
        <f t="shared" si="29"/>
        <v>项</v>
      </c>
      <c r="M351" s="408"/>
      <c r="O351" s="408"/>
    </row>
    <row r="352" s="681" customFormat="1" ht="36" customHeight="1" spans="1:10">
      <c r="A352" s="684">
        <f t="shared" si="25"/>
        <v>5</v>
      </c>
      <c r="B352" s="437">
        <v>20410</v>
      </c>
      <c r="C352" s="289" t="s">
        <v>502</v>
      </c>
      <c r="D352" s="286">
        <v>0</v>
      </c>
      <c r="E352" s="286">
        <v>0</v>
      </c>
      <c r="F352" s="297">
        <f>SUM(F353:F357)</f>
        <v>0</v>
      </c>
      <c r="G352" s="475">
        <f t="shared" si="26"/>
        <v>0</v>
      </c>
      <c r="H352" s="475">
        <f t="shared" si="27"/>
        <v>0</v>
      </c>
      <c r="I352" s="688" t="str">
        <f t="shared" si="28"/>
        <v>否</v>
      </c>
      <c r="J352" s="689" t="str">
        <f t="shared" si="29"/>
        <v>款</v>
      </c>
    </row>
    <row r="353" s="681" customFormat="1" ht="36" customHeight="1" spans="1:15">
      <c r="A353" s="684">
        <f t="shared" si="25"/>
        <v>7</v>
      </c>
      <c r="B353" s="438">
        <v>2041001</v>
      </c>
      <c r="C353" s="439" t="s">
        <v>307</v>
      </c>
      <c r="D353" s="230">
        <v>0</v>
      </c>
      <c r="E353" s="230">
        <v>0</v>
      </c>
      <c r="F353" s="230"/>
      <c r="G353" s="472">
        <f t="shared" si="26"/>
        <v>0</v>
      </c>
      <c r="H353" s="472">
        <f t="shared" si="27"/>
        <v>0</v>
      </c>
      <c r="I353" s="688" t="str">
        <f t="shared" si="28"/>
        <v>否</v>
      </c>
      <c r="J353" s="689" t="str">
        <f t="shared" si="29"/>
        <v>项</v>
      </c>
      <c r="M353" s="408"/>
      <c r="O353" s="408"/>
    </row>
    <row r="354" s="681" customFormat="1" ht="36" customHeight="1" spans="1:15">
      <c r="A354" s="684">
        <f t="shared" si="25"/>
        <v>7</v>
      </c>
      <c r="B354" s="438">
        <v>2041002</v>
      </c>
      <c r="C354" s="439" t="s">
        <v>308</v>
      </c>
      <c r="D354" s="230">
        <v>0</v>
      </c>
      <c r="E354" s="230">
        <v>0</v>
      </c>
      <c r="F354" s="230"/>
      <c r="G354" s="472">
        <f t="shared" si="26"/>
        <v>0</v>
      </c>
      <c r="H354" s="472">
        <f t="shared" si="27"/>
        <v>0</v>
      </c>
      <c r="I354" s="688" t="str">
        <f t="shared" si="28"/>
        <v>否</v>
      </c>
      <c r="J354" s="689" t="str">
        <f t="shared" si="29"/>
        <v>项</v>
      </c>
      <c r="M354" s="408"/>
      <c r="O354" s="408"/>
    </row>
    <row r="355" s="681" customFormat="1" ht="36" customHeight="1" spans="1:15">
      <c r="A355" s="684">
        <f t="shared" si="25"/>
        <v>7</v>
      </c>
      <c r="B355" s="438">
        <v>2041006</v>
      </c>
      <c r="C355" s="439" t="s">
        <v>348</v>
      </c>
      <c r="D355" s="230">
        <v>0</v>
      </c>
      <c r="E355" s="230">
        <v>0</v>
      </c>
      <c r="F355" s="230"/>
      <c r="G355" s="472">
        <f t="shared" si="26"/>
        <v>0</v>
      </c>
      <c r="H355" s="472">
        <f t="shared" si="27"/>
        <v>0</v>
      </c>
      <c r="I355" s="688" t="str">
        <f t="shared" si="28"/>
        <v>否</v>
      </c>
      <c r="J355" s="689" t="str">
        <f t="shared" si="29"/>
        <v>项</v>
      </c>
      <c r="M355" s="408"/>
      <c r="O355" s="408"/>
    </row>
    <row r="356" s="681" customFormat="1" ht="36" customHeight="1" spans="1:15">
      <c r="A356" s="684">
        <f t="shared" si="25"/>
        <v>7</v>
      </c>
      <c r="B356" s="438">
        <v>2041007</v>
      </c>
      <c r="C356" s="439" t="s">
        <v>503</v>
      </c>
      <c r="D356" s="230">
        <v>0</v>
      </c>
      <c r="E356" s="230">
        <v>0</v>
      </c>
      <c r="F356" s="230"/>
      <c r="G356" s="472">
        <f t="shared" si="26"/>
        <v>0</v>
      </c>
      <c r="H356" s="472">
        <f t="shared" si="27"/>
        <v>0</v>
      </c>
      <c r="I356" s="688" t="str">
        <f t="shared" si="28"/>
        <v>否</v>
      </c>
      <c r="J356" s="689" t="str">
        <f t="shared" si="29"/>
        <v>项</v>
      </c>
      <c r="M356" s="408"/>
      <c r="O356" s="408"/>
    </row>
    <row r="357" s="681" customFormat="1" ht="36" customHeight="1" spans="1:15">
      <c r="A357" s="684">
        <f t="shared" si="25"/>
        <v>7</v>
      </c>
      <c r="B357" s="438">
        <v>2041099</v>
      </c>
      <c r="C357" s="439" t="s">
        <v>504</v>
      </c>
      <c r="D357" s="230">
        <v>0</v>
      </c>
      <c r="E357" s="230">
        <v>0</v>
      </c>
      <c r="F357" s="230"/>
      <c r="G357" s="472">
        <f t="shared" si="26"/>
        <v>0</v>
      </c>
      <c r="H357" s="472">
        <f t="shared" si="27"/>
        <v>0</v>
      </c>
      <c r="I357" s="688" t="str">
        <f t="shared" si="28"/>
        <v>否</v>
      </c>
      <c r="J357" s="689" t="str">
        <f t="shared" si="29"/>
        <v>项</v>
      </c>
      <c r="M357" s="408"/>
      <c r="O357" s="408"/>
    </row>
    <row r="358" s="681" customFormat="1" ht="36" customHeight="1" spans="1:10">
      <c r="A358" s="684">
        <f t="shared" si="25"/>
        <v>5</v>
      </c>
      <c r="B358" s="437">
        <v>20499</v>
      </c>
      <c r="C358" s="289" t="s">
        <v>505</v>
      </c>
      <c r="D358" s="286">
        <v>70</v>
      </c>
      <c r="E358" s="286">
        <v>128</v>
      </c>
      <c r="F358" s="286">
        <f>SUM(F359:F360)</f>
        <v>143</v>
      </c>
      <c r="G358" s="475">
        <f t="shared" si="26"/>
        <v>1.04285714285714</v>
      </c>
      <c r="H358" s="475">
        <f t="shared" si="27"/>
        <v>1.1171875</v>
      </c>
      <c r="I358" s="688" t="str">
        <f t="shared" si="28"/>
        <v>是</v>
      </c>
      <c r="J358" s="689" t="str">
        <f t="shared" si="29"/>
        <v>款</v>
      </c>
    </row>
    <row r="359" s="681" customFormat="1" ht="36" customHeight="1" spans="1:15">
      <c r="A359" s="684">
        <f t="shared" si="25"/>
        <v>7</v>
      </c>
      <c r="B359" s="444">
        <v>2049902</v>
      </c>
      <c r="C359" s="439" t="s">
        <v>506</v>
      </c>
      <c r="D359" s="230">
        <v>0</v>
      </c>
      <c r="E359" s="230">
        <v>10</v>
      </c>
      <c r="F359" s="230"/>
      <c r="G359" s="472">
        <f t="shared" si="26"/>
        <v>0</v>
      </c>
      <c r="H359" s="472">
        <f t="shared" si="27"/>
        <v>0</v>
      </c>
      <c r="I359" s="688" t="str">
        <f t="shared" si="28"/>
        <v>是</v>
      </c>
      <c r="J359" s="689" t="str">
        <f t="shared" si="29"/>
        <v>项</v>
      </c>
      <c r="M359" s="408"/>
      <c r="O359" s="408"/>
    </row>
    <row r="360" s="681" customFormat="1" ht="36" customHeight="1" spans="1:15">
      <c r="A360" s="684">
        <f t="shared" si="25"/>
        <v>7</v>
      </c>
      <c r="B360" s="692">
        <v>2049999</v>
      </c>
      <c r="C360" s="439" t="s">
        <v>505</v>
      </c>
      <c r="D360" s="230">
        <v>70</v>
      </c>
      <c r="E360" s="230">
        <v>118</v>
      </c>
      <c r="F360" s="230">
        <v>143</v>
      </c>
      <c r="G360" s="472">
        <f t="shared" si="26"/>
        <v>1.04285714285714</v>
      </c>
      <c r="H360" s="472">
        <f t="shared" si="27"/>
        <v>1.21186440677966</v>
      </c>
      <c r="I360" s="688" t="str">
        <f t="shared" si="28"/>
        <v>是</v>
      </c>
      <c r="J360" s="689" t="str">
        <f t="shared" si="29"/>
        <v>项</v>
      </c>
      <c r="M360" s="690">
        <f>VLOOKUP(B360,[262]公共预算支出!$C$3:$G$395,5,FALSE)</f>
        <v>142</v>
      </c>
      <c r="O360" s="691">
        <f>VLOOKUP(B360,[267]Sheet1!$D$6:$M$413,10,0)</f>
        <v>142</v>
      </c>
    </row>
    <row r="361" s="681" customFormat="1" ht="36" customHeight="1" spans="1:10">
      <c r="A361" s="684">
        <f t="shared" si="25"/>
        <v>4</v>
      </c>
      <c r="B361" s="210" t="s">
        <v>1343</v>
      </c>
      <c r="C361" s="445" t="s">
        <v>1341</v>
      </c>
      <c r="D361" s="230"/>
      <c r="E361" s="230"/>
      <c r="F361" s="230"/>
      <c r="G361" s="475">
        <f t="shared" si="26"/>
        <v>0</v>
      </c>
      <c r="H361" s="475">
        <f t="shared" si="27"/>
        <v>0</v>
      </c>
      <c r="I361" s="688" t="str">
        <f t="shared" si="28"/>
        <v>否</v>
      </c>
      <c r="J361" s="689" t="str">
        <f t="shared" si="29"/>
        <v>项</v>
      </c>
    </row>
    <row r="362" s="681" customFormat="1" ht="36" customHeight="1" spans="1:10">
      <c r="A362" s="684">
        <f t="shared" si="25"/>
        <v>4</v>
      </c>
      <c r="B362" s="210" t="s">
        <v>1344</v>
      </c>
      <c r="C362" s="445" t="s">
        <v>1345</v>
      </c>
      <c r="D362" s="230"/>
      <c r="E362" s="230"/>
      <c r="F362" s="230"/>
      <c r="G362" s="475">
        <f t="shared" si="26"/>
        <v>0</v>
      </c>
      <c r="H362" s="475">
        <f t="shared" si="27"/>
        <v>0</v>
      </c>
      <c r="I362" s="688" t="str">
        <f t="shared" si="28"/>
        <v>否</v>
      </c>
      <c r="J362" s="689" t="str">
        <f t="shared" si="29"/>
        <v>项</v>
      </c>
    </row>
    <row r="363" s="681" customFormat="1" ht="36" customHeight="1" spans="1:10">
      <c r="A363" s="684">
        <f t="shared" si="25"/>
        <v>3</v>
      </c>
      <c r="B363" s="437">
        <v>205</v>
      </c>
      <c r="C363" s="285" t="s">
        <v>261</v>
      </c>
      <c r="D363" s="286">
        <v>28563</v>
      </c>
      <c r="E363" s="286">
        <v>27709</v>
      </c>
      <c r="F363" s="286">
        <f>SUM(F364,F369,F376,F382,F388,F392,F396,F400,F406,F413,F415:F416)</f>
        <v>28613</v>
      </c>
      <c r="G363" s="475">
        <f t="shared" si="26"/>
        <v>0.00175051640233859</v>
      </c>
      <c r="H363" s="475">
        <f t="shared" si="27"/>
        <v>1.03262477895269</v>
      </c>
      <c r="I363" s="688" t="str">
        <f t="shared" si="28"/>
        <v>是</v>
      </c>
      <c r="J363" s="689" t="str">
        <f t="shared" si="29"/>
        <v>类</v>
      </c>
    </row>
    <row r="364" s="681" customFormat="1" ht="36" customHeight="1" spans="1:10">
      <c r="A364" s="684">
        <f t="shared" si="25"/>
        <v>5</v>
      </c>
      <c r="B364" s="437">
        <v>20501</v>
      </c>
      <c r="C364" s="289" t="s">
        <v>507</v>
      </c>
      <c r="D364" s="286">
        <v>608</v>
      </c>
      <c r="E364" s="286">
        <v>613</v>
      </c>
      <c r="F364" s="286">
        <f>SUM(F365:F368)</f>
        <v>590</v>
      </c>
      <c r="G364" s="475">
        <f t="shared" si="26"/>
        <v>-0.0296052631578947</v>
      </c>
      <c r="H364" s="475">
        <f t="shared" si="27"/>
        <v>0.962479608482871</v>
      </c>
      <c r="I364" s="688" t="str">
        <f t="shared" si="28"/>
        <v>是</v>
      </c>
      <c r="J364" s="689" t="str">
        <f t="shared" si="29"/>
        <v>款</v>
      </c>
    </row>
    <row r="365" s="681" customFormat="1" ht="36" customHeight="1" spans="1:15">
      <c r="A365" s="684">
        <f t="shared" si="25"/>
        <v>7</v>
      </c>
      <c r="B365" s="438">
        <v>2050101</v>
      </c>
      <c r="C365" s="439" t="s">
        <v>307</v>
      </c>
      <c r="D365" s="230">
        <v>157</v>
      </c>
      <c r="E365" s="230">
        <v>182</v>
      </c>
      <c r="F365" s="230">
        <v>177</v>
      </c>
      <c r="G365" s="472">
        <f t="shared" si="26"/>
        <v>0.127388535031847</v>
      </c>
      <c r="H365" s="472">
        <f t="shared" si="27"/>
        <v>0.972527472527473</v>
      </c>
      <c r="I365" s="688" t="str">
        <f t="shared" si="28"/>
        <v>是</v>
      </c>
      <c r="J365" s="689" t="str">
        <f t="shared" si="29"/>
        <v>项</v>
      </c>
      <c r="M365" s="690">
        <f>VLOOKUP(B365,[262]公共预算支出!$C$3:$G$395,5,FALSE)</f>
        <v>171</v>
      </c>
      <c r="O365" s="691">
        <f>VLOOKUP(B365,[267]Sheet1!$D$6:$M$413,10,0)</f>
        <v>177</v>
      </c>
    </row>
    <row r="366" s="681" customFormat="1" ht="36" customHeight="1" spans="1:15">
      <c r="A366" s="684">
        <f t="shared" si="25"/>
        <v>7</v>
      </c>
      <c r="B366" s="438">
        <v>2050102</v>
      </c>
      <c r="C366" s="439" t="s">
        <v>308</v>
      </c>
      <c r="D366" s="230">
        <v>0</v>
      </c>
      <c r="E366" s="230">
        <v>0</v>
      </c>
      <c r="F366" s="230"/>
      <c r="G366" s="472">
        <f t="shared" si="26"/>
        <v>0</v>
      </c>
      <c r="H366" s="472">
        <f t="shared" si="27"/>
        <v>0</v>
      </c>
      <c r="I366" s="688" t="str">
        <f t="shared" si="28"/>
        <v>否</v>
      </c>
      <c r="J366" s="689" t="str">
        <f t="shared" si="29"/>
        <v>项</v>
      </c>
      <c r="M366" s="408"/>
      <c r="O366" s="408"/>
    </row>
    <row r="367" s="681" customFormat="1" ht="36" customHeight="1" spans="1:15">
      <c r="A367" s="684">
        <f t="shared" si="25"/>
        <v>7</v>
      </c>
      <c r="B367" s="438">
        <v>2050103</v>
      </c>
      <c r="C367" s="439" t="s">
        <v>309</v>
      </c>
      <c r="D367" s="230">
        <v>0</v>
      </c>
      <c r="E367" s="230">
        <v>0</v>
      </c>
      <c r="F367" s="230"/>
      <c r="G367" s="472">
        <f t="shared" si="26"/>
        <v>0</v>
      </c>
      <c r="H367" s="472">
        <f t="shared" si="27"/>
        <v>0</v>
      </c>
      <c r="I367" s="688" t="str">
        <f t="shared" si="28"/>
        <v>否</v>
      </c>
      <c r="J367" s="689" t="str">
        <f t="shared" si="29"/>
        <v>项</v>
      </c>
      <c r="M367" s="408"/>
      <c r="O367" s="408"/>
    </row>
    <row r="368" s="681" customFormat="1" ht="36" customHeight="1" spans="1:15">
      <c r="A368" s="684">
        <f t="shared" si="25"/>
        <v>7</v>
      </c>
      <c r="B368" s="438">
        <v>2050199</v>
      </c>
      <c r="C368" s="439" t="s">
        <v>508</v>
      </c>
      <c r="D368" s="230">
        <v>451</v>
      </c>
      <c r="E368" s="230">
        <v>431</v>
      </c>
      <c r="F368" s="230">
        <v>413</v>
      </c>
      <c r="G368" s="472">
        <f t="shared" si="26"/>
        <v>-0.0842572062084257</v>
      </c>
      <c r="H368" s="472">
        <f t="shared" si="27"/>
        <v>0.958236658932715</v>
      </c>
      <c r="I368" s="688" t="str">
        <f t="shared" si="28"/>
        <v>是</v>
      </c>
      <c r="J368" s="689" t="str">
        <f t="shared" si="29"/>
        <v>项</v>
      </c>
      <c r="M368" s="690">
        <f>VLOOKUP(B368,[262]公共预算支出!$C$3:$G$395,5,FALSE)</f>
        <v>413</v>
      </c>
      <c r="O368" s="691">
        <f>VLOOKUP(B368,[267]Sheet1!$D$6:$M$413,10,0)</f>
        <v>414</v>
      </c>
    </row>
    <row r="369" s="681" customFormat="1" ht="36" customHeight="1" spans="1:10">
      <c r="A369" s="684">
        <f t="shared" si="25"/>
        <v>5</v>
      </c>
      <c r="B369" s="437">
        <v>20502</v>
      </c>
      <c r="C369" s="289" t="s">
        <v>509</v>
      </c>
      <c r="D369" s="286">
        <v>26876</v>
      </c>
      <c r="E369" s="286">
        <v>26091</v>
      </c>
      <c r="F369" s="286">
        <f>SUM(F370:F375)</f>
        <v>26977</v>
      </c>
      <c r="G369" s="475">
        <f t="shared" si="26"/>
        <v>0.0037579997023367</v>
      </c>
      <c r="H369" s="475">
        <f t="shared" si="27"/>
        <v>1.03395806983251</v>
      </c>
      <c r="I369" s="688" t="str">
        <f t="shared" si="28"/>
        <v>是</v>
      </c>
      <c r="J369" s="689" t="str">
        <f t="shared" si="29"/>
        <v>款</v>
      </c>
    </row>
    <row r="370" s="681" customFormat="1" ht="36" customHeight="1" spans="1:15">
      <c r="A370" s="684">
        <f t="shared" si="25"/>
        <v>7</v>
      </c>
      <c r="B370" s="438">
        <v>2050201</v>
      </c>
      <c r="C370" s="439" t="s">
        <v>510</v>
      </c>
      <c r="D370" s="230">
        <v>2071</v>
      </c>
      <c r="E370" s="230">
        <v>2573</v>
      </c>
      <c r="F370" s="230">
        <v>2369</v>
      </c>
      <c r="G370" s="472">
        <f t="shared" si="26"/>
        <v>0.143891839690971</v>
      </c>
      <c r="H370" s="472">
        <f t="shared" si="27"/>
        <v>0.920715118538671</v>
      </c>
      <c r="I370" s="688" t="str">
        <f t="shared" si="28"/>
        <v>是</v>
      </c>
      <c r="J370" s="689" t="str">
        <f t="shared" si="29"/>
        <v>项</v>
      </c>
      <c r="M370" s="690">
        <f>VLOOKUP(B370,[262]公共预算支出!$C$3:$G$395,5,FALSE)</f>
        <v>2335</v>
      </c>
      <c r="O370" s="691">
        <f>VLOOKUP(B370,[267]Sheet1!$D$6:$M$413,10,0)</f>
        <v>2369</v>
      </c>
    </row>
    <row r="371" s="681" customFormat="1" ht="36" customHeight="1" spans="1:15">
      <c r="A371" s="684">
        <f t="shared" si="25"/>
        <v>7</v>
      </c>
      <c r="B371" s="438">
        <v>2050202</v>
      </c>
      <c r="C371" s="439" t="s">
        <v>511</v>
      </c>
      <c r="D371" s="230">
        <v>12684</v>
      </c>
      <c r="E371" s="230">
        <v>13043</v>
      </c>
      <c r="F371" s="230">
        <v>14401</v>
      </c>
      <c r="G371" s="472">
        <f t="shared" si="26"/>
        <v>0.135367391989909</v>
      </c>
      <c r="H371" s="472">
        <f t="shared" si="27"/>
        <v>1.1041171509622</v>
      </c>
      <c r="I371" s="688" t="str">
        <f t="shared" si="28"/>
        <v>是</v>
      </c>
      <c r="J371" s="689" t="str">
        <f t="shared" si="29"/>
        <v>项</v>
      </c>
      <c r="M371" s="693">
        <f>VLOOKUP(B371,[262]公共预算支出!$C$3:$G$395,5,FALSE)</f>
        <v>13791</v>
      </c>
      <c r="O371" s="691">
        <f>VLOOKUP(B371,[267]Sheet1!$D$6:$M$413,10,0)</f>
        <v>14402</v>
      </c>
    </row>
    <row r="372" s="681" customFormat="1" ht="36" customHeight="1" spans="1:15">
      <c r="A372" s="684">
        <f t="shared" si="25"/>
        <v>7</v>
      </c>
      <c r="B372" s="438">
        <v>2050203</v>
      </c>
      <c r="C372" s="439" t="s">
        <v>512</v>
      </c>
      <c r="D372" s="230">
        <v>6652</v>
      </c>
      <c r="E372" s="230">
        <v>6318</v>
      </c>
      <c r="F372" s="230">
        <v>6575</v>
      </c>
      <c r="G372" s="472">
        <f t="shared" si="26"/>
        <v>-0.0115754660252556</v>
      </c>
      <c r="H372" s="472">
        <f t="shared" si="27"/>
        <v>1.04067742956632</v>
      </c>
      <c r="I372" s="688" t="str">
        <f t="shared" si="28"/>
        <v>是</v>
      </c>
      <c r="J372" s="689" t="str">
        <f t="shared" si="29"/>
        <v>项</v>
      </c>
      <c r="M372" s="690">
        <f>VLOOKUP(B372,[262]公共预算支出!$C$3:$G$395,5,FALSE)</f>
        <v>6286</v>
      </c>
      <c r="O372" s="691">
        <f>VLOOKUP(B372,[267]Sheet1!$D$6:$M$413,10,0)</f>
        <v>6575</v>
      </c>
    </row>
    <row r="373" s="681" customFormat="1" ht="36" customHeight="1" spans="1:15">
      <c r="A373" s="684">
        <f t="shared" si="25"/>
        <v>7</v>
      </c>
      <c r="B373" s="438">
        <v>2050204</v>
      </c>
      <c r="C373" s="439" t="s">
        <v>513</v>
      </c>
      <c r="D373" s="230">
        <v>2461</v>
      </c>
      <c r="E373" s="230">
        <v>2677</v>
      </c>
      <c r="F373" s="230">
        <v>2790</v>
      </c>
      <c r="G373" s="472">
        <f t="shared" si="26"/>
        <v>0.133685493701747</v>
      </c>
      <c r="H373" s="472">
        <f t="shared" si="27"/>
        <v>1.04221143070601</v>
      </c>
      <c r="I373" s="688" t="str">
        <f t="shared" si="28"/>
        <v>是</v>
      </c>
      <c r="J373" s="689" t="str">
        <f t="shared" si="29"/>
        <v>项</v>
      </c>
      <c r="M373" s="690">
        <f>VLOOKUP(B373,[262]公共预算支出!$C$3:$G$395,5,FALSE)</f>
        <v>2595</v>
      </c>
      <c r="O373" s="691">
        <f>VLOOKUP(B373,[267]Sheet1!$D$6:$M$413,10,0)</f>
        <v>2790</v>
      </c>
    </row>
    <row r="374" s="681" customFormat="1" ht="36" customHeight="1" spans="1:15">
      <c r="A374" s="684">
        <f t="shared" si="25"/>
        <v>7</v>
      </c>
      <c r="B374" s="438">
        <v>2050205</v>
      </c>
      <c r="C374" s="439" t="s">
        <v>514</v>
      </c>
      <c r="D374" s="230">
        <v>0</v>
      </c>
      <c r="E374" s="230">
        <v>0</v>
      </c>
      <c r="F374" s="230"/>
      <c r="G374" s="472">
        <f t="shared" si="26"/>
        <v>0</v>
      </c>
      <c r="H374" s="472">
        <f t="shared" si="27"/>
        <v>0</v>
      </c>
      <c r="I374" s="688" t="str">
        <f t="shared" si="28"/>
        <v>否</v>
      </c>
      <c r="J374" s="689" t="str">
        <f t="shared" si="29"/>
        <v>项</v>
      </c>
      <c r="M374" s="408"/>
      <c r="O374" s="408"/>
    </row>
    <row r="375" s="681" customFormat="1" ht="36" customHeight="1" spans="1:15">
      <c r="A375" s="684">
        <f t="shared" si="25"/>
        <v>7</v>
      </c>
      <c r="B375" s="438">
        <v>2050299</v>
      </c>
      <c r="C375" s="439" t="s">
        <v>515</v>
      </c>
      <c r="D375" s="230">
        <v>3008</v>
      </c>
      <c r="E375" s="230">
        <v>1480</v>
      </c>
      <c r="F375" s="230">
        <v>842</v>
      </c>
      <c r="G375" s="472">
        <f t="shared" si="26"/>
        <v>-0.720079787234043</v>
      </c>
      <c r="H375" s="472">
        <f t="shared" si="27"/>
        <v>0.568918918918919</v>
      </c>
      <c r="I375" s="688" t="str">
        <f t="shared" si="28"/>
        <v>是</v>
      </c>
      <c r="J375" s="689" t="str">
        <f t="shared" si="29"/>
        <v>项</v>
      </c>
      <c r="M375" s="690">
        <f>VLOOKUP(B375,[262]公共预算支出!$C$3:$G$395,5,FALSE)</f>
        <v>826</v>
      </c>
      <c r="O375" s="691">
        <f>VLOOKUP(B375,[267]Sheet1!$D$6:$M$413,10,0)</f>
        <v>842</v>
      </c>
    </row>
    <row r="376" s="681" customFormat="1" ht="36" customHeight="1" spans="1:10">
      <c r="A376" s="684">
        <f t="shared" si="25"/>
        <v>5</v>
      </c>
      <c r="B376" s="437">
        <v>20503</v>
      </c>
      <c r="C376" s="289" t="s">
        <v>516</v>
      </c>
      <c r="D376" s="286">
        <v>873</v>
      </c>
      <c r="E376" s="286">
        <v>804</v>
      </c>
      <c r="F376" s="286">
        <f>SUM(F377:F381)</f>
        <v>843</v>
      </c>
      <c r="G376" s="475">
        <f t="shared" si="26"/>
        <v>-0.0343642611683849</v>
      </c>
      <c r="H376" s="475">
        <f t="shared" si="27"/>
        <v>1.04850746268657</v>
      </c>
      <c r="I376" s="688" t="str">
        <f t="shared" si="28"/>
        <v>是</v>
      </c>
      <c r="J376" s="689" t="str">
        <f t="shared" si="29"/>
        <v>款</v>
      </c>
    </row>
    <row r="377" s="681" customFormat="1" ht="36" customHeight="1" spans="1:15">
      <c r="A377" s="684">
        <f t="shared" si="25"/>
        <v>7</v>
      </c>
      <c r="B377" s="438">
        <v>2050301</v>
      </c>
      <c r="C377" s="439" t="s">
        <v>517</v>
      </c>
      <c r="D377" s="230">
        <v>0</v>
      </c>
      <c r="E377" s="230">
        <v>0</v>
      </c>
      <c r="F377" s="230"/>
      <c r="G377" s="472">
        <f t="shared" si="26"/>
        <v>0</v>
      </c>
      <c r="H377" s="472">
        <f t="shared" si="27"/>
        <v>0</v>
      </c>
      <c r="I377" s="688" t="str">
        <f t="shared" si="28"/>
        <v>否</v>
      </c>
      <c r="J377" s="689" t="str">
        <f t="shared" si="29"/>
        <v>项</v>
      </c>
      <c r="M377" s="408"/>
      <c r="O377" s="408"/>
    </row>
    <row r="378" s="681" customFormat="1" ht="36" customHeight="1" spans="1:15">
      <c r="A378" s="684">
        <f t="shared" si="25"/>
        <v>7</v>
      </c>
      <c r="B378" s="438">
        <v>2050302</v>
      </c>
      <c r="C378" s="439" t="s">
        <v>518</v>
      </c>
      <c r="D378" s="230">
        <v>873</v>
      </c>
      <c r="E378" s="230">
        <v>804</v>
      </c>
      <c r="F378" s="230">
        <v>843</v>
      </c>
      <c r="G378" s="472">
        <f t="shared" si="26"/>
        <v>-0.0343642611683849</v>
      </c>
      <c r="H378" s="472">
        <f t="shared" si="27"/>
        <v>1.04850746268657</v>
      </c>
      <c r="I378" s="688" t="str">
        <f t="shared" si="28"/>
        <v>是</v>
      </c>
      <c r="J378" s="689" t="str">
        <f t="shared" si="29"/>
        <v>项</v>
      </c>
      <c r="M378" s="690">
        <f>VLOOKUP(B378,[262]公共预算支出!$C$3:$G$395,5,FALSE)</f>
        <v>753</v>
      </c>
      <c r="O378" s="691">
        <f>VLOOKUP(B378,[267]Sheet1!$D$6:$M$413,10,0)</f>
        <v>843</v>
      </c>
    </row>
    <row r="379" s="681" customFormat="1" ht="36" customHeight="1" spans="1:15">
      <c r="A379" s="684">
        <f t="shared" si="25"/>
        <v>7</v>
      </c>
      <c r="B379" s="438">
        <v>2050303</v>
      </c>
      <c r="C379" s="439" t="s">
        <v>519</v>
      </c>
      <c r="D379" s="230">
        <v>0</v>
      </c>
      <c r="E379" s="230">
        <v>0</v>
      </c>
      <c r="F379" s="230"/>
      <c r="G379" s="472">
        <f t="shared" si="26"/>
        <v>0</v>
      </c>
      <c r="H379" s="472">
        <f t="shared" si="27"/>
        <v>0</v>
      </c>
      <c r="I379" s="688" t="str">
        <f t="shared" si="28"/>
        <v>否</v>
      </c>
      <c r="J379" s="689" t="str">
        <f t="shared" si="29"/>
        <v>项</v>
      </c>
      <c r="M379" s="408"/>
      <c r="O379" s="408"/>
    </row>
    <row r="380" s="681" customFormat="1" ht="36" customHeight="1" spans="1:15">
      <c r="A380" s="684">
        <f t="shared" si="25"/>
        <v>7</v>
      </c>
      <c r="B380" s="438">
        <v>2050305</v>
      </c>
      <c r="C380" s="439" t="s">
        <v>520</v>
      </c>
      <c r="D380" s="230">
        <v>0</v>
      </c>
      <c r="E380" s="230">
        <v>0</v>
      </c>
      <c r="F380" s="230"/>
      <c r="G380" s="472">
        <f t="shared" si="26"/>
        <v>0</v>
      </c>
      <c r="H380" s="472">
        <f t="shared" si="27"/>
        <v>0</v>
      </c>
      <c r="I380" s="688" t="str">
        <f t="shared" si="28"/>
        <v>否</v>
      </c>
      <c r="J380" s="689" t="str">
        <f t="shared" si="29"/>
        <v>项</v>
      </c>
      <c r="M380" s="408"/>
      <c r="O380" s="408"/>
    </row>
    <row r="381" s="681" customFormat="1" ht="36" customHeight="1" spans="1:15">
      <c r="A381" s="684">
        <f t="shared" si="25"/>
        <v>7</v>
      </c>
      <c r="B381" s="438">
        <v>2050399</v>
      </c>
      <c r="C381" s="439" t="s">
        <v>521</v>
      </c>
      <c r="D381" s="230">
        <v>0</v>
      </c>
      <c r="E381" s="230">
        <v>0</v>
      </c>
      <c r="F381" s="230"/>
      <c r="G381" s="472">
        <f t="shared" si="26"/>
        <v>0</v>
      </c>
      <c r="H381" s="472">
        <f t="shared" si="27"/>
        <v>0</v>
      </c>
      <c r="I381" s="688" t="str">
        <f t="shared" si="28"/>
        <v>否</v>
      </c>
      <c r="J381" s="689" t="str">
        <f t="shared" si="29"/>
        <v>项</v>
      </c>
      <c r="M381" s="408"/>
      <c r="O381" s="408"/>
    </row>
    <row r="382" s="681" customFormat="1" ht="36" customHeight="1" spans="1:10">
      <c r="A382" s="684">
        <f t="shared" si="25"/>
        <v>5</v>
      </c>
      <c r="B382" s="437">
        <v>20504</v>
      </c>
      <c r="C382" s="289" t="s">
        <v>522</v>
      </c>
      <c r="D382" s="286">
        <v>0</v>
      </c>
      <c r="E382" s="286">
        <v>0</v>
      </c>
      <c r="F382" s="286">
        <f>SUM(F383:F387)</f>
        <v>0</v>
      </c>
      <c r="G382" s="475">
        <f t="shared" si="26"/>
        <v>0</v>
      </c>
      <c r="H382" s="475">
        <f t="shared" si="27"/>
        <v>0</v>
      </c>
      <c r="I382" s="688" t="str">
        <f t="shared" si="28"/>
        <v>否</v>
      </c>
      <c r="J382" s="689" t="str">
        <f t="shared" si="29"/>
        <v>款</v>
      </c>
    </row>
    <row r="383" s="681" customFormat="1" ht="36" customHeight="1" spans="1:15">
      <c r="A383" s="684">
        <f t="shared" si="25"/>
        <v>7</v>
      </c>
      <c r="B383" s="438">
        <v>2050401</v>
      </c>
      <c r="C383" s="439" t="s">
        <v>523</v>
      </c>
      <c r="D383" s="230">
        <v>0</v>
      </c>
      <c r="E383" s="230">
        <v>0</v>
      </c>
      <c r="F383" s="230"/>
      <c r="G383" s="472">
        <f t="shared" si="26"/>
        <v>0</v>
      </c>
      <c r="H383" s="472">
        <f t="shared" si="27"/>
        <v>0</v>
      </c>
      <c r="I383" s="688" t="str">
        <f t="shared" si="28"/>
        <v>否</v>
      </c>
      <c r="J383" s="689" t="str">
        <f t="shared" si="29"/>
        <v>项</v>
      </c>
      <c r="M383" s="408"/>
      <c r="O383" s="408"/>
    </row>
    <row r="384" s="681" customFormat="1" ht="36" customHeight="1" spans="1:15">
      <c r="A384" s="684">
        <f t="shared" si="25"/>
        <v>7</v>
      </c>
      <c r="B384" s="438">
        <v>2050402</v>
      </c>
      <c r="C384" s="439" t="s">
        <v>524</v>
      </c>
      <c r="D384" s="230">
        <v>0</v>
      </c>
      <c r="E384" s="230">
        <v>0</v>
      </c>
      <c r="F384" s="230"/>
      <c r="G384" s="472">
        <f t="shared" si="26"/>
        <v>0</v>
      </c>
      <c r="H384" s="472">
        <f t="shared" si="27"/>
        <v>0</v>
      </c>
      <c r="I384" s="688" t="str">
        <f t="shared" si="28"/>
        <v>否</v>
      </c>
      <c r="J384" s="689" t="str">
        <f t="shared" si="29"/>
        <v>项</v>
      </c>
      <c r="M384" s="408"/>
      <c r="O384" s="408"/>
    </row>
    <row r="385" s="681" customFormat="1" ht="36" customHeight="1" spans="1:15">
      <c r="A385" s="684">
        <f t="shared" si="25"/>
        <v>7</v>
      </c>
      <c r="B385" s="438">
        <v>2050403</v>
      </c>
      <c r="C385" s="439" t="s">
        <v>525</v>
      </c>
      <c r="D385" s="230">
        <v>0</v>
      </c>
      <c r="E385" s="230">
        <v>0</v>
      </c>
      <c r="F385" s="230"/>
      <c r="G385" s="472">
        <f t="shared" si="26"/>
        <v>0</v>
      </c>
      <c r="H385" s="472">
        <f t="shared" si="27"/>
        <v>0</v>
      </c>
      <c r="I385" s="688" t="str">
        <f t="shared" si="28"/>
        <v>否</v>
      </c>
      <c r="J385" s="689" t="str">
        <f t="shared" si="29"/>
        <v>项</v>
      </c>
      <c r="M385" s="408"/>
      <c r="O385" s="408"/>
    </row>
    <row r="386" s="681" customFormat="1" ht="36" customHeight="1" spans="1:15">
      <c r="A386" s="684">
        <f t="shared" si="25"/>
        <v>7</v>
      </c>
      <c r="B386" s="438">
        <v>2050404</v>
      </c>
      <c r="C386" s="439" t="s">
        <v>526</v>
      </c>
      <c r="D386" s="230">
        <v>0</v>
      </c>
      <c r="E386" s="230">
        <v>0</v>
      </c>
      <c r="F386" s="230"/>
      <c r="G386" s="472">
        <f t="shared" si="26"/>
        <v>0</v>
      </c>
      <c r="H386" s="472">
        <f t="shared" si="27"/>
        <v>0</v>
      </c>
      <c r="I386" s="688" t="str">
        <f t="shared" si="28"/>
        <v>否</v>
      </c>
      <c r="J386" s="689" t="str">
        <f t="shared" si="29"/>
        <v>项</v>
      </c>
      <c r="M386" s="408"/>
      <c r="O386" s="408"/>
    </row>
    <row r="387" s="681" customFormat="1" ht="36" customHeight="1" spans="1:15">
      <c r="A387" s="684">
        <f t="shared" si="25"/>
        <v>7</v>
      </c>
      <c r="B387" s="438">
        <v>2050499</v>
      </c>
      <c r="C387" s="439" t="s">
        <v>527</v>
      </c>
      <c r="D387" s="230">
        <v>0</v>
      </c>
      <c r="E387" s="230">
        <v>0</v>
      </c>
      <c r="F387" s="230"/>
      <c r="G387" s="472">
        <f t="shared" si="26"/>
        <v>0</v>
      </c>
      <c r="H387" s="472">
        <f t="shared" si="27"/>
        <v>0</v>
      </c>
      <c r="I387" s="688" t="str">
        <f t="shared" si="28"/>
        <v>否</v>
      </c>
      <c r="J387" s="689" t="str">
        <f t="shared" si="29"/>
        <v>项</v>
      </c>
      <c r="M387" s="408"/>
      <c r="O387" s="408"/>
    </row>
    <row r="388" s="681" customFormat="1" ht="36" customHeight="1" spans="1:10">
      <c r="A388" s="684">
        <f t="shared" si="25"/>
        <v>5</v>
      </c>
      <c r="B388" s="437">
        <v>20505</v>
      </c>
      <c r="C388" s="289" t="s">
        <v>528</v>
      </c>
      <c r="D388" s="286">
        <v>0</v>
      </c>
      <c r="E388" s="286">
        <v>0</v>
      </c>
      <c r="F388" s="286">
        <f>SUM(F389:F391)</f>
        <v>0</v>
      </c>
      <c r="G388" s="475">
        <f t="shared" si="26"/>
        <v>0</v>
      </c>
      <c r="H388" s="475">
        <f t="shared" si="27"/>
        <v>0</v>
      </c>
      <c r="I388" s="688" t="str">
        <f t="shared" si="28"/>
        <v>否</v>
      </c>
      <c r="J388" s="689" t="str">
        <f t="shared" si="29"/>
        <v>款</v>
      </c>
    </row>
    <row r="389" s="681" customFormat="1" ht="36" customHeight="1" spans="1:15">
      <c r="A389" s="684">
        <f t="shared" si="25"/>
        <v>7</v>
      </c>
      <c r="B389" s="438">
        <v>2050501</v>
      </c>
      <c r="C389" s="439" t="s">
        <v>529</v>
      </c>
      <c r="D389" s="230">
        <v>0</v>
      </c>
      <c r="E389" s="230">
        <v>0</v>
      </c>
      <c r="F389" s="230"/>
      <c r="G389" s="472">
        <f t="shared" si="26"/>
        <v>0</v>
      </c>
      <c r="H389" s="472">
        <f t="shared" si="27"/>
        <v>0</v>
      </c>
      <c r="I389" s="688" t="str">
        <f t="shared" si="28"/>
        <v>否</v>
      </c>
      <c r="J389" s="689" t="str">
        <f t="shared" si="29"/>
        <v>项</v>
      </c>
      <c r="M389" s="408"/>
      <c r="O389" s="408"/>
    </row>
    <row r="390" s="681" customFormat="1" ht="36" customHeight="1" spans="1:15">
      <c r="A390" s="684">
        <f t="shared" ref="A390:A453" si="30">LEN(B390)</f>
        <v>7</v>
      </c>
      <c r="B390" s="438">
        <v>2050502</v>
      </c>
      <c r="C390" s="439" t="s">
        <v>530</v>
      </c>
      <c r="D390" s="230">
        <v>0</v>
      </c>
      <c r="E390" s="230">
        <v>0</v>
      </c>
      <c r="F390" s="230"/>
      <c r="G390" s="472">
        <f t="shared" ref="G390:G453" si="31">IF(D390&lt;0,"",IFERROR(F390/D390-1,0))</f>
        <v>0</v>
      </c>
      <c r="H390" s="472">
        <f t="shared" ref="H390:H453" si="32">IF(D390&lt;0,"",IFERROR(F390/E390,0))</f>
        <v>0</v>
      </c>
      <c r="I390" s="688" t="str">
        <f t="shared" ref="I390:I453" si="33">IF(LEN(B390)=3,"是",IF(C390&lt;&gt;"",IF(SUM(D390:F390)&lt;&gt;0,"是","否"),"是"))</f>
        <v>否</v>
      </c>
      <c r="J390" s="689" t="str">
        <f t="shared" ref="J390:J453" si="34">IF(LEN(B390)=3,"类",IF(LEN(B390)=5,"款","项"))</f>
        <v>项</v>
      </c>
      <c r="M390" s="408"/>
      <c r="O390" s="408"/>
    </row>
    <row r="391" s="681" customFormat="1" ht="36" customHeight="1" spans="1:15">
      <c r="A391" s="684">
        <f t="shared" si="30"/>
        <v>7</v>
      </c>
      <c r="B391" s="438">
        <v>2050599</v>
      </c>
      <c r="C391" s="439" t="s">
        <v>531</v>
      </c>
      <c r="D391" s="230">
        <v>0</v>
      </c>
      <c r="E391" s="230">
        <v>0</v>
      </c>
      <c r="F391" s="230"/>
      <c r="G391" s="472">
        <f t="shared" si="31"/>
        <v>0</v>
      </c>
      <c r="H391" s="472">
        <f t="shared" si="32"/>
        <v>0</v>
      </c>
      <c r="I391" s="688" t="str">
        <f t="shared" si="33"/>
        <v>否</v>
      </c>
      <c r="J391" s="689" t="str">
        <f t="shared" si="34"/>
        <v>项</v>
      </c>
      <c r="M391" s="408"/>
      <c r="O391" s="408"/>
    </row>
    <row r="392" s="681" customFormat="1" ht="36" customHeight="1" spans="1:10">
      <c r="A392" s="684">
        <f t="shared" si="30"/>
        <v>5</v>
      </c>
      <c r="B392" s="437">
        <v>20506</v>
      </c>
      <c r="C392" s="289" t="s">
        <v>532</v>
      </c>
      <c r="D392" s="286">
        <v>0</v>
      </c>
      <c r="E392" s="286">
        <v>0</v>
      </c>
      <c r="F392" s="286">
        <f>SUM(F393:F395)</f>
        <v>0</v>
      </c>
      <c r="G392" s="475">
        <f t="shared" si="31"/>
        <v>0</v>
      </c>
      <c r="H392" s="475">
        <f t="shared" si="32"/>
        <v>0</v>
      </c>
      <c r="I392" s="688" t="str">
        <f t="shared" si="33"/>
        <v>否</v>
      </c>
      <c r="J392" s="689" t="str">
        <f t="shared" si="34"/>
        <v>款</v>
      </c>
    </row>
    <row r="393" s="681" customFormat="1" ht="36" customHeight="1" spans="1:15">
      <c r="A393" s="684">
        <f t="shared" si="30"/>
        <v>7</v>
      </c>
      <c r="B393" s="438">
        <v>2050601</v>
      </c>
      <c r="C393" s="439" t="s">
        <v>533</v>
      </c>
      <c r="D393" s="230">
        <v>0</v>
      </c>
      <c r="E393" s="230">
        <v>0</v>
      </c>
      <c r="F393" s="230"/>
      <c r="G393" s="472">
        <f t="shared" si="31"/>
        <v>0</v>
      </c>
      <c r="H393" s="472">
        <f t="shared" si="32"/>
        <v>0</v>
      </c>
      <c r="I393" s="688" t="str">
        <f t="shared" si="33"/>
        <v>否</v>
      </c>
      <c r="J393" s="689" t="str">
        <f t="shared" si="34"/>
        <v>项</v>
      </c>
      <c r="M393" s="408"/>
      <c r="O393" s="408"/>
    </row>
    <row r="394" s="681" customFormat="1" ht="36" customHeight="1" spans="1:15">
      <c r="A394" s="684">
        <f t="shared" si="30"/>
        <v>7</v>
      </c>
      <c r="B394" s="438">
        <v>2050602</v>
      </c>
      <c r="C394" s="439" t="s">
        <v>534</v>
      </c>
      <c r="D394" s="230">
        <v>0</v>
      </c>
      <c r="E394" s="230">
        <v>0</v>
      </c>
      <c r="F394" s="230"/>
      <c r="G394" s="472">
        <f t="shared" si="31"/>
        <v>0</v>
      </c>
      <c r="H394" s="472">
        <f t="shared" si="32"/>
        <v>0</v>
      </c>
      <c r="I394" s="688" t="str">
        <f t="shared" si="33"/>
        <v>否</v>
      </c>
      <c r="J394" s="689" t="str">
        <f t="shared" si="34"/>
        <v>项</v>
      </c>
      <c r="M394" s="408"/>
      <c r="O394" s="408"/>
    </row>
    <row r="395" s="681" customFormat="1" ht="36" customHeight="1" spans="1:15">
      <c r="A395" s="684">
        <f t="shared" si="30"/>
        <v>7</v>
      </c>
      <c r="B395" s="438">
        <v>2050699</v>
      </c>
      <c r="C395" s="439" t="s">
        <v>535</v>
      </c>
      <c r="D395" s="230">
        <v>0</v>
      </c>
      <c r="E395" s="230">
        <v>0</v>
      </c>
      <c r="F395" s="230"/>
      <c r="G395" s="472">
        <f t="shared" si="31"/>
        <v>0</v>
      </c>
      <c r="H395" s="472">
        <f t="shared" si="32"/>
        <v>0</v>
      </c>
      <c r="I395" s="688" t="str">
        <f t="shared" si="33"/>
        <v>否</v>
      </c>
      <c r="J395" s="689" t="str">
        <f t="shared" si="34"/>
        <v>项</v>
      </c>
      <c r="M395" s="408"/>
      <c r="O395" s="408"/>
    </row>
    <row r="396" s="681" customFormat="1" ht="36" customHeight="1" spans="1:10">
      <c r="A396" s="684">
        <f t="shared" si="30"/>
        <v>5</v>
      </c>
      <c r="B396" s="437">
        <v>20507</v>
      </c>
      <c r="C396" s="289" t="s">
        <v>536</v>
      </c>
      <c r="D396" s="286">
        <v>0</v>
      </c>
      <c r="E396" s="286">
        <v>2</v>
      </c>
      <c r="F396" s="286">
        <f>SUM(F397:F399)</f>
        <v>0</v>
      </c>
      <c r="G396" s="475">
        <f t="shared" si="31"/>
        <v>0</v>
      </c>
      <c r="H396" s="475">
        <f t="shared" si="32"/>
        <v>0</v>
      </c>
      <c r="I396" s="688" t="str">
        <f t="shared" si="33"/>
        <v>是</v>
      </c>
      <c r="J396" s="689" t="str">
        <f t="shared" si="34"/>
        <v>款</v>
      </c>
    </row>
    <row r="397" s="681" customFormat="1" ht="36" customHeight="1" spans="1:15">
      <c r="A397" s="684">
        <f t="shared" si="30"/>
        <v>7</v>
      </c>
      <c r="B397" s="438">
        <v>2050701</v>
      </c>
      <c r="C397" s="439" t="s">
        <v>537</v>
      </c>
      <c r="D397" s="230">
        <v>0</v>
      </c>
      <c r="E397" s="230">
        <v>2</v>
      </c>
      <c r="F397" s="230"/>
      <c r="G397" s="472">
        <f t="shared" si="31"/>
        <v>0</v>
      </c>
      <c r="H397" s="472">
        <f t="shared" si="32"/>
        <v>0</v>
      </c>
      <c r="I397" s="688" t="str">
        <f t="shared" si="33"/>
        <v>是</v>
      </c>
      <c r="J397" s="689" t="str">
        <f t="shared" si="34"/>
        <v>项</v>
      </c>
      <c r="M397" s="408"/>
      <c r="O397" s="408"/>
    </row>
    <row r="398" s="681" customFormat="1" ht="36" customHeight="1" spans="1:15">
      <c r="A398" s="684">
        <f t="shared" si="30"/>
        <v>7</v>
      </c>
      <c r="B398" s="438">
        <v>2050702</v>
      </c>
      <c r="C398" s="439" t="s">
        <v>538</v>
      </c>
      <c r="D398" s="230">
        <v>0</v>
      </c>
      <c r="E398" s="230">
        <v>0</v>
      </c>
      <c r="F398" s="230"/>
      <c r="G398" s="472">
        <f t="shared" si="31"/>
        <v>0</v>
      </c>
      <c r="H398" s="472">
        <f t="shared" si="32"/>
        <v>0</v>
      </c>
      <c r="I398" s="688" t="str">
        <f t="shared" si="33"/>
        <v>否</v>
      </c>
      <c r="J398" s="689" t="str">
        <f t="shared" si="34"/>
        <v>项</v>
      </c>
      <c r="M398" s="408"/>
      <c r="O398" s="408"/>
    </row>
    <row r="399" s="681" customFormat="1" ht="36" customHeight="1" spans="1:15">
      <c r="A399" s="684">
        <f t="shared" si="30"/>
        <v>7</v>
      </c>
      <c r="B399" s="438">
        <v>2050799</v>
      </c>
      <c r="C399" s="439" t="s">
        <v>539</v>
      </c>
      <c r="D399" s="230">
        <v>0</v>
      </c>
      <c r="E399" s="230">
        <v>0</v>
      </c>
      <c r="F399" s="230"/>
      <c r="G399" s="472">
        <f t="shared" si="31"/>
        <v>0</v>
      </c>
      <c r="H399" s="472">
        <f t="shared" si="32"/>
        <v>0</v>
      </c>
      <c r="I399" s="688" t="str">
        <f t="shared" si="33"/>
        <v>否</v>
      </c>
      <c r="J399" s="689" t="str">
        <f t="shared" si="34"/>
        <v>项</v>
      </c>
      <c r="M399" s="408"/>
      <c r="O399" s="408"/>
    </row>
    <row r="400" s="681" customFormat="1" ht="36" customHeight="1" spans="1:10">
      <c r="A400" s="684">
        <f t="shared" si="30"/>
        <v>5</v>
      </c>
      <c r="B400" s="437">
        <v>20508</v>
      </c>
      <c r="C400" s="289" t="s">
        <v>540</v>
      </c>
      <c r="D400" s="286">
        <v>184</v>
      </c>
      <c r="E400" s="286">
        <v>179</v>
      </c>
      <c r="F400" s="286">
        <f>SUM(F401:F405)</f>
        <v>186</v>
      </c>
      <c r="G400" s="475">
        <f t="shared" si="31"/>
        <v>0.0108695652173914</v>
      </c>
      <c r="H400" s="475">
        <f t="shared" si="32"/>
        <v>1.0391061452514</v>
      </c>
      <c r="I400" s="688" t="str">
        <f t="shared" si="33"/>
        <v>是</v>
      </c>
      <c r="J400" s="689" t="str">
        <f t="shared" si="34"/>
        <v>款</v>
      </c>
    </row>
    <row r="401" s="681" customFormat="1" ht="36" customHeight="1" spans="1:15">
      <c r="A401" s="684">
        <f t="shared" si="30"/>
        <v>7</v>
      </c>
      <c r="B401" s="438">
        <v>2050801</v>
      </c>
      <c r="C401" s="439" t="s">
        <v>541</v>
      </c>
      <c r="D401" s="230">
        <v>0</v>
      </c>
      <c r="E401" s="230">
        <v>0</v>
      </c>
      <c r="F401" s="230"/>
      <c r="G401" s="472">
        <f t="shared" si="31"/>
        <v>0</v>
      </c>
      <c r="H401" s="472">
        <f t="shared" si="32"/>
        <v>0</v>
      </c>
      <c r="I401" s="688" t="str">
        <f t="shared" si="33"/>
        <v>否</v>
      </c>
      <c r="J401" s="689" t="str">
        <f t="shared" si="34"/>
        <v>项</v>
      </c>
      <c r="M401" s="408"/>
      <c r="O401" s="408"/>
    </row>
    <row r="402" s="681" customFormat="1" ht="36" customHeight="1" spans="1:15">
      <c r="A402" s="684">
        <f t="shared" si="30"/>
        <v>7</v>
      </c>
      <c r="B402" s="438">
        <v>2050802</v>
      </c>
      <c r="C402" s="439" t="s">
        <v>542</v>
      </c>
      <c r="D402" s="230">
        <v>184</v>
      </c>
      <c r="E402" s="230">
        <v>179</v>
      </c>
      <c r="F402" s="230">
        <v>186</v>
      </c>
      <c r="G402" s="472">
        <f t="shared" si="31"/>
        <v>0.0108695652173914</v>
      </c>
      <c r="H402" s="472">
        <f t="shared" si="32"/>
        <v>1.0391061452514</v>
      </c>
      <c r="I402" s="688" t="str">
        <f t="shared" si="33"/>
        <v>是</v>
      </c>
      <c r="J402" s="689" t="str">
        <f t="shared" si="34"/>
        <v>项</v>
      </c>
      <c r="M402" s="690">
        <f>VLOOKUP(B402,[262]公共预算支出!$C$3:$G$395,5,FALSE)</f>
        <v>182</v>
      </c>
      <c r="O402" s="691">
        <f>VLOOKUP(B402,[267]Sheet1!$D$6:$M$413,10,0)</f>
        <v>186</v>
      </c>
    </row>
    <row r="403" s="681" customFormat="1" ht="36" customHeight="1" spans="1:15">
      <c r="A403" s="684">
        <f t="shared" si="30"/>
        <v>7</v>
      </c>
      <c r="B403" s="438">
        <v>2050803</v>
      </c>
      <c r="C403" s="439" t="s">
        <v>543</v>
      </c>
      <c r="D403" s="230">
        <v>0</v>
      </c>
      <c r="E403" s="230">
        <v>0</v>
      </c>
      <c r="F403" s="230"/>
      <c r="G403" s="472">
        <f t="shared" si="31"/>
        <v>0</v>
      </c>
      <c r="H403" s="472">
        <f t="shared" si="32"/>
        <v>0</v>
      </c>
      <c r="I403" s="688" t="str">
        <f t="shared" si="33"/>
        <v>否</v>
      </c>
      <c r="J403" s="689" t="str">
        <f t="shared" si="34"/>
        <v>项</v>
      </c>
      <c r="M403" s="408"/>
      <c r="O403" s="408"/>
    </row>
    <row r="404" s="681" customFormat="1" ht="36" customHeight="1" spans="1:15">
      <c r="A404" s="684">
        <f t="shared" si="30"/>
        <v>7</v>
      </c>
      <c r="B404" s="438">
        <v>2050804</v>
      </c>
      <c r="C404" s="439" t="s">
        <v>544</v>
      </c>
      <c r="D404" s="230">
        <v>0</v>
      </c>
      <c r="E404" s="230">
        <v>0</v>
      </c>
      <c r="F404" s="230"/>
      <c r="G404" s="472">
        <f t="shared" si="31"/>
        <v>0</v>
      </c>
      <c r="H404" s="472">
        <f t="shared" si="32"/>
        <v>0</v>
      </c>
      <c r="I404" s="688" t="str">
        <f t="shared" si="33"/>
        <v>否</v>
      </c>
      <c r="J404" s="689" t="str">
        <f t="shared" si="34"/>
        <v>项</v>
      </c>
      <c r="M404" s="408"/>
      <c r="O404" s="408"/>
    </row>
    <row r="405" s="681" customFormat="1" ht="36" customHeight="1" spans="1:15">
      <c r="A405" s="684">
        <f t="shared" si="30"/>
        <v>7</v>
      </c>
      <c r="B405" s="438">
        <v>2050899</v>
      </c>
      <c r="C405" s="439" t="s">
        <v>545</v>
      </c>
      <c r="D405" s="230">
        <v>0</v>
      </c>
      <c r="E405" s="230">
        <v>0</v>
      </c>
      <c r="F405" s="230"/>
      <c r="G405" s="472">
        <f t="shared" si="31"/>
        <v>0</v>
      </c>
      <c r="H405" s="472">
        <f t="shared" si="32"/>
        <v>0</v>
      </c>
      <c r="I405" s="688" t="str">
        <f t="shared" si="33"/>
        <v>否</v>
      </c>
      <c r="J405" s="689" t="str">
        <f t="shared" si="34"/>
        <v>项</v>
      </c>
      <c r="M405" s="408"/>
      <c r="O405" s="408"/>
    </row>
    <row r="406" s="681" customFormat="1" ht="36" customHeight="1" spans="1:10">
      <c r="A406" s="684">
        <f t="shared" si="30"/>
        <v>5</v>
      </c>
      <c r="B406" s="437">
        <v>20509</v>
      </c>
      <c r="C406" s="289" t="s">
        <v>546</v>
      </c>
      <c r="D406" s="286">
        <v>0</v>
      </c>
      <c r="E406" s="286">
        <v>0</v>
      </c>
      <c r="F406" s="297">
        <f>SUM(F407:F412)</f>
        <v>0</v>
      </c>
      <c r="G406" s="475">
        <f t="shared" si="31"/>
        <v>0</v>
      </c>
      <c r="H406" s="475">
        <f t="shared" si="32"/>
        <v>0</v>
      </c>
      <c r="I406" s="688" t="str">
        <f t="shared" si="33"/>
        <v>否</v>
      </c>
      <c r="J406" s="689" t="str">
        <f t="shared" si="34"/>
        <v>款</v>
      </c>
    </row>
    <row r="407" s="681" customFormat="1" ht="36" customHeight="1" spans="1:15">
      <c r="A407" s="684">
        <f t="shared" si="30"/>
        <v>7</v>
      </c>
      <c r="B407" s="438">
        <v>2050901</v>
      </c>
      <c r="C407" s="439" t="s">
        <v>547</v>
      </c>
      <c r="D407" s="230">
        <v>0</v>
      </c>
      <c r="E407" s="230">
        <v>0</v>
      </c>
      <c r="F407" s="230"/>
      <c r="G407" s="472">
        <f t="shared" si="31"/>
        <v>0</v>
      </c>
      <c r="H407" s="472">
        <f t="shared" si="32"/>
        <v>0</v>
      </c>
      <c r="I407" s="688" t="str">
        <f t="shared" si="33"/>
        <v>否</v>
      </c>
      <c r="J407" s="689" t="str">
        <f t="shared" si="34"/>
        <v>项</v>
      </c>
      <c r="M407" s="408"/>
      <c r="O407" s="408"/>
    </row>
    <row r="408" s="681" customFormat="1" ht="36" customHeight="1" spans="1:15">
      <c r="A408" s="684">
        <f t="shared" si="30"/>
        <v>7</v>
      </c>
      <c r="B408" s="438">
        <v>2050902</v>
      </c>
      <c r="C408" s="439" t="s">
        <v>548</v>
      </c>
      <c r="D408" s="230">
        <v>0</v>
      </c>
      <c r="E408" s="230">
        <v>0</v>
      </c>
      <c r="F408" s="230"/>
      <c r="G408" s="472">
        <f t="shared" si="31"/>
        <v>0</v>
      </c>
      <c r="H408" s="472">
        <f t="shared" si="32"/>
        <v>0</v>
      </c>
      <c r="I408" s="688" t="str">
        <f t="shared" si="33"/>
        <v>否</v>
      </c>
      <c r="J408" s="689" t="str">
        <f t="shared" si="34"/>
        <v>项</v>
      </c>
      <c r="M408" s="408"/>
      <c r="O408" s="408"/>
    </row>
    <row r="409" s="681" customFormat="1" ht="36" customHeight="1" spans="1:15">
      <c r="A409" s="684">
        <f t="shared" si="30"/>
        <v>7</v>
      </c>
      <c r="B409" s="438">
        <v>2050903</v>
      </c>
      <c r="C409" s="439" t="s">
        <v>549</v>
      </c>
      <c r="D409" s="230">
        <v>0</v>
      </c>
      <c r="E409" s="230">
        <v>0</v>
      </c>
      <c r="F409" s="230"/>
      <c r="G409" s="472">
        <f t="shared" si="31"/>
        <v>0</v>
      </c>
      <c r="H409" s="472">
        <f t="shared" si="32"/>
        <v>0</v>
      </c>
      <c r="I409" s="688" t="str">
        <f t="shared" si="33"/>
        <v>否</v>
      </c>
      <c r="J409" s="689" t="str">
        <f t="shared" si="34"/>
        <v>项</v>
      </c>
      <c r="M409" s="408"/>
      <c r="O409" s="408"/>
    </row>
    <row r="410" s="681" customFormat="1" ht="36" customHeight="1" spans="1:15">
      <c r="A410" s="684">
        <f t="shared" si="30"/>
        <v>7</v>
      </c>
      <c r="B410" s="438">
        <v>2050904</v>
      </c>
      <c r="C410" s="439" t="s">
        <v>550</v>
      </c>
      <c r="D410" s="230">
        <v>0</v>
      </c>
      <c r="E410" s="230">
        <v>0</v>
      </c>
      <c r="F410" s="230"/>
      <c r="G410" s="472">
        <f t="shared" si="31"/>
        <v>0</v>
      </c>
      <c r="H410" s="472">
        <f t="shared" si="32"/>
        <v>0</v>
      </c>
      <c r="I410" s="688" t="str">
        <f t="shared" si="33"/>
        <v>否</v>
      </c>
      <c r="J410" s="689" t="str">
        <f t="shared" si="34"/>
        <v>项</v>
      </c>
      <c r="M410" s="408"/>
      <c r="O410" s="408"/>
    </row>
    <row r="411" s="681" customFormat="1" ht="36" customHeight="1" spans="1:15">
      <c r="A411" s="684">
        <f t="shared" si="30"/>
        <v>7</v>
      </c>
      <c r="B411" s="438">
        <v>2050905</v>
      </c>
      <c r="C411" s="439" t="s">
        <v>551</v>
      </c>
      <c r="D411" s="230">
        <v>0</v>
      </c>
      <c r="E411" s="230">
        <v>0</v>
      </c>
      <c r="F411" s="230"/>
      <c r="G411" s="472">
        <f t="shared" si="31"/>
        <v>0</v>
      </c>
      <c r="H411" s="472">
        <f t="shared" si="32"/>
        <v>0</v>
      </c>
      <c r="I411" s="688" t="str">
        <f t="shared" si="33"/>
        <v>否</v>
      </c>
      <c r="J411" s="689" t="str">
        <f t="shared" si="34"/>
        <v>项</v>
      </c>
      <c r="M411" s="408"/>
      <c r="O411" s="408"/>
    </row>
    <row r="412" s="681" customFormat="1" ht="36" customHeight="1" spans="1:15">
      <c r="A412" s="684">
        <f t="shared" si="30"/>
        <v>7</v>
      </c>
      <c r="B412" s="438">
        <v>2050999</v>
      </c>
      <c r="C412" s="439" t="s">
        <v>552</v>
      </c>
      <c r="D412" s="230">
        <v>0</v>
      </c>
      <c r="E412" s="230">
        <v>0</v>
      </c>
      <c r="F412" s="230"/>
      <c r="G412" s="472">
        <f t="shared" si="31"/>
        <v>0</v>
      </c>
      <c r="H412" s="472">
        <f t="shared" si="32"/>
        <v>0</v>
      </c>
      <c r="I412" s="688" t="str">
        <f t="shared" si="33"/>
        <v>否</v>
      </c>
      <c r="J412" s="689" t="str">
        <f t="shared" si="34"/>
        <v>项</v>
      </c>
      <c r="M412" s="408"/>
      <c r="O412" s="408"/>
    </row>
    <row r="413" s="681" customFormat="1" ht="36" customHeight="1" spans="1:10">
      <c r="A413" s="684">
        <f t="shared" si="30"/>
        <v>5</v>
      </c>
      <c r="B413" s="437">
        <v>20599</v>
      </c>
      <c r="C413" s="289" t="s">
        <v>553</v>
      </c>
      <c r="D413" s="286">
        <v>22</v>
      </c>
      <c r="E413" s="286">
        <v>20</v>
      </c>
      <c r="F413" s="286">
        <f>F414</f>
        <v>17</v>
      </c>
      <c r="G413" s="475">
        <f t="shared" si="31"/>
        <v>-0.227272727272727</v>
      </c>
      <c r="H413" s="475">
        <f t="shared" si="32"/>
        <v>0.85</v>
      </c>
      <c r="I413" s="688" t="str">
        <f t="shared" si="33"/>
        <v>是</v>
      </c>
      <c r="J413" s="689" t="str">
        <f t="shared" si="34"/>
        <v>款</v>
      </c>
    </row>
    <row r="414" s="681" customFormat="1" ht="36" customHeight="1" spans="1:15">
      <c r="A414" s="684">
        <f t="shared" si="30"/>
        <v>7</v>
      </c>
      <c r="B414" s="448">
        <v>2059999</v>
      </c>
      <c r="C414" s="439" t="s">
        <v>553</v>
      </c>
      <c r="D414" s="230">
        <v>22</v>
      </c>
      <c r="E414" s="230">
        <v>20</v>
      </c>
      <c r="F414" s="230">
        <v>17</v>
      </c>
      <c r="G414" s="472">
        <f t="shared" si="31"/>
        <v>-0.227272727272727</v>
      </c>
      <c r="H414" s="472">
        <f t="shared" si="32"/>
        <v>0.85</v>
      </c>
      <c r="I414" s="688" t="str">
        <f t="shared" si="33"/>
        <v>是</v>
      </c>
      <c r="J414" s="689" t="str">
        <f t="shared" si="34"/>
        <v>项</v>
      </c>
      <c r="M414" s="690">
        <f>VLOOKUP(B414,[262]公共预算支出!$C$3:$G$395,5,FALSE)</f>
        <v>17</v>
      </c>
      <c r="O414" s="691">
        <f>VLOOKUP(B414,[267]Sheet1!$D$6:$M$413,10,0)</f>
        <v>17</v>
      </c>
    </row>
    <row r="415" s="681" customFormat="1" ht="36" customHeight="1" spans="1:10">
      <c r="A415" s="684">
        <f t="shared" si="30"/>
        <v>4</v>
      </c>
      <c r="B415" s="402" t="s">
        <v>1346</v>
      </c>
      <c r="C415" s="445" t="s">
        <v>1341</v>
      </c>
      <c r="D415" s="230"/>
      <c r="E415" s="230"/>
      <c r="F415" s="230"/>
      <c r="G415" s="475">
        <f t="shared" si="31"/>
        <v>0</v>
      </c>
      <c r="H415" s="475">
        <f t="shared" si="32"/>
        <v>0</v>
      </c>
      <c r="I415" s="688" t="str">
        <f t="shared" si="33"/>
        <v>否</v>
      </c>
      <c r="J415" s="689" t="str">
        <f t="shared" si="34"/>
        <v>项</v>
      </c>
    </row>
    <row r="416" s="681" customFormat="1" ht="36" customHeight="1" spans="1:10">
      <c r="A416" s="684">
        <f t="shared" si="30"/>
        <v>4</v>
      </c>
      <c r="B416" s="402" t="s">
        <v>1347</v>
      </c>
      <c r="C416" s="445" t="s">
        <v>1348</v>
      </c>
      <c r="D416" s="230"/>
      <c r="E416" s="230"/>
      <c r="F416" s="230"/>
      <c r="G416" s="475">
        <f t="shared" si="31"/>
        <v>0</v>
      </c>
      <c r="H416" s="475">
        <f t="shared" si="32"/>
        <v>0</v>
      </c>
      <c r="I416" s="688" t="str">
        <f t="shared" si="33"/>
        <v>否</v>
      </c>
      <c r="J416" s="689" t="str">
        <f t="shared" si="34"/>
        <v>项</v>
      </c>
    </row>
    <row r="417" s="681" customFormat="1" ht="36" customHeight="1" spans="1:10">
      <c r="A417" s="684">
        <f t="shared" si="30"/>
        <v>3</v>
      </c>
      <c r="B417" s="437">
        <v>206</v>
      </c>
      <c r="C417" s="285" t="s">
        <v>262</v>
      </c>
      <c r="D417" s="286">
        <v>155</v>
      </c>
      <c r="E417" s="286">
        <v>325</v>
      </c>
      <c r="F417" s="286">
        <f>SUM(F418,F423,F432,F438,F443,F448,F453,F460,F464,F468,F473)</f>
        <v>91</v>
      </c>
      <c r="G417" s="475">
        <f t="shared" si="31"/>
        <v>-0.412903225806452</v>
      </c>
      <c r="H417" s="475">
        <f t="shared" si="32"/>
        <v>0.28</v>
      </c>
      <c r="I417" s="688" t="str">
        <f t="shared" si="33"/>
        <v>是</v>
      </c>
      <c r="J417" s="689" t="str">
        <f t="shared" si="34"/>
        <v>类</v>
      </c>
    </row>
    <row r="418" s="681" customFormat="1" ht="36" customHeight="1" spans="1:10">
      <c r="A418" s="684">
        <f t="shared" si="30"/>
        <v>5</v>
      </c>
      <c r="B418" s="437">
        <v>20601</v>
      </c>
      <c r="C418" s="289" t="s">
        <v>554</v>
      </c>
      <c r="D418" s="286">
        <v>80</v>
      </c>
      <c r="E418" s="286">
        <v>80</v>
      </c>
      <c r="F418" s="286">
        <f>SUM(F419:F422)</f>
        <v>84</v>
      </c>
      <c r="G418" s="475">
        <f t="shared" si="31"/>
        <v>0.05</v>
      </c>
      <c r="H418" s="475">
        <f t="shared" si="32"/>
        <v>1.05</v>
      </c>
      <c r="I418" s="688" t="str">
        <f t="shared" si="33"/>
        <v>是</v>
      </c>
      <c r="J418" s="689" t="str">
        <f t="shared" si="34"/>
        <v>款</v>
      </c>
    </row>
    <row r="419" s="681" customFormat="1" ht="36" customHeight="1" spans="1:15">
      <c r="A419" s="684">
        <f t="shared" si="30"/>
        <v>7</v>
      </c>
      <c r="B419" s="438">
        <v>2060101</v>
      </c>
      <c r="C419" s="439" t="s">
        <v>307</v>
      </c>
      <c r="D419" s="230">
        <v>80</v>
      </c>
      <c r="E419" s="230">
        <v>80</v>
      </c>
      <c r="F419" s="230">
        <v>76</v>
      </c>
      <c r="G419" s="472">
        <f t="shared" si="31"/>
        <v>-0.05</v>
      </c>
      <c r="H419" s="472">
        <f t="shared" si="32"/>
        <v>0.95</v>
      </c>
      <c r="I419" s="688" t="str">
        <f t="shared" si="33"/>
        <v>是</v>
      </c>
      <c r="J419" s="689" t="str">
        <f t="shared" si="34"/>
        <v>项</v>
      </c>
      <c r="M419" s="690">
        <f>VLOOKUP(B419,[262]公共预算支出!$C$3:$G$395,5,FALSE)</f>
        <v>73</v>
      </c>
      <c r="O419" s="691">
        <f>VLOOKUP(B419,[267]Sheet1!$D$6:$M$413,10,0)</f>
        <v>76</v>
      </c>
    </row>
    <row r="420" s="681" customFormat="1" ht="36" customHeight="1" spans="1:15">
      <c r="A420" s="684">
        <f t="shared" si="30"/>
        <v>7</v>
      </c>
      <c r="B420" s="438">
        <v>2060102</v>
      </c>
      <c r="C420" s="439" t="s">
        <v>308</v>
      </c>
      <c r="D420" s="230">
        <v>0</v>
      </c>
      <c r="E420" s="230">
        <v>0</v>
      </c>
      <c r="F420" s="230"/>
      <c r="G420" s="472">
        <f t="shared" si="31"/>
        <v>0</v>
      </c>
      <c r="H420" s="472">
        <f t="shared" si="32"/>
        <v>0</v>
      </c>
      <c r="I420" s="688" t="str">
        <f t="shared" si="33"/>
        <v>否</v>
      </c>
      <c r="J420" s="689" t="str">
        <f t="shared" si="34"/>
        <v>项</v>
      </c>
      <c r="M420" s="408"/>
      <c r="O420" s="408"/>
    </row>
    <row r="421" s="681" customFormat="1" ht="36" customHeight="1" spans="1:15">
      <c r="A421" s="684">
        <f t="shared" si="30"/>
        <v>7</v>
      </c>
      <c r="B421" s="438">
        <v>2060103</v>
      </c>
      <c r="C421" s="439" t="s">
        <v>309</v>
      </c>
      <c r="D421" s="230">
        <v>0</v>
      </c>
      <c r="E421" s="230">
        <v>0</v>
      </c>
      <c r="F421" s="230"/>
      <c r="G421" s="472">
        <f t="shared" si="31"/>
        <v>0</v>
      </c>
      <c r="H421" s="472">
        <f t="shared" si="32"/>
        <v>0</v>
      </c>
      <c r="I421" s="688" t="str">
        <f t="shared" si="33"/>
        <v>否</v>
      </c>
      <c r="J421" s="689" t="str">
        <f t="shared" si="34"/>
        <v>项</v>
      </c>
      <c r="M421" s="408"/>
      <c r="O421" s="408"/>
    </row>
    <row r="422" s="681" customFormat="1" ht="36" customHeight="1" spans="1:15">
      <c r="A422" s="684">
        <f t="shared" si="30"/>
        <v>7</v>
      </c>
      <c r="B422" s="438">
        <v>2060199</v>
      </c>
      <c r="C422" s="439" t="s">
        <v>555</v>
      </c>
      <c r="D422" s="230">
        <v>0</v>
      </c>
      <c r="E422" s="230">
        <v>0</v>
      </c>
      <c r="F422" s="230">
        <v>8</v>
      </c>
      <c r="G422" s="472">
        <f t="shared" si="31"/>
        <v>0</v>
      </c>
      <c r="H422" s="472">
        <f t="shared" si="32"/>
        <v>0</v>
      </c>
      <c r="I422" s="688" t="str">
        <f t="shared" si="33"/>
        <v>是</v>
      </c>
      <c r="J422" s="689" t="str">
        <f t="shared" si="34"/>
        <v>项</v>
      </c>
      <c r="M422" s="690">
        <f>VLOOKUP(B422,[262]公共预算支出!$C$3:$G$395,5,FALSE)</f>
        <v>8</v>
      </c>
      <c r="O422" s="691">
        <f>VLOOKUP(B422,[267]Sheet1!$D$6:$M$413,10,0)</f>
        <v>8</v>
      </c>
    </row>
    <row r="423" s="681" customFormat="1" ht="36" customHeight="1" spans="1:10">
      <c r="A423" s="684">
        <f t="shared" si="30"/>
        <v>5</v>
      </c>
      <c r="B423" s="437">
        <v>20602</v>
      </c>
      <c r="C423" s="289" t="s">
        <v>556</v>
      </c>
      <c r="D423" s="286">
        <v>0</v>
      </c>
      <c r="E423" s="286">
        <v>0</v>
      </c>
      <c r="F423" s="286">
        <f>SUM(F424:F431)</f>
        <v>0</v>
      </c>
      <c r="G423" s="475">
        <f t="shared" si="31"/>
        <v>0</v>
      </c>
      <c r="H423" s="475">
        <f t="shared" si="32"/>
        <v>0</v>
      </c>
      <c r="I423" s="688" t="str">
        <f t="shared" si="33"/>
        <v>否</v>
      </c>
      <c r="J423" s="689" t="str">
        <f t="shared" si="34"/>
        <v>款</v>
      </c>
    </row>
    <row r="424" s="681" customFormat="1" ht="36" customHeight="1" spans="1:15">
      <c r="A424" s="684">
        <f t="shared" si="30"/>
        <v>7</v>
      </c>
      <c r="B424" s="438">
        <v>2060201</v>
      </c>
      <c r="C424" s="439" t="s">
        <v>557</v>
      </c>
      <c r="D424" s="230">
        <v>0</v>
      </c>
      <c r="E424" s="230">
        <v>0</v>
      </c>
      <c r="F424" s="230"/>
      <c r="G424" s="472">
        <f t="shared" si="31"/>
        <v>0</v>
      </c>
      <c r="H424" s="472">
        <f t="shared" si="32"/>
        <v>0</v>
      </c>
      <c r="I424" s="688" t="str">
        <f t="shared" si="33"/>
        <v>否</v>
      </c>
      <c r="J424" s="689" t="str">
        <f t="shared" si="34"/>
        <v>项</v>
      </c>
      <c r="M424" s="408"/>
      <c r="O424" s="408"/>
    </row>
    <row r="425" s="681" customFormat="1" ht="36" customHeight="1" spans="1:15">
      <c r="A425" s="684">
        <f t="shared" si="30"/>
        <v>7</v>
      </c>
      <c r="B425" s="438">
        <v>2060203</v>
      </c>
      <c r="C425" s="439" t="s">
        <v>558</v>
      </c>
      <c r="D425" s="230">
        <v>0</v>
      </c>
      <c r="E425" s="230">
        <v>0</v>
      </c>
      <c r="F425" s="230"/>
      <c r="G425" s="472">
        <f t="shared" si="31"/>
        <v>0</v>
      </c>
      <c r="H425" s="472">
        <f t="shared" si="32"/>
        <v>0</v>
      </c>
      <c r="I425" s="688" t="str">
        <f t="shared" si="33"/>
        <v>否</v>
      </c>
      <c r="J425" s="689" t="str">
        <f t="shared" si="34"/>
        <v>项</v>
      </c>
      <c r="M425" s="408"/>
      <c r="O425" s="408"/>
    </row>
    <row r="426" s="681" customFormat="1" ht="36" customHeight="1" spans="1:15">
      <c r="A426" s="684">
        <f t="shared" si="30"/>
        <v>7</v>
      </c>
      <c r="B426" s="438">
        <v>2060204</v>
      </c>
      <c r="C426" s="439" t="s">
        <v>559</v>
      </c>
      <c r="D426" s="230">
        <v>0</v>
      </c>
      <c r="E426" s="230">
        <v>0</v>
      </c>
      <c r="F426" s="230"/>
      <c r="G426" s="472">
        <f t="shared" si="31"/>
        <v>0</v>
      </c>
      <c r="H426" s="472">
        <f t="shared" si="32"/>
        <v>0</v>
      </c>
      <c r="I426" s="688" t="str">
        <f t="shared" si="33"/>
        <v>否</v>
      </c>
      <c r="J426" s="689" t="str">
        <f t="shared" si="34"/>
        <v>项</v>
      </c>
      <c r="M426" s="408"/>
      <c r="O426" s="408"/>
    </row>
    <row r="427" s="681" customFormat="1" ht="36" customHeight="1" spans="1:15">
      <c r="A427" s="684">
        <f t="shared" si="30"/>
        <v>7</v>
      </c>
      <c r="B427" s="438">
        <v>2060205</v>
      </c>
      <c r="C427" s="439" t="s">
        <v>560</v>
      </c>
      <c r="D427" s="230">
        <v>0</v>
      </c>
      <c r="E427" s="230">
        <v>0</v>
      </c>
      <c r="F427" s="230"/>
      <c r="G427" s="472">
        <f t="shared" si="31"/>
        <v>0</v>
      </c>
      <c r="H427" s="472">
        <f t="shared" si="32"/>
        <v>0</v>
      </c>
      <c r="I427" s="688" t="str">
        <f t="shared" si="33"/>
        <v>否</v>
      </c>
      <c r="J427" s="689" t="str">
        <f t="shared" si="34"/>
        <v>项</v>
      </c>
      <c r="M427" s="408"/>
      <c r="O427" s="408"/>
    </row>
    <row r="428" s="681" customFormat="1" ht="36" customHeight="1" spans="1:15">
      <c r="A428" s="684">
        <f t="shared" si="30"/>
        <v>7</v>
      </c>
      <c r="B428" s="438">
        <v>2060206</v>
      </c>
      <c r="C428" s="439" t="s">
        <v>561</v>
      </c>
      <c r="D428" s="230">
        <v>0</v>
      </c>
      <c r="E428" s="230">
        <v>0</v>
      </c>
      <c r="F428" s="230"/>
      <c r="G428" s="472">
        <f t="shared" si="31"/>
        <v>0</v>
      </c>
      <c r="H428" s="472">
        <f t="shared" si="32"/>
        <v>0</v>
      </c>
      <c r="I428" s="688" t="str">
        <f t="shared" si="33"/>
        <v>否</v>
      </c>
      <c r="J428" s="689" t="str">
        <f t="shared" si="34"/>
        <v>项</v>
      </c>
      <c r="M428" s="408"/>
      <c r="O428" s="408"/>
    </row>
    <row r="429" s="681" customFormat="1" ht="36" customHeight="1" spans="1:15">
      <c r="A429" s="684">
        <f t="shared" si="30"/>
        <v>7</v>
      </c>
      <c r="B429" s="438">
        <v>2060207</v>
      </c>
      <c r="C429" s="439" t="s">
        <v>562</v>
      </c>
      <c r="D429" s="230">
        <v>0</v>
      </c>
      <c r="E429" s="230">
        <v>0</v>
      </c>
      <c r="F429" s="230"/>
      <c r="G429" s="472">
        <f t="shared" si="31"/>
        <v>0</v>
      </c>
      <c r="H429" s="472">
        <f t="shared" si="32"/>
        <v>0</v>
      </c>
      <c r="I429" s="688" t="str">
        <f t="shared" si="33"/>
        <v>否</v>
      </c>
      <c r="J429" s="689" t="str">
        <f t="shared" si="34"/>
        <v>项</v>
      </c>
      <c r="M429" s="408"/>
      <c r="O429" s="408"/>
    </row>
    <row r="430" s="681" customFormat="1" ht="36" customHeight="1" spans="1:15">
      <c r="A430" s="684">
        <f t="shared" si="30"/>
        <v>7</v>
      </c>
      <c r="B430" s="443">
        <v>2060208</v>
      </c>
      <c r="C430" s="449" t="s">
        <v>563</v>
      </c>
      <c r="D430" s="230">
        <v>0</v>
      </c>
      <c r="E430" s="230">
        <v>0</v>
      </c>
      <c r="F430" s="230"/>
      <c r="G430" s="472">
        <f t="shared" si="31"/>
        <v>0</v>
      </c>
      <c r="H430" s="472">
        <f t="shared" si="32"/>
        <v>0</v>
      </c>
      <c r="I430" s="688" t="str">
        <f t="shared" si="33"/>
        <v>否</v>
      </c>
      <c r="J430" s="689" t="str">
        <f t="shared" si="34"/>
        <v>项</v>
      </c>
      <c r="M430" s="408"/>
      <c r="O430" s="408"/>
    </row>
    <row r="431" s="681" customFormat="1" ht="36" customHeight="1" spans="1:15">
      <c r="A431" s="684">
        <f t="shared" si="30"/>
        <v>7</v>
      </c>
      <c r="B431" s="438">
        <v>2060299</v>
      </c>
      <c r="C431" s="439" t="s">
        <v>564</v>
      </c>
      <c r="D431" s="230">
        <v>0</v>
      </c>
      <c r="E431" s="230">
        <v>0</v>
      </c>
      <c r="F431" s="230"/>
      <c r="G431" s="472">
        <f t="shared" si="31"/>
        <v>0</v>
      </c>
      <c r="H431" s="472">
        <f t="shared" si="32"/>
        <v>0</v>
      </c>
      <c r="I431" s="688" t="str">
        <f t="shared" si="33"/>
        <v>否</v>
      </c>
      <c r="J431" s="689" t="str">
        <f t="shared" si="34"/>
        <v>项</v>
      </c>
      <c r="M431" s="408"/>
      <c r="O431" s="408"/>
    </row>
    <row r="432" s="681" customFormat="1" ht="36" customHeight="1" spans="1:10">
      <c r="A432" s="684">
        <f t="shared" si="30"/>
        <v>5</v>
      </c>
      <c r="B432" s="437">
        <v>20603</v>
      </c>
      <c r="C432" s="289" t="s">
        <v>565</v>
      </c>
      <c r="D432" s="286">
        <v>0</v>
      </c>
      <c r="E432" s="286">
        <v>0</v>
      </c>
      <c r="F432" s="286">
        <f>SUM(F433:F437)</f>
        <v>0</v>
      </c>
      <c r="G432" s="475">
        <f t="shared" si="31"/>
        <v>0</v>
      </c>
      <c r="H432" s="475">
        <f t="shared" si="32"/>
        <v>0</v>
      </c>
      <c r="I432" s="688" t="str">
        <f t="shared" si="33"/>
        <v>否</v>
      </c>
      <c r="J432" s="689" t="str">
        <f t="shared" si="34"/>
        <v>款</v>
      </c>
    </row>
    <row r="433" s="681" customFormat="1" ht="36" customHeight="1" spans="1:15">
      <c r="A433" s="684">
        <f t="shared" si="30"/>
        <v>7</v>
      </c>
      <c r="B433" s="438">
        <v>2060301</v>
      </c>
      <c r="C433" s="439" t="s">
        <v>557</v>
      </c>
      <c r="D433" s="230">
        <v>0</v>
      </c>
      <c r="E433" s="230">
        <v>0</v>
      </c>
      <c r="F433" s="230"/>
      <c r="G433" s="472">
        <f t="shared" si="31"/>
        <v>0</v>
      </c>
      <c r="H433" s="472">
        <f t="shared" si="32"/>
        <v>0</v>
      </c>
      <c r="I433" s="688" t="str">
        <f t="shared" si="33"/>
        <v>否</v>
      </c>
      <c r="J433" s="689" t="str">
        <f t="shared" si="34"/>
        <v>项</v>
      </c>
      <c r="M433" s="408"/>
      <c r="O433" s="408"/>
    </row>
    <row r="434" s="681" customFormat="1" ht="36" customHeight="1" spans="1:15">
      <c r="A434" s="684">
        <f t="shared" si="30"/>
        <v>7</v>
      </c>
      <c r="B434" s="438">
        <v>2060302</v>
      </c>
      <c r="C434" s="439" t="s">
        <v>566</v>
      </c>
      <c r="D434" s="230">
        <v>0</v>
      </c>
      <c r="E434" s="230">
        <v>0</v>
      </c>
      <c r="F434" s="230"/>
      <c r="G434" s="472">
        <f t="shared" si="31"/>
        <v>0</v>
      </c>
      <c r="H434" s="472">
        <f t="shared" si="32"/>
        <v>0</v>
      </c>
      <c r="I434" s="688" t="str">
        <f t="shared" si="33"/>
        <v>否</v>
      </c>
      <c r="J434" s="689" t="str">
        <f t="shared" si="34"/>
        <v>项</v>
      </c>
      <c r="M434" s="408"/>
      <c r="O434" s="408"/>
    </row>
    <row r="435" s="681" customFormat="1" ht="36" customHeight="1" spans="1:15">
      <c r="A435" s="684">
        <f t="shared" si="30"/>
        <v>7</v>
      </c>
      <c r="B435" s="438">
        <v>2060303</v>
      </c>
      <c r="C435" s="439" t="s">
        <v>567</v>
      </c>
      <c r="D435" s="230">
        <v>0</v>
      </c>
      <c r="E435" s="230">
        <v>0</v>
      </c>
      <c r="F435" s="230"/>
      <c r="G435" s="472">
        <f t="shared" si="31"/>
        <v>0</v>
      </c>
      <c r="H435" s="472">
        <f t="shared" si="32"/>
        <v>0</v>
      </c>
      <c r="I435" s="688" t="str">
        <f t="shared" si="33"/>
        <v>否</v>
      </c>
      <c r="J435" s="689" t="str">
        <f t="shared" si="34"/>
        <v>项</v>
      </c>
      <c r="M435" s="408"/>
      <c r="O435" s="408"/>
    </row>
    <row r="436" s="681" customFormat="1" ht="36" customHeight="1" spans="1:15">
      <c r="A436" s="684">
        <f t="shared" si="30"/>
        <v>7</v>
      </c>
      <c r="B436" s="438">
        <v>2060304</v>
      </c>
      <c r="C436" s="439" t="s">
        <v>568</v>
      </c>
      <c r="D436" s="230">
        <v>0</v>
      </c>
      <c r="E436" s="230">
        <v>0</v>
      </c>
      <c r="F436" s="230"/>
      <c r="G436" s="472">
        <f t="shared" si="31"/>
        <v>0</v>
      </c>
      <c r="H436" s="472">
        <f t="shared" si="32"/>
        <v>0</v>
      </c>
      <c r="I436" s="688" t="str">
        <f t="shared" si="33"/>
        <v>否</v>
      </c>
      <c r="J436" s="689" t="str">
        <f t="shared" si="34"/>
        <v>项</v>
      </c>
      <c r="M436" s="408"/>
      <c r="O436" s="408"/>
    </row>
    <row r="437" s="681" customFormat="1" ht="36" customHeight="1" spans="1:15">
      <c r="A437" s="684">
        <f t="shared" si="30"/>
        <v>7</v>
      </c>
      <c r="B437" s="438">
        <v>2060399</v>
      </c>
      <c r="C437" s="439" t="s">
        <v>569</v>
      </c>
      <c r="D437" s="230">
        <v>0</v>
      </c>
      <c r="E437" s="230">
        <v>0</v>
      </c>
      <c r="F437" s="230"/>
      <c r="G437" s="472">
        <f t="shared" si="31"/>
        <v>0</v>
      </c>
      <c r="H437" s="472">
        <f t="shared" si="32"/>
        <v>0</v>
      </c>
      <c r="I437" s="688" t="str">
        <f t="shared" si="33"/>
        <v>否</v>
      </c>
      <c r="J437" s="689" t="str">
        <f t="shared" si="34"/>
        <v>项</v>
      </c>
      <c r="M437" s="408"/>
      <c r="O437" s="408"/>
    </row>
    <row r="438" s="681" customFormat="1" ht="36" customHeight="1" spans="1:10">
      <c r="A438" s="684">
        <f t="shared" si="30"/>
        <v>5</v>
      </c>
      <c r="B438" s="437">
        <v>20604</v>
      </c>
      <c r="C438" s="289" t="s">
        <v>570</v>
      </c>
      <c r="D438" s="286">
        <v>0</v>
      </c>
      <c r="E438" s="286">
        <v>10</v>
      </c>
      <c r="F438" s="286">
        <f>SUM(F439:F442)</f>
        <v>0</v>
      </c>
      <c r="G438" s="475">
        <f t="shared" si="31"/>
        <v>0</v>
      </c>
      <c r="H438" s="475">
        <f t="shared" si="32"/>
        <v>0</v>
      </c>
      <c r="I438" s="688" t="str">
        <f t="shared" si="33"/>
        <v>是</v>
      </c>
      <c r="J438" s="689" t="str">
        <f t="shared" si="34"/>
        <v>款</v>
      </c>
    </row>
    <row r="439" s="681" customFormat="1" ht="36" customHeight="1" spans="1:15">
      <c r="A439" s="684">
        <f t="shared" si="30"/>
        <v>7</v>
      </c>
      <c r="B439" s="438">
        <v>2060401</v>
      </c>
      <c r="C439" s="439" t="s">
        <v>557</v>
      </c>
      <c r="D439" s="230">
        <v>0</v>
      </c>
      <c r="E439" s="230">
        <v>0</v>
      </c>
      <c r="F439" s="230"/>
      <c r="G439" s="472">
        <f t="shared" si="31"/>
        <v>0</v>
      </c>
      <c r="H439" s="472">
        <f t="shared" si="32"/>
        <v>0</v>
      </c>
      <c r="I439" s="688" t="str">
        <f t="shared" si="33"/>
        <v>否</v>
      </c>
      <c r="J439" s="689" t="str">
        <f t="shared" si="34"/>
        <v>项</v>
      </c>
      <c r="M439" s="408"/>
      <c r="O439" s="408"/>
    </row>
    <row r="440" s="681" customFormat="1" ht="36" customHeight="1" spans="1:15">
      <c r="A440" s="684">
        <f t="shared" si="30"/>
        <v>7</v>
      </c>
      <c r="B440" s="438">
        <v>2060404</v>
      </c>
      <c r="C440" s="439" t="s">
        <v>571</v>
      </c>
      <c r="D440" s="230">
        <v>0</v>
      </c>
      <c r="E440" s="230">
        <v>0</v>
      </c>
      <c r="F440" s="230"/>
      <c r="G440" s="472">
        <f t="shared" si="31"/>
        <v>0</v>
      </c>
      <c r="H440" s="472">
        <f t="shared" si="32"/>
        <v>0</v>
      </c>
      <c r="I440" s="688" t="str">
        <f t="shared" si="33"/>
        <v>否</v>
      </c>
      <c r="J440" s="689" t="str">
        <f t="shared" si="34"/>
        <v>项</v>
      </c>
      <c r="M440" s="408"/>
      <c r="O440" s="408"/>
    </row>
    <row r="441" s="681" customFormat="1" ht="36" customHeight="1" spans="1:15">
      <c r="A441" s="684">
        <f t="shared" si="30"/>
        <v>7</v>
      </c>
      <c r="B441" s="450">
        <v>2060405</v>
      </c>
      <c r="C441" s="439" t="s">
        <v>572</v>
      </c>
      <c r="D441" s="230">
        <v>0</v>
      </c>
      <c r="E441" s="230">
        <v>0</v>
      </c>
      <c r="F441" s="230"/>
      <c r="G441" s="472">
        <f t="shared" si="31"/>
        <v>0</v>
      </c>
      <c r="H441" s="472">
        <f t="shared" si="32"/>
        <v>0</v>
      </c>
      <c r="I441" s="688" t="str">
        <f t="shared" si="33"/>
        <v>否</v>
      </c>
      <c r="J441" s="689" t="str">
        <f t="shared" si="34"/>
        <v>项</v>
      </c>
      <c r="M441" s="408"/>
      <c r="O441" s="408"/>
    </row>
    <row r="442" s="681" customFormat="1" ht="36" customHeight="1" spans="1:15">
      <c r="A442" s="684">
        <f t="shared" si="30"/>
        <v>7</v>
      </c>
      <c r="B442" s="438">
        <v>2060499</v>
      </c>
      <c r="C442" s="439" t="s">
        <v>573</v>
      </c>
      <c r="D442" s="230">
        <v>0</v>
      </c>
      <c r="E442" s="230">
        <v>10</v>
      </c>
      <c r="F442" s="230"/>
      <c r="G442" s="472">
        <f t="shared" si="31"/>
        <v>0</v>
      </c>
      <c r="H442" s="472">
        <f t="shared" si="32"/>
        <v>0</v>
      </c>
      <c r="I442" s="688" t="str">
        <f t="shared" si="33"/>
        <v>是</v>
      </c>
      <c r="J442" s="689" t="str">
        <f t="shared" si="34"/>
        <v>项</v>
      </c>
      <c r="M442" s="408"/>
      <c r="O442" s="408"/>
    </row>
    <row r="443" s="681" customFormat="1" ht="36" customHeight="1" spans="1:10">
      <c r="A443" s="684">
        <f t="shared" si="30"/>
        <v>5</v>
      </c>
      <c r="B443" s="437">
        <v>20605</v>
      </c>
      <c r="C443" s="289" t="s">
        <v>574</v>
      </c>
      <c r="D443" s="286">
        <v>50</v>
      </c>
      <c r="E443" s="286">
        <v>0</v>
      </c>
      <c r="F443" s="286">
        <f>SUM(F444:F447)</f>
        <v>0</v>
      </c>
      <c r="G443" s="475">
        <f t="shared" si="31"/>
        <v>-1</v>
      </c>
      <c r="H443" s="475">
        <f t="shared" si="32"/>
        <v>0</v>
      </c>
      <c r="I443" s="688" t="str">
        <f t="shared" si="33"/>
        <v>是</v>
      </c>
      <c r="J443" s="689" t="str">
        <f t="shared" si="34"/>
        <v>款</v>
      </c>
    </row>
    <row r="444" s="681" customFormat="1" ht="36" customHeight="1" spans="1:15">
      <c r="A444" s="684">
        <f t="shared" si="30"/>
        <v>7</v>
      </c>
      <c r="B444" s="438">
        <v>2060501</v>
      </c>
      <c r="C444" s="439" t="s">
        <v>557</v>
      </c>
      <c r="D444" s="230">
        <v>0</v>
      </c>
      <c r="E444" s="230">
        <v>0</v>
      </c>
      <c r="F444" s="230"/>
      <c r="G444" s="472">
        <f t="shared" si="31"/>
        <v>0</v>
      </c>
      <c r="H444" s="472">
        <f t="shared" si="32"/>
        <v>0</v>
      </c>
      <c r="I444" s="688" t="str">
        <f t="shared" si="33"/>
        <v>否</v>
      </c>
      <c r="J444" s="689" t="str">
        <f t="shared" si="34"/>
        <v>项</v>
      </c>
      <c r="M444" s="408"/>
      <c r="O444" s="408"/>
    </row>
    <row r="445" s="681" customFormat="1" ht="36" customHeight="1" spans="1:15">
      <c r="A445" s="684">
        <f t="shared" si="30"/>
        <v>7</v>
      </c>
      <c r="B445" s="438">
        <v>2060502</v>
      </c>
      <c r="C445" s="439" t="s">
        <v>575</v>
      </c>
      <c r="D445" s="230">
        <v>0</v>
      </c>
      <c r="E445" s="230">
        <v>0</v>
      </c>
      <c r="F445" s="230"/>
      <c r="G445" s="472">
        <f t="shared" si="31"/>
        <v>0</v>
      </c>
      <c r="H445" s="472">
        <f t="shared" si="32"/>
        <v>0</v>
      </c>
      <c r="I445" s="688" t="str">
        <f t="shared" si="33"/>
        <v>否</v>
      </c>
      <c r="J445" s="689" t="str">
        <f t="shared" si="34"/>
        <v>项</v>
      </c>
      <c r="M445" s="408"/>
      <c r="O445" s="408"/>
    </row>
    <row r="446" s="681" customFormat="1" ht="36" customHeight="1" spans="1:15">
      <c r="A446" s="684">
        <f t="shared" si="30"/>
        <v>7</v>
      </c>
      <c r="B446" s="438">
        <v>2060503</v>
      </c>
      <c r="C446" s="439" t="s">
        <v>576</v>
      </c>
      <c r="D446" s="230">
        <v>50</v>
      </c>
      <c r="E446" s="230">
        <v>0</v>
      </c>
      <c r="F446" s="230"/>
      <c r="G446" s="472">
        <f t="shared" si="31"/>
        <v>-1</v>
      </c>
      <c r="H446" s="472">
        <f t="shared" si="32"/>
        <v>0</v>
      </c>
      <c r="I446" s="688" t="str">
        <f t="shared" si="33"/>
        <v>是</v>
      </c>
      <c r="J446" s="689" t="str">
        <f t="shared" si="34"/>
        <v>项</v>
      </c>
      <c r="M446" s="408"/>
      <c r="O446" s="408"/>
    </row>
    <row r="447" s="681" customFormat="1" ht="36" customHeight="1" spans="1:15">
      <c r="A447" s="684">
        <f t="shared" si="30"/>
        <v>7</v>
      </c>
      <c r="B447" s="438">
        <v>2060599</v>
      </c>
      <c r="C447" s="439" t="s">
        <v>577</v>
      </c>
      <c r="D447" s="230">
        <v>0</v>
      </c>
      <c r="E447" s="230">
        <v>0</v>
      </c>
      <c r="F447" s="230"/>
      <c r="G447" s="472">
        <f t="shared" si="31"/>
        <v>0</v>
      </c>
      <c r="H447" s="472">
        <f t="shared" si="32"/>
        <v>0</v>
      </c>
      <c r="I447" s="688" t="str">
        <f t="shared" si="33"/>
        <v>否</v>
      </c>
      <c r="J447" s="689" t="str">
        <f t="shared" si="34"/>
        <v>项</v>
      </c>
      <c r="M447" s="408"/>
      <c r="O447" s="408"/>
    </row>
    <row r="448" s="681" customFormat="1" ht="36" customHeight="1" spans="1:10">
      <c r="A448" s="684">
        <f t="shared" si="30"/>
        <v>5</v>
      </c>
      <c r="B448" s="437">
        <v>20606</v>
      </c>
      <c r="C448" s="289" t="s">
        <v>578</v>
      </c>
      <c r="D448" s="286">
        <v>0</v>
      </c>
      <c r="E448" s="286">
        <v>0</v>
      </c>
      <c r="F448" s="286">
        <f>SUM(F449:F452)</f>
        <v>0</v>
      </c>
      <c r="G448" s="475">
        <f t="shared" si="31"/>
        <v>0</v>
      </c>
      <c r="H448" s="475">
        <f t="shared" si="32"/>
        <v>0</v>
      </c>
      <c r="I448" s="688" t="str">
        <f t="shared" si="33"/>
        <v>否</v>
      </c>
      <c r="J448" s="689" t="str">
        <f t="shared" si="34"/>
        <v>款</v>
      </c>
    </row>
    <row r="449" s="681" customFormat="1" ht="36" customHeight="1" spans="1:15">
      <c r="A449" s="684">
        <f t="shared" si="30"/>
        <v>7</v>
      </c>
      <c r="B449" s="438">
        <v>2060601</v>
      </c>
      <c r="C449" s="439" t="s">
        <v>579</v>
      </c>
      <c r="D449" s="230">
        <v>0</v>
      </c>
      <c r="E449" s="230">
        <v>0</v>
      </c>
      <c r="F449" s="230"/>
      <c r="G449" s="472">
        <f t="shared" si="31"/>
        <v>0</v>
      </c>
      <c r="H449" s="472">
        <f t="shared" si="32"/>
        <v>0</v>
      </c>
      <c r="I449" s="688" t="str">
        <f t="shared" si="33"/>
        <v>否</v>
      </c>
      <c r="J449" s="689" t="str">
        <f t="shared" si="34"/>
        <v>项</v>
      </c>
      <c r="M449" s="408"/>
      <c r="O449" s="408"/>
    </row>
    <row r="450" s="681" customFormat="1" ht="36" customHeight="1" spans="1:15">
      <c r="A450" s="684">
        <f t="shared" si="30"/>
        <v>7</v>
      </c>
      <c r="B450" s="438">
        <v>2060602</v>
      </c>
      <c r="C450" s="439" t="s">
        <v>580</v>
      </c>
      <c r="D450" s="230">
        <v>0</v>
      </c>
      <c r="E450" s="230">
        <v>0</v>
      </c>
      <c r="F450" s="230"/>
      <c r="G450" s="472">
        <f t="shared" si="31"/>
        <v>0</v>
      </c>
      <c r="H450" s="472">
        <f t="shared" si="32"/>
        <v>0</v>
      </c>
      <c r="I450" s="688" t="str">
        <f t="shared" si="33"/>
        <v>否</v>
      </c>
      <c r="J450" s="689" t="str">
        <f t="shared" si="34"/>
        <v>项</v>
      </c>
      <c r="M450" s="408"/>
      <c r="O450" s="408"/>
    </row>
    <row r="451" s="681" customFormat="1" ht="36" customHeight="1" spans="1:15">
      <c r="A451" s="684">
        <f t="shared" si="30"/>
        <v>7</v>
      </c>
      <c r="B451" s="438">
        <v>2060603</v>
      </c>
      <c r="C451" s="439" t="s">
        <v>581</v>
      </c>
      <c r="D451" s="230">
        <v>0</v>
      </c>
      <c r="E451" s="230">
        <v>0</v>
      </c>
      <c r="F451" s="230"/>
      <c r="G451" s="472">
        <f t="shared" si="31"/>
        <v>0</v>
      </c>
      <c r="H451" s="472">
        <f t="shared" si="32"/>
        <v>0</v>
      </c>
      <c r="I451" s="688" t="str">
        <f t="shared" si="33"/>
        <v>否</v>
      </c>
      <c r="J451" s="689" t="str">
        <f t="shared" si="34"/>
        <v>项</v>
      </c>
      <c r="M451" s="408"/>
      <c r="O451" s="408"/>
    </row>
    <row r="452" s="681" customFormat="1" ht="36" customHeight="1" spans="1:15">
      <c r="A452" s="684">
        <f t="shared" si="30"/>
        <v>7</v>
      </c>
      <c r="B452" s="438">
        <v>2060699</v>
      </c>
      <c r="C452" s="439" t="s">
        <v>582</v>
      </c>
      <c r="D452" s="230">
        <v>0</v>
      </c>
      <c r="E452" s="230">
        <v>0</v>
      </c>
      <c r="F452" s="230"/>
      <c r="G452" s="472">
        <f t="shared" si="31"/>
        <v>0</v>
      </c>
      <c r="H452" s="472">
        <f t="shared" si="32"/>
        <v>0</v>
      </c>
      <c r="I452" s="688" t="str">
        <f t="shared" si="33"/>
        <v>否</v>
      </c>
      <c r="J452" s="689" t="str">
        <f t="shared" si="34"/>
        <v>项</v>
      </c>
      <c r="M452" s="408"/>
      <c r="O452" s="408"/>
    </row>
    <row r="453" s="681" customFormat="1" ht="36" customHeight="1" spans="1:10">
      <c r="A453" s="684">
        <f t="shared" si="30"/>
        <v>5</v>
      </c>
      <c r="B453" s="437">
        <v>20607</v>
      </c>
      <c r="C453" s="289" t="s">
        <v>583</v>
      </c>
      <c r="D453" s="286">
        <v>25</v>
      </c>
      <c r="E453" s="286">
        <v>163</v>
      </c>
      <c r="F453" s="286">
        <f>SUM(F454:F459)</f>
        <v>7</v>
      </c>
      <c r="G453" s="475">
        <f t="shared" si="31"/>
        <v>-0.72</v>
      </c>
      <c r="H453" s="475">
        <f t="shared" si="32"/>
        <v>0.0429447852760736</v>
      </c>
      <c r="I453" s="688" t="str">
        <f t="shared" si="33"/>
        <v>是</v>
      </c>
      <c r="J453" s="689" t="str">
        <f t="shared" si="34"/>
        <v>款</v>
      </c>
    </row>
    <row r="454" s="681" customFormat="1" ht="36" customHeight="1" spans="1:15">
      <c r="A454" s="684">
        <f t="shared" ref="A454:A517" si="35">LEN(B454)</f>
        <v>7</v>
      </c>
      <c r="B454" s="438">
        <v>2060701</v>
      </c>
      <c r="C454" s="439" t="s">
        <v>557</v>
      </c>
      <c r="D454" s="230">
        <v>0</v>
      </c>
      <c r="E454" s="230">
        <v>0</v>
      </c>
      <c r="F454" s="230"/>
      <c r="G454" s="472">
        <f t="shared" ref="G454:G517" si="36">IF(D454&lt;0,"",IFERROR(F454/D454-1,0))</f>
        <v>0</v>
      </c>
      <c r="H454" s="472">
        <f t="shared" ref="H454:H517" si="37">IF(D454&lt;0,"",IFERROR(F454/E454,0))</f>
        <v>0</v>
      </c>
      <c r="I454" s="688" t="str">
        <f t="shared" ref="I454:I517" si="38">IF(LEN(B454)=3,"是",IF(C454&lt;&gt;"",IF(SUM(D454:F454)&lt;&gt;0,"是","否"),"是"))</f>
        <v>否</v>
      </c>
      <c r="J454" s="689" t="str">
        <f t="shared" ref="J454:J517" si="39">IF(LEN(B454)=3,"类",IF(LEN(B454)=5,"款","项"))</f>
        <v>项</v>
      </c>
      <c r="M454" s="408"/>
      <c r="O454" s="408"/>
    </row>
    <row r="455" s="681" customFormat="1" ht="36" customHeight="1" spans="1:15">
      <c r="A455" s="684">
        <f t="shared" si="35"/>
        <v>7</v>
      </c>
      <c r="B455" s="438">
        <v>2060702</v>
      </c>
      <c r="C455" s="439" t="s">
        <v>584</v>
      </c>
      <c r="D455" s="230">
        <v>20</v>
      </c>
      <c r="E455" s="230">
        <v>137</v>
      </c>
      <c r="F455" s="230">
        <v>5</v>
      </c>
      <c r="G455" s="472">
        <f t="shared" si="36"/>
        <v>-0.75</v>
      </c>
      <c r="H455" s="472">
        <f t="shared" si="37"/>
        <v>0.0364963503649635</v>
      </c>
      <c r="I455" s="688" t="str">
        <f t="shared" si="38"/>
        <v>是</v>
      </c>
      <c r="J455" s="689" t="str">
        <f t="shared" si="39"/>
        <v>项</v>
      </c>
      <c r="M455" s="690">
        <f>VLOOKUP(B455,[262]公共预算支出!$C$3:$G$395,5,FALSE)</f>
        <v>5</v>
      </c>
      <c r="O455" s="691">
        <f>VLOOKUP(B455,[267]Sheet1!$D$6:$M$413,10,0)</f>
        <v>5</v>
      </c>
    </row>
    <row r="456" s="681" customFormat="1" ht="36" customHeight="1" spans="1:15">
      <c r="A456" s="684">
        <f t="shared" si="35"/>
        <v>7</v>
      </c>
      <c r="B456" s="438">
        <v>2060703</v>
      </c>
      <c r="C456" s="439" t="s">
        <v>585</v>
      </c>
      <c r="D456" s="230">
        <v>0</v>
      </c>
      <c r="E456" s="230">
        <v>0</v>
      </c>
      <c r="F456" s="230"/>
      <c r="G456" s="472">
        <f t="shared" si="36"/>
        <v>0</v>
      </c>
      <c r="H456" s="472">
        <f t="shared" si="37"/>
        <v>0</v>
      </c>
      <c r="I456" s="688" t="str">
        <f t="shared" si="38"/>
        <v>否</v>
      </c>
      <c r="J456" s="689" t="str">
        <f t="shared" si="39"/>
        <v>项</v>
      </c>
      <c r="M456" s="408"/>
      <c r="O456" s="408"/>
    </row>
    <row r="457" s="681" customFormat="1" ht="36" customHeight="1" spans="1:15">
      <c r="A457" s="684">
        <f t="shared" si="35"/>
        <v>7</v>
      </c>
      <c r="B457" s="438">
        <v>2060704</v>
      </c>
      <c r="C457" s="439" t="s">
        <v>586</v>
      </c>
      <c r="D457" s="230">
        <v>0</v>
      </c>
      <c r="E457" s="230">
        <v>0</v>
      </c>
      <c r="F457" s="230"/>
      <c r="G457" s="472">
        <f t="shared" si="36"/>
        <v>0</v>
      </c>
      <c r="H457" s="472">
        <f t="shared" si="37"/>
        <v>0</v>
      </c>
      <c r="I457" s="688" t="str">
        <f t="shared" si="38"/>
        <v>否</v>
      </c>
      <c r="J457" s="689" t="str">
        <f t="shared" si="39"/>
        <v>项</v>
      </c>
      <c r="M457" s="408"/>
      <c r="O457" s="408"/>
    </row>
    <row r="458" s="681" customFormat="1" ht="36" customHeight="1" spans="1:15">
      <c r="A458" s="684">
        <f t="shared" si="35"/>
        <v>7</v>
      </c>
      <c r="B458" s="438">
        <v>2060705</v>
      </c>
      <c r="C458" s="439" t="s">
        <v>587</v>
      </c>
      <c r="D458" s="230">
        <v>0</v>
      </c>
      <c r="E458" s="230">
        <v>0</v>
      </c>
      <c r="F458" s="230"/>
      <c r="G458" s="472">
        <f t="shared" si="36"/>
        <v>0</v>
      </c>
      <c r="H458" s="472">
        <f t="shared" si="37"/>
        <v>0</v>
      </c>
      <c r="I458" s="688" t="str">
        <f t="shared" si="38"/>
        <v>否</v>
      </c>
      <c r="J458" s="689" t="str">
        <f t="shared" si="39"/>
        <v>项</v>
      </c>
      <c r="M458" s="408"/>
      <c r="O458" s="408"/>
    </row>
    <row r="459" s="681" customFormat="1" ht="36" customHeight="1" spans="1:15">
      <c r="A459" s="684">
        <f t="shared" si="35"/>
        <v>7</v>
      </c>
      <c r="B459" s="438">
        <v>2060799</v>
      </c>
      <c r="C459" s="439" t="s">
        <v>588</v>
      </c>
      <c r="D459" s="230">
        <v>5</v>
      </c>
      <c r="E459" s="230">
        <v>26</v>
      </c>
      <c r="F459" s="230">
        <v>2</v>
      </c>
      <c r="G459" s="472">
        <f t="shared" si="36"/>
        <v>-0.6</v>
      </c>
      <c r="H459" s="472">
        <f t="shared" si="37"/>
        <v>0.0769230769230769</v>
      </c>
      <c r="I459" s="688" t="str">
        <f t="shared" si="38"/>
        <v>是</v>
      </c>
      <c r="J459" s="689" t="str">
        <f t="shared" si="39"/>
        <v>项</v>
      </c>
      <c r="M459" s="690">
        <f>VLOOKUP(B459,[262]公共预算支出!$C$3:$G$395,5,FALSE)</f>
        <v>2</v>
      </c>
      <c r="O459" s="691">
        <f>VLOOKUP(B459,[267]Sheet1!$D$6:$M$413,10,0)</f>
        <v>2</v>
      </c>
    </row>
    <row r="460" s="681" customFormat="1" ht="36" customHeight="1" spans="1:10">
      <c r="A460" s="684">
        <f t="shared" si="35"/>
        <v>5</v>
      </c>
      <c r="B460" s="437">
        <v>20608</v>
      </c>
      <c r="C460" s="289" t="s">
        <v>589</v>
      </c>
      <c r="D460" s="286">
        <v>0</v>
      </c>
      <c r="E460" s="286">
        <v>0</v>
      </c>
      <c r="F460" s="286">
        <f>SUM(F461:F463)</f>
        <v>0</v>
      </c>
      <c r="G460" s="475">
        <f t="shared" si="36"/>
        <v>0</v>
      </c>
      <c r="H460" s="475">
        <f t="shared" si="37"/>
        <v>0</v>
      </c>
      <c r="I460" s="688" t="str">
        <f t="shared" si="38"/>
        <v>否</v>
      </c>
      <c r="J460" s="689" t="str">
        <f t="shared" si="39"/>
        <v>款</v>
      </c>
    </row>
    <row r="461" s="681" customFormat="1" ht="36" customHeight="1" spans="1:15">
      <c r="A461" s="684">
        <f t="shared" si="35"/>
        <v>7</v>
      </c>
      <c r="B461" s="438">
        <v>2060801</v>
      </c>
      <c r="C461" s="439" t="s">
        <v>590</v>
      </c>
      <c r="D461" s="230">
        <v>0</v>
      </c>
      <c r="E461" s="230">
        <v>0</v>
      </c>
      <c r="F461" s="230"/>
      <c r="G461" s="472">
        <f t="shared" si="36"/>
        <v>0</v>
      </c>
      <c r="H461" s="472">
        <f t="shared" si="37"/>
        <v>0</v>
      </c>
      <c r="I461" s="688" t="str">
        <f t="shared" si="38"/>
        <v>否</v>
      </c>
      <c r="J461" s="689" t="str">
        <f t="shared" si="39"/>
        <v>项</v>
      </c>
      <c r="M461" s="408"/>
      <c r="O461" s="408"/>
    </row>
    <row r="462" s="681" customFormat="1" ht="36" customHeight="1" spans="1:15">
      <c r="A462" s="684">
        <f t="shared" si="35"/>
        <v>7</v>
      </c>
      <c r="B462" s="438">
        <v>2060802</v>
      </c>
      <c r="C462" s="439" t="s">
        <v>591</v>
      </c>
      <c r="D462" s="230">
        <v>0</v>
      </c>
      <c r="E462" s="230">
        <v>0</v>
      </c>
      <c r="F462" s="230"/>
      <c r="G462" s="472">
        <f t="shared" si="36"/>
        <v>0</v>
      </c>
      <c r="H462" s="472">
        <f t="shared" si="37"/>
        <v>0</v>
      </c>
      <c r="I462" s="688" t="str">
        <f t="shared" si="38"/>
        <v>否</v>
      </c>
      <c r="J462" s="689" t="str">
        <f t="shared" si="39"/>
        <v>项</v>
      </c>
      <c r="M462" s="408"/>
      <c r="O462" s="408"/>
    </row>
    <row r="463" s="681" customFormat="1" ht="36" customHeight="1" spans="1:15">
      <c r="A463" s="684">
        <f t="shared" si="35"/>
        <v>7</v>
      </c>
      <c r="B463" s="438">
        <v>2060899</v>
      </c>
      <c r="C463" s="439" t="s">
        <v>592</v>
      </c>
      <c r="D463" s="230">
        <v>0</v>
      </c>
      <c r="E463" s="230">
        <v>0</v>
      </c>
      <c r="F463" s="230"/>
      <c r="G463" s="472">
        <f t="shared" si="36"/>
        <v>0</v>
      </c>
      <c r="H463" s="472">
        <f t="shared" si="37"/>
        <v>0</v>
      </c>
      <c r="I463" s="688" t="str">
        <f t="shared" si="38"/>
        <v>否</v>
      </c>
      <c r="J463" s="689" t="str">
        <f t="shared" si="39"/>
        <v>项</v>
      </c>
      <c r="M463" s="408"/>
      <c r="O463" s="408"/>
    </row>
    <row r="464" s="681" customFormat="1" ht="36" customHeight="1" spans="1:10">
      <c r="A464" s="684">
        <f t="shared" si="35"/>
        <v>5</v>
      </c>
      <c r="B464" s="437">
        <v>20609</v>
      </c>
      <c r="C464" s="289" t="s">
        <v>593</v>
      </c>
      <c r="D464" s="286">
        <v>0</v>
      </c>
      <c r="E464" s="286">
        <v>0</v>
      </c>
      <c r="F464" s="286">
        <f>SUM(F465:F467)</f>
        <v>0</v>
      </c>
      <c r="G464" s="475">
        <f t="shared" si="36"/>
        <v>0</v>
      </c>
      <c r="H464" s="475">
        <f t="shared" si="37"/>
        <v>0</v>
      </c>
      <c r="I464" s="688" t="str">
        <f t="shared" si="38"/>
        <v>否</v>
      </c>
      <c r="J464" s="689" t="str">
        <f t="shared" si="39"/>
        <v>款</v>
      </c>
    </row>
    <row r="465" s="681" customFormat="1" ht="36" customHeight="1" spans="1:15">
      <c r="A465" s="684">
        <f t="shared" si="35"/>
        <v>7</v>
      </c>
      <c r="B465" s="438">
        <v>2060901</v>
      </c>
      <c r="C465" s="439" t="s">
        <v>594</v>
      </c>
      <c r="D465" s="230">
        <v>0</v>
      </c>
      <c r="E465" s="230">
        <v>0</v>
      </c>
      <c r="F465" s="230"/>
      <c r="G465" s="472">
        <f t="shared" si="36"/>
        <v>0</v>
      </c>
      <c r="H465" s="472">
        <f t="shared" si="37"/>
        <v>0</v>
      </c>
      <c r="I465" s="688" t="str">
        <f t="shared" si="38"/>
        <v>否</v>
      </c>
      <c r="J465" s="689" t="str">
        <f t="shared" si="39"/>
        <v>项</v>
      </c>
      <c r="M465" s="408"/>
      <c r="O465" s="408"/>
    </row>
    <row r="466" s="681" customFormat="1" ht="36" customHeight="1" spans="1:15">
      <c r="A466" s="684">
        <f t="shared" si="35"/>
        <v>7</v>
      </c>
      <c r="B466" s="438">
        <v>2060902</v>
      </c>
      <c r="C466" s="439" t="s">
        <v>595</v>
      </c>
      <c r="D466" s="230">
        <v>0</v>
      </c>
      <c r="E466" s="230">
        <v>0</v>
      </c>
      <c r="F466" s="230"/>
      <c r="G466" s="472">
        <f t="shared" si="36"/>
        <v>0</v>
      </c>
      <c r="H466" s="472">
        <f t="shared" si="37"/>
        <v>0</v>
      </c>
      <c r="I466" s="688" t="str">
        <f t="shared" si="38"/>
        <v>否</v>
      </c>
      <c r="J466" s="689" t="str">
        <f t="shared" si="39"/>
        <v>项</v>
      </c>
      <c r="M466" s="408"/>
      <c r="O466" s="408"/>
    </row>
    <row r="467" s="681" customFormat="1" ht="36" customHeight="1" spans="1:15">
      <c r="A467" s="684">
        <f t="shared" si="35"/>
        <v>7</v>
      </c>
      <c r="B467" s="438">
        <v>2060999</v>
      </c>
      <c r="C467" s="439" t="s">
        <v>596</v>
      </c>
      <c r="D467" s="230">
        <v>0</v>
      </c>
      <c r="E467" s="230">
        <v>0</v>
      </c>
      <c r="F467" s="230"/>
      <c r="G467" s="472">
        <f t="shared" si="36"/>
        <v>0</v>
      </c>
      <c r="H467" s="472">
        <f t="shared" si="37"/>
        <v>0</v>
      </c>
      <c r="I467" s="688" t="str">
        <f t="shared" si="38"/>
        <v>否</v>
      </c>
      <c r="J467" s="689" t="str">
        <f t="shared" si="39"/>
        <v>项</v>
      </c>
      <c r="M467" s="408"/>
      <c r="O467" s="408"/>
    </row>
    <row r="468" s="681" customFormat="1" ht="36" customHeight="1" spans="1:10">
      <c r="A468" s="684">
        <f t="shared" si="35"/>
        <v>5</v>
      </c>
      <c r="B468" s="437">
        <v>20699</v>
      </c>
      <c r="C468" s="289" t="s">
        <v>597</v>
      </c>
      <c r="D468" s="286">
        <v>0</v>
      </c>
      <c r="E468" s="286">
        <v>72</v>
      </c>
      <c r="F468" s="286">
        <f>SUM(F469:F472)</f>
        <v>0</v>
      </c>
      <c r="G468" s="475">
        <f t="shared" si="36"/>
        <v>0</v>
      </c>
      <c r="H468" s="475">
        <f t="shared" si="37"/>
        <v>0</v>
      </c>
      <c r="I468" s="688" t="str">
        <f t="shared" si="38"/>
        <v>是</v>
      </c>
      <c r="J468" s="689" t="str">
        <f t="shared" si="39"/>
        <v>款</v>
      </c>
    </row>
    <row r="469" s="681" customFormat="1" ht="36" customHeight="1" spans="1:15">
      <c r="A469" s="684">
        <f t="shared" si="35"/>
        <v>7</v>
      </c>
      <c r="B469" s="438">
        <v>2069901</v>
      </c>
      <c r="C469" s="439" t="s">
        <v>598</v>
      </c>
      <c r="D469" s="230">
        <v>0</v>
      </c>
      <c r="E469" s="230">
        <v>0</v>
      </c>
      <c r="F469" s="230"/>
      <c r="G469" s="472">
        <f t="shared" si="36"/>
        <v>0</v>
      </c>
      <c r="H469" s="472">
        <f t="shared" si="37"/>
        <v>0</v>
      </c>
      <c r="I469" s="688" t="str">
        <f t="shared" si="38"/>
        <v>否</v>
      </c>
      <c r="J469" s="689" t="str">
        <f t="shared" si="39"/>
        <v>项</v>
      </c>
      <c r="M469" s="408"/>
      <c r="O469" s="408"/>
    </row>
    <row r="470" s="681" customFormat="1" ht="36" customHeight="1" spans="1:15">
      <c r="A470" s="684">
        <f t="shared" si="35"/>
        <v>7</v>
      </c>
      <c r="B470" s="438">
        <v>2069902</v>
      </c>
      <c r="C470" s="439" t="s">
        <v>599</v>
      </c>
      <c r="D470" s="230">
        <v>0</v>
      </c>
      <c r="E470" s="230">
        <v>0</v>
      </c>
      <c r="F470" s="230"/>
      <c r="G470" s="472">
        <f t="shared" si="36"/>
        <v>0</v>
      </c>
      <c r="H470" s="472">
        <f t="shared" si="37"/>
        <v>0</v>
      </c>
      <c r="I470" s="688" t="str">
        <f t="shared" si="38"/>
        <v>否</v>
      </c>
      <c r="J470" s="689" t="str">
        <f t="shared" si="39"/>
        <v>项</v>
      </c>
      <c r="M470" s="408"/>
      <c r="O470" s="408"/>
    </row>
    <row r="471" s="681" customFormat="1" ht="36" customHeight="1" spans="1:15">
      <c r="A471" s="684">
        <f t="shared" si="35"/>
        <v>7</v>
      </c>
      <c r="B471" s="438">
        <v>2069903</v>
      </c>
      <c r="C471" s="439" t="s">
        <v>600</v>
      </c>
      <c r="D471" s="230">
        <v>0</v>
      </c>
      <c r="E471" s="230">
        <v>0</v>
      </c>
      <c r="F471" s="230"/>
      <c r="G471" s="472">
        <f t="shared" si="36"/>
        <v>0</v>
      </c>
      <c r="H471" s="472">
        <f t="shared" si="37"/>
        <v>0</v>
      </c>
      <c r="I471" s="688" t="str">
        <f t="shared" si="38"/>
        <v>否</v>
      </c>
      <c r="J471" s="689" t="str">
        <f t="shared" si="39"/>
        <v>项</v>
      </c>
      <c r="M471" s="408"/>
      <c r="O471" s="408"/>
    </row>
    <row r="472" s="681" customFormat="1" ht="36" customHeight="1" spans="1:15">
      <c r="A472" s="684">
        <f t="shared" si="35"/>
        <v>7</v>
      </c>
      <c r="B472" s="438">
        <v>2069999</v>
      </c>
      <c r="C472" s="439" t="s">
        <v>597</v>
      </c>
      <c r="D472" s="230">
        <v>0</v>
      </c>
      <c r="E472" s="230">
        <v>72</v>
      </c>
      <c r="F472" s="230"/>
      <c r="G472" s="472">
        <f t="shared" si="36"/>
        <v>0</v>
      </c>
      <c r="H472" s="472">
        <f t="shared" si="37"/>
        <v>0</v>
      </c>
      <c r="I472" s="688" t="str">
        <f t="shared" si="38"/>
        <v>是</v>
      </c>
      <c r="J472" s="689" t="str">
        <f t="shared" si="39"/>
        <v>项</v>
      </c>
      <c r="M472" s="408"/>
      <c r="O472" s="408"/>
    </row>
    <row r="473" s="681" customFormat="1" ht="36" customHeight="1" spans="1:10">
      <c r="A473" s="684">
        <f t="shared" si="35"/>
        <v>4</v>
      </c>
      <c r="B473" s="451" t="s">
        <v>1349</v>
      </c>
      <c r="C473" s="445" t="s">
        <v>1341</v>
      </c>
      <c r="D473" s="230"/>
      <c r="E473" s="230"/>
      <c r="F473" s="230"/>
      <c r="G473" s="475">
        <f t="shared" si="36"/>
        <v>0</v>
      </c>
      <c r="H473" s="475">
        <f t="shared" si="37"/>
        <v>0</v>
      </c>
      <c r="I473" s="688" t="str">
        <f t="shared" si="38"/>
        <v>否</v>
      </c>
      <c r="J473" s="689" t="str">
        <f t="shared" si="39"/>
        <v>项</v>
      </c>
    </row>
    <row r="474" s="681" customFormat="1" ht="36" customHeight="1" spans="1:10">
      <c r="A474" s="684">
        <f t="shared" si="35"/>
        <v>3</v>
      </c>
      <c r="B474" s="437">
        <v>207</v>
      </c>
      <c r="C474" s="285" t="s">
        <v>263</v>
      </c>
      <c r="D474" s="286">
        <v>2443</v>
      </c>
      <c r="E474" s="286">
        <v>2593</v>
      </c>
      <c r="F474" s="286">
        <f>SUM(F475,F491,F499,F510,F519,F527,F531)</f>
        <v>2124</v>
      </c>
      <c r="G474" s="475">
        <f t="shared" si="36"/>
        <v>-0.130577159230454</v>
      </c>
      <c r="H474" s="475">
        <f t="shared" si="37"/>
        <v>0.819128422676437</v>
      </c>
      <c r="I474" s="688" t="str">
        <f t="shared" si="38"/>
        <v>是</v>
      </c>
      <c r="J474" s="689" t="str">
        <f t="shared" si="39"/>
        <v>类</v>
      </c>
    </row>
    <row r="475" s="681" customFormat="1" ht="36" customHeight="1" spans="1:10">
      <c r="A475" s="684">
        <f t="shared" si="35"/>
        <v>5</v>
      </c>
      <c r="B475" s="437">
        <v>20701</v>
      </c>
      <c r="C475" s="289" t="s">
        <v>601</v>
      </c>
      <c r="D475" s="286">
        <v>967</v>
      </c>
      <c r="E475" s="286">
        <v>889</v>
      </c>
      <c r="F475" s="286">
        <f>SUM(F476:F490)</f>
        <v>811</v>
      </c>
      <c r="G475" s="475">
        <f t="shared" si="36"/>
        <v>-0.161323681489142</v>
      </c>
      <c r="H475" s="475">
        <f t="shared" si="37"/>
        <v>0.912260967379078</v>
      </c>
      <c r="I475" s="688" t="str">
        <f t="shared" si="38"/>
        <v>是</v>
      </c>
      <c r="J475" s="689" t="str">
        <f t="shared" si="39"/>
        <v>款</v>
      </c>
    </row>
    <row r="476" s="681" customFormat="1" ht="36" customHeight="1" spans="1:15">
      <c r="A476" s="684">
        <f t="shared" si="35"/>
        <v>7</v>
      </c>
      <c r="B476" s="438">
        <v>2070101</v>
      </c>
      <c r="C476" s="439" t="s">
        <v>307</v>
      </c>
      <c r="D476" s="230">
        <v>271</v>
      </c>
      <c r="E476" s="230">
        <v>260</v>
      </c>
      <c r="F476" s="230">
        <v>244</v>
      </c>
      <c r="G476" s="472">
        <f t="shared" si="36"/>
        <v>-0.0996309963099631</v>
      </c>
      <c r="H476" s="472">
        <f t="shared" si="37"/>
        <v>0.938461538461538</v>
      </c>
      <c r="I476" s="688" t="str">
        <f t="shared" si="38"/>
        <v>是</v>
      </c>
      <c r="J476" s="689" t="str">
        <f t="shared" si="39"/>
        <v>项</v>
      </c>
      <c r="M476" s="690">
        <f>VLOOKUP(B476,[262]公共预算支出!$C$3:$G$395,5,FALSE)</f>
        <v>224</v>
      </c>
      <c r="O476" s="691">
        <f>VLOOKUP(B476,[267]Sheet1!$D$6:$M$413,10,0)</f>
        <v>244</v>
      </c>
    </row>
    <row r="477" s="681" customFormat="1" ht="36" customHeight="1" spans="1:15">
      <c r="A477" s="684">
        <f t="shared" si="35"/>
        <v>7</v>
      </c>
      <c r="B477" s="438">
        <v>2070102</v>
      </c>
      <c r="C477" s="439" t="s">
        <v>308</v>
      </c>
      <c r="D477" s="230">
        <v>0</v>
      </c>
      <c r="E477" s="230">
        <v>0</v>
      </c>
      <c r="F477" s="230"/>
      <c r="G477" s="472">
        <f t="shared" si="36"/>
        <v>0</v>
      </c>
      <c r="H477" s="472">
        <f t="shared" si="37"/>
        <v>0</v>
      </c>
      <c r="I477" s="688" t="str">
        <f t="shared" si="38"/>
        <v>否</v>
      </c>
      <c r="J477" s="689" t="str">
        <f t="shared" si="39"/>
        <v>项</v>
      </c>
      <c r="M477" s="408"/>
      <c r="O477" s="408"/>
    </row>
    <row r="478" s="681" customFormat="1" ht="36" customHeight="1" spans="1:15">
      <c r="A478" s="684">
        <f t="shared" si="35"/>
        <v>7</v>
      </c>
      <c r="B478" s="438">
        <v>2070103</v>
      </c>
      <c r="C478" s="439" t="s">
        <v>309</v>
      </c>
      <c r="D478" s="230">
        <v>0</v>
      </c>
      <c r="E478" s="230">
        <v>0</v>
      </c>
      <c r="F478" s="230"/>
      <c r="G478" s="472">
        <f t="shared" si="36"/>
        <v>0</v>
      </c>
      <c r="H478" s="472">
        <f t="shared" si="37"/>
        <v>0</v>
      </c>
      <c r="I478" s="688" t="str">
        <f t="shared" si="38"/>
        <v>否</v>
      </c>
      <c r="J478" s="689" t="str">
        <f t="shared" si="39"/>
        <v>项</v>
      </c>
      <c r="M478" s="408"/>
      <c r="O478" s="408"/>
    </row>
    <row r="479" s="681" customFormat="1" ht="36" customHeight="1" spans="1:15">
      <c r="A479" s="684">
        <f t="shared" si="35"/>
        <v>7</v>
      </c>
      <c r="B479" s="438">
        <v>2070104</v>
      </c>
      <c r="C479" s="439" t="s">
        <v>602</v>
      </c>
      <c r="D479" s="230">
        <v>90</v>
      </c>
      <c r="E479" s="230">
        <v>110</v>
      </c>
      <c r="F479" s="230">
        <v>91</v>
      </c>
      <c r="G479" s="472">
        <f t="shared" si="36"/>
        <v>0.0111111111111111</v>
      </c>
      <c r="H479" s="472">
        <f t="shared" si="37"/>
        <v>0.827272727272727</v>
      </c>
      <c r="I479" s="688" t="str">
        <f t="shared" si="38"/>
        <v>是</v>
      </c>
      <c r="J479" s="689" t="str">
        <f t="shared" si="39"/>
        <v>项</v>
      </c>
      <c r="M479" s="690">
        <f>VLOOKUP(B479,[262]公共预算支出!$C$3:$G$395,5,FALSE)</f>
        <v>87</v>
      </c>
      <c r="O479" s="691">
        <f>VLOOKUP(B479,[267]Sheet1!$D$6:$M$413,10,0)</f>
        <v>91</v>
      </c>
    </row>
    <row r="480" s="681" customFormat="1" ht="36" customHeight="1" spans="1:15">
      <c r="A480" s="684">
        <f t="shared" si="35"/>
        <v>7</v>
      </c>
      <c r="B480" s="438">
        <v>2070105</v>
      </c>
      <c r="C480" s="439" t="s">
        <v>603</v>
      </c>
      <c r="D480" s="230">
        <v>0</v>
      </c>
      <c r="E480" s="230">
        <v>0</v>
      </c>
      <c r="F480" s="230"/>
      <c r="G480" s="472">
        <f t="shared" si="36"/>
        <v>0</v>
      </c>
      <c r="H480" s="472">
        <f t="shared" si="37"/>
        <v>0</v>
      </c>
      <c r="I480" s="688" t="str">
        <f t="shared" si="38"/>
        <v>否</v>
      </c>
      <c r="J480" s="689" t="str">
        <f t="shared" si="39"/>
        <v>项</v>
      </c>
      <c r="M480" s="408"/>
      <c r="O480" s="408"/>
    </row>
    <row r="481" s="681" customFormat="1" ht="36" customHeight="1" spans="1:15">
      <c r="A481" s="684">
        <f t="shared" si="35"/>
        <v>7</v>
      </c>
      <c r="B481" s="438">
        <v>2070106</v>
      </c>
      <c r="C481" s="439" t="s">
        <v>604</v>
      </c>
      <c r="D481" s="230">
        <v>0</v>
      </c>
      <c r="E481" s="230">
        <v>0</v>
      </c>
      <c r="F481" s="230"/>
      <c r="G481" s="472">
        <f t="shared" si="36"/>
        <v>0</v>
      </c>
      <c r="H481" s="472">
        <f t="shared" si="37"/>
        <v>0</v>
      </c>
      <c r="I481" s="688" t="str">
        <f t="shared" si="38"/>
        <v>否</v>
      </c>
      <c r="J481" s="689" t="str">
        <f t="shared" si="39"/>
        <v>项</v>
      </c>
      <c r="M481" s="408"/>
      <c r="O481" s="408"/>
    </row>
    <row r="482" s="681" customFormat="1" ht="36" customHeight="1" spans="1:15">
      <c r="A482" s="684">
        <f t="shared" si="35"/>
        <v>7</v>
      </c>
      <c r="B482" s="438">
        <v>2070107</v>
      </c>
      <c r="C482" s="439" t="s">
        <v>605</v>
      </c>
      <c r="D482" s="230">
        <v>0</v>
      </c>
      <c r="E482" s="230">
        <v>0</v>
      </c>
      <c r="F482" s="230"/>
      <c r="G482" s="472">
        <f t="shared" si="36"/>
        <v>0</v>
      </c>
      <c r="H482" s="472">
        <f t="shared" si="37"/>
        <v>0</v>
      </c>
      <c r="I482" s="688" t="str">
        <f t="shared" si="38"/>
        <v>否</v>
      </c>
      <c r="J482" s="689" t="str">
        <f t="shared" si="39"/>
        <v>项</v>
      </c>
      <c r="M482" s="408"/>
      <c r="O482" s="408"/>
    </row>
    <row r="483" s="681" customFormat="1" ht="36" customHeight="1" spans="1:15">
      <c r="A483" s="684">
        <f t="shared" si="35"/>
        <v>7</v>
      </c>
      <c r="B483" s="438">
        <v>2070108</v>
      </c>
      <c r="C483" s="439" t="s">
        <v>606</v>
      </c>
      <c r="D483" s="230">
        <v>6</v>
      </c>
      <c r="E483" s="230">
        <v>0</v>
      </c>
      <c r="F483" s="230"/>
      <c r="G483" s="472">
        <f t="shared" si="36"/>
        <v>-1</v>
      </c>
      <c r="H483" s="472">
        <f t="shared" si="37"/>
        <v>0</v>
      </c>
      <c r="I483" s="688" t="str">
        <f t="shared" si="38"/>
        <v>是</v>
      </c>
      <c r="J483" s="689" t="str">
        <f t="shared" si="39"/>
        <v>项</v>
      </c>
      <c r="M483" s="408"/>
      <c r="O483" s="408"/>
    </row>
    <row r="484" s="681" customFormat="1" ht="36" customHeight="1" spans="1:15">
      <c r="A484" s="684">
        <f t="shared" si="35"/>
        <v>7</v>
      </c>
      <c r="B484" s="438">
        <v>2070109</v>
      </c>
      <c r="C484" s="439" t="s">
        <v>607</v>
      </c>
      <c r="D484" s="230">
        <v>311</v>
      </c>
      <c r="E484" s="230">
        <v>341</v>
      </c>
      <c r="F484" s="230">
        <v>294</v>
      </c>
      <c r="G484" s="472">
        <f t="shared" si="36"/>
        <v>-0.0546623794212219</v>
      </c>
      <c r="H484" s="472">
        <f t="shared" si="37"/>
        <v>0.86217008797654</v>
      </c>
      <c r="I484" s="688" t="str">
        <f t="shared" si="38"/>
        <v>是</v>
      </c>
      <c r="J484" s="689" t="str">
        <f t="shared" si="39"/>
        <v>项</v>
      </c>
      <c r="M484" s="690">
        <f>VLOOKUP(B484,[262]公共预算支出!$C$3:$G$395,5,FALSE)</f>
        <v>292</v>
      </c>
      <c r="O484" s="691">
        <f>VLOOKUP(B484,[267]Sheet1!$D$6:$M$413,10,0)</f>
        <v>294</v>
      </c>
    </row>
    <row r="485" s="681" customFormat="1" ht="36" customHeight="1" spans="1:15">
      <c r="A485" s="684">
        <f t="shared" si="35"/>
        <v>7</v>
      </c>
      <c r="B485" s="438">
        <v>2070110</v>
      </c>
      <c r="C485" s="439" t="s">
        <v>608</v>
      </c>
      <c r="D485" s="230">
        <v>0</v>
      </c>
      <c r="E485" s="230">
        <v>0</v>
      </c>
      <c r="F485" s="230"/>
      <c r="G485" s="472">
        <f t="shared" si="36"/>
        <v>0</v>
      </c>
      <c r="H485" s="472">
        <f t="shared" si="37"/>
        <v>0</v>
      </c>
      <c r="I485" s="688" t="str">
        <f t="shared" si="38"/>
        <v>否</v>
      </c>
      <c r="J485" s="689" t="str">
        <f t="shared" si="39"/>
        <v>项</v>
      </c>
      <c r="M485" s="408"/>
      <c r="O485" s="408"/>
    </row>
    <row r="486" s="681" customFormat="1" ht="36" customHeight="1" spans="1:15">
      <c r="A486" s="684">
        <f t="shared" si="35"/>
        <v>7</v>
      </c>
      <c r="B486" s="438">
        <v>2070111</v>
      </c>
      <c r="C486" s="439" t="s">
        <v>609</v>
      </c>
      <c r="D486" s="230">
        <v>2</v>
      </c>
      <c r="E486" s="230">
        <v>17</v>
      </c>
      <c r="F486" s="230">
        <v>4</v>
      </c>
      <c r="G486" s="472">
        <f t="shared" si="36"/>
        <v>1</v>
      </c>
      <c r="H486" s="472">
        <f t="shared" si="37"/>
        <v>0.235294117647059</v>
      </c>
      <c r="I486" s="688" t="str">
        <f t="shared" si="38"/>
        <v>是</v>
      </c>
      <c r="J486" s="689" t="str">
        <f t="shared" si="39"/>
        <v>项</v>
      </c>
      <c r="M486" s="690">
        <f>VLOOKUP(B486,[262]公共预算支出!$C$3:$G$395,5,FALSE)</f>
        <v>4</v>
      </c>
      <c r="O486" s="691">
        <f>VLOOKUP(B486,[267]Sheet1!$D$6:$M$413,10,0)</f>
        <v>4</v>
      </c>
    </row>
    <row r="487" s="681" customFormat="1" ht="36" customHeight="1" spans="1:15">
      <c r="A487" s="684">
        <f t="shared" si="35"/>
        <v>7</v>
      </c>
      <c r="B487" s="438">
        <v>2070112</v>
      </c>
      <c r="C487" s="439" t="s">
        <v>610</v>
      </c>
      <c r="D487" s="230">
        <v>0</v>
      </c>
      <c r="E487" s="230">
        <v>0</v>
      </c>
      <c r="F487" s="230"/>
      <c r="G487" s="472">
        <f t="shared" si="36"/>
        <v>0</v>
      </c>
      <c r="H487" s="472">
        <f t="shared" si="37"/>
        <v>0</v>
      </c>
      <c r="I487" s="688" t="str">
        <f t="shared" si="38"/>
        <v>否</v>
      </c>
      <c r="J487" s="689" t="str">
        <f t="shared" si="39"/>
        <v>项</v>
      </c>
      <c r="M487" s="408"/>
      <c r="O487" s="408"/>
    </row>
    <row r="488" s="681" customFormat="1" ht="36" customHeight="1" spans="1:15">
      <c r="A488" s="684">
        <f t="shared" si="35"/>
        <v>7</v>
      </c>
      <c r="B488" s="438">
        <v>2070113</v>
      </c>
      <c r="C488" s="439" t="s">
        <v>611</v>
      </c>
      <c r="D488" s="230">
        <v>7</v>
      </c>
      <c r="E488" s="230">
        <v>0</v>
      </c>
      <c r="F488" s="230"/>
      <c r="G488" s="472">
        <f t="shared" si="36"/>
        <v>-1</v>
      </c>
      <c r="H488" s="472">
        <f t="shared" si="37"/>
        <v>0</v>
      </c>
      <c r="I488" s="688" t="str">
        <f t="shared" si="38"/>
        <v>是</v>
      </c>
      <c r="J488" s="689" t="str">
        <f t="shared" si="39"/>
        <v>项</v>
      </c>
      <c r="M488" s="408"/>
      <c r="O488" s="408"/>
    </row>
    <row r="489" s="681" customFormat="1" ht="36" customHeight="1" spans="1:15">
      <c r="A489" s="684">
        <f t="shared" si="35"/>
        <v>7</v>
      </c>
      <c r="B489" s="438">
        <v>2070114</v>
      </c>
      <c r="C489" s="439" t="s">
        <v>612</v>
      </c>
      <c r="D489" s="230">
        <v>0</v>
      </c>
      <c r="E489" s="230">
        <v>0</v>
      </c>
      <c r="F489" s="230"/>
      <c r="G489" s="472">
        <f t="shared" si="36"/>
        <v>0</v>
      </c>
      <c r="H489" s="472">
        <f t="shared" si="37"/>
        <v>0</v>
      </c>
      <c r="I489" s="688" t="str">
        <f t="shared" si="38"/>
        <v>否</v>
      </c>
      <c r="J489" s="689" t="str">
        <f t="shared" si="39"/>
        <v>项</v>
      </c>
      <c r="M489" s="408"/>
      <c r="O489" s="408"/>
    </row>
    <row r="490" s="681" customFormat="1" ht="36" customHeight="1" spans="1:15">
      <c r="A490" s="684">
        <f t="shared" si="35"/>
        <v>7</v>
      </c>
      <c r="B490" s="438">
        <v>2070199</v>
      </c>
      <c r="C490" s="439" t="s">
        <v>613</v>
      </c>
      <c r="D490" s="230">
        <v>280</v>
      </c>
      <c r="E490" s="230">
        <v>161</v>
      </c>
      <c r="F490" s="230">
        <v>178</v>
      </c>
      <c r="G490" s="472">
        <f t="shared" si="36"/>
        <v>-0.364285714285714</v>
      </c>
      <c r="H490" s="472">
        <f t="shared" si="37"/>
        <v>1.1055900621118</v>
      </c>
      <c r="I490" s="688" t="str">
        <f t="shared" si="38"/>
        <v>是</v>
      </c>
      <c r="J490" s="689" t="str">
        <f t="shared" si="39"/>
        <v>项</v>
      </c>
      <c r="M490" s="690">
        <f>VLOOKUP(B490,[262]公共预算支出!$C$3:$G$395,5,FALSE)</f>
        <v>162</v>
      </c>
      <c r="O490" s="691">
        <f>VLOOKUP(B490,[267]Sheet1!$D$6:$M$413,10,0)</f>
        <v>178</v>
      </c>
    </row>
    <row r="491" s="681" customFormat="1" ht="36" customHeight="1" spans="1:10">
      <c r="A491" s="684">
        <f t="shared" si="35"/>
        <v>5</v>
      </c>
      <c r="B491" s="437">
        <v>20702</v>
      </c>
      <c r="C491" s="289" t="s">
        <v>614</v>
      </c>
      <c r="D491" s="286">
        <v>1000</v>
      </c>
      <c r="E491" s="286">
        <v>895</v>
      </c>
      <c r="F491" s="286">
        <f>SUM(F492:F498)</f>
        <v>885</v>
      </c>
      <c r="G491" s="475">
        <f t="shared" si="36"/>
        <v>-0.115</v>
      </c>
      <c r="H491" s="475">
        <f t="shared" si="37"/>
        <v>0.988826815642458</v>
      </c>
      <c r="I491" s="688" t="str">
        <f t="shared" si="38"/>
        <v>是</v>
      </c>
      <c r="J491" s="689" t="str">
        <f t="shared" si="39"/>
        <v>款</v>
      </c>
    </row>
    <row r="492" s="681" customFormat="1" ht="36" customHeight="1" spans="1:15">
      <c r="A492" s="684">
        <f t="shared" si="35"/>
        <v>7</v>
      </c>
      <c r="B492" s="438">
        <v>2070201</v>
      </c>
      <c r="C492" s="439" t="s">
        <v>307</v>
      </c>
      <c r="D492" s="230">
        <v>354</v>
      </c>
      <c r="E492" s="230">
        <v>315</v>
      </c>
      <c r="F492" s="230">
        <v>306</v>
      </c>
      <c r="G492" s="472">
        <f t="shared" si="36"/>
        <v>-0.135593220338983</v>
      </c>
      <c r="H492" s="472">
        <f t="shared" si="37"/>
        <v>0.971428571428571</v>
      </c>
      <c r="I492" s="688" t="str">
        <f t="shared" si="38"/>
        <v>是</v>
      </c>
      <c r="J492" s="689" t="str">
        <f t="shared" si="39"/>
        <v>项</v>
      </c>
      <c r="M492" s="690">
        <f>VLOOKUP(B492,[262]公共预算支出!$C$3:$G$395,5,FALSE)</f>
        <v>285</v>
      </c>
      <c r="O492" s="691">
        <f>VLOOKUP(B492,[267]Sheet1!$D$6:$M$413,10,0)</f>
        <v>306</v>
      </c>
    </row>
    <row r="493" s="681" customFormat="1" ht="36" customHeight="1" spans="1:15">
      <c r="A493" s="684">
        <f t="shared" si="35"/>
        <v>7</v>
      </c>
      <c r="B493" s="438">
        <v>2070202</v>
      </c>
      <c r="C493" s="439" t="s">
        <v>308</v>
      </c>
      <c r="D493" s="230">
        <v>0</v>
      </c>
      <c r="E493" s="230">
        <v>0</v>
      </c>
      <c r="F493" s="230"/>
      <c r="G493" s="472">
        <f t="shared" si="36"/>
        <v>0</v>
      </c>
      <c r="H493" s="472">
        <f t="shared" si="37"/>
        <v>0</v>
      </c>
      <c r="I493" s="688" t="str">
        <f t="shared" si="38"/>
        <v>否</v>
      </c>
      <c r="J493" s="689" t="str">
        <f t="shared" si="39"/>
        <v>项</v>
      </c>
      <c r="M493" s="408"/>
      <c r="O493" s="408"/>
    </row>
    <row r="494" s="681" customFormat="1" ht="36" customHeight="1" spans="1:15">
      <c r="A494" s="684">
        <f t="shared" si="35"/>
        <v>7</v>
      </c>
      <c r="B494" s="438">
        <v>2070203</v>
      </c>
      <c r="C494" s="439" t="s">
        <v>309</v>
      </c>
      <c r="D494" s="230">
        <v>0</v>
      </c>
      <c r="E494" s="230">
        <v>0</v>
      </c>
      <c r="F494" s="230"/>
      <c r="G494" s="472">
        <f t="shared" si="36"/>
        <v>0</v>
      </c>
      <c r="H494" s="472">
        <f t="shared" si="37"/>
        <v>0</v>
      </c>
      <c r="I494" s="688" t="str">
        <f t="shared" si="38"/>
        <v>否</v>
      </c>
      <c r="J494" s="689" t="str">
        <f t="shared" si="39"/>
        <v>项</v>
      </c>
      <c r="M494" s="408"/>
      <c r="O494" s="408"/>
    </row>
    <row r="495" s="681" customFormat="1" ht="36" customHeight="1" spans="1:15">
      <c r="A495" s="684">
        <f t="shared" si="35"/>
        <v>7</v>
      </c>
      <c r="B495" s="438">
        <v>2070204</v>
      </c>
      <c r="C495" s="439" t="s">
        <v>615</v>
      </c>
      <c r="D495" s="230">
        <v>122</v>
      </c>
      <c r="E495" s="230">
        <v>25</v>
      </c>
      <c r="F495" s="230">
        <v>6</v>
      </c>
      <c r="G495" s="472">
        <f t="shared" si="36"/>
        <v>-0.950819672131147</v>
      </c>
      <c r="H495" s="472">
        <f t="shared" si="37"/>
        <v>0.24</v>
      </c>
      <c r="I495" s="688" t="str">
        <f t="shared" si="38"/>
        <v>是</v>
      </c>
      <c r="J495" s="689" t="str">
        <f t="shared" si="39"/>
        <v>项</v>
      </c>
      <c r="M495" s="690">
        <f>VLOOKUP(B495,[262]公共预算支出!$C$3:$G$395,5,FALSE)</f>
        <v>3</v>
      </c>
      <c r="O495" s="691">
        <f>VLOOKUP(B495,[267]Sheet1!$D$6:$M$413,10,0)</f>
        <v>6</v>
      </c>
    </row>
    <row r="496" s="681" customFormat="1" ht="36" customHeight="1" spans="1:15">
      <c r="A496" s="684">
        <f t="shared" si="35"/>
        <v>7</v>
      </c>
      <c r="B496" s="438">
        <v>2070205</v>
      </c>
      <c r="C496" s="439" t="s">
        <v>616</v>
      </c>
      <c r="D496" s="230">
        <v>446</v>
      </c>
      <c r="E496" s="230">
        <v>456</v>
      </c>
      <c r="F496" s="230">
        <v>476</v>
      </c>
      <c r="G496" s="472">
        <f t="shared" si="36"/>
        <v>0.0672645739910314</v>
      </c>
      <c r="H496" s="472">
        <f t="shared" si="37"/>
        <v>1.04385964912281</v>
      </c>
      <c r="I496" s="688" t="str">
        <f t="shared" si="38"/>
        <v>是</v>
      </c>
      <c r="J496" s="689" t="str">
        <f t="shared" si="39"/>
        <v>项</v>
      </c>
      <c r="M496" s="690">
        <f>VLOOKUP(B496,[262]公共预算支出!$C$3:$G$395,5,FALSE)</f>
        <v>372</v>
      </c>
      <c r="O496" s="691">
        <f>VLOOKUP(B496,[267]Sheet1!$D$6:$M$413,10,0)</f>
        <v>476</v>
      </c>
    </row>
    <row r="497" s="681" customFormat="1" ht="36" customHeight="1" spans="1:15">
      <c r="A497" s="684">
        <f t="shared" si="35"/>
        <v>7</v>
      </c>
      <c r="B497" s="438">
        <v>2070206</v>
      </c>
      <c r="C497" s="439" t="s">
        <v>617</v>
      </c>
      <c r="D497" s="230">
        <v>0</v>
      </c>
      <c r="E497" s="230">
        <v>0</v>
      </c>
      <c r="F497" s="230"/>
      <c r="G497" s="472">
        <f t="shared" si="36"/>
        <v>0</v>
      </c>
      <c r="H497" s="472">
        <f t="shared" si="37"/>
        <v>0</v>
      </c>
      <c r="I497" s="688" t="str">
        <f t="shared" si="38"/>
        <v>否</v>
      </c>
      <c r="J497" s="689" t="str">
        <f t="shared" si="39"/>
        <v>项</v>
      </c>
      <c r="M497" s="408"/>
      <c r="O497" s="408"/>
    </row>
    <row r="498" s="681" customFormat="1" ht="36" customHeight="1" spans="1:15">
      <c r="A498" s="684">
        <f t="shared" si="35"/>
        <v>7</v>
      </c>
      <c r="B498" s="438">
        <v>2070299</v>
      </c>
      <c r="C498" s="439" t="s">
        <v>618</v>
      </c>
      <c r="D498" s="230">
        <v>78</v>
      </c>
      <c r="E498" s="230">
        <v>99</v>
      </c>
      <c r="F498" s="230">
        <v>97</v>
      </c>
      <c r="G498" s="472">
        <f t="shared" si="36"/>
        <v>0.243589743589744</v>
      </c>
      <c r="H498" s="472">
        <f t="shared" si="37"/>
        <v>0.97979797979798</v>
      </c>
      <c r="I498" s="688" t="str">
        <f t="shared" si="38"/>
        <v>是</v>
      </c>
      <c r="J498" s="689" t="str">
        <f t="shared" si="39"/>
        <v>项</v>
      </c>
      <c r="M498" s="690">
        <f>VLOOKUP(B498,[262]公共预算支出!$C$3:$G$395,5,FALSE)</f>
        <v>95</v>
      </c>
      <c r="O498" s="691">
        <f>VLOOKUP(B498,[267]Sheet1!$D$6:$M$413,10,0)</f>
        <v>97</v>
      </c>
    </row>
    <row r="499" s="681" customFormat="1" ht="36" customHeight="1" spans="1:10">
      <c r="A499" s="684">
        <f t="shared" si="35"/>
        <v>5</v>
      </c>
      <c r="B499" s="437">
        <v>20703</v>
      </c>
      <c r="C499" s="289" t="s">
        <v>619</v>
      </c>
      <c r="D499" s="286">
        <v>85</v>
      </c>
      <c r="E499" s="286">
        <v>276</v>
      </c>
      <c r="F499" s="286">
        <f>SUM(F500:F509)</f>
        <v>71</v>
      </c>
      <c r="G499" s="475">
        <f t="shared" si="36"/>
        <v>-0.164705882352941</v>
      </c>
      <c r="H499" s="475">
        <f t="shared" si="37"/>
        <v>0.257246376811594</v>
      </c>
      <c r="I499" s="688" t="str">
        <f t="shared" si="38"/>
        <v>是</v>
      </c>
      <c r="J499" s="689" t="str">
        <f t="shared" si="39"/>
        <v>款</v>
      </c>
    </row>
    <row r="500" s="681" customFormat="1" ht="36" customHeight="1" spans="1:15">
      <c r="A500" s="684">
        <f t="shared" si="35"/>
        <v>7</v>
      </c>
      <c r="B500" s="438">
        <v>2070301</v>
      </c>
      <c r="C500" s="439" t="s">
        <v>307</v>
      </c>
      <c r="D500" s="230">
        <v>0</v>
      </c>
      <c r="E500" s="230">
        <v>0</v>
      </c>
      <c r="F500" s="230"/>
      <c r="G500" s="472">
        <f t="shared" si="36"/>
        <v>0</v>
      </c>
      <c r="H500" s="472">
        <f t="shared" si="37"/>
        <v>0</v>
      </c>
      <c r="I500" s="688" t="str">
        <f t="shared" si="38"/>
        <v>否</v>
      </c>
      <c r="J500" s="689" t="str">
        <f t="shared" si="39"/>
        <v>项</v>
      </c>
      <c r="M500" s="408"/>
      <c r="O500" s="408"/>
    </row>
    <row r="501" s="681" customFormat="1" ht="36" customHeight="1" spans="1:15">
      <c r="A501" s="684">
        <f t="shared" si="35"/>
        <v>7</v>
      </c>
      <c r="B501" s="438">
        <v>2070302</v>
      </c>
      <c r="C501" s="439" t="s">
        <v>308</v>
      </c>
      <c r="D501" s="230">
        <v>0</v>
      </c>
      <c r="E501" s="230">
        <v>0</v>
      </c>
      <c r="F501" s="230"/>
      <c r="G501" s="472">
        <f t="shared" si="36"/>
        <v>0</v>
      </c>
      <c r="H501" s="472">
        <f t="shared" si="37"/>
        <v>0</v>
      </c>
      <c r="I501" s="688" t="str">
        <f t="shared" si="38"/>
        <v>否</v>
      </c>
      <c r="J501" s="689" t="str">
        <f t="shared" si="39"/>
        <v>项</v>
      </c>
      <c r="M501" s="408"/>
      <c r="O501" s="408"/>
    </row>
    <row r="502" s="681" customFormat="1" ht="36" customHeight="1" spans="1:15">
      <c r="A502" s="684">
        <f t="shared" si="35"/>
        <v>7</v>
      </c>
      <c r="B502" s="438">
        <v>2070303</v>
      </c>
      <c r="C502" s="439" t="s">
        <v>309</v>
      </c>
      <c r="D502" s="230">
        <v>0</v>
      </c>
      <c r="E502" s="230">
        <v>0</v>
      </c>
      <c r="F502" s="230"/>
      <c r="G502" s="472">
        <f t="shared" si="36"/>
        <v>0</v>
      </c>
      <c r="H502" s="472">
        <f t="shared" si="37"/>
        <v>0</v>
      </c>
      <c r="I502" s="688" t="str">
        <f t="shared" si="38"/>
        <v>否</v>
      </c>
      <c r="J502" s="689" t="str">
        <f t="shared" si="39"/>
        <v>项</v>
      </c>
      <c r="M502" s="408"/>
      <c r="O502" s="408"/>
    </row>
    <row r="503" s="681" customFormat="1" ht="36" customHeight="1" spans="1:15">
      <c r="A503" s="684">
        <f t="shared" si="35"/>
        <v>7</v>
      </c>
      <c r="B503" s="438">
        <v>2070304</v>
      </c>
      <c r="C503" s="439" t="s">
        <v>620</v>
      </c>
      <c r="D503" s="230">
        <v>0</v>
      </c>
      <c r="E503" s="230">
        <v>0</v>
      </c>
      <c r="F503" s="230"/>
      <c r="G503" s="472">
        <f t="shared" si="36"/>
        <v>0</v>
      </c>
      <c r="H503" s="472">
        <f t="shared" si="37"/>
        <v>0</v>
      </c>
      <c r="I503" s="688" t="str">
        <f t="shared" si="38"/>
        <v>否</v>
      </c>
      <c r="J503" s="689" t="str">
        <f t="shared" si="39"/>
        <v>项</v>
      </c>
      <c r="M503" s="408"/>
      <c r="O503" s="408"/>
    </row>
    <row r="504" s="681" customFormat="1" ht="36" customHeight="1" spans="1:15">
      <c r="A504" s="684">
        <f t="shared" si="35"/>
        <v>7</v>
      </c>
      <c r="B504" s="438">
        <v>2070305</v>
      </c>
      <c r="C504" s="439" t="s">
        <v>621</v>
      </c>
      <c r="D504" s="230">
        <v>0</v>
      </c>
      <c r="E504" s="230">
        <v>0</v>
      </c>
      <c r="F504" s="230"/>
      <c r="G504" s="472">
        <f t="shared" si="36"/>
        <v>0</v>
      </c>
      <c r="H504" s="472">
        <f t="shared" si="37"/>
        <v>0</v>
      </c>
      <c r="I504" s="688" t="str">
        <f t="shared" si="38"/>
        <v>否</v>
      </c>
      <c r="J504" s="689" t="str">
        <f t="shared" si="39"/>
        <v>项</v>
      </c>
      <c r="M504" s="408"/>
      <c r="O504" s="408"/>
    </row>
    <row r="505" s="681" customFormat="1" ht="36" customHeight="1" spans="1:15">
      <c r="A505" s="684">
        <f t="shared" si="35"/>
        <v>7</v>
      </c>
      <c r="B505" s="438">
        <v>2070306</v>
      </c>
      <c r="C505" s="439" t="s">
        <v>622</v>
      </c>
      <c r="D505" s="230">
        <v>0</v>
      </c>
      <c r="E505" s="230">
        <v>0</v>
      </c>
      <c r="F505" s="230"/>
      <c r="G505" s="472">
        <f t="shared" si="36"/>
        <v>0</v>
      </c>
      <c r="H505" s="472">
        <f t="shared" si="37"/>
        <v>0</v>
      </c>
      <c r="I505" s="688" t="str">
        <f t="shared" si="38"/>
        <v>否</v>
      </c>
      <c r="J505" s="689" t="str">
        <f t="shared" si="39"/>
        <v>项</v>
      </c>
      <c r="M505" s="408"/>
      <c r="O505" s="408"/>
    </row>
    <row r="506" s="681" customFormat="1" ht="36" customHeight="1" spans="1:15">
      <c r="A506" s="684">
        <f t="shared" si="35"/>
        <v>7</v>
      </c>
      <c r="B506" s="438">
        <v>2070307</v>
      </c>
      <c r="C506" s="439" t="s">
        <v>623</v>
      </c>
      <c r="D506" s="230">
        <v>0</v>
      </c>
      <c r="E506" s="230">
        <v>0</v>
      </c>
      <c r="F506" s="230"/>
      <c r="G506" s="472">
        <f t="shared" si="36"/>
        <v>0</v>
      </c>
      <c r="H506" s="472">
        <f t="shared" si="37"/>
        <v>0</v>
      </c>
      <c r="I506" s="688" t="str">
        <f t="shared" si="38"/>
        <v>否</v>
      </c>
      <c r="J506" s="689" t="str">
        <f t="shared" si="39"/>
        <v>项</v>
      </c>
      <c r="M506" s="408"/>
      <c r="O506" s="408"/>
    </row>
    <row r="507" s="681" customFormat="1" ht="36" customHeight="1" spans="1:15">
      <c r="A507" s="684">
        <f t="shared" si="35"/>
        <v>7</v>
      </c>
      <c r="B507" s="438">
        <v>2070308</v>
      </c>
      <c r="C507" s="439" t="s">
        <v>624</v>
      </c>
      <c r="D507" s="230">
        <v>0</v>
      </c>
      <c r="E507" s="230">
        <v>0</v>
      </c>
      <c r="F507" s="230"/>
      <c r="G507" s="472">
        <f t="shared" si="36"/>
        <v>0</v>
      </c>
      <c r="H507" s="472">
        <f t="shared" si="37"/>
        <v>0</v>
      </c>
      <c r="I507" s="688" t="str">
        <f t="shared" si="38"/>
        <v>否</v>
      </c>
      <c r="J507" s="689" t="str">
        <f t="shared" si="39"/>
        <v>项</v>
      </c>
      <c r="M507" s="408"/>
      <c r="O507" s="408"/>
    </row>
    <row r="508" s="681" customFormat="1" ht="36" customHeight="1" spans="1:15">
      <c r="A508" s="684">
        <f t="shared" si="35"/>
        <v>7</v>
      </c>
      <c r="B508" s="438">
        <v>2070309</v>
      </c>
      <c r="C508" s="439" t="s">
        <v>625</v>
      </c>
      <c r="D508" s="230">
        <v>0</v>
      </c>
      <c r="E508" s="230">
        <v>0</v>
      </c>
      <c r="F508" s="230"/>
      <c r="G508" s="472">
        <f t="shared" si="36"/>
        <v>0</v>
      </c>
      <c r="H508" s="472">
        <f t="shared" si="37"/>
        <v>0</v>
      </c>
      <c r="I508" s="688" t="str">
        <f t="shared" si="38"/>
        <v>否</v>
      </c>
      <c r="J508" s="689" t="str">
        <f t="shared" si="39"/>
        <v>项</v>
      </c>
      <c r="M508" s="408"/>
      <c r="O508" s="408"/>
    </row>
    <row r="509" s="681" customFormat="1" ht="36" customHeight="1" spans="1:15">
      <c r="A509" s="684">
        <f t="shared" si="35"/>
        <v>7</v>
      </c>
      <c r="B509" s="438">
        <v>2070399</v>
      </c>
      <c r="C509" s="439" t="s">
        <v>626</v>
      </c>
      <c r="D509" s="230">
        <v>85</v>
      </c>
      <c r="E509" s="230">
        <v>276</v>
      </c>
      <c r="F509" s="230">
        <v>71</v>
      </c>
      <c r="G509" s="472">
        <f t="shared" si="36"/>
        <v>-0.164705882352941</v>
      </c>
      <c r="H509" s="472">
        <f t="shared" si="37"/>
        <v>0.257246376811594</v>
      </c>
      <c r="I509" s="688" t="str">
        <f t="shared" si="38"/>
        <v>是</v>
      </c>
      <c r="J509" s="689" t="str">
        <f t="shared" si="39"/>
        <v>项</v>
      </c>
      <c r="M509" s="690">
        <f>VLOOKUP(B509,[262]公共预算支出!$C$3:$G$395,5,FALSE)</f>
        <v>71</v>
      </c>
      <c r="O509" s="691">
        <f>VLOOKUP(B509,[267]Sheet1!$D$6:$M$413,10,0)</f>
        <v>71</v>
      </c>
    </row>
    <row r="510" s="681" customFormat="1" ht="36" customHeight="1" spans="1:10">
      <c r="A510" s="684">
        <f t="shared" si="35"/>
        <v>5</v>
      </c>
      <c r="B510" s="437">
        <v>20706</v>
      </c>
      <c r="C510" s="289" t="s">
        <v>627</v>
      </c>
      <c r="D510" s="286">
        <v>13</v>
      </c>
      <c r="E510" s="286">
        <v>6</v>
      </c>
      <c r="F510" s="286">
        <f>SUM(F511:F518)</f>
        <v>0</v>
      </c>
      <c r="G510" s="475">
        <f t="shared" si="36"/>
        <v>-1</v>
      </c>
      <c r="H510" s="475">
        <f t="shared" si="37"/>
        <v>0</v>
      </c>
      <c r="I510" s="688" t="str">
        <f t="shared" si="38"/>
        <v>是</v>
      </c>
      <c r="J510" s="689" t="str">
        <f t="shared" si="39"/>
        <v>款</v>
      </c>
    </row>
    <row r="511" s="681" customFormat="1" ht="36" customHeight="1" spans="1:15">
      <c r="A511" s="684">
        <f t="shared" si="35"/>
        <v>7</v>
      </c>
      <c r="B511" s="438">
        <v>2070601</v>
      </c>
      <c r="C511" s="439" t="s">
        <v>307</v>
      </c>
      <c r="D511" s="230">
        <v>0</v>
      </c>
      <c r="E511" s="230">
        <v>0</v>
      </c>
      <c r="F511" s="230"/>
      <c r="G511" s="472">
        <f t="shared" si="36"/>
        <v>0</v>
      </c>
      <c r="H511" s="472">
        <f t="shared" si="37"/>
        <v>0</v>
      </c>
      <c r="I511" s="688" t="str">
        <f t="shared" si="38"/>
        <v>否</v>
      </c>
      <c r="J511" s="689" t="str">
        <f t="shared" si="39"/>
        <v>项</v>
      </c>
      <c r="M511" s="408"/>
      <c r="O511" s="408"/>
    </row>
    <row r="512" s="681" customFormat="1" ht="36" customHeight="1" spans="1:15">
      <c r="A512" s="684">
        <f t="shared" si="35"/>
        <v>7</v>
      </c>
      <c r="B512" s="438">
        <v>2070602</v>
      </c>
      <c r="C512" s="439" t="s">
        <v>308</v>
      </c>
      <c r="D512" s="230">
        <v>0</v>
      </c>
      <c r="E512" s="230">
        <v>0</v>
      </c>
      <c r="F512" s="230"/>
      <c r="G512" s="472">
        <f t="shared" si="36"/>
        <v>0</v>
      </c>
      <c r="H512" s="472">
        <f t="shared" si="37"/>
        <v>0</v>
      </c>
      <c r="I512" s="688" t="str">
        <f t="shared" si="38"/>
        <v>否</v>
      </c>
      <c r="J512" s="689" t="str">
        <f t="shared" si="39"/>
        <v>项</v>
      </c>
      <c r="M512" s="408"/>
      <c r="O512" s="408"/>
    </row>
    <row r="513" s="681" customFormat="1" ht="36" customHeight="1" spans="1:15">
      <c r="A513" s="684">
        <f t="shared" si="35"/>
        <v>7</v>
      </c>
      <c r="B513" s="438">
        <v>2070603</v>
      </c>
      <c r="C513" s="439" t="s">
        <v>309</v>
      </c>
      <c r="D513" s="230">
        <v>0</v>
      </c>
      <c r="E513" s="230">
        <v>0</v>
      </c>
      <c r="F513" s="230"/>
      <c r="G513" s="472">
        <f t="shared" si="36"/>
        <v>0</v>
      </c>
      <c r="H513" s="472">
        <f t="shared" si="37"/>
        <v>0</v>
      </c>
      <c r="I513" s="688" t="str">
        <f t="shared" si="38"/>
        <v>否</v>
      </c>
      <c r="J513" s="689" t="str">
        <f t="shared" si="39"/>
        <v>项</v>
      </c>
      <c r="M513" s="408"/>
      <c r="O513" s="408"/>
    </row>
    <row r="514" s="681" customFormat="1" ht="36" customHeight="1" spans="1:15">
      <c r="A514" s="684">
        <f t="shared" si="35"/>
        <v>7</v>
      </c>
      <c r="B514" s="438">
        <v>2070604</v>
      </c>
      <c r="C514" s="439" t="s">
        <v>628</v>
      </c>
      <c r="D514" s="230">
        <v>0</v>
      </c>
      <c r="E514" s="230">
        <v>0</v>
      </c>
      <c r="F514" s="230"/>
      <c r="G514" s="472">
        <f t="shared" si="36"/>
        <v>0</v>
      </c>
      <c r="H514" s="472">
        <f t="shared" si="37"/>
        <v>0</v>
      </c>
      <c r="I514" s="688" t="str">
        <f t="shared" si="38"/>
        <v>否</v>
      </c>
      <c r="J514" s="689" t="str">
        <f t="shared" si="39"/>
        <v>项</v>
      </c>
      <c r="M514" s="408"/>
      <c r="O514" s="408"/>
    </row>
    <row r="515" s="681" customFormat="1" ht="36" customHeight="1" spans="1:15">
      <c r="A515" s="684">
        <f t="shared" si="35"/>
        <v>7</v>
      </c>
      <c r="B515" s="438">
        <v>2070605</v>
      </c>
      <c r="C515" s="439" t="s">
        <v>629</v>
      </c>
      <c r="D515" s="230">
        <v>0</v>
      </c>
      <c r="E515" s="230">
        <v>0</v>
      </c>
      <c r="F515" s="230"/>
      <c r="G515" s="472">
        <f t="shared" si="36"/>
        <v>0</v>
      </c>
      <c r="H515" s="472">
        <f t="shared" si="37"/>
        <v>0</v>
      </c>
      <c r="I515" s="688" t="str">
        <f t="shared" si="38"/>
        <v>否</v>
      </c>
      <c r="J515" s="689" t="str">
        <f t="shared" si="39"/>
        <v>项</v>
      </c>
      <c r="M515" s="408"/>
      <c r="O515" s="408"/>
    </row>
    <row r="516" s="681" customFormat="1" ht="36" customHeight="1" spans="1:15">
      <c r="A516" s="684">
        <f t="shared" si="35"/>
        <v>7</v>
      </c>
      <c r="B516" s="438">
        <v>2070606</v>
      </c>
      <c r="C516" s="439" t="s">
        <v>630</v>
      </c>
      <c r="D516" s="230">
        <v>0</v>
      </c>
      <c r="E516" s="230">
        <v>0</v>
      </c>
      <c r="F516" s="230"/>
      <c r="G516" s="472">
        <f t="shared" si="36"/>
        <v>0</v>
      </c>
      <c r="H516" s="472">
        <f t="shared" si="37"/>
        <v>0</v>
      </c>
      <c r="I516" s="688" t="str">
        <f t="shared" si="38"/>
        <v>否</v>
      </c>
      <c r="J516" s="689" t="str">
        <f t="shared" si="39"/>
        <v>项</v>
      </c>
      <c r="M516" s="408"/>
      <c r="O516" s="408"/>
    </row>
    <row r="517" s="681" customFormat="1" ht="36" customHeight="1" spans="1:15">
      <c r="A517" s="684">
        <f t="shared" si="35"/>
        <v>7</v>
      </c>
      <c r="B517" s="438">
        <v>2070607</v>
      </c>
      <c r="C517" s="439" t="s">
        <v>631</v>
      </c>
      <c r="D517" s="230">
        <v>13</v>
      </c>
      <c r="E517" s="230">
        <v>6</v>
      </c>
      <c r="F517" s="230"/>
      <c r="G517" s="472">
        <f t="shared" si="36"/>
        <v>-1</v>
      </c>
      <c r="H517" s="472">
        <f t="shared" si="37"/>
        <v>0</v>
      </c>
      <c r="I517" s="688" t="str">
        <f t="shared" si="38"/>
        <v>是</v>
      </c>
      <c r="J517" s="689" t="str">
        <f t="shared" si="39"/>
        <v>项</v>
      </c>
      <c r="M517" s="408"/>
      <c r="O517" s="408"/>
    </row>
    <row r="518" s="681" customFormat="1" ht="36" customHeight="1" spans="1:15">
      <c r="A518" s="684">
        <f t="shared" ref="A518:A581" si="40">LEN(B518)</f>
        <v>7</v>
      </c>
      <c r="B518" s="438">
        <v>2070699</v>
      </c>
      <c r="C518" s="439" t="s">
        <v>632</v>
      </c>
      <c r="D518" s="230">
        <v>0</v>
      </c>
      <c r="E518" s="230">
        <v>0</v>
      </c>
      <c r="F518" s="230"/>
      <c r="G518" s="472">
        <f t="shared" ref="G518:G581" si="41">IF(D518&lt;0,"",IFERROR(F518/D518-1,0))</f>
        <v>0</v>
      </c>
      <c r="H518" s="472">
        <f t="shared" ref="H518:H581" si="42">IF(D518&lt;0,"",IFERROR(F518/E518,0))</f>
        <v>0</v>
      </c>
      <c r="I518" s="688" t="str">
        <f t="shared" ref="I518:I581" si="43">IF(LEN(B518)=3,"是",IF(C518&lt;&gt;"",IF(SUM(D518:F518)&lt;&gt;0,"是","否"),"是"))</f>
        <v>否</v>
      </c>
      <c r="J518" s="689" t="str">
        <f t="shared" ref="J518:J581" si="44">IF(LEN(B518)=3,"类",IF(LEN(B518)=5,"款","项"))</f>
        <v>项</v>
      </c>
      <c r="M518" s="408"/>
      <c r="O518" s="408"/>
    </row>
    <row r="519" s="681" customFormat="1" ht="36" customHeight="1" spans="1:10">
      <c r="A519" s="684">
        <f t="shared" si="40"/>
        <v>5</v>
      </c>
      <c r="B519" s="437">
        <v>20708</v>
      </c>
      <c r="C519" s="289" t="s">
        <v>633</v>
      </c>
      <c r="D519" s="286">
        <v>378</v>
      </c>
      <c r="E519" s="286">
        <v>462</v>
      </c>
      <c r="F519" s="286">
        <f>SUM(F520:F526)</f>
        <v>357</v>
      </c>
      <c r="G519" s="475">
        <f t="shared" si="41"/>
        <v>-0.0555555555555556</v>
      </c>
      <c r="H519" s="475">
        <f t="shared" si="42"/>
        <v>0.772727272727273</v>
      </c>
      <c r="I519" s="688" t="str">
        <f t="shared" si="43"/>
        <v>是</v>
      </c>
      <c r="J519" s="689" t="str">
        <f t="shared" si="44"/>
        <v>款</v>
      </c>
    </row>
    <row r="520" s="681" customFormat="1" ht="36" customHeight="1" spans="1:15">
      <c r="A520" s="684">
        <f t="shared" si="40"/>
        <v>7</v>
      </c>
      <c r="B520" s="438">
        <v>2070801</v>
      </c>
      <c r="C520" s="439" t="s">
        <v>307</v>
      </c>
      <c r="D520" s="230">
        <v>0</v>
      </c>
      <c r="E520" s="230">
        <v>0</v>
      </c>
      <c r="F520" s="230"/>
      <c r="G520" s="472">
        <f t="shared" si="41"/>
        <v>0</v>
      </c>
      <c r="H520" s="472">
        <f t="shared" si="42"/>
        <v>0</v>
      </c>
      <c r="I520" s="688" t="str">
        <f t="shared" si="43"/>
        <v>否</v>
      </c>
      <c r="J520" s="689" t="str">
        <f t="shared" si="44"/>
        <v>项</v>
      </c>
      <c r="M520" s="408"/>
      <c r="O520" s="408"/>
    </row>
    <row r="521" s="681" customFormat="1" ht="36" customHeight="1" spans="1:15">
      <c r="A521" s="684">
        <f t="shared" si="40"/>
        <v>7</v>
      </c>
      <c r="B521" s="438">
        <v>2070802</v>
      </c>
      <c r="C521" s="439" t="s">
        <v>308</v>
      </c>
      <c r="D521" s="230">
        <v>0</v>
      </c>
      <c r="E521" s="230">
        <v>0</v>
      </c>
      <c r="F521" s="230"/>
      <c r="G521" s="472">
        <f t="shared" si="41"/>
        <v>0</v>
      </c>
      <c r="H521" s="472">
        <f t="shared" si="42"/>
        <v>0</v>
      </c>
      <c r="I521" s="688" t="str">
        <f t="shared" si="43"/>
        <v>否</v>
      </c>
      <c r="J521" s="689" t="str">
        <f t="shared" si="44"/>
        <v>项</v>
      </c>
      <c r="M521" s="408"/>
      <c r="O521" s="408"/>
    </row>
    <row r="522" s="681" customFormat="1" ht="36" customHeight="1" spans="1:15">
      <c r="A522" s="684">
        <f t="shared" si="40"/>
        <v>7</v>
      </c>
      <c r="B522" s="438">
        <v>2070803</v>
      </c>
      <c r="C522" s="439" t="s">
        <v>309</v>
      </c>
      <c r="D522" s="230">
        <v>0</v>
      </c>
      <c r="E522" s="230">
        <v>0</v>
      </c>
      <c r="F522" s="230"/>
      <c r="G522" s="472">
        <f t="shared" si="41"/>
        <v>0</v>
      </c>
      <c r="H522" s="472">
        <f t="shared" si="42"/>
        <v>0</v>
      </c>
      <c r="I522" s="688" t="str">
        <f t="shared" si="43"/>
        <v>否</v>
      </c>
      <c r="J522" s="689" t="str">
        <f t="shared" si="44"/>
        <v>项</v>
      </c>
      <c r="M522" s="408"/>
      <c r="O522" s="408"/>
    </row>
    <row r="523" s="681" customFormat="1" ht="36" customHeight="1" spans="1:15">
      <c r="A523" s="684">
        <f t="shared" si="40"/>
        <v>7</v>
      </c>
      <c r="B523" s="438">
        <v>2070806</v>
      </c>
      <c r="C523" s="439" t="s">
        <v>634</v>
      </c>
      <c r="D523" s="230">
        <v>0</v>
      </c>
      <c r="E523" s="230">
        <v>0</v>
      </c>
      <c r="F523" s="230"/>
      <c r="G523" s="472">
        <f t="shared" si="41"/>
        <v>0</v>
      </c>
      <c r="H523" s="472">
        <f t="shared" si="42"/>
        <v>0</v>
      </c>
      <c r="I523" s="688" t="str">
        <f t="shared" si="43"/>
        <v>否</v>
      </c>
      <c r="J523" s="689" t="str">
        <f t="shared" si="44"/>
        <v>项</v>
      </c>
      <c r="M523" s="408"/>
      <c r="O523" s="408"/>
    </row>
    <row r="524" s="681" customFormat="1" ht="36" customHeight="1" spans="1:15">
      <c r="A524" s="684">
        <f t="shared" si="40"/>
        <v>7</v>
      </c>
      <c r="B524" s="452">
        <v>2070807</v>
      </c>
      <c r="C524" s="439" t="s">
        <v>635</v>
      </c>
      <c r="D524" s="230">
        <v>0</v>
      </c>
      <c r="E524" s="230">
        <v>0</v>
      </c>
      <c r="F524" s="230"/>
      <c r="G524" s="472">
        <f t="shared" si="41"/>
        <v>0</v>
      </c>
      <c r="H524" s="472">
        <f t="shared" si="42"/>
        <v>0</v>
      </c>
      <c r="I524" s="688" t="str">
        <f t="shared" si="43"/>
        <v>否</v>
      </c>
      <c r="J524" s="689" t="str">
        <f t="shared" si="44"/>
        <v>项</v>
      </c>
      <c r="M524" s="408"/>
      <c r="O524" s="408"/>
    </row>
    <row r="525" s="681" customFormat="1" ht="36" customHeight="1" spans="1:15">
      <c r="A525" s="684">
        <f t="shared" si="40"/>
        <v>7</v>
      </c>
      <c r="B525" s="452">
        <v>2070808</v>
      </c>
      <c r="C525" s="439" t="s">
        <v>636</v>
      </c>
      <c r="D525" s="230">
        <v>377</v>
      </c>
      <c r="E525" s="230">
        <v>461</v>
      </c>
      <c r="F525" s="230">
        <v>357</v>
      </c>
      <c r="G525" s="472">
        <f t="shared" si="41"/>
        <v>-0.053050397877984</v>
      </c>
      <c r="H525" s="472">
        <f t="shared" si="42"/>
        <v>0.774403470715835</v>
      </c>
      <c r="I525" s="688" t="str">
        <f t="shared" si="43"/>
        <v>是</v>
      </c>
      <c r="J525" s="689" t="str">
        <f t="shared" si="44"/>
        <v>项</v>
      </c>
      <c r="M525" s="690">
        <f>VLOOKUP(B525,[262]公共预算支出!$C$3:$G$395,5,FALSE)</f>
        <v>356</v>
      </c>
      <c r="O525" s="691">
        <f>VLOOKUP(B525,[267]Sheet1!$D$6:$M$413,10,0)</f>
        <v>357</v>
      </c>
    </row>
    <row r="526" s="681" customFormat="1" ht="36" customHeight="1" spans="1:15">
      <c r="A526" s="684">
        <f t="shared" si="40"/>
        <v>7</v>
      </c>
      <c r="B526" s="438">
        <v>2070899</v>
      </c>
      <c r="C526" s="439" t="s">
        <v>637</v>
      </c>
      <c r="D526" s="230">
        <v>1</v>
      </c>
      <c r="E526" s="230">
        <v>1</v>
      </c>
      <c r="F526" s="230"/>
      <c r="G526" s="472">
        <f t="shared" si="41"/>
        <v>-1</v>
      </c>
      <c r="H526" s="472">
        <f t="shared" si="42"/>
        <v>0</v>
      </c>
      <c r="I526" s="688" t="str">
        <f t="shared" si="43"/>
        <v>是</v>
      </c>
      <c r="J526" s="689" t="str">
        <f t="shared" si="44"/>
        <v>项</v>
      </c>
      <c r="M526" s="408"/>
      <c r="O526" s="408"/>
    </row>
    <row r="527" s="681" customFormat="1" ht="36" customHeight="1" spans="1:10">
      <c r="A527" s="684">
        <f t="shared" si="40"/>
        <v>5</v>
      </c>
      <c r="B527" s="437">
        <v>20799</v>
      </c>
      <c r="C527" s="289" t="s">
        <v>638</v>
      </c>
      <c r="D527" s="286">
        <v>0</v>
      </c>
      <c r="E527" s="286">
        <v>65</v>
      </c>
      <c r="F527" s="286">
        <f>SUM(F528:F530)</f>
        <v>0</v>
      </c>
      <c r="G527" s="475">
        <f t="shared" si="41"/>
        <v>0</v>
      </c>
      <c r="H527" s="475">
        <f t="shared" si="42"/>
        <v>0</v>
      </c>
      <c r="I527" s="688" t="str">
        <f t="shared" si="43"/>
        <v>是</v>
      </c>
      <c r="J527" s="689" t="str">
        <f t="shared" si="44"/>
        <v>款</v>
      </c>
    </row>
    <row r="528" s="681" customFormat="1" ht="36" customHeight="1" spans="1:15">
      <c r="A528" s="684">
        <f t="shared" si="40"/>
        <v>7</v>
      </c>
      <c r="B528" s="438">
        <v>2079902</v>
      </c>
      <c r="C528" s="439" t="s">
        <v>639</v>
      </c>
      <c r="D528" s="230">
        <v>0</v>
      </c>
      <c r="E528" s="230">
        <v>0</v>
      </c>
      <c r="F528" s="230"/>
      <c r="G528" s="472">
        <f t="shared" si="41"/>
        <v>0</v>
      </c>
      <c r="H528" s="472">
        <f t="shared" si="42"/>
        <v>0</v>
      </c>
      <c r="I528" s="688" t="str">
        <f t="shared" si="43"/>
        <v>否</v>
      </c>
      <c r="J528" s="689" t="str">
        <f t="shared" si="44"/>
        <v>项</v>
      </c>
      <c r="M528" s="408"/>
      <c r="O528" s="408"/>
    </row>
    <row r="529" s="681" customFormat="1" ht="36" customHeight="1" spans="1:15">
      <c r="A529" s="684">
        <f t="shared" si="40"/>
        <v>7</v>
      </c>
      <c r="B529" s="438">
        <v>2079903</v>
      </c>
      <c r="C529" s="439" t="s">
        <v>640</v>
      </c>
      <c r="D529" s="230">
        <v>0</v>
      </c>
      <c r="E529" s="230">
        <v>65</v>
      </c>
      <c r="F529" s="230"/>
      <c r="G529" s="472">
        <f t="shared" si="41"/>
        <v>0</v>
      </c>
      <c r="H529" s="472">
        <f t="shared" si="42"/>
        <v>0</v>
      </c>
      <c r="I529" s="688" t="str">
        <f t="shared" si="43"/>
        <v>是</v>
      </c>
      <c r="J529" s="689" t="str">
        <f t="shared" si="44"/>
        <v>项</v>
      </c>
      <c r="M529" s="408"/>
      <c r="O529" s="408"/>
    </row>
    <row r="530" s="681" customFormat="1" ht="36" customHeight="1" spans="1:15">
      <c r="A530" s="684">
        <f t="shared" si="40"/>
        <v>7</v>
      </c>
      <c r="B530" s="438">
        <v>2079999</v>
      </c>
      <c r="C530" s="439" t="s">
        <v>638</v>
      </c>
      <c r="D530" s="230">
        <v>0</v>
      </c>
      <c r="E530" s="230">
        <v>0</v>
      </c>
      <c r="F530" s="230"/>
      <c r="G530" s="472">
        <f t="shared" si="41"/>
        <v>0</v>
      </c>
      <c r="H530" s="472">
        <f t="shared" si="42"/>
        <v>0</v>
      </c>
      <c r="I530" s="688" t="str">
        <f t="shared" si="43"/>
        <v>否</v>
      </c>
      <c r="J530" s="689" t="str">
        <f t="shared" si="44"/>
        <v>项</v>
      </c>
      <c r="M530" s="408"/>
      <c r="O530" s="408"/>
    </row>
    <row r="531" s="681" customFormat="1" ht="36" customHeight="1" spans="1:10">
      <c r="A531" s="684">
        <f t="shared" si="40"/>
        <v>4</v>
      </c>
      <c r="B531" s="402" t="s">
        <v>1350</v>
      </c>
      <c r="C531" s="445" t="s">
        <v>1341</v>
      </c>
      <c r="D531" s="230"/>
      <c r="E531" s="230"/>
      <c r="F531" s="230"/>
      <c r="G531" s="475">
        <f t="shared" si="41"/>
        <v>0</v>
      </c>
      <c r="H531" s="475">
        <f t="shared" si="42"/>
        <v>0</v>
      </c>
      <c r="I531" s="688" t="str">
        <f t="shared" si="43"/>
        <v>否</v>
      </c>
      <c r="J531" s="689" t="str">
        <f t="shared" si="44"/>
        <v>项</v>
      </c>
    </row>
    <row r="532" s="681" customFormat="1" ht="36" customHeight="1" spans="1:10">
      <c r="A532" s="684">
        <f t="shared" si="40"/>
        <v>3</v>
      </c>
      <c r="B532" s="437">
        <v>208</v>
      </c>
      <c r="C532" s="285" t="s">
        <v>264</v>
      </c>
      <c r="D532" s="286">
        <v>26860</v>
      </c>
      <c r="E532" s="286">
        <v>26719</v>
      </c>
      <c r="F532" s="286">
        <f>SUM(F533,F552,F560,F562,F571,F575,F585,F594,F601,F609,F618,F624,F627,F630,F633,F636,F639,F643,F647,F656,F659,F661:F662)</f>
        <v>26330</v>
      </c>
      <c r="G532" s="475">
        <f t="shared" si="41"/>
        <v>-0.0197319434102755</v>
      </c>
      <c r="H532" s="475">
        <f t="shared" si="42"/>
        <v>0.985441071896403</v>
      </c>
      <c r="I532" s="688" t="str">
        <f t="shared" si="43"/>
        <v>是</v>
      </c>
      <c r="J532" s="689" t="str">
        <f t="shared" si="44"/>
        <v>类</v>
      </c>
    </row>
    <row r="533" s="681" customFormat="1" ht="36" customHeight="1" spans="1:10">
      <c r="A533" s="684">
        <f t="shared" si="40"/>
        <v>5</v>
      </c>
      <c r="B533" s="437">
        <v>20801</v>
      </c>
      <c r="C533" s="289" t="s">
        <v>641</v>
      </c>
      <c r="D533" s="286">
        <v>840</v>
      </c>
      <c r="E533" s="286">
        <v>848</v>
      </c>
      <c r="F533" s="286">
        <f>SUM(F534:F551)</f>
        <v>820</v>
      </c>
      <c r="G533" s="475">
        <f t="shared" si="41"/>
        <v>-0.0238095238095238</v>
      </c>
      <c r="H533" s="475">
        <f t="shared" si="42"/>
        <v>0.966981132075472</v>
      </c>
      <c r="I533" s="688" t="str">
        <f t="shared" si="43"/>
        <v>是</v>
      </c>
      <c r="J533" s="689" t="str">
        <f t="shared" si="44"/>
        <v>款</v>
      </c>
    </row>
    <row r="534" s="681" customFormat="1" ht="36" customHeight="1" spans="1:15">
      <c r="A534" s="684">
        <f t="shared" si="40"/>
        <v>7</v>
      </c>
      <c r="B534" s="438">
        <v>2080101</v>
      </c>
      <c r="C534" s="439" t="s">
        <v>307</v>
      </c>
      <c r="D534" s="230">
        <v>210</v>
      </c>
      <c r="E534" s="230">
        <v>191</v>
      </c>
      <c r="F534" s="230">
        <v>181</v>
      </c>
      <c r="G534" s="472">
        <f t="shared" si="41"/>
        <v>-0.138095238095238</v>
      </c>
      <c r="H534" s="472">
        <f t="shared" si="42"/>
        <v>0.947643979057592</v>
      </c>
      <c r="I534" s="688" t="str">
        <f t="shared" si="43"/>
        <v>是</v>
      </c>
      <c r="J534" s="689" t="str">
        <f t="shared" si="44"/>
        <v>项</v>
      </c>
      <c r="M534" s="690">
        <f>VLOOKUP(B534,[262]公共预算支出!$C$3:$G$395,5,FALSE)</f>
        <v>171</v>
      </c>
      <c r="O534" s="691">
        <f>VLOOKUP(B534,[267]Sheet1!$D$6:$M$413,10,0)</f>
        <v>181</v>
      </c>
    </row>
    <row r="535" s="681" customFormat="1" ht="36" customHeight="1" spans="1:15">
      <c r="A535" s="684">
        <f t="shared" si="40"/>
        <v>7</v>
      </c>
      <c r="B535" s="438">
        <v>2080102</v>
      </c>
      <c r="C535" s="439" t="s">
        <v>308</v>
      </c>
      <c r="D535" s="230">
        <v>0</v>
      </c>
      <c r="E535" s="230">
        <v>0</v>
      </c>
      <c r="F535" s="230"/>
      <c r="G535" s="472">
        <f t="shared" si="41"/>
        <v>0</v>
      </c>
      <c r="H535" s="472">
        <f t="shared" si="42"/>
        <v>0</v>
      </c>
      <c r="I535" s="688" t="str">
        <f t="shared" si="43"/>
        <v>否</v>
      </c>
      <c r="J535" s="689" t="str">
        <f t="shared" si="44"/>
        <v>项</v>
      </c>
      <c r="M535" s="408"/>
      <c r="O535" s="408"/>
    </row>
    <row r="536" s="681" customFormat="1" ht="36" customHeight="1" spans="1:15">
      <c r="A536" s="684">
        <f t="shared" si="40"/>
        <v>7</v>
      </c>
      <c r="B536" s="438">
        <v>2080103</v>
      </c>
      <c r="C536" s="439" t="s">
        <v>309</v>
      </c>
      <c r="D536" s="230">
        <v>0</v>
      </c>
      <c r="E536" s="230">
        <v>0</v>
      </c>
      <c r="F536" s="230"/>
      <c r="G536" s="472">
        <f t="shared" si="41"/>
        <v>0</v>
      </c>
      <c r="H536" s="472">
        <f t="shared" si="42"/>
        <v>0</v>
      </c>
      <c r="I536" s="688" t="str">
        <f t="shared" si="43"/>
        <v>否</v>
      </c>
      <c r="J536" s="689" t="str">
        <f t="shared" si="44"/>
        <v>项</v>
      </c>
      <c r="M536" s="408"/>
      <c r="O536" s="408"/>
    </row>
    <row r="537" s="681" customFormat="1" ht="36" customHeight="1" spans="1:15">
      <c r="A537" s="684">
        <f t="shared" si="40"/>
        <v>7</v>
      </c>
      <c r="B537" s="438">
        <v>2080104</v>
      </c>
      <c r="C537" s="439" t="s">
        <v>642</v>
      </c>
      <c r="D537" s="230">
        <v>1</v>
      </c>
      <c r="E537" s="230">
        <v>25</v>
      </c>
      <c r="F537" s="230">
        <v>10</v>
      </c>
      <c r="G537" s="472">
        <f t="shared" si="41"/>
        <v>9</v>
      </c>
      <c r="H537" s="472">
        <f t="shared" si="42"/>
        <v>0.4</v>
      </c>
      <c r="I537" s="688" t="str">
        <f t="shared" si="43"/>
        <v>是</v>
      </c>
      <c r="J537" s="689" t="str">
        <f t="shared" si="44"/>
        <v>项</v>
      </c>
      <c r="M537" s="690">
        <f>VLOOKUP(B537,[262]公共预算支出!$C$3:$G$395,5,FALSE)</f>
        <v>10</v>
      </c>
      <c r="O537" s="691">
        <f>VLOOKUP(B537,[267]Sheet1!$D$6:$M$413,10,0)</f>
        <v>10</v>
      </c>
    </row>
    <row r="538" s="681" customFormat="1" ht="36" customHeight="1" spans="1:15">
      <c r="A538" s="684">
        <f t="shared" si="40"/>
        <v>7</v>
      </c>
      <c r="B538" s="438">
        <v>2080105</v>
      </c>
      <c r="C538" s="439" t="s">
        <v>643</v>
      </c>
      <c r="D538" s="230">
        <v>0</v>
      </c>
      <c r="E538" s="230">
        <v>0</v>
      </c>
      <c r="F538" s="230"/>
      <c r="G538" s="472">
        <f t="shared" si="41"/>
        <v>0</v>
      </c>
      <c r="H538" s="472">
        <f t="shared" si="42"/>
        <v>0</v>
      </c>
      <c r="I538" s="688" t="str">
        <f t="shared" si="43"/>
        <v>否</v>
      </c>
      <c r="J538" s="689" t="str">
        <f t="shared" si="44"/>
        <v>项</v>
      </c>
      <c r="M538" s="408"/>
      <c r="O538" s="408"/>
    </row>
    <row r="539" s="681" customFormat="1" ht="36" customHeight="1" spans="1:15">
      <c r="A539" s="684">
        <f t="shared" si="40"/>
        <v>7</v>
      </c>
      <c r="B539" s="438">
        <v>2080106</v>
      </c>
      <c r="C539" s="439" t="s">
        <v>644</v>
      </c>
      <c r="D539" s="230">
        <v>0</v>
      </c>
      <c r="E539" s="230">
        <v>0</v>
      </c>
      <c r="F539" s="230"/>
      <c r="G539" s="472">
        <f t="shared" si="41"/>
        <v>0</v>
      </c>
      <c r="H539" s="472">
        <f t="shared" si="42"/>
        <v>0</v>
      </c>
      <c r="I539" s="688" t="str">
        <f t="shared" si="43"/>
        <v>否</v>
      </c>
      <c r="J539" s="689" t="str">
        <f t="shared" si="44"/>
        <v>项</v>
      </c>
      <c r="M539" s="408"/>
      <c r="O539" s="408"/>
    </row>
    <row r="540" s="681" customFormat="1" ht="36" customHeight="1" spans="1:15">
      <c r="A540" s="684">
        <f t="shared" si="40"/>
        <v>7</v>
      </c>
      <c r="B540" s="438">
        <v>2080107</v>
      </c>
      <c r="C540" s="439" t="s">
        <v>645</v>
      </c>
      <c r="D540" s="230">
        <v>0</v>
      </c>
      <c r="E540" s="230">
        <v>0</v>
      </c>
      <c r="F540" s="230"/>
      <c r="G540" s="472">
        <f t="shared" si="41"/>
        <v>0</v>
      </c>
      <c r="H540" s="472">
        <f t="shared" si="42"/>
        <v>0</v>
      </c>
      <c r="I540" s="688" t="str">
        <f t="shared" si="43"/>
        <v>否</v>
      </c>
      <c r="J540" s="689" t="str">
        <f t="shared" si="44"/>
        <v>项</v>
      </c>
      <c r="M540" s="408"/>
      <c r="O540" s="408"/>
    </row>
    <row r="541" s="681" customFormat="1" ht="36" customHeight="1" spans="1:15">
      <c r="A541" s="684">
        <f t="shared" si="40"/>
        <v>7</v>
      </c>
      <c r="B541" s="438">
        <v>2080108</v>
      </c>
      <c r="C541" s="439" t="s">
        <v>348</v>
      </c>
      <c r="D541" s="230">
        <v>0</v>
      </c>
      <c r="E541" s="230">
        <v>0</v>
      </c>
      <c r="F541" s="230"/>
      <c r="G541" s="472">
        <f t="shared" si="41"/>
        <v>0</v>
      </c>
      <c r="H541" s="472">
        <f t="shared" si="42"/>
        <v>0</v>
      </c>
      <c r="I541" s="688" t="str">
        <f t="shared" si="43"/>
        <v>否</v>
      </c>
      <c r="J541" s="689" t="str">
        <f t="shared" si="44"/>
        <v>项</v>
      </c>
      <c r="M541" s="408"/>
      <c r="O541" s="408"/>
    </row>
    <row r="542" s="681" customFormat="1" ht="36" customHeight="1" spans="1:15">
      <c r="A542" s="684">
        <f t="shared" si="40"/>
        <v>7</v>
      </c>
      <c r="B542" s="438">
        <v>2080109</v>
      </c>
      <c r="C542" s="439" t="s">
        <v>646</v>
      </c>
      <c r="D542" s="230">
        <v>496</v>
      </c>
      <c r="E542" s="230">
        <v>471</v>
      </c>
      <c r="F542" s="230">
        <v>466</v>
      </c>
      <c r="G542" s="472">
        <f t="shared" si="41"/>
        <v>-0.0604838709677419</v>
      </c>
      <c r="H542" s="472">
        <f t="shared" si="42"/>
        <v>0.989384288747346</v>
      </c>
      <c r="I542" s="688" t="str">
        <f t="shared" si="43"/>
        <v>是</v>
      </c>
      <c r="J542" s="689" t="str">
        <f t="shared" si="44"/>
        <v>项</v>
      </c>
      <c r="M542" s="690">
        <f>VLOOKUP(B542,[262]公共预算支出!$C$3:$G$395,5,FALSE)</f>
        <v>438</v>
      </c>
      <c r="O542" s="691">
        <f>VLOOKUP(B542,[267]Sheet1!$D$6:$M$413,10,0)</f>
        <v>467</v>
      </c>
    </row>
    <row r="543" s="681" customFormat="1" ht="36" customHeight="1" spans="1:15">
      <c r="A543" s="684">
        <f t="shared" si="40"/>
        <v>7</v>
      </c>
      <c r="B543" s="438">
        <v>2080110</v>
      </c>
      <c r="C543" s="439" t="s">
        <v>647</v>
      </c>
      <c r="D543" s="230">
        <v>0</v>
      </c>
      <c r="E543" s="230">
        <v>0</v>
      </c>
      <c r="F543" s="230"/>
      <c r="G543" s="472">
        <f t="shared" si="41"/>
        <v>0</v>
      </c>
      <c r="H543" s="472">
        <f t="shared" si="42"/>
        <v>0</v>
      </c>
      <c r="I543" s="688" t="str">
        <f t="shared" si="43"/>
        <v>否</v>
      </c>
      <c r="J543" s="689" t="str">
        <f t="shared" si="44"/>
        <v>项</v>
      </c>
      <c r="M543" s="408"/>
      <c r="O543" s="408"/>
    </row>
    <row r="544" s="681" customFormat="1" ht="36" customHeight="1" spans="1:15">
      <c r="A544" s="684">
        <f t="shared" si="40"/>
        <v>7</v>
      </c>
      <c r="B544" s="438">
        <v>2080111</v>
      </c>
      <c r="C544" s="439" t="s">
        <v>648</v>
      </c>
      <c r="D544" s="230">
        <v>0</v>
      </c>
      <c r="E544" s="230">
        <v>0</v>
      </c>
      <c r="F544" s="230"/>
      <c r="G544" s="472">
        <f t="shared" si="41"/>
        <v>0</v>
      </c>
      <c r="H544" s="472">
        <f t="shared" si="42"/>
        <v>0</v>
      </c>
      <c r="I544" s="688" t="str">
        <f t="shared" si="43"/>
        <v>否</v>
      </c>
      <c r="J544" s="689" t="str">
        <f t="shared" si="44"/>
        <v>项</v>
      </c>
      <c r="M544" s="408"/>
      <c r="O544" s="408"/>
    </row>
    <row r="545" s="681" customFormat="1" ht="36" customHeight="1" spans="1:15">
      <c r="A545" s="684">
        <f t="shared" si="40"/>
        <v>7</v>
      </c>
      <c r="B545" s="438">
        <v>2080112</v>
      </c>
      <c r="C545" s="439" t="s">
        <v>649</v>
      </c>
      <c r="D545" s="230">
        <v>0</v>
      </c>
      <c r="E545" s="230">
        <v>0</v>
      </c>
      <c r="F545" s="230"/>
      <c r="G545" s="472">
        <f t="shared" si="41"/>
        <v>0</v>
      </c>
      <c r="H545" s="472">
        <f t="shared" si="42"/>
        <v>0</v>
      </c>
      <c r="I545" s="688" t="str">
        <f t="shared" si="43"/>
        <v>否</v>
      </c>
      <c r="J545" s="689" t="str">
        <f t="shared" si="44"/>
        <v>项</v>
      </c>
      <c r="M545" s="408"/>
      <c r="O545" s="408"/>
    </row>
    <row r="546" s="681" customFormat="1" ht="36" customHeight="1" spans="1:15">
      <c r="A546" s="684">
        <f t="shared" si="40"/>
        <v>7</v>
      </c>
      <c r="B546" s="443">
        <v>2080113</v>
      </c>
      <c r="C546" s="449" t="s">
        <v>650</v>
      </c>
      <c r="D546" s="230">
        <v>0</v>
      </c>
      <c r="E546" s="230">
        <v>0</v>
      </c>
      <c r="F546" s="230"/>
      <c r="G546" s="472">
        <f t="shared" si="41"/>
        <v>0</v>
      </c>
      <c r="H546" s="472">
        <f t="shared" si="42"/>
        <v>0</v>
      </c>
      <c r="I546" s="688" t="str">
        <f t="shared" si="43"/>
        <v>否</v>
      </c>
      <c r="J546" s="689" t="str">
        <f t="shared" si="44"/>
        <v>项</v>
      </c>
      <c r="M546" s="408"/>
      <c r="O546" s="408"/>
    </row>
    <row r="547" s="681" customFormat="1" ht="36" customHeight="1" spans="1:15">
      <c r="A547" s="684">
        <f t="shared" si="40"/>
        <v>7</v>
      </c>
      <c r="B547" s="443">
        <v>2080114</v>
      </c>
      <c r="C547" s="449" t="s">
        <v>651</v>
      </c>
      <c r="D547" s="230">
        <v>0</v>
      </c>
      <c r="E547" s="230">
        <v>0</v>
      </c>
      <c r="F547" s="230"/>
      <c r="G547" s="472">
        <f t="shared" si="41"/>
        <v>0</v>
      </c>
      <c r="H547" s="472">
        <f t="shared" si="42"/>
        <v>0</v>
      </c>
      <c r="I547" s="688" t="str">
        <f t="shared" si="43"/>
        <v>否</v>
      </c>
      <c r="J547" s="689" t="str">
        <f t="shared" si="44"/>
        <v>项</v>
      </c>
      <c r="M547" s="408"/>
      <c r="O547" s="408"/>
    </row>
    <row r="548" s="681" customFormat="1" ht="36" customHeight="1" spans="1:15">
      <c r="A548" s="684">
        <f t="shared" si="40"/>
        <v>7</v>
      </c>
      <c r="B548" s="443">
        <v>2080115</v>
      </c>
      <c r="C548" s="449" t="s">
        <v>652</v>
      </c>
      <c r="D548" s="230">
        <v>0</v>
      </c>
      <c r="E548" s="230">
        <v>0</v>
      </c>
      <c r="F548" s="230"/>
      <c r="G548" s="472">
        <f t="shared" si="41"/>
        <v>0</v>
      </c>
      <c r="H548" s="472">
        <f t="shared" si="42"/>
        <v>0</v>
      </c>
      <c r="I548" s="688" t="str">
        <f t="shared" si="43"/>
        <v>否</v>
      </c>
      <c r="J548" s="689" t="str">
        <f t="shared" si="44"/>
        <v>项</v>
      </c>
      <c r="M548" s="408"/>
      <c r="O548" s="408"/>
    </row>
    <row r="549" s="681" customFormat="1" ht="36" customHeight="1" spans="1:15">
      <c r="A549" s="684">
        <f t="shared" si="40"/>
        <v>7</v>
      </c>
      <c r="B549" s="443">
        <v>2080116</v>
      </c>
      <c r="C549" s="449" t="s">
        <v>653</v>
      </c>
      <c r="D549" s="230">
        <v>0</v>
      </c>
      <c r="E549" s="230">
        <v>0</v>
      </c>
      <c r="F549" s="230"/>
      <c r="G549" s="472">
        <f t="shared" si="41"/>
        <v>0</v>
      </c>
      <c r="H549" s="472">
        <f t="shared" si="42"/>
        <v>0</v>
      </c>
      <c r="I549" s="688" t="str">
        <f t="shared" si="43"/>
        <v>否</v>
      </c>
      <c r="J549" s="689" t="str">
        <f t="shared" si="44"/>
        <v>项</v>
      </c>
      <c r="M549" s="408"/>
      <c r="O549" s="408"/>
    </row>
    <row r="550" s="681" customFormat="1" ht="36" customHeight="1" spans="1:15">
      <c r="A550" s="684">
        <f t="shared" si="40"/>
        <v>7</v>
      </c>
      <c r="B550" s="443">
        <v>2080150</v>
      </c>
      <c r="C550" s="449" t="s">
        <v>316</v>
      </c>
      <c r="D550" s="230">
        <v>96</v>
      </c>
      <c r="E550" s="230">
        <v>80</v>
      </c>
      <c r="F550" s="230">
        <v>90</v>
      </c>
      <c r="G550" s="472">
        <f t="shared" si="41"/>
        <v>-0.0625</v>
      </c>
      <c r="H550" s="472">
        <f t="shared" si="42"/>
        <v>1.125</v>
      </c>
      <c r="I550" s="688" t="str">
        <f t="shared" si="43"/>
        <v>是</v>
      </c>
      <c r="J550" s="689" t="str">
        <f t="shared" si="44"/>
        <v>项</v>
      </c>
      <c r="M550" s="690">
        <f>VLOOKUP(B550,[262]公共预算支出!$C$3:$G$395,5,FALSE)</f>
        <v>90</v>
      </c>
      <c r="O550" s="691">
        <f>VLOOKUP(B550,[267]Sheet1!$D$6:$M$413,10,0)</f>
        <v>90</v>
      </c>
    </row>
    <row r="551" s="681" customFormat="1" ht="36" customHeight="1" spans="1:15">
      <c r="A551" s="684">
        <f t="shared" si="40"/>
        <v>7</v>
      </c>
      <c r="B551" s="438">
        <v>2080199</v>
      </c>
      <c r="C551" s="439" t="s">
        <v>654</v>
      </c>
      <c r="D551" s="230">
        <v>37</v>
      </c>
      <c r="E551" s="230">
        <v>81</v>
      </c>
      <c r="F551" s="230">
        <v>73</v>
      </c>
      <c r="G551" s="472">
        <f t="shared" si="41"/>
        <v>0.972972972972973</v>
      </c>
      <c r="H551" s="472">
        <f t="shared" si="42"/>
        <v>0.901234567901235</v>
      </c>
      <c r="I551" s="688" t="str">
        <f t="shared" si="43"/>
        <v>是</v>
      </c>
      <c r="J551" s="689" t="str">
        <f t="shared" si="44"/>
        <v>项</v>
      </c>
      <c r="M551" s="690">
        <f>VLOOKUP(B551,[262]公共预算支出!$C$3:$G$395,5,FALSE)</f>
        <v>73</v>
      </c>
      <c r="O551" s="691">
        <f>VLOOKUP(B551,[267]Sheet1!$D$6:$M$413,10,0)</f>
        <v>73</v>
      </c>
    </row>
    <row r="552" s="681" customFormat="1" ht="36" customHeight="1" spans="1:10">
      <c r="A552" s="684">
        <f t="shared" si="40"/>
        <v>5</v>
      </c>
      <c r="B552" s="437">
        <v>20802</v>
      </c>
      <c r="C552" s="289" t="s">
        <v>655</v>
      </c>
      <c r="D552" s="286">
        <v>309</v>
      </c>
      <c r="E552" s="286">
        <v>361</v>
      </c>
      <c r="F552" s="286">
        <f>SUM(F553:F559)</f>
        <v>400</v>
      </c>
      <c r="G552" s="475">
        <f t="shared" si="41"/>
        <v>0.294498381877023</v>
      </c>
      <c r="H552" s="475">
        <f t="shared" si="42"/>
        <v>1.10803324099723</v>
      </c>
      <c r="I552" s="688" t="str">
        <f t="shared" si="43"/>
        <v>是</v>
      </c>
      <c r="J552" s="689" t="str">
        <f t="shared" si="44"/>
        <v>款</v>
      </c>
    </row>
    <row r="553" s="681" customFormat="1" ht="36" customHeight="1" spans="1:15">
      <c r="A553" s="684">
        <f t="shared" si="40"/>
        <v>7</v>
      </c>
      <c r="B553" s="438">
        <v>2080201</v>
      </c>
      <c r="C553" s="439" t="s">
        <v>307</v>
      </c>
      <c r="D553" s="230">
        <v>131</v>
      </c>
      <c r="E553" s="230">
        <v>141</v>
      </c>
      <c r="F553" s="230">
        <v>118</v>
      </c>
      <c r="G553" s="472">
        <f t="shared" si="41"/>
        <v>-0.0992366412213741</v>
      </c>
      <c r="H553" s="472">
        <f t="shared" si="42"/>
        <v>0.836879432624113</v>
      </c>
      <c r="I553" s="688" t="str">
        <f t="shared" si="43"/>
        <v>是</v>
      </c>
      <c r="J553" s="689" t="str">
        <f t="shared" si="44"/>
        <v>项</v>
      </c>
      <c r="M553" s="690">
        <f>VLOOKUP(B553,[262]公共预算支出!$C$3:$G$395,5,FALSE)</f>
        <v>114</v>
      </c>
      <c r="O553" s="691">
        <f>VLOOKUP(B553,[267]Sheet1!$D$6:$M$413,10,0)</f>
        <v>118</v>
      </c>
    </row>
    <row r="554" s="681" customFormat="1" ht="36" customHeight="1" spans="1:15">
      <c r="A554" s="684">
        <f t="shared" si="40"/>
        <v>7</v>
      </c>
      <c r="B554" s="438">
        <v>2080202</v>
      </c>
      <c r="C554" s="439" t="s">
        <v>308</v>
      </c>
      <c r="D554" s="230">
        <v>0</v>
      </c>
      <c r="E554" s="230">
        <v>0</v>
      </c>
      <c r="F554" s="230"/>
      <c r="G554" s="472">
        <f t="shared" si="41"/>
        <v>0</v>
      </c>
      <c r="H554" s="472">
        <f t="shared" si="42"/>
        <v>0</v>
      </c>
      <c r="I554" s="688" t="str">
        <f t="shared" si="43"/>
        <v>否</v>
      </c>
      <c r="J554" s="689" t="str">
        <f t="shared" si="44"/>
        <v>项</v>
      </c>
      <c r="M554" s="408"/>
      <c r="O554" s="408"/>
    </row>
    <row r="555" s="681" customFormat="1" ht="36" customHeight="1" spans="1:15">
      <c r="A555" s="684">
        <f t="shared" si="40"/>
        <v>7</v>
      </c>
      <c r="B555" s="438">
        <v>2080203</v>
      </c>
      <c r="C555" s="439" t="s">
        <v>309</v>
      </c>
      <c r="D555" s="230">
        <v>0</v>
      </c>
      <c r="E555" s="230">
        <v>0</v>
      </c>
      <c r="F555" s="230"/>
      <c r="G555" s="472">
        <f t="shared" si="41"/>
        <v>0</v>
      </c>
      <c r="H555" s="472">
        <f t="shared" si="42"/>
        <v>0</v>
      </c>
      <c r="I555" s="688" t="str">
        <f t="shared" si="43"/>
        <v>否</v>
      </c>
      <c r="J555" s="689" t="str">
        <f t="shared" si="44"/>
        <v>项</v>
      </c>
      <c r="M555" s="408"/>
      <c r="O555" s="408"/>
    </row>
    <row r="556" s="681" customFormat="1" ht="36" customHeight="1" spans="1:15">
      <c r="A556" s="684">
        <f t="shared" si="40"/>
        <v>7</v>
      </c>
      <c r="B556" s="438">
        <v>2080206</v>
      </c>
      <c r="C556" s="439" t="s">
        <v>656</v>
      </c>
      <c r="D556" s="230">
        <v>0</v>
      </c>
      <c r="E556" s="230">
        <v>2</v>
      </c>
      <c r="F556" s="230">
        <v>2</v>
      </c>
      <c r="G556" s="472">
        <f t="shared" si="41"/>
        <v>0</v>
      </c>
      <c r="H556" s="472">
        <f t="shared" si="42"/>
        <v>1</v>
      </c>
      <c r="I556" s="688" t="str">
        <f t="shared" si="43"/>
        <v>是</v>
      </c>
      <c r="J556" s="689" t="str">
        <f t="shared" si="44"/>
        <v>项</v>
      </c>
      <c r="M556" s="690">
        <f>VLOOKUP(B556,[262]公共预算支出!$C$3:$G$395,5,FALSE)</f>
        <v>2</v>
      </c>
      <c r="O556" s="691">
        <f>VLOOKUP(B556,[267]Sheet1!$D$6:$M$413,10,0)</f>
        <v>2</v>
      </c>
    </row>
    <row r="557" s="681" customFormat="1" ht="36" customHeight="1" spans="1:15">
      <c r="A557" s="684">
        <f t="shared" si="40"/>
        <v>7</v>
      </c>
      <c r="B557" s="438">
        <v>2080207</v>
      </c>
      <c r="C557" s="439" t="s">
        <v>657</v>
      </c>
      <c r="D557" s="230">
        <v>0</v>
      </c>
      <c r="E557" s="230">
        <v>0</v>
      </c>
      <c r="F557" s="230"/>
      <c r="G557" s="472">
        <f t="shared" si="41"/>
        <v>0</v>
      </c>
      <c r="H557" s="472">
        <f t="shared" si="42"/>
        <v>0</v>
      </c>
      <c r="I557" s="688" t="str">
        <f t="shared" si="43"/>
        <v>否</v>
      </c>
      <c r="J557" s="689" t="str">
        <f t="shared" si="44"/>
        <v>项</v>
      </c>
      <c r="M557" s="408"/>
      <c r="O557" s="408"/>
    </row>
    <row r="558" s="681" customFormat="1" ht="36" customHeight="1" spans="1:15">
      <c r="A558" s="684">
        <f t="shared" si="40"/>
        <v>7</v>
      </c>
      <c r="B558" s="438">
        <v>2080208</v>
      </c>
      <c r="C558" s="439" t="s">
        <v>658</v>
      </c>
      <c r="D558" s="230">
        <v>0</v>
      </c>
      <c r="E558" s="230">
        <v>0</v>
      </c>
      <c r="F558" s="230"/>
      <c r="G558" s="472">
        <f t="shared" si="41"/>
        <v>0</v>
      </c>
      <c r="H558" s="472">
        <f t="shared" si="42"/>
        <v>0</v>
      </c>
      <c r="I558" s="688" t="str">
        <f t="shared" si="43"/>
        <v>否</v>
      </c>
      <c r="J558" s="689" t="str">
        <f t="shared" si="44"/>
        <v>项</v>
      </c>
      <c r="M558" s="408"/>
      <c r="O558" s="408"/>
    </row>
    <row r="559" s="681" customFormat="1" ht="36" customHeight="1" spans="1:15">
      <c r="A559" s="684">
        <f t="shared" si="40"/>
        <v>7</v>
      </c>
      <c r="B559" s="438">
        <v>2080299</v>
      </c>
      <c r="C559" s="439" t="s">
        <v>659</v>
      </c>
      <c r="D559" s="230">
        <v>178</v>
      </c>
      <c r="E559" s="230">
        <v>218</v>
      </c>
      <c r="F559" s="230">
        <v>280</v>
      </c>
      <c r="G559" s="472">
        <f t="shared" si="41"/>
        <v>0.573033707865169</v>
      </c>
      <c r="H559" s="472">
        <f t="shared" si="42"/>
        <v>1.28440366972477</v>
      </c>
      <c r="I559" s="688" t="str">
        <f t="shared" si="43"/>
        <v>是</v>
      </c>
      <c r="J559" s="689" t="str">
        <f t="shared" si="44"/>
        <v>项</v>
      </c>
      <c r="M559" s="690">
        <f>VLOOKUP(B559,[262]公共预算支出!$C$3:$G$395,5,FALSE)</f>
        <v>200</v>
      </c>
      <c r="O559" s="691">
        <f>VLOOKUP(B559,[267]Sheet1!$D$6:$M$413,10,0)</f>
        <v>279</v>
      </c>
    </row>
    <row r="560" s="681" customFormat="1" ht="36" customHeight="1" spans="1:10">
      <c r="A560" s="684">
        <f t="shared" si="40"/>
        <v>5</v>
      </c>
      <c r="B560" s="437">
        <v>20804</v>
      </c>
      <c r="C560" s="289" t="s">
        <v>660</v>
      </c>
      <c r="D560" s="286">
        <v>0</v>
      </c>
      <c r="E560" s="286">
        <v>0</v>
      </c>
      <c r="F560" s="297">
        <f>SUM(F561:F561)</f>
        <v>0</v>
      </c>
      <c r="G560" s="475">
        <f t="shared" si="41"/>
        <v>0</v>
      </c>
      <c r="H560" s="475">
        <f t="shared" si="42"/>
        <v>0</v>
      </c>
      <c r="I560" s="688" t="str">
        <f t="shared" si="43"/>
        <v>否</v>
      </c>
      <c r="J560" s="689" t="str">
        <f t="shared" si="44"/>
        <v>款</v>
      </c>
    </row>
    <row r="561" s="681" customFormat="1" ht="36" customHeight="1" spans="1:15">
      <c r="A561" s="684">
        <f t="shared" si="40"/>
        <v>7</v>
      </c>
      <c r="B561" s="438">
        <v>2080402</v>
      </c>
      <c r="C561" s="439" t="s">
        <v>661</v>
      </c>
      <c r="D561" s="230">
        <v>0</v>
      </c>
      <c r="E561" s="230">
        <v>0</v>
      </c>
      <c r="F561" s="230"/>
      <c r="G561" s="472">
        <f t="shared" si="41"/>
        <v>0</v>
      </c>
      <c r="H561" s="472">
        <f t="shared" si="42"/>
        <v>0</v>
      </c>
      <c r="I561" s="688" t="str">
        <f t="shared" si="43"/>
        <v>否</v>
      </c>
      <c r="J561" s="689" t="str">
        <f t="shared" si="44"/>
        <v>项</v>
      </c>
      <c r="M561" s="408"/>
      <c r="O561" s="408"/>
    </row>
    <row r="562" s="681" customFormat="1" ht="36" customHeight="1" spans="1:10">
      <c r="A562" s="684">
        <f t="shared" si="40"/>
        <v>5</v>
      </c>
      <c r="B562" s="437">
        <v>20805</v>
      </c>
      <c r="C562" s="289" t="s">
        <v>662</v>
      </c>
      <c r="D562" s="286">
        <v>15663</v>
      </c>
      <c r="E562" s="286">
        <v>19955</v>
      </c>
      <c r="F562" s="286">
        <f>SUM(F563:F570)</f>
        <v>14651</v>
      </c>
      <c r="G562" s="475">
        <f t="shared" si="41"/>
        <v>-0.0646108663729809</v>
      </c>
      <c r="H562" s="475">
        <f t="shared" si="42"/>
        <v>0.734201954397394</v>
      </c>
      <c r="I562" s="688" t="str">
        <f t="shared" si="43"/>
        <v>是</v>
      </c>
      <c r="J562" s="689" t="str">
        <f t="shared" si="44"/>
        <v>款</v>
      </c>
    </row>
    <row r="563" s="681" customFormat="1" ht="36" customHeight="1" spans="1:15">
      <c r="A563" s="684">
        <f t="shared" si="40"/>
        <v>7</v>
      </c>
      <c r="B563" s="438">
        <v>2080501</v>
      </c>
      <c r="C563" s="439" t="s">
        <v>663</v>
      </c>
      <c r="D563" s="230">
        <v>1030</v>
      </c>
      <c r="E563" s="230">
        <v>1126</v>
      </c>
      <c r="F563" s="230">
        <v>25</v>
      </c>
      <c r="G563" s="472">
        <f t="shared" si="41"/>
        <v>-0.975728155339806</v>
      </c>
      <c r="H563" s="472">
        <f t="shared" si="42"/>
        <v>0.022202486678508</v>
      </c>
      <c r="I563" s="688" t="str">
        <f t="shared" si="43"/>
        <v>是</v>
      </c>
      <c r="J563" s="689" t="str">
        <f t="shared" si="44"/>
        <v>项</v>
      </c>
      <c r="M563" s="690">
        <f>VLOOKUP(B563,[262]公共预算支出!$C$3:$G$395,5,FALSE)</f>
        <v>24</v>
      </c>
      <c r="O563" s="691">
        <f>VLOOKUP(B563,[267]Sheet1!$D$6:$M$413,10,0)</f>
        <v>25</v>
      </c>
    </row>
    <row r="564" s="681" customFormat="1" ht="36" customHeight="1" spans="1:15">
      <c r="A564" s="684">
        <f t="shared" si="40"/>
        <v>7</v>
      </c>
      <c r="B564" s="438">
        <v>2080502</v>
      </c>
      <c r="C564" s="439" t="s">
        <v>664</v>
      </c>
      <c r="D564" s="230">
        <v>2327</v>
      </c>
      <c r="E564" s="230">
        <v>2514</v>
      </c>
      <c r="F564" s="230">
        <v>5</v>
      </c>
      <c r="G564" s="472">
        <f t="shared" si="41"/>
        <v>-0.997851310700473</v>
      </c>
      <c r="H564" s="472">
        <f t="shared" si="42"/>
        <v>0.00198886237072395</v>
      </c>
      <c r="I564" s="688" t="str">
        <f t="shared" si="43"/>
        <v>是</v>
      </c>
      <c r="J564" s="689" t="str">
        <f t="shared" si="44"/>
        <v>项</v>
      </c>
      <c r="M564" s="690">
        <f>VLOOKUP(B564,[262]公共预算支出!$C$3:$G$395,5,FALSE)</f>
        <v>4</v>
      </c>
      <c r="O564" s="691">
        <f>VLOOKUP(B564,[267]Sheet1!$D$6:$M$413,10,0)</f>
        <v>5</v>
      </c>
    </row>
    <row r="565" s="681" customFormat="1" ht="36" customHeight="1" spans="1:15">
      <c r="A565" s="684">
        <f t="shared" si="40"/>
        <v>7</v>
      </c>
      <c r="B565" s="438">
        <v>2080503</v>
      </c>
      <c r="C565" s="439" t="s">
        <v>665</v>
      </c>
      <c r="D565" s="230">
        <v>2</v>
      </c>
      <c r="E565" s="230">
        <v>0</v>
      </c>
      <c r="F565" s="230"/>
      <c r="G565" s="472">
        <f t="shared" si="41"/>
        <v>-1</v>
      </c>
      <c r="H565" s="472">
        <f t="shared" si="42"/>
        <v>0</v>
      </c>
      <c r="I565" s="688" t="str">
        <f t="shared" si="43"/>
        <v>是</v>
      </c>
      <c r="J565" s="689" t="str">
        <f t="shared" si="44"/>
        <v>项</v>
      </c>
      <c r="M565" s="408"/>
      <c r="O565" s="408"/>
    </row>
    <row r="566" s="681" customFormat="1" ht="36" customHeight="1" spans="1:15">
      <c r="A566" s="684">
        <f t="shared" si="40"/>
        <v>7</v>
      </c>
      <c r="B566" s="438">
        <v>2080505</v>
      </c>
      <c r="C566" s="439" t="s">
        <v>666</v>
      </c>
      <c r="D566" s="230">
        <v>7105</v>
      </c>
      <c r="E566" s="230">
        <v>7602</v>
      </c>
      <c r="F566" s="230">
        <v>7297</v>
      </c>
      <c r="G566" s="472">
        <f t="shared" si="41"/>
        <v>0.0270232230823364</v>
      </c>
      <c r="H566" s="472">
        <f t="shared" si="42"/>
        <v>0.959878979215996</v>
      </c>
      <c r="I566" s="688" t="str">
        <f t="shared" si="43"/>
        <v>是</v>
      </c>
      <c r="J566" s="689" t="str">
        <f t="shared" si="44"/>
        <v>项</v>
      </c>
      <c r="M566" s="690">
        <f>VLOOKUP(B566,[262]公共预算支出!$C$3:$G$395,5,FALSE)</f>
        <v>7297</v>
      </c>
      <c r="O566" s="691">
        <f>VLOOKUP(B566,[267]Sheet1!$D$6:$M$413,10,0)</f>
        <v>7297</v>
      </c>
    </row>
    <row r="567" s="681" customFormat="1" ht="36" customHeight="1" spans="1:15">
      <c r="A567" s="684">
        <f t="shared" si="40"/>
        <v>7</v>
      </c>
      <c r="B567" s="438">
        <v>2080506</v>
      </c>
      <c r="C567" s="439" t="s">
        <v>667</v>
      </c>
      <c r="D567" s="230">
        <v>209</v>
      </c>
      <c r="E567" s="230">
        <v>2317</v>
      </c>
      <c r="F567" s="230">
        <v>379</v>
      </c>
      <c r="G567" s="472">
        <f t="shared" si="41"/>
        <v>0.813397129186603</v>
      </c>
      <c r="H567" s="472">
        <f t="shared" si="42"/>
        <v>0.163573586534312</v>
      </c>
      <c r="I567" s="688" t="str">
        <f t="shared" si="43"/>
        <v>是</v>
      </c>
      <c r="J567" s="689" t="str">
        <f t="shared" si="44"/>
        <v>项</v>
      </c>
      <c r="M567" s="690">
        <f>VLOOKUP(B567,[262]公共预算支出!$C$3:$G$395,5,FALSE)</f>
        <v>379</v>
      </c>
      <c r="O567" s="691">
        <f>VLOOKUP(B567,[267]Sheet1!$D$6:$M$413,10,0)</f>
        <v>379</v>
      </c>
    </row>
    <row r="568" s="681" customFormat="1" ht="36" customHeight="1" spans="1:15">
      <c r="A568" s="684">
        <f t="shared" si="40"/>
        <v>7</v>
      </c>
      <c r="B568" s="438">
        <v>2080507</v>
      </c>
      <c r="C568" s="439" t="s">
        <v>668</v>
      </c>
      <c r="D568" s="230">
        <v>4790</v>
      </c>
      <c r="E568" s="230">
        <v>4400</v>
      </c>
      <c r="F568" s="230">
        <v>4944</v>
      </c>
      <c r="G568" s="472">
        <f t="shared" si="41"/>
        <v>0.0321503131524008</v>
      </c>
      <c r="H568" s="472">
        <f t="shared" si="42"/>
        <v>1.12363636363636</v>
      </c>
      <c r="I568" s="688" t="str">
        <f t="shared" si="43"/>
        <v>是</v>
      </c>
      <c r="J568" s="689" t="str">
        <f t="shared" si="44"/>
        <v>项</v>
      </c>
      <c r="M568" s="690">
        <f>VLOOKUP(B568,[262]公共预算支出!$C$3:$G$395,5,FALSE)</f>
        <v>4944</v>
      </c>
      <c r="O568" s="691">
        <f>VLOOKUP(B568,[267]Sheet1!$D$6:$M$413,10,0)</f>
        <v>4944</v>
      </c>
    </row>
    <row r="569" s="681" customFormat="1" ht="36" customHeight="1" spans="1:15">
      <c r="A569" s="684">
        <f t="shared" si="40"/>
        <v>7</v>
      </c>
      <c r="B569" s="443">
        <v>2080508</v>
      </c>
      <c r="C569" s="439" t="s">
        <v>669</v>
      </c>
      <c r="D569" s="230">
        <v>0</v>
      </c>
      <c r="E569" s="230">
        <v>0</v>
      </c>
      <c r="F569" s="230"/>
      <c r="G569" s="472">
        <f t="shared" si="41"/>
        <v>0</v>
      </c>
      <c r="H569" s="472">
        <f t="shared" si="42"/>
        <v>0</v>
      </c>
      <c r="I569" s="688" t="str">
        <f t="shared" si="43"/>
        <v>否</v>
      </c>
      <c r="J569" s="689" t="str">
        <f t="shared" si="44"/>
        <v>项</v>
      </c>
      <c r="M569" s="408"/>
      <c r="O569" s="408"/>
    </row>
    <row r="570" s="681" customFormat="1" ht="36" customHeight="1" spans="1:15">
      <c r="A570" s="684">
        <f t="shared" si="40"/>
        <v>7</v>
      </c>
      <c r="B570" s="438">
        <v>2080599</v>
      </c>
      <c r="C570" s="439" t="s">
        <v>670</v>
      </c>
      <c r="D570" s="230">
        <v>200</v>
      </c>
      <c r="E570" s="230">
        <v>1996</v>
      </c>
      <c r="F570" s="230">
        <v>2001</v>
      </c>
      <c r="G570" s="472">
        <f t="shared" si="41"/>
        <v>9.005</v>
      </c>
      <c r="H570" s="472">
        <f t="shared" si="42"/>
        <v>1.00250501002004</v>
      </c>
      <c r="I570" s="688" t="str">
        <f t="shared" si="43"/>
        <v>是</v>
      </c>
      <c r="J570" s="689" t="str">
        <f t="shared" si="44"/>
        <v>项</v>
      </c>
      <c r="M570" s="690">
        <f>VLOOKUP(B570,[262]公共预算支出!$C$3:$G$395,5,FALSE)</f>
        <v>2001</v>
      </c>
      <c r="O570" s="691">
        <f>VLOOKUP(B570,[267]Sheet1!$D$6:$M$413,10,0)</f>
        <v>2001</v>
      </c>
    </row>
    <row r="571" s="681" customFormat="1" ht="36" customHeight="1" spans="1:10">
      <c r="A571" s="684">
        <f t="shared" si="40"/>
        <v>5</v>
      </c>
      <c r="B571" s="437">
        <v>20806</v>
      </c>
      <c r="C571" s="289" t="s">
        <v>671</v>
      </c>
      <c r="D571" s="286">
        <v>0</v>
      </c>
      <c r="E571" s="286">
        <v>14</v>
      </c>
      <c r="F571" s="286">
        <f>SUM(F572:F574)</f>
        <v>0</v>
      </c>
      <c r="G571" s="475">
        <f t="shared" si="41"/>
        <v>0</v>
      </c>
      <c r="H571" s="475">
        <f t="shared" si="42"/>
        <v>0</v>
      </c>
      <c r="I571" s="688" t="str">
        <f t="shared" si="43"/>
        <v>是</v>
      </c>
      <c r="J571" s="689" t="str">
        <f t="shared" si="44"/>
        <v>款</v>
      </c>
    </row>
    <row r="572" s="681" customFormat="1" ht="36" customHeight="1" spans="1:15">
      <c r="A572" s="684">
        <f t="shared" si="40"/>
        <v>7</v>
      </c>
      <c r="B572" s="438">
        <v>2080601</v>
      </c>
      <c r="C572" s="439" t="s">
        <v>672</v>
      </c>
      <c r="D572" s="230">
        <v>0</v>
      </c>
      <c r="E572" s="230">
        <v>14</v>
      </c>
      <c r="F572" s="230"/>
      <c r="G572" s="472">
        <f t="shared" si="41"/>
        <v>0</v>
      </c>
      <c r="H572" s="472">
        <f t="shared" si="42"/>
        <v>0</v>
      </c>
      <c r="I572" s="688" t="str">
        <f t="shared" si="43"/>
        <v>是</v>
      </c>
      <c r="J572" s="689" t="str">
        <f t="shared" si="44"/>
        <v>项</v>
      </c>
      <c r="M572" s="408"/>
      <c r="O572" s="408"/>
    </row>
    <row r="573" s="681" customFormat="1" ht="36" customHeight="1" spans="1:15">
      <c r="A573" s="684">
        <f t="shared" si="40"/>
        <v>7</v>
      </c>
      <c r="B573" s="438">
        <v>2080602</v>
      </c>
      <c r="C573" s="439" t="s">
        <v>673</v>
      </c>
      <c r="D573" s="230">
        <v>0</v>
      </c>
      <c r="E573" s="230">
        <v>0</v>
      </c>
      <c r="F573" s="230"/>
      <c r="G573" s="472">
        <f t="shared" si="41"/>
        <v>0</v>
      </c>
      <c r="H573" s="472">
        <f t="shared" si="42"/>
        <v>0</v>
      </c>
      <c r="I573" s="688" t="str">
        <f t="shared" si="43"/>
        <v>否</v>
      </c>
      <c r="J573" s="689" t="str">
        <f t="shared" si="44"/>
        <v>项</v>
      </c>
      <c r="M573" s="408"/>
      <c r="O573" s="408"/>
    </row>
    <row r="574" s="681" customFormat="1" ht="36" customHeight="1" spans="1:15">
      <c r="A574" s="684">
        <f t="shared" si="40"/>
        <v>7</v>
      </c>
      <c r="B574" s="438">
        <v>2080699</v>
      </c>
      <c r="C574" s="439" t="s">
        <v>674</v>
      </c>
      <c r="D574" s="230">
        <v>0</v>
      </c>
      <c r="E574" s="230">
        <v>0</v>
      </c>
      <c r="F574" s="230"/>
      <c r="G574" s="472">
        <f t="shared" si="41"/>
        <v>0</v>
      </c>
      <c r="H574" s="472">
        <f t="shared" si="42"/>
        <v>0</v>
      </c>
      <c r="I574" s="688" t="str">
        <f t="shared" si="43"/>
        <v>否</v>
      </c>
      <c r="J574" s="689" t="str">
        <f t="shared" si="44"/>
        <v>项</v>
      </c>
      <c r="M574" s="408"/>
      <c r="O574" s="408"/>
    </row>
    <row r="575" s="681" customFormat="1" ht="36" customHeight="1" spans="1:10">
      <c r="A575" s="684">
        <f t="shared" si="40"/>
        <v>5</v>
      </c>
      <c r="B575" s="437">
        <v>20807</v>
      </c>
      <c r="C575" s="289" t="s">
        <v>675</v>
      </c>
      <c r="D575" s="286">
        <v>919</v>
      </c>
      <c r="E575" s="286">
        <v>2</v>
      </c>
      <c r="F575" s="286">
        <f>SUM(F576:F584)</f>
        <v>650</v>
      </c>
      <c r="G575" s="475">
        <f t="shared" si="41"/>
        <v>-0.292709466811752</v>
      </c>
      <c r="H575" s="475">
        <f t="shared" si="42"/>
        <v>325</v>
      </c>
      <c r="I575" s="688" t="str">
        <f t="shared" si="43"/>
        <v>是</v>
      </c>
      <c r="J575" s="689" t="str">
        <f t="shared" si="44"/>
        <v>款</v>
      </c>
    </row>
    <row r="576" s="681" customFormat="1" ht="36" customHeight="1" spans="1:15">
      <c r="A576" s="684">
        <f t="shared" si="40"/>
        <v>7</v>
      </c>
      <c r="B576" s="438">
        <v>2080701</v>
      </c>
      <c r="C576" s="439" t="s">
        <v>676</v>
      </c>
      <c r="D576" s="230">
        <v>0</v>
      </c>
      <c r="E576" s="230">
        <v>0</v>
      </c>
      <c r="F576" s="230"/>
      <c r="G576" s="472">
        <f t="shared" si="41"/>
        <v>0</v>
      </c>
      <c r="H576" s="472">
        <f t="shared" si="42"/>
        <v>0</v>
      </c>
      <c r="I576" s="688" t="str">
        <f t="shared" si="43"/>
        <v>否</v>
      </c>
      <c r="J576" s="689" t="str">
        <f t="shared" si="44"/>
        <v>项</v>
      </c>
      <c r="M576" s="408"/>
      <c r="O576" s="408"/>
    </row>
    <row r="577" s="681" customFormat="1" ht="36" customHeight="1" spans="1:15">
      <c r="A577" s="684">
        <f t="shared" si="40"/>
        <v>7</v>
      </c>
      <c r="B577" s="438">
        <v>2080702</v>
      </c>
      <c r="C577" s="439" t="s">
        <v>677</v>
      </c>
      <c r="D577" s="230">
        <v>0</v>
      </c>
      <c r="E577" s="230">
        <v>0</v>
      </c>
      <c r="F577" s="230"/>
      <c r="G577" s="472">
        <f t="shared" si="41"/>
        <v>0</v>
      </c>
      <c r="H577" s="472">
        <f t="shared" si="42"/>
        <v>0</v>
      </c>
      <c r="I577" s="688" t="str">
        <f t="shared" si="43"/>
        <v>否</v>
      </c>
      <c r="J577" s="689" t="str">
        <f t="shared" si="44"/>
        <v>项</v>
      </c>
      <c r="M577" s="408"/>
      <c r="O577" s="408"/>
    </row>
    <row r="578" s="681" customFormat="1" ht="36" customHeight="1" spans="1:15">
      <c r="A578" s="684">
        <f t="shared" si="40"/>
        <v>7</v>
      </c>
      <c r="B578" s="438">
        <v>2080704</v>
      </c>
      <c r="C578" s="439" t="s">
        <v>678</v>
      </c>
      <c r="D578" s="230">
        <v>0</v>
      </c>
      <c r="E578" s="230">
        <v>0</v>
      </c>
      <c r="F578" s="230"/>
      <c r="G578" s="472">
        <f t="shared" si="41"/>
        <v>0</v>
      </c>
      <c r="H578" s="472">
        <f t="shared" si="42"/>
        <v>0</v>
      </c>
      <c r="I578" s="688" t="str">
        <f t="shared" si="43"/>
        <v>否</v>
      </c>
      <c r="J578" s="689" t="str">
        <f t="shared" si="44"/>
        <v>项</v>
      </c>
      <c r="M578" s="408"/>
      <c r="O578" s="408"/>
    </row>
    <row r="579" s="681" customFormat="1" ht="36" customHeight="1" spans="1:15">
      <c r="A579" s="684">
        <f t="shared" si="40"/>
        <v>7</v>
      </c>
      <c r="B579" s="438">
        <v>2080705</v>
      </c>
      <c r="C579" s="439" t="s">
        <v>679</v>
      </c>
      <c r="D579" s="230">
        <v>0</v>
      </c>
      <c r="E579" s="230">
        <v>0</v>
      </c>
      <c r="F579" s="230"/>
      <c r="G579" s="472">
        <f t="shared" si="41"/>
        <v>0</v>
      </c>
      <c r="H579" s="472">
        <f t="shared" si="42"/>
        <v>0</v>
      </c>
      <c r="I579" s="688" t="str">
        <f t="shared" si="43"/>
        <v>否</v>
      </c>
      <c r="J579" s="689" t="str">
        <f t="shared" si="44"/>
        <v>项</v>
      </c>
      <c r="M579" s="408"/>
      <c r="O579" s="408"/>
    </row>
    <row r="580" s="681" customFormat="1" ht="36" customHeight="1" spans="1:15">
      <c r="A580" s="684">
        <f t="shared" si="40"/>
        <v>7</v>
      </c>
      <c r="B580" s="438">
        <v>2080709</v>
      </c>
      <c r="C580" s="439" t="s">
        <v>680</v>
      </c>
      <c r="D580" s="230">
        <v>0</v>
      </c>
      <c r="E580" s="230">
        <v>0</v>
      </c>
      <c r="F580" s="230"/>
      <c r="G580" s="472">
        <f t="shared" si="41"/>
        <v>0</v>
      </c>
      <c r="H580" s="472">
        <f t="shared" si="42"/>
        <v>0</v>
      </c>
      <c r="I580" s="688" t="str">
        <f t="shared" si="43"/>
        <v>否</v>
      </c>
      <c r="J580" s="689" t="str">
        <f t="shared" si="44"/>
        <v>项</v>
      </c>
      <c r="M580" s="408"/>
      <c r="O580" s="408"/>
    </row>
    <row r="581" s="681" customFormat="1" ht="36" customHeight="1" spans="1:15">
      <c r="A581" s="684">
        <f t="shared" si="40"/>
        <v>7</v>
      </c>
      <c r="B581" s="438">
        <v>2080711</v>
      </c>
      <c r="C581" s="439" t="s">
        <v>681</v>
      </c>
      <c r="D581" s="230">
        <v>5</v>
      </c>
      <c r="E581" s="230">
        <v>0</v>
      </c>
      <c r="F581" s="230"/>
      <c r="G581" s="472">
        <f t="shared" si="41"/>
        <v>-1</v>
      </c>
      <c r="H581" s="472">
        <f t="shared" si="42"/>
        <v>0</v>
      </c>
      <c r="I581" s="688" t="str">
        <f t="shared" si="43"/>
        <v>是</v>
      </c>
      <c r="J581" s="689" t="str">
        <f t="shared" si="44"/>
        <v>项</v>
      </c>
      <c r="M581" s="408"/>
      <c r="O581" s="408"/>
    </row>
    <row r="582" s="681" customFormat="1" ht="36" customHeight="1" spans="1:15">
      <c r="A582" s="684">
        <f t="shared" ref="A582:A645" si="45">LEN(B582)</f>
        <v>7</v>
      </c>
      <c r="B582" s="438">
        <v>2080712</v>
      </c>
      <c r="C582" s="439" t="s">
        <v>682</v>
      </c>
      <c r="D582" s="230">
        <v>0</v>
      </c>
      <c r="E582" s="230">
        <v>0</v>
      </c>
      <c r="F582" s="230"/>
      <c r="G582" s="472">
        <f t="shared" ref="G582:G645" si="46">IF(D582&lt;0,"",IFERROR(F582/D582-1,0))</f>
        <v>0</v>
      </c>
      <c r="H582" s="472">
        <f t="shared" ref="H582:H645" si="47">IF(D582&lt;0,"",IFERROR(F582/E582,0))</f>
        <v>0</v>
      </c>
      <c r="I582" s="688" t="str">
        <f t="shared" ref="I582:I645" si="48">IF(LEN(B582)=3,"是",IF(C582&lt;&gt;"",IF(SUM(D582:F582)&lt;&gt;0,"是","否"),"是"))</f>
        <v>否</v>
      </c>
      <c r="J582" s="689" t="str">
        <f t="shared" ref="J582:J645" si="49">IF(LEN(B582)=3,"类",IF(LEN(B582)=5,"款","项"))</f>
        <v>项</v>
      </c>
      <c r="M582" s="408"/>
      <c r="O582" s="408"/>
    </row>
    <row r="583" s="681" customFormat="1" ht="36" customHeight="1" spans="1:15">
      <c r="A583" s="684">
        <f t="shared" si="45"/>
        <v>7</v>
      </c>
      <c r="B583" s="438">
        <v>2080713</v>
      </c>
      <c r="C583" s="439" t="s">
        <v>683</v>
      </c>
      <c r="D583" s="230">
        <v>0</v>
      </c>
      <c r="E583" s="230">
        <v>0</v>
      </c>
      <c r="F583" s="230"/>
      <c r="G583" s="472">
        <f t="shared" si="46"/>
        <v>0</v>
      </c>
      <c r="H583" s="472">
        <f t="shared" si="47"/>
        <v>0</v>
      </c>
      <c r="I583" s="688" t="str">
        <f t="shared" si="48"/>
        <v>否</v>
      </c>
      <c r="J583" s="689" t="str">
        <f t="shared" si="49"/>
        <v>项</v>
      </c>
      <c r="M583" s="408"/>
      <c r="O583" s="408"/>
    </row>
    <row r="584" s="681" customFormat="1" ht="36" customHeight="1" spans="1:15">
      <c r="A584" s="684">
        <f t="shared" si="45"/>
        <v>7</v>
      </c>
      <c r="B584" s="438">
        <v>2080799</v>
      </c>
      <c r="C584" s="439" t="s">
        <v>684</v>
      </c>
      <c r="D584" s="230">
        <v>914</v>
      </c>
      <c r="E584" s="230">
        <v>2</v>
      </c>
      <c r="F584" s="230">
        <v>650</v>
      </c>
      <c r="G584" s="472">
        <f t="shared" si="46"/>
        <v>-0.288840262582057</v>
      </c>
      <c r="H584" s="472">
        <f t="shared" si="47"/>
        <v>325</v>
      </c>
      <c r="I584" s="688" t="str">
        <f t="shared" si="48"/>
        <v>是</v>
      </c>
      <c r="J584" s="689" t="str">
        <f t="shared" si="49"/>
        <v>项</v>
      </c>
      <c r="M584" s="690">
        <f>VLOOKUP(B584,[262]公共预算支出!$C$3:$G$395,5,FALSE)</f>
        <v>575</v>
      </c>
      <c r="O584" s="691">
        <f>VLOOKUP(B584,[267]Sheet1!$D$6:$M$413,10,0)</f>
        <v>650</v>
      </c>
    </row>
    <row r="585" s="681" customFormat="1" ht="36" customHeight="1" spans="1:10">
      <c r="A585" s="684">
        <f t="shared" si="45"/>
        <v>5</v>
      </c>
      <c r="B585" s="437">
        <v>20808</v>
      </c>
      <c r="C585" s="289" t="s">
        <v>685</v>
      </c>
      <c r="D585" s="286">
        <v>2654</v>
      </c>
      <c r="E585" s="286">
        <v>1393</v>
      </c>
      <c r="F585" s="286">
        <f>SUM(F586:F593)</f>
        <v>2612</v>
      </c>
      <c r="G585" s="475">
        <f t="shared" si="46"/>
        <v>-0.015825169555388</v>
      </c>
      <c r="H585" s="475">
        <f t="shared" si="47"/>
        <v>1.87508973438622</v>
      </c>
      <c r="I585" s="688" t="str">
        <f t="shared" si="48"/>
        <v>是</v>
      </c>
      <c r="J585" s="689" t="str">
        <f t="shared" si="49"/>
        <v>款</v>
      </c>
    </row>
    <row r="586" s="681" customFormat="1" ht="36" customHeight="1" spans="1:15">
      <c r="A586" s="684">
        <f t="shared" si="45"/>
        <v>7</v>
      </c>
      <c r="B586" s="438">
        <v>2080801</v>
      </c>
      <c r="C586" s="439" t="s">
        <v>686</v>
      </c>
      <c r="D586" s="230">
        <v>829</v>
      </c>
      <c r="E586" s="230">
        <v>774</v>
      </c>
      <c r="F586" s="230">
        <v>836</v>
      </c>
      <c r="G586" s="472">
        <f t="shared" si="46"/>
        <v>0.00844390832328101</v>
      </c>
      <c r="H586" s="472">
        <f t="shared" si="47"/>
        <v>1.08010335917313</v>
      </c>
      <c r="I586" s="688" t="str">
        <f t="shared" si="48"/>
        <v>是</v>
      </c>
      <c r="J586" s="689" t="str">
        <f t="shared" si="49"/>
        <v>项</v>
      </c>
      <c r="M586" s="690">
        <f>VLOOKUP(B586,[262]公共预算支出!$C$3:$G$395,5,FALSE)</f>
        <v>501</v>
      </c>
      <c r="O586" s="691">
        <f>VLOOKUP(B586,[267]Sheet1!$D$6:$M$413,10,0)</f>
        <v>836</v>
      </c>
    </row>
    <row r="587" s="681" customFormat="1" ht="36" customHeight="1" spans="1:15">
      <c r="A587" s="684">
        <f t="shared" si="45"/>
        <v>7</v>
      </c>
      <c r="B587" s="438">
        <v>2080802</v>
      </c>
      <c r="C587" s="439" t="s">
        <v>687</v>
      </c>
      <c r="D587" s="230">
        <v>215</v>
      </c>
      <c r="E587" s="230">
        <v>35</v>
      </c>
      <c r="F587" s="230">
        <v>219</v>
      </c>
      <c r="G587" s="472">
        <f t="shared" si="46"/>
        <v>0.0186046511627906</v>
      </c>
      <c r="H587" s="472">
        <f t="shared" si="47"/>
        <v>6.25714285714286</v>
      </c>
      <c r="I587" s="688" t="str">
        <f t="shared" si="48"/>
        <v>是</v>
      </c>
      <c r="J587" s="689" t="str">
        <f t="shared" si="49"/>
        <v>项</v>
      </c>
      <c r="M587" s="690">
        <f>VLOOKUP(B587,[262]公共预算支出!$C$3:$G$395,5,FALSE)</f>
        <v>200</v>
      </c>
      <c r="O587" s="691">
        <f>VLOOKUP(B587,[267]Sheet1!$D$6:$M$413,10,0)</f>
        <v>219</v>
      </c>
    </row>
    <row r="588" s="681" customFormat="1" ht="36" customHeight="1" spans="1:15">
      <c r="A588" s="684">
        <f t="shared" si="45"/>
        <v>7</v>
      </c>
      <c r="B588" s="438">
        <v>2080803</v>
      </c>
      <c r="C588" s="439" t="s">
        <v>688</v>
      </c>
      <c r="D588" s="230">
        <v>883</v>
      </c>
      <c r="E588" s="230">
        <v>10</v>
      </c>
      <c r="F588" s="230">
        <v>104</v>
      </c>
      <c r="G588" s="472">
        <f t="shared" si="46"/>
        <v>-0.882219705549264</v>
      </c>
      <c r="H588" s="472">
        <f t="shared" si="47"/>
        <v>10.4</v>
      </c>
      <c r="I588" s="688" t="str">
        <f t="shared" si="48"/>
        <v>是</v>
      </c>
      <c r="J588" s="689" t="str">
        <f t="shared" si="49"/>
        <v>项</v>
      </c>
      <c r="M588" s="690">
        <f>VLOOKUP(B588,[262]公共预算支出!$C$3:$G$395,5,FALSE)</f>
        <v>98</v>
      </c>
      <c r="O588" s="691">
        <f>VLOOKUP(B588,[267]Sheet1!$D$6:$M$413,10,0)</f>
        <v>104</v>
      </c>
    </row>
    <row r="589" s="681" customFormat="1" ht="36" customHeight="1" spans="1:15">
      <c r="A589" s="684">
        <f t="shared" si="45"/>
        <v>7</v>
      </c>
      <c r="B589" s="438">
        <v>2080805</v>
      </c>
      <c r="C589" s="439" t="s">
        <v>689</v>
      </c>
      <c r="D589" s="230">
        <v>222</v>
      </c>
      <c r="E589" s="230">
        <v>310</v>
      </c>
      <c r="F589" s="230">
        <v>196</v>
      </c>
      <c r="G589" s="472">
        <f t="shared" si="46"/>
        <v>-0.117117117117117</v>
      </c>
      <c r="H589" s="472">
        <f t="shared" si="47"/>
        <v>0.632258064516129</v>
      </c>
      <c r="I589" s="688" t="str">
        <f t="shared" si="48"/>
        <v>是</v>
      </c>
      <c r="J589" s="689" t="str">
        <f t="shared" si="49"/>
        <v>项</v>
      </c>
      <c r="M589" s="690">
        <f>VLOOKUP(B589,[262]公共预算支出!$C$3:$G$395,5,FALSE)</f>
        <v>196</v>
      </c>
      <c r="O589" s="691">
        <f>VLOOKUP(B589,[267]Sheet1!$D$6:$M$413,10,0)</f>
        <v>196</v>
      </c>
    </row>
    <row r="590" s="681" customFormat="1" ht="36" customHeight="1" spans="1:15">
      <c r="A590" s="684">
        <f t="shared" si="45"/>
        <v>7</v>
      </c>
      <c r="B590" s="438">
        <v>2080806</v>
      </c>
      <c r="C590" s="439" t="s">
        <v>690</v>
      </c>
      <c r="D590" s="230">
        <v>207</v>
      </c>
      <c r="E590" s="230">
        <v>0</v>
      </c>
      <c r="F590" s="230">
        <v>223</v>
      </c>
      <c r="G590" s="472">
        <f t="shared" si="46"/>
        <v>0.0772946859903381</v>
      </c>
      <c r="H590" s="472">
        <f t="shared" si="47"/>
        <v>0</v>
      </c>
      <c r="I590" s="688" t="str">
        <f t="shared" si="48"/>
        <v>是</v>
      </c>
      <c r="J590" s="689" t="str">
        <f t="shared" si="49"/>
        <v>项</v>
      </c>
      <c r="M590" s="690">
        <f>VLOOKUP(B590,[262]公共预算支出!$C$3:$G$395,5,FALSE)</f>
        <v>205</v>
      </c>
      <c r="O590" s="691">
        <f>VLOOKUP(B590,[267]Sheet1!$D$6:$M$413,10,0)</f>
        <v>223</v>
      </c>
    </row>
    <row r="591" s="681" customFormat="1" ht="36" customHeight="1" spans="1:15">
      <c r="A591" s="684">
        <f t="shared" si="45"/>
        <v>7</v>
      </c>
      <c r="B591" s="438">
        <v>2080807</v>
      </c>
      <c r="C591" s="439" t="s">
        <v>691</v>
      </c>
      <c r="D591" s="230">
        <v>0</v>
      </c>
      <c r="E591" s="230">
        <v>0</v>
      </c>
      <c r="F591" s="230"/>
      <c r="G591" s="472">
        <f t="shared" si="46"/>
        <v>0</v>
      </c>
      <c r="H591" s="472">
        <f t="shared" si="47"/>
        <v>0</v>
      </c>
      <c r="I591" s="688" t="str">
        <f t="shared" si="48"/>
        <v>否</v>
      </c>
      <c r="J591" s="689" t="str">
        <f t="shared" si="49"/>
        <v>项</v>
      </c>
      <c r="M591" s="408"/>
      <c r="O591" s="408"/>
    </row>
    <row r="592" s="681" customFormat="1" ht="36" customHeight="1" spans="1:15">
      <c r="A592" s="684">
        <f t="shared" si="45"/>
        <v>7</v>
      </c>
      <c r="B592" s="438">
        <v>2080808</v>
      </c>
      <c r="C592" s="439" t="s">
        <v>692</v>
      </c>
      <c r="D592" s="230">
        <v>0</v>
      </c>
      <c r="E592" s="230">
        <v>5</v>
      </c>
      <c r="F592" s="230"/>
      <c r="G592" s="472">
        <f t="shared" si="46"/>
        <v>0</v>
      </c>
      <c r="H592" s="472">
        <f t="shared" si="47"/>
        <v>0</v>
      </c>
      <c r="I592" s="688" t="str">
        <f t="shared" si="48"/>
        <v>是</v>
      </c>
      <c r="J592" s="689" t="str">
        <f t="shared" si="49"/>
        <v>项</v>
      </c>
      <c r="M592" s="408"/>
      <c r="O592" s="408"/>
    </row>
    <row r="593" s="681" customFormat="1" ht="36" customHeight="1" spans="1:15">
      <c r="A593" s="684">
        <f t="shared" si="45"/>
        <v>7</v>
      </c>
      <c r="B593" s="438">
        <v>2080899</v>
      </c>
      <c r="C593" s="439" t="s">
        <v>693</v>
      </c>
      <c r="D593" s="230">
        <v>298</v>
      </c>
      <c r="E593" s="230">
        <v>259</v>
      </c>
      <c r="F593" s="230">
        <v>1034</v>
      </c>
      <c r="G593" s="472">
        <f t="shared" si="46"/>
        <v>2.46979865771812</v>
      </c>
      <c r="H593" s="472">
        <f t="shared" si="47"/>
        <v>3.99227799227799</v>
      </c>
      <c r="I593" s="688" t="str">
        <f t="shared" si="48"/>
        <v>是</v>
      </c>
      <c r="J593" s="689" t="str">
        <f t="shared" si="49"/>
        <v>项</v>
      </c>
      <c r="M593" s="690">
        <f>VLOOKUP(B593,[262]公共预算支出!$C$3:$G$395,5,FALSE)</f>
        <v>945</v>
      </c>
      <c r="O593" s="691">
        <f>VLOOKUP(B593,[267]Sheet1!$D$6:$M$413,10,0)</f>
        <v>1033</v>
      </c>
    </row>
    <row r="594" s="681" customFormat="1" ht="36" customHeight="1" spans="1:10">
      <c r="A594" s="684">
        <f t="shared" si="45"/>
        <v>5</v>
      </c>
      <c r="B594" s="437">
        <v>20809</v>
      </c>
      <c r="C594" s="289" t="s">
        <v>694</v>
      </c>
      <c r="D594" s="286">
        <v>368</v>
      </c>
      <c r="E594" s="286">
        <v>381</v>
      </c>
      <c r="F594" s="286">
        <f>SUM(F595:F600)</f>
        <v>221</v>
      </c>
      <c r="G594" s="475">
        <f t="shared" si="46"/>
        <v>-0.39945652173913</v>
      </c>
      <c r="H594" s="475">
        <f t="shared" si="47"/>
        <v>0.58005249343832</v>
      </c>
      <c r="I594" s="688" t="str">
        <f t="shared" si="48"/>
        <v>是</v>
      </c>
      <c r="J594" s="689" t="str">
        <f t="shared" si="49"/>
        <v>款</v>
      </c>
    </row>
    <row r="595" s="681" customFormat="1" ht="36" customHeight="1" spans="1:15">
      <c r="A595" s="684">
        <f t="shared" si="45"/>
        <v>7</v>
      </c>
      <c r="B595" s="438">
        <v>2080901</v>
      </c>
      <c r="C595" s="439" t="s">
        <v>695</v>
      </c>
      <c r="D595" s="230">
        <v>73</v>
      </c>
      <c r="E595" s="230">
        <v>306</v>
      </c>
      <c r="F595" s="230">
        <v>79</v>
      </c>
      <c r="G595" s="472">
        <f t="shared" si="46"/>
        <v>0.0821917808219179</v>
      </c>
      <c r="H595" s="472">
        <f t="shared" si="47"/>
        <v>0.258169934640523</v>
      </c>
      <c r="I595" s="688" t="str">
        <f t="shared" si="48"/>
        <v>是</v>
      </c>
      <c r="J595" s="689" t="str">
        <f t="shared" si="49"/>
        <v>项</v>
      </c>
      <c r="M595" s="690">
        <f>VLOOKUP(B595,[262]公共预算支出!$C$3:$G$395,5,FALSE)</f>
        <v>79</v>
      </c>
      <c r="O595" s="691">
        <f>VLOOKUP(B595,[267]Sheet1!$D$6:$M$413,10,0)</f>
        <v>79</v>
      </c>
    </row>
    <row r="596" s="681" customFormat="1" ht="36" customHeight="1" spans="1:15">
      <c r="A596" s="684">
        <f t="shared" si="45"/>
        <v>7</v>
      </c>
      <c r="B596" s="438">
        <v>2080902</v>
      </c>
      <c r="C596" s="439" t="s">
        <v>696</v>
      </c>
      <c r="D596" s="230">
        <v>250</v>
      </c>
      <c r="E596" s="230">
        <v>63</v>
      </c>
      <c r="F596" s="230">
        <v>141</v>
      </c>
      <c r="G596" s="472">
        <f t="shared" si="46"/>
        <v>-0.436</v>
      </c>
      <c r="H596" s="472">
        <f t="shared" si="47"/>
        <v>2.23809523809524</v>
      </c>
      <c r="I596" s="688" t="str">
        <f t="shared" si="48"/>
        <v>是</v>
      </c>
      <c r="J596" s="689" t="str">
        <f t="shared" si="49"/>
        <v>项</v>
      </c>
      <c r="M596" s="690">
        <f>VLOOKUP(B596,[262]公共预算支出!$C$3:$G$395,5,FALSE)</f>
        <v>128</v>
      </c>
      <c r="O596" s="691">
        <f>VLOOKUP(B596,[267]Sheet1!$D$6:$M$413,10,0)</f>
        <v>141</v>
      </c>
    </row>
    <row r="597" s="681" customFormat="1" ht="36" customHeight="1" spans="1:15">
      <c r="A597" s="684">
        <f t="shared" si="45"/>
        <v>7</v>
      </c>
      <c r="B597" s="438">
        <v>2080903</v>
      </c>
      <c r="C597" s="439" t="s">
        <v>697</v>
      </c>
      <c r="D597" s="230">
        <v>27</v>
      </c>
      <c r="E597" s="230">
        <v>0</v>
      </c>
      <c r="F597" s="230">
        <v>-16</v>
      </c>
      <c r="G597" s="472">
        <f t="shared" si="46"/>
        <v>-1.59259259259259</v>
      </c>
      <c r="H597" s="472">
        <f t="shared" si="47"/>
        <v>0</v>
      </c>
      <c r="I597" s="688" t="str">
        <f t="shared" si="48"/>
        <v>是</v>
      </c>
      <c r="J597" s="689" t="str">
        <f t="shared" si="49"/>
        <v>项</v>
      </c>
      <c r="M597" s="690">
        <f>VLOOKUP(B597,[262]公共预算支出!$C$3:$G$395,5,FALSE)</f>
        <v>16</v>
      </c>
      <c r="O597" s="691">
        <f>VLOOKUP(B597,[267]Sheet1!$D$6:$M$413,10,0)</f>
        <v>-16</v>
      </c>
    </row>
    <row r="598" s="681" customFormat="1" ht="36" customHeight="1" spans="1:15">
      <c r="A598" s="684">
        <f t="shared" si="45"/>
        <v>7</v>
      </c>
      <c r="B598" s="438">
        <v>2080904</v>
      </c>
      <c r="C598" s="439" t="s">
        <v>698</v>
      </c>
      <c r="D598" s="230">
        <v>0</v>
      </c>
      <c r="E598" s="230">
        <v>8</v>
      </c>
      <c r="F598" s="230"/>
      <c r="G598" s="472">
        <f t="shared" si="46"/>
        <v>0</v>
      </c>
      <c r="H598" s="472">
        <f t="shared" si="47"/>
        <v>0</v>
      </c>
      <c r="I598" s="688" t="str">
        <f t="shared" si="48"/>
        <v>是</v>
      </c>
      <c r="J598" s="689" t="str">
        <f t="shared" si="49"/>
        <v>项</v>
      </c>
      <c r="M598" s="408"/>
      <c r="O598" s="408"/>
    </row>
    <row r="599" s="681" customFormat="1" ht="36" customHeight="1" spans="1:15">
      <c r="A599" s="684">
        <f t="shared" si="45"/>
        <v>7</v>
      </c>
      <c r="B599" s="438">
        <v>2080905</v>
      </c>
      <c r="C599" s="439" t="s">
        <v>699</v>
      </c>
      <c r="D599" s="230">
        <v>18</v>
      </c>
      <c r="E599" s="230">
        <v>4</v>
      </c>
      <c r="F599" s="230">
        <v>10</v>
      </c>
      <c r="G599" s="472">
        <f t="shared" si="46"/>
        <v>-0.444444444444444</v>
      </c>
      <c r="H599" s="472">
        <f t="shared" si="47"/>
        <v>2.5</v>
      </c>
      <c r="I599" s="688" t="str">
        <f t="shared" si="48"/>
        <v>是</v>
      </c>
      <c r="J599" s="689" t="str">
        <f t="shared" si="49"/>
        <v>项</v>
      </c>
      <c r="M599" s="408">
        <f>VLOOKUP(B599,[262]公共预算支出!$C$3:$G$395,5,FALSE)</f>
        <v>0</v>
      </c>
      <c r="O599" s="691">
        <f>VLOOKUP(B599,[267]Sheet1!$D$6:$M$413,10,0)</f>
        <v>10</v>
      </c>
    </row>
    <row r="600" s="681" customFormat="1" ht="36" customHeight="1" spans="1:15">
      <c r="A600" s="684">
        <f t="shared" si="45"/>
        <v>7</v>
      </c>
      <c r="B600" s="438">
        <v>2080999</v>
      </c>
      <c r="C600" s="439" t="s">
        <v>700</v>
      </c>
      <c r="D600" s="230">
        <v>0</v>
      </c>
      <c r="E600" s="230">
        <v>0</v>
      </c>
      <c r="F600" s="230">
        <v>7</v>
      </c>
      <c r="G600" s="472">
        <f t="shared" si="46"/>
        <v>0</v>
      </c>
      <c r="H600" s="472">
        <f t="shared" si="47"/>
        <v>0</v>
      </c>
      <c r="I600" s="688" t="str">
        <f t="shared" si="48"/>
        <v>是</v>
      </c>
      <c r="J600" s="689" t="str">
        <f t="shared" si="49"/>
        <v>项</v>
      </c>
      <c r="M600" s="690">
        <f>VLOOKUP(B600,[262]公共预算支出!$C$3:$G$395,5,FALSE)</f>
        <v>7</v>
      </c>
      <c r="O600" s="691">
        <f>VLOOKUP(B600,[267]Sheet1!$D$6:$M$413,10,0)</f>
        <v>7</v>
      </c>
    </row>
    <row r="601" s="681" customFormat="1" ht="36" customHeight="1" spans="1:10">
      <c r="A601" s="684">
        <f t="shared" si="45"/>
        <v>5</v>
      </c>
      <c r="B601" s="437">
        <v>20810</v>
      </c>
      <c r="C601" s="289" t="s">
        <v>701</v>
      </c>
      <c r="D601" s="286">
        <v>576</v>
      </c>
      <c r="E601" s="286">
        <v>340</v>
      </c>
      <c r="F601" s="286">
        <f>SUM(F602:F608)</f>
        <v>530</v>
      </c>
      <c r="G601" s="475">
        <f t="shared" si="46"/>
        <v>-0.0798611111111112</v>
      </c>
      <c r="H601" s="475">
        <f t="shared" si="47"/>
        <v>1.55882352941176</v>
      </c>
      <c r="I601" s="688" t="str">
        <f t="shared" si="48"/>
        <v>是</v>
      </c>
      <c r="J601" s="689" t="str">
        <f t="shared" si="49"/>
        <v>款</v>
      </c>
    </row>
    <row r="602" s="681" customFormat="1" ht="36" customHeight="1" spans="1:15">
      <c r="A602" s="684">
        <f t="shared" si="45"/>
        <v>7</v>
      </c>
      <c r="B602" s="438">
        <v>2081001</v>
      </c>
      <c r="C602" s="439" t="s">
        <v>702</v>
      </c>
      <c r="D602" s="230">
        <v>35</v>
      </c>
      <c r="E602" s="230">
        <v>10</v>
      </c>
      <c r="F602" s="230">
        <v>40</v>
      </c>
      <c r="G602" s="472">
        <f t="shared" si="46"/>
        <v>0.142857142857143</v>
      </c>
      <c r="H602" s="472">
        <f t="shared" si="47"/>
        <v>4</v>
      </c>
      <c r="I602" s="688" t="str">
        <f t="shared" si="48"/>
        <v>是</v>
      </c>
      <c r="J602" s="689" t="str">
        <f t="shared" si="49"/>
        <v>项</v>
      </c>
      <c r="M602" s="690">
        <f>VLOOKUP(B602,[262]公共预算支出!$C$3:$G$395,5,FALSE)</f>
        <v>40</v>
      </c>
      <c r="O602" s="691">
        <f>VLOOKUP(B602,[267]Sheet1!$D$6:$M$413,10,0)</f>
        <v>40</v>
      </c>
    </row>
    <row r="603" s="681" customFormat="1" ht="36" customHeight="1" spans="1:15">
      <c r="A603" s="684">
        <f t="shared" si="45"/>
        <v>7</v>
      </c>
      <c r="B603" s="438">
        <v>2081002</v>
      </c>
      <c r="C603" s="439" t="s">
        <v>703</v>
      </c>
      <c r="D603" s="230">
        <v>309</v>
      </c>
      <c r="E603" s="230">
        <v>237</v>
      </c>
      <c r="F603" s="230">
        <v>328</v>
      </c>
      <c r="G603" s="472">
        <f t="shared" si="46"/>
        <v>0.0614886731391586</v>
      </c>
      <c r="H603" s="472">
        <f t="shared" si="47"/>
        <v>1.38396624472574</v>
      </c>
      <c r="I603" s="688" t="str">
        <f t="shared" si="48"/>
        <v>是</v>
      </c>
      <c r="J603" s="689" t="str">
        <f t="shared" si="49"/>
        <v>项</v>
      </c>
      <c r="M603" s="690">
        <f>VLOOKUP(B603,[262]公共预算支出!$C$3:$G$395,5,FALSE)</f>
        <v>329</v>
      </c>
      <c r="O603" s="691">
        <f>VLOOKUP(B603,[267]Sheet1!$D$6:$M$413,10,0)</f>
        <v>329</v>
      </c>
    </row>
    <row r="604" s="681" customFormat="1" ht="36" customHeight="1" spans="1:15">
      <c r="A604" s="684">
        <f t="shared" si="45"/>
        <v>7</v>
      </c>
      <c r="B604" s="438">
        <v>2081003</v>
      </c>
      <c r="C604" s="439" t="s">
        <v>704</v>
      </c>
      <c r="D604" s="230">
        <v>0</v>
      </c>
      <c r="E604" s="230">
        <v>0</v>
      </c>
      <c r="F604" s="230"/>
      <c r="G604" s="472">
        <f t="shared" si="46"/>
        <v>0</v>
      </c>
      <c r="H604" s="472">
        <f t="shared" si="47"/>
        <v>0</v>
      </c>
      <c r="I604" s="688" t="str">
        <f t="shared" si="48"/>
        <v>否</v>
      </c>
      <c r="J604" s="689" t="str">
        <f t="shared" si="49"/>
        <v>项</v>
      </c>
      <c r="M604" s="408"/>
      <c r="O604" s="408"/>
    </row>
    <row r="605" s="681" customFormat="1" ht="36" customHeight="1" spans="1:15">
      <c r="A605" s="684">
        <f t="shared" si="45"/>
        <v>7</v>
      </c>
      <c r="B605" s="438">
        <v>2081004</v>
      </c>
      <c r="C605" s="439" t="s">
        <v>705</v>
      </c>
      <c r="D605" s="230">
        <v>83</v>
      </c>
      <c r="E605" s="230">
        <v>0</v>
      </c>
      <c r="F605" s="230">
        <v>161</v>
      </c>
      <c r="G605" s="472">
        <f t="shared" si="46"/>
        <v>0.939759036144578</v>
      </c>
      <c r="H605" s="472">
        <f t="shared" si="47"/>
        <v>0</v>
      </c>
      <c r="I605" s="688" t="str">
        <f t="shared" si="48"/>
        <v>是</v>
      </c>
      <c r="J605" s="689" t="str">
        <f t="shared" si="49"/>
        <v>项</v>
      </c>
      <c r="M605" s="690">
        <f>VLOOKUP(B605,[262]公共预算支出!$C$3:$G$395,5,FALSE)</f>
        <v>107</v>
      </c>
      <c r="O605" s="691">
        <f>VLOOKUP(B605,[267]Sheet1!$D$6:$M$413,10,0)</f>
        <v>161</v>
      </c>
    </row>
    <row r="606" s="681" customFormat="1" ht="36" customHeight="1" spans="1:15">
      <c r="A606" s="684">
        <f t="shared" si="45"/>
        <v>7</v>
      </c>
      <c r="B606" s="438">
        <v>2081005</v>
      </c>
      <c r="C606" s="439" t="s">
        <v>706</v>
      </c>
      <c r="D606" s="230">
        <v>0</v>
      </c>
      <c r="E606" s="230">
        <v>0</v>
      </c>
      <c r="F606" s="230"/>
      <c r="G606" s="472">
        <f t="shared" si="46"/>
        <v>0</v>
      </c>
      <c r="H606" s="472">
        <f t="shared" si="47"/>
        <v>0</v>
      </c>
      <c r="I606" s="688" t="str">
        <f t="shared" si="48"/>
        <v>否</v>
      </c>
      <c r="J606" s="689" t="str">
        <f t="shared" si="49"/>
        <v>项</v>
      </c>
      <c r="M606" s="408"/>
      <c r="O606" s="408"/>
    </row>
    <row r="607" s="681" customFormat="1" ht="36" customHeight="1" spans="1:15">
      <c r="A607" s="684">
        <f t="shared" si="45"/>
        <v>7</v>
      </c>
      <c r="B607" s="438">
        <v>2081006</v>
      </c>
      <c r="C607" s="439" t="s">
        <v>707</v>
      </c>
      <c r="D607" s="230">
        <v>10</v>
      </c>
      <c r="E607" s="230">
        <v>93</v>
      </c>
      <c r="F607" s="230">
        <v>1</v>
      </c>
      <c r="G607" s="472">
        <f t="shared" si="46"/>
        <v>-0.9</v>
      </c>
      <c r="H607" s="472">
        <f t="shared" si="47"/>
        <v>0.010752688172043</v>
      </c>
      <c r="I607" s="688" t="str">
        <f t="shared" si="48"/>
        <v>是</v>
      </c>
      <c r="J607" s="689" t="str">
        <f t="shared" si="49"/>
        <v>项</v>
      </c>
      <c r="M607" s="408"/>
      <c r="O607" s="691">
        <f>VLOOKUP(B607,[267]Sheet1!$D$6:$M$413,10,0)</f>
        <v>1</v>
      </c>
    </row>
    <row r="608" s="681" customFormat="1" ht="36" customHeight="1" spans="1:15">
      <c r="A608" s="684">
        <f t="shared" si="45"/>
        <v>7</v>
      </c>
      <c r="B608" s="438">
        <v>2081099</v>
      </c>
      <c r="C608" s="439" t="s">
        <v>708</v>
      </c>
      <c r="D608" s="230">
        <v>139</v>
      </c>
      <c r="E608" s="230">
        <v>0</v>
      </c>
      <c r="F608" s="230"/>
      <c r="G608" s="472">
        <f t="shared" si="46"/>
        <v>-1</v>
      </c>
      <c r="H608" s="472">
        <f t="shared" si="47"/>
        <v>0</v>
      </c>
      <c r="I608" s="688" t="str">
        <f t="shared" si="48"/>
        <v>是</v>
      </c>
      <c r="J608" s="689" t="str">
        <f t="shared" si="49"/>
        <v>项</v>
      </c>
      <c r="M608" s="408"/>
      <c r="O608" s="408"/>
    </row>
    <row r="609" s="681" customFormat="1" ht="36" customHeight="1" spans="1:10">
      <c r="A609" s="684">
        <f t="shared" si="45"/>
        <v>5</v>
      </c>
      <c r="B609" s="437">
        <v>20811</v>
      </c>
      <c r="C609" s="289" t="s">
        <v>709</v>
      </c>
      <c r="D609" s="286">
        <v>644</v>
      </c>
      <c r="E609" s="286">
        <v>879</v>
      </c>
      <c r="F609" s="286">
        <f>SUM(F610:F617)</f>
        <v>630</v>
      </c>
      <c r="G609" s="475">
        <f t="shared" si="46"/>
        <v>-0.0217391304347826</v>
      </c>
      <c r="H609" s="475">
        <f t="shared" si="47"/>
        <v>0.716723549488055</v>
      </c>
      <c r="I609" s="688" t="str">
        <f t="shared" si="48"/>
        <v>是</v>
      </c>
      <c r="J609" s="689" t="str">
        <f t="shared" si="49"/>
        <v>款</v>
      </c>
    </row>
    <row r="610" s="681" customFormat="1" ht="36" customHeight="1" spans="1:15">
      <c r="A610" s="684">
        <f t="shared" si="45"/>
        <v>7</v>
      </c>
      <c r="B610" s="438">
        <v>2081101</v>
      </c>
      <c r="C610" s="439" t="s">
        <v>307</v>
      </c>
      <c r="D610" s="230">
        <v>115</v>
      </c>
      <c r="E610" s="230">
        <v>120</v>
      </c>
      <c r="F610" s="230">
        <v>99</v>
      </c>
      <c r="G610" s="472">
        <f t="shared" si="46"/>
        <v>-0.139130434782609</v>
      </c>
      <c r="H610" s="472">
        <f t="shared" si="47"/>
        <v>0.825</v>
      </c>
      <c r="I610" s="688" t="str">
        <f t="shared" si="48"/>
        <v>是</v>
      </c>
      <c r="J610" s="689" t="str">
        <f t="shared" si="49"/>
        <v>项</v>
      </c>
      <c r="M610" s="690">
        <f>VLOOKUP(B610,[262]公共预算支出!$C$3:$G$395,5,FALSE)</f>
        <v>93</v>
      </c>
      <c r="O610" s="691">
        <f>VLOOKUP(B610,[267]Sheet1!$D$6:$M$413,10,0)</f>
        <v>99</v>
      </c>
    </row>
    <row r="611" s="681" customFormat="1" ht="36" customHeight="1" spans="1:15">
      <c r="A611" s="684">
        <f t="shared" si="45"/>
        <v>7</v>
      </c>
      <c r="B611" s="438">
        <v>2081102</v>
      </c>
      <c r="C611" s="439" t="s">
        <v>308</v>
      </c>
      <c r="D611" s="230">
        <v>0</v>
      </c>
      <c r="E611" s="230">
        <v>0</v>
      </c>
      <c r="F611" s="230"/>
      <c r="G611" s="472">
        <f t="shared" si="46"/>
        <v>0</v>
      </c>
      <c r="H611" s="472">
        <f t="shared" si="47"/>
        <v>0</v>
      </c>
      <c r="I611" s="688" t="str">
        <f t="shared" si="48"/>
        <v>否</v>
      </c>
      <c r="J611" s="689" t="str">
        <f t="shared" si="49"/>
        <v>项</v>
      </c>
      <c r="M611" s="408"/>
      <c r="O611" s="408"/>
    </row>
    <row r="612" s="681" customFormat="1" ht="36" customHeight="1" spans="1:15">
      <c r="A612" s="684">
        <f t="shared" si="45"/>
        <v>7</v>
      </c>
      <c r="B612" s="438">
        <v>2081103</v>
      </c>
      <c r="C612" s="439" t="s">
        <v>309</v>
      </c>
      <c r="D612" s="230">
        <v>0</v>
      </c>
      <c r="E612" s="230">
        <v>0</v>
      </c>
      <c r="F612" s="230"/>
      <c r="G612" s="472">
        <f t="shared" si="46"/>
        <v>0</v>
      </c>
      <c r="H612" s="472">
        <f t="shared" si="47"/>
        <v>0</v>
      </c>
      <c r="I612" s="688" t="str">
        <f t="shared" si="48"/>
        <v>否</v>
      </c>
      <c r="J612" s="689" t="str">
        <f t="shared" si="49"/>
        <v>项</v>
      </c>
      <c r="M612" s="408"/>
      <c r="O612" s="408"/>
    </row>
    <row r="613" s="681" customFormat="1" ht="36" customHeight="1" spans="1:15">
      <c r="A613" s="684">
        <f t="shared" si="45"/>
        <v>7</v>
      </c>
      <c r="B613" s="438">
        <v>2081104</v>
      </c>
      <c r="C613" s="439" t="s">
        <v>710</v>
      </c>
      <c r="D613" s="230">
        <v>52</v>
      </c>
      <c r="E613" s="230">
        <v>121</v>
      </c>
      <c r="F613" s="230">
        <v>44</v>
      </c>
      <c r="G613" s="472">
        <f t="shared" si="46"/>
        <v>-0.153846153846154</v>
      </c>
      <c r="H613" s="472">
        <f t="shared" si="47"/>
        <v>0.363636363636364</v>
      </c>
      <c r="I613" s="688" t="str">
        <f t="shared" si="48"/>
        <v>是</v>
      </c>
      <c r="J613" s="689" t="str">
        <f t="shared" si="49"/>
        <v>项</v>
      </c>
      <c r="M613" s="690">
        <f>VLOOKUP(B613,[262]公共预算支出!$C$3:$G$395,5,FALSE)</f>
        <v>44</v>
      </c>
      <c r="O613" s="691">
        <f>VLOOKUP(B613,[267]Sheet1!$D$6:$M$413,10,0)</f>
        <v>44</v>
      </c>
    </row>
    <row r="614" s="681" customFormat="1" ht="36" customHeight="1" spans="1:15">
      <c r="A614" s="684">
        <f t="shared" si="45"/>
        <v>7</v>
      </c>
      <c r="B614" s="438">
        <v>2081105</v>
      </c>
      <c r="C614" s="439" t="s">
        <v>711</v>
      </c>
      <c r="D614" s="230">
        <v>30</v>
      </c>
      <c r="E614" s="230">
        <v>151</v>
      </c>
      <c r="F614" s="230">
        <v>32</v>
      </c>
      <c r="G614" s="472">
        <f t="shared" si="46"/>
        <v>0.0666666666666667</v>
      </c>
      <c r="H614" s="472">
        <f t="shared" si="47"/>
        <v>0.211920529801325</v>
      </c>
      <c r="I614" s="688" t="str">
        <f t="shared" si="48"/>
        <v>是</v>
      </c>
      <c r="J614" s="689" t="str">
        <f t="shared" si="49"/>
        <v>项</v>
      </c>
      <c r="M614" s="690">
        <f>VLOOKUP(B614,[262]公共预算支出!$C$3:$G$395,5,FALSE)</f>
        <v>17</v>
      </c>
      <c r="O614" s="691">
        <f>VLOOKUP(B614,[267]Sheet1!$D$6:$M$413,10,0)</f>
        <v>32</v>
      </c>
    </row>
    <row r="615" s="681" customFormat="1" ht="36" customHeight="1" spans="1:15">
      <c r="A615" s="684">
        <f t="shared" si="45"/>
        <v>7</v>
      </c>
      <c r="B615" s="438">
        <v>2081106</v>
      </c>
      <c r="C615" s="439" t="s">
        <v>712</v>
      </c>
      <c r="D615" s="230">
        <v>0</v>
      </c>
      <c r="E615" s="230">
        <v>0</v>
      </c>
      <c r="F615" s="230"/>
      <c r="G615" s="472">
        <f t="shared" si="46"/>
        <v>0</v>
      </c>
      <c r="H615" s="472">
        <f t="shared" si="47"/>
        <v>0</v>
      </c>
      <c r="I615" s="688" t="str">
        <f t="shared" si="48"/>
        <v>否</v>
      </c>
      <c r="J615" s="689" t="str">
        <f t="shared" si="49"/>
        <v>项</v>
      </c>
      <c r="M615" s="408"/>
      <c r="O615" s="408"/>
    </row>
    <row r="616" s="681" customFormat="1" ht="36" customHeight="1" spans="1:15">
      <c r="A616" s="684">
        <f t="shared" si="45"/>
        <v>7</v>
      </c>
      <c r="B616" s="438">
        <v>2081107</v>
      </c>
      <c r="C616" s="439" t="s">
        <v>713</v>
      </c>
      <c r="D616" s="230">
        <v>403</v>
      </c>
      <c r="E616" s="230">
        <v>389</v>
      </c>
      <c r="F616" s="230">
        <v>417</v>
      </c>
      <c r="G616" s="472">
        <f t="shared" si="46"/>
        <v>0.0347394540942929</v>
      </c>
      <c r="H616" s="472">
        <f t="shared" si="47"/>
        <v>1.0719794344473</v>
      </c>
      <c r="I616" s="688" t="str">
        <f t="shared" si="48"/>
        <v>是</v>
      </c>
      <c r="J616" s="689" t="str">
        <f t="shared" si="49"/>
        <v>项</v>
      </c>
      <c r="M616" s="690">
        <f>VLOOKUP(B616,[262]公共预算支出!$C$3:$G$395,5,FALSE)</f>
        <v>417</v>
      </c>
      <c r="O616" s="691">
        <f>VLOOKUP(B616,[267]Sheet1!$D$6:$M$413,10,0)</f>
        <v>417</v>
      </c>
    </row>
    <row r="617" s="681" customFormat="1" ht="36" customHeight="1" spans="1:15">
      <c r="A617" s="684">
        <f t="shared" si="45"/>
        <v>7</v>
      </c>
      <c r="B617" s="438">
        <v>2081199</v>
      </c>
      <c r="C617" s="439" t="s">
        <v>714</v>
      </c>
      <c r="D617" s="230">
        <v>44</v>
      </c>
      <c r="E617" s="230">
        <v>98</v>
      </c>
      <c r="F617" s="230">
        <v>38</v>
      </c>
      <c r="G617" s="472">
        <f t="shared" si="46"/>
        <v>-0.136363636363636</v>
      </c>
      <c r="H617" s="472">
        <f t="shared" si="47"/>
        <v>0.387755102040816</v>
      </c>
      <c r="I617" s="688" t="str">
        <f t="shared" si="48"/>
        <v>是</v>
      </c>
      <c r="J617" s="689" t="str">
        <f t="shared" si="49"/>
        <v>项</v>
      </c>
      <c r="M617" s="690">
        <f>VLOOKUP(B617,[262]公共预算支出!$C$3:$G$395,5,FALSE)</f>
        <v>37</v>
      </c>
      <c r="O617" s="691">
        <f>VLOOKUP(B617,[267]Sheet1!$D$6:$M$413,10,0)</f>
        <v>38</v>
      </c>
    </row>
    <row r="618" s="681" customFormat="1" ht="36" customHeight="1" spans="1:10">
      <c r="A618" s="684">
        <f t="shared" si="45"/>
        <v>5</v>
      </c>
      <c r="B618" s="437">
        <v>20816</v>
      </c>
      <c r="C618" s="289" t="s">
        <v>715</v>
      </c>
      <c r="D618" s="286">
        <v>46</v>
      </c>
      <c r="E618" s="286">
        <v>74</v>
      </c>
      <c r="F618" s="286">
        <f>SUM(F619:F623)</f>
        <v>61</v>
      </c>
      <c r="G618" s="475">
        <f t="shared" si="46"/>
        <v>0.326086956521739</v>
      </c>
      <c r="H618" s="475">
        <f t="shared" si="47"/>
        <v>0.824324324324324</v>
      </c>
      <c r="I618" s="688" t="str">
        <f t="shared" si="48"/>
        <v>是</v>
      </c>
      <c r="J618" s="689" t="str">
        <f t="shared" si="49"/>
        <v>款</v>
      </c>
    </row>
    <row r="619" s="681" customFormat="1" ht="36" customHeight="1" spans="1:15">
      <c r="A619" s="684">
        <f t="shared" si="45"/>
        <v>7</v>
      </c>
      <c r="B619" s="438">
        <v>2081601</v>
      </c>
      <c r="C619" s="439" t="s">
        <v>307</v>
      </c>
      <c r="D619" s="230">
        <v>45</v>
      </c>
      <c r="E619" s="230">
        <v>54</v>
      </c>
      <c r="F619" s="230">
        <v>59</v>
      </c>
      <c r="G619" s="472">
        <f t="shared" si="46"/>
        <v>0.311111111111111</v>
      </c>
      <c r="H619" s="472">
        <f t="shared" si="47"/>
        <v>1.09259259259259</v>
      </c>
      <c r="I619" s="688" t="str">
        <f t="shared" si="48"/>
        <v>是</v>
      </c>
      <c r="J619" s="689" t="str">
        <f t="shared" si="49"/>
        <v>项</v>
      </c>
      <c r="M619" s="690">
        <f>VLOOKUP(B619,[262]公共预算支出!$C$3:$G$395,5,FALSE)</f>
        <v>57</v>
      </c>
      <c r="O619" s="691">
        <f>VLOOKUP(B619,[267]Sheet1!$D$6:$M$413,10,0)</f>
        <v>59</v>
      </c>
    </row>
    <row r="620" s="681" customFormat="1" ht="36" customHeight="1" spans="1:15">
      <c r="A620" s="684">
        <f t="shared" si="45"/>
        <v>7</v>
      </c>
      <c r="B620" s="438">
        <v>2081602</v>
      </c>
      <c r="C620" s="439" t="s">
        <v>308</v>
      </c>
      <c r="D620" s="230">
        <v>0</v>
      </c>
      <c r="E620" s="230">
        <v>0</v>
      </c>
      <c r="F620" s="230"/>
      <c r="G620" s="472">
        <f t="shared" si="46"/>
        <v>0</v>
      </c>
      <c r="H620" s="472">
        <f t="shared" si="47"/>
        <v>0</v>
      </c>
      <c r="I620" s="688" t="str">
        <f t="shared" si="48"/>
        <v>否</v>
      </c>
      <c r="J620" s="689" t="str">
        <f t="shared" si="49"/>
        <v>项</v>
      </c>
      <c r="M620" s="408"/>
      <c r="O620" s="408"/>
    </row>
    <row r="621" s="681" customFormat="1" ht="36" customHeight="1" spans="1:15">
      <c r="A621" s="684">
        <f t="shared" si="45"/>
        <v>7</v>
      </c>
      <c r="B621" s="438">
        <v>2081603</v>
      </c>
      <c r="C621" s="439" t="s">
        <v>309</v>
      </c>
      <c r="D621" s="230">
        <v>0</v>
      </c>
      <c r="E621" s="230">
        <v>0</v>
      </c>
      <c r="F621" s="230"/>
      <c r="G621" s="472">
        <f t="shared" si="46"/>
        <v>0</v>
      </c>
      <c r="H621" s="472">
        <f t="shared" si="47"/>
        <v>0</v>
      </c>
      <c r="I621" s="688" t="str">
        <f t="shared" si="48"/>
        <v>否</v>
      </c>
      <c r="J621" s="689" t="str">
        <f t="shared" si="49"/>
        <v>项</v>
      </c>
      <c r="M621" s="408"/>
      <c r="O621" s="408"/>
    </row>
    <row r="622" s="681" customFormat="1" ht="36" customHeight="1" spans="1:15">
      <c r="A622" s="684">
        <f t="shared" si="45"/>
        <v>7</v>
      </c>
      <c r="B622" s="438">
        <v>2081650</v>
      </c>
      <c r="C622" s="439" t="s">
        <v>435</v>
      </c>
      <c r="D622" s="230">
        <v>0</v>
      </c>
      <c r="E622" s="230">
        <v>0</v>
      </c>
      <c r="F622" s="230"/>
      <c r="G622" s="472">
        <f t="shared" si="46"/>
        <v>0</v>
      </c>
      <c r="H622" s="472">
        <f t="shared" si="47"/>
        <v>0</v>
      </c>
      <c r="I622" s="688" t="str">
        <f t="shared" si="48"/>
        <v>否</v>
      </c>
      <c r="J622" s="689" t="str">
        <f t="shared" si="49"/>
        <v>项</v>
      </c>
      <c r="M622" s="408"/>
      <c r="O622" s="408"/>
    </row>
    <row r="623" s="681" customFormat="1" ht="36" customHeight="1" spans="1:15">
      <c r="A623" s="684">
        <f t="shared" si="45"/>
        <v>7</v>
      </c>
      <c r="B623" s="438">
        <v>2081699</v>
      </c>
      <c r="C623" s="439" t="s">
        <v>716</v>
      </c>
      <c r="D623" s="230">
        <v>1</v>
      </c>
      <c r="E623" s="230">
        <v>20</v>
      </c>
      <c r="F623" s="230">
        <v>2</v>
      </c>
      <c r="G623" s="472">
        <f t="shared" si="46"/>
        <v>1</v>
      </c>
      <c r="H623" s="472">
        <f t="shared" si="47"/>
        <v>0.1</v>
      </c>
      <c r="I623" s="688" t="str">
        <f t="shared" si="48"/>
        <v>是</v>
      </c>
      <c r="J623" s="689" t="str">
        <f t="shared" si="49"/>
        <v>项</v>
      </c>
      <c r="M623" s="690">
        <f>VLOOKUP(B623,[262]公共预算支出!$C$3:$G$395,5,FALSE)</f>
        <v>2</v>
      </c>
      <c r="O623" s="691">
        <f>VLOOKUP(B623,[267]Sheet1!$D$6:$M$413,10,0)</f>
        <v>2</v>
      </c>
    </row>
    <row r="624" s="681" customFormat="1" ht="36" customHeight="1" spans="1:10">
      <c r="A624" s="684">
        <f t="shared" si="45"/>
        <v>5</v>
      </c>
      <c r="B624" s="437">
        <v>20819</v>
      </c>
      <c r="C624" s="289" t="s">
        <v>717</v>
      </c>
      <c r="D624" s="286">
        <v>2776</v>
      </c>
      <c r="E624" s="286">
        <v>1025</v>
      </c>
      <c r="F624" s="297">
        <f>SUM(F625:F626)</f>
        <v>2940</v>
      </c>
      <c r="G624" s="475">
        <f t="shared" si="46"/>
        <v>0.0590778097982709</v>
      </c>
      <c r="H624" s="475">
        <f t="shared" si="47"/>
        <v>2.86829268292683</v>
      </c>
      <c r="I624" s="688" t="str">
        <f t="shared" si="48"/>
        <v>是</v>
      </c>
      <c r="J624" s="689" t="str">
        <f t="shared" si="49"/>
        <v>款</v>
      </c>
    </row>
    <row r="625" s="681" customFormat="1" ht="36" customHeight="1" spans="1:15">
      <c r="A625" s="684">
        <f t="shared" si="45"/>
        <v>7</v>
      </c>
      <c r="B625" s="438">
        <v>2081901</v>
      </c>
      <c r="C625" s="439" t="s">
        <v>718</v>
      </c>
      <c r="D625" s="230">
        <v>1213</v>
      </c>
      <c r="E625" s="230">
        <v>480</v>
      </c>
      <c r="F625" s="230">
        <v>1194</v>
      </c>
      <c r="G625" s="472">
        <f t="shared" si="46"/>
        <v>-0.0156636438582028</v>
      </c>
      <c r="H625" s="472">
        <f t="shared" si="47"/>
        <v>2.4875</v>
      </c>
      <c r="I625" s="688" t="str">
        <f t="shared" si="48"/>
        <v>是</v>
      </c>
      <c r="J625" s="689" t="str">
        <f t="shared" si="49"/>
        <v>项</v>
      </c>
      <c r="M625" s="690">
        <f>VLOOKUP(B625,[262]公共预算支出!$C$3:$G$395,5,FALSE)</f>
        <v>1194</v>
      </c>
      <c r="O625" s="691">
        <f>VLOOKUP(B625,[267]Sheet1!$D$6:$M$413,10,0)</f>
        <v>1194</v>
      </c>
    </row>
    <row r="626" s="681" customFormat="1" ht="36" customHeight="1" spans="1:15">
      <c r="A626" s="684">
        <f t="shared" si="45"/>
        <v>7</v>
      </c>
      <c r="B626" s="438">
        <v>2081902</v>
      </c>
      <c r="C626" s="439" t="s">
        <v>719</v>
      </c>
      <c r="D626" s="230">
        <v>1563</v>
      </c>
      <c r="E626" s="230">
        <v>545</v>
      </c>
      <c r="F626" s="230">
        <v>1746</v>
      </c>
      <c r="G626" s="472">
        <f t="shared" si="46"/>
        <v>0.117082533589251</v>
      </c>
      <c r="H626" s="472">
        <f t="shared" si="47"/>
        <v>3.20366972477064</v>
      </c>
      <c r="I626" s="688" t="str">
        <f t="shared" si="48"/>
        <v>是</v>
      </c>
      <c r="J626" s="689" t="str">
        <f t="shared" si="49"/>
        <v>项</v>
      </c>
      <c r="M626" s="690">
        <f>VLOOKUP(B626,[262]公共预算支出!$C$3:$G$395,5,FALSE)</f>
        <v>1746</v>
      </c>
      <c r="O626" s="691">
        <f>VLOOKUP(B626,[267]Sheet1!$D$6:$M$413,10,0)</f>
        <v>1746</v>
      </c>
    </row>
    <row r="627" s="681" customFormat="1" ht="36" customHeight="1" spans="1:10">
      <c r="A627" s="684">
        <f t="shared" si="45"/>
        <v>5</v>
      </c>
      <c r="B627" s="437">
        <v>20820</v>
      </c>
      <c r="C627" s="289" t="s">
        <v>720</v>
      </c>
      <c r="D627" s="286">
        <v>233</v>
      </c>
      <c r="E627" s="286">
        <v>124</v>
      </c>
      <c r="F627" s="286">
        <f>SUM(F628:F629)</f>
        <v>227</v>
      </c>
      <c r="G627" s="475">
        <f t="shared" si="46"/>
        <v>-0.0257510729613734</v>
      </c>
      <c r="H627" s="475">
        <f t="shared" si="47"/>
        <v>1.83064516129032</v>
      </c>
      <c r="I627" s="688" t="str">
        <f t="shared" si="48"/>
        <v>是</v>
      </c>
      <c r="J627" s="689" t="str">
        <f t="shared" si="49"/>
        <v>款</v>
      </c>
    </row>
    <row r="628" s="681" customFormat="1" ht="36" customHeight="1" spans="1:15">
      <c r="A628" s="684">
        <f t="shared" si="45"/>
        <v>7</v>
      </c>
      <c r="B628" s="438">
        <v>2082001</v>
      </c>
      <c r="C628" s="439" t="s">
        <v>721</v>
      </c>
      <c r="D628" s="230">
        <v>231</v>
      </c>
      <c r="E628" s="230">
        <v>114</v>
      </c>
      <c r="F628" s="230">
        <v>227</v>
      </c>
      <c r="G628" s="472">
        <f t="shared" si="46"/>
        <v>-0.0173160173160173</v>
      </c>
      <c r="H628" s="472">
        <f t="shared" si="47"/>
        <v>1.99122807017544</v>
      </c>
      <c r="I628" s="688" t="str">
        <f t="shared" si="48"/>
        <v>是</v>
      </c>
      <c r="J628" s="689" t="str">
        <f t="shared" si="49"/>
        <v>项</v>
      </c>
      <c r="M628" s="690">
        <f>VLOOKUP(B628,[262]公共预算支出!$C$3:$G$395,5,FALSE)</f>
        <v>227</v>
      </c>
      <c r="O628" s="691">
        <f>VLOOKUP(B628,[267]Sheet1!$D$6:$M$413,10,0)</f>
        <v>227</v>
      </c>
    </row>
    <row r="629" s="681" customFormat="1" ht="36" customHeight="1" spans="1:15">
      <c r="A629" s="684">
        <f t="shared" si="45"/>
        <v>7</v>
      </c>
      <c r="B629" s="438">
        <v>2082002</v>
      </c>
      <c r="C629" s="439" t="s">
        <v>722</v>
      </c>
      <c r="D629" s="230">
        <v>2</v>
      </c>
      <c r="E629" s="230">
        <v>10</v>
      </c>
      <c r="F629" s="230"/>
      <c r="G629" s="472">
        <f t="shared" si="46"/>
        <v>-1</v>
      </c>
      <c r="H629" s="472">
        <f t="shared" si="47"/>
        <v>0</v>
      </c>
      <c r="I629" s="688" t="str">
        <f t="shared" si="48"/>
        <v>是</v>
      </c>
      <c r="J629" s="689" t="str">
        <f t="shared" si="49"/>
        <v>项</v>
      </c>
      <c r="M629" s="408">
        <f>VLOOKUP(B629,[262]公共预算支出!$C$3:$G$395,5,FALSE)</f>
        <v>0</v>
      </c>
      <c r="O629" s="408">
        <f>VLOOKUP(B629,[267]Sheet1!$D$6:$M$413,10,0)</f>
        <v>0</v>
      </c>
    </row>
    <row r="630" s="681" customFormat="1" ht="36" customHeight="1" spans="1:10">
      <c r="A630" s="684">
        <f t="shared" si="45"/>
        <v>5</v>
      </c>
      <c r="B630" s="437">
        <v>20821</v>
      </c>
      <c r="C630" s="289" t="s">
        <v>723</v>
      </c>
      <c r="D630" s="286">
        <v>320</v>
      </c>
      <c r="E630" s="286">
        <v>74</v>
      </c>
      <c r="F630" s="297">
        <f>SUM(F631:F632)</f>
        <v>324</v>
      </c>
      <c r="G630" s="475">
        <f t="shared" si="46"/>
        <v>0.0125</v>
      </c>
      <c r="H630" s="475">
        <f t="shared" si="47"/>
        <v>4.37837837837838</v>
      </c>
      <c r="I630" s="688" t="str">
        <f t="shared" si="48"/>
        <v>是</v>
      </c>
      <c r="J630" s="689" t="str">
        <f t="shared" si="49"/>
        <v>款</v>
      </c>
    </row>
    <row r="631" s="681" customFormat="1" ht="36" customHeight="1" spans="1:15">
      <c r="A631" s="684">
        <f t="shared" si="45"/>
        <v>7</v>
      </c>
      <c r="B631" s="438">
        <v>2082101</v>
      </c>
      <c r="C631" s="439" t="s">
        <v>724</v>
      </c>
      <c r="D631" s="230">
        <v>8</v>
      </c>
      <c r="E631" s="230">
        <v>0</v>
      </c>
      <c r="F631" s="230">
        <v>135</v>
      </c>
      <c r="G631" s="472">
        <f t="shared" si="46"/>
        <v>15.875</v>
      </c>
      <c r="H631" s="472">
        <f t="shared" si="47"/>
        <v>0</v>
      </c>
      <c r="I631" s="688" t="str">
        <f t="shared" si="48"/>
        <v>是</v>
      </c>
      <c r="J631" s="689" t="str">
        <f t="shared" si="49"/>
        <v>项</v>
      </c>
      <c r="M631" s="690">
        <f>VLOOKUP(B631,[262]公共预算支出!$C$3:$G$395,5,FALSE)</f>
        <v>135</v>
      </c>
      <c r="O631" s="691">
        <f>VLOOKUP(B631,[267]Sheet1!$D$6:$M$413,10,0)</f>
        <v>135</v>
      </c>
    </row>
    <row r="632" s="681" customFormat="1" ht="36" customHeight="1" spans="1:15">
      <c r="A632" s="684">
        <f t="shared" si="45"/>
        <v>7</v>
      </c>
      <c r="B632" s="438">
        <v>2082102</v>
      </c>
      <c r="C632" s="439" t="s">
        <v>725</v>
      </c>
      <c r="D632" s="230">
        <v>312</v>
      </c>
      <c r="E632" s="230">
        <v>74</v>
      </c>
      <c r="F632" s="230">
        <v>189</v>
      </c>
      <c r="G632" s="472">
        <f t="shared" si="46"/>
        <v>-0.394230769230769</v>
      </c>
      <c r="H632" s="472">
        <f t="shared" si="47"/>
        <v>2.55405405405405</v>
      </c>
      <c r="I632" s="688" t="str">
        <f t="shared" si="48"/>
        <v>是</v>
      </c>
      <c r="J632" s="689" t="str">
        <f t="shared" si="49"/>
        <v>项</v>
      </c>
      <c r="M632" s="690">
        <f>VLOOKUP(B632,[262]公共预算支出!$C$3:$G$395,5,FALSE)</f>
        <v>189</v>
      </c>
      <c r="O632" s="691">
        <f>VLOOKUP(B632,[267]Sheet1!$D$6:$M$413,10,0)</f>
        <v>189</v>
      </c>
    </row>
    <row r="633" s="681" customFormat="1" ht="36" customHeight="1" spans="1:10">
      <c r="A633" s="684">
        <f t="shared" si="45"/>
        <v>5</v>
      </c>
      <c r="B633" s="437">
        <v>20824</v>
      </c>
      <c r="C633" s="289" t="s">
        <v>726</v>
      </c>
      <c r="D633" s="286">
        <v>0</v>
      </c>
      <c r="E633" s="286">
        <v>0</v>
      </c>
      <c r="F633" s="297">
        <f>SUM(F634:F635)</f>
        <v>0</v>
      </c>
      <c r="G633" s="475">
        <f t="shared" si="46"/>
        <v>0</v>
      </c>
      <c r="H633" s="475">
        <f t="shared" si="47"/>
        <v>0</v>
      </c>
      <c r="I633" s="688" t="str">
        <f t="shared" si="48"/>
        <v>否</v>
      </c>
      <c r="J633" s="689" t="str">
        <f t="shared" si="49"/>
        <v>款</v>
      </c>
    </row>
    <row r="634" s="681" customFormat="1" ht="36" customHeight="1" spans="1:15">
      <c r="A634" s="684">
        <f t="shared" si="45"/>
        <v>7</v>
      </c>
      <c r="B634" s="438">
        <v>2082401</v>
      </c>
      <c r="C634" s="439" t="s">
        <v>727</v>
      </c>
      <c r="D634" s="230">
        <v>0</v>
      </c>
      <c r="E634" s="230">
        <v>0</v>
      </c>
      <c r="F634" s="230"/>
      <c r="G634" s="472">
        <f t="shared" si="46"/>
        <v>0</v>
      </c>
      <c r="H634" s="472">
        <f t="shared" si="47"/>
        <v>0</v>
      </c>
      <c r="I634" s="688" t="str">
        <f t="shared" si="48"/>
        <v>否</v>
      </c>
      <c r="J634" s="689" t="str">
        <f t="shared" si="49"/>
        <v>项</v>
      </c>
      <c r="M634" s="408"/>
      <c r="O634" s="408"/>
    </row>
    <row r="635" s="681" customFormat="1" ht="36" customHeight="1" spans="1:15">
      <c r="A635" s="684">
        <f t="shared" si="45"/>
        <v>7</v>
      </c>
      <c r="B635" s="438">
        <v>2082402</v>
      </c>
      <c r="C635" s="439" t="s">
        <v>728</v>
      </c>
      <c r="D635" s="230">
        <v>0</v>
      </c>
      <c r="E635" s="230">
        <v>0</v>
      </c>
      <c r="F635" s="230"/>
      <c r="G635" s="472">
        <f t="shared" si="46"/>
        <v>0</v>
      </c>
      <c r="H635" s="472">
        <f t="shared" si="47"/>
        <v>0</v>
      </c>
      <c r="I635" s="688" t="str">
        <f t="shared" si="48"/>
        <v>否</v>
      </c>
      <c r="J635" s="689" t="str">
        <f t="shared" si="49"/>
        <v>项</v>
      </c>
      <c r="M635" s="408"/>
      <c r="O635" s="408"/>
    </row>
    <row r="636" s="681" customFormat="1" ht="36" customHeight="1" spans="1:10">
      <c r="A636" s="684">
        <f t="shared" si="45"/>
        <v>5</v>
      </c>
      <c r="B636" s="437">
        <v>20825</v>
      </c>
      <c r="C636" s="289" t="s">
        <v>729</v>
      </c>
      <c r="D636" s="286">
        <v>67</v>
      </c>
      <c r="E636" s="286">
        <v>73</v>
      </c>
      <c r="F636" s="297">
        <f>SUM(F637:F638)</f>
        <v>165</v>
      </c>
      <c r="G636" s="475">
        <f t="shared" si="46"/>
        <v>1.46268656716418</v>
      </c>
      <c r="H636" s="475">
        <f t="shared" si="47"/>
        <v>2.26027397260274</v>
      </c>
      <c r="I636" s="688" t="str">
        <f t="shared" si="48"/>
        <v>是</v>
      </c>
      <c r="J636" s="689" t="str">
        <f t="shared" si="49"/>
        <v>款</v>
      </c>
    </row>
    <row r="637" s="681" customFormat="1" ht="36" customHeight="1" spans="1:15">
      <c r="A637" s="684">
        <f t="shared" si="45"/>
        <v>7</v>
      </c>
      <c r="B637" s="438">
        <v>2082501</v>
      </c>
      <c r="C637" s="439" t="s">
        <v>730</v>
      </c>
      <c r="D637" s="230">
        <v>0</v>
      </c>
      <c r="E637" s="230">
        <v>0</v>
      </c>
      <c r="F637" s="230"/>
      <c r="G637" s="472">
        <f t="shared" si="46"/>
        <v>0</v>
      </c>
      <c r="H637" s="472">
        <f t="shared" si="47"/>
        <v>0</v>
      </c>
      <c r="I637" s="688" t="str">
        <f t="shared" si="48"/>
        <v>否</v>
      </c>
      <c r="J637" s="689" t="str">
        <f t="shared" si="49"/>
        <v>项</v>
      </c>
      <c r="M637" s="408"/>
      <c r="O637" s="408"/>
    </row>
    <row r="638" s="681" customFormat="1" ht="36" customHeight="1" spans="1:15">
      <c r="A638" s="684">
        <f t="shared" si="45"/>
        <v>7</v>
      </c>
      <c r="B638" s="438">
        <v>2082502</v>
      </c>
      <c r="C638" s="439" t="s">
        <v>731</v>
      </c>
      <c r="D638" s="230">
        <v>67</v>
      </c>
      <c r="E638" s="230">
        <v>73</v>
      </c>
      <c r="F638" s="230">
        <v>165</v>
      </c>
      <c r="G638" s="472">
        <f t="shared" si="46"/>
        <v>1.46268656716418</v>
      </c>
      <c r="H638" s="472">
        <f t="shared" si="47"/>
        <v>2.26027397260274</v>
      </c>
      <c r="I638" s="688" t="str">
        <f t="shared" si="48"/>
        <v>是</v>
      </c>
      <c r="J638" s="689" t="str">
        <f t="shared" si="49"/>
        <v>项</v>
      </c>
      <c r="M638" s="690">
        <f>VLOOKUP(B638,[262]公共预算支出!$C$3:$G$395,5,FALSE)</f>
        <v>164</v>
      </c>
      <c r="O638" s="691">
        <f>VLOOKUP(B638,[267]Sheet1!$D$6:$M$413,10,0)</f>
        <v>164</v>
      </c>
    </row>
    <row r="639" s="681" customFormat="1" ht="36" customHeight="1" spans="1:10">
      <c r="A639" s="684">
        <f t="shared" si="45"/>
        <v>5</v>
      </c>
      <c r="B639" s="437">
        <v>20826</v>
      </c>
      <c r="C639" s="289" t="s">
        <v>732</v>
      </c>
      <c r="D639" s="286">
        <v>693</v>
      </c>
      <c r="E639" s="286">
        <v>517</v>
      </c>
      <c r="F639" s="286">
        <f>SUM(F640:F642)</f>
        <v>1453</v>
      </c>
      <c r="G639" s="475">
        <f t="shared" si="46"/>
        <v>1.0966810966811</v>
      </c>
      <c r="H639" s="475">
        <f t="shared" si="47"/>
        <v>2.81044487427466</v>
      </c>
      <c r="I639" s="688" t="str">
        <f t="shared" si="48"/>
        <v>是</v>
      </c>
      <c r="J639" s="689" t="str">
        <f t="shared" si="49"/>
        <v>款</v>
      </c>
    </row>
    <row r="640" s="681" customFormat="1" ht="36" customHeight="1" spans="1:15">
      <c r="A640" s="684">
        <f t="shared" si="45"/>
        <v>7</v>
      </c>
      <c r="B640" s="438">
        <v>2082601</v>
      </c>
      <c r="C640" s="439" t="s">
        <v>733</v>
      </c>
      <c r="D640" s="230">
        <v>0</v>
      </c>
      <c r="E640" s="230">
        <v>0</v>
      </c>
      <c r="F640" s="230"/>
      <c r="G640" s="472">
        <f t="shared" si="46"/>
        <v>0</v>
      </c>
      <c r="H640" s="472">
        <f t="shared" si="47"/>
        <v>0</v>
      </c>
      <c r="I640" s="688" t="str">
        <f t="shared" si="48"/>
        <v>否</v>
      </c>
      <c r="J640" s="689" t="str">
        <f t="shared" si="49"/>
        <v>项</v>
      </c>
      <c r="M640" s="408"/>
      <c r="O640" s="408"/>
    </row>
    <row r="641" s="681" customFormat="1" ht="36" customHeight="1" spans="1:15">
      <c r="A641" s="684">
        <f t="shared" si="45"/>
        <v>7</v>
      </c>
      <c r="B641" s="438">
        <v>2082602</v>
      </c>
      <c r="C641" s="439" t="s">
        <v>734</v>
      </c>
      <c r="D641" s="230">
        <v>693</v>
      </c>
      <c r="E641" s="230">
        <v>517</v>
      </c>
      <c r="F641" s="230">
        <v>1453</v>
      </c>
      <c r="G641" s="472">
        <f t="shared" si="46"/>
        <v>1.0966810966811</v>
      </c>
      <c r="H641" s="472">
        <f t="shared" si="47"/>
        <v>2.81044487427466</v>
      </c>
      <c r="I641" s="688" t="str">
        <f t="shared" si="48"/>
        <v>是</v>
      </c>
      <c r="J641" s="689" t="str">
        <f t="shared" si="49"/>
        <v>项</v>
      </c>
      <c r="M641" s="690">
        <f>VLOOKUP(B641,[262]公共预算支出!$C$3:$G$395,5,FALSE)</f>
        <v>1200</v>
      </c>
      <c r="O641" s="691">
        <f>VLOOKUP(B641,[267]Sheet1!$D$6:$M$413,10,0)</f>
        <v>1453</v>
      </c>
    </row>
    <row r="642" s="681" customFormat="1" ht="36" customHeight="1" spans="1:15">
      <c r="A642" s="684">
        <f t="shared" si="45"/>
        <v>7</v>
      </c>
      <c r="B642" s="438">
        <v>2082699</v>
      </c>
      <c r="C642" s="439" t="s">
        <v>735</v>
      </c>
      <c r="D642" s="230">
        <v>0</v>
      </c>
      <c r="E642" s="230">
        <v>0</v>
      </c>
      <c r="F642" s="230"/>
      <c r="G642" s="472">
        <f t="shared" si="46"/>
        <v>0</v>
      </c>
      <c r="H642" s="472">
        <f t="shared" si="47"/>
        <v>0</v>
      </c>
      <c r="I642" s="688" t="str">
        <f t="shared" si="48"/>
        <v>否</v>
      </c>
      <c r="J642" s="689" t="str">
        <f t="shared" si="49"/>
        <v>项</v>
      </c>
      <c r="M642" s="408"/>
      <c r="O642" s="408"/>
    </row>
    <row r="643" s="681" customFormat="1" ht="36" customHeight="1" spans="1:10">
      <c r="A643" s="684">
        <f t="shared" si="45"/>
        <v>5</v>
      </c>
      <c r="B643" s="437">
        <v>20827</v>
      </c>
      <c r="C643" s="289" t="s">
        <v>736</v>
      </c>
      <c r="D643" s="286">
        <v>0</v>
      </c>
      <c r="E643" s="286">
        <v>0</v>
      </c>
      <c r="F643" s="297">
        <f>SUM(F644:F646)</f>
        <v>0</v>
      </c>
      <c r="G643" s="475">
        <f t="shared" si="46"/>
        <v>0</v>
      </c>
      <c r="H643" s="475">
        <f t="shared" si="47"/>
        <v>0</v>
      </c>
      <c r="I643" s="688" t="str">
        <f t="shared" si="48"/>
        <v>否</v>
      </c>
      <c r="J643" s="689" t="str">
        <f t="shared" si="49"/>
        <v>款</v>
      </c>
    </row>
    <row r="644" s="681" customFormat="1" ht="36" customHeight="1" spans="1:15">
      <c r="A644" s="684">
        <f t="shared" si="45"/>
        <v>7</v>
      </c>
      <c r="B644" s="438">
        <v>2082701</v>
      </c>
      <c r="C644" s="439" t="s">
        <v>737</v>
      </c>
      <c r="D644" s="230">
        <v>0</v>
      </c>
      <c r="E644" s="230">
        <v>0</v>
      </c>
      <c r="F644" s="230"/>
      <c r="G644" s="472">
        <f t="shared" si="46"/>
        <v>0</v>
      </c>
      <c r="H644" s="472">
        <f t="shared" si="47"/>
        <v>0</v>
      </c>
      <c r="I644" s="688" t="str">
        <f t="shared" si="48"/>
        <v>否</v>
      </c>
      <c r="J644" s="689" t="str">
        <f t="shared" si="49"/>
        <v>项</v>
      </c>
      <c r="M644" s="408"/>
      <c r="O644" s="408"/>
    </row>
    <row r="645" s="681" customFormat="1" ht="36" customHeight="1" spans="1:15">
      <c r="A645" s="684">
        <f t="shared" si="45"/>
        <v>7</v>
      </c>
      <c r="B645" s="438">
        <v>2082702</v>
      </c>
      <c r="C645" s="439" t="s">
        <v>738</v>
      </c>
      <c r="D645" s="230">
        <v>0</v>
      </c>
      <c r="E645" s="230">
        <v>0</v>
      </c>
      <c r="F645" s="230"/>
      <c r="G645" s="472">
        <f t="shared" si="46"/>
        <v>0</v>
      </c>
      <c r="H645" s="472">
        <f t="shared" si="47"/>
        <v>0</v>
      </c>
      <c r="I645" s="688" t="str">
        <f t="shared" si="48"/>
        <v>否</v>
      </c>
      <c r="J645" s="689" t="str">
        <f t="shared" si="49"/>
        <v>项</v>
      </c>
      <c r="M645" s="408"/>
      <c r="O645" s="408"/>
    </row>
    <row r="646" s="681" customFormat="1" ht="36" customHeight="1" spans="1:15">
      <c r="A646" s="684">
        <f t="shared" ref="A646:A709" si="50">LEN(B646)</f>
        <v>7</v>
      </c>
      <c r="B646" s="438">
        <v>2082799</v>
      </c>
      <c r="C646" s="439" t="s">
        <v>739</v>
      </c>
      <c r="D646" s="230">
        <v>0</v>
      </c>
      <c r="E646" s="230">
        <v>0</v>
      </c>
      <c r="F646" s="230"/>
      <c r="G646" s="472">
        <f t="shared" ref="G646:G709" si="51">IF(D646&lt;0,"",IFERROR(F646/D646-1,0))</f>
        <v>0</v>
      </c>
      <c r="H646" s="472">
        <f t="shared" ref="H646:H709" si="52">IF(D646&lt;0,"",IFERROR(F646/E646,0))</f>
        <v>0</v>
      </c>
      <c r="I646" s="688" t="str">
        <f t="shared" ref="I646:I709" si="53">IF(LEN(B646)=3,"是",IF(C646&lt;&gt;"",IF(SUM(D646:F646)&lt;&gt;0,"是","否"),"是"))</f>
        <v>否</v>
      </c>
      <c r="J646" s="689" t="str">
        <f t="shared" ref="J646:J709" si="54">IF(LEN(B646)=3,"类",IF(LEN(B646)=5,"款","项"))</f>
        <v>项</v>
      </c>
      <c r="M646" s="408"/>
      <c r="O646" s="408"/>
    </row>
    <row r="647" s="681" customFormat="1" ht="36" customHeight="1" spans="1:10">
      <c r="A647" s="684">
        <f t="shared" si="50"/>
        <v>5</v>
      </c>
      <c r="B647" s="437">
        <v>20828</v>
      </c>
      <c r="C647" s="289" t="s">
        <v>740</v>
      </c>
      <c r="D647" s="286">
        <v>374</v>
      </c>
      <c r="E647" s="286">
        <v>315</v>
      </c>
      <c r="F647" s="286">
        <f>SUM(F648:F655)</f>
        <v>253</v>
      </c>
      <c r="G647" s="475">
        <f t="shared" si="51"/>
        <v>-0.323529411764706</v>
      </c>
      <c r="H647" s="475">
        <f t="shared" si="52"/>
        <v>0.803174603174603</v>
      </c>
      <c r="I647" s="688" t="str">
        <f t="shared" si="53"/>
        <v>是</v>
      </c>
      <c r="J647" s="689" t="str">
        <f t="shared" si="54"/>
        <v>款</v>
      </c>
    </row>
    <row r="648" s="681" customFormat="1" ht="36" customHeight="1" spans="1:15">
      <c r="A648" s="684">
        <f t="shared" si="50"/>
        <v>7</v>
      </c>
      <c r="B648" s="438">
        <v>2082801</v>
      </c>
      <c r="C648" s="439" t="s">
        <v>307</v>
      </c>
      <c r="D648" s="230">
        <v>168</v>
      </c>
      <c r="E648" s="230">
        <v>103</v>
      </c>
      <c r="F648" s="230">
        <v>92</v>
      </c>
      <c r="G648" s="472">
        <f t="shared" si="51"/>
        <v>-0.452380952380952</v>
      </c>
      <c r="H648" s="472">
        <f t="shared" si="52"/>
        <v>0.893203883495146</v>
      </c>
      <c r="I648" s="688" t="str">
        <f t="shared" si="53"/>
        <v>是</v>
      </c>
      <c r="J648" s="689" t="str">
        <f t="shared" si="54"/>
        <v>项</v>
      </c>
      <c r="M648" s="690">
        <f>VLOOKUP(B648,[262]公共预算支出!$C$3:$G$395,5,FALSE)</f>
        <v>88</v>
      </c>
      <c r="O648" s="691">
        <f>VLOOKUP(B648,[267]Sheet1!$D$6:$M$413,10,0)</f>
        <v>92</v>
      </c>
    </row>
    <row r="649" s="681" customFormat="1" ht="36" customHeight="1" spans="1:15">
      <c r="A649" s="684">
        <f t="shared" si="50"/>
        <v>7</v>
      </c>
      <c r="B649" s="438">
        <v>2082802</v>
      </c>
      <c r="C649" s="439" t="s">
        <v>308</v>
      </c>
      <c r="D649" s="230">
        <v>0</v>
      </c>
      <c r="E649" s="230">
        <v>0</v>
      </c>
      <c r="F649" s="230"/>
      <c r="G649" s="472">
        <f t="shared" si="51"/>
        <v>0</v>
      </c>
      <c r="H649" s="472">
        <f t="shared" si="52"/>
        <v>0</v>
      </c>
      <c r="I649" s="688" t="str">
        <f t="shared" si="53"/>
        <v>否</v>
      </c>
      <c r="J649" s="689" t="str">
        <f t="shared" si="54"/>
        <v>项</v>
      </c>
      <c r="M649" s="408"/>
      <c r="O649" s="408"/>
    </row>
    <row r="650" s="681" customFormat="1" ht="36" customHeight="1" spans="1:15">
      <c r="A650" s="684">
        <f t="shared" si="50"/>
        <v>7</v>
      </c>
      <c r="B650" s="438">
        <v>2082803</v>
      </c>
      <c r="C650" s="439" t="s">
        <v>309</v>
      </c>
      <c r="D650" s="230">
        <v>0</v>
      </c>
      <c r="E650" s="230">
        <v>0</v>
      </c>
      <c r="F650" s="230"/>
      <c r="G650" s="472">
        <f t="shared" si="51"/>
        <v>0</v>
      </c>
      <c r="H650" s="472">
        <f t="shared" si="52"/>
        <v>0</v>
      </c>
      <c r="I650" s="688" t="str">
        <f t="shared" si="53"/>
        <v>否</v>
      </c>
      <c r="J650" s="689" t="str">
        <f t="shared" si="54"/>
        <v>项</v>
      </c>
      <c r="M650" s="408"/>
      <c r="O650" s="408"/>
    </row>
    <row r="651" s="681" customFormat="1" ht="36" customHeight="1" spans="1:15">
      <c r="A651" s="684">
        <f t="shared" si="50"/>
        <v>7</v>
      </c>
      <c r="B651" s="438">
        <v>2082804</v>
      </c>
      <c r="C651" s="439" t="s">
        <v>741</v>
      </c>
      <c r="D651" s="230">
        <v>104</v>
      </c>
      <c r="E651" s="230">
        <v>102</v>
      </c>
      <c r="F651" s="230">
        <v>53</v>
      </c>
      <c r="G651" s="472">
        <f t="shared" si="51"/>
        <v>-0.490384615384615</v>
      </c>
      <c r="H651" s="472">
        <f t="shared" si="52"/>
        <v>0.519607843137255</v>
      </c>
      <c r="I651" s="688" t="str">
        <f t="shared" si="53"/>
        <v>是</v>
      </c>
      <c r="J651" s="689" t="str">
        <f t="shared" si="54"/>
        <v>项</v>
      </c>
      <c r="M651" s="690">
        <f>VLOOKUP(B651,[262]公共预算支出!$C$3:$G$395,5,FALSE)</f>
        <v>53</v>
      </c>
      <c r="O651" s="691">
        <f>VLOOKUP(B651,[267]Sheet1!$D$6:$M$413,10,0)</f>
        <v>53</v>
      </c>
    </row>
    <row r="652" s="681" customFormat="1" ht="36" customHeight="1" spans="1:15">
      <c r="A652" s="684">
        <f t="shared" si="50"/>
        <v>7</v>
      </c>
      <c r="B652" s="438">
        <v>2082805</v>
      </c>
      <c r="C652" s="439" t="s">
        <v>742</v>
      </c>
      <c r="D652" s="230">
        <v>0</v>
      </c>
      <c r="E652" s="230">
        <v>0</v>
      </c>
      <c r="F652" s="230"/>
      <c r="G652" s="472">
        <f t="shared" si="51"/>
        <v>0</v>
      </c>
      <c r="H652" s="472">
        <f t="shared" si="52"/>
        <v>0</v>
      </c>
      <c r="I652" s="688" t="str">
        <f t="shared" si="53"/>
        <v>否</v>
      </c>
      <c r="J652" s="689" t="str">
        <f t="shared" si="54"/>
        <v>项</v>
      </c>
      <c r="M652" s="408"/>
      <c r="O652" s="408"/>
    </row>
    <row r="653" s="681" customFormat="1" ht="36" customHeight="1" spans="1:15">
      <c r="A653" s="684">
        <f t="shared" si="50"/>
        <v>7</v>
      </c>
      <c r="B653" s="438">
        <v>2082806</v>
      </c>
      <c r="C653" s="439" t="s">
        <v>743</v>
      </c>
      <c r="D653" s="230"/>
      <c r="E653" s="230">
        <v>0</v>
      </c>
      <c r="F653" s="230"/>
      <c r="G653" s="472">
        <f t="shared" si="51"/>
        <v>0</v>
      </c>
      <c r="H653" s="472">
        <f t="shared" si="52"/>
        <v>0</v>
      </c>
      <c r="I653" s="688" t="str">
        <f t="shared" si="53"/>
        <v>否</v>
      </c>
      <c r="J653" s="689" t="str">
        <f t="shared" si="54"/>
        <v>项</v>
      </c>
      <c r="M653" s="408"/>
      <c r="O653" s="408"/>
    </row>
    <row r="654" s="681" customFormat="1" ht="36" customHeight="1" spans="1:15">
      <c r="A654" s="684">
        <f t="shared" si="50"/>
        <v>7</v>
      </c>
      <c r="B654" s="438">
        <v>2082850</v>
      </c>
      <c r="C654" s="439" t="s">
        <v>316</v>
      </c>
      <c r="D654" s="230">
        <v>101</v>
      </c>
      <c r="E654" s="230">
        <v>104</v>
      </c>
      <c r="F654" s="230">
        <v>100</v>
      </c>
      <c r="G654" s="472">
        <f t="shared" si="51"/>
        <v>-0.00990099009900991</v>
      </c>
      <c r="H654" s="472">
        <f t="shared" si="52"/>
        <v>0.961538461538462</v>
      </c>
      <c r="I654" s="688" t="str">
        <f t="shared" si="53"/>
        <v>是</v>
      </c>
      <c r="J654" s="689" t="str">
        <f t="shared" si="54"/>
        <v>项</v>
      </c>
      <c r="M654" s="690">
        <f>VLOOKUP(B654,[262]公共预算支出!$C$3:$G$395,5,FALSE)</f>
        <v>100</v>
      </c>
      <c r="O654" s="691">
        <f>VLOOKUP(B654,[267]Sheet1!$D$6:$M$413,10,0)</f>
        <v>100</v>
      </c>
    </row>
    <row r="655" s="681" customFormat="1" ht="36" customHeight="1" spans="1:15">
      <c r="A655" s="684">
        <f t="shared" si="50"/>
        <v>7</v>
      </c>
      <c r="B655" s="438">
        <v>2082899</v>
      </c>
      <c r="C655" s="439" t="s">
        <v>744</v>
      </c>
      <c r="D655" s="230">
        <v>1</v>
      </c>
      <c r="E655" s="230">
        <v>6</v>
      </c>
      <c r="F655" s="230">
        <v>8</v>
      </c>
      <c r="G655" s="472">
        <f t="shared" si="51"/>
        <v>7</v>
      </c>
      <c r="H655" s="472">
        <f t="shared" si="52"/>
        <v>1.33333333333333</v>
      </c>
      <c r="I655" s="688" t="str">
        <f t="shared" si="53"/>
        <v>是</v>
      </c>
      <c r="J655" s="689" t="str">
        <f t="shared" si="54"/>
        <v>项</v>
      </c>
      <c r="M655" s="690">
        <f>VLOOKUP(B655,[262]公共预算支出!$C$3:$G$395,5,FALSE)</f>
        <v>4</v>
      </c>
      <c r="O655" s="691">
        <f>VLOOKUP(B655,[267]Sheet1!$D$6:$M$413,10,0)</f>
        <v>8</v>
      </c>
    </row>
    <row r="656" s="681" customFormat="1" ht="36" customHeight="1" spans="1:10">
      <c r="A656" s="684">
        <f t="shared" si="50"/>
        <v>5</v>
      </c>
      <c r="B656" s="437">
        <v>20830</v>
      </c>
      <c r="C656" s="289" t="s">
        <v>745</v>
      </c>
      <c r="D656" s="286">
        <v>27</v>
      </c>
      <c r="E656" s="286">
        <v>0</v>
      </c>
      <c r="F656" s="297">
        <f>SUM(F657:F658)</f>
        <v>50</v>
      </c>
      <c r="G656" s="475">
        <f t="shared" si="51"/>
        <v>0.851851851851852</v>
      </c>
      <c r="H656" s="475">
        <f t="shared" si="52"/>
        <v>0</v>
      </c>
      <c r="I656" s="688" t="str">
        <f t="shared" si="53"/>
        <v>是</v>
      </c>
      <c r="J656" s="689" t="str">
        <f t="shared" si="54"/>
        <v>款</v>
      </c>
    </row>
    <row r="657" s="681" customFormat="1" ht="36" customHeight="1" spans="1:15">
      <c r="A657" s="684">
        <f t="shared" si="50"/>
        <v>7</v>
      </c>
      <c r="B657" s="438">
        <v>2083001</v>
      </c>
      <c r="C657" s="439" t="s">
        <v>746</v>
      </c>
      <c r="D657" s="230">
        <v>27</v>
      </c>
      <c r="E657" s="230">
        <v>0</v>
      </c>
      <c r="F657" s="230">
        <v>50</v>
      </c>
      <c r="G657" s="472">
        <f t="shared" si="51"/>
        <v>0.851851851851852</v>
      </c>
      <c r="H657" s="472">
        <f t="shared" si="52"/>
        <v>0</v>
      </c>
      <c r="I657" s="688" t="str">
        <f t="shared" si="53"/>
        <v>是</v>
      </c>
      <c r="J657" s="689" t="str">
        <f t="shared" si="54"/>
        <v>项</v>
      </c>
      <c r="M657" s="690">
        <f>VLOOKUP(B657,[262]公共预算支出!$C$3:$G$395,5,FALSE)</f>
        <v>23</v>
      </c>
      <c r="O657" s="691">
        <f>VLOOKUP(B657,[267]Sheet1!$D$6:$M$413,10,0)</f>
        <v>50</v>
      </c>
    </row>
    <row r="658" s="681" customFormat="1" ht="36" customHeight="1" spans="1:15">
      <c r="A658" s="684">
        <f t="shared" si="50"/>
        <v>7</v>
      </c>
      <c r="B658" s="438">
        <v>2083099</v>
      </c>
      <c r="C658" s="439" t="s">
        <v>747</v>
      </c>
      <c r="D658" s="230">
        <v>0</v>
      </c>
      <c r="E658" s="230">
        <v>0</v>
      </c>
      <c r="F658" s="230"/>
      <c r="G658" s="472">
        <f t="shared" si="51"/>
        <v>0</v>
      </c>
      <c r="H658" s="472">
        <f t="shared" si="52"/>
        <v>0</v>
      </c>
      <c r="I658" s="688" t="str">
        <f t="shared" si="53"/>
        <v>否</v>
      </c>
      <c r="J658" s="689" t="str">
        <f t="shared" si="54"/>
        <v>项</v>
      </c>
      <c r="M658" s="408"/>
      <c r="O658" s="408"/>
    </row>
    <row r="659" s="681" customFormat="1" ht="36" customHeight="1" spans="1:10">
      <c r="A659" s="684">
        <f t="shared" si="50"/>
        <v>5</v>
      </c>
      <c r="B659" s="437">
        <v>20899</v>
      </c>
      <c r="C659" s="289" t="s">
        <v>748</v>
      </c>
      <c r="D659" s="286">
        <v>351</v>
      </c>
      <c r="E659" s="286">
        <v>344</v>
      </c>
      <c r="F659" s="286">
        <f>F660</f>
        <v>343</v>
      </c>
      <c r="G659" s="475">
        <f t="shared" si="51"/>
        <v>-0.0227920227920227</v>
      </c>
      <c r="H659" s="475">
        <f t="shared" si="52"/>
        <v>0.997093023255814</v>
      </c>
      <c r="I659" s="688" t="str">
        <f t="shared" si="53"/>
        <v>是</v>
      </c>
      <c r="J659" s="689" t="str">
        <f t="shared" si="54"/>
        <v>款</v>
      </c>
    </row>
    <row r="660" s="681" customFormat="1" ht="36" customHeight="1" spans="1:15">
      <c r="A660" s="684">
        <f t="shared" si="50"/>
        <v>7</v>
      </c>
      <c r="B660" s="448">
        <v>2089999</v>
      </c>
      <c r="C660" s="439" t="s">
        <v>748</v>
      </c>
      <c r="D660" s="230">
        <v>351</v>
      </c>
      <c r="E660" s="230">
        <v>344</v>
      </c>
      <c r="F660" s="230">
        <v>343</v>
      </c>
      <c r="G660" s="472">
        <f t="shared" si="51"/>
        <v>-0.0227920227920227</v>
      </c>
      <c r="H660" s="472">
        <f t="shared" si="52"/>
        <v>0.997093023255814</v>
      </c>
      <c r="I660" s="688" t="str">
        <f t="shared" si="53"/>
        <v>是</v>
      </c>
      <c r="J660" s="689" t="str">
        <f t="shared" si="54"/>
        <v>项</v>
      </c>
      <c r="M660" s="690">
        <f>VLOOKUP(B660,[262]公共预算支出!$C$3:$G$395,5,FALSE)</f>
        <v>341</v>
      </c>
      <c r="O660" s="691">
        <f>VLOOKUP(B660,[267]Sheet1!$D$6:$M$413,10,0)</f>
        <v>343</v>
      </c>
    </row>
    <row r="661" s="681" customFormat="1" ht="36" customHeight="1" spans="1:10">
      <c r="A661" s="684">
        <f t="shared" si="50"/>
        <v>4</v>
      </c>
      <c r="B661" s="285" t="s">
        <v>1351</v>
      </c>
      <c r="C661" s="445" t="s">
        <v>1341</v>
      </c>
      <c r="D661" s="230"/>
      <c r="E661" s="230"/>
      <c r="F661" s="230"/>
      <c r="G661" s="475">
        <f t="shared" si="51"/>
        <v>0</v>
      </c>
      <c r="H661" s="475">
        <f t="shared" si="52"/>
        <v>0</v>
      </c>
      <c r="I661" s="688" t="str">
        <f t="shared" si="53"/>
        <v>否</v>
      </c>
      <c r="J661" s="689" t="str">
        <f t="shared" si="54"/>
        <v>项</v>
      </c>
    </row>
    <row r="662" s="681" customFormat="1" ht="36" customHeight="1" spans="1:10">
      <c r="A662" s="684">
        <f t="shared" si="50"/>
        <v>4</v>
      </c>
      <c r="B662" s="285" t="s">
        <v>1352</v>
      </c>
      <c r="C662" s="445" t="s">
        <v>1353</v>
      </c>
      <c r="D662" s="230"/>
      <c r="E662" s="230"/>
      <c r="F662" s="230"/>
      <c r="G662" s="475">
        <f t="shared" si="51"/>
        <v>0</v>
      </c>
      <c r="H662" s="475">
        <f t="shared" si="52"/>
        <v>0</v>
      </c>
      <c r="I662" s="688" t="str">
        <f t="shared" si="53"/>
        <v>否</v>
      </c>
      <c r="J662" s="689" t="str">
        <f t="shared" si="54"/>
        <v>项</v>
      </c>
    </row>
    <row r="663" s="681" customFormat="1" ht="36" customHeight="1" spans="1:10">
      <c r="A663" s="684">
        <f t="shared" si="50"/>
        <v>3</v>
      </c>
      <c r="B663" s="437">
        <v>210</v>
      </c>
      <c r="C663" s="285" t="s">
        <v>265</v>
      </c>
      <c r="D663" s="286">
        <v>15651</v>
      </c>
      <c r="E663" s="286">
        <v>14426</v>
      </c>
      <c r="F663" s="286">
        <f>SUM(F664,F669,F684,F688,F700,F703,F707,F712,F716,F720,F723,F732,F734,F740,F745,F747:F748)</f>
        <v>14499</v>
      </c>
      <c r="G663" s="475">
        <f t="shared" si="51"/>
        <v>-0.073605520414031</v>
      </c>
      <c r="H663" s="475">
        <f t="shared" si="52"/>
        <v>1.00506030777762</v>
      </c>
      <c r="I663" s="688" t="str">
        <f t="shared" si="53"/>
        <v>是</v>
      </c>
      <c r="J663" s="689" t="str">
        <f t="shared" si="54"/>
        <v>类</v>
      </c>
    </row>
    <row r="664" s="681" customFormat="1" ht="36" customHeight="1" spans="1:10">
      <c r="A664" s="684">
        <f t="shared" si="50"/>
        <v>5</v>
      </c>
      <c r="B664" s="437">
        <v>21001</v>
      </c>
      <c r="C664" s="289" t="s">
        <v>749</v>
      </c>
      <c r="D664" s="286">
        <v>503</v>
      </c>
      <c r="E664" s="286">
        <v>481</v>
      </c>
      <c r="F664" s="286">
        <f>SUM(F665:F668)</f>
        <v>568</v>
      </c>
      <c r="G664" s="475">
        <f t="shared" si="51"/>
        <v>0.129224652087475</v>
      </c>
      <c r="H664" s="475">
        <f t="shared" si="52"/>
        <v>1.18087318087318</v>
      </c>
      <c r="I664" s="688" t="str">
        <f t="shared" si="53"/>
        <v>是</v>
      </c>
      <c r="J664" s="689" t="str">
        <f t="shared" si="54"/>
        <v>款</v>
      </c>
    </row>
    <row r="665" s="681" customFormat="1" ht="36" customHeight="1" spans="1:15">
      <c r="A665" s="684">
        <f t="shared" si="50"/>
        <v>7</v>
      </c>
      <c r="B665" s="438">
        <v>2100101</v>
      </c>
      <c r="C665" s="439" t="s">
        <v>307</v>
      </c>
      <c r="D665" s="230">
        <v>271</v>
      </c>
      <c r="E665" s="230">
        <v>270</v>
      </c>
      <c r="F665" s="230">
        <v>222</v>
      </c>
      <c r="G665" s="472">
        <f t="shared" si="51"/>
        <v>-0.180811808118081</v>
      </c>
      <c r="H665" s="472">
        <f t="shared" si="52"/>
        <v>0.822222222222222</v>
      </c>
      <c r="I665" s="688" t="str">
        <f t="shared" si="53"/>
        <v>是</v>
      </c>
      <c r="J665" s="689" t="str">
        <f t="shared" si="54"/>
        <v>项</v>
      </c>
      <c r="M665" s="690">
        <f>VLOOKUP(B665,[262]公共预算支出!$C$3:$G$395,5,FALSE)</f>
        <v>211</v>
      </c>
      <c r="O665" s="691">
        <f>VLOOKUP(B665,[267]Sheet1!$D$6:$M$413,10,0)</f>
        <v>222</v>
      </c>
    </row>
    <row r="666" s="681" customFormat="1" ht="36" customHeight="1" spans="1:15">
      <c r="A666" s="684">
        <f t="shared" si="50"/>
        <v>7</v>
      </c>
      <c r="B666" s="438">
        <v>2100102</v>
      </c>
      <c r="C666" s="439" t="s">
        <v>308</v>
      </c>
      <c r="D666" s="230">
        <v>0</v>
      </c>
      <c r="E666" s="230">
        <v>0</v>
      </c>
      <c r="F666" s="230"/>
      <c r="G666" s="472">
        <f t="shared" si="51"/>
        <v>0</v>
      </c>
      <c r="H666" s="472">
        <f t="shared" si="52"/>
        <v>0</v>
      </c>
      <c r="I666" s="688" t="str">
        <f t="shared" si="53"/>
        <v>否</v>
      </c>
      <c r="J666" s="689" t="str">
        <f t="shared" si="54"/>
        <v>项</v>
      </c>
      <c r="M666" s="408"/>
      <c r="O666" s="408"/>
    </row>
    <row r="667" s="681" customFormat="1" ht="36" customHeight="1" spans="1:15">
      <c r="A667" s="684">
        <f t="shared" si="50"/>
        <v>7</v>
      </c>
      <c r="B667" s="438">
        <v>2100103</v>
      </c>
      <c r="C667" s="439" t="s">
        <v>309</v>
      </c>
      <c r="D667" s="230">
        <v>0</v>
      </c>
      <c r="E667" s="230">
        <v>0</v>
      </c>
      <c r="F667" s="230"/>
      <c r="G667" s="472">
        <f t="shared" si="51"/>
        <v>0</v>
      </c>
      <c r="H667" s="472">
        <f t="shared" si="52"/>
        <v>0</v>
      </c>
      <c r="I667" s="688" t="str">
        <f t="shared" si="53"/>
        <v>否</v>
      </c>
      <c r="J667" s="689" t="str">
        <f t="shared" si="54"/>
        <v>项</v>
      </c>
      <c r="M667" s="408"/>
      <c r="O667" s="408"/>
    </row>
    <row r="668" s="681" customFormat="1" ht="36" customHeight="1" spans="1:15">
      <c r="A668" s="684">
        <f t="shared" si="50"/>
        <v>7</v>
      </c>
      <c r="B668" s="438">
        <v>2100199</v>
      </c>
      <c r="C668" s="439" t="s">
        <v>750</v>
      </c>
      <c r="D668" s="230">
        <v>232</v>
      </c>
      <c r="E668" s="230">
        <v>211</v>
      </c>
      <c r="F668" s="230">
        <v>346</v>
      </c>
      <c r="G668" s="472">
        <f t="shared" si="51"/>
        <v>0.491379310344828</v>
      </c>
      <c r="H668" s="472">
        <f t="shared" si="52"/>
        <v>1.63981042654028</v>
      </c>
      <c r="I668" s="688" t="str">
        <f t="shared" si="53"/>
        <v>是</v>
      </c>
      <c r="J668" s="689" t="str">
        <f t="shared" si="54"/>
        <v>项</v>
      </c>
      <c r="M668" s="690">
        <f>VLOOKUP(B668,[262]公共预算支出!$C$3:$G$395,5,FALSE)</f>
        <v>214</v>
      </c>
      <c r="O668" s="691">
        <f>VLOOKUP(B668,[267]Sheet1!$D$6:$M$413,10,0)</f>
        <v>347</v>
      </c>
    </row>
    <row r="669" s="681" customFormat="1" ht="36" customHeight="1" spans="1:10">
      <c r="A669" s="684">
        <f t="shared" si="50"/>
        <v>5</v>
      </c>
      <c r="B669" s="437">
        <v>21002</v>
      </c>
      <c r="C669" s="289" t="s">
        <v>751</v>
      </c>
      <c r="D669" s="286">
        <v>1581</v>
      </c>
      <c r="E669" s="286">
        <v>922</v>
      </c>
      <c r="F669" s="286">
        <f>SUM(F670:F683)</f>
        <v>788</v>
      </c>
      <c r="G669" s="475">
        <f t="shared" si="51"/>
        <v>-0.501581277672359</v>
      </c>
      <c r="H669" s="475">
        <f t="shared" si="52"/>
        <v>0.854663774403471</v>
      </c>
      <c r="I669" s="688" t="str">
        <f t="shared" si="53"/>
        <v>是</v>
      </c>
      <c r="J669" s="689" t="str">
        <f t="shared" si="54"/>
        <v>款</v>
      </c>
    </row>
    <row r="670" s="681" customFormat="1" ht="36" customHeight="1" spans="1:15">
      <c r="A670" s="684">
        <f t="shared" si="50"/>
        <v>7</v>
      </c>
      <c r="B670" s="438">
        <v>2100201</v>
      </c>
      <c r="C670" s="439" t="s">
        <v>752</v>
      </c>
      <c r="D670" s="230">
        <v>890</v>
      </c>
      <c r="E670" s="230">
        <v>201</v>
      </c>
      <c r="F670" s="230"/>
      <c r="G670" s="472">
        <f t="shared" si="51"/>
        <v>-1</v>
      </c>
      <c r="H670" s="472">
        <f t="shared" si="52"/>
        <v>0</v>
      </c>
      <c r="I670" s="688" t="str">
        <f t="shared" si="53"/>
        <v>是</v>
      </c>
      <c r="J670" s="689" t="str">
        <f t="shared" si="54"/>
        <v>项</v>
      </c>
      <c r="M670" s="408">
        <f>VLOOKUP(B670,[262]公共预算支出!$C$3:$G$395,5,FALSE)</f>
        <v>0</v>
      </c>
      <c r="O670" s="408">
        <f>VLOOKUP(B670,[267]Sheet1!$D$6:$M$413,10,0)</f>
        <v>0</v>
      </c>
    </row>
    <row r="671" s="681" customFormat="1" ht="36" customHeight="1" spans="1:15">
      <c r="A671" s="684">
        <f t="shared" si="50"/>
        <v>7</v>
      </c>
      <c r="B671" s="438">
        <v>2100202</v>
      </c>
      <c r="C671" s="439" t="s">
        <v>753</v>
      </c>
      <c r="D671" s="230">
        <v>691</v>
      </c>
      <c r="E671" s="230">
        <v>721</v>
      </c>
      <c r="F671" s="230">
        <v>198</v>
      </c>
      <c r="G671" s="472">
        <f t="shared" si="51"/>
        <v>-0.713458755426918</v>
      </c>
      <c r="H671" s="472">
        <f t="shared" si="52"/>
        <v>0.274618585298197</v>
      </c>
      <c r="I671" s="688" t="str">
        <f t="shared" si="53"/>
        <v>是</v>
      </c>
      <c r="J671" s="689" t="str">
        <f t="shared" si="54"/>
        <v>项</v>
      </c>
      <c r="M671" s="690">
        <f>VLOOKUP(B671,[262]公共预算支出!$C$3:$G$395,5,FALSE)</f>
        <v>198</v>
      </c>
      <c r="O671" s="691">
        <f>VLOOKUP(B671,[267]Sheet1!$D$6:$M$413,10,0)</f>
        <v>198</v>
      </c>
    </row>
    <row r="672" s="681" customFormat="1" ht="36" customHeight="1" spans="1:15">
      <c r="A672" s="684">
        <f t="shared" si="50"/>
        <v>7</v>
      </c>
      <c r="B672" s="438">
        <v>2100203</v>
      </c>
      <c r="C672" s="439" t="s">
        <v>754</v>
      </c>
      <c r="D672" s="230">
        <v>0</v>
      </c>
      <c r="E672" s="230">
        <v>0</v>
      </c>
      <c r="F672" s="230"/>
      <c r="G672" s="472">
        <f t="shared" si="51"/>
        <v>0</v>
      </c>
      <c r="H672" s="472">
        <f t="shared" si="52"/>
        <v>0</v>
      </c>
      <c r="I672" s="688" t="str">
        <f t="shared" si="53"/>
        <v>否</v>
      </c>
      <c r="J672" s="689" t="str">
        <f t="shared" si="54"/>
        <v>项</v>
      </c>
      <c r="M672" s="408"/>
      <c r="O672" s="408"/>
    </row>
    <row r="673" s="681" customFormat="1" ht="36" customHeight="1" spans="1:15">
      <c r="A673" s="684">
        <f t="shared" si="50"/>
        <v>7</v>
      </c>
      <c r="B673" s="438">
        <v>2100204</v>
      </c>
      <c r="C673" s="439" t="s">
        <v>755</v>
      </c>
      <c r="D673" s="230">
        <v>0</v>
      </c>
      <c r="E673" s="230">
        <v>0</v>
      </c>
      <c r="F673" s="230"/>
      <c r="G673" s="472">
        <f t="shared" si="51"/>
        <v>0</v>
      </c>
      <c r="H673" s="472">
        <f t="shared" si="52"/>
        <v>0</v>
      </c>
      <c r="I673" s="688" t="str">
        <f t="shared" si="53"/>
        <v>否</v>
      </c>
      <c r="J673" s="689" t="str">
        <f t="shared" si="54"/>
        <v>项</v>
      </c>
      <c r="M673" s="408"/>
      <c r="O673" s="408"/>
    </row>
    <row r="674" s="681" customFormat="1" ht="36" customHeight="1" spans="1:15">
      <c r="A674" s="684">
        <f t="shared" si="50"/>
        <v>7</v>
      </c>
      <c r="B674" s="438">
        <v>2100205</v>
      </c>
      <c r="C674" s="439" t="s">
        <v>756</v>
      </c>
      <c r="D674" s="230">
        <v>0</v>
      </c>
      <c r="E674" s="230">
        <v>0</v>
      </c>
      <c r="F674" s="230"/>
      <c r="G674" s="472">
        <f t="shared" si="51"/>
        <v>0</v>
      </c>
      <c r="H674" s="472">
        <f t="shared" si="52"/>
        <v>0</v>
      </c>
      <c r="I674" s="688" t="str">
        <f t="shared" si="53"/>
        <v>否</v>
      </c>
      <c r="J674" s="689" t="str">
        <f t="shared" si="54"/>
        <v>项</v>
      </c>
      <c r="M674" s="408"/>
      <c r="O674" s="408"/>
    </row>
    <row r="675" s="681" customFormat="1" ht="36" customHeight="1" spans="1:15">
      <c r="A675" s="684">
        <f t="shared" si="50"/>
        <v>7</v>
      </c>
      <c r="B675" s="438">
        <v>2100206</v>
      </c>
      <c r="C675" s="439" t="s">
        <v>757</v>
      </c>
      <c r="D675" s="230">
        <v>0</v>
      </c>
      <c r="E675" s="230">
        <v>0</v>
      </c>
      <c r="F675" s="230"/>
      <c r="G675" s="472">
        <f t="shared" si="51"/>
        <v>0</v>
      </c>
      <c r="H675" s="472">
        <f t="shared" si="52"/>
        <v>0</v>
      </c>
      <c r="I675" s="688" t="str">
        <f t="shared" si="53"/>
        <v>否</v>
      </c>
      <c r="J675" s="689" t="str">
        <f t="shared" si="54"/>
        <v>项</v>
      </c>
      <c r="M675" s="408"/>
      <c r="O675" s="408"/>
    </row>
    <row r="676" s="681" customFormat="1" ht="36" customHeight="1" spans="1:15">
      <c r="A676" s="684">
        <f t="shared" si="50"/>
        <v>7</v>
      </c>
      <c r="B676" s="438">
        <v>2100207</v>
      </c>
      <c r="C676" s="439" t="s">
        <v>758</v>
      </c>
      <c r="D676" s="230">
        <v>0</v>
      </c>
      <c r="E676" s="230">
        <v>0</v>
      </c>
      <c r="F676" s="230"/>
      <c r="G676" s="472">
        <f t="shared" si="51"/>
        <v>0</v>
      </c>
      <c r="H676" s="472">
        <f t="shared" si="52"/>
        <v>0</v>
      </c>
      <c r="I676" s="688" t="str">
        <f t="shared" si="53"/>
        <v>否</v>
      </c>
      <c r="J676" s="689" t="str">
        <f t="shared" si="54"/>
        <v>项</v>
      </c>
      <c r="M676" s="408"/>
      <c r="O676" s="408"/>
    </row>
    <row r="677" s="681" customFormat="1" ht="36" customHeight="1" spans="1:15">
      <c r="A677" s="684">
        <f t="shared" si="50"/>
        <v>7</v>
      </c>
      <c r="B677" s="438">
        <v>2100208</v>
      </c>
      <c r="C677" s="439" t="s">
        <v>759</v>
      </c>
      <c r="D677" s="230">
        <v>0</v>
      </c>
      <c r="E677" s="230">
        <v>0</v>
      </c>
      <c r="F677" s="230"/>
      <c r="G677" s="472">
        <f t="shared" si="51"/>
        <v>0</v>
      </c>
      <c r="H677" s="472">
        <f t="shared" si="52"/>
        <v>0</v>
      </c>
      <c r="I677" s="688" t="str">
        <f t="shared" si="53"/>
        <v>否</v>
      </c>
      <c r="J677" s="689" t="str">
        <f t="shared" si="54"/>
        <v>项</v>
      </c>
      <c r="M677" s="408"/>
      <c r="O677" s="408"/>
    </row>
    <row r="678" s="681" customFormat="1" ht="36" customHeight="1" spans="1:15">
      <c r="A678" s="684">
        <f t="shared" si="50"/>
        <v>7</v>
      </c>
      <c r="B678" s="438">
        <v>2100209</v>
      </c>
      <c r="C678" s="439" t="s">
        <v>760</v>
      </c>
      <c r="D678" s="230">
        <v>0</v>
      </c>
      <c r="E678" s="230">
        <v>0</v>
      </c>
      <c r="F678" s="230"/>
      <c r="G678" s="472">
        <f t="shared" si="51"/>
        <v>0</v>
      </c>
      <c r="H678" s="472">
        <f t="shared" si="52"/>
        <v>0</v>
      </c>
      <c r="I678" s="688" t="str">
        <f t="shared" si="53"/>
        <v>否</v>
      </c>
      <c r="J678" s="689" t="str">
        <f t="shared" si="54"/>
        <v>项</v>
      </c>
      <c r="M678" s="408"/>
      <c r="O678" s="408"/>
    </row>
    <row r="679" s="681" customFormat="1" ht="36" customHeight="1" spans="1:15">
      <c r="A679" s="684">
        <f t="shared" si="50"/>
        <v>7</v>
      </c>
      <c r="B679" s="438">
        <v>2100210</v>
      </c>
      <c r="C679" s="439" t="s">
        <v>761</v>
      </c>
      <c r="D679" s="230">
        <v>0</v>
      </c>
      <c r="E679" s="230">
        <v>0</v>
      </c>
      <c r="F679" s="230"/>
      <c r="G679" s="472">
        <f t="shared" si="51"/>
        <v>0</v>
      </c>
      <c r="H679" s="472">
        <f t="shared" si="52"/>
        <v>0</v>
      </c>
      <c r="I679" s="688" t="str">
        <f t="shared" si="53"/>
        <v>否</v>
      </c>
      <c r="J679" s="689" t="str">
        <f t="shared" si="54"/>
        <v>项</v>
      </c>
      <c r="M679" s="408"/>
      <c r="O679" s="408"/>
    </row>
    <row r="680" s="681" customFormat="1" ht="36" customHeight="1" spans="1:15">
      <c r="A680" s="684">
        <f t="shared" si="50"/>
        <v>7</v>
      </c>
      <c r="B680" s="438">
        <v>2100211</v>
      </c>
      <c r="C680" s="439" t="s">
        <v>762</v>
      </c>
      <c r="D680" s="230">
        <v>0</v>
      </c>
      <c r="E680" s="230">
        <v>0</v>
      </c>
      <c r="F680" s="230"/>
      <c r="G680" s="472">
        <f t="shared" si="51"/>
        <v>0</v>
      </c>
      <c r="H680" s="472">
        <f t="shared" si="52"/>
        <v>0</v>
      </c>
      <c r="I680" s="688" t="str">
        <f t="shared" si="53"/>
        <v>否</v>
      </c>
      <c r="J680" s="689" t="str">
        <f t="shared" si="54"/>
        <v>项</v>
      </c>
      <c r="M680" s="408"/>
      <c r="O680" s="408"/>
    </row>
    <row r="681" s="681" customFormat="1" ht="36" customHeight="1" spans="1:15">
      <c r="A681" s="684">
        <f t="shared" si="50"/>
        <v>7</v>
      </c>
      <c r="B681" s="438">
        <v>2100212</v>
      </c>
      <c r="C681" s="439" t="s">
        <v>763</v>
      </c>
      <c r="D681" s="230">
        <v>0</v>
      </c>
      <c r="E681" s="230">
        <v>0</v>
      </c>
      <c r="F681" s="230"/>
      <c r="G681" s="472">
        <f t="shared" si="51"/>
        <v>0</v>
      </c>
      <c r="H681" s="472">
        <f t="shared" si="52"/>
        <v>0</v>
      </c>
      <c r="I681" s="688" t="str">
        <f t="shared" si="53"/>
        <v>否</v>
      </c>
      <c r="J681" s="689" t="str">
        <f t="shared" si="54"/>
        <v>项</v>
      </c>
      <c r="M681" s="408"/>
      <c r="O681" s="408"/>
    </row>
    <row r="682" s="681" customFormat="1" ht="36" customHeight="1" spans="1:15">
      <c r="A682" s="684">
        <f t="shared" si="50"/>
        <v>7</v>
      </c>
      <c r="B682" s="438">
        <v>2100213</v>
      </c>
      <c r="C682" s="439" t="s">
        <v>764</v>
      </c>
      <c r="D682" s="230">
        <v>0</v>
      </c>
      <c r="E682" s="230">
        <v>0</v>
      </c>
      <c r="F682" s="230"/>
      <c r="G682" s="472">
        <f t="shared" si="51"/>
        <v>0</v>
      </c>
      <c r="H682" s="472">
        <f t="shared" si="52"/>
        <v>0</v>
      </c>
      <c r="I682" s="688" t="str">
        <f t="shared" si="53"/>
        <v>否</v>
      </c>
      <c r="J682" s="689" t="str">
        <f t="shared" si="54"/>
        <v>项</v>
      </c>
      <c r="M682" s="408"/>
      <c r="O682" s="408"/>
    </row>
    <row r="683" s="681" customFormat="1" ht="36" customHeight="1" spans="1:15">
      <c r="A683" s="684">
        <f t="shared" si="50"/>
        <v>7</v>
      </c>
      <c r="B683" s="438">
        <v>2100299</v>
      </c>
      <c r="C683" s="439" t="s">
        <v>765</v>
      </c>
      <c r="D683" s="230">
        <v>0</v>
      </c>
      <c r="E683" s="230">
        <v>0</v>
      </c>
      <c r="F683" s="230">
        <v>590</v>
      </c>
      <c r="G683" s="472">
        <f t="shared" si="51"/>
        <v>0</v>
      </c>
      <c r="H683" s="472">
        <f t="shared" si="52"/>
        <v>0</v>
      </c>
      <c r="I683" s="688" t="str">
        <f t="shared" si="53"/>
        <v>是</v>
      </c>
      <c r="J683" s="689" t="str">
        <f t="shared" si="54"/>
        <v>项</v>
      </c>
      <c r="M683" s="690">
        <f>VLOOKUP(B683,[262]公共预算支出!$C$3:$G$395,5,FALSE)</f>
        <v>333</v>
      </c>
      <c r="O683" s="691">
        <f>VLOOKUP(B683,[267]Sheet1!$D$6:$M$413,10,0)</f>
        <v>589</v>
      </c>
    </row>
    <row r="684" s="681" customFormat="1" ht="36" customHeight="1" spans="1:10">
      <c r="A684" s="684">
        <f t="shared" si="50"/>
        <v>5</v>
      </c>
      <c r="B684" s="437">
        <v>21003</v>
      </c>
      <c r="C684" s="289" t="s">
        <v>766</v>
      </c>
      <c r="D684" s="286">
        <v>2200</v>
      </c>
      <c r="E684" s="286">
        <v>2127</v>
      </c>
      <c r="F684" s="297">
        <f>SUM(F685:F687)</f>
        <v>2135</v>
      </c>
      <c r="G684" s="475">
        <f t="shared" si="51"/>
        <v>-0.0295454545454545</v>
      </c>
      <c r="H684" s="475">
        <f t="shared" si="52"/>
        <v>1.00376116596145</v>
      </c>
      <c r="I684" s="688" t="str">
        <f t="shared" si="53"/>
        <v>是</v>
      </c>
      <c r="J684" s="689" t="str">
        <f t="shared" si="54"/>
        <v>款</v>
      </c>
    </row>
    <row r="685" s="681" customFormat="1" ht="36" customHeight="1" spans="1:15">
      <c r="A685" s="684">
        <f t="shared" si="50"/>
        <v>7</v>
      </c>
      <c r="B685" s="438">
        <v>2100301</v>
      </c>
      <c r="C685" s="439" t="s">
        <v>767</v>
      </c>
      <c r="D685" s="230">
        <v>135</v>
      </c>
      <c r="E685" s="230">
        <v>127</v>
      </c>
      <c r="F685" s="230">
        <v>120</v>
      </c>
      <c r="G685" s="472">
        <f t="shared" si="51"/>
        <v>-0.111111111111111</v>
      </c>
      <c r="H685" s="472">
        <f t="shared" si="52"/>
        <v>0.94488188976378</v>
      </c>
      <c r="I685" s="688" t="str">
        <f t="shared" si="53"/>
        <v>是</v>
      </c>
      <c r="J685" s="689" t="str">
        <f t="shared" si="54"/>
        <v>项</v>
      </c>
      <c r="M685" s="690">
        <f>VLOOKUP(B685,[262]公共预算支出!$C$3:$G$395,5,FALSE)</f>
        <v>120</v>
      </c>
      <c r="O685" s="691">
        <f>VLOOKUP(B685,[267]Sheet1!$D$6:$M$413,10,0)</f>
        <v>120</v>
      </c>
    </row>
    <row r="686" s="681" customFormat="1" ht="36" customHeight="1" spans="1:15">
      <c r="A686" s="684">
        <f t="shared" si="50"/>
        <v>7</v>
      </c>
      <c r="B686" s="438">
        <v>2100302</v>
      </c>
      <c r="C686" s="439" t="s">
        <v>768</v>
      </c>
      <c r="D686" s="230">
        <v>1809</v>
      </c>
      <c r="E686" s="230">
        <v>1947</v>
      </c>
      <c r="F686" s="230">
        <v>1865</v>
      </c>
      <c r="G686" s="472">
        <f t="shared" si="51"/>
        <v>0.0309563294637922</v>
      </c>
      <c r="H686" s="472">
        <f t="shared" si="52"/>
        <v>0.957883923985619</v>
      </c>
      <c r="I686" s="688" t="str">
        <f t="shared" si="53"/>
        <v>是</v>
      </c>
      <c r="J686" s="689" t="str">
        <f t="shared" si="54"/>
        <v>项</v>
      </c>
      <c r="M686" s="690">
        <f>VLOOKUP(B686,[262]公共预算支出!$C$3:$G$395,5,FALSE)</f>
        <v>1865</v>
      </c>
      <c r="O686" s="691">
        <f>VLOOKUP(B686,[267]Sheet1!$D$6:$M$413,10,0)</f>
        <v>1865</v>
      </c>
    </row>
    <row r="687" s="681" customFormat="1" ht="36" customHeight="1" spans="1:15">
      <c r="A687" s="684">
        <f t="shared" si="50"/>
        <v>7</v>
      </c>
      <c r="B687" s="438">
        <v>2100399</v>
      </c>
      <c r="C687" s="439" t="s">
        <v>769</v>
      </c>
      <c r="D687" s="230">
        <v>256</v>
      </c>
      <c r="E687" s="230">
        <v>53</v>
      </c>
      <c r="F687" s="230">
        <v>150</v>
      </c>
      <c r="G687" s="472">
        <f t="shared" si="51"/>
        <v>-0.4140625</v>
      </c>
      <c r="H687" s="472">
        <f t="shared" si="52"/>
        <v>2.83018867924528</v>
      </c>
      <c r="I687" s="688" t="str">
        <f t="shared" si="53"/>
        <v>是</v>
      </c>
      <c r="J687" s="689" t="str">
        <f t="shared" si="54"/>
        <v>项</v>
      </c>
      <c r="M687" s="690">
        <f>VLOOKUP(B687,[262]公共预算支出!$C$3:$G$395,5,FALSE)</f>
        <v>83</v>
      </c>
      <c r="O687" s="691">
        <f>VLOOKUP(B687,[267]Sheet1!$D$6:$M$413,10,0)</f>
        <v>151</v>
      </c>
    </row>
    <row r="688" s="681" customFormat="1" ht="36" customHeight="1" spans="1:10">
      <c r="A688" s="684">
        <f t="shared" si="50"/>
        <v>5</v>
      </c>
      <c r="B688" s="437">
        <v>21004</v>
      </c>
      <c r="C688" s="289" t="s">
        <v>770</v>
      </c>
      <c r="D688" s="286">
        <v>3970</v>
      </c>
      <c r="E688" s="286">
        <v>1880</v>
      </c>
      <c r="F688" s="286">
        <f>SUM(F689:F699)</f>
        <v>2779</v>
      </c>
      <c r="G688" s="475">
        <f t="shared" si="51"/>
        <v>-0.3</v>
      </c>
      <c r="H688" s="475">
        <f t="shared" si="52"/>
        <v>1.4781914893617</v>
      </c>
      <c r="I688" s="688" t="str">
        <f t="shared" si="53"/>
        <v>是</v>
      </c>
      <c r="J688" s="689" t="str">
        <f t="shared" si="54"/>
        <v>款</v>
      </c>
    </row>
    <row r="689" s="681" customFormat="1" ht="36" customHeight="1" spans="1:15">
      <c r="A689" s="684">
        <f t="shared" si="50"/>
        <v>7</v>
      </c>
      <c r="B689" s="438">
        <v>2100401</v>
      </c>
      <c r="C689" s="439" t="s">
        <v>771</v>
      </c>
      <c r="D689" s="230">
        <v>576</v>
      </c>
      <c r="E689" s="230">
        <v>588</v>
      </c>
      <c r="F689" s="230">
        <v>1100</v>
      </c>
      <c r="G689" s="472">
        <f t="shared" si="51"/>
        <v>0.909722222222222</v>
      </c>
      <c r="H689" s="472">
        <f t="shared" si="52"/>
        <v>1.87074829931973</v>
      </c>
      <c r="I689" s="688" t="str">
        <f t="shared" si="53"/>
        <v>是</v>
      </c>
      <c r="J689" s="689" t="str">
        <f t="shared" si="54"/>
        <v>项</v>
      </c>
      <c r="M689" s="690">
        <f>VLOOKUP(B689,[262]公共预算支出!$C$3:$G$395,5,FALSE)</f>
        <v>1046</v>
      </c>
      <c r="O689" s="691">
        <f>VLOOKUP(B689,[267]Sheet1!$D$6:$M$413,10,0)</f>
        <v>1100</v>
      </c>
    </row>
    <row r="690" s="681" customFormat="1" ht="36" customHeight="1" spans="1:15">
      <c r="A690" s="684">
        <f t="shared" si="50"/>
        <v>7</v>
      </c>
      <c r="B690" s="438">
        <v>2100402</v>
      </c>
      <c r="C690" s="439" t="s">
        <v>772</v>
      </c>
      <c r="D690" s="230">
        <v>136</v>
      </c>
      <c r="E690" s="230">
        <v>135</v>
      </c>
      <c r="F690" s="230">
        <v>111</v>
      </c>
      <c r="G690" s="472">
        <f t="shared" si="51"/>
        <v>-0.183823529411765</v>
      </c>
      <c r="H690" s="472">
        <f t="shared" si="52"/>
        <v>0.822222222222222</v>
      </c>
      <c r="I690" s="688" t="str">
        <f t="shared" si="53"/>
        <v>是</v>
      </c>
      <c r="J690" s="689" t="str">
        <f t="shared" si="54"/>
        <v>项</v>
      </c>
      <c r="M690" s="690">
        <f>VLOOKUP(B690,[262]公共预算支出!$C$3:$G$395,5,FALSE)</f>
        <v>106</v>
      </c>
      <c r="O690" s="691">
        <f>VLOOKUP(B690,[267]Sheet1!$D$6:$M$413,10,0)</f>
        <v>111</v>
      </c>
    </row>
    <row r="691" s="681" customFormat="1" ht="36" customHeight="1" spans="1:15">
      <c r="A691" s="684">
        <f t="shared" si="50"/>
        <v>7</v>
      </c>
      <c r="B691" s="438">
        <v>2100403</v>
      </c>
      <c r="C691" s="439" t="s">
        <v>773</v>
      </c>
      <c r="D691" s="230">
        <v>678</v>
      </c>
      <c r="E691" s="230">
        <v>718</v>
      </c>
      <c r="F691" s="230">
        <v>642</v>
      </c>
      <c r="G691" s="472">
        <f t="shared" si="51"/>
        <v>-0.0530973451327433</v>
      </c>
      <c r="H691" s="472">
        <f t="shared" si="52"/>
        <v>0.894150417827298</v>
      </c>
      <c r="I691" s="688" t="str">
        <f t="shared" si="53"/>
        <v>是</v>
      </c>
      <c r="J691" s="689" t="str">
        <f t="shared" si="54"/>
        <v>项</v>
      </c>
      <c r="M691" s="690">
        <f>VLOOKUP(B691,[262]公共预算支出!$C$3:$G$395,5,FALSE)</f>
        <v>641</v>
      </c>
      <c r="O691" s="691">
        <f>VLOOKUP(B691,[267]Sheet1!$D$6:$M$413,10,0)</f>
        <v>642</v>
      </c>
    </row>
    <row r="692" s="681" customFormat="1" ht="36" customHeight="1" spans="1:15">
      <c r="A692" s="684">
        <f t="shared" si="50"/>
        <v>7</v>
      </c>
      <c r="B692" s="438">
        <v>2100404</v>
      </c>
      <c r="C692" s="439" t="s">
        <v>774</v>
      </c>
      <c r="D692" s="230">
        <v>0</v>
      </c>
      <c r="E692" s="230">
        <v>0</v>
      </c>
      <c r="F692" s="230"/>
      <c r="G692" s="472">
        <f t="shared" si="51"/>
        <v>0</v>
      </c>
      <c r="H692" s="472">
        <f t="shared" si="52"/>
        <v>0</v>
      </c>
      <c r="I692" s="688" t="str">
        <f t="shared" si="53"/>
        <v>否</v>
      </c>
      <c r="J692" s="689" t="str">
        <f t="shared" si="54"/>
        <v>项</v>
      </c>
      <c r="M692" s="408"/>
      <c r="O692" s="408"/>
    </row>
    <row r="693" s="681" customFormat="1" ht="36" customHeight="1" spans="1:15">
      <c r="A693" s="684">
        <f t="shared" si="50"/>
        <v>7</v>
      </c>
      <c r="B693" s="438">
        <v>2100405</v>
      </c>
      <c r="C693" s="439" t="s">
        <v>775</v>
      </c>
      <c r="D693" s="230">
        <v>186</v>
      </c>
      <c r="E693" s="230">
        <v>185</v>
      </c>
      <c r="F693" s="230">
        <v>252</v>
      </c>
      <c r="G693" s="472">
        <f t="shared" si="51"/>
        <v>0.354838709677419</v>
      </c>
      <c r="H693" s="472">
        <f t="shared" si="52"/>
        <v>1.36216216216216</v>
      </c>
      <c r="I693" s="688" t="str">
        <f t="shared" si="53"/>
        <v>是</v>
      </c>
      <c r="J693" s="689" t="str">
        <f t="shared" si="54"/>
        <v>项</v>
      </c>
      <c r="M693" s="690">
        <f>VLOOKUP(B693,[262]公共预算支出!$C$3:$G$395,5,FALSE)</f>
        <v>252</v>
      </c>
      <c r="O693" s="691">
        <f>VLOOKUP(B693,[267]Sheet1!$D$6:$M$413,10,0)</f>
        <v>252</v>
      </c>
    </row>
    <row r="694" s="681" customFormat="1" ht="36" customHeight="1" spans="1:15">
      <c r="A694" s="684">
        <f t="shared" si="50"/>
        <v>7</v>
      </c>
      <c r="B694" s="438">
        <v>2100406</v>
      </c>
      <c r="C694" s="439" t="s">
        <v>776</v>
      </c>
      <c r="D694" s="230">
        <v>0</v>
      </c>
      <c r="E694" s="230">
        <v>0</v>
      </c>
      <c r="F694" s="230"/>
      <c r="G694" s="472">
        <f t="shared" si="51"/>
        <v>0</v>
      </c>
      <c r="H694" s="472">
        <f t="shared" si="52"/>
        <v>0</v>
      </c>
      <c r="I694" s="688" t="str">
        <f t="shared" si="53"/>
        <v>否</v>
      </c>
      <c r="J694" s="689" t="str">
        <f t="shared" si="54"/>
        <v>项</v>
      </c>
      <c r="M694" s="408"/>
      <c r="O694" s="408"/>
    </row>
    <row r="695" s="681" customFormat="1" ht="36" customHeight="1" spans="1:15">
      <c r="A695" s="684">
        <f t="shared" si="50"/>
        <v>7</v>
      </c>
      <c r="B695" s="438">
        <v>2100407</v>
      </c>
      <c r="C695" s="439" t="s">
        <v>777</v>
      </c>
      <c r="D695" s="230">
        <v>0</v>
      </c>
      <c r="E695" s="230">
        <v>0</v>
      </c>
      <c r="F695" s="230"/>
      <c r="G695" s="472">
        <f t="shared" si="51"/>
        <v>0</v>
      </c>
      <c r="H695" s="472">
        <f t="shared" si="52"/>
        <v>0</v>
      </c>
      <c r="I695" s="688" t="str">
        <f t="shared" si="53"/>
        <v>否</v>
      </c>
      <c r="J695" s="689" t="str">
        <f t="shared" si="54"/>
        <v>项</v>
      </c>
      <c r="M695" s="408"/>
      <c r="O695" s="408"/>
    </row>
    <row r="696" s="681" customFormat="1" ht="36" customHeight="1" spans="1:15">
      <c r="A696" s="684">
        <f t="shared" si="50"/>
        <v>7</v>
      </c>
      <c r="B696" s="438">
        <v>2100408</v>
      </c>
      <c r="C696" s="439" t="s">
        <v>778</v>
      </c>
      <c r="D696" s="230">
        <v>1036</v>
      </c>
      <c r="E696" s="230">
        <v>143</v>
      </c>
      <c r="F696" s="230">
        <v>645</v>
      </c>
      <c r="G696" s="472">
        <f t="shared" si="51"/>
        <v>-0.377413127413127</v>
      </c>
      <c r="H696" s="472">
        <f t="shared" si="52"/>
        <v>4.51048951048951</v>
      </c>
      <c r="I696" s="688" t="str">
        <f t="shared" si="53"/>
        <v>是</v>
      </c>
      <c r="J696" s="689" t="str">
        <f t="shared" si="54"/>
        <v>项</v>
      </c>
      <c r="M696" s="690">
        <f>VLOOKUP(B696,[262]公共预算支出!$C$3:$G$395,5,FALSE)</f>
        <v>441</v>
      </c>
      <c r="O696" s="691">
        <f>VLOOKUP(B696,[267]Sheet1!$D$6:$M$413,10,0)</f>
        <v>645</v>
      </c>
    </row>
    <row r="697" s="681" customFormat="1" ht="36" customHeight="1" spans="1:15">
      <c r="A697" s="684">
        <f t="shared" si="50"/>
        <v>7</v>
      </c>
      <c r="B697" s="438">
        <v>2100409</v>
      </c>
      <c r="C697" s="439" t="s">
        <v>779</v>
      </c>
      <c r="D697" s="230">
        <v>929</v>
      </c>
      <c r="E697" s="230">
        <v>88</v>
      </c>
      <c r="F697" s="230">
        <v>31</v>
      </c>
      <c r="G697" s="472">
        <f t="shared" si="51"/>
        <v>-0.966630785791173</v>
      </c>
      <c r="H697" s="472">
        <f t="shared" si="52"/>
        <v>0.352272727272727</v>
      </c>
      <c r="I697" s="688" t="str">
        <f t="shared" si="53"/>
        <v>是</v>
      </c>
      <c r="J697" s="689" t="str">
        <f t="shared" si="54"/>
        <v>项</v>
      </c>
      <c r="M697" s="690">
        <f>VLOOKUP(B697,[262]公共预算支出!$C$3:$G$395,5,FALSE)</f>
        <v>31</v>
      </c>
      <c r="O697" s="691">
        <f>VLOOKUP(B697,[267]Sheet1!$D$6:$M$413,10,0)</f>
        <v>31</v>
      </c>
    </row>
    <row r="698" s="681" customFormat="1" ht="36" customHeight="1" spans="1:15">
      <c r="A698" s="684">
        <f t="shared" si="50"/>
        <v>7</v>
      </c>
      <c r="B698" s="438">
        <v>2100410</v>
      </c>
      <c r="C698" s="439" t="s">
        <v>780</v>
      </c>
      <c r="D698" s="230">
        <v>429</v>
      </c>
      <c r="E698" s="230">
        <v>23</v>
      </c>
      <c r="F698" s="230">
        <v>-2</v>
      </c>
      <c r="G698" s="472">
        <f t="shared" si="51"/>
        <v>-1.004662004662</v>
      </c>
      <c r="H698" s="472">
        <f t="shared" si="52"/>
        <v>-0.0869565217391304</v>
      </c>
      <c r="I698" s="688" t="str">
        <f t="shared" si="53"/>
        <v>是</v>
      </c>
      <c r="J698" s="689" t="str">
        <f t="shared" si="54"/>
        <v>项</v>
      </c>
      <c r="M698" s="690">
        <f>VLOOKUP(B698,[262]公共预算支出!$C$3:$G$395,5,FALSE)</f>
        <v>2</v>
      </c>
      <c r="O698" s="691">
        <f>VLOOKUP(B698,[267]Sheet1!$D$6:$M$413,10,0)</f>
        <v>-2</v>
      </c>
    </row>
    <row r="699" s="681" customFormat="1" ht="36" customHeight="1" spans="1:15">
      <c r="A699" s="684">
        <f t="shared" si="50"/>
        <v>7</v>
      </c>
      <c r="B699" s="438">
        <v>2100499</v>
      </c>
      <c r="C699" s="439" t="s">
        <v>781</v>
      </c>
      <c r="D699" s="230">
        <v>0</v>
      </c>
      <c r="E699" s="230">
        <v>0</v>
      </c>
      <c r="F699" s="230"/>
      <c r="G699" s="472">
        <f t="shared" si="51"/>
        <v>0</v>
      </c>
      <c r="H699" s="472">
        <f t="shared" si="52"/>
        <v>0</v>
      </c>
      <c r="I699" s="688" t="str">
        <f t="shared" si="53"/>
        <v>否</v>
      </c>
      <c r="J699" s="689" t="str">
        <f t="shared" si="54"/>
        <v>项</v>
      </c>
      <c r="M699" s="408"/>
      <c r="O699" s="408"/>
    </row>
    <row r="700" s="681" customFormat="1" ht="36" customHeight="1" spans="1:10">
      <c r="A700" s="684">
        <f t="shared" si="50"/>
        <v>5</v>
      </c>
      <c r="B700" s="437">
        <v>21006</v>
      </c>
      <c r="C700" s="289" t="s">
        <v>782</v>
      </c>
      <c r="D700" s="286">
        <v>0</v>
      </c>
      <c r="E700" s="286">
        <v>0</v>
      </c>
      <c r="F700" s="286">
        <f>SUM(F701:F702)</f>
        <v>0</v>
      </c>
      <c r="G700" s="475">
        <f t="shared" si="51"/>
        <v>0</v>
      </c>
      <c r="H700" s="475">
        <f t="shared" si="52"/>
        <v>0</v>
      </c>
      <c r="I700" s="688" t="str">
        <f t="shared" si="53"/>
        <v>否</v>
      </c>
      <c r="J700" s="689" t="str">
        <f t="shared" si="54"/>
        <v>款</v>
      </c>
    </row>
    <row r="701" s="681" customFormat="1" ht="36" customHeight="1" spans="1:15">
      <c r="A701" s="684">
        <f t="shared" si="50"/>
        <v>7</v>
      </c>
      <c r="B701" s="438">
        <v>2100601</v>
      </c>
      <c r="C701" s="439" t="s">
        <v>783</v>
      </c>
      <c r="D701" s="230">
        <v>0</v>
      </c>
      <c r="E701" s="230">
        <v>0</v>
      </c>
      <c r="F701" s="268"/>
      <c r="G701" s="472">
        <f t="shared" si="51"/>
        <v>0</v>
      </c>
      <c r="H701" s="472">
        <f t="shared" si="52"/>
        <v>0</v>
      </c>
      <c r="I701" s="688" t="str">
        <f t="shared" si="53"/>
        <v>否</v>
      </c>
      <c r="J701" s="689" t="str">
        <f t="shared" si="54"/>
        <v>项</v>
      </c>
      <c r="M701" s="408"/>
      <c r="O701" s="408"/>
    </row>
    <row r="702" s="681" customFormat="1" ht="36" customHeight="1" spans="1:15">
      <c r="A702" s="684">
        <f t="shared" si="50"/>
        <v>7</v>
      </c>
      <c r="B702" s="438">
        <v>2100699</v>
      </c>
      <c r="C702" s="439" t="s">
        <v>784</v>
      </c>
      <c r="D702" s="230">
        <v>0</v>
      </c>
      <c r="E702" s="230">
        <v>0</v>
      </c>
      <c r="F702" s="268"/>
      <c r="G702" s="472">
        <f t="shared" si="51"/>
        <v>0</v>
      </c>
      <c r="H702" s="472">
        <f t="shared" si="52"/>
        <v>0</v>
      </c>
      <c r="I702" s="688" t="str">
        <f t="shared" si="53"/>
        <v>否</v>
      </c>
      <c r="J702" s="689" t="str">
        <f t="shared" si="54"/>
        <v>项</v>
      </c>
      <c r="M702" s="408"/>
      <c r="O702" s="408"/>
    </row>
    <row r="703" s="681" customFormat="1" ht="36" customHeight="1" spans="1:10">
      <c r="A703" s="684">
        <f t="shared" si="50"/>
        <v>5</v>
      </c>
      <c r="B703" s="437">
        <v>21007</v>
      </c>
      <c r="C703" s="289" t="s">
        <v>785</v>
      </c>
      <c r="D703" s="286">
        <v>86</v>
      </c>
      <c r="E703" s="286">
        <v>196</v>
      </c>
      <c r="F703" s="286">
        <f>SUM(F704:F706)</f>
        <v>403</v>
      </c>
      <c r="G703" s="475">
        <f t="shared" si="51"/>
        <v>3.68604651162791</v>
      </c>
      <c r="H703" s="475">
        <f t="shared" si="52"/>
        <v>2.05612244897959</v>
      </c>
      <c r="I703" s="688" t="str">
        <f t="shared" si="53"/>
        <v>是</v>
      </c>
      <c r="J703" s="689" t="str">
        <f t="shared" si="54"/>
        <v>款</v>
      </c>
    </row>
    <row r="704" s="681" customFormat="1" ht="36" customHeight="1" spans="1:15">
      <c r="A704" s="684">
        <f t="shared" si="50"/>
        <v>7</v>
      </c>
      <c r="B704" s="438">
        <v>2100716</v>
      </c>
      <c r="C704" s="439" t="s">
        <v>786</v>
      </c>
      <c r="D704" s="230">
        <v>0</v>
      </c>
      <c r="E704" s="230">
        <v>0</v>
      </c>
      <c r="F704" s="230"/>
      <c r="G704" s="472">
        <f t="shared" si="51"/>
        <v>0</v>
      </c>
      <c r="H704" s="472">
        <f t="shared" si="52"/>
        <v>0</v>
      </c>
      <c r="I704" s="688" t="str">
        <f t="shared" si="53"/>
        <v>否</v>
      </c>
      <c r="J704" s="689" t="str">
        <f t="shared" si="54"/>
        <v>项</v>
      </c>
      <c r="M704" s="408"/>
      <c r="O704" s="408"/>
    </row>
    <row r="705" s="681" customFormat="1" ht="36" customHeight="1" spans="1:15">
      <c r="A705" s="684">
        <f t="shared" si="50"/>
        <v>7</v>
      </c>
      <c r="B705" s="438">
        <v>2100717</v>
      </c>
      <c r="C705" s="439" t="s">
        <v>787</v>
      </c>
      <c r="D705" s="230">
        <v>18</v>
      </c>
      <c r="E705" s="230">
        <v>96</v>
      </c>
      <c r="F705" s="230">
        <v>112</v>
      </c>
      <c r="G705" s="472">
        <f t="shared" si="51"/>
        <v>5.22222222222222</v>
      </c>
      <c r="H705" s="472">
        <f t="shared" si="52"/>
        <v>1.16666666666667</v>
      </c>
      <c r="I705" s="688" t="str">
        <f t="shared" si="53"/>
        <v>是</v>
      </c>
      <c r="J705" s="689" t="str">
        <f t="shared" si="54"/>
        <v>项</v>
      </c>
      <c r="M705" s="690">
        <f>VLOOKUP(B705,[262]公共预算支出!$C$3:$G$395,5,FALSE)</f>
        <v>107</v>
      </c>
      <c r="O705" s="691">
        <f>VLOOKUP(B705,[267]Sheet1!$D$6:$M$413,10,0)</f>
        <v>112</v>
      </c>
    </row>
    <row r="706" s="681" customFormat="1" ht="36" customHeight="1" spans="1:15">
      <c r="A706" s="684">
        <f t="shared" si="50"/>
        <v>7</v>
      </c>
      <c r="B706" s="438">
        <v>2100799</v>
      </c>
      <c r="C706" s="439" t="s">
        <v>788</v>
      </c>
      <c r="D706" s="230">
        <v>68</v>
      </c>
      <c r="E706" s="230">
        <v>100</v>
      </c>
      <c r="F706" s="230">
        <v>291</v>
      </c>
      <c r="G706" s="472">
        <f t="shared" si="51"/>
        <v>3.27941176470588</v>
      </c>
      <c r="H706" s="472">
        <f t="shared" si="52"/>
        <v>2.91</v>
      </c>
      <c r="I706" s="688" t="str">
        <f t="shared" si="53"/>
        <v>是</v>
      </c>
      <c r="J706" s="689" t="str">
        <f t="shared" si="54"/>
        <v>项</v>
      </c>
      <c r="M706" s="690">
        <f>VLOOKUP(B706,[262]公共预算支出!$C$3:$G$395,5,FALSE)</f>
        <v>247</v>
      </c>
      <c r="O706" s="691">
        <f>VLOOKUP(B706,[267]Sheet1!$D$6:$M$413,10,0)</f>
        <v>290</v>
      </c>
    </row>
    <row r="707" s="681" customFormat="1" ht="36" customHeight="1" spans="1:10">
      <c r="A707" s="684">
        <f t="shared" si="50"/>
        <v>5</v>
      </c>
      <c r="B707" s="437">
        <v>21011</v>
      </c>
      <c r="C707" s="289" t="s">
        <v>789</v>
      </c>
      <c r="D707" s="286">
        <v>6732</v>
      </c>
      <c r="E707" s="286">
        <v>7838</v>
      </c>
      <c r="F707" s="286">
        <f>SUM(F708:F711)</f>
        <v>6585</v>
      </c>
      <c r="G707" s="475">
        <f t="shared" si="51"/>
        <v>-0.0218360071301248</v>
      </c>
      <c r="H707" s="475">
        <f t="shared" si="52"/>
        <v>0.840137790252615</v>
      </c>
      <c r="I707" s="688" t="str">
        <f t="shared" si="53"/>
        <v>是</v>
      </c>
      <c r="J707" s="689" t="str">
        <f t="shared" si="54"/>
        <v>款</v>
      </c>
    </row>
    <row r="708" s="681" customFormat="1" ht="36" customHeight="1" spans="1:15">
      <c r="A708" s="684">
        <f t="shared" si="50"/>
        <v>7</v>
      </c>
      <c r="B708" s="438">
        <v>2101101</v>
      </c>
      <c r="C708" s="439" t="s">
        <v>790</v>
      </c>
      <c r="D708" s="230">
        <v>1077</v>
      </c>
      <c r="E708" s="230">
        <v>1188</v>
      </c>
      <c r="F708" s="230">
        <v>1073</v>
      </c>
      <c r="G708" s="472">
        <f t="shared" si="51"/>
        <v>-0.00371402042711233</v>
      </c>
      <c r="H708" s="472">
        <f t="shared" si="52"/>
        <v>0.903198653198653</v>
      </c>
      <c r="I708" s="688" t="str">
        <f t="shared" si="53"/>
        <v>是</v>
      </c>
      <c r="J708" s="689" t="str">
        <f t="shared" si="54"/>
        <v>项</v>
      </c>
      <c r="M708" s="690">
        <f>VLOOKUP(B708,[262]公共预算支出!$C$3:$G$395,5,FALSE)</f>
        <v>1073</v>
      </c>
      <c r="O708" s="691">
        <f>VLOOKUP(B708,[267]Sheet1!$D$6:$M$413,10,0)</f>
        <v>1073</v>
      </c>
    </row>
    <row r="709" s="681" customFormat="1" ht="36" customHeight="1" spans="1:15">
      <c r="A709" s="684">
        <f t="shared" si="50"/>
        <v>7</v>
      </c>
      <c r="B709" s="438">
        <v>2101102</v>
      </c>
      <c r="C709" s="439" t="s">
        <v>791</v>
      </c>
      <c r="D709" s="230">
        <v>2583</v>
      </c>
      <c r="E709" s="230">
        <v>2961</v>
      </c>
      <c r="F709" s="230">
        <v>2666</v>
      </c>
      <c r="G709" s="472">
        <f t="shared" si="51"/>
        <v>0.0321331784746419</v>
      </c>
      <c r="H709" s="472">
        <f t="shared" si="52"/>
        <v>0.900371496116177</v>
      </c>
      <c r="I709" s="688" t="str">
        <f t="shared" si="53"/>
        <v>是</v>
      </c>
      <c r="J709" s="689" t="str">
        <f t="shared" si="54"/>
        <v>项</v>
      </c>
      <c r="M709" s="690">
        <f>VLOOKUP(B709,[262]公共预算支出!$C$3:$G$395,5,FALSE)</f>
        <v>2665</v>
      </c>
      <c r="O709" s="691">
        <f>VLOOKUP(B709,[267]Sheet1!$D$6:$M$413,10,0)</f>
        <v>2665</v>
      </c>
    </row>
    <row r="710" s="681" customFormat="1" ht="36" customHeight="1" spans="1:15">
      <c r="A710" s="684">
        <f t="shared" ref="A710:A773" si="55">LEN(B710)</f>
        <v>7</v>
      </c>
      <c r="B710" s="438">
        <v>2101103</v>
      </c>
      <c r="C710" s="439" t="s">
        <v>792</v>
      </c>
      <c r="D710" s="230">
        <v>2689</v>
      </c>
      <c r="E710" s="230">
        <v>3289</v>
      </c>
      <c r="F710" s="230">
        <v>2467</v>
      </c>
      <c r="G710" s="472">
        <f t="shared" ref="G710:G773" si="56">IF(D710&lt;0,"",IFERROR(F710/D710-1,0))</f>
        <v>-0.0825585719598364</v>
      </c>
      <c r="H710" s="472">
        <f t="shared" ref="H710:H773" si="57">IF(D710&lt;0,"",IFERROR(F710/E710,0))</f>
        <v>0.750076010945576</v>
      </c>
      <c r="I710" s="688" t="str">
        <f t="shared" ref="I710:I773" si="58">IF(LEN(B710)=3,"是",IF(C710&lt;&gt;"",IF(SUM(D710:F710)&lt;&gt;0,"是","否"),"是"))</f>
        <v>是</v>
      </c>
      <c r="J710" s="689" t="str">
        <f t="shared" ref="J710:J773" si="59">IF(LEN(B710)=3,"类",IF(LEN(B710)=5,"款","项"))</f>
        <v>项</v>
      </c>
      <c r="M710" s="690">
        <f>VLOOKUP(B710,[262]公共预算支出!$C$3:$G$395,5,FALSE)</f>
        <v>2467</v>
      </c>
      <c r="O710" s="691">
        <f>VLOOKUP(B710,[267]Sheet1!$D$6:$M$413,10,0)</f>
        <v>2467</v>
      </c>
    </row>
    <row r="711" s="681" customFormat="1" ht="36" customHeight="1" spans="1:15">
      <c r="A711" s="684">
        <f t="shared" si="55"/>
        <v>7</v>
      </c>
      <c r="B711" s="438">
        <v>2101199</v>
      </c>
      <c r="C711" s="439" t="s">
        <v>793</v>
      </c>
      <c r="D711" s="230">
        <v>383</v>
      </c>
      <c r="E711" s="230">
        <v>400</v>
      </c>
      <c r="F711" s="230">
        <v>379</v>
      </c>
      <c r="G711" s="472">
        <f t="shared" si="56"/>
        <v>-0.0104438642297651</v>
      </c>
      <c r="H711" s="472">
        <f t="shared" si="57"/>
        <v>0.9475</v>
      </c>
      <c r="I711" s="688" t="str">
        <f t="shared" si="58"/>
        <v>是</v>
      </c>
      <c r="J711" s="689" t="str">
        <f t="shared" si="59"/>
        <v>项</v>
      </c>
      <c r="M711" s="690">
        <f>VLOOKUP(B711,[262]公共预算支出!$C$3:$G$395,5,FALSE)</f>
        <v>379</v>
      </c>
      <c r="O711" s="691">
        <f>VLOOKUP(B711,[267]Sheet1!$D$6:$M$413,10,0)</f>
        <v>379</v>
      </c>
    </row>
    <row r="712" s="681" customFormat="1" ht="36" customHeight="1" spans="1:10">
      <c r="A712" s="684">
        <f t="shared" si="55"/>
        <v>5</v>
      </c>
      <c r="B712" s="437">
        <v>21012</v>
      </c>
      <c r="C712" s="289" t="s">
        <v>794</v>
      </c>
      <c r="D712" s="286">
        <v>0</v>
      </c>
      <c r="E712" s="286">
        <v>379</v>
      </c>
      <c r="F712" s="286">
        <f>SUM(F713:F715)</f>
        <v>734</v>
      </c>
      <c r="G712" s="475">
        <f t="shared" si="56"/>
        <v>0</v>
      </c>
      <c r="H712" s="475">
        <f t="shared" si="57"/>
        <v>1.93667546174142</v>
      </c>
      <c r="I712" s="688" t="str">
        <f t="shared" si="58"/>
        <v>是</v>
      </c>
      <c r="J712" s="689" t="str">
        <f t="shared" si="59"/>
        <v>款</v>
      </c>
    </row>
    <row r="713" s="681" customFormat="1" ht="36" customHeight="1" spans="1:15">
      <c r="A713" s="684">
        <f t="shared" si="55"/>
        <v>7</v>
      </c>
      <c r="B713" s="438">
        <v>2101201</v>
      </c>
      <c r="C713" s="439" t="s">
        <v>795</v>
      </c>
      <c r="D713" s="230">
        <v>0</v>
      </c>
      <c r="E713" s="230">
        <v>0</v>
      </c>
      <c r="F713" s="230"/>
      <c r="G713" s="472">
        <f t="shared" si="56"/>
        <v>0</v>
      </c>
      <c r="H713" s="472">
        <f t="shared" si="57"/>
        <v>0</v>
      </c>
      <c r="I713" s="688" t="str">
        <f t="shared" si="58"/>
        <v>否</v>
      </c>
      <c r="J713" s="689" t="str">
        <f t="shared" si="59"/>
        <v>项</v>
      </c>
      <c r="M713" s="408"/>
      <c r="O713" s="408"/>
    </row>
    <row r="714" s="681" customFormat="1" ht="36" customHeight="1" spans="1:15">
      <c r="A714" s="684">
        <f t="shared" si="55"/>
        <v>7</v>
      </c>
      <c r="B714" s="438">
        <v>2101202</v>
      </c>
      <c r="C714" s="439" t="s">
        <v>796</v>
      </c>
      <c r="D714" s="230">
        <v>0</v>
      </c>
      <c r="E714" s="230">
        <v>379</v>
      </c>
      <c r="F714" s="230">
        <v>734</v>
      </c>
      <c r="G714" s="472">
        <f t="shared" si="56"/>
        <v>0</v>
      </c>
      <c r="H714" s="472">
        <f t="shared" si="57"/>
        <v>1.93667546174142</v>
      </c>
      <c r="I714" s="688" t="str">
        <f t="shared" si="58"/>
        <v>是</v>
      </c>
      <c r="J714" s="689" t="str">
        <f t="shared" si="59"/>
        <v>项</v>
      </c>
      <c r="M714" s="690">
        <f>VLOOKUP(B714,[262]公共预算支出!$C$3:$G$395,5,FALSE)</f>
        <v>734</v>
      </c>
      <c r="O714" s="691">
        <f>VLOOKUP(B714,[267]Sheet1!$D$6:$M$413,10,0)</f>
        <v>734</v>
      </c>
    </row>
    <row r="715" s="681" customFormat="1" ht="36" customHeight="1" spans="1:15">
      <c r="A715" s="684">
        <f t="shared" si="55"/>
        <v>7</v>
      </c>
      <c r="B715" s="438">
        <v>2101299</v>
      </c>
      <c r="C715" s="439" t="s">
        <v>797</v>
      </c>
      <c r="D715" s="230">
        <v>0</v>
      </c>
      <c r="E715" s="230">
        <v>0</v>
      </c>
      <c r="F715" s="230"/>
      <c r="G715" s="472">
        <f t="shared" si="56"/>
        <v>0</v>
      </c>
      <c r="H715" s="472">
        <f t="shared" si="57"/>
        <v>0</v>
      </c>
      <c r="I715" s="688" t="str">
        <f t="shared" si="58"/>
        <v>否</v>
      </c>
      <c r="J715" s="689" t="str">
        <f t="shared" si="59"/>
        <v>项</v>
      </c>
      <c r="M715" s="408"/>
      <c r="O715" s="408"/>
    </row>
    <row r="716" s="681" customFormat="1" ht="36" customHeight="1" spans="1:10">
      <c r="A716" s="684">
        <f t="shared" si="55"/>
        <v>5</v>
      </c>
      <c r="B716" s="437">
        <v>21013</v>
      </c>
      <c r="C716" s="289" t="s">
        <v>798</v>
      </c>
      <c r="D716" s="286">
        <v>37</v>
      </c>
      <c r="E716" s="286">
        <v>149</v>
      </c>
      <c r="F716" s="297">
        <f>SUM(F717:F719)</f>
        <v>0</v>
      </c>
      <c r="G716" s="475">
        <f t="shared" si="56"/>
        <v>-1</v>
      </c>
      <c r="H716" s="475">
        <f t="shared" si="57"/>
        <v>0</v>
      </c>
      <c r="I716" s="688" t="str">
        <f t="shared" si="58"/>
        <v>是</v>
      </c>
      <c r="J716" s="689" t="str">
        <f t="shared" si="59"/>
        <v>款</v>
      </c>
    </row>
    <row r="717" s="681" customFormat="1" ht="36" customHeight="1" spans="1:15">
      <c r="A717" s="684">
        <f t="shared" si="55"/>
        <v>7</v>
      </c>
      <c r="B717" s="438">
        <v>2101301</v>
      </c>
      <c r="C717" s="439" t="s">
        <v>799</v>
      </c>
      <c r="D717" s="230">
        <v>37</v>
      </c>
      <c r="E717" s="230">
        <v>115</v>
      </c>
      <c r="F717" s="230"/>
      <c r="G717" s="472">
        <f t="shared" si="56"/>
        <v>-1</v>
      </c>
      <c r="H717" s="472">
        <f t="shared" si="57"/>
        <v>0</v>
      </c>
      <c r="I717" s="688" t="str">
        <f t="shared" si="58"/>
        <v>是</v>
      </c>
      <c r="J717" s="689" t="str">
        <f t="shared" si="59"/>
        <v>项</v>
      </c>
      <c r="M717" s="408"/>
      <c r="O717" s="408"/>
    </row>
    <row r="718" s="681" customFormat="1" ht="36" customHeight="1" spans="1:15">
      <c r="A718" s="684">
        <f t="shared" si="55"/>
        <v>7</v>
      </c>
      <c r="B718" s="438">
        <v>2101302</v>
      </c>
      <c r="C718" s="439" t="s">
        <v>800</v>
      </c>
      <c r="D718" s="230">
        <v>0</v>
      </c>
      <c r="E718" s="230">
        <v>0</v>
      </c>
      <c r="F718" s="230"/>
      <c r="G718" s="472">
        <f t="shared" si="56"/>
        <v>0</v>
      </c>
      <c r="H718" s="472">
        <f t="shared" si="57"/>
        <v>0</v>
      </c>
      <c r="I718" s="688" t="str">
        <f t="shared" si="58"/>
        <v>否</v>
      </c>
      <c r="J718" s="689" t="str">
        <f t="shared" si="59"/>
        <v>项</v>
      </c>
      <c r="M718" s="408"/>
      <c r="O718" s="408"/>
    </row>
    <row r="719" s="681" customFormat="1" ht="36" customHeight="1" spans="1:15">
      <c r="A719" s="684">
        <f t="shared" si="55"/>
        <v>7</v>
      </c>
      <c r="B719" s="438">
        <v>2101399</v>
      </c>
      <c r="C719" s="439" t="s">
        <v>801</v>
      </c>
      <c r="D719" s="230">
        <v>0</v>
      </c>
      <c r="E719" s="230">
        <v>34</v>
      </c>
      <c r="F719" s="230"/>
      <c r="G719" s="472">
        <f t="shared" si="56"/>
        <v>0</v>
      </c>
      <c r="H719" s="472">
        <f t="shared" si="57"/>
        <v>0</v>
      </c>
      <c r="I719" s="688" t="str">
        <f t="shared" si="58"/>
        <v>是</v>
      </c>
      <c r="J719" s="689" t="str">
        <f t="shared" si="59"/>
        <v>项</v>
      </c>
      <c r="M719" s="408"/>
      <c r="O719" s="408"/>
    </row>
    <row r="720" s="681" customFormat="1" ht="36" customHeight="1" spans="1:10">
      <c r="A720" s="684">
        <f t="shared" si="55"/>
        <v>5</v>
      </c>
      <c r="B720" s="437">
        <v>21014</v>
      </c>
      <c r="C720" s="289" t="s">
        <v>802</v>
      </c>
      <c r="D720" s="286">
        <v>98</v>
      </c>
      <c r="E720" s="286">
        <v>90</v>
      </c>
      <c r="F720" s="286">
        <f>SUM(F721:F722)</f>
        <v>44</v>
      </c>
      <c r="G720" s="475">
        <f t="shared" si="56"/>
        <v>-0.551020408163265</v>
      </c>
      <c r="H720" s="475">
        <f t="shared" si="57"/>
        <v>0.488888888888889</v>
      </c>
      <c r="I720" s="688" t="str">
        <f t="shared" si="58"/>
        <v>是</v>
      </c>
      <c r="J720" s="689" t="str">
        <f t="shared" si="59"/>
        <v>款</v>
      </c>
    </row>
    <row r="721" s="681" customFormat="1" ht="36" customHeight="1" spans="1:15">
      <c r="A721" s="684">
        <f t="shared" si="55"/>
        <v>7</v>
      </c>
      <c r="B721" s="438">
        <v>2101401</v>
      </c>
      <c r="C721" s="439" t="s">
        <v>803</v>
      </c>
      <c r="D721" s="230">
        <v>98</v>
      </c>
      <c r="E721" s="230">
        <v>90</v>
      </c>
      <c r="F721" s="230">
        <v>44</v>
      </c>
      <c r="G721" s="472">
        <f t="shared" si="56"/>
        <v>-0.551020408163265</v>
      </c>
      <c r="H721" s="472">
        <f t="shared" si="57"/>
        <v>0.488888888888889</v>
      </c>
      <c r="I721" s="688" t="str">
        <f t="shared" si="58"/>
        <v>是</v>
      </c>
      <c r="J721" s="689" t="str">
        <f t="shared" si="59"/>
        <v>项</v>
      </c>
      <c r="M721" s="690">
        <f>VLOOKUP(B721,[262]公共预算支出!$C$3:$G$395,5,FALSE)</f>
        <v>44</v>
      </c>
      <c r="O721" s="691">
        <f>VLOOKUP(B721,[267]Sheet1!$D$6:$M$413,10,0)</f>
        <v>44</v>
      </c>
    </row>
    <row r="722" s="681" customFormat="1" ht="36" customHeight="1" spans="1:15">
      <c r="A722" s="684">
        <f t="shared" si="55"/>
        <v>7</v>
      </c>
      <c r="B722" s="438">
        <v>2101499</v>
      </c>
      <c r="C722" s="439" t="s">
        <v>804</v>
      </c>
      <c r="D722" s="230">
        <v>0</v>
      </c>
      <c r="E722" s="230">
        <v>0</v>
      </c>
      <c r="F722" s="230"/>
      <c r="G722" s="472">
        <f t="shared" si="56"/>
        <v>0</v>
      </c>
      <c r="H722" s="472">
        <f t="shared" si="57"/>
        <v>0</v>
      </c>
      <c r="I722" s="688" t="str">
        <f t="shared" si="58"/>
        <v>否</v>
      </c>
      <c r="J722" s="689" t="str">
        <f t="shared" si="59"/>
        <v>项</v>
      </c>
      <c r="M722" s="408"/>
      <c r="O722" s="408"/>
    </row>
    <row r="723" s="681" customFormat="1" ht="36" customHeight="1" spans="1:10">
      <c r="A723" s="684">
        <f t="shared" si="55"/>
        <v>5</v>
      </c>
      <c r="B723" s="437">
        <v>21015</v>
      </c>
      <c r="C723" s="289" t="s">
        <v>805</v>
      </c>
      <c r="D723" s="286">
        <v>326</v>
      </c>
      <c r="E723" s="286">
        <v>322</v>
      </c>
      <c r="F723" s="286">
        <f>SUM(F724:F731)</f>
        <v>326</v>
      </c>
      <c r="G723" s="475">
        <f t="shared" si="56"/>
        <v>0</v>
      </c>
      <c r="H723" s="475">
        <f t="shared" si="57"/>
        <v>1.01242236024845</v>
      </c>
      <c r="I723" s="688" t="str">
        <f t="shared" si="58"/>
        <v>是</v>
      </c>
      <c r="J723" s="689" t="str">
        <f t="shared" si="59"/>
        <v>款</v>
      </c>
    </row>
    <row r="724" s="681" customFormat="1" ht="36" customHeight="1" spans="1:15">
      <c r="A724" s="684">
        <f t="shared" si="55"/>
        <v>7</v>
      </c>
      <c r="B724" s="438">
        <v>2101501</v>
      </c>
      <c r="C724" s="439" t="s">
        <v>307</v>
      </c>
      <c r="D724" s="230">
        <v>301</v>
      </c>
      <c r="E724" s="230">
        <v>312</v>
      </c>
      <c r="F724" s="230">
        <v>297</v>
      </c>
      <c r="G724" s="472">
        <f t="shared" si="56"/>
        <v>-0.0132890365448505</v>
      </c>
      <c r="H724" s="472">
        <f t="shared" si="57"/>
        <v>0.951923076923077</v>
      </c>
      <c r="I724" s="688" t="str">
        <f t="shared" si="58"/>
        <v>是</v>
      </c>
      <c r="J724" s="689" t="str">
        <f t="shared" si="59"/>
        <v>项</v>
      </c>
      <c r="M724" s="690">
        <f>VLOOKUP(B724,[262]公共预算支出!$C$3:$G$395,5,FALSE)</f>
        <v>278</v>
      </c>
      <c r="O724" s="691">
        <f>VLOOKUP(B724,[267]Sheet1!$D$6:$M$413,10,0)</f>
        <v>297</v>
      </c>
    </row>
    <row r="725" s="681" customFormat="1" ht="36" customHeight="1" spans="1:15">
      <c r="A725" s="684">
        <f t="shared" si="55"/>
        <v>7</v>
      </c>
      <c r="B725" s="438">
        <v>2101502</v>
      </c>
      <c r="C725" s="439" t="s">
        <v>308</v>
      </c>
      <c r="D725" s="230">
        <v>0</v>
      </c>
      <c r="E725" s="230">
        <v>0</v>
      </c>
      <c r="F725" s="230"/>
      <c r="G725" s="472">
        <f t="shared" si="56"/>
        <v>0</v>
      </c>
      <c r="H725" s="472">
        <f t="shared" si="57"/>
        <v>0</v>
      </c>
      <c r="I725" s="688" t="str">
        <f t="shared" si="58"/>
        <v>否</v>
      </c>
      <c r="J725" s="689" t="str">
        <f t="shared" si="59"/>
        <v>项</v>
      </c>
      <c r="M725" s="408"/>
      <c r="O725" s="408"/>
    </row>
    <row r="726" s="681" customFormat="1" ht="36" customHeight="1" spans="1:15">
      <c r="A726" s="684">
        <f t="shared" si="55"/>
        <v>7</v>
      </c>
      <c r="B726" s="438">
        <v>2101503</v>
      </c>
      <c r="C726" s="439" t="s">
        <v>309</v>
      </c>
      <c r="D726" s="230">
        <v>0</v>
      </c>
      <c r="E726" s="230">
        <v>0</v>
      </c>
      <c r="F726" s="230"/>
      <c r="G726" s="472">
        <f t="shared" si="56"/>
        <v>0</v>
      </c>
      <c r="H726" s="472">
        <f t="shared" si="57"/>
        <v>0</v>
      </c>
      <c r="I726" s="688" t="str">
        <f t="shared" si="58"/>
        <v>否</v>
      </c>
      <c r="J726" s="689" t="str">
        <f t="shared" si="59"/>
        <v>项</v>
      </c>
      <c r="M726" s="408"/>
      <c r="O726" s="408"/>
    </row>
    <row r="727" s="681" customFormat="1" ht="36" customHeight="1" spans="1:15">
      <c r="A727" s="684">
        <f t="shared" si="55"/>
        <v>7</v>
      </c>
      <c r="B727" s="438">
        <v>2101504</v>
      </c>
      <c r="C727" s="439" t="s">
        <v>348</v>
      </c>
      <c r="D727" s="230">
        <v>0</v>
      </c>
      <c r="E727" s="230">
        <v>0</v>
      </c>
      <c r="F727" s="230"/>
      <c r="G727" s="472">
        <f t="shared" si="56"/>
        <v>0</v>
      </c>
      <c r="H727" s="472">
        <f t="shared" si="57"/>
        <v>0</v>
      </c>
      <c r="I727" s="688" t="str">
        <f t="shared" si="58"/>
        <v>否</v>
      </c>
      <c r="J727" s="689" t="str">
        <f t="shared" si="59"/>
        <v>项</v>
      </c>
      <c r="M727" s="408"/>
      <c r="O727" s="408"/>
    </row>
    <row r="728" s="681" customFormat="1" ht="36" customHeight="1" spans="1:15">
      <c r="A728" s="684">
        <f t="shared" si="55"/>
        <v>7</v>
      </c>
      <c r="B728" s="438">
        <v>2101505</v>
      </c>
      <c r="C728" s="439" t="s">
        <v>806</v>
      </c>
      <c r="D728" s="230">
        <v>25</v>
      </c>
      <c r="E728" s="230">
        <v>10</v>
      </c>
      <c r="F728" s="230">
        <v>13</v>
      </c>
      <c r="G728" s="472">
        <f t="shared" si="56"/>
        <v>-0.48</v>
      </c>
      <c r="H728" s="472">
        <f t="shared" si="57"/>
        <v>1.3</v>
      </c>
      <c r="I728" s="688" t="str">
        <f t="shared" si="58"/>
        <v>是</v>
      </c>
      <c r="J728" s="689" t="str">
        <f t="shared" si="59"/>
        <v>项</v>
      </c>
      <c r="M728" s="690">
        <f>VLOOKUP(B728,[262]公共预算支出!$C$3:$G$395,5,FALSE)</f>
        <v>13</v>
      </c>
      <c r="O728" s="691">
        <f>VLOOKUP(B728,[267]Sheet1!$D$6:$M$413,10,0)</f>
        <v>13</v>
      </c>
    </row>
    <row r="729" s="681" customFormat="1" ht="36" customHeight="1" spans="1:15">
      <c r="A729" s="684">
        <f t="shared" si="55"/>
        <v>7</v>
      </c>
      <c r="B729" s="438">
        <v>2101506</v>
      </c>
      <c r="C729" s="439" t="s">
        <v>807</v>
      </c>
      <c r="D729" s="230">
        <v>0</v>
      </c>
      <c r="E729" s="230">
        <v>0</v>
      </c>
      <c r="F729" s="230"/>
      <c r="G729" s="472">
        <f t="shared" si="56"/>
        <v>0</v>
      </c>
      <c r="H729" s="472">
        <f t="shared" si="57"/>
        <v>0</v>
      </c>
      <c r="I729" s="688" t="str">
        <f t="shared" si="58"/>
        <v>否</v>
      </c>
      <c r="J729" s="689" t="str">
        <f t="shared" si="59"/>
        <v>项</v>
      </c>
      <c r="M729" s="408"/>
      <c r="O729" s="408"/>
    </row>
    <row r="730" s="681" customFormat="1" ht="36" customHeight="1" spans="1:15">
      <c r="A730" s="684">
        <f t="shared" si="55"/>
        <v>7</v>
      </c>
      <c r="B730" s="438">
        <v>2101550</v>
      </c>
      <c r="C730" s="439" t="s">
        <v>316</v>
      </c>
      <c r="D730" s="230">
        <v>0</v>
      </c>
      <c r="E730" s="230">
        <v>0</v>
      </c>
      <c r="F730" s="230">
        <v>16</v>
      </c>
      <c r="G730" s="472">
        <f t="shared" si="56"/>
        <v>0</v>
      </c>
      <c r="H730" s="472">
        <f t="shared" si="57"/>
        <v>0</v>
      </c>
      <c r="I730" s="688" t="str">
        <f t="shared" si="58"/>
        <v>是</v>
      </c>
      <c r="J730" s="689" t="str">
        <f t="shared" si="59"/>
        <v>项</v>
      </c>
      <c r="M730" s="690">
        <f>VLOOKUP(B730,[262]公共预算支出!$C$3:$G$395,5,FALSE)</f>
        <v>16</v>
      </c>
      <c r="O730" s="691">
        <f>VLOOKUP(B730,[267]Sheet1!$D$6:$M$413,10,0)</f>
        <v>16</v>
      </c>
    </row>
    <row r="731" s="681" customFormat="1" ht="36" customHeight="1" spans="1:15">
      <c r="A731" s="684">
        <f t="shared" si="55"/>
        <v>7</v>
      </c>
      <c r="B731" s="438">
        <v>2101599</v>
      </c>
      <c r="C731" s="439" t="s">
        <v>808</v>
      </c>
      <c r="D731" s="230">
        <v>0</v>
      </c>
      <c r="E731" s="230">
        <v>0</v>
      </c>
      <c r="F731" s="230"/>
      <c r="G731" s="472">
        <f t="shared" si="56"/>
        <v>0</v>
      </c>
      <c r="H731" s="472">
        <f t="shared" si="57"/>
        <v>0</v>
      </c>
      <c r="I731" s="688" t="str">
        <f t="shared" si="58"/>
        <v>否</v>
      </c>
      <c r="J731" s="689" t="str">
        <f t="shared" si="59"/>
        <v>项</v>
      </c>
      <c r="M731" s="408"/>
      <c r="O731" s="408"/>
    </row>
    <row r="732" s="681" customFormat="1" ht="36" customHeight="1" spans="1:10">
      <c r="A732" s="684">
        <f t="shared" si="55"/>
        <v>5</v>
      </c>
      <c r="B732" s="437">
        <v>21016</v>
      </c>
      <c r="C732" s="289" t="s">
        <v>809</v>
      </c>
      <c r="D732" s="286">
        <v>39</v>
      </c>
      <c r="E732" s="286">
        <v>38</v>
      </c>
      <c r="F732" s="286">
        <f>SUM(F733)</f>
        <v>18</v>
      </c>
      <c r="G732" s="475">
        <f t="shared" si="56"/>
        <v>-0.538461538461538</v>
      </c>
      <c r="H732" s="475">
        <f t="shared" si="57"/>
        <v>0.473684210526316</v>
      </c>
      <c r="I732" s="688" t="str">
        <f t="shared" si="58"/>
        <v>是</v>
      </c>
      <c r="J732" s="689" t="str">
        <f t="shared" si="59"/>
        <v>款</v>
      </c>
    </row>
    <row r="733" s="681" customFormat="1" ht="36" customHeight="1" spans="1:15">
      <c r="A733" s="684">
        <f t="shared" si="55"/>
        <v>7</v>
      </c>
      <c r="B733" s="438">
        <v>2101601</v>
      </c>
      <c r="C733" s="439" t="s">
        <v>809</v>
      </c>
      <c r="D733" s="230">
        <v>39</v>
      </c>
      <c r="E733" s="230">
        <v>38</v>
      </c>
      <c r="F733" s="230">
        <v>18</v>
      </c>
      <c r="G733" s="472">
        <f t="shared" si="56"/>
        <v>-0.538461538461538</v>
      </c>
      <c r="H733" s="472">
        <f t="shared" si="57"/>
        <v>0.473684210526316</v>
      </c>
      <c r="I733" s="688" t="str">
        <f t="shared" si="58"/>
        <v>是</v>
      </c>
      <c r="J733" s="689" t="str">
        <f t="shared" si="59"/>
        <v>项</v>
      </c>
      <c r="M733" s="690">
        <f>VLOOKUP(B733,[262]公共预算支出!$C$3:$G$395,5,FALSE)</f>
        <v>18</v>
      </c>
      <c r="O733" s="691">
        <f>VLOOKUP(B733,[267]Sheet1!$D$6:$M$413,10,0)</f>
        <v>18</v>
      </c>
    </row>
    <row r="734" s="681" customFormat="1" ht="36" customHeight="1" spans="1:10">
      <c r="A734" s="684">
        <f t="shared" si="55"/>
        <v>5</v>
      </c>
      <c r="B734" s="438">
        <v>21017</v>
      </c>
      <c r="C734" s="289" t="s">
        <v>810</v>
      </c>
      <c r="D734" s="286"/>
      <c r="E734" s="286">
        <v>0</v>
      </c>
      <c r="F734" s="286">
        <f>SUM(F735:F739)</f>
        <v>0</v>
      </c>
      <c r="G734" s="475">
        <f t="shared" si="56"/>
        <v>0</v>
      </c>
      <c r="H734" s="475">
        <f t="shared" si="57"/>
        <v>0</v>
      </c>
      <c r="I734" s="688" t="str">
        <f t="shared" si="58"/>
        <v>否</v>
      </c>
      <c r="J734" s="689" t="str">
        <f t="shared" si="59"/>
        <v>款</v>
      </c>
    </row>
    <row r="735" s="681" customFormat="1" ht="36" customHeight="1" spans="1:15">
      <c r="A735" s="684">
        <f t="shared" si="55"/>
        <v>7</v>
      </c>
      <c r="B735" s="438">
        <v>2101701</v>
      </c>
      <c r="C735" s="439" t="s">
        <v>431</v>
      </c>
      <c r="D735" s="230"/>
      <c r="E735" s="230">
        <v>0</v>
      </c>
      <c r="F735" s="230"/>
      <c r="G735" s="472">
        <f t="shared" si="56"/>
        <v>0</v>
      </c>
      <c r="H735" s="472">
        <f t="shared" si="57"/>
        <v>0</v>
      </c>
      <c r="I735" s="688" t="str">
        <f t="shared" si="58"/>
        <v>否</v>
      </c>
      <c r="J735" s="689" t="str">
        <f t="shared" si="59"/>
        <v>项</v>
      </c>
      <c r="M735" s="408"/>
      <c r="O735" s="408"/>
    </row>
    <row r="736" s="681" customFormat="1" ht="36" customHeight="1" spans="1:15">
      <c r="A736" s="684">
        <f t="shared" si="55"/>
        <v>7</v>
      </c>
      <c r="B736" s="438">
        <v>2101702</v>
      </c>
      <c r="C736" s="439" t="s">
        <v>432</v>
      </c>
      <c r="D736" s="230"/>
      <c r="E736" s="230">
        <v>0</v>
      </c>
      <c r="F736" s="230"/>
      <c r="G736" s="472">
        <f t="shared" si="56"/>
        <v>0</v>
      </c>
      <c r="H736" s="472">
        <f t="shared" si="57"/>
        <v>0</v>
      </c>
      <c r="I736" s="688" t="str">
        <f t="shared" si="58"/>
        <v>否</v>
      </c>
      <c r="J736" s="689" t="str">
        <f t="shared" si="59"/>
        <v>项</v>
      </c>
      <c r="M736" s="408"/>
      <c r="O736" s="408"/>
    </row>
    <row r="737" s="681" customFormat="1" ht="36" customHeight="1" spans="1:15">
      <c r="A737" s="684">
        <f t="shared" si="55"/>
        <v>7</v>
      </c>
      <c r="B737" s="438">
        <v>2101703</v>
      </c>
      <c r="C737" s="439" t="s">
        <v>433</v>
      </c>
      <c r="D737" s="230"/>
      <c r="E737" s="230">
        <v>0</v>
      </c>
      <c r="F737" s="230"/>
      <c r="G737" s="472">
        <f t="shared" si="56"/>
        <v>0</v>
      </c>
      <c r="H737" s="472">
        <f t="shared" si="57"/>
        <v>0</v>
      </c>
      <c r="I737" s="688" t="str">
        <f t="shared" si="58"/>
        <v>否</v>
      </c>
      <c r="J737" s="689" t="str">
        <f t="shared" si="59"/>
        <v>项</v>
      </c>
      <c r="M737" s="408"/>
      <c r="O737" s="408"/>
    </row>
    <row r="738" s="681" customFormat="1" ht="36" customHeight="1" spans="1:15">
      <c r="A738" s="684">
        <f t="shared" si="55"/>
        <v>7</v>
      </c>
      <c r="B738" s="438">
        <v>2101704</v>
      </c>
      <c r="C738" s="439" t="s">
        <v>811</v>
      </c>
      <c r="D738" s="230"/>
      <c r="E738" s="230">
        <v>0</v>
      </c>
      <c r="F738" s="230"/>
      <c r="G738" s="472">
        <f t="shared" si="56"/>
        <v>0</v>
      </c>
      <c r="H738" s="472">
        <f t="shared" si="57"/>
        <v>0</v>
      </c>
      <c r="I738" s="688" t="str">
        <f t="shared" si="58"/>
        <v>否</v>
      </c>
      <c r="J738" s="689" t="str">
        <f t="shared" si="59"/>
        <v>项</v>
      </c>
      <c r="M738" s="408"/>
      <c r="O738" s="408"/>
    </row>
    <row r="739" s="681" customFormat="1" ht="36" customHeight="1" spans="1:15">
      <c r="A739" s="684">
        <f t="shared" si="55"/>
        <v>7</v>
      </c>
      <c r="B739" s="438">
        <v>2101799</v>
      </c>
      <c r="C739" s="439" t="s">
        <v>812</v>
      </c>
      <c r="D739" s="230"/>
      <c r="E739" s="230">
        <v>0</v>
      </c>
      <c r="F739" s="230"/>
      <c r="G739" s="472">
        <f t="shared" si="56"/>
        <v>0</v>
      </c>
      <c r="H739" s="472">
        <f t="shared" si="57"/>
        <v>0</v>
      </c>
      <c r="I739" s="688" t="str">
        <f t="shared" si="58"/>
        <v>否</v>
      </c>
      <c r="J739" s="689" t="str">
        <f t="shared" si="59"/>
        <v>项</v>
      </c>
      <c r="M739" s="408"/>
      <c r="O739" s="408"/>
    </row>
    <row r="740" s="681" customFormat="1" ht="36" customHeight="1" spans="1:10">
      <c r="A740" s="684">
        <f t="shared" si="55"/>
        <v>5</v>
      </c>
      <c r="B740" s="438">
        <v>21018</v>
      </c>
      <c r="C740" s="289" t="s">
        <v>813</v>
      </c>
      <c r="D740" s="286"/>
      <c r="E740" s="286">
        <v>0</v>
      </c>
      <c r="F740" s="286">
        <f>SUM(F741:F744)</f>
        <v>0</v>
      </c>
      <c r="G740" s="475">
        <f t="shared" si="56"/>
        <v>0</v>
      </c>
      <c r="H740" s="475">
        <f t="shared" si="57"/>
        <v>0</v>
      </c>
      <c r="I740" s="688" t="str">
        <f t="shared" si="58"/>
        <v>否</v>
      </c>
      <c r="J740" s="689" t="str">
        <f t="shared" si="59"/>
        <v>款</v>
      </c>
    </row>
    <row r="741" s="681" customFormat="1" ht="36" customHeight="1" spans="1:15">
      <c r="A741" s="684">
        <f t="shared" si="55"/>
        <v>7</v>
      </c>
      <c r="B741" s="438">
        <v>2101801</v>
      </c>
      <c r="C741" s="439" t="s">
        <v>431</v>
      </c>
      <c r="D741" s="230"/>
      <c r="E741" s="230">
        <v>0</v>
      </c>
      <c r="F741" s="230"/>
      <c r="G741" s="472">
        <f t="shared" si="56"/>
        <v>0</v>
      </c>
      <c r="H741" s="472">
        <f t="shared" si="57"/>
        <v>0</v>
      </c>
      <c r="I741" s="688" t="str">
        <f t="shared" si="58"/>
        <v>否</v>
      </c>
      <c r="J741" s="689" t="str">
        <f t="shared" si="59"/>
        <v>项</v>
      </c>
      <c r="M741" s="408"/>
      <c r="O741" s="408"/>
    </row>
    <row r="742" s="681" customFormat="1" ht="36" customHeight="1" spans="1:15">
      <c r="A742" s="684">
        <f t="shared" si="55"/>
        <v>7</v>
      </c>
      <c r="B742" s="438">
        <v>2101802</v>
      </c>
      <c r="C742" s="439" t="s">
        <v>432</v>
      </c>
      <c r="D742" s="230"/>
      <c r="E742" s="230">
        <v>0</v>
      </c>
      <c r="F742" s="230"/>
      <c r="G742" s="472">
        <f t="shared" si="56"/>
        <v>0</v>
      </c>
      <c r="H742" s="472">
        <f t="shared" si="57"/>
        <v>0</v>
      </c>
      <c r="I742" s="688" t="str">
        <f t="shared" si="58"/>
        <v>否</v>
      </c>
      <c r="J742" s="689" t="str">
        <f t="shared" si="59"/>
        <v>项</v>
      </c>
      <c r="M742" s="408"/>
      <c r="O742" s="408"/>
    </row>
    <row r="743" s="681" customFormat="1" ht="36" customHeight="1" spans="1:15">
      <c r="A743" s="684">
        <f t="shared" si="55"/>
        <v>7</v>
      </c>
      <c r="B743" s="438">
        <v>2101803</v>
      </c>
      <c r="C743" s="439" t="s">
        <v>433</v>
      </c>
      <c r="D743" s="230"/>
      <c r="E743" s="230">
        <v>0</v>
      </c>
      <c r="F743" s="230"/>
      <c r="G743" s="472">
        <f t="shared" si="56"/>
        <v>0</v>
      </c>
      <c r="H743" s="472">
        <f t="shared" si="57"/>
        <v>0</v>
      </c>
      <c r="I743" s="688" t="str">
        <f t="shared" si="58"/>
        <v>否</v>
      </c>
      <c r="J743" s="689" t="str">
        <f t="shared" si="59"/>
        <v>项</v>
      </c>
      <c r="M743" s="408"/>
      <c r="O743" s="408"/>
    </row>
    <row r="744" s="681" customFormat="1" ht="36" customHeight="1" spans="1:15">
      <c r="A744" s="684">
        <f t="shared" si="55"/>
        <v>7</v>
      </c>
      <c r="B744" s="438">
        <v>2101899</v>
      </c>
      <c r="C744" s="439" t="s">
        <v>814</v>
      </c>
      <c r="D744" s="230"/>
      <c r="E744" s="230">
        <v>0</v>
      </c>
      <c r="F744" s="230"/>
      <c r="G744" s="472">
        <f t="shared" si="56"/>
        <v>0</v>
      </c>
      <c r="H744" s="472">
        <f t="shared" si="57"/>
        <v>0</v>
      </c>
      <c r="I744" s="688" t="str">
        <f t="shared" si="58"/>
        <v>否</v>
      </c>
      <c r="J744" s="689" t="str">
        <f t="shared" si="59"/>
        <v>项</v>
      </c>
      <c r="M744" s="408"/>
      <c r="O744" s="408"/>
    </row>
    <row r="745" s="681" customFormat="1" ht="36" customHeight="1" spans="1:10">
      <c r="A745" s="684">
        <f t="shared" si="55"/>
        <v>5</v>
      </c>
      <c r="B745" s="437">
        <v>21099</v>
      </c>
      <c r="C745" s="289" t="s">
        <v>815</v>
      </c>
      <c r="D745" s="286">
        <v>79</v>
      </c>
      <c r="E745" s="286">
        <v>4</v>
      </c>
      <c r="F745" s="286">
        <f>SUM(F746)</f>
        <v>119</v>
      </c>
      <c r="G745" s="475">
        <f t="shared" si="56"/>
        <v>0.506329113924051</v>
      </c>
      <c r="H745" s="475">
        <f t="shared" si="57"/>
        <v>29.75</v>
      </c>
      <c r="I745" s="688" t="str">
        <f t="shared" si="58"/>
        <v>是</v>
      </c>
      <c r="J745" s="689" t="str">
        <f t="shared" si="59"/>
        <v>款</v>
      </c>
    </row>
    <row r="746" s="681" customFormat="1" ht="36" customHeight="1" spans="1:15">
      <c r="A746" s="684">
        <f t="shared" si="55"/>
        <v>7</v>
      </c>
      <c r="B746" s="444">
        <v>2109999</v>
      </c>
      <c r="C746" s="439" t="s">
        <v>815</v>
      </c>
      <c r="D746" s="230">
        <v>79</v>
      </c>
      <c r="E746" s="230">
        <v>4</v>
      </c>
      <c r="F746" s="230">
        <v>119</v>
      </c>
      <c r="G746" s="472">
        <f t="shared" si="56"/>
        <v>0.506329113924051</v>
      </c>
      <c r="H746" s="472">
        <f t="shared" si="57"/>
        <v>29.75</v>
      </c>
      <c r="I746" s="688" t="str">
        <f t="shared" si="58"/>
        <v>是</v>
      </c>
      <c r="J746" s="689" t="str">
        <f t="shared" si="59"/>
        <v>项</v>
      </c>
      <c r="M746" s="690">
        <f>VLOOKUP(B746,[262]公共预算支出!$C$3:$G$395,5,FALSE)</f>
        <v>31</v>
      </c>
      <c r="O746" s="691">
        <f>VLOOKUP(B746,[267]Sheet1!$D$6:$M$413,10,0)</f>
        <v>119</v>
      </c>
    </row>
    <row r="747" s="681" customFormat="1" ht="36" customHeight="1" spans="1:10">
      <c r="A747" s="684">
        <f t="shared" si="55"/>
        <v>4</v>
      </c>
      <c r="B747" s="402" t="s">
        <v>1354</v>
      </c>
      <c r="C747" s="445" t="s">
        <v>1341</v>
      </c>
      <c r="D747" s="230"/>
      <c r="E747" s="230"/>
      <c r="F747" s="230"/>
      <c r="G747" s="475">
        <f t="shared" si="56"/>
        <v>0</v>
      </c>
      <c r="H747" s="475">
        <f t="shared" si="57"/>
        <v>0</v>
      </c>
      <c r="I747" s="688" t="str">
        <f t="shared" si="58"/>
        <v>否</v>
      </c>
      <c r="J747" s="689" t="str">
        <f t="shared" si="59"/>
        <v>项</v>
      </c>
    </row>
    <row r="748" s="681" customFormat="1" ht="36" customHeight="1" spans="1:10">
      <c r="A748" s="684">
        <f t="shared" si="55"/>
        <v>4</v>
      </c>
      <c r="B748" s="402" t="s">
        <v>1355</v>
      </c>
      <c r="C748" s="445" t="s">
        <v>1345</v>
      </c>
      <c r="D748" s="230"/>
      <c r="E748" s="230"/>
      <c r="F748" s="230"/>
      <c r="G748" s="475">
        <f t="shared" si="56"/>
        <v>0</v>
      </c>
      <c r="H748" s="475">
        <f t="shared" si="57"/>
        <v>0</v>
      </c>
      <c r="I748" s="688" t="str">
        <f t="shared" si="58"/>
        <v>否</v>
      </c>
      <c r="J748" s="689" t="str">
        <f t="shared" si="59"/>
        <v>项</v>
      </c>
    </row>
    <row r="749" s="681" customFormat="1" ht="36" customHeight="1" spans="1:10">
      <c r="A749" s="684">
        <f t="shared" si="55"/>
        <v>3</v>
      </c>
      <c r="B749" s="437">
        <v>211</v>
      </c>
      <c r="C749" s="285" t="s">
        <v>266</v>
      </c>
      <c r="D749" s="286">
        <v>60548</v>
      </c>
      <c r="E749" s="286">
        <v>62506</v>
      </c>
      <c r="F749" s="286">
        <f>SUM(F750,F760,F764,F773,F780,F787,F793,F796,F799,F801,F803,F809,F811,F813,F824,F826)</f>
        <v>57568</v>
      </c>
      <c r="G749" s="475">
        <f t="shared" si="56"/>
        <v>-0.0492171500297285</v>
      </c>
      <c r="H749" s="475">
        <f t="shared" si="57"/>
        <v>0.920999584039932</v>
      </c>
      <c r="I749" s="688" t="str">
        <f t="shared" si="58"/>
        <v>是</v>
      </c>
      <c r="J749" s="689" t="str">
        <f t="shared" si="59"/>
        <v>类</v>
      </c>
    </row>
    <row r="750" s="681" customFormat="1" ht="36" customHeight="1" spans="1:10">
      <c r="A750" s="684">
        <f t="shared" si="55"/>
        <v>5</v>
      </c>
      <c r="B750" s="437">
        <v>21101</v>
      </c>
      <c r="C750" s="289" t="s">
        <v>816</v>
      </c>
      <c r="D750" s="286">
        <v>1005</v>
      </c>
      <c r="E750" s="286">
        <v>1028</v>
      </c>
      <c r="F750" s="286">
        <f>SUM(F751:F759)</f>
        <v>1005</v>
      </c>
      <c r="G750" s="475">
        <f t="shared" si="56"/>
        <v>0</v>
      </c>
      <c r="H750" s="475">
        <f t="shared" si="57"/>
        <v>0.977626459143969</v>
      </c>
      <c r="I750" s="688" t="str">
        <f t="shared" si="58"/>
        <v>是</v>
      </c>
      <c r="J750" s="689" t="str">
        <f t="shared" si="59"/>
        <v>款</v>
      </c>
    </row>
    <row r="751" s="681" customFormat="1" ht="36" customHeight="1" spans="1:15">
      <c r="A751" s="684">
        <f t="shared" si="55"/>
        <v>7</v>
      </c>
      <c r="B751" s="438">
        <v>2110101</v>
      </c>
      <c r="C751" s="439" t="s">
        <v>307</v>
      </c>
      <c r="D751" s="230">
        <v>134</v>
      </c>
      <c r="E751" s="230">
        <v>187</v>
      </c>
      <c r="F751" s="230">
        <v>242</v>
      </c>
      <c r="G751" s="472">
        <f t="shared" si="56"/>
        <v>0.805970149253731</v>
      </c>
      <c r="H751" s="472">
        <f t="shared" si="57"/>
        <v>1.29411764705882</v>
      </c>
      <c r="I751" s="688" t="str">
        <f t="shared" si="58"/>
        <v>是</v>
      </c>
      <c r="J751" s="689" t="str">
        <f t="shared" si="59"/>
        <v>项</v>
      </c>
      <c r="M751" s="690">
        <f>VLOOKUP(B751,[262]公共预算支出!$C$3:$G$395,5,FALSE)</f>
        <v>233</v>
      </c>
      <c r="O751" s="691">
        <f>VLOOKUP(B751,[267]Sheet1!$D$6:$M$413,10,0)</f>
        <v>242</v>
      </c>
    </row>
    <row r="752" s="681" customFormat="1" ht="36" customHeight="1" spans="1:15">
      <c r="A752" s="684">
        <f t="shared" si="55"/>
        <v>7</v>
      </c>
      <c r="B752" s="438">
        <v>2110102</v>
      </c>
      <c r="C752" s="439" t="s">
        <v>308</v>
      </c>
      <c r="D752" s="230">
        <v>0</v>
      </c>
      <c r="E752" s="230">
        <v>0</v>
      </c>
      <c r="F752" s="230"/>
      <c r="G752" s="472">
        <f t="shared" si="56"/>
        <v>0</v>
      </c>
      <c r="H752" s="472">
        <f t="shared" si="57"/>
        <v>0</v>
      </c>
      <c r="I752" s="688" t="str">
        <f t="shared" si="58"/>
        <v>否</v>
      </c>
      <c r="J752" s="689" t="str">
        <f t="shared" si="59"/>
        <v>项</v>
      </c>
      <c r="M752" s="408"/>
      <c r="O752" s="408"/>
    </row>
    <row r="753" s="681" customFormat="1" ht="36" customHeight="1" spans="1:15">
      <c r="A753" s="684">
        <f t="shared" si="55"/>
        <v>7</v>
      </c>
      <c r="B753" s="438">
        <v>2110103</v>
      </c>
      <c r="C753" s="439" t="s">
        <v>309</v>
      </c>
      <c r="D753" s="230">
        <v>0</v>
      </c>
      <c r="E753" s="230">
        <v>0</v>
      </c>
      <c r="F753" s="230"/>
      <c r="G753" s="472">
        <f t="shared" si="56"/>
        <v>0</v>
      </c>
      <c r="H753" s="472">
        <f t="shared" si="57"/>
        <v>0</v>
      </c>
      <c r="I753" s="688" t="str">
        <f t="shared" si="58"/>
        <v>否</v>
      </c>
      <c r="J753" s="689" t="str">
        <f t="shared" si="59"/>
        <v>项</v>
      </c>
      <c r="M753" s="408"/>
      <c r="O753" s="408"/>
    </row>
    <row r="754" s="681" customFormat="1" ht="36" customHeight="1" spans="1:15">
      <c r="A754" s="684">
        <f t="shared" si="55"/>
        <v>7</v>
      </c>
      <c r="B754" s="438">
        <v>2110104</v>
      </c>
      <c r="C754" s="439" t="s">
        <v>817</v>
      </c>
      <c r="D754" s="230">
        <v>0</v>
      </c>
      <c r="E754" s="230">
        <v>0</v>
      </c>
      <c r="F754" s="230"/>
      <c r="G754" s="472">
        <f t="shared" si="56"/>
        <v>0</v>
      </c>
      <c r="H754" s="472">
        <f t="shared" si="57"/>
        <v>0</v>
      </c>
      <c r="I754" s="688" t="str">
        <f t="shared" si="58"/>
        <v>否</v>
      </c>
      <c r="J754" s="689" t="str">
        <f t="shared" si="59"/>
        <v>项</v>
      </c>
      <c r="M754" s="408"/>
      <c r="O754" s="408"/>
    </row>
    <row r="755" s="681" customFormat="1" ht="36" customHeight="1" spans="1:15">
      <c r="A755" s="684">
        <f t="shared" si="55"/>
        <v>7</v>
      </c>
      <c r="B755" s="438">
        <v>2110105</v>
      </c>
      <c r="C755" s="439" t="s">
        <v>818</v>
      </c>
      <c r="D755" s="230">
        <v>0</v>
      </c>
      <c r="E755" s="230">
        <v>0</v>
      </c>
      <c r="F755" s="230"/>
      <c r="G755" s="472">
        <f t="shared" si="56"/>
        <v>0</v>
      </c>
      <c r="H755" s="472">
        <f t="shared" si="57"/>
        <v>0</v>
      </c>
      <c r="I755" s="688" t="str">
        <f t="shared" si="58"/>
        <v>否</v>
      </c>
      <c r="J755" s="689" t="str">
        <f t="shared" si="59"/>
        <v>项</v>
      </c>
      <c r="M755" s="408"/>
      <c r="O755" s="408"/>
    </row>
    <row r="756" s="681" customFormat="1" ht="36" customHeight="1" spans="1:15">
      <c r="A756" s="684">
        <f t="shared" si="55"/>
        <v>7</v>
      </c>
      <c r="B756" s="438">
        <v>2110106</v>
      </c>
      <c r="C756" s="439" t="s">
        <v>819</v>
      </c>
      <c r="D756" s="230">
        <v>0</v>
      </c>
      <c r="E756" s="230">
        <v>0</v>
      </c>
      <c r="F756" s="230"/>
      <c r="G756" s="472">
        <f t="shared" si="56"/>
        <v>0</v>
      </c>
      <c r="H756" s="472">
        <f t="shared" si="57"/>
        <v>0</v>
      </c>
      <c r="I756" s="688" t="str">
        <f t="shared" si="58"/>
        <v>否</v>
      </c>
      <c r="J756" s="689" t="str">
        <f t="shared" si="59"/>
        <v>项</v>
      </c>
      <c r="M756" s="408"/>
      <c r="O756" s="408"/>
    </row>
    <row r="757" s="681" customFormat="1" ht="36" customHeight="1" spans="1:15">
      <c r="A757" s="684">
        <f t="shared" si="55"/>
        <v>7</v>
      </c>
      <c r="B757" s="438">
        <v>2110107</v>
      </c>
      <c r="C757" s="439" t="s">
        <v>820</v>
      </c>
      <c r="D757" s="230">
        <v>0</v>
      </c>
      <c r="E757" s="230">
        <v>0</v>
      </c>
      <c r="F757" s="230"/>
      <c r="G757" s="472">
        <f t="shared" si="56"/>
        <v>0</v>
      </c>
      <c r="H757" s="472">
        <f t="shared" si="57"/>
        <v>0</v>
      </c>
      <c r="I757" s="688" t="str">
        <f t="shared" si="58"/>
        <v>否</v>
      </c>
      <c r="J757" s="689" t="str">
        <f t="shared" si="59"/>
        <v>项</v>
      </c>
      <c r="M757" s="408"/>
      <c r="O757" s="408"/>
    </row>
    <row r="758" s="681" customFormat="1" ht="36" customHeight="1" spans="1:15">
      <c r="A758" s="684">
        <f t="shared" si="55"/>
        <v>7</v>
      </c>
      <c r="B758" s="438">
        <v>2110108</v>
      </c>
      <c r="C758" s="439" t="s">
        <v>821</v>
      </c>
      <c r="D758" s="230">
        <v>0</v>
      </c>
      <c r="E758" s="230">
        <v>0</v>
      </c>
      <c r="F758" s="230"/>
      <c r="G758" s="472">
        <f t="shared" si="56"/>
        <v>0</v>
      </c>
      <c r="H758" s="472">
        <f t="shared" si="57"/>
        <v>0</v>
      </c>
      <c r="I758" s="688" t="str">
        <f t="shared" si="58"/>
        <v>否</v>
      </c>
      <c r="J758" s="689" t="str">
        <f t="shared" si="59"/>
        <v>项</v>
      </c>
      <c r="M758" s="408"/>
      <c r="O758" s="408"/>
    </row>
    <row r="759" s="681" customFormat="1" ht="36" customHeight="1" spans="1:15">
      <c r="A759" s="684">
        <f t="shared" si="55"/>
        <v>7</v>
      </c>
      <c r="B759" s="438">
        <v>2110199</v>
      </c>
      <c r="C759" s="439" t="s">
        <v>822</v>
      </c>
      <c r="D759" s="230">
        <v>871</v>
      </c>
      <c r="E759" s="230">
        <v>841</v>
      </c>
      <c r="F759" s="230">
        <v>763</v>
      </c>
      <c r="G759" s="472">
        <f t="shared" si="56"/>
        <v>-0.123995407577497</v>
      </c>
      <c r="H759" s="472">
        <f t="shared" si="57"/>
        <v>0.907253269916766</v>
      </c>
      <c r="I759" s="688" t="str">
        <f t="shared" si="58"/>
        <v>是</v>
      </c>
      <c r="J759" s="689" t="str">
        <f t="shared" si="59"/>
        <v>项</v>
      </c>
      <c r="M759" s="690">
        <f>VLOOKUP(B759,[262]公共预算支出!$C$3:$G$395,5,FALSE)</f>
        <v>762</v>
      </c>
      <c r="O759" s="691">
        <f>VLOOKUP(B759,[267]Sheet1!$D$6:$M$413,10,0)</f>
        <v>763</v>
      </c>
    </row>
    <row r="760" s="681" customFormat="1" ht="36" customHeight="1" spans="1:10">
      <c r="A760" s="684">
        <f t="shared" si="55"/>
        <v>5</v>
      </c>
      <c r="B760" s="437">
        <v>21102</v>
      </c>
      <c r="C760" s="289" t="s">
        <v>823</v>
      </c>
      <c r="D760" s="286">
        <v>0</v>
      </c>
      <c r="E760" s="286">
        <v>0</v>
      </c>
      <c r="F760" s="286">
        <f>SUM(F761:F763)</f>
        <v>0</v>
      </c>
      <c r="G760" s="475">
        <f t="shared" si="56"/>
        <v>0</v>
      </c>
      <c r="H760" s="475">
        <f t="shared" si="57"/>
        <v>0</v>
      </c>
      <c r="I760" s="688" t="str">
        <f t="shared" si="58"/>
        <v>否</v>
      </c>
      <c r="J760" s="689" t="str">
        <f t="shared" si="59"/>
        <v>款</v>
      </c>
    </row>
    <row r="761" s="681" customFormat="1" ht="36" customHeight="1" spans="1:15">
      <c r="A761" s="684">
        <f t="shared" si="55"/>
        <v>7</v>
      </c>
      <c r="B761" s="438">
        <v>2110203</v>
      </c>
      <c r="C761" s="439" t="s">
        <v>824</v>
      </c>
      <c r="D761" s="230">
        <v>0</v>
      </c>
      <c r="E761" s="230">
        <v>0</v>
      </c>
      <c r="F761" s="230"/>
      <c r="G761" s="472">
        <f t="shared" si="56"/>
        <v>0</v>
      </c>
      <c r="H761" s="472">
        <f t="shared" si="57"/>
        <v>0</v>
      </c>
      <c r="I761" s="688" t="str">
        <f t="shared" si="58"/>
        <v>否</v>
      </c>
      <c r="J761" s="689" t="str">
        <f t="shared" si="59"/>
        <v>项</v>
      </c>
      <c r="M761" s="408"/>
      <c r="O761" s="408"/>
    </row>
    <row r="762" s="681" customFormat="1" ht="36" customHeight="1" spans="1:15">
      <c r="A762" s="684">
        <f t="shared" si="55"/>
        <v>7</v>
      </c>
      <c r="B762" s="438">
        <v>2110204</v>
      </c>
      <c r="C762" s="439" t="s">
        <v>825</v>
      </c>
      <c r="D762" s="230">
        <v>0</v>
      </c>
      <c r="E762" s="230">
        <v>0</v>
      </c>
      <c r="F762" s="230"/>
      <c r="G762" s="472">
        <f t="shared" si="56"/>
        <v>0</v>
      </c>
      <c r="H762" s="472">
        <f t="shared" si="57"/>
        <v>0</v>
      </c>
      <c r="I762" s="688" t="str">
        <f t="shared" si="58"/>
        <v>否</v>
      </c>
      <c r="J762" s="689" t="str">
        <f t="shared" si="59"/>
        <v>项</v>
      </c>
      <c r="M762" s="408"/>
      <c r="O762" s="408"/>
    </row>
    <row r="763" s="681" customFormat="1" ht="36" customHeight="1" spans="1:15">
      <c r="A763" s="684">
        <f t="shared" si="55"/>
        <v>7</v>
      </c>
      <c r="B763" s="438">
        <v>2110299</v>
      </c>
      <c r="C763" s="439" t="s">
        <v>826</v>
      </c>
      <c r="D763" s="230">
        <v>0</v>
      </c>
      <c r="E763" s="230">
        <v>0</v>
      </c>
      <c r="F763" s="230"/>
      <c r="G763" s="472">
        <f t="shared" si="56"/>
        <v>0</v>
      </c>
      <c r="H763" s="472">
        <f t="shared" si="57"/>
        <v>0</v>
      </c>
      <c r="I763" s="688" t="str">
        <f t="shared" si="58"/>
        <v>否</v>
      </c>
      <c r="J763" s="689" t="str">
        <f t="shared" si="59"/>
        <v>项</v>
      </c>
      <c r="M763" s="408"/>
      <c r="O763" s="408"/>
    </row>
    <row r="764" s="681" customFormat="1" ht="36" customHeight="1" spans="1:10">
      <c r="A764" s="684">
        <f t="shared" si="55"/>
        <v>5</v>
      </c>
      <c r="B764" s="437">
        <v>21103</v>
      </c>
      <c r="C764" s="289" t="s">
        <v>827</v>
      </c>
      <c r="D764" s="286">
        <v>58327</v>
      </c>
      <c r="E764" s="286">
        <v>60367</v>
      </c>
      <c r="F764" s="286">
        <f>SUM(F765:F772)</f>
        <v>36286</v>
      </c>
      <c r="G764" s="475">
        <f t="shared" si="56"/>
        <v>-0.37788674198913</v>
      </c>
      <c r="H764" s="475">
        <f t="shared" si="57"/>
        <v>0.60108999950304</v>
      </c>
      <c r="I764" s="688" t="str">
        <f t="shared" si="58"/>
        <v>是</v>
      </c>
      <c r="J764" s="689" t="str">
        <f t="shared" si="59"/>
        <v>款</v>
      </c>
    </row>
    <row r="765" s="681" customFormat="1" ht="36" customHeight="1" spans="1:15">
      <c r="A765" s="684">
        <f t="shared" si="55"/>
        <v>7</v>
      </c>
      <c r="B765" s="438">
        <v>2110301</v>
      </c>
      <c r="C765" s="439" t="s">
        <v>828</v>
      </c>
      <c r="D765" s="230">
        <v>0</v>
      </c>
      <c r="E765" s="230">
        <v>173</v>
      </c>
      <c r="F765" s="230">
        <v>15</v>
      </c>
      <c r="G765" s="472">
        <f t="shared" si="56"/>
        <v>0</v>
      </c>
      <c r="H765" s="472">
        <f t="shared" si="57"/>
        <v>0.0867052023121387</v>
      </c>
      <c r="I765" s="688" t="str">
        <f t="shared" si="58"/>
        <v>是</v>
      </c>
      <c r="J765" s="689" t="str">
        <f t="shared" si="59"/>
        <v>项</v>
      </c>
      <c r="M765" s="408"/>
      <c r="O765" s="691">
        <f>VLOOKUP(B765,[267]Sheet1!$D$6:$M$413,10,0)</f>
        <v>15</v>
      </c>
    </row>
    <row r="766" s="681" customFormat="1" ht="36" customHeight="1" spans="1:15">
      <c r="A766" s="684">
        <f t="shared" si="55"/>
        <v>7</v>
      </c>
      <c r="B766" s="438">
        <v>2110302</v>
      </c>
      <c r="C766" s="439" t="s">
        <v>829</v>
      </c>
      <c r="D766" s="230">
        <v>58327</v>
      </c>
      <c r="E766" s="230">
        <v>60069</v>
      </c>
      <c r="F766" s="230">
        <v>36271</v>
      </c>
      <c r="G766" s="472">
        <f t="shared" si="56"/>
        <v>-0.378143912767672</v>
      </c>
      <c r="H766" s="472">
        <f t="shared" si="57"/>
        <v>0.603822271054953</v>
      </c>
      <c r="I766" s="688" t="str">
        <f t="shared" si="58"/>
        <v>是</v>
      </c>
      <c r="J766" s="689" t="str">
        <f t="shared" si="59"/>
        <v>项</v>
      </c>
      <c r="M766" s="693">
        <f>VLOOKUP(B766,[262]公共预算支出!$C$3:$G$395,5,FALSE)</f>
        <v>35524</v>
      </c>
      <c r="O766" s="691">
        <f>VLOOKUP(B766,[267]Sheet1!$D$6:$M$413,10,0)</f>
        <v>36271</v>
      </c>
    </row>
    <row r="767" s="681" customFormat="1" ht="36" customHeight="1" spans="1:15">
      <c r="A767" s="684">
        <f t="shared" si="55"/>
        <v>7</v>
      </c>
      <c r="B767" s="438">
        <v>2110303</v>
      </c>
      <c r="C767" s="439" t="s">
        <v>830</v>
      </c>
      <c r="D767" s="230">
        <v>0</v>
      </c>
      <c r="E767" s="230">
        <v>0</v>
      </c>
      <c r="F767" s="230"/>
      <c r="G767" s="472">
        <f t="shared" si="56"/>
        <v>0</v>
      </c>
      <c r="H767" s="472">
        <f t="shared" si="57"/>
        <v>0</v>
      </c>
      <c r="I767" s="688" t="str">
        <f t="shared" si="58"/>
        <v>否</v>
      </c>
      <c r="J767" s="689" t="str">
        <f t="shared" si="59"/>
        <v>项</v>
      </c>
      <c r="M767" s="408"/>
      <c r="O767" s="408"/>
    </row>
    <row r="768" s="681" customFormat="1" ht="36" customHeight="1" spans="1:15">
      <c r="A768" s="684">
        <f t="shared" si="55"/>
        <v>7</v>
      </c>
      <c r="B768" s="438">
        <v>2110304</v>
      </c>
      <c r="C768" s="439" t="s">
        <v>831</v>
      </c>
      <c r="D768" s="230">
        <v>0</v>
      </c>
      <c r="E768" s="230">
        <v>0</v>
      </c>
      <c r="F768" s="230"/>
      <c r="G768" s="472">
        <f t="shared" si="56"/>
        <v>0</v>
      </c>
      <c r="H768" s="472">
        <f t="shared" si="57"/>
        <v>0</v>
      </c>
      <c r="I768" s="688" t="str">
        <f t="shared" si="58"/>
        <v>否</v>
      </c>
      <c r="J768" s="689" t="str">
        <f t="shared" si="59"/>
        <v>项</v>
      </c>
      <c r="M768" s="408"/>
      <c r="O768" s="408"/>
    </row>
    <row r="769" s="681" customFormat="1" ht="36" customHeight="1" spans="1:15">
      <c r="A769" s="684">
        <f t="shared" si="55"/>
        <v>7</v>
      </c>
      <c r="B769" s="438">
        <v>2110305</v>
      </c>
      <c r="C769" s="439" t="s">
        <v>832</v>
      </c>
      <c r="D769" s="230">
        <v>0</v>
      </c>
      <c r="E769" s="230">
        <v>0</v>
      </c>
      <c r="F769" s="230"/>
      <c r="G769" s="472">
        <f t="shared" si="56"/>
        <v>0</v>
      </c>
      <c r="H769" s="472">
        <f t="shared" si="57"/>
        <v>0</v>
      </c>
      <c r="I769" s="688" t="str">
        <f t="shared" si="58"/>
        <v>否</v>
      </c>
      <c r="J769" s="689" t="str">
        <f t="shared" si="59"/>
        <v>项</v>
      </c>
      <c r="M769" s="408"/>
      <c r="O769" s="408"/>
    </row>
    <row r="770" s="681" customFormat="1" ht="36" customHeight="1" spans="1:15">
      <c r="A770" s="684">
        <f t="shared" si="55"/>
        <v>7</v>
      </c>
      <c r="B770" s="438">
        <v>2110306</v>
      </c>
      <c r="C770" s="439" t="s">
        <v>833</v>
      </c>
      <c r="D770" s="230">
        <v>0</v>
      </c>
      <c r="E770" s="230">
        <v>0</v>
      </c>
      <c r="F770" s="230"/>
      <c r="G770" s="472">
        <f t="shared" si="56"/>
        <v>0</v>
      </c>
      <c r="H770" s="472">
        <f t="shared" si="57"/>
        <v>0</v>
      </c>
      <c r="I770" s="688" t="str">
        <f t="shared" si="58"/>
        <v>否</v>
      </c>
      <c r="J770" s="689" t="str">
        <f t="shared" si="59"/>
        <v>项</v>
      </c>
      <c r="M770" s="408"/>
      <c r="O770" s="408"/>
    </row>
    <row r="771" s="681" customFormat="1" ht="36" customHeight="1" spans="1:15">
      <c r="A771" s="684">
        <f t="shared" si="55"/>
        <v>7</v>
      </c>
      <c r="B771" s="447">
        <v>2110307</v>
      </c>
      <c r="C771" s="439" t="s">
        <v>834</v>
      </c>
      <c r="D771" s="230">
        <v>0</v>
      </c>
      <c r="E771" s="230">
        <v>0</v>
      </c>
      <c r="F771" s="230"/>
      <c r="G771" s="472">
        <f t="shared" si="56"/>
        <v>0</v>
      </c>
      <c r="H771" s="472">
        <f t="shared" si="57"/>
        <v>0</v>
      </c>
      <c r="I771" s="688" t="str">
        <f t="shared" si="58"/>
        <v>否</v>
      </c>
      <c r="J771" s="689" t="str">
        <f t="shared" si="59"/>
        <v>项</v>
      </c>
      <c r="M771" s="408"/>
      <c r="O771" s="408"/>
    </row>
    <row r="772" s="681" customFormat="1" ht="36" customHeight="1" spans="1:15">
      <c r="A772" s="684">
        <f t="shared" si="55"/>
        <v>7</v>
      </c>
      <c r="B772" s="438">
        <v>2110399</v>
      </c>
      <c r="C772" s="439" t="s">
        <v>835</v>
      </c>
      <c r="D772" s="230">
        <v>0</v>
      </c>
      <c r="E772" s="230">
        <v>125</v>
      </c>
      <c r="F772" s="230"/>
      <c r="G772" s="472">
        <f t="shared" si="56"/>
        <v>0</v>
      </c>
      <c r="H772" s="472">
        <f t="shared" si="57"/>
        <v>0</v>
      </c>
      <c r="I772" s="688" t="str">
        <f t="shared" si="58"/>
        <v>是</v>
      </c>
      <c r="J772" s="689" t="str">
        <f t="shared" si="59"/>
        <v>项</v>
      </c>
      <c r="M772" s="408">
        <f>VLOOKUP(B772,[262]公共预算支出!$C$3:$G$395,5,FALSE)</f>
        <v>0</v>
      </c>
      <c r="O772" s="408">
        <f>VLOOKUP(B772,[267]Sheet1!$D$6:$M$413,10,0)</f>
        <v>0</v>
      </c>
    </row>
    <row r="773" s="681" customFormat="1" ht="36" customHeight="1" spans="1:10">
      <c r="A773" s="684">
        <f t="shared" si="55"/>
        <v>5</v>
      </c>
      <c r="B773" s="437">
        <v>21104</v>
      </c>
      <c r="C773" s="289" t="s">
        <v>836</v>
      </c>
      <c r="D773" s="286">
        <v>300</v>
      </c>
      <c r="E773" s="286">
        <v>209</v>
      </c>
      <c r="F773" s="286">
        <f>SUM(F774:F779)</f>
        <v>19468</v>
      </c>
      <c r="G773" s="475">
        <f t="shared" si="56"/>
        <v>63.8933333333333</v>
      </c>
      <c r="H773" s="475">
        <f t="shared" si="57"/>
        <v>93.1483253588517</v>
      </c>
      <c r="I773" s="688" t="str">
        <f t="shared" si="58"/>
        <v>是</v>
      </c>
      <c r="J773" s="689" t="str">
        <f t="shared" si="59"/>
        <v>款</v>
      </c>
    </row>
    <row r="774" s="681" customFormat="1" ht="36" customHeight="1" spans="1:15">
      <c r="A774" s="684">
        <f t="shared" ref="A774:A837" si="60">LEN(B774)</f>
        <v>7</v>
      </c>
      <c r="B774" s="438">
        <v>2110401</v>
      </c>
      <c r="C774" s="439" t="s">
        <v>837</v>
      </c>
      <c r="D774" s="230">
        <v>0</v>
      </c>
      <c r="E774" s="230">
        <v>0</v>
      </c>
      <c r="F774" s="230">
        <v>19460</v>
      </c>
      <c r="G774" s="472">
        <f t="shared" ref="G774:G837" si="61">IF(D774&lt;0,"",IFERROR(F774/D774-1,0))</f>
        <v>0</v>
      </c>
      <c r="H774" s="472">
        <f t="shared" ref="H774:H837" si="62">IF(D774&lt;0,"",IFERROR(F774/E774,0))</f>
        <v>0</v>
      </c>
      <c r="I774" s="688" t="str">
        <f t="shared" ref="I774:I837" si="63">IF(LEN(B774)=3,"是",IF(C774&lt;&gt;"",IF(SUM(D774:F774)&lt;&gt;0,"是","否"),"是"))</f>
        <v>是</v>
      </c>
      <c r="J774" s="689" t="str">
        <f t="shared" ref="J774:J837" si="64">IF(LEN(B774)=3,"类",IF(LEN(B774)=5,"款","项"))</f>
        <v>项</v>
      </c>
      <c r="M774" s="690">
        <f>VLOOKUP(B774,[262]公共预算支出!$C$3:$G$395,5,FALSE)</f>
        <v>19450</v>
      </c>
      <c r="O774" s="691">
        <f>VLOOKUP(B774,[267]Sheet1!$D$6:$M$413,10,0)</f>
        <v>19460</v>
      </c>
    </row>
    <row r="775" s="681" customFormat="1" ht="36" customHeight="1" spans="1:15">
      <c r="A775" s="684">
        <f t="shared" si="60"/>
        <v>7</v>
      </c>
      <c r="B775" s="438">
        <v>2110402</v>
      </c>
      <c r="C775" s="439" t="s">
        <v>838</v>
      </c>
      <c r="D775" s="230">
        <v>0</v>
      </c>
      <c r="E775" s="230">
        <v>0</v>
      </c>
      <c r="F775" s="230"/>
      <c r="G775" s="472">
        <f t="shared" si="61"/>
        <v>0</v>
      </c>
      <c r="H775" s="472">
        <f t="shared" si="62"/>
        <v>0</v>
      </c>
      <c r="I775" s="688" t="str">
        <f t="shared" si="63"/>
        <v>否</v>
      </c>
      <c r="J775" s="689" t="str">
        <f t="shared" si="64"/>
        <v>项</v>
      </c>
      <c r="M775" s="408"/>
      <c r="O775" s="408"/>
    </row>
    <row r="776" s="681" customFormat="1" ht="36" customHeight="1" spans="1:15">
      <c r="A776" s="684">
        <f t="shared" si="60"/>
        <v>7</v>
      </c>
      <c r="B776" s="438">
        <v>2110404</v>
      </c>
      <c r="C776" s="439" t="s">
        <v>839</v>
      </c>
      <c r="D776" s="230">
        <v>0</v>
      </c>
      <c r="E776" s="230">
        <v>0</v>
      </c>
      <c r="F776" s="230"/>
      <c r="G776" s="472">
        <f t="shared" si="61"/>
        <v>0</v>
      </c>
      <c r="H776" s="472">
        <f t="shared" si="62"/>
        <v>0</v>
      </c>
      <c r="I776" s="688" t="str">
        <f t="shared" si="63"/>
        <v>否</v>
      </c>
      <c r="J776" s="689" t="str">
        <f t="shared" si="64"/>
        <v>项</v>
      </c>
      <c r="M776" s="408"/>
      <c r="O776" s="408"/>
    </row>
    <row r="777" s="681" customFormat="1" ht="36" customHeight="1" spans="1:15">
      <c r="A777" s="684">
        <f t="shared" si="60"/>
        <v>7</v>
      </c>
      <c r="B777" s="438">
        <v>2110405</v>
      </c>
      <c r="C777" s="439" t="s">
        <v>840</v>
      </c>
      <c r="D777" s="230">
        <v>0</v>
      </c>
      <c r="E777" s="230">
        <v>0</v>
      </c>
      <c r="F777" s="230"/>
      <c r="G777" s="472">
        <f t="shared" si="61"/>
        <v>0</v>
      </c>
      <c r="H777" s="472">
        <f t="shared" si="62"/>
        <v>0</v>
      </c>
      <c r="I777" s="688" t="str">
        <f t="shared" si="63"/>
        <v>否</v>
      </c>
      <c r="J777" s="689" t="str">
        <f t="shared" si="64"/>
        <v>项</v>
      </c>
      <c r="M777" s="408"/>
      <c r="O777" s="408"/>
    </row>
    <row r="778" s="681" customFormat="1" ht="36" customHeight="1" spans="1:15">
      <c r="A778" s="684">
        <f t="shared" si="60"/>
        <v>7</v>
      </c>
      <c r="B778" s="438">
        <v>2110406</v>
      </c>
      <c r="C778" s="439" t="s">
        <v>841</v>
      </c>
      <c r="D778" s="230">
        <v>0</v>
      </c>
      <c r="E778" s="230">
        <v>0</v>
      </c>
      <c r="F778" s="230"/>
      <c r="G778" s="472">
        <f t="shared" si="61"/>
        <v>0</v>
      </c>
      <c r="H778" s="472">
        <f t="shared" si="62"/>
        <v>0</v>
      </c>
      <c r="I778" s="688" t="str">
        <f t="shared" si="63"/>
        <v>否</v>
      </c>
      <c r="J778" s="689" t="str">
        <f t="shared" si="64"/>
        <v>项</v>
      </c>
      <c r="M778" s="408"/>
      <c r="O778" s="408"/>
    </row>
    <row r="779" s="681" customFormat="1" ht="36" customHeight="1" spans="1:15">
      <c r="A779" s="684">
        <f t="shared" si="60"/>
        <v>7</v>
      </c>
      <c r="B779" s="438">
        <v>2110499</v>
      </c>
      <c r="C779" s="439" t="s">
        <v>842</v>
      </c>
      <c r="D779" s="230">
        <v>300</v>
      </c>
      <c r="E779" s="230">
        <v>209</v>
      </c>
      <c r="F779" s="230">
        <v>8</v>
      </c>
      <c r="G779" s="472">
        <f t="shared" si="61"/>
        <v>-0.973333333333333</v>
      </c>
      <c r="H779" s="472">
        <f t="shared" si="62"/>
        <v>0.0382775119617225</v>
      </c>
      <c r="I779" s="688" t="str">
        <f t="shared" si="63"/>
        <v>是</v>
      </c>
      <c r="J779" s="689" t="str">
        <f t="shared" si="64"/>
        <v>项</v>
      </c>
      <c r="M779" s="690">
        <f>VLOOKUP(B779,[262]公共预算支出!$C$3:$G$395,5,FALSE)</f>
        <v>99</v>
      </c>
      <c r="O779" s="691">
        <f>VLOOKUP(B779,[267]Sheet1!$D$6:$M$413,10,0)</f>
        <v>8</v>
      </c>
    </row>
    <row r="780" s="681" customFormat="1" ht="36" customHeight="1" spans="1:10">
      <c r="A780" s="684">
        <f t="shared" si="60"/>
        <v>5</v>
      </c>
      <c r="B780" s="437">
        <v>21105</v>
      </c>
      <c r="C780" s="289" t="s">
        <v>843</v>
      </c>
      <c r="D780" s="286">
        <v>916</v>
      </c>
      <c r="E780" s="286">
        <v>890</v>
      </c>
      <c r="F780" s="286">
        <f>SUM(F781:F786)</f>
        <v>797</v>
      </c>
      <c r="G780" s="475">
        <f t="shared" si="61"/>
        <v>-0.129912663755459</v>
      </c>
      <c r="H780" s="475">
        <f t="shared" si="62"/>
        <v>0.895505617977528</v>
      </c>
      <c r="I780" s="688" t="str">
        <f t="shared" si="63"/>
        <v>是</v>
      </c>
      <c r="J780" s="689" t="str">
        <f t="shared" si="64"/>
        <v>款</v>
      </c>
    </row>
    <row r="781" s="681" customFormat="1" ht="36" customHeight="1" spans="1:15">
      <c r="A781" s="684">
        <f t="shared" si="60"/>
        <v>7</v>
      </c>
      <c r="B781" s="438">
        <v>2110501</v>
      </c>
      <c r="C781" s="439" t="s">
        <v>844</v>
      </c>
      <c r="D781" s="230">
        <v>916</v>
      </c>
      <c r="E781" s="230">
        <v>890</v>
      </c>
      <c r="F781" s="230">
        <v>797</v>
      </c>
      <c r="G781" s="472">
        <f t="shared" si="61"/>
        <v>-0.129912663755459</v>
      </c>
      <c r="H781" s="472">
        <f t="shared" si="62"/>
        <v>0.895505617977528</v>
      </c>
      <c r="I781" s="688" t="str">
        <f t="shared" si="63"/>
        <v>是</v>
      </c>
      <c r="J781" s="689" t="str">
        <f t="shared" si="64"/>
        <v>项</v>
      </c>
      <c r="M781" s="690">
        <f>VLOOKUP(B781,[262]公共预算支出!$C$3:$G$395,5,FALSE)</f>
        <v>787</v>
      </c>
      <c r="O781" s="691">
        <f>VLOOKUP(B781,[267]Sheet1!$D$6:$M$413,10,0)</f>
        <v>797</v>
      </c>
    </row>
    <row r="782" s="681" customFormat="1" ht="36" customHeight="1" spans="1:15">
      <c r="A782" s="684">
        <f t="shared" si="60"/>
        <v>7</v>
      </c>
      <c r="B782" s="438">
        <v>2110502</v>
      </c>
      <c r="C782" s="439" t="s">
        <v>845</v>
      </c>
      <c r="D782" s="230">
        <v>0</v>
      </c>
      <c r="E782" s="230">
        <v>0</v>
      </c>
      <c r="F782" s="230"/>
      <c r="G782" s="472">
        <f t="shared" si="61"/>
        <v>0</v>
      </c>
      <c r="H782" s="472">
        <f t="shared" si="62"/>
        <v>0</v>
      </c>
      <c r="I782" s="688" t="str">
        <f t="shared" si="63"/>
        <v>否</v>
      </c>
      <c r="J782" s="689" t="str">
        <f t="shared" si="64"/>
        <v>项</v>
      </c>
      <c r="M782" s="408"/>
      <c r="O782" s="408"/>
    </row>
    <row r="783" s="681" customFormat="1" ht="36" customHeight="1" spans="1:15">
      <c r="A783" s="684">
        <f t="shared" si="60"/>
        <v>7</v>
      </c>
      <c r="B783" s="438">
        <v>2110503</v>
      </c>
      <c r="C783" s="439" t="s">
        <v>846</v>
      </c>
      <c r="D783" s="230">
        <v>0</v>
      </c>
      <c r="E783" s="230">
        <v>0</v>
      </c>
      <c r="F783" s="230"/>
      <c r="G783" s="472">
        <f t="shared" si="61"/>
        <v>0</v>
      </c>
      <c r="H783" s="472">
        <f t="shared" si="62"/>
        <v>0</v>
      </c>
      <c r="I783" s="688" t="str">
        <f t="shared" si="63"/>
        <v>否</v>
      </c>
      <c r="J783" s="689" t="str">
        <f t="shared" si="64"/>
        <v>项</v>
      </c>
      <c r="M783" s="408"/>
      <c r="O783" s="408"/>
    </row>
    <row r="784" s="681" customFormat="1" ht="36" customHeight="1" spans="1:15">
      <c r="A784" s="684">
        <f t="shared" si="60"/>
        <v>7</v>
      </c>
      <c r="B784" s="438">
        <v>2110506</v>
      </c>
      <c r="C784" s="439" t="s">
        <v>847</v>
      </c>
      <c r="D784" s="230">
        <v>0</v>
      </c>
      <c r="E784" s="230">
        <v>0</v>
      </c>
      <c r="F784" s="230"/>
      <c r="G784" s="472">
        <f t="shared" si="61"/>
        <v>0</v>
      </c>
      <c r="H784" s="472">
        <f t="shared" si="62"/>
        <v>0</v>
      </c>
      <c r="I784" s="688" t="str">
        <f t="shared" si="63"/>
        <v>否</v>
      </c>
      <c r="J784" s="689" t="str">
        <f t="shared" si="64"/>
        <v>项</v>
      </c>
      <c r="M784" s="408"/>
      <c r="O784" s="408"/>
    </row>
    <row r="785" s="681" customFormat="1" ht="36" customHeight="1" spans="1:15">
      <c r="A785" s="684">
        <f t="shared" si="60"/>
        <v>7</v>
      </c>
      <c r="B785" s="438">
        <v>2110507</v>
      </c>
      <c r="C785" s="439" t="s">
        <v>848</v>
      </c>
      <c r="D785" s="230">
        <v>0</v>
      </c>
      <c r="E785" s="230">
        <v>0</v>
      </c>
      <c r="F785" s="230"/>
      <c r="G785" s="472">
        <f t="shared" si="61"/>
        <v>0</v>
      </c>
      <c r="H785" s="472">
        <f t="shared" si="62"/>
        <v>0</v>
      </c>
      <c r="I785" s="688" t="str">
        <f t="shared" si="63"/>
        <v>否</v>
      </c>
      <c r="J785" s="689" t="str">
        <f t="shared" si="64"/>
        <v>项</v>
      </c>
      <c r="M785" s="408"/>
      <c r="O785" s="408"/>
    </row>
    <row r="786" s="681" customFormat="1" ht="36" customHeight="1" spans="1:15">
      <c r="A786" s="684">
        <f t="shared" si="60"/>
        <v>7</v>
      </c>
      <c r="B786" s="438">
        <v>2110599</v>
      </c>
      <c r="C786" s="439" t="s">
        <v>849</v>
      </c>
      <c r="D786" s="230">
        <v>0</v>
      </c>
      <c r="E786" s="230">
        <v>0</v>
      </c>
      <c r="F786" s="230"/>
      <c r="G786" s="472">
        <f t="shared" si="61"/>
        <v>0</v>
      </c>
      <c r="H786" s="472">
        <f t="shared" si="62"/>
        <v>0</v>
      </c>
      <c r="I786" s="688" t="str">
        <f t="shared" si="63"/>
        <v>否</v>
      </c>
      <c r="J786" s="689" t="str">
        <f t="shared" si="64"/>
        <v>项</v>
      </c>
      <c r="M786" s="408"/>
      <c r="O786" s="408"/>
    </row>
    <row r="787" s="681" customFormat="1" ht="36" customHeight="1" spans="1:10">
      <c r="A787" s="684">
        <f t="shared" si="60"/>
        <v>5</v>
      </c>
      <c r="B787" s="437">
        <v>21106</v>
      </c>
      <c r="C787" s="289" t="s">
        <v>850</v>
      </c>
      <c r="D787" s="286">
        <v>0</v>
      </c>
      <c r="E787" s="286">
        <v>0</v>
      </c>
      <c r="F787" s="297">
        <f>SUM(F788:F792)</f>
        <v>0</v>
      </c>
      <c r="G787" s="475">
        <f t="shared" si="61"/>
        <v>0</v>
      </c>
      <c r="H787" s="475">
        <f t="shared" si="62"/>
        <v>0</v>
      </c>
      <c r="I787" s="688" t="str">
        <f t="shared" si="63"/>
        <v>否</v>
      </c>
      <c r="J787" s="689" t="str">
        <f t="shared" si="64"/>
        <v>款</v>
      </c>
    </row>
    <row r="788" s="681" customFormat="1" ht="36" customHeight="1" spans="1:15">
      <c r="A788" s="684">
        <f t="shared" si="60"/>
        <v>7</v>
      </c>
      <c r="B788" s="438">
        <v>2110602</v>
      </c>
      <c r="C788" s="439" t="s">
        <v>851</v>
      </c>
      <c r="D788" s="230">
        <v>0</v>
      </c>
      <c r="E788" s="230">
        <v>0</v>
      </c>
      <c r="F788" s="268"/>
      <c r="G788" s="472">
        <f t="shared" si="61"/>
        <v>0</v>
      </c>
      <c r="H788" s="472">
        <f t="shared" si="62"/>
        <v>0</v>
      </c>
      <c r="I788" s="688" t="str">
        <f t="shared" si="63"/>
        <v>否</v>
      </c>
      <c r="J788" s="689" t="str">
        <f t="shared" si="64"/>
        <v>项</v>
      </c>
      <c r="M788" s="408"/>
      <c r="O788" s="408"/>
    </row>
    <row r="789" s="681" customFormat="1" ht="36" customHeight="1" spans="1:15">
      <c r="A789" s="684">
        <f t="shared" si="60"/>
        <v>7</v>
      </c>
      <c r="B789" s="438">
        <v>2110603</v>
      </c>
      <c r="C789" s="439" t="s">
        <v>852</v>
      </c>
      <c r="D789" s="230">
        <v>0</v>
      </c>
      <c r="E789" s="230">
        <v>0</v>
      </c>
      <c r="F789" s="268"/>
      <c r="G789" s="472">
        <f t="shared" si="61"/>
        <v>0</v>
      </c>
      <c r="H789" s="472">
        <f t="shared" si="62"/>
        <v>0</v>
      </c>
      <c r="I789" s="688" t="str">
        <f t="shared" si="63"/>
        <v>否</v>
      </c>
      <c r="J789" s="689" t="str">
        <f t="shared" si="64"/>
        <v>项</v>
      </c>
      <c r="M789" s="408"/>
      <c r="O789" s="408"/>
    </row>
    <row r="790" s="681" customFormat="1" ht="36" customHeight="1" spans="1:15">
      <c r="A790" s="684">
        <f t="shared" si="60"/>
        <v>7</v>
      </c>
      <c r="B790" s="438">
        <v>2110604</v>
      </c>
      <c r="C790" s="439" t="s">
        <v>853</v>
      </c>
      <c r="D790" s="230">
        <v>0</v>
      </c>
      <c r="E790" s="230">
        <v>0</v>
      </c>
      <c r="F790" s="268"/>
      <c r="G790" s="472">
        <f t="shared" si="61"/>
        <v>0</v>
      </c>
      <c r="H790" s="472">
        <f t="shared" si="62"/>
        <v>0</v>
      </c>
      <c r="I790" s="688" t="str">
        <f t="shared" si="63"/>
        <v>否</v>
      </c>
      <c r="J790" s="689" t="str">
        <f t="shared" si="64"/>
        <v>项</v>
      </c>
      <c r="M790" s="408"/>
      <c r="O790" s="408"/>
    </row>
    <row r="791" s="681" customFormat="1" ht="36" customHeight="1" spans="1:15">
      <c r="A791" s="684">
        <f t="shared" si="60"/>
        <v>7</v>
      </c>
      <c r="B791" s="438">
        <v>2110605</v>
      </c>
      <c r="C791" s="439" t="s">
        <v>854</v>
      </c>
      <c r="D791" s="230">
        <v>0</v>
      </c>
      <c r="E791" s="230">
        <v>0</v>
      </c>
      <c r="F791" s="268"/>
      <c r="G791" s="472">
        <f t="shared" si="61"/>
        <v>0</v>
      </c>
      <c r="H791" s="472">
        <f t="shared" si="62"/>
        <v>0</v>
      </c>
      <c r="I791" s="688" t="str">
        <f t="shared" si="63"/>
        <v>否</v>
      </c>
      <c r="J791" s="689" t="str">
        <f t="shared" si="64"/>
        <v>项</v>
      </c>
      <c r="M791" s="408"/>
      <c r="O791" s="408"/>
    </row>
    <row r="792" s="681" customFormat="1" ht="36" customHeight="1" spans="1:15">
      <c r="A792" s="684">
        <f t="shared" si="60"/>
        <v>7</v>
      </c>
      <c r="B792" s="438">
        <v>2110699</v>
      </c>
      <c r="C792" s="439" t="s">
        <v>855</v>
      </c>
      <c r="D792" s="230">
        <v>0</v>
      </c>
      <c r="E792" s="230">
        <v>0</v>
      </c>
      <c r="F792" s="268"/>
      <c r="G792" s="472">
        <f t="shared" si="61"/>
        <v>0</v>
      </c>
      <c r="H792" s="472">
        <f t="shared" si="62"/>
        <v>0</v>
      </c>
      <c r="I792" s="688" t="str">
        <f t="shared" si="63"/>
        <v>否</v>
      </c>
      <c r="J792" s="689" t="str">
        <f t="shared" si="64"/>
        <v>项</v>
      </c>
      <c r="M792" s="408"/>
      <c r="O792" s="408"/>
    </row>
    <row r="793" s="681" customFormat="1" ht="36" customHeight="1" spans="1:10">
      <c r="A793" s="684">
        <f t="shared" si="60"/>
        <v>5</v>
      </c>
      <c r="B793" s="437">
        <v>21107</v>
      </c>
      <c r="C793" s="289" t="s">
        <v>856</v>
      </c>
      <c r="D793" s="286">
        <v>0</v>
      </c>
      <c r="E793" s="286">
        <v>0</v>
      </c>
      <c r="F793" s="297">
        <f>SUM(F794:F795)</f>
        <v>0</v>
      </c>
      <c r="G793" s="475">
        <f t="shared" si="61"/>
        <v>0</v>
      </c>
      <c r="H793" s="475">
        <f t="shared" si="62"/>
        <v>0</v>
      </c>
      <c r="I793" s="688" t="str">
        <f t="shared" si="63"/>
        <v>否</v>
      </c>
      <c r="J793" s="689" t="str">
        <f t="shared" si="64"/>
        <v>款</v>
      </c>
    </row>
    <row r="794" s="681" customFormat="1" ht="36" customHeight="1" spans="1:15">
      <c r="A794" s="684">
        <f t="shared" si="60"/>
        <v>7</v>
      </c>
      <c r="B794" s="438">
        <v>2110704</v>
      </c>
      <c r="C794" s="439" t="s">
        <v>857</v>
      </c>
      <c r="D794" s="230">
        <v>0</v>
      </c>
      <c r="E794" s="230">
        <v>0</v>
      </c>
      <c r="F794" s="230"/>
      <c r="G794" s="472">
        <f t="shared" si="61"/>
        <v>0</v>
      </c>
      <c r="H794" s="472">
        <f t="shared" si="62"/>
        <v>0</v>
      </c>
      <c r="I794" s="688" t="str">
        <f t="shared" si="63"/>
        <v>否</v>
      </c>
      <c r="J794" s="689" t="str">
        <f t="shared" si="64"/>
        <v>项</v>
      </c>
      <c r="M794" s="408"/>
      <c r="O794" s="408"/>
    </row>
    <row r="795" s="681" customFormat="1" ht="36" customHeight="1" spans="1:15">
      <c r="A795" s="684">
        <f t="shared" si="60"/>
        <v>7</v>
      </c>
      <c r="B795" s="438">
        <v>2110799</v>
      </c>
      <c r="C795" s="439" t="s">
        <v>858</v>
      </c>
      <c r="D795" s="230">
        <v>0</v>
      </c>
      <c r="E795" s="230">
        <v>0</v>
      </c>
      <c r="F795" s="230"/>
      <c r="G795" s="472">
        <f t="shared" si="61"/>
        <v>0</v>
      </c>
      <c r="H795" s="472">
        <f t="shared" si="62"/>
        <v>0</v>
      </c>
      <c r="I795" s="688" t="str">
        <f t="shared" si="63"/>
        <v>否</v>
      </c>
      <c r="J795" s="689" t="str">
        <f t="shared" si="64"/>
        <v>项</v>
      </c>
      <c r="M795" s="408"/>
      <c r="O795" s="408"/>
    </row>
    <row r="796" s="681" customFormat="1" ht="36" customHeight="1" spans="1:10">
      <c r="A796" s="684">
        <f t="shared" si="60"/>
        <v>5</v>
      </c>
      <c r="B796" s="437">
        <v>21108</v>
      </c>
      <c r="C796" s="289" t="s">
        <v>859</v>
      </c>
      <c r="D796" s="286">
        <v>0</v>
      </c>
      <c r="E796" s="286">
        <v>0</v>
      </c>
      <c r="F796" s="297">
        <f>SUM(F797:F798)</f>
        <v>0</v>
      </c>
      <c r="G796" s="475">
        <f t="shared" si="61"/>
        <v>0</v>
      </c>
      <c r="H796" s="475">
        <f t="shared" si="62"/>
        <v>0</v>
      </c>
      <c r="I796" s="688" t="str">
        <f t="shared" si="63"/>
        <v>否</v>
      </c>
      <c r="J796" s="689" t="str">
        <f t="shared" si="64"/>
        <v>款</v>
      </c>
    </row>
    <row r="797" s="681" customFormat="1" ht="36" customHeight="1" spans="1:15">
      <c r="A797" s="684">
        <f t="shared" si="60"/>
        <v>7</v>
      </c>
      <c r="B797" s="438">
        <v>2110804</v>
      </c>
      <c r="C797" s="439" t="s">
        <v>860</v>
      </c>
      <c r="D797" s="230">
        <v>0</v>
      </c>
      <c r="E797" s="230">
        <v>0</v>
      </c>
      <c r="F797" s="230"/>
      <c r="G797" s="472">
        <f t="shared" si="61"/>
        <v>0</v>
      </c>
      <c r="H797" s="472">
        <f t="shared" si="62"/>
        <v>0</v>
      </c>
      <c r="I797" s="688" t="str">
        <f t="shared" si="63"/>
        <v>否</v>
      </c>
      <c r="J797" s="689" t="str">
        <f t="shared" si="64"/>
        <v>项</v>
      </c>
      <c r="M797" s="408"/>
      <c r="O797" s="408"/>
    </row>
    <row r="798" s="681" customFormat="1" ht="36" customHeight="1" spans="1:15">
      <c r="A798" s="684">
        <f t="shared" si="60"/>
        <v>7</v>
      </c>
      <c r="B798" s="438">
        <v>2110899</v>
      </c>
      <c r="C798" s="439" t="s">
        <v>861</v>
      </c>
      <c r="D798" s="230">
        <v>0</v>
      </c>
      <c r="E798" s="230">
        <v>0</v>
      </c>
      <c r="F798" s="230"/>
      <c r="G798" s="472">
        <f t="shared" si="61"/>
        <v>0</v>
      </c>
      <c r="H798" s="472">
        <f t="shared" si="62"/>
        <v>0</v>
      </c>
      <c r="I798" s="688" t="str">
        <f t="shared" si="63"/>
        <v>否</v>
      </c>
      <c r="J798" s="689" t="str">
        <f t="shared" si="64"/>
        <v>项</v>
      </c>
      <c r="M798" s="408"/>
      <c r="O798" s="408"/>
    </row>
    <row r="799" s="681" customFormat="1" ht="36" customHeight="1" spans="1:10">
      <c r="A799" s="684">
        <f t="shared" si="60"/>
        <v>5</v>
      </c>
      <c r="B799" s="437">
        <v>21109</v>
      </c>
      <c r="C799" s="289" t="s">
        <v>862</v>
      </c>
      <c r="D799" s="286">
        <v>0</v>
      </c>
      <c r="E799" s="286">
        <v>0</v>
      </c>
      <c r="F799" s="297">
        <f>F800</f>
        <v>0</v>
      </c>
      <c r="G799" s="475">
        <f t="shared" si="61"/>
        <v>0</v>
      </c>
      <c r="H799" s="475">
        <f t="shared" si="62"/>
        <v>0</v>
      </c>
      <c r="I799" s="688" t="str">
        <f t="shared" si="63"/>
        <v>否</v>
      </c>
      <c r="J799" s="689" t="str">
        <f t="shared" si="64"/>
        <v>款</v>
      </c>
    </row>
    <row r="800" s="681" customFormat="1" ht="36" customHeight="1" spans="1:15">
      <c r="A800" s="684">
        <f t="shared" si="60"/>
        <v>7</v>
      </c>
      <c r="B800" s="444">
        <v>2110901</v>
      </c>
      <c r="C800" s="449" t="s">
        <v>862</v>
      </c>
      <c r="D800" s="230">
        <v>0</v>
      </c>
      <c r="E800" s="230">
        <v>0</v>
      </c>
      <c r="F800" s="230"/>
      <c r="G800" s="472">
        <f t="shared" si="61"/>
        <v>0</v>
      </c>
      <c r="H800" s="472">
        <f t="shared" si="62"/>
        <v>0</v>
      </c>
      <c r="I800" s="688" t="str">
        <f t="shared" si="63"/>
        <v>否</v>
      </c>
      <c r="J800" s="689" t="str">
        <f t="shared" si="64"/>
        <v>项</v>
      </c>
      <c r="M800" s="408"/>
      <c r="O800" s="408"/>
    </row>
    <row r="801" s="681" customFormat="1" ht="36" customHeight="1" spans="1:10">
      <c r="A801" s="684">
        <f t="shared" si="60"/>
        <v>5</v>
      </c>
      <c r="B801" s="437">
        <v>21110</v>
      </c>
      <c r="C801" s="289" t="s">
        <v>863</v>
      </c>
      <c r="D801" s="286">
        <v>0</v>
      </c>
      <c r="E801" s="286">
        <v>0</v>
      </c>
      <c r="F801" s="286">
        <f>F802</f>
        <v>0</v>
      </c>
      <c r="G801" s="475">
        <f t="shared" si="61"/>
        <v>0</v>
      </c>
      <c r="H801" s="475">
        <f t="shared" si="62"/>
        <v>0</v>
      </c>
      <c r="I801" s="688" t="str">
        <f t="shared" si="63"/>
        <v>否</v>
      </c>
      <c r="J801" s="689" t="str">
        <f t="shared" si="64"/>
        <v>款</v>
      </c>
    </row>
    <row r="802" s="681" customFormat="1" ht="36" customHeight="1" spans="1:15">
      <c r="A802" s="684">
        <f t="shared" si="60"/>
        <v>7</v>
      </c>
      <c r="B802" s="444">
        <v>2111001</v>
      </c>
      <c r="C802" s="449" t="s">
        <v>863</v>
      </c>
      <c r="D802" s="230">
        <v>0</v>
      </c>
      <c r="E802" s="230">
        <v>0</v>
      </c>
      <c r="F802" s="230"/>
      <c r="G802" s="472">
        <f t="shared" si="61"/>
        <v>0</v>
      </c>
      <c r="H802" s="472">
        <f t="shared" si="62"/>
        <v>0</v>
      </c>
      <c r="I802" s="688" t="str">
        <f t="shared" si="63"/>
        <v>否</v>
      </c>
      <c r="J802" s="689" t="str">
        <f t="shared" si="64"/>
        <v>项</v>
      </c>
      <c r="M802" s="408"/>
      <c r="O802" s="408"/>
    </row>
    <row r="803" s="681" customFormat="1" ht="36" customHeight="1" spans="1:10">
      <c r="A803" s="684">
        <f t="shared" si="60"/>
        <v>5</v>
      </c>
      <c r="B803" s="437">
        <v>21111</v>
      </c>
      <c r="C803" s="289" t="s">
        <v>864</v>
      </c>
      <c r="D803" s="286">
        <v>0</v>
      </c>
      <c r="E803" s="286">
        <v>0</v>
      </c>
      <c r="F803" s="286">
        <f>SUM(F804:F808)</f>
        <v>0</v>
      </c>
      <c r="G803" s="475">
        <f t="shared" si="61"/>
        <v>0</v>
      </c>
      <c r="H803" s="475">
        <f t="shared" si="62"/>
        <v>0</v>
      </c>
      <c r="I803" s="688" t="str">
        <f t="shared" si="63"/>
        <v>否</v>
      </c>
      <c r="J803" s="689" t="str">
        <f t="shared" si="64"/>
        <v>款</v>
      </c>
    </row>
    <row r="804" s="681" customFormat="1" ht="36" customHeight="1" spans="1:15">
      <c r="A804" s="684">
        <f t="shared" si="60"/>
        <v>7</v>
      </c>
      <c r="B804" s="438">
        <v>2111101</v>
      </c>
      <c r="C804" s="439" t="s">
        <v>865</v>
      </c>
      <c r="D804" s="230">
        <v>0</v>
      </c>
      <c r="E804" s="230">
        <v>0</v>
      </c>
      <c r="F804" s="230"/>
      <c r="G804" s="472">
        <f t="shared" si="61"/>
        <v>0</v>
      </c>
      <c r="H804" s="472">
        <f t="shared" si="62"/>
        <v>0</v>
      </c>
      <c r="I804" s="688" t="str">
        <f t="shared" si="63"/>
        <v>否</v>
      </c>
      <c r="J804" s="689" t="str">
        <f t="shared" si="64"/>
        <v>项</v>
      </c>
      <c r="M804" s="408"/>
      <c r="O804" s="408"/>
    </row>
    <row r="805" s="681" customFormat="1" ht="36" customHeight="1" spans="1:15">
      <c r="A805" s="684">
        <f t="shared" si="60"/>
        <v>7</v>
      </c>
      <c r="B805" s="438">
        <v>2111102</v>
      </c>
      <c r="C805" s="439" t="s">
        <v>866</v>
      </c>
      <c r="D805" s="230">
        <v>0</v>
      </c>
      <c r="E805" s="230">
        <v>0</v>
      </c>
      <c r="F805" s="230"/>
      <c r="G805" s="472">
        <f t="shared" si="61"/>
        <v>0</v>
      </c>
      <c r="H805" s="472">
        <f t="shared" si="62"/>
        <v>0</v>
      </c>
      <c r="I805" s="688" t="str">
        <f t="shared" si="63"/>
        <v>否</v>
      </c>
      <c r="J805" s="689" t="str">
        <f t="shared" si="64"/>
        <v>项</v>
      </c>
      <c r="M805" s="408"/>
      <c r="O805" s="408"/>
    </row>
    <row r="806" s="681" customFormat="1" ht="36" customHeight="1" spans="1:15">
      <c r="A806" s="684">
        <f t="shared" si="60"/>
        <v>7</v>
      </c>
      <c r="B806" s="438">
        <v>2111103</v>
      </c>
      <c r="C806" s="439" t="s">
        <v>867</v>
      </c>
      <c r="D806" s="230">
        <v>0</v>
      </c>
      <c r="E806" s="230">
        <v>0</v>
      </c>
      <c r="F806" s="230"/>
      <c r="G806" s="472">
        <f t="shared" si="61"/>
        <v>0</v>
      </c>
      <c r="H806" s="472">
        <f t="shared" si="62"/>
        <v>0</v>
      </c>
      <c r="I806" s="688" t="str">
        <f t="shared" si="63"/>
        <v>否</v>
      </c>
      <c r="J806" s="689" t="str">
        <f t="shared" si="64"/>
        <v>项</v>
      </c>
      <c r="M806" s="408"/>
      <c r="O806" s="408"/>
    </row>
    <row r="807" s="681" customFormat="1" ht="36" customHeight="1" spans="1:15">
      <c r="A807" s="684">
        <f t="shared" si="60"/>
        <v>7</v>
      </c>
      <c r="B807" s="438">
        <v>2111104</v>
      </c>
      <c r="C807" s="439" t="s">
        <v>868</v>
      </c>
      <c r="D807" s="230">
        <v>0</v>
      </c>
      <c r="E807" s="230">
        <v>0</v>
      </c>
      <c r="F807" s="230"/>
      <c r="G807" s="472">
        <f t="shared" si="61"/>
        <v>0</v>
      </c>
      <c r="H807" s="472">
        <f t="shared" si="62"/>
        <v>0</v>
      </c>
      <c r="I807" s="688" t="str">
        <f t="shared" si="63"/>
        <v>否</v>
      </c>
      <c r="J807" s="689" t="str">
        <f t="shared" si="64"/>
        <v>项</v>
      </c>
      <c r="M807" s="408"/>
      <c r="O807" s="408"/>
    </row>
    <row r="808" s="681" customFormat="1" ht="36" customHeight="1" spans="1:15">
      <c r="A808" s="684">
        <f t="shared" si="60"/>
        <v>7</v>
      </c>
      <c r="B808" s="438">
        <v>2111199</v>
      </c>
      <c r="C808" s="439" t="s">
        <v>869</v>
      </c>
      <c r="D808" s="230">
        <v>0</v>
      </c>
      <c r="E808" s="230">
        <v>0</v>
      </c>
      <c r="F808" s="230"/>
      <c r="G808" s="472">
        <f t="shared" si="61"/>
        <v>0</v>
      </c>
      <c r="H808" s="472">
        <f t="shared" si="62"/>
        <v>0</v>
      </c>
      <c r="I808" s="688" t="str">
        <f t="shared" si="63"/>
        <v>否</v>
      </c>
      <c r="J808" s="689" t="str">
        <f t="shared" si="64"/>
        <v>项</v>
      </c>
      <c r="M808" s="408"/>
      <c r="O808" s="408"/>
    </row>
    <row r="809" s="681" customFormat="1" ht="36" customHeight="1" spans="1:10">
      <c r="A809" s="684">
        <f t="shared" si="60"/>
        <v>5</v>
      </c>
      <c r="B809" s="437">
        <v>21112</v>
      </c>
      <c r="C809" s="289" t="s">
        <v>870</v>
      </c>
      <c r="D809" s="286">
        <v>0</v>
      </c>
      <c r="E809" s="286">
        <v>0</v>
      </c>
      <c r="F809" s="286">
        <f>F810</f>
        <v>0</v>
      </c>
      <c r="G809" s="475">
        <f t="shared" si="61"/>
        <v>0</v>
      </c>
      <c r="H809" s="475">
        <f t="shared" si="62"/>
        <v>0</v>
      </c>
      <c r="I809" s="688" t="str">
        <f t="shared" si="63"/>
        <v>否</v>
      </c>
      <c r="J809" s="689" t="str">
        <f t="shared" si="64"/>
        <v>款</v>
      </c>
    </row>
    <row r="810" s="681" customFormat="1" ht="36" customHeight="1" spans="1:15">
      <c r="A810" s="684">
        <f t="shared" si="60"/>
        <v>7</v>
      </c>
      <c r="B810" s="447">
        <v>2111201</v>
      </c>
      <c r="C810" s="439" t="s">
        <v>870</v>
      </c>
      <c r="D810" s="230">
        <v>0</v>
      </c>
      <c r="E810" s="230">
        <v>0</v>
      </c>
      <c r="F810" s="230"/>
      <c r="G810" s="472">
        <f t="shared" si="61"/>
        <v>0</v>
      </c>
      <c r="H810" s="472">
        <f t="shared" si="62"/>
        <v>0</v>
      </c>
      <c r="I810" s="688" t="str">
        <f t="shared" si="63"/>
        <v>否</v>
      </c>
      <c r="J810" s="689" t="str">
        <f t="shared" si="64"/>
        <v>项</v>
      </c>
      <c r="M810" s="408"/>
      <c r="O810" s="408"/>
    </row>
    <row r="811" s="681" customFormat="1" ht="36" customHeight="1" spans="1:10">
      <c r="A811" s="684">
        <f t="shared" si="60"/>
        <v>5</v>
      </c>
      <c r="B811" s="437">
        <v>21113</v>
      </c>
      <c r="C811" s="289" t="s">
        <v>871</v>
      </c>
      <c r="D811" s="286">
        <v>0</v>
      </c>
      <c r="E811" s="286">
        <v>0</v>
      </c>
      <c r="F811" s="297">
        <f>F812</f>
        <v>0</v>
      </c>
      <c r="G811" s="475">
        <f t="shared" si="61"/>
        <v>0</v>
      </c>
      <c r="H811" s="475">
        <f t="shared" si="62"/>
        <v>0</v>
      </c>
      <c r="I811" s="688" t="str">
        <f t="shared" si="63"/>
        <v>否</v>
      </c>
      <c r="J811" s="689" t="str">
        <f t="shared" si="64"/>
        <v>款</v>
      </c>
    </row>
    <row r="812" s="681" customFormat="1" ht="36" customHeight="1" spans="1:15">
      <c r="A812" s="684">
        <f t="shared" si="60"/>
        <v>7</v>
      </c>
      <c r="B812" s="447">
        <v>2111301</v>
      </c>
      <c r="C812" s="439" t="s">
        <v>871</v>
      </c>
      <c r="D812" s="230">
        <v>0</v>
      </c>
      <c r="E812" s="230">
        <v>0</v>
      </c>
      <c r="F812" s="230"/>
      <c r="G812" s="472">
        <f t="shared" si="61"/>
        <v>0</v>
      </c>
      <c r="H812" s="472">
        <f t="shared" si="62"/>
        <v>0</v>
      </c>
      <c r="I812" s="688" t="str">
        <f t="shared" si="63"/>
        <v>否</v>
      </c>
      <c r="J812" s="689" t="str">
        <f t="shared" si="64"/>
        <v>项</v>
      </c>
      <c r="M812" s="408"/>
      <c r="O812" s="408"/>
    </row>
    <row r="813" s="681" customFormat="1" ht="36" customHeight="1" spans="1:10">
      <c r="A813" s="684">
        <f t="shared" si="60"/>
        <v>5</v>
      </c>
      <c r="B813" s="437">
        <v>21114</v>
      </c>
      <c r="C813" s="289" t="s">
        <v>872</v>
      </c>
      <c r="D813" s="286">
        <v>0</v>
      </c>
      <c r="E813" s="286">
        <v>12</v>
      </c>
      <c r="F813" s="286">
        <f>SUM(F814:F823)</f>
        <v>12</v>
      </c>
      <c r="G813" s="475">
        <f t="shared" si="61"/>
        <v>0</v>
      </c>
      <c r="H813" s="475">
        <f t="shared" si="62"/>
        <v>1</v>
      </c>
      <c r="I813" s="688" t="str">
        <f t="shared" si="63"/>
        <v>是</v>
      </c>
      <c r="J813" s="689" t="str">
        <f t="shared" si="64"/>
        <v>款</v>
      </c>
    </row>
    <row r="814" s="681" customFormat="1" ht="36" customHeight="1" spans="1:15">
      <c r="A814" s="684">
        <f t="shared" si="60"/>
        <v>7</v>
      </c>
      <c r="B814" s="438">
        <v>2111401</v>
      </c>
      <c r="C814" s="439" t="s">
        <v>307</v>
      </c>
      <c r="D814" s="230">
        <v>0</v>
      </c>
      <c r="E814" s="230">
        <v>0</v>
      </c>
      <c r="F814" s="230"/>
      <c r="G814" s="472">
        <f t="shared" si="61"/>
        <v>0</v>
      </c>
      <c r="H814" s="472">
        <f t="shared" si="62"/>
        <v>0</v>
      </c>
      <c r="I814" s="688" t="str">
        <f t="shared" si="63"/>
        <v>否</v>
      </c>
      <c r="J814" s="689" t="str">
        <f t="shared" si="64"/>
        <v>项</v>
      </c>
      <c r="M814" s="408"/>
      <c r="O814" s="408"/>
    </row>
    <row r="815" s="681" customFormat="1" ht="36" customHeight="1" spans="1:15">
      <c r="A815" s="684">
        <f t="shared" si="60"/>
        <v>7</v>
      </c>
      <c r="B815" s="438">
        <v>2111402</v>
      </c>
      <c r="C815" s="439" t="s">
        <v>308</v>
      </c>
      <c r="D815" s="230">
        <v>0</v>
      </c>
      <c r="E815" s="230">
        <v>0</v>
      </c>
      <c r="F815" s="230"/>
      <c r="G815" s="472">
        <f t="shared" si="61"/>
        <v>0</v>
      </c>
      <c r="H815" s="472">
        <f t="shared" si="62"/>
        <v>0</v>
      </c>
      <c r="I815" s="688" t="str">
        <f t="shared" si="63"/>
        <v>否</v>
      </c>
      <c r="J815" s="689" t="str">
        <f t="shared" si="64"/>
        <v>项</v>
      </c>
      <c r="M815" s="408"/>
      <c r="O815" s="408"/>
    </row>
    <row r="816" s="681" customFormat="1" ht="36" customHeight="1" spans="1:15">
      <c r="A816" s="684">
        <f t="shared" si="60"/>
        <v>7</v>
      </c>
      <c r="B816" s="438">
        <v>2111403</v>
      </c>
      <c r="C816" s="439" t="s">
        <v>309</v>
      </c>
      <c r="D816" s="230">
        <v>0</v>
      </c>
      <c r="E816" s="230">
        <v>0</v>
      </c>
      <c r="F816" s="230"/>
      <c r="G816" s="472">
        <f t="shared" si="61"/>
        <v>0</v>
      </c>
      <c r="H816" s="472">
        <f t="shared" si="62"/>
        <v>0</v>
      </c>
      <c r="I816" s="688" t="str">
        <f t="shared" si="63"/>
        <v>否</v>
      </c>
      <c r="J816" s="689" t="str">
        <f t="shared" si="64"/>
        <v>项</v>
      </c>
      <c r="M816" s="408"/>
      <c r="O816" s="408"/>
    </row>
    <row r="817" s="681" customFormat="1" ht="36" customHeight="1" spans="1:15">
      <c r="A817" s="684">
        <f t="shared" si="60"/>
        <v>7</v>
      </c>
      <c r="B817" s="438">
        <v>2111406</v>
      </c>
      <c r="C817" s="439" t="s">
        <v>873</v>
      </c>
      <c r="D817" s="230">
        <v>0</v>
      </c>
      <c r="E817" s="230">
        <v>0</v>
      </c>
      <c r="F817" s="230"/>
      <c r="G817" s="472">
        <f t="shared" si="61"/>
        <v>0</v>
      </c>
      <c r="H817" s="472">
        <f t="shared" si="62"/>
        <v>0</v>
      </c>
      <c r="I817" s="688" t="str">
        <f t="shared" si="63"/>
        <v>否</v>
      </c>
      <c r="J817" s="689" t="str">
        <f t="shared" si="64"/>
        <v>项</v>
      </c>
      <c r="M817" s="408"/>
      <c r="O817" s="408"/>
    </row>
    <row r="818" s="681" customFormat="1" ht="36" customHeight="1" spans="1:15">
      <c r="A818" s="684">
        <f t="shared" si="60"/>
        <v>7</v>
      </c>
      <c r="B818" s="438">
        <v>2111407</v>
      </c>
      <c r="C818" s="439" t="s">
        <v>874</v>
      </c>
      <c r="D818" s="230">
        <v>0</v>
      </c>
      <c r="E818" s="230">
        <v>12</v>
      </c>
      <c r="F818" s="230">
        <v>12</v>
      </c>
      <c r="G818" s="472">
        <f t="shared" si="61"/>
        <v>0</v>
      </c>
      <c r="H818" s="472">
        <f t="shared" si="62"/>
        <v>1</v>
      </c>
      <c r="I818" s="688" t="str">
        <f t="shared" si="63"/>
        <v>是</v>
      </c>
      <c r="J818" s="689" t="str">
        <f t="shared" si="64"/>
        <v>项</v>
      </c>
      <c r="M818" s="690">
        <f>VLOOKUP(B818,[262]公共预算支出!$C$3:$G$395,5,FALSE)</f>
        <v>12</v>
      </c>
      <c r="O818" s="691">
        <f>VLOOKUP(B818,[267]Sheet1!$D$6:$M$413,10,0)</f>
        <v>12</v>
      </c>
    </row>
    <row r="819" s="681" customFormat="1" ht="36" customHeight="1" spans="1:15">
      <c r="A819" s="684">
        <f t="shared" si="60"/>
        <v>7</v>
      </c>
      <c r="B819" s="438">
        <v>2111408</v>
      </c>
      <c r="C819" s="439" t="s">
        <v>875</v>
      </c>
      <c r="D819" s="230">
        <v>0</v>
      </c>
      <c r="E819" s="230">
        <v>0</v>
      </c>
      <c r="F819" s="230"/>
      <c r="G819" s="472">
        <f t="shared" si="61"/>
        <v>0</v>
      </c>
      <c r="H819" s="472">
        <f t="shared" si="62"/>
        <v>0</v>
      </c>
      <c r="I819" s="688" t="str">
        <f t="shared" si="63"/>
        <v>否</v>
      </c>
      <c r="J819" s="689" t="str">
        <f t="shared" si="64"/>
        <v>项</v>
      </c>
      <c r="M819" s="408"/>
      <c r="O819" s="408"/>
    </row>
    <row r="820" s="681" customFormat="1" ht="36" customHeight="1" spans="1:15">
      <c r="A820" s="684">
        <f t="shared" si="60"/>
        <v>7</v>
      </c>
      <c r="B820" s="438">
        <v>2111411</v>
      </c>
      <c r="C820" s="439" t="s">
        <v>348</v>
      </c>
      <c r="D820" s="230">
        <v>0</v>
      </c>
      <c r="E820" s="230">
        <v>0</v>
      </c>
      <c r="F820" s="230"/>
      <c r="G820" s="472">
        <f t="shared" si="61"/>
        <v>0</v>
      </c>
      <c r="H820" s="472">
        <f t="shared" si="62"/>
        <v>0</v>
      </c>
      <c r="I820" s="688" t="str">
        <f t="shared" si="63"/>
        <v>否</v>
      </c>
      <c r="J820" s="689" t="str">
        <f t="shared" si="64"/>
        <v>项</v>
      </c>
      <c r="M820" s="408"/>
      <c r="O820" s="408"/>
    </row>
    <row r="821" s="681" customFormat="1" ht="36" customHeight="1" spans="1:15">
      <c r="A821" s="684">
        <f t="shared" si="60"/>
        <v>7</v>
      </c>
      <c r="B821" s="438">
        <v>2111413</v>
      </c>
      <c r="C821" s="439" t="s">
        <v>876</v>
      </c>
      <c r="D821" s="230">
        <v>0</v>
      </c>
      <c r="E821" s="230">
        <v>0</v>
      </c>
      <c r="F821" s="230"/>
      <c r="G821" s="472">
        <f t="shared" si="61"/>
        <v>0</v>
      </c>
      <c r="H821" s="472">
        <f t="shared" si="62"/>
        <v>0</v>
      </c>
      <c r="I821" s="688" t="str">
        <f t="shared" si="63"/>
        <v>否</v>
      </c>
      <c r="J821" s="689" t="str">
        <f t="shared" si="64"/>
        <v>项</v>
      </c>
      <c r="M821" s="408"/>
      <c r="O821" s="408"/>
    </row>
    <row r="822" s="681" customFormat="1" ht="36" customHeight="1" spans="1:15">
      <c r="A822" s="684">
        <f t="shared" si="60"/>
        <v>7</v>
      </c>
      <c r="B822" s="438">
        <v>2111450</v>
      </c>
      <c r="C822" s="439" t="s">
        <v>316</v>
      </c>
      <c r="D822" s="230">
        <v>0</v>
      </c>
      <c r="E822" s="230">
        <v>0</v>
      </c>
      <c r="F822" s="230"/>
      <c r="G822" s="472">
        <f t="shared" si="61"/>
        <v>0</v>
      </c>
      <c r="H822" s="472">
        <f t="shared" si="62"/>
        <v>0</v>
      </c>
      <c r="I822" s="688" t="str">
        <f t="shared" si="63"/>
        <v>否</v>
      </c>
      <c r="J822" s="689" t="str">
        <f t="shared" si="64"/>
        <v>项</v>
      </c>
      <c r="M822" s="408"/>
      <c r="O822" s="408"/>
    </row>
    <row r="823" s="681" customFormat="1" ht="36" customHeight="1" spans="1:15">
      <c r="A823" s="684">
        <f t="shared" si="60"/>
        <v>7</v>
      </c>
      <c r="B823" s="438">
        <v>2111499</v>
      </c>
      <c r="C823" s="439" t="s">
        <v>877</v>
      </c>
      <c r="D823" s="230">
        <v>0</v>
      </c>
      <c r="E823" s="230">
        <v>0</v>
      </c>
      <c r="F823" s="230"/>
      <c r="G823" s="472">
        <f t="shared" si="61"/>
        <v>0</v>
      </c>
      <c r="H823" s="472">
        <f t="shared" si="62"/>
        <v>0</v>
      </c>
      <c r="I823" s="688" t="str">
        <f t="shared" si="63"/>
        <v>否</v>
      </c>
      <c r="J823" s="689" t="str">
        <f t="shared" si="64"/>
        <v>项</v>
      </c>
      <c r="M823" s="408"/>
      <c r="O823" s="408"/>
    </row>
    <row r="824" s="681" customFormat="1" ht="36" customHeight="1" spans="1:10">
      <c r="A824" s="684">
        <f t="shared" si="60"/>
        <v>5</v>
      </c>
      <c r="B824" s="437">
        <v>21199</v>
      </c>
      <c r="C824" s="289" t="s">
        <v>878</v>
      </c>
      <c r="D824" s="286">
        <v>0</v>
      </c>
      <c r="E824" s="286">
        <v>0</v>
      </c>
      <c r="F824" s="286">
        <f>F825</f>
        <v>0</v>
      </c>
      <c r="G824" s="475">
        <f t="shared" si="61"/>
        <v>0</v>
      </c>
      <c r="H824" s="475">
        <f t="shared" si="62"/>
        <v>0</v>
      </c>
      <c r="I824" s="688" t="str">
        <f t="shared" si="63"/>
        <v>否</v>
      </c>
      <c r="J824" s="689" t="str">
        <f t="shared" si="64"/>
        <v>款</v>
      </c>
    </row>
    <row r="825" s="681" customFormat="1" ht="36" customHeight="1" spans="1:15">
      <c r="A825" s="684">
        <f t="shared" si="60"/>
        <v>7</v>
      </c>
      <c r="B825" s="447">
        <v>2119999</v>
      </c>
      <c r="C825" s="439" t="s">
        <v>878</v>
      </c>
      <c r="D825" s="230">
        <v>0</v>
      </c>
      <c r="E825" s="230">
        <v>0</v>
      </c>
      <c r="F825" s="230"/>
      <c r="G825" s="472">
        <f t="shared" si="61"/>
        <v>0</v>
      </c>
      <c r="H825" s="472">
        <f t="shared" si="62"/>
        <v>0</v>
      </c>
      <c r="I825" s="688" t="str">
        <f t="shared" si="63"/>
        <v>否</v>
      </c>
      <c r="J825" s="689" t="str">
        <f t="shared" si="64"/>
        <v>项</v>
      </c>
      <c r="M825" s="408"/>
      <c r="O825" s="408"/>
    </row>
    <row r="826" s="681" customFormat="1" ht="36" customHeight="1" spans="1:10">
      <c r="A826" s="684">
        <f t="shared" si="60"/>
        <v>4</v>
      </c>
      <c r="B826" s="210" t="s">
        <v>1356</v>
      </c>
      <c r="C826" s="445" t="s">
        <v>1341</v>
      </c>
      <c r="D826" s="230"/>
      <c r="E826" s="230"/>
      <c r="F826" s="230"/>
      <c r="G826" s="475">
        <f t="shared" si="61"/>
        <v>0</v>
      </c>
      <c r="H826" s="475">
        <f t="shared" si="62"/>
        <v>0</v>
      </c>
      <c r="I826" s="688" t="str">
        <f t="shared" si="63"/>
        <v>否</v>
      </c>
      <c r="J826" s="689" t="str">
        <f t="shared" si="64"/>
        <v>项</v>
      </c>
    </row>
    <row r="827" s="681" customFormat="1" ht="36" customHeight="1" spans="1:10">
      <c r="A827" s="684">
        <f t="shared" si="60"/>
        <v>3</v>
      </c>
      <c r="B827" s="437">
        <v>212</v>
      </c>
      <c r="C827" s="285" t="s">
        <v>267</v>
      </c>
      <c r="D827" s="286">
        <v>1258</v>
      </c>
      <c r="E827" s="286">
        <v>3064</v>
      </c>
      <c r="F827" s="286">
        <f>SUM(F828,F839,F841,F844,F846,F848,F850)</f>
        <v>23570</v>
      </c>
      <c r="G827" s="475">
        <f t="shared" si="61"/>
        <v>17.7360890302067</v>
      </c>
      <c r="H827" s="475">
        <f t="shared" si="62"/>
        <v>7.69255874673629</v>
      </c>
      <c r="I827" s="688" t="str">
        <f t="shared" si="63"/>
        <v>是</v>
      </c>
      <c r="J827" s="689" t="str">
        <f t="shared" si="64"/>
        <v>类</v>
      </c>
    </row>
    <row r="828" s="681" customFormat="1" ht="36" customHeight="1" spans="1:10">
      <c r="A828" s="684">
        <f t="shared" si="60"/>
        <v>5</v>
      </c>
      <c r="B828" s="437">
        <v>21201</v>
      </c>
      <c r="C828" s="289" t="s">
        <v>879</v>
      </c>
      <c r="D828" s="286">
        <v>1064</v>
      </c>
      <c r="E828" s="286">
        <v>1189</v>
      </c>
      <c r="F828" s="286">
        <f>SUM(F829:F838)</f>
        <v>1210</v>
      </c>
      <c r="G828" s="475">
        <f t="shared" si="61"/>
        <v>0.137218045112782</v>
      </c>
      <c r="H828" s="475">
        <f t="shared" si="62"/>
        <v>1.01766190075694</v>
      </c>
      <c r="I828" s="688" t="str">
        <f t="shared" si="63"/>
        <v>是</v>
      </c>
      <c r="J828" s="689" t="str">
        <f t="shared" si="64"/>
        <v>款</v>
      </c>
    </row>
    <row r="829" s="681" customFormat="1" ht="36" customHeight="1" spans="1:15">
      <c r="A829" s="684">
        <f t="shared" si="60"/>
        <v>7</v>
      </c>
      <c r="B829" s="438">
        <v>2120101</v>
      </c>
      <c r="C829" s="439" t="s">
        <v>307</v>
      </c>
      <c r="D829" s="230">
        <v>286</v>
      </c>
      <c r="E829" s="230">
        <v>304</v>
      </c>
      <c r="F829" s="230">
        <v>344</v>
      </c>
      <c r="G829" s="472">
        <f t="shared" si="61"/>
        <v>0.202797202797203</v>
      </c>
      <c r="H829" s="472">
        <f t="shared" si="62"/>
        <v>1.13157894736842</v>
      </c>
      <c r="I829" s="688" t="str">
        <f t="shared" si="63"/>
        <v>是</v>
      </c>
      <c r="J829" s="689" t="str">
        <f t="shared" si="64"/>
        <v>项</v>
      </c>
      <c r="M829" s="690">
        <f>VLOOKUP(B829,[262]公共预算支出!$C$3:$G$395,5,FALSE)</f>
        <v>322</v>
      </c>
      <c r="O829" s="691">
        <f>VLOOKUP(B829,[267]Sheet1!$D$6:$M$413,10,0)</f>
        <v>344</v>
      </c>
    </row>
    <row r="830" s="681" customFormat="1" ht="36" customHeight="1" spans="1:15">
      <c r="A830" s="684">
        <f t="shared" si="60"/>
        <v>7</v>
      </c>
      <c r="B830" s="438">
        <v>2120102</v>
      </c>
      <c r="C830" s="439" t="s">
        <v>308</v>
      </c>
      <c r="D830" s="230">
        <v>0</v>
      </c>
      <c r="E830" s="230">
        <v>0</v>
      </c>
      <c r="F830" s="230"/>
      <c r="G830" s="472">
        <f t="shared" si="61"/>
        <v>0</v>
      </c>
      <c r="H830" s="472">
        <f t="shared" si="62"/>
        <v>0</v>
      </c>
      <c r="I830" s="688" t="str">
        <f t="shared" si="63"/>
        <v>否</v>
      </c>
      <c r="J830" s="689" t="str">
        <f t="shared" si="64"/>
        <v>项</v>
      </c>
      <c r="M830" s="408"/>
      <c r="O830" s="408"/>
    </row>
    <row r="831" s="681" customFormat="1" ht="36" customHeight="1" spans="1:15">
      <c r="A831" s="684">
        <f t="shared" si="60"/>
        <v>7</v>
      </c>
      <c r="B831" s="438">
        <v>2120103</v>
      </c>
      <c r="C831" s="439" t="s">
        <v>309</v>
      </c>
      <c r="D831" s="230">
        <v>0</v>
      </c>
      <c r="E831" s="230">
        <v>0</v>
      </c>
      <c r="F831" s="230"/>
      <c r="G831" s="472">
        <f t="shared" si="61"/>
        <v>0</v>
      </c>
      <c r="H831" s="472">
        <f t="shared" si="62"/>
        <v>0</v>
      </c>
      <c r="I831" s="688" t="str">
        <f t="shared" si="63"/>
        <v>否</v>
      </c>
      <c r="J831" s="689" t="str">
        <f t="shared" si="64"/>
        <v>项</v>
      </c>
      <c r="M831" s="408"/>
      <c r="O831" s="408"/>
    </row>
    <row r="832" s="681" customFormat="1" ht="36" customHeight="1" spans="1:15">
      <c r="A832" s="684">
        <f t="shared" si="60"/>
        <v>7</v>
      </c>
      <c r="B832" s="438">
        <v>2120104</v>
      </c>
      <c r="C832" s="439" t="s">
        <v>880</v>
      </c>
      <c r="D832" s="230">
        <v>396</v>
      </c>
      <c r="E832" s="230">
        <v>523</v>
      </c>
      <c r="F832" s="230">
        <v>453</v>
      </c>
      <c r="G832" s="472">
        <f t="shared" si="61"/>
        <v>0.143939393939394</v>
      </c>
      <c r="H832" s="472">
        <f t="shared" si="62"/>
        <v>0.866156787762906</v>
      </c>
      <c r="I832" s="688" t="str">
        <f t="shared" si="63"/>
        <v>是</v>
      </c>
      <c r="J832" s="689" t="str">
        <f t="shared" si="64"/>
        <v>项</v>
      </c>
      <c r="M832" s="690">
        <f>VLOOKUP(B832,[262]公共预算支出!$C$3:$G$395,5,FALSE)</f>
        <v>432</v>
      </c>
      <c r="O832" s="691">
        <f>VLOOKUP(B832,[267]Sheet1!$D$6:$M$413,10,0)</f>
        <v>452</v>
      </c>
    </row>
    <row r="833" s="681" customFormat="1" ht="36" customHeight="1" spans="1:15">
      <c r="A833" s="684">
        <f t="shared" si="60"/>
        <v>7</v>
      </c>
      <c r="B833" s="438">
        <v>2120105</v>
      </c>
      <c r="C833" s="439" t="s">
        <v>881</v>
      </c>
      <c r="D833" s="230">
        <v>0</v>
      </c>
      <c r="E833" s="230">
        <v>0</v>
      </c>
      <c r="F833" s="230"/>
      <c r="G833" s="472">
        <f t="shared" si="61"/>
        <v>0</v>
      </c>
      <c r="H833" s="472">
        <f t="shared" si="62"/>
        <v>0</v>
      </c>
      <c r="I833" s="688" t="str">
        <f t="shared" si="63"/>
        <v>否</v>
      </c>
      <c r="J833" s="689" t="str">
        <f t="shared" si="64"/>
        <v>项</v>
      </c>
      <c r="M833" s="408"/>
      <c r="O833" s="408"/>
    </row>
    <row r="834" s="681" customFormat="1" ht="36" customHeight="1" spans="1:15">
      <c r="A834" s="684">
        <f t="shared" si="60"/>
        <v>7</v>
      </c>
      <c r="B834" s="438">
        <v>2120106</v>
      </c>
      <c r="C834" s="439" t="s">
        <v>882</v>
      </c>
      <c r="D834" s="230">
        <v>116</v>
      </c>
      <c r="E834" s="230">
        <v>105</v>
      </c>
      <c r="F834" s="230">
        <v>103</v>
      </c>
      <c r="G834" s="472">
        <f t="shared" si="61"/>
        <v>-0.112068965517241</v>
      </c>
      <c r="H834" s="472">
        <f t="shared" si="62"/>
        <v>0.980952380952381</v>
      </c>
      <c r="I834" s="688" t="str">
        <f t="shared" si="63"/>
        <v>是</v>
      </c>
      <c r="J834" s="689" t="str">
        <f t="shared" si="64"/>
        <v>项</v>
      </c>
      <c r="M834" s="690">
        <f>VLOOKUP(B834,[262]公共预算支出!$C$3:$G$395,5,FALSE)</f>
        <v>103</v>
      </c>
      <c r="O834" s="691">
        <f>VLOOKUP(B834,[267]Sheet1!$D$6:$M$413,10,0)</f>
        <v>103</v>
      </c>
    </row>
    <row r="835" s="681" customFormat="1" ht="36" customHeight="1" spans="1:15">
      <c r="A835" s="684">
        <f t="shared" si="60"/>
        <v>7</v>
      </c>
      <c r="B835" s="438">
        <v>2120107</v>
      </c>
      <c r="C835" s="439" t="s">
        <v>883</v>
      </c>
      <c r="D835" s="230">
        <v>0</v>
      </c>
      <c r="E835" s="230">
        <v>0</v>
      </c>
      <c r="F835" s="230"/>
      <c r="G835" s="472">
        <f t="shared" si="61"/>
        <v>0</v>
      </c>
      <c r="H835" s="472">
        <f t="shared" si="62"/>
        <v>0</v>
      </c>
      <c r="I835" s="688" t="str">
        <f t="shared" si="63"/>
        <v>否</v>
      </c>
      <c r="J835" s="689" t="str">
        <f t="shared" si="64"/>
        <v>项</v>
      </c>
      <c r="M835" s="408"/>
      <c r="O835" s="408"/>
    </row>
    <row r="836" s="681" customFormat="1" ht="36" customHeight="1" spans="1:15">
      <c r="A836" s="684">
        <f t="shared" si="60"/>
        <v>7</v>
      </c>
      <c r="B836" s="438">
        <v>2120109</v>
      </c>
      <c r="C836" s="439" t="s">
        <v>884</v>
      </c>
      <c r="D836" s="230">
        <v>0</v>
      </c>
      <c r="E836" s="230">
        <v>0</v>
      </c>
      <c r="F836" s="230"/>
      <c r="G836" s="472">
        <f t="shared" si="61"/>
        <v>0</v>
      </c>
      <c r="H836" s="472">
        <f t="shared" si="62"/>
        <v>0</v>
      </c>
      <c r="I836" s="688" t="str">
        <f t="shared" si="63"/>
        <v>否</v>
      </c>
      <c r="J836" s="689" t="str">
        <f t="shared" si="64"/>
        <v>项</v>
      </c>
      <c r="M836" s="408"/>
      <c r="O836" s="408"/>
    </row>
    <row r="837" s="681" customFormat="1" ht="36" customHeight="1" spans="1:15">
      <c r="A837" s="684">
        <f t="shared" si="60"/>
        <v>7</v>
      </c>
      <c r="B837" s="438">
        <v>2120110</v>
      </c>
      <c r="C837" s="439" t="s">
        <v>885</v>
      </c>
      <c r="D837" s="230">
        <v>0</v>
      </c>
      <c r="E837" s="230">
        <v>0</v>
      </c>
      <c r="F837" s="230"/>
      <c r="G837" s="472">
        <f t="shared" si="61"/>
        <v>0</v>
      </c>
      <c r="H837" s="472">
        <f t="shared" si="62"/>
        <v>0</v>
      </c>
      <c r="I837" s="688" t="str">
        <f t="shared" si="63"/>
        <v>否</v>
      </c>
      <c r="J837" s="689" t="str">
        <f t="shared" si="64"/>
        <v>项</v>
      </c>
      <c r="M837" s="408"/>
      <c r="O837" s="408"/>
    </row>
    <row r="838" s="681" customFormat="1" ht="36" customHeight="1" spans="1:15">
      <c r="A838" s="684">
        <f t="shared" ref="A838:A901" si="65">LEN(B838)</f>
        <v>7</v>
      </c>
      <c r="B838" s="438">
        <v>2120199</v>
      </c>
      <c r="C838" s="439" t="s">
        <v>886</v>
      </c>
      <c r="D838" s="230">
        <v>266</v>
      </c>
      <c r="E838" s="230">
        <v>257</v>
      </c>
      <c r="F838" s="230">
        <v>310</v>
      </c>
      <c r="G838" s="472">
        <f t="shared" ref="G838:G901" si="66">IF(D838&lt;0,"",IFERROR(F838/D838-1,0))</f>
        <v>0.165413533834587</v>
      </c>
      <c r="H838" s="472">
        <f t="shared" ref="H838:H901" si="67">IF(D838&lt;0,"",IFERROR(F838/E838,0))</f>
        <v>1.20622568093385</v>
      </c>
      <c r="I838" s="688" t="str">
        <f t="shared" ref="I838:I901" si="68">IF(LEN(B838)=3,"是",IF(C838&lt;&gt;"",IF(SUM(D838:F838)&lt;&gt;0,"是","否"),"是"))</f>
        <v>是</v>
      </c>
      <c r="J838" s="689" t="str">
        <f t="shared" ref="J838:J901" si="69">IF(LEN(B838)=3,"类",IF(LEN(B838)=5,"款","项"))</f>
        <v>项</v>
      </c>
      <c r="M838" s="690">
        <f>VLOOKUP(B838,[262]公共预算支出!$C$3:$G$395,5,FALSE)</f>
        <v>298</v>
      </c>
      <c r="O838" s="691">
        <f>VLOOKUP(B838,[267]Sheet1!$D$6:$M$413,10,0)</f>
        <v>310</v>
      </c>
    </row>
    <row r="839" s="681" customFormat="1" ht="36" customHeight="1" spans="1:10">
      <c r="A839" s="684">
        <f t="shared" si="65"/>
        <v>5</v>
      </c>
      <c r="B839" s="437">
        <v>21202</v>
      </c>
      <c r="C839" s="289" t="s">
        <v>887</v>
      </c>
      <c r="D839" s="286">
        <v>0</v>
      </c>
      <c r="E839" s="286">
        <v>0</v>
      </c>
      <c r="F839" s="286">
        <f>F840</f>
        <v>0</v>
      </c>
      <c r="G839" s="475">
        <f t="shared" si="66"/>
        <v>0</v>
      </c>
      <c r="H839" s="475">
        <f t="shared" si="67"/>
        <v>0</v>
      </c>
      <c r="I839" s="688" t="str">
        <f t="shared" si="68"/>
        <v>否</v>
      </c>
      <c r="J839" s="689" t="str">
        <f t="shared" si="69"/>
        <v>款</v>
      </c>
    </row>
    <row r="840" s="681" customFormat="1" ht="36" customHeight="1" spans="1:15">
      <c r="A840" s="684">
        <f t="shared" si="65"/>
        <v>7</v>
      </c>
      <c r="B840" s="444">
        <v>2120201</v>
      </c>
      <c r="C840" s="449" t="s">
        <v>887</v>
      </c>
      <c r="D840" s="230">
        <v>0</v>
      </c>
      <c r="E840" s="230">
        <v>0</v>
      </c>
      <c r="F840" s="230"/>
      <c r="G840" s="472">
        <f t="shared" si="66"/>
        <v>0</v>
      </c>
      <c r="H840" s="472">
        <f t="shared" si="67"/>
        <v>0</v>
      </c>
      <c r="I840" s="688" t="str">
        <f t="shared" si="68"/>
        <v>否</v>
      </c>
      <c r="J840" s="689" t="str">
        <f t="shared" si="69"/>
        <v>项</v>
      </c>
      <c r="M840" s="408"/>
      <c r="O840" s="408"/>
    </row>
    <row r="841" s="681" customFormat="1" ht="36" customHeight="1" spans="1:10">
      <c r="A841" s="684">
        <f t="shared" si="65"/>
        <v>5</v>
      </c>
      <c r="B841" s="437">
        <v>21203</v>
      </c>
      <c r="C841" s="289" t="s">
        <v>888</v>
      </c>
      <c r="D841" s="286">
        <v>23</v>
      </c>
      <c r="E841" s="286">
        <v>370</v>
      </c>
      <c r="F841" s="297">
        <f>SUM(F842:F843)</f>
        <v>3794</v>
      </c>
      <c r="G841" s="475">
        <f t="shared" si="66"/>
        <v>163.95652173913</v>
      </c>
      <c r="H841" s="475">
        <f t="shared" si="67"/>
        <v>10.2540540540541</v>
      </c>
      <c r="I841" s="688" t="str">
        <f t="shared" si="68"/>
        <v>是</v>
      </c>
      <c r="J841" s="689" t="str">
        <f t="shared" si="69"/>
        <v>款</v>
      </c>
    </row>
    <row r="842" s="681" customFormat="1" ht="36" customHeight="1" spans="1:15">
      <c r="A842" s="684">
        <f t="shared" si="65"/>
        <v>7</v>
      </c>
      <c r="B842" s="438">
        <v>2120303</v>
      </c>
      <c r="C842" s="439" t="s">
        <v>889</v>
      </c>
      <c r="D842" s="230">
        <v>0</v>
      </c>
      <c r="E842" s="230">
        <v>300</v>
      </c>
      <c r="F842" s="230"/>
      <c r="G842" s="472">
        <f t="shared" si="66"/>
        <v>0</v>
      </c>
      <c r="H842" s="472">
        <f t="shared" si="67"/>
        <v>0</v>
      </c>
      <c r="I842" s="688" t="str">
        <f t="shared" si="68"/>
        <v>是</v>
      </c>
      <c r="J842" s="689" t="str">
        <f t="shared" si="69"/>
        <v>项</v>
      </c>
      <c r="M842" s="408"/>
      <c r="O842" s="408"/>
    </row>
    <row r="843" s="681" customFormat="1" ht="36" customHeight="1" spans="1:15">
      <c r="A843" s="684">
        <f t="shared" si="65"/>
        <v>7</v>
      </c>
      <c r="B843" s="438">
        <v>2120399</v>
      </c>
      <c r="C843" s="439" t="s">
        <v>890</v>
      </c>
      <c r="D843" s="230">
        <v>23</v>
      </c>
      <c r="E843" s="230">
        <v>70</v>
      </c>
      <c r="F843" s="230">
        <v>3794</v>
      </c>
      <c r="G843" s="472">
        <f t="shared" si="66"/>
        <v>163.95652173913</v>
      </c>
      <c r="H843" s="472">
        <f t="shared" si="67"/>
        <v>54.2</v>
      </c>
      <c r="I843" s="688" t="str">
        <f t="shared" si="68"/>
        <v>是</v>
      </c>
      <c r="J843" s="689" t="str">
        <f t="shared" si="69"/>
        <v>项</v>
      </c>
      <c r="M843" s="690">
        <f>VLOOKUP(B843,[262]公共预算支出!$C$3:$G$395,5,FALSE)</f>
        <v>3770</v>
      </c>
      <c r="O843" s="691">
        <f>VLOOKUP(B843,[267]Sheet1!$D$6:$M$413,10,0)</f>
        <v>3794</v>
      </c>
    </row>
    <row r="844" s="681" customFormat="1" ht="36" customHeight="1" spans="1:10">
      <c r="A844" s="684">
        <f t="shared" si="65"/>
        <v>5</v>
      </c>
      <c r="B844" s="437">
        <v>21205</v>
      </c>
      <c r="C844" s="289" t="s">
        <v>891</v>
      </c>
      <c r="D844" s="286">
        <v>162</v>
      </c>
      <c r="E844" s="286">
        <v>936</v>
      </c>
      <c r="F844" s="286">
        <f>F845</f>
        <v>725</v>
      </c>
      <c r="G844" s="475">
        <f t="shared" si="66"/>
        <v>3.47530864197531</v>
      </c>
      <c r="H844" s="475">
        <f t="shared" si="67"/>
        <v>0.77457264957265</v>
      </c>
      <c r="I844" s="688" t="str">
        <f t="shared" si="68"/>
        <v>是</v>
      </c>
      <c r="J844" s="689" t="str">
        <f t="shared" si="69"/>
        <v>款</v>
      </c>
    </row>
    <row r="845" s="681" customFormat="1" ht="36" customHeight="1" spans="1:15">
      <c r="A845" s="684">
        <f t="shared" si="65"/>
        <v>7</v>
      </c>
      <c r="B845" s="444">
        <v>2120501</v>
      </c>
      <c r="C845" s="449" t="s">
        <v>891</v>
      </c>
      <c r="D845" s="230">
        <v>162</v>
      </c>
      <c r="E845" s="230">
        <v>936</v>
      </c>
      <c r="F845" s="230">
        <v>725</v>
      </c>
      <c r="G845" s="472">
        <f t="shared" si="66"/>
        <v>3.47530864197531</v>
      </c>
      <c r="H845" s="472">
        <f t="shared" si="67"/>
        <v>0.77457264957265</v>
      </c>
      <c r="I845" s="688" t="str">
        <f t="shared" si="68"/>
        <v>是</v>
      </c>
      <c r="J845" s="689" t="str">
        <f t="shared" si="69"/>
        <v>项</v>
      </c>
      <c r="M845" s="690">
        <f>VLOOKUP(B845,[262]公共预算支出!$C$3:$G$395,5,FALSE)</f>
        <v>659</v>
      </c>
      <c r="O845" s="691">
        <f>VLOOKUP(B845,[267]Sheet1!$D$6:$M$413,10,0)</f>
        <v>725</v>
      </c>
    </row>
    <row r="846" s="681" customFormat="1" ht="36" customHeight="1" spans="1:10">
      <c r="A846" s="684">
        <f t="shared" si="65"/>
        <v>5</v>
      </c>
      <c r="B846" s="437">
        <v>21206</v>
      </c>
      <c r="C846" s="289" t="s">
        <v>892</v>
      </c>
      <c r="D846" s="286">
        <v>0</v>
      </c>
      <c r="E846" s="286">
        <v>0</v>
      </c>
      <c r="F846" s="286">
        <f>F847</f>
        <v>0</v>
      </c>
      <c r="G846" s="475">
        <f t="shared" si="66"/>
        <v>0</v>
      </c>
      <c r="H846" s="475">
        <f t="shared" si="67"/>
        <v>0</v>
      </c>
      <c r="I846" s="688" t="str">
        <f t="shared" si="68"/>
        <v>否</v>
      </c>
      <c r="J846" s="689" t="str">
        <f t="shared" si="69"/>
        <v>款</v>
      </c>
    </row>
    <row r="847" s="681" customFormat="1" ht="36" customHeight="1" spans="1:15">
      <c r="A847" s="684">
        <f t="shared" si="65"/>
        <v>7</v>
      </c>
      <c r="B847" s="444">
        <v>2120601</v>
      </c>
      <c r="C847" s="449" t="s">
        <v>892</v>
      </c>
      <c r="D847" s="230">
        <v>0</v>
      </c>
      <c r="E847" s="230">
        <v>0</v>
      </c>
      <c r="F847" s="230"/>
      <c r="G847" s="472">
        <f t="shared" si="66"/>
        <v>0</v>
      </c>
      <c r="H847" s="472">
        <f t="shared" si="67"/>
        <v>0</v>
      </c>
      <c r="I847" s="688" t="str">
        <f t="shared" si="68"/>
        <v>否</v>
      </c>
      <c r="J847" s="689" t="str">
        <f t="shared" si="69"/>
        <v>项</v>
      </c>
      <c r="M847" s="408"/>
      <c r="O847" s="408"/>
    </row>
    <row r="848" s="681" customFormat="1" ht="36" customHeight="1" spans="1:10">
      <c r="A848" s="684">
        <f t="shared" si="65"/>
        <v>5</v>
      </c>
      <c r="B848" s="437">
        <v>21299</v>
      </c>
      <c r="C848" s="289" t="s">
        <v>893</v>
      </c>
      <c r="D848" s="286">
        <v>9</v>
      </c>
      <c r="E848" s="286">
        <v>569</v>
      </c>
      <c r="F848" s="286">
        <f>F849</f>
        <v>17841</v>
      </c>
      <c r="G848" s="475">
        <f t="shared" si="66"/>
        <v>1981.33333333333</v>
      </c>
      <c r="H848" s="475">
        <f t="shared" si="67"/>
        <v>31.3550087873462</v>
      </c>
      <c r="I848" s="688" t="str">
        <f t="shared" si="68"/>
        <v>是</v>
      </c>
      <c r="J848" s="689" t="str">
        <f t="shared" si="69"/>
        <v>款</v>
      </c>
    </row>
    <row r="849" s="681" customFormat="1" ht="36" customHeight="1" spans="1:15">
      <c r="A849" s="684">
        <f t="shared" si="65"/>
        <v>7</v>
      </c>
      <c r="B849" s="444">
        <v>2129999</v>
      </c>
      <c r="C849" s="449" t="s">
        <v>893</v>
      </c>
      <c r="D849" s="230">
        <v>9</v>
      </c>
      <c r="E849" s="230">
        <v>569</v>
      </c>
      <c r="F849" s="230">
        <v>17841</v>
      </c>
      <c r="G849" s="472">
        <f t="shared" si="66"/>
        <v>1981.33333333333</v>
      </c>
      <c r="H849" s="472">
        <f t="shared" si="67"/>
        <v>31.3550087873462</v>
      </c>
      <c r="I849" s="688" t="str">
        <f t="shared" si="68"/>
        <v>是</v>
      </c>
      <c r="J849" s="689" t="str">
        <f t="shared" si="69"/>
        <v>项</v>
      </c>
      <c r="M849" s="690">
        <f>VLOOKUP(B849,[262]公共预算支出!$C$3:$G$395,5,FALSE)</f>
        <v>17508</v>
      </c>
      <c r="O849" s="691">
        <f>VLOOKUP(B849,[267]Sheet1!$D$6:$M$413,10,0)</f>
        <v>17841</v>
      </c>
    </row>
    <row r="850" s="681" customFormat="1" ht="36" customHeight="1" spans="1:10">
      <c r="A850" s="684">
        <f t="shared" si="65"/>
        <v>4</v>
      </c>
      <c r="B850" s="402" t="s">
        <v>1357</v>
      </c>
      <c r="C850" s="445" t="s">
        <v>1341</v>
      </c>
      <c r="D850" s="230"/>
      <c r="E850" s="230"/>
      <c r="F850" s="230"/>
      <c r="G850" s="475">
        <f t="shared" si="66"/>
        <v>0</v>
      </c>
      <c r="H850" s="475">
        <f t="shared" si="67"/>
        <v>0</v>
      </c>
      <c r="I850" s="688" t="str">
        <f t="shared" si="68"/>
        <v>否</v>
      </c>
      <c r="J850" s="689" t="str">
        <f t="shared" si="69"/>
        <v>项</v>
      </c>
    </row>
    <row r="851" s="681" customFormat="1" ht="36" customHeight="1" spans="1:10">
      <c r="A851" s="684">
        <f t="shared" si="65"/>
        <v>3</v>
      </c>
      <c r="B851" s="437">
        <v>213</v>
      </c>
      <c r="C851" s="285" t="s">
        <v>268</v>
      </c>
      <c r="D851" s="286">
        <v>11116</v>
      </c>
      <c r="E851" s="286">
        <v>10394</v>
      </c>
      <c r="F851" s="286">
        <f>SUM(F852,F878,F901,F929,F940,F947,F953,F956,F959:F960)</f>
        <v>10704</v>
      </c>
      <c r="G851" s="475">
        <f t="shared" si="66"/>
        <v>-0.0370636919755307</v>
      </c>
      <c r="H851" s="475">
        <f t="shared" si="67"/>
        <v>1.02982489898018</v>
      </c>
      <c r="I851" s="688" t="str">
        <f t="shared" si="68"/>
        <v>是</v>
      </c>
      <c r="J851" s="689" t="str">
        <f t="shared" si="69"/>
        <v>类</v>
      </c>
    </row>
    <row r="852" s="681" customFormat="1" ht="36" customHeight="1" spans="1:10">
      <c r="A852" s="684">
        <f t="shared" si="65"/>
        <v>5</v>
      </c>
      <c r="B852" s="437">
        <v>21301</v>
      </c>
      <c r="C852" s="289" t="s">
        <v>894</v>
      </c>
      <c r="D852" s="286">
        <v>4314</v>
      </c>
      <c r="E852" s="286">
        <v>3439</v>
      </c>
      <c r="F852" s="286">
        <f>SUM(F853:F877)</f>
        <v>3461</v>
      </c>
      <c r="G852" s="475">
        <f t="shared" si="66"/>
        <v>-0.19772832637923</v>
      </c>
      <c r="H852" s="475">
        <f t="shared" si="67"/>
        <v>1.00639720849084</v>
      </c>
      <c r="I852" s="688" t="str">
        <f t="shared" si="68"/>
        <v>是</v>
      </c>
      <c r="J852" s="689" t="str">
        <f t="shared" si="69"/>
        <v>款</v>
      </c>
    </row>
    <row r="853" s="681" customFormat="1" ht="36" customHeight="1" spans="1:15">
      <c r="A853" s="684">
        <f t="shared" si="65"/>
        <v>7</v>
      </c>
      <c r="B853" s="438">
        <v>2130101</v>
      </c>
      <c r="C853" s="439" t="s">
        <v>307</v>
      </c>
      <c r="D853" s="230">
        <v>352</v>
      </c>
      <c r="E853" s="230">
        <v>363</v>
      </c>
      <c r="F853" s="230">
        <v>328</v>
      </c>
      <c r="G853" s="472">
        <f t="shared" si="66"/>
        <v>-0.0681818181818182</v>
      </c>
      <c r="H853" s="472">
        <f t="shared" si="67"/>
        <v>0.903581267217631</v>
      </c>
      <c r="I853" s="688" t="str">
        <f t="shared" si="68"/>
        <v>是</v>
      </c>
      <c r="J853" s="689" t="str">
        <f t="shared" si="69"/>
        <v>项</v>
      </c>
      <c r="M853" s="690">
        <f>VLOOKUP(B853,[262]公共预算支出!$C$3:$G$395,5,FALSE)</f>
        <v>307</v>
      </c>
      <c r="O853" s="691">
        <f>VLOOKUP(B853,[267]Sheet1!$D$6:$M$413,10,0)</f>
        <v>328</v>
      </c>
    </row>
    <row r="854" s="681" customFormat="1" ht="36" customHeight="1" spans="1:15">
      <c r="A854" s="684">
        <f t="shared" si="65"/>
        <v>7</v>
      </c>
      <c r="B854" s="438">
        <v>2130102</v>
      </c>
      <c r="C854" s="439" t="s">
        <v>308</v>
      </c>
      <c r="D854" s="230">
        <v>0</v>
      </c>
      <c r="E854" s="230">
        <v>1</v>
      </c>
      <c r="F854" s="230"/>
      <c r="G854" s="472">
        <f t="shared" si="66"/>
        <v>0</v>
      </c>
      <c r="H854" s="472">
        <f t="shared" si="67"/>
        <v>0</v>
      </c>
      <c r="I854" s="688" t="str">
        <f t="shared" si="68"/>
        <v>是</v>
      </c>
      <c r="J854" s="689" t="str">
        <f t="shared" si="69"/>
        <v>项</v>
      </c>
      <c r="M854" s="408"/>
      <c r="O854" s="408"/>
    </row>
    <row r="855" s="681" customFormat="1" ht="36" customHeight="1" spans="1:15">
      <c r="A855" s="684">
        <f t="shared" si="65"/>
        <v>7</v>
      </c>
      <c r="B855" s="438">
        <v>2130103</v>
      </c>
      <c r="C855" s="439" t="s">
        <v>309</v>
      </c>
      <c r="D855" s="230">
        <v>0</v>
      </c>
      <c r="E855" s="230">
        <v>0</v>
      </c>
      <c r="F855" s="230"/>
      <c r="G855" s="472">
        <f t="shared" si="66"/>
        <v>0</v>
      </c>
      <c r="H855" s="472">
        <f t="shared" si="67"/>
        <v>0</v>
      </c>
      <c r="I855" s="688" t="str">
        <f t="shared" si="68"/>
        <v>否</v>
      </c>
      <c r="J855" s="689" t="str">
        <f t="shared" si="69"/>
        <v>项</v>
      </c>
      <c r="M855" s="408"/>
      <c r="O855" s="408"/>
    </row>
    <row r="856" s="681" customFormat="1" ht="36" customHeight="1" spans="1:15">
      <c r="A856" s="684">
        <f t="shared" si="65"/>
        <v>7</v>
      </c>
      <c r="B856" s="438">
        <v>2130104</v>
      </c>
      <c r="C856" s="439" t="s">
        <v>316</v>
      </c>
      <c r="D856" s="230">
        <v>2180</v>
      </c>
      <c r="E856" s="230">
        <v>2215</v>
      </c>
      <c r="F856" s="230">
        <v>1980</v>
      </c>
      <c r="G856" s="472">
        <f t="shared" si="66"/>
        <v>-0.0917431192660551</v>
      </c>
      <c r="H856" s="472">
        <f t="shared" si="67"/>
        <v>0.893905191873589</v>
      </c>
      <c r="I856" s="688" t="str">
        <f t="shared" si="68"/>
        <v>是</v>
      </c>
      <c r="J856" s="689" t="str">
        <f t="shared" si="69"/>
        <v>项</v>
      </c>
      <c r="M856" s="690">
        <f>VLOOKUP(B856,[262]公共预算支出!$C$3:$G$395,5,FALSE)</f>
        <v>1979</v>
      </c>
      <c r="O856" s="691">
        <f>VLOOKUP(B856,[267]Sheet1!$D$6:$M$413,10,0)</f>
        <v>1981</v>
      </c>
    </row>
    <row r="857" s="681" customFormat="1" ht="36" customHeight="1" spans="1:15">
      <c r="A857" s="684">
        <f t="shared" si="65"/>
        <v>7</v>
      </c>
      <c r="B857" s="438">
        <v>2130105</v>
      </c>
      <c r="C857" s="439" t="s">
        <v>895</v>
      </c>
      <c r="D857" s="230">
        <v>0</v>
      </c>
      <c r="E857" s="230">
        <v>0</v>
      </c>
      <c r="F857" s="230"/>
      <c r="G857" s="472">
        <f t="shared" si="66"/>
        <v>0</v>
      </c>
      <c r="H857" s="472">
        <f t="shared" si="67"/>
        <v>0</v>
      </c>
      <c r="I857" s="688" t="str">
        <f t="shared" si="68"/>
        <v>否</v>
      </c>
      <c r="J857" s="689" t="str">
        <f t="shared" si="69"/>
        <v>项</v>
      </c>
      <c r="M857" s="408"/>
      <c r="O857" s="408"/>
    </row>
    <row r="858" s="681" customFormat="1" ht="36" customHeight="1" spans="1:15">
      <c r="A858" s="684">
        <f t="shared" si="65"/>
        <v>7</v>
      </c>
      <c r="B858" s="438">
        <v>2130106</v>
      </c>
      <c r="C858" s="439" t="s">
        <v>896</v>
      </c>
      <c r="D858" s="230">
        <v>0</v>
      </c>
      <c r="E858" s="230">
        <v>0</v>
      </c>
      <c r="F858" s="230"/>
      <c r="G858" s="472">
        <f t="shared" si="66"/>
        <v>0</v>
      </c>
      <c r="H858" s="472">
        <f t="shared" si="67"/>
        <v>0</v>
      </c>
      <c r="I858" s="688" t="str">
        <f t="shared" si="68"/>
        <v>否</v>
      </c>
      <c r="J858" s="689" t="str">
        <f t="shared" si="69"/>
        <v>项</v>
      </c>
      <c r="M858" s="408"/>
      <c r="O858" s="408"/>
    </row>
    <row r="859" s="681" customFormat="1" ht="36" customHeight="1" spans="1:15">
      <c r="A859" s="684">
        <f t="shared" si="65"/>
        <v>7</v>
      </c>
      <c r="B859" s="438">
        <v>2130108</v>
      </c>
      <c r="C859" s="439" t="s">
        <v>897</v>
      </c>
      <c r="D859" s="230">
        <v>5</v>
      </c>
      <c r="E859" s="230">
        <v>10</v>
      </c>
      <c r="F859" s="230"/>
      <c r="G859" s="472">
        <f t="shared" si="66"/>
        <v>-1</v>
      </c>
      <c r="H859" s="472">
        <f t="shared" si="67"/>
        <v>0</v>
      </c>
      <c r="I859" s="688" t="str">
        <f t="shared" si="68"/>
        <v>是</v>
      </c>
      <c r="J859" s="689" t="str">
        <f t="shared" si="69"/>
        <v>项</v>
      </c>
      <c r="M859" s="408"/>
      <c r="O859" s="408"/>
    </row>
    <row r="860" s="681" customFormat="1" ht="36" customHeight="1" spans="1:15">
      <c r="A860" s="684">
        <f t="shared" si="65"/>
        <v>7</v>
      </c>
      <c r="B860" s="438">
        <v>2130109</v>
      </c>
      <c r="C860" s="439" t="s">
        <v>898</v>
      </c>
      <c r="D860" s="230">
        <v>0</v>
      </c>
      <c r="E860" s="230">
        <v>0</v>
      </c>
      <c r="F860" s="230">
        <v>2</v>
      </c>
      <c r="G860" s="472">
        <f t="shared" si="66"/>
        <v>0</v>
      </c>
      <c r="H860" s="472">
        <f t="shared" si="67"/>
        <v>0</v>
      </c>
      <c r="I860" s="688" t="str">
        <f t="shared" si="68"/>
        <v>是</v>
      </c>
      <c r="J860" s="689" t="str">
        <f t="shared" si="69"/>
        <v>项</v>
      </c>
      <c r="M860" s="408"/>
      <c r="O860" s="691">
        <f>VLOOKUP(B860,[267]Sheet1!$D$6:$M$413,10,0)</f>
        <v>2</v>
      </c>
    </row>
    <row r="861" s="681" customFormat="1" ht="36" customHeight="1" spans="1:15">
      <c r="A861" s="684">
        <f t="shared" si="65"/>
        <v>7</v>
      </c>
      <c r="B861" s="438">
        <v>2130110</v>
      </c>
      <c r="C861" s="439" t="s">
        <v>899</v>
      </c>
      <c r="D861" s="230">
        <v>0</v>
      </c>
      <c r="E861" s="230">
        <v>0</v>
      </c>
      <c r="F861" s="230"/>
      <c r="G861" s="472">
        <f t="shared" si="66"/>
        <v>0</v>
      </c>
      <c r="H861" s="472">
        <f t="shared" si="67"/>
        <v>0</v>
      </c>
      <c r="I861" s="688" t="str">
        <f t="shared" si="68"/>
        <v>否</v>
      </c>
      <c r="J861" s="689" t="str">
        <f t="shared" si="69"/>
        <v>项</v>
      </c>
      <c r="M861" s="408"/>
      <c r="O861" s="408"/>
    </row>
    <row r="862" s="681" customFormat="1" ht="36" customHeight="1" spans="1:15">
      <c r="A862" s="684">
        <f t="shared" si="65"/>
        <v>7</v>
      </c>
      <c r="B862" s="438">
        <v>2130111</v>
      </c>
      <c r="C862" s="439" t="s">
        <v>900</v>
      </c>
      <c r="D862" s="230">
        <v>3</v>
      </c>
      <c r="E862" s="230">
        <v>0</v>
      </c>
      <c r="F862" s="230"/>
      <c r="G862" s="472">
        <f t="shared" si="66"/>
        <v>-1</v>
      </c>
      <c r="H862" s="472">
        <f t="shared" si="67"/>
        <v>0</v>
      </c>
      <c r="I862" s="688" t="str">
        <f t="shared" si="68"/>
        <v>是</v>
      </c>
      <c r="J862" s="689" t="str">
        <f t="shared" si="69"/>
        <v>项</v>
      </c>
      <c r="M862" s="408"/>
      <c r="O862" s="408"/>
    </row>
    <row r="863" s="681" customFormat="1" ht="36" customHeight="1" spans="1:15">
      <c r="A863" s="684">
        <f t="shared" si="65"/>
        <v>7</v>
      </c>
      <c r="B863" s="438">
        <v>2130112</v>
      </c>
      <c r="C863" s="439" t="s">
        <v>901</v>
      </c>
      <c r="D863" s="230">
        <v>0</v>
      </c>
      <c r="E863" s="230">
        <v>0</v>
      </c>
      <c r="F863" s="230"/>
      <c r="G863" s="472">
        <f t="shared" si="66"/>
        <v>0</v>
      </c>
      <c r="H863" s="472">
        <f t="shared" si="67"/>
        <v>0</v>
      </c>
      <c r="I863" s="688" t="str">
        <f t="shared" si="68"/>
        <v>否</v>
      </c>
      <c r="J863" s="689" t="str">
        <f t="shared" si="69"/>
        <v>项</v>
      </c>
      <c r="M863" s="408"/>
      <c r="O863" s="408"/>
    </row>
    <row r="864" s="681" customFormat="1" ht="36" customHeight="1" spans="1:15">
      <c r="A864" s="684">
        <f t="shared" si="65"/>
        <v>7</v>
      </c>
      <c r="B864" s="438">
        <v>2130114</v>
      </c>
      <c r="C864" s="439" t="s">
        <v>902</v>
      </c>
      <c r="D864" s="230">
        <v>0</v>
      </c>
      <c r="E864" s="230">
        <v>0</v>
      </c>
      <c r="F864" s="230"/>
      <c r="G864" s="472">
        <f t="shared" si="66"/>
        <v>0</v>
      </c>
      <c r="H864" s="472">
        <f t="shared" si="67"/>
        <v>0</v>
      </c>
      <c r="I864" s="688" t="str">
        <f t="shared" si="68"/>
        <v>否</v>
      </c>
      <c r="J864" s="689" t="str">
        <f t="shared" si="69"/>
        <v>项</v>
      </c>
      <c r="M864" s="408"/>
      <c r="O864" s="408"/>
    </row>
    <row r="865" s="681" customFormat="1" ht="36" customHeight="1" spans="1:15">
      <c r="A865" s="684">
        <f t="shared" si="65"/>
        <v>7</v>
      </c>
      <c r="B865" s="438">
        <v>2130119</v>
      </c>
      <c r="C865" s="439" t="s">
        <v>903</v>
      </c>
      <c r="D865" s="230">
        <v>0</v>
      </c>
      <c r="E865" s="230">
        <v>0</v>
      </c>
      <c r="F865" s="230"/>
      <c r="G865" s="472">
        <f t="shared" si="66"/>
        <v>0</v>
      </c>
      <c r="H865" s="472">
        <f t="shared" si="67"/>
        <v>0</v>
      </c>
      <c r="I865" s="688" t="str">
        <f t="shared" si="68"/>
        <v>否</v>
      </c>
      <c r="J865" s="689" t="str">
        <f t="shared" si="69"/>
        <v>项</v>
      </c>
      <c r="M865" s="408"/>
      <c r="O865" s="408"/>
    </row>
    <row r="866" s="681" customFormat="1" ht="36" customHeight="1" spans="1:15">
      <c r="A866" s="684">
        <f t="shared" si="65"/>
        <v>7</v>
      </c>
      <c r="B866" s="438">
        <v>2130120</v>
      </c>
      <c r="C866" s="439" t="s">
        <v>904</v>
      </c>
      <c r="D866" s="230">
        <v>438</v>
      </c>
      <c r="E866" s="230">
        <v>44</v>
      </c>
      <c r="F866" s="230">
        <v>664</v>
      </c>
      <c r="G866" s="472">
        <f t="shared" si="66"/>
        <v>0.515981735159817</v>
      </c>
      <c r="H866" s="472">
        <f t="shared" si="67"/>
        <v>15.0909090909091</v>
      </c>
      <c r="I866" s="688" t="str">
        <f t="shared" si="68"/>
        <v>是</v>
      </c>
      <c r="J866" s="689" t="str">
        <f t="shared" si="69"/>
        <v>项</v>
      </c>
      <c r="M866" s="690">
        <f>VLOOKUP(B866,[262]公共预算支出!$C$3:$G$395,5,FALSE)</f>
        <v>664</v>
      </c>
      <c r="O866" s="691">
        <f>VLOOKUP(B866,[267]Sheet1!$D$6:$M$413,10,0)</f>
        <v>664</v>
      </c>
    </row>
    <row r="867" s="681" customFormat="1" ht="36" customHeight="1" spans="1:15">
      <c r="A867" s="684">
        <f t="shared" si="65"/>
        <v>7</v>
      </c>
      <c r="B867" s="438">
        <v>2130121</v>
      </c>
      <c r="C867" s="439" t="s">
        <v>905</v>
      </c>
      <c r="D867" s="230">
        <v>0</v>
      </c>
      <c r="E867" s="230">
        <v>0</v>
      </c>
      <c r="F867" s="230"/>
      <c r="G867" s="472">
        <f t="shared" si="66"/>
        <v>0</v>
      </c>
      <c r="H867" s="472">
        <f t="shared" si="67"/>
        <v>0</v>
      </c>
      <c r="I867" s="688" t="str">
        <f t="shared" si="68"/>
        <v>否</v>
      </c>
      <c r="J867" s="689" t="str">
        <f t="shared" si="69"/>
        <v>项</v>
      </c>
      <c r="M867" s="408"/>
      <c r="O867" s="408"/>
    </row>
    <row r="868" s="681" customFormat="1" ht="36" customHeight="1" spans="1:15">
      <c r="A868" s="684">
        <f t="shared" si="65"/>
        <v>7</v>
      </c>
      <c r="B868" s="438">
        <v>2130122</v>
      </c>
      <c r="C868" s="439" t="s">
        <v>906</v>
      </c>
      <c r="D868" s="230">
        <v>896</v>
      </c>
      <c r="E868" s="230">
        <v>678</v>
      </c>
      <c r="F868" s="230">
        <v>405</v>
      </c>
      <c r="G868" s="472">
        <f t="shared" si="66"/>
        <v>-0.547991071428571</v>
      </c>
      <c r="H868" s="472">
        <f t="shared" si="67"/>
        <v>0.597345132743363</v>
      </c>
      <c r="I868" s="688" t="str">
        <f t="shared" si="68"/>
        <v>是</v>
      </c>
      <c r="J868" s="689" t="str">
        <f t="shared" si="69"/>
        <v>项</v>
      </c>
      <c r="M868" s="690">
        <f>VLOOKUP(B868,[262]公共预算支出!$C$3:$G$395,5,FALSE)</f>
        <v>405</v>
      </c>
      <c r="O868" s="691">
        <f>VLOOKUP(B868,[267]Sheet1!$D$6:$M$413,10,0)</f>
        <v>405</v>
      </c>
    </row>
    <row r="869" s="681" customFormat="1" ht="36" customHeight="1" spans="1:15">
      <c r="A869" s="684">
        <f t="shared" si="65"/>
        <v>7</v>
      </c>
      <c r="B869" s="438">
        <v>2130124</v>
      </c>
      <c r="C869" s="439" t="s">
        <v>907</v>
      </c>
      <c r="D869" s="230">
        <v>0</v>
      </c>
      <c r="E869" s="230">
        <v>0</v>
      </c>
      <c r="F869" s="230"/>
      <c r="G869" s="472">
        <f t="shared" si="66"/>
        <v>0</v>
      </c>
      <c r="H869" s="472">
        <f t="shared" si="67"/>
        <v>0</v>
      </c>
      <c r="I869" s="688" t="str">
        <f t="shared" si="68"/>
        <v>否</v>
      </c>
      <c r="J869" s="689" t="str">
        <f t="shared" si="69"/>
        <v>项</v>
      </c>
      <c r="M869" s="408"/>
      <c r="O869" s="408"/>
    </row>
    <row r="870" s="681" customFormat="1" ht="36" customHeight="1" spans="1:15">
      <c r="A870" s="684">
        <f t="shared" si="65"/>
        <v>7</v>
      </c>
      <c r="B870" s="438">
        <v>2130125</v>
      </c>
      <c r="C870" s="439" t="s">
        <v>908</v>
      </c>
      <c r="D870" s="230">
        <v>0</v>
      </c>
      <c r="E870" s="230">
        <v>0</v>
      </c>
      <c r="F870" s="230"/>
      <c r="G870" s="472">
        <f t="shared" si="66"/>
        <v>0</v>
      </c>
      <c r="H870" s="472">
        <f t="shared" si="67"/>
        <v>0</v>
      </c>
      <c r="I870" s="688" t="str">
        <f t="shared" si="68"/>
        <v>否</v>
      </c>
      <c r="J870" s="689" t="str">
        <f t="shared" si="69"/>
        <v>项</v>
      </c>
      <c r="M870" s="408"/>
      <c r="O870" s="408"/>
    </row>
    <row r="871" s="681" customFormat="1" ht="36" customHeight="1" spans="1:15">
      <c r="A871" s="684">
        <f t="shared" si="65"/>
        <v>7</v>
      </c>
      <c r="B871" s="438">
        <v>2130126</v>
      </c>
      <c r="C871" s="439" t="s">
        <v>909</v>
      </c>
      <c r="D871" s="230">
        <v>287</v>
      </c>
      <c r="E871" s="230">
        <v>119</v>
      </c>
      <c r="F871" s="230">
        <v>60</v>
      </c>
      <c r="G871" s="472">
        <f t="shared" si="66"/>
        <v>-0.790940766550523</v>
      </c>
      <c r="H871" s="472">
        <f t="shared" si="67"/>
        <v>0.504201680672269</v>
      </c>
      <c r="I871" s="688" t="str">
        <f t="shared" si="68"/>
        <v>是</v>
      </c>
      <c r="J871" s="689" t="str">
        <f t="shared" si="69"/>
        <v>项</v>
      </c>
      <c r="M871" s="690">
        <f>VLOOKUP(B871,[262]公共预算支出!$C$3:$G$395,5,FALSE)</f>
        <v>15</v>
      </c>
      <c r="O871" s="691">
        <f>VLOOKUP(B871,[267]Sheet1!$D$6:$M$413,10,0)</f>
        <v>60</v>
      </c>
    </row>
    <row r="872" s="681" customFormat="1" ht="36" customHeight="1" spans="1:15">
      <c r="A872" s="684">
        <f t="shared" si="65"/>
        <v>7</v>
      </c>
      <c r="B872" s="438">
        <v>2130135</v>
      </c>
      <c r="C872" s="439" t="s">
        <v>910</v>
      </c>
      <c r="D872" s="230">
        <v>10</v>
      </c>
      <c r="E872" s="230">
        <v>0</v>
      </c>
      <c r="F872" s="230">
        <v>10</v>
      </c>
      <c r="G872" s="472">
        <f t="shared" si="66"/>
        <v>0</v>
      </c>
      <c r="H872" s="472">
        <f t="shared" si="67"/>
        <v>0</v>
      </c>
      <c r="I872" s="688" t="str">
        <f t="shared" si="68"/>
        <v>是</v>
      </c>
      <c r="J872" s="689" t="str">
        <f t="shared" si="69"/>
        <v>项</v>
      </c>
      <c r="M872" s="408"/>
      <c r="O872" s="691">
        <f>VLOOKUP(B872,[267]Sheet1!$D$6:$M$413,10,0)</f>
        <v>10</v>
      </c>
    </row>
    <row r="873" s="681" customFormat="1" ht="36" customHeight="1" spans="1:15">
      <c r="A873" s="684">
        <f t="shared" si="65"/>
        <v>7</v>
      </c>
      <c r="B873" s="438">
        <v>2130142</v>
      </c>
      <c r="C873" s="439" t="s">
        <v>911</v>
      </c>
      <c r="D873" s="230">
        <v>0</v>
      </c>
      <c r="E873" s="230">
        <v>0</v>
      </c>
      <c r="F873" s="230"/>
      <c r="G873" s="472">
        <f t="shared" si="66"/>
        <v>0</v>
      </c>
      <c r="H873" s="472">
        <f t="shared" si="67"/>
        <v>0</v>
      </c>
      <c r="I873" s="688" t="str">
        <f t="shared" si="68"/>
        <v>否</v>
      </c>
      <c r="J873" s="689" t="str">
        <f t="shared" si="69"/>
        <v>项</v>
      </c>
      <c r="M873" s="408"/>
      <c r="O873" s="408"/>
    </row>
    <row r="874" s="681" customFormat="1" ht="36" customHeight="1" spans="1:15">
      <c r="A874" s="684">
        <f t="shared" si="65"/>
        <v>7</v>
      </c>
      <c r="B874" s="438">
        <v>2130148</v>
      </c>
      <c r="C874" s="439" t="s">
        <v>912</v>
      </c>
      <c r="D874" s="230">
        <v>0</v>
      </c>
      <c r="E874" s="230">
        <v>0</v>
      </c>
      <c r="F874" s="230"/>
      <c r="G874" s="472">
        <f t="shared" si="66"/>
        <v>0</v>
      </c>
      <c r="H874" s="472">
        <f t="shared" si="67"/>
        <v>0</v>
      </c>
      <c r="I874" s="688" t="str">
        <f t="shared" si="68"/>
        <v>否</v>
      </c>
      <c r="J874" s="689" t="str">
        <f t="shared" si="69"/>
        <v>项</v>
      </c>
      <c r="M874" s="408"/>
      <c r="O874" s="408"/>
    </row>
    <row r="875" s="681" customFormat="1" ht="36" customHeight="1" spans="1:15">
      <c r="A875" s="684">
        <f t="shared" si="65"/>
        <v>7</v>
      </c>
      <c r="B875" s="438">
        <v>2130152</v>
      </c>
      <c r="C875" s="439" t="s">
        <v>913</v>
      </c>
      <c r="D875" s="230">
        <v>0</v>
      </c>
      <c r="E875" s="230">
        <v>0</v>
      </c>
      <c r="F875" s="230"/>
      <c r="G875" s="472">
        <f t="shared" si="66"/>
        <v>0</v>
      </c>
      <c r="H875" s="472">
        <f t="shared" si="67"/>
        <v>0</v>
      </c>
      <c r="I875" s="688" t="str">
        <f t="shared" si="68"/>
        <v>否</v>
      </c>
      <c r="J875" s="689" t="str">
        <f t="shared" si="69"/>
        <v>项</v>
      </c>
      <c r="M875" s="408"/>
      <c r="O875" s="408"/>
    </row>
    <row r="876" s="681" customFormat="1" ht="36" customHeight="1" spans="1:15">
      <c r="A876" s="684">
        <f t="shared" si="65"/>
        <v>7</v>
      </c>
      <c r="B876" s="438">
        <v>2130153</v>
      </c>
      <c r="C876" s="439" t="s">
        <v>914</v>
      </c>
      <c r="D876" s="230">
        <v>10</v>
      </c>
      <c r="E876" s="230">
        <v>0</v>
      </c>
      <c r="F876" s="230"/>
      <c r="G876" s="472">
        <f t="shared" si="66"/>
        <v>-1</v>
      </c>
      <c r="H876" s="472">
        <f t="shared" si="67"/>
        <v>0</v>
      </c>
      <c r="I876" s="688" t="str">
        <f t="shared" si="68"/>
        <v>是</v>
      </c>
      <c r="J876" s="689" t="str">
        <f t="shared" si="69"/>
        <v>项</v>
      </c>
      <c r="M876" s="408"/>
      <c r="O876" s="408"/>
    </row>
    <row r="877" s="681" customFormat="1" ht="36" customHeight="1" spans="1:15">
      <c r="A877" s="684">
        <f t="shared" si="65"/>
        <v>7</v>
      </c>
      <c r="B877" s="438">
        <v>2130199</v>
      </c>
      <c r="C877" s="439" t="s">
        <v>915</v>
      </c>
      <c r="D877" s="230">
        <v>133</v>
      </c>
      <c r="E877" s="230">
        <v>9</v>
      </c>
      <c r="F877" s="230">
        <v>12</v>
      </c>
      <c r="G877" s="472">
        <f t="shared" si="66"/>
        <v>-0.909774436090226</v>
      </c>
      <c r="H877" s="472">
        <f t="shared" si="67"/>
        <v>1.33333333333333</v>
      </c>
      <c r="I877" s="688" t="str">
        <f t="shared" si="68"/>
        <v>是</v>
      </c>
      <c r="J877" s="689" t="str">
        <f t="shared" si="69"/>
        <v>项</v>
      </c>
      <c r="M877" s="690">
        <f>VLOOKUP(B877,[262]公共预算支出!$C$3:$G$395,5,FALSE)</f>
        <v>9</v>
      </c>
      <c r="O877" s="691">
        <f>VLOOKUP(B877,[267]Sheet1!$D$6:$M$413,10,0)</f>
        <v>12</v>
      </c>
    </row>
    <row r="878" s="681" customFormat="1" ht="36" customHeight="1" spans="1:10">
      <c r="A878" s="684">
        <f t="shared" si="65"/>
        <v>5</v>
      </c>
      <c r="B878" s="437">
        <v>21302</v>
      </c>
      <c r="C878" s="289" t="s">
        <v>916</v>
      </c>
      <c r="D878" s="286">
        <v>1522</v>
      </c>
      <c r="E878" s="286">
        <v>1981</v>
      </c>
      <c r="F878" s="286">
        <f>SUM(F879:F900)</f>
        <v>1176</v>
      </c>
      <c r="G878" s="475">
        <f t="shared" si="66"/>
        <v>-0.227332457293036</v>
      </c>
      <c r="H878" s="475">
        <f t="shared" si="67"/>
        <v>0.593639575971731</v>
      </c>
      <c r="I878" s="688" t="str">
        <f t="shared" si="68"/>
        <v>是</v>
      </c>
      <c r="J878" s="689" t="str">
        <f t="shared" si="69"/>
        <v>款</v>
      </c>
    </row>
    <row r="879" s="681" customFormat="1" ht="36" customHeight="1" spans="1:15">
      <c r="A879" s="684">
        <f t="shared" si="65"/>
        <v>7</v>
      </c>
      <c r="B879" s="438">
        <v>2130201</v>
      </c>
      <c r="C879" s="439" t="s">
        <v>307</v>
      </c>
      <c r="D879" s="230">
        <v>294</v>
      </c>
      <c r="E879" s="230">
        <v>325</v>
      </c>
      <c r="F879" s="230">
        <v>296</v>
      </c>
      <c r="G879" s="472">
        <f t="shared" si="66"/>
        <v>0.00680272108843538</v>
      </c>
      <c r="H879" s="472">
        <f t="shared" si="67"/>
        <v>0.910769230769231</v>
      </c>
      <c r="I879" s="688" t="str">
        <f t="shared" si="68"/>
        <v>是</v>
      </c>
      <c r="J879" s="689" t="str">
        <f t="shared" si="69"/>
        <v>项</v>
      </c>
      <c r="M879" s="690">
        <f>VLOOKUP(B879,[262]公共预算支出!$C$3:$G$395,5,FALSE)</f>
        <v>282</v>
      </c>
      <c r="O879" s="691">
        <f>VLOOKUP(B879,[267]Sheet1!$D$6:$M$413,10,0)</f>
        <v>296</v>
      </c>
    </row>
    <row r="880" s="681" customFormat="1" ht="36" customHeight="1" spans="1:15">
      <c r="A880" s="684">
        <f t="shared" si="65"/>
        <v>7</v>
      </c>
      <c r="B880" s="438">
        <v>2130202</v>
      </c>
      <c r="C880" s="439" t="s">
        <v>308</v>
      </c>
      <c r="D880" s="230">
        <v>0</v>
      </c>
      <c r="E880" s="230">
        <v>0</v>
      </c>
      <c r="F880" s="230"/>
      <c r="G880" s="472">
        <f t="shared" si="66"/>
        <v>0</v>
      </c>
      <c r="H880" s="472">
        <f t="shared" si="67"/>
        <v>0</v>
      </c>
      <c r="I880" s="688" t="str">
        <f t="shared" si="68"/>
        <v>否</v>
      </c>
      <c r="J880" s="689" t="str">
        <f t="shared" si="69"/>
        <v>项</v>
      </c>
      <c r="M880" s="408"/>
      <c r="O880" s="408"/>
    </row>
    <row r="881" s="681" customFormat="1" ht="36" customHeight="1" spans="1:15">
      <c r="A881" s="684">
        <f t="shared" si="65"/>
        <v>7</v>
      </c>
      <c r="B881" s="438">
        <v>2130203</v>
      </c>
      <c r="C881" s="439" t="s">
        <v>309</v>
      </c>
      <c r="D881" s="230">
        <v>0</v>
      </c>
      <c r="E881" s="230">
        <v>0</v>
      </c>
      <c r="F881" s="230"/>
      <c r="G881" s="472">
        <f t="shared" si="66"/>
        <v>0</v>
      </c>
      <c r="H881" s="472">
        <f t="shared" si="67"/>
        <v>0</v>
      </c>
      <c r="I881" s="688" t="str">
        <f t="shared" si="68"/>
        <v>否</v>
      </c>
      <c r="J881" s="689" t="str">
        <f t="shared" si="69"/>
        <v>项</v>
      </c>
      <c r="M881" s="408"/>
      <c r="O881" s="408"/>
    </row>
    <row r="882" s="681" customFormat="1" ht="36" customHeight="1" spans="1:15">
      <c r="A882" s="684">
        <f t="shared" si="65"/>
        <v>7</v>
      </c>
      <c r="B882" s="438">
        <v>2130204</v>
      </c>
      <c r="C882" s="439" t="s">
        <v>917</v>
      </c>
      <c r="D882" s="230">
        <v>443</v>
      </c>
      <c r="E882" s="230">
        <v>454</v>
      </c>
      <c r="F882" s="230">
        <v>420</v>
      </c>
      <c r="G882" s="472">
        <f t="shared" si="66"/>
        <v>-0.0519187358916479</v>
      </c>
      <c r="H882" s="472">
        <f t="shared" si="67"/>
        <v>0.92511013215859</v>
      </c>
      <c r="I882" s="688" t="str">
        <f t="shared" si="68"/>
        <v>是</v>
      </c>
      <c r="J882" s="689" t="str">
        <f t="shared" si="69"/>
        <v>项</v>
      </c>
      <c r="M882" s="690">
        <f>VLOOKUP(B882,[262]公共预算支出!$C$3:$G$395,5,FALSE)</f>
        <v>421</v>
      </c>
      <c r="O882" s="691">
        <f>VLOOKUP(B882,[267]Sheet1!$D$6:$M$413,10,0)</f>
        <v>421</v>
      </c>
    </row>
    <row r="883" s="681" customFormat="1" ht="36" customHeight="1" spans="1:15">
      <c r="A883" s="684">
        <f t="shared" si="65"/>
        <v>7</v>
      </c>
      <c r="B883" s="438">
        <v>2130205</v>
      </c>
      <c r="C883" s="439" t="s">
        <v>918</v>
      </c>
      <c r="D883" s="230">
        <v>42</v>
      </c>
      <c r="E883" s="230">
        <v>800</v>
      </c>
      <c r="F883" s="230">
        <v>18</v>
      </c>
      <c r="G883" s="472">
        <f t="shared" si="66"/>
        <v>-0.571428571428571</v>
      </c>
      <c r="H883" s="472">
        <f t="shared" si="67"/>
        <v>0.0225</v>
      </c>
      <c r="I883" s="688" t="str">
        <f t="shared" si="68"/>
        <v>是</v>
      </c>
      <c r="J883" s="689" t="str">
        <f t="shared" si="69"/>
        <v>项</v>
      </c>
      <c r="M883" s="690">
        <f>VLOOKUP(B883,[262]公共预算支出!$C$3:$G$395,5,FALSE)</f>
        <v>18</v>
      </c>
      <c r="O883" s="691">
        <f>VLOOKUP(B883,[267]Sheet1!$D$6:$M$413,10,0)</f>
        <v>18</v>
      </c>
    </row>
    <row r="884" s="681" customFormat="1" ht="36" customHeight="1" spans="1:15">
      <c r="A884" s="684">
        <f t="shared" si="65"/>
        <v>7</v>
      </c>
      <c r="B884" s="438">
        <v>2130206</v>
      </c>
      <c r="C884" s="439" t="s">
        <v>919</v>
      </c>
      <c r="D884" s="230">
        <v>0</v>
      </c>
      <c r="E884" s="230">
        <v>0</v>
      </c>
      <c r="F884" s="230"/>
      <c r="G884" s="472">
        <f t="shared" si="66"/>
        <v>0</v>
      </c>
      <c r="H884" s="472">
        <f t="shared" si="67"/>
        <v>0</v>
      </c>
      <c r="I884" s="688" t="str">
        <f t="shared" si="68"/>
        <v>否</v>
      </c>
      <c r="J884" s="689" t="str">
        <f t="shared" si="69"/>
        <v>项</v>
      </c>
      <c r="M884" s="408"/>
      <c r="O884" s="408"/>
    </row>
    <row r="885" s="681" customFormat="1" ht="36" customHeight="1" spans="1:15">
      <c r="A885" s="684">
        <f t="shared" si="65"/>
        <v>7</v>
      </c>
      <c r="B885" s="438">
        <v>2130207</v>
      </c>
      <c r="C885" s="439" t="s">
        <v>920</v>
      </c>
      <c r="D885" s="230">
        <v>38</v>
      </c>
      <c r="E885" s="230">
        <v>0</v>
      </c>
      <c r="F885" s="230">
        <v>31</v>
      </c>
      <c r="G885" s="472">
        <f t="shared" si="66"/>
        <v>-0.184210526315789</v>
      </c>
      <c r="H885" s="472">
        <f t="shared" si="67"/>
        <v>0</v>
      </c>
      <c r="I885" s="688" t="str">
        <f t="shared" si="68"/>
        <v>是</v>
      </c>
      <c r="J885" s="689" t="str">
        <f t="shared" si="69"/>
        <v>项</v>
      </c>
      <c r="M885" s="690">
        <f>VLOOKUP(B885,[262]公共预算支出!$C$3:$G$395,5,FALSE)</f>
        <v>31</v>
      </c>
      <c r="O885" s="691">
        <f>VLOOKUP(B885,[267]Sheet1!$D$6:$M$413,10,0)</f>
        <v>31</v>
      </c>
    </row>
    <row r="886" s="681" customFormat="1" ht="36" customHeight="1" spans="1:15">
      <c r="A886" s="684">
        <f t="shared" si="65"/>
        <v>7</v>
      </c>
      <c r="B886" s="438">
        <v>2130209</v>
      </c>
      <c r="C886" s="439" t="s">
        <v>921</v>
      </c>
      <c r="D886" s="230">
        <v>369</v>
      </c>
      <c r="E886" s="230">
        <v>0</v>
      </c>
      <c r="F886" s="230">
        <v>44</v>
      </c>
      <c r="G886" s="472">
        <f t="shared" si="66"/>
        <v>-0.880758807588076</v>
      </c>
      <c r="H886" s="472">
        <f t="shared" si="67"/>
        <v>0</v>
      </c>
      <c r="I886" s="688" t="str">
        <f t="shared" si="68"/>
        <v>是</v>
      </c>
      <c r="J886" s="689" t="str">
        <f t="shared" si="69"/>
        <v>项</v>
      </c>
      <c r="M886" s="690">
        <f>VLOOKUP(B886,[262]公共预算支出!$C$3:$G$395,5,FALSE)</f>
        <v>44</v>
      </c>
      <c r="O886" s="691">
        <f>VLOOKUP(B886,[267]Sheet1!$D$6:$M$413,10,0)</f>
        <v>44</v>
      </c>
    </row>
    <row r="887" s="681" customFormat="1" ht="36" customHeight="1" spans="1:15">
      <c r="A887" s="684">
        <f t="shared" si="65"/>
        <v>7</v>
      </c>
      <c r="B887" s="438">
        <v>2130211</v>
      </c>
      <c r="C887" s="439" t="s">
        <v>922</v>
      </c>
      <c r="D887" s="230">
        <v>24</v>
      </c>
      <c r="E887" s="230">
        <v>0</v>
      </c>
      <c r="F887" s="230"/>
      <c r="G887" s="472">
        <f t="shared" si="66"/>
        <v>-1</v>
      </c>
      <c r="H887" s="472">
        <f t="shared" si="67"/>
        <v>0</v>
      </c>
      <c r="I887" s="688" t="str">
        <f t="shared" si="68"/>
        <v>是</v>
      </c>
      <c r="J887" s="689" t="str">
        <f t="shared" si="69"/>
        <v>项</v>
      </c>
      <c r="M887" s="408"/>
      <c r="O887" s="408"/>
    </row>
    <row r="888" s="681" customFormat="1" ht="36" customHeight="1" spans="1:15">
      <c r="A888" s="684">
        <f t="shared" si="65"/>
        <v>7</v>
      </c>
      <c r="B888" s="438">
        <v>2130212</v>
      </c>
      <c r="C888" s="439" t="s">
        <v>923</v>
      </c>
      <c r="D888" s="230">
        <v>0</v>
      </c>
      <c r="E888" s="230">
        <v>0</v>
      </c>
      <c r="F888" s="230"/>
      <c r="G888" s="472">
        <f t="shared" si="66"/>
        <v>0</v>
      </c>
      <c r="H888" s="472">
        <f t="shared" si="67"/>
        <v>0</v>
      </c>
      <c r="I888" s="688" t="str">
        <f t="shared" si="68"/>
        <v>否</v>
      </c>
      <c r="J888" s="689" t="str">
        <f t="shared" si="69"/>
        <v>项</v>
      </c>
      <c r="M888" s="408"/>
      <c r="O888" s="408"/>
    </row>
    <row r="889" s="681" customFormat="1" ht="36" customHeight="1" spans="1:15">
      <c r="A889" s="684">
        <f t="shared" si="65"/>
        <v>7</v>
      </c>
      <c r="B889" s="438">
        <v>2130213</v>
      </c>
      <c r="C889" s="439" t="s">
        <v>924</v>
      </c>
      <c r="D889" s="230">
        <v>0</v>
      </c>
      <c r="E889" s="230">
        <v>28</v>
      </c>
      <c r="F889" s="230"/>
      <c r="G889" s="472">
        <f t="shared" si="66"/>
        <v>0</v>
      </c>
      <c r="H889" s="472">
        <f t="shared" si="67"/>
        <v>0</v>
      </c>
      <c r="I889" s="688" t="str">
        <f t="shared" si="68"/>
        <v>是</v>
      </c>
      <c r="J889" s="689" t="str">
        <f t="shared" si="69"/>
        <v>项</v>
      </c>
      <c r="M889" s="408"/>
      <c r="O889" s="408"/>
    </row>
    <row r="890" s="681" customFormat="1" ht="36" customHeight="1" spans="1:15">
      <c r="A890" s="684">
        <f t="shared" si="65"/>
        <v>7</v>
      </c>
      <c r="B890" s="438">
        <v>2130217</v>
      </c>
      <c r="C890" s="439" t="s">
        <v>925</v>
      </c>
      <c r="D890" s="230">
        <v>0</v>
      </c>
      <c r="E890" s="230">
        <v>0</v>
      </c>
      <c r="F890" s="230"/>
      <c r="G890" s="472">
        <f t="shared" si="66"/>
        <v>0</v>
      </c>
      <c r="H890" s="472">
        <f t="shared" si="67"/>
        <v>0</v>
      </c>
      <c r="I890" s="688" t="str">
        <f t="shared" si="68"/>
        <v>否</v>
      </c>
      <c r="J890" s="689" t="str">
        <f t="shared" si="69"/>
        <v>项</v>
      </c>
      <c r="M890" s="408"/>
      <c r="O890" s="408"/>
    </row>
    <row r="891" s="681" customFormat="1" ht="36" customHeight="1" spans="1:15">
      <c r="A891" s="684">
        <f t="shared" si="65"/>
        <v>7</v>
      </c>
      <c r="B891" s="438">
        <v>2130220</v>
      </c>
      <c r="C891" s="439" t="s">
        <v>442</v>
      </c>
      <c r="D891" s="230">
        <v>0</v>
      </c>
      <c r="E891" s="230">
        <v>0</v>
      </c>
      <c r="F891" s="230"/>
      <c r="G891" s="472">
        <f t="shared" si="66"/>
        <v>0</v>
      </c>
      <c r="H891" s="472">
        <f t="shared" si="67"/>
        <v>0</v>
      </c>
      <c r="I891" s="688" t="str">
        <f t="shared" si="68"/>
        <v>否</v>
      </c>
      <c r="J891" s="689" t="str">
        <f t="shared" si="69"/>
        <v>项</v>
      </c>
      <c r="M891" s="408"/>
      <c r="O891" s="408"/>
    </row>
    <row r="892" s="681" customFormat="1" ht="36" customHeight="1" spans="1:15">
      <c r="A892" s="684">
        <f t="shared" si="65"/>
        <v>7</v>
      </c>
      <c r="B892" s="438">
        <v>2130221</v>
      </c>
      <c r="C892" s="439" t="s">
        <v>926</v>
      </c>
      <c r="D892" s="230">
        <v>0</v>
      </c>
      <c r="E892" s="230">
        <v>0</v>
      </c>
      <c r="F892" s="230"/>
      <c r="G892" s="472">
        <f t="shared" si="66"/>
        <v>0</v>
      </c>
      <c r="H892" s="472">
        <f t="shared" si="67"/>
        <v>0</v>
      </c>
      <c r="I892" s="688" t="str">
        <f t="shared" si="68"/>
        <v>否</v>
      </c>
      <c r="J892" s="689" t="str">
        <f t="shared" si="69"/>
        <v>项</v>
      </c>
      <c r="M892" s="408"/>
      <c r="O892" s="408"/>
    </row>
    <row r="893" s="681" customFormat="1" ht="36" customHeight="1" spans="1:15">
      <c r="A893" s="684">
        <f t="shared" si="65"/>
        <v>7</v>
      </c>
      <c r="B893" s="438">
        <v>2130223</v>
      </c>
      <c r="C893" s="439" t="s">
        <v>927</v>
      </c>
      <c r="D893" s="230">
        <v>0</v>
      </c>
      <c r="E893" s="230">
        <v>0</v>
      </c>
      <c r="F893" s="230"/>
      <c r="G893" s="472">
        <f t="shared" si="66"/>
        <v>0</v>
      </c>
      <c r="H893" s="472">
        <f t="shared" si="67"/>
        <v>0</v>
      </c>
      <c r="I893" s="688" t="str">
        <f t="shared" si="68"/>
        <v>否</v>
      </c>
      <c r="J893" s="689" t="str">
        <f t="shared" si="69"/>
        <v>项</v>
      </c>
      <c r="M893" s="408"/>
      <c r="O893" s="408"/>
    </row>
    <row r="894" s="681" customFormat="1" ht="36" customHeight="1" spans="1:15">
      <c r="A894" s="684">
        <f t="shared" si="65"/>
        <v>7</v>
      </c>
      <c r="B894" s="438">
        <v>2130226</v>
      </c>
      <c r="C894" s="439" t="s">
        <v>928</v>
      </c>
      <c r="D894" s="230">
        <v>0</v>
      </c>
      <c r="E894" s="230">
        <v>0</v>
      </c>
      <c r="F894" s="230"/>
      <c r="G894" s="472">
        <f t="shared" si="66"/>
        <v>0</v>
      </c>
      <c r="H894" s="472">
        <f t="shared" si="67"/>
        <v>0</v>
      </c>
      <c r="I894" s="688" t="str">
        <f t="shared" si="68"/>
        <v>否</v>
      </c>
      <c r="J894" s="689" t="str">
        <f t="shared" si="69"/>
        <v>项</v>
      </c>
      <c r="M894" s="408"/>
      <c r="O894" s="408"/>
    </row>
    <row r="895" s="681" customFormat="1" ht="36" customHeight="1" spans="1:15">
      <c r="A895" s="684">
        <f t="shared" si="65"/>
        <v>7</v>
      </c>
      <c r="B895" s="438">
        <v>2130227</v>
      </c>
      <c r="C895" s="439" t="s">
        <v>929</v>
      </c>
      <c r="D895" s="230">
        <v>0</v>
      </c>
      <c r="E895" s="230">
        <v>0</v>
      </c>
      <c r="F895" s="230"/>
      <c r="G895" s="472">
        <f t="shared" si="66"/>
        <v>0</v>
      </c>
      <c r="H895" s="472">
        <f t="shared" si="67"/>
        <v>0</v>
      </c>
      <c r="I895" s="688" t="str">
        <f t="shared" si="68"/>
        <v>否</v>
      </c>
      <c r="J895" s="689" t="str">
        <f t="shared" si="69"/>
        <v>项</v>
      </c>
      <c r="M895" s="408"/>
      <c r="O895" s="408"/>
    </row>
    <row r="896" s="681" customFormat="1" ht="36" customHeight="1" spans="1:15">
      <c r="A896" s="684">
        <f t="shared" si="65"/>
        <v>7</v>
      </c>
      <c r="B896" s="438">
        <v>2130234</v>
      </c>
      <c r="C896" s="439" t="s">
        <v>930</v>
      </c>
      <c r="D896" s="230">
        <v>312</v>
      </c>
      <c r="E896" s="230">
        <v>374</v>
      </c>
      <c r="F896" s="230">
        <v>367</v>
      </c>
      <c r="G896" s="472">
        <f t="shared" si="66"/>
        <v>0.176282051282051</v>
      </c>
      <c r="H896" s="472">
        <f t="shared" si="67"/>
        <v>0.981283422459893</v>
      </c>
      <c r="I896" s="688" t="str">
        <f t="shared" si="68"/>
        <v>是</v>
      </c>
      <c r="J896" s="689" t="str">
        <f t="shared" si="69"/>
        <v>项</v>
      </c>
      <c r="M896" s="690">
        <f>VLOOKUP(B896,[262]公共预算支出!$C$3:$G$395,5,FALSE)</f>
        <v>356</v>
      </c>
      <c r="O896" s="691">
        <f>VLOOKUP(B896,[267]Sheet1!$D$6:$M$413,10,0)</f>
        <v>367</v>
      </c>
    </row>
    <row r="897" s="681" customFormat="1" ht="36" customHeight="1" spans="1:15">
      <c r="A897" s="684">
        <f t="shared" si="65"/>
        <v>7</v>
      </c>
      <c r="B897" s="438">
        <v>2130236</v>
      </c>
      <c r="C897" s="439" t="s">
        <v>931</v>
      </c>
      <c r="D897" s="230">
        <v>0</v>
      </c>
      <c r="E897" s="230">
        <v>0</v>
      </c>
      <c r="F897" s="230"/>
      <c r="G897" s="472">
        <f t="shared" si="66"/>
        <v>0</v>
      </c>
      <c r="H897" s="472">
        <f t="shared" si="67"/>
        <v>0</v>
      </c>
      <c r="I897" s="688" t="str">
        <f t="shared" si="68"/>
        <v>否</v>
      </c>
      <c r="J897" s="689" t="str">
        <f t="shared" si="69"/>
        <v>项</v>
      </c>
      <c r="M897" s="408"/>
      <c r="O897" s="408"/>
    </row>
    <row r="898" s="681" customFormat="1" ht="36" customHeight="1" spans="1:15">
      <c r="A898" s="684">
        <f t="shared" si="65"/>
        <v>7</v>
      </c>
      <c r="B898" s="438">
        <v>2130237</v>
      </c>
      <c r="C898" s="439" t="s">
        <v>901</v>
      </c>
      <c r="D898" s="230">
        <v>0</v>
      </c>
      <c r="E898" s="230">
        <v>0</v>
      </c>
      <c r="F898" s="230"/>
      <c r="G898" s="472">
        <f t="shared" si="66"/>
        <v>0</v>
      </c>
      <c r="H898" s="472">
        <f t="shared" si="67"/>
        <v>0</v>
      </c>
      <c r="I898" s="688" t="str">
        <f t="shared" si="68"/>
        <v>否</v>
      </c>
      <c r="J898" s="689" t="str">
        <f t="shared" si="69"/>
        <v>项</v>
      </c>
      <c r="M898" s="408"/>
      <c r="O898" s="408"/>
    </row>
    <row r="899" s="681" customFormat="1" ht="36" customHeight="1" spans="1:15">
      <c r="A899" s="684">
        <f t="shared" si="65"/>
        <v>7</v>
      </c>
      <c r="B899" s="438">
        <v>2130238</v>
      </c>
      <c r="C899" s="439" t="s">
        <v>932</v>
      </c>
      <c r="D899" s="230"/>
      <c r="E899" s="230">
        <v>0</v>
      </c>
      <c r="F899" s="230"/>
      <c r="G899" s="472">
        <f t="shared" si="66"/>
        <v>0</v>
      </c>
      <c r="H899" s="472">
        <f t="shared" si="67"/>
        <v>0</v>
      </c>
      <c r="I899" s="688" t="str">
        <f t="shared" si="68"/>
        <v>否</v>
      </c>
      <c r="J899" s="689" t="str">
        <f t="shared" si="69"/>
        <v>项</v>
      </c>
      <c r="M899" s="408"/>
      <c r="O899" s="408"/>
    </row>
    <row r="900" s="681" customFormat="1" ht="36" customHeight="1" spans="1:15">
      <c r="A900" s="684">
        <f t="shared" si="65"/>
        <v>7</v>
      </c>
      <c r="B900" s="438">
        <v>2130299</v>
      </c>
      <c r="C900" s="439" t="s">
        <v>933</v>
      </c>
      <c r="D900" s="230">
        <v>0</v>
      </c>
      <c r="E900" s="230">
        <v>0</v>
      </c>
      <c r="F900" s="230"/>
      <c r="G900" s="472">
        <f t="shared" si="66"/>
        <v>0</v>
      </c>
      <c r="H900" s="472">
        <f t="shared" si="67"/>
        <v>0</v>
      </c>
      <c r="I900" s="688" t="str">
        <f t="shared" si="68"/>
        <v>否</v>
      </c>
      <c r="J900" s="689" t="str">
        <f t="shared" si="69"/>
        <v>项</v>
      </c>
      <c r="M900" s="408"/>
      <c r="O900" s="408"/>
    </row>
    <row r="901" s="681" customFormat="1" ht="36" customHeight="1" spans="1:10">
      <c r="A901" s="684">
        <f t="shared" si="65"/>
        <v>5</v>
      </c>
      <c r="B901" s="437">
        <v>21303</v>
      </c>
      <c r="C901" s="289" t="s">
        <v>934</v>
      </c>
      <c r="D901" s="286">
        <v>1583</v>
      </c>
      <c r="E901" s="286">
        <v>1729</v>
      </c>
      <c r="F901" s="286">
        <f>SUM(F902:F928)</f>
        <v>3270</v>
      </c>
      <c r="G901" s="475">
        <f t="shared" si="66"/>
        <v>1.06569804169299</v>
      </c>
      <c r="H901" s="475">
        <f t="shared" si="67"/>
        <v>1.89126662810873</v>
      </c>
      <c r="I901" s="688" t="str">
        <f t="shared" si="68"/>
        <v>是</v>
      </c>
      <c r="J901" s="689" t="str">
        <f t="shared" si="69"/>
        <v>款</v>
      </c>
    </row>
    <row r="902" s="681" customFormat="1" ht="36" customHeight="1" spans="1:15">
      <c r="A902" s="684">
        <f t="shared" ref="A902:A965" si="70">LEN(B902)</f>
        <v>7</v>
      </c>
      <c r="B902" s="438">
        <v>2130301</v>
      </c>
      <c r="C902" s="439" t="s">
        <v>307</v>
      </c>
      <c r="D902" s="230">
        <v>216</v>
      </c>
      <c r="E902" s="230">
        <v>195</v>
      </c>
      <c r="F902" s="230">
        <v>202</v>
      </c>
      <c r="G902" s="472">
        <f t="shared" ref="G902:G965" si="71">IF(D902&lt;0,"",IFERROR(F902/D902-1,0))</f>
        <v>-0.0648148148148148</v>
      </c>
      <c r="H902" s="472">
        <f t="shared" ref="H902:H965" si="72">IF(D902&lt;0,"",IFERROR(F902/E902,0))</f>
        <v>1.03589743589744</v>
      </c>
      <c r="I902" s="688" t="str">
        <f t="shared" ref="I902:I965" si="73">IF(LEN(B902)=3,"是",IF(C902&lt;&gt;"",IF(SUM(D902:F902)&lt;&gt;0,"是","否"),"是"))</f>
        <v>是</v>
      </c>
      <c r="J902" s="689" t="str">
        <f t="shared" ref="J902:J965" si="74">IF(LEN(B902)=3,"类",IF(LEN(B902)=5,"款","项"))</f>
        <v>项</v>
      </c>
      <c r="M902" s="690">
        <f>VLOOKUP(B902,[262]公共预算支出!$C$3:$G$395,5,FALSE)</f>
        <v>191</v>
      </c>
      <c r="O902" s="691">
        <f>VLOOKUP(B902,[267]Sheet1!$D$6:$M$413,10,0)</f>
        <v>202</v>
      </c>
    </row>
    <row r="903" s="681" customFormat="1" ht="36" customHeight="1" spans="1:15">
      <c r="A903" s="684">
        <f t="shared" si="70"/>
        <v>7</v>
      </c>
      <c r="B903" s="438">
        <v>2130302</v>
      </c>
      <c r="C903" s="439" t="s">
        <v>308</v>
      </c>
      <c r="D903" s="230">
        <v>0</v>
      </c>
      <c r="E903" s="230">
        <v>0</v>
      </c>
      <c r="F903" s="230"/>
      <c r="G903" s="472">
        <f t="shared" si="71"/>
        <v>0</v>
      </c>
      <c r="H903" s="472">
        <f t="shared" si="72"/>
        <v>0</v>
      </c>
      <c r="I903" s="688" t="str">
        <f t="shared" si="73"/>
        <v>否</v>
      </c>
      <c r="J903" s="689" t="str">
        <f t="shared" si="74"/>
        <v>项</v>
      </c>
      <c r="M903" s="408"/>
      <c r="O903" s="408"/>
    </row>
    <row r="904" s="681" customFormat="1" ht="36" customHeight="1" spans="1:15">
      <c r="A904" s="684">
        <f t="shared" si="70"/>
        <v>7</v>
      </c>
      <c r="B904" s="438">
        <v>2130303</v>
      </c>
      <c r="C904" s="439" t="s">
        <v>309</v>
      </c>
      <c r="D904" s="230">
        <v>0</v>
      </c>
      <c r="E904" s="230">
        <v>0</v>
      </c>
      <c r="F904" s="230"/>
      <c r="G904" s="472">
        <f t="shared" si="71"/>
        <v>0</v>
      </c>
      <c r="H904" s="472">
        <f t="shared" si="72"/>
        <v>0</v>
      </c>
      <c r="I904" s="688" t="str">
        <f t="shared" si="73"/>
        <v>否</v>
      </c>
      <c r="J904" s="689" t="str">
        <f t="shared" si="74"/>
        <v>项</v>
      </c>
      <c r="M904" s="408"/>
      <c r="O904" s="408"/>
    </row>
    <row r="905" s="681" customFormat="1" ht="36" customHeight="1" spans="1:15">
      <c r="A905" s="684">
        <f t="shared" si="70"/>
        <v>7</v>
      </c>
      <c r="B905" s="438">
        <v>2130304</v>
      </c>
      <c r="C905" s="439" t="s">
        <v>935</v>
      </c>
      <c r="D905" s="230">
        <v>23</v>
      </c>
      <c r="E905" s="230">
        <v>0</v>
      </c>
      <c r="F905" s="230"/>
      <c r="G905" s="472">
        <f t="shared" si="71"/>
        <v>-1</v>
      </c>
      <c r="H905" s="472">
        <f t="shared" si="72"/>
        <v>0</v>
      </c>
      <c r="I905" s="688" t="str">
        <f t="shared" si="73"/>
        <v>是</v>
      </c>
      <c r="J905" s="689" t="str">
        <f t="shared" si="74"/>
        <v>项</v>
      </c>
      <c r="M905" s="408"/>
      <c r="O905" s="408"/>
    </row>
    <row r="906" s="681" customFormat="1" ht="36" customHeight="1" spans="1:15">
      <c r="A906" s="684">
        <f t="shared" si="70"/>
        <v>7</v>
      </c>
      <c r="B906" s="438">
        <v>2130305</v>
      </c>
      <c r="C906" s="439" t="s">
        <v>936</v>
      </c>
      <c r="D906" s="230">
        <v>160</v>
      </c>
      <c r="E906" s="230">
        <v>41</v>
      </c>
      <c r="F906" s="230">
        <v>9</v>
      </c>
      <c r="G906" s="472">
        <f t="shared" si="71"/>
        <v>-0.94375</v>
      </c>
      <c r="H906" s="472">
        <f t="shared" si="72"/>
        <v>0.219512195121951</v>
      </c>
      <c r="I906" s="688" t="str">
        <f t="shared" si="73"/>
        <v>是</v>
      </c>
      <c r="J906" s="689" t="str">
        <f t="shared" si="74"/>
        <v>项</v>
      </c>
      <c r="M906" s="690">
        <f>VLOOKUP(B906,[262]公共预算支出!$C$3:$G$395,5,FALSE)</f>
        <v>9</v>
      </c>
      <c r="O906" s="691">
        <f>VLOOKUP(B906,[267]Sheet1!$D$6:$M$413,10,0)</f>
        <v>9</v>
      </c>
    </row>
    <row r="907" s="681" customFormat="1" ht="36" customHeight="1" spans="1:15">
      <c r="A907" s="684">
        <f t="shared" si="70"/>
        <v>7</v>
      </c>
      <c r="B907" s="438">
        <v>2130306</v>
      </c>
      <c r="C907" s="439" t="s">
        <v>937</v>
      </c>
      <c r="D907" s="230">
        <v>121</v>
      </c>
      <c r="E907" s="230">
        <v>11</v>
      </c>
      <c r="F907" s="230">
        <v>2</v>
      </c>
      <c r="G907" s="472">
        <f t="shared" si="71"/>
        <v>-0.983471074380165</v>
      </c>
      <c r="H907" s="472">
        <f t="shared" si="72"/>
        <v>0.181818181818182</v>
      </c>
      <c r="I907" s="688" t="str">
        <f t="shared" si="73"/>
        <v>是</v>
      </c>
      <c r="J907" s="689" t="str">
        <f t="shared" si="74"/>
        <v>项</v>
      </c>
      <c r="M907" s="690">
        <f>VLOOKUP(B907,[262]公共预算支出!$C$3:$G$395,5,FALSE)</f>
        <v>2</v>
      </c>
      <c r="O907" s="691">
        <f>VLOOKUP(B907,[267]Sheet1!$D$6:$M$413,10,0)</f>
        <v>2</v>
      </c>
    </row>
    <row r="908" s="681" customFormat="1" ht="36" customHeight="1" spans="1:15">
      <c r="A908" s="684">
        <f t="shared" si="70"/>
        <v>7</v>
      </c>
      <c r="B908" s="438">
        <v>2130307</v>
      </c>
      <c r="C908" s="439" t="s">
        <v>938</v>
      </c>
      <c r="D908" s="230">
        <v>0</v>
      </c>
      <c r="E908" s="230">
        <v>0</v>
      </c>
      <c r="F908" s="230"/>
      <c r="G908" s="472">
        <f t="shared" si="71"/>
        <v>0</v>
      </c>
      <c r="H908" s="472">
        <f t="shared" si="72"/>
        <v>0</v>
      </c>
      <c r="I908" s="688" t="str">
        <f t="shared" si="73"/>
        <v>否</v>
      </c>
      <c r="J908" s="689" t="str">
        <f t="shared" si="74"/>
        <v>项</v>
      </c>
      <c r="M908" s="408"/>
      <c r="O908" s="408"/>
    </row>
    <row r="909" s="681" customFormat="1" ht="36" customHeight="1" spans="1:15">
      <c r="A909" s="684">
        <f t="shared" si="70"/>
        <v>7</v>
      </c>
      <c r="B909" s="438">
        <v>2130308</v>
      </c>
      <c r="C909" s="439" t="s">
        <v>939</v>
      </c>
      <c r="D909" s="230">
        <v>0</v>
      </c>
      <c r="E909" s="230">
        <v>425</v>
      </c>
      <c r="F909" s="230"/>
      <c r="G909" s="472">
        <f t="shared" si="71"/>
        <v>0</v>
      </c>
      <c r="H909" s="472">
        <f t="shared" si="72"/>
        <v>0</v>
      </c>
      <c r="I909" s="688" t="str">
        <f t="shared" si="73"/>
        <v>是</v>
      </c>
      <c r="J909" s="689" t="str">
        <f t="shared" si="74"/>
        <v>项</v>
      </c>
      <c r="M909" s="408"/>
      <c r="O909" s="408"/>
    </row>
    <row r="910" s="681" customFormat="1" ht="36" customHeight="1" spans="1:15">
      <c r="A910" s="684">
        <f t="shared" si="70"/>
        <v>7</v>
      </c>
      <c r="B910" s="438">
        <v>2130309</v>
      </c>
      <c r="C910" s="439" t="s">
        <v>940</v>
      </c>
      <c r="D910" s="230">
        <v>0</v>
      </c>
      <c r="E910" s="230">
        <v>0</v>
      </c>
      <c r="F910" s="230"/>
      <c r="G910" s="472">
        <f t="shared" si="71"/>
        <v>0</v>
      </c>
      <c r="H910" s="472">
        <f t="shared" si="72"/>
        <v>0</v>
      </c>
      <c r="I910" s="688" t="str">
        <f t="shared" si="73"/>
        <v>否</v>
      </c>
      <c r="J910" s="689" t="str">
        <f t="shared" si="74"/>
        <v>项</v>
      </c>
      <c r="M910" s="408"/>
      <c r="O910" s="408"/>
    </row>
    <row r="911" s="681" customFormat="1" ht="36" customHeight="1" spans="1:15">
      <c r="A911" s="684">
        <f t="shared" si="70"/>
        <v>7</v>
      </c>
      <c r="B911" s="438">
        <v>2130310</v>
      </c>
      <c r="C911" s="439" t="s">
        <v>941</v>
      </c>
      <c r="D911" s="230">
        <v>50</v>
      </c>
      <c r="E911" s="230">
        <v>52</v>
      </c>
      <c r="F911" s="230">
        <v>49</v>
      </c>
      <c r="G911" s="472">
        <f t="shared" si="71"/>
        <v>-0.02</v>
      </c>
      <c r="H911" s="472">
        <f t="shared" si="72"/>
        <v>0.942307692307692</v>
      </c>
      <c r="I911" s="688" t="str">
        <f t="shared" si="73"/>
        <v>是</v>
      </c>
      <c r="J911" s="689" t="str">
        <f t="shared" si="74"/>
        <v>项</v>
      </c>
      <c r="M911" s="690">
        <f>VLOOKUP(B911,[262]公共预算支出!$C$3:$G$395,5,FALSE)</f>
        <v>49</v>
      </c>
      <c r="O911" s="691">
        <f>VLOOKUP(B911,[267]Sheet1!$D$6:$M$413,10,0)</f>
        <v>49</v>
      </c>
    </row>
    <row r="912" s="681" customFormat="1" ht="36" customHeight="1" spans="1:15">
      <c r="A912" s="684">
        <f t="shared" si="70"/>
        <v>7</v>
      </c>
      <c r="B912" s="438">
        <v>2130311</v>
      </c>
      <c r="C912" s="439" t="s">
        <v>942</v>
      </c>
      <c r="D912" s="230">
        <v>193</v>
      </c>
      <c r="E912" s="230">
        <v>188</v>
      </c>
      <c r="F912" s="230">
        <v>173</v>
      </c>
      <c r="G912" s="472">
        <f t="shared" si="71"/>
        <v>-0.103626943005181</v>
      </c>
      <c r="H912" s="472">
        <f t="shared" si="72"/>
        <v>0.920212765957447</v>
      </c>
      <c r="I912" s="688" t="str">
        <f t="shared" si="73"/>
        <v>是</v>
      </c>
      <c r="J912" s="689" t="str">
        <f t="shared" si="74"/>
        <v>项</v>
      </c>
      <c r="M912" s="690">
        <f>VLOOKUP(B912,[262]公共预算支出!$C$3:$G$395,5,FALSE)</f>
        <v>172</v>
      </c>
      <c r="O912" s="691">
        <f>VLOOKUP(B912,[267]Sheet1!$D$6:$M$413,10,0)</f>
        <v>173</v>
      </c>
    </row>
    <row r="913" s="681" customFormat="1" ht="36" customHeight="1" spans="1:15">
      <c r="A913" s="684">
        <f t="shared" si="70"/>
        <v>7</v>
      </c>
      <c r="B913" s="438">
        <v>2130312</v>
      </c>
      <c r="C913" s="439" t="s">
        <v>943</v>
      </c>
      <c r="D913" s="230">
        <v>0</v>
      </c>
      <c r="E913" s="230">
        <v>0</v>
      </c>
      <c r="F913" s="230"/>
      <c r="G913" s="472">
        <f t="shared" si="71"/>
        <v>0</v>
      </c>
      <c r="H913" s="472">
        <f t="shared" si="72"/>
        <v>0</v>
      </c>
      <c r="I913" s="688" t="str">
        <f t="shared" si="73"/>
        <v>否</v>
      </c>
      <c r="J913" s="689" t="str">
        <f t="shared" si="74"/>
        <v>项</v>
      </c>
      <c r="M913" s="408"/>
      <c r="O913" s="408"/>
    </row>
    <row r="914" s="681" customFormat="1" ht="36" customHeight="1" spans="1:15">
      <c r="A914" s="684">
        <f t="shared" si="70"/>
        <v>7</v>
      </c>
      <c r="B914" s="438">
        <v>2130313</v>
      </c>
      <c r="C914" s="439" t="s">
        <v>944</v>
      </c>
      <c r="D914" s="230">
        <v>0</v>
      </c>
      <c r="E914" s="230">
        <v>0</v>
      </c>
      <c r="F914" s="230"/>
      <c r="G914" s="472">
        <f t="shared" si="71"/>
        <v>0</v>
      </c>
      <c r="H914" s="472">
        <f t="shared" si="72"/>
        <v>0</v>
      </c>
      <c r="I914" s="688" t="str">
        <f t="shared" si="73"/>
        <v>否</v>
      </c>
      <c r="J914" s="689" t="str">
        <f t="shared" si="74"/>
        <v>项</v>
      </c>
      <c r="M914" s="408"/>
      <c r="O914" s="408"/>
    </row>
    <row r="915" s="681" customFormat="1" ht="36" customHeight="1" spans="1:15">
      <c r="A915" s="684">
        <f t="shared" si="70"/>
        <v>7</v>
      </c>
      <c r="B915" s="438">
        <v>2130314</v>
      </c>
      <c r="C915" s="439" t="s">
        <v>945</v>
      </c>
      <c r="D915" s="230">
        <v>0</v>
      </c>
      <c r="E915" s="230">
        <v>0</v>
      </c>
      <c r="F915" s="230">
        <v>20</v>
      </c>
      <c r="G915" s="472">
        <f t="shared" si="71"/>
        <v>0</v>
      </c>
      <c r="H915" s="472">
        <f t="shared" si="72"/>
        <v>0</v>
      </c>
      <c r="I915" s="688" t="str">
        <f t="shared" si="73"/>
        <v>是</v>
      </c>
      <c r="J915" s="689" t="str">
        <f t="shared" si="74"/>
        <v>项</v>
      </c>
      <c r="M915" s="690">
        <f>VLOOKUP(B915,[262]公共预算支出!$C$3:$G$395,5,FALSE)</f>
        <v>20</v>
      </c>
      <c r="O915" s="691">
        <f>VLOOKUP(B915,[267]Sheet1!$D$6:$M$413,10,0)</f>
        <v>20</v>
      </c>
    </row>
    <row r="916" s="681" customFormat="1" ht="36" customHeight="1" spans="1:15">
      <c r="A916" s="684">
        <f t="shared" si="70"/>
        <v>7</v>
      </c>
      <c r="B916" s="438">
        <v>2130315</v>
      </c>
      <c r="C916" s="439" t="s">
        <v>946</v>
      </c>
      <c r="D916" s="230">
        <v>471</v>
      </c>
      <c r="E916" s="230">
        <v>393</v>
      </c>
      <c r="F916" s="230">
        <v>40</v>
      </c>
      <c r="G916" s="472">
        <f t="shared" si="71"/>
        <v>-0.915074309978769</v>
      </c>
      <c r="H916" s="472">
        <f t="shared" si="72"/>
        <v>0.101781170483461</v>
      </c>
      <c r="I916" s="688" t="str">
        <f t="shared" si="73"/>
        <v>是</v>
      </c>
      <c r="J916" s="689" t="str">
        <f t="shared" si="74"/>
        <v>项</v>
      </c>
      <c r="M916" s="690">
        <f>VLOOKUP(B916,[262]公共预算支出!$C$3:$G$395,5,FALSE)</f>
        <v>40</v>
      </c>
      <c r="O916" s="691">
        <f>VLOOKUP(B916,[267]Sheet1!$D$6:$M$413,10,0)</f>
        <v>40</v>
      </c>
    </row>
    <row r="917" s="681" customFormat="1" ht="36" customHeight="1" spans="1:15">
      <c r="A917" s="684">
        <f t="shared" si="70"/>
        <v>7</v>
      </c>
      <c r="B917" s="438">
        <v>2130316</v>
      </c>
      <c r="C917" s="439" t="s">
        <v>947</v>
      </c>
      <c r="D917" s="230">
        <v>0</v>
      </c>
      <c r="E917" s="230">
        <v>34</v>
      </c>
      <c r="F917" s="230"/>
      <c r="G917" s="472">
        <f t="shared" si="71"/>
        <v>0</v>
      </c>
      <c r="H917" s="472">
        <f t="shared" si="72"/>
        <v>0</v>
      </c>
      <c r="I917" s="688" t="str">
        <f t="shared" si="73"/>
        <v>是</v>
      </c>
      <c r="J917" s="689" t="str">
        <f t="shared" si="74"/>
        <v>项</v>
      </c>
      <c r="M917" s="408"/>
      <c r="O917" s="408"/>
    </row>
    <row r="918" s="681" customFormat="1" ht="36" customHeight="1" spans="1:15">
      <c r="A918" s="684">
        <f t="shared" si="70"/>
        <v>7</v>
      </c>
      <c r="B918" s="438">
        <v>2130317</v>
      </c>
      <c r="C918" s="439" t="s">
        <v>948</v>
      </c>
      <c r="D918" s="230">
        <v>0</v>
      </c>
      <c r="E918" s="230">
        <v>0</v>
      </c>
      <c r="F918" s="230"/>
      <c r="G918" s="472">
        <f t="shared" si="71"/>
        <v>0</v>
      </c>
      <c r="H918" s="472">
        <f t="shared" si="72"/>
        <v>0</v>
      </c>
      <c r="I918" s="688" t="str">
        <f t="shared" si="73"/>
        <v>否</v>
      </c>
      <c r="J918" s="689" t="str">
        <f t="shared" si="74"/>
        <v>项</v>
      </c>
      <c r="M918" s="408"/>
      <c r="O918" s="408"/>
    </row>
    <row r="919" s="681" customFormat="1" ht="36" customHeight="1" spans="1:15">
      <c r="A919" s="684">
        <f t="shared" si="70"/>
        <v>7</v>
      </c>
      <c r="B919" s="438">
        <v>2130318</v>
      </c>
      <c r="C919" s="439" t="s">
        <v>949</v>
      </c>
      <c r="D919" s="230">
        <v>0</v>
      </c>
      <c r="E919" s="230">
        <v>0</v>
      </c>
      <c r="F919" s="230"/>
      <c r="G919" s="472">
        <f t="shared" si="71"/>
        <v>0</v>
      </c>
      <c r="H919" s="472">
        <f t="shared" si="72"/>
        <v>0</v>
      </c>
      <c r="I919" s="688" t="str">
        <f t="shared" si="73"/>
        <v>否</v>
      </c>
      <c r="J919" s="689" t="str">
        <f t="shared" si="74"/>
        <v>项</v>
      </c>
      <c r="M919" s="408"/>
      <c r="O919" s="408"/>
    </row>
    <row r="920" s="681" customFormat="1" ht="36" customHeight="1" spans="1:15">
      <c r="A920" s="684">
        <f t="shared" si="70"/>
        <v>7</v>
      </c>
      <c r="B920" s="438">
        <v>2130319</v>
      </c>
      <c r="C920" s="439" t="s">
        <v>950</v>
      </c>
      <c r="D920" s="230">
        <v>0</v>
      </c>
      <c r="E920" s="230">
        <v>0</v>
      </c>
      <c r="F920" s="230"/>
      <c r="G920" s="472">
        <f t="shared" si="71"/>
        <v>0</v>
      </c>
      <c r="H920" s="472">
        <f t="shared" si="72"/>
        <v>0</v>
      </c>
      <c r="I920" s="688" t="str">
        <f t="shared" si="73"/>
        <v>否</v>
      </c>
      <c r="J920" s="689" t="str">
        <f t="shared" si="74"/>
        <v>项</v>
      </c>
      <c r="M920" s="408"/>
      <c r="O920" s="408"/>
    </row>
    <row r="921" s="681" customFormat="1" ht="36" customHeight="1" spans="1:15">
      <c r="A921" s="684">
        <f t="shared" si="70"/>
        <v>7</v>
      </c>
      <c r="B921" s="438">
        <v>2130321</v>
      </c>
      <c r="C921" s="439" t="s">
        <v>951</v>
      </c>
      <c r="D921" s="230">
        <v>0</v>
      </c>
      <c r="E921" s="230">
        <v>0</v>
      </c>
      <c r="F921" s="230"/>
      <c r="G921" s="472">
        <f t="shared" si="71"/>
        <v>0</v>
      </c>
      <c r="H921" s="472">
        <f t="shared" si="72"/>
        <v>0</v>
      </c>
      <c r="I921" s="688" t="str">
        <f t="shared" si="73"/>
        <v>否</v>
      </c>
      <c r="J921" s="689" t="str">
        <f t="shared" si="74"/>
        <v>项</v>
      </c>
      <c r="M921" s="408"/>
      <c r="O921" s="408"/>
    </row>
    <row r="922" s="681" customFormat="1" ht="36" customHeight="1" spans="1:15">
      <c r="A922" s="684">
        <f t="shared" si="70"/>
        <v>7</v>
      </c>
      <c r="B922" s="438">
        <v>2130322</v>
      </c>
      <c r="C922" s="439" t="s">
        <v>952</v>
      </c>
      <c r="D922" s="230">
        <v>0</v>
      </c>
      <c r="E922" s="230">
        <v>0</v>
      </c>
      <c r="F922" s="230"/>
      <c r="G922" s="472">
        <f t="shared" si="71"/>
        <v>0</v>
      </c>
      <c r="H922" s="472">
        <f t="shared" si="72"/>
        <v>0</v>
      </c>
      <c r="I922" s="688" t="str">
        <f t="shared" si="73"/>
        <v>否</v>
      </c>
      <c r="J922" s="689" t="str">
        <f t="shared" si="74"/>
        <v>项</v>
      </c>
      <c r="M922" s="408"/>
      <c r="O922" s="408"/>
    </row>
    <row r="923" s="681" customFormat="1" ht="36" customHeight="1" spans="1:15">
      <c r="A923" s="684">
        <f t="shared" si="70"/>
        <v>7</v>
      </c>
      <c r="B923" s="438">
        <v>2130333</v>
      </c>
      <c r="C923" s="439" t="s">
        <v>927</v>
      </c>
      <c r="D923" s="230">
        <v>0</v>
      </c>
      <c r="E923" s="230">
        <v>0</v>
      </c>
      <c r="F923" s="230"/>
      <c r="G923" s="472">
        <f t="shared" si="71"/>
        <v>0</v>
      </c>
      <c r="H923" s="472">
        <f t="shared" si="72"/>
        <v>0</v>
      </c>
      <c r="I923" s="688" t="str">
        <f t="shared" si="73"/>
        <v>否</v>
      </c>
      <c r="J923" s="689" t="str">
        <f t="shared" si="74"/>
        <v>项</v>
      </c>
      <c r="M923" s="408"/>
      <c r="O923" s="408"/>
    </row>
    <row r="924" s="681" customFormat="1" ht="36" customHeight="1" spans="1:15">
      <c r="A924" s="684">
        <f t="shared" si="70"/>
        <v>7</v>
      </c>
      <c r="B924" s="438">
        <v>2130334</v>
      </c>
      <c r="C924" s="439" t="s">
        <v>953</v>
      </c>
      <c r="D924" s="230">
        <v>0</v>
      </c>
      <c r="E924" s="230">
        <v>0</v>
      </c>
      <c r="F924" s="230"/>
      <c r="G924" s="472">
        <f t="shared" si="71"/>
        <v>0</v>
      </c>
      <c r="H924" s="472">
        <f t="shared" si="72"/>
        <v>0</v>
      </c>
      <c r="I924" s="688" t="str">
        <f t="shared" si="73"/>
        <v>否</v>
      </c>
      <c r="J924" s="689" t="str">
        <f t="shared" si="74"/>
        <v>项</v>
      </c>
      <c r="M924" s="408"/>
      <c r="O924" s="408"/>
    </row>
    <row r="925" s="681" customFormat="1" ht="36" customHeight="1" spans="1:15">
      <c r="A925" s="684">
        <f t="shared" si="70"/>
        <v>7</v>
      </c>
      <c r="B925" s="438">
        <v>2130335</v>
      </c>
      <c r="C925" s="439" t="s">
        <v>954</v>
      </c>
      <c r="D925" s="230">
        <v>0</v>
      </c>
      <c r="E925" s="230">
        <v>0</v>
      </c>
      <c r="F925" s="230"/>
      <c r="G925" s="472">
        <f t="shared" si="71"/>
        <v>0</v>
      </c>
      <c r="H925" s="472">
        <f t="shared" si="72"/>
        <v>0</v>
      </c>
      <c r="I925" s="688" t="str">
        <f t="shared" si="73"/>
        <v>否</v>
      </c>
      <c r="J925" s="689" t="str">
        <f t="shared" si="74"/>
        <v>项</v>
      </c>
      <c r="M925" s="408"/>
      <c r="O925" s="408"/>
    </row>
    <row r="926" s="681" customFormat="1" ht="36" customHeight="1" spans="1:15">
      <c r="A926" s="684">
        <f t="shared" si="70"/>
        <v>7</v>
      </c>
      <c r="B926" s="438">
        <v>2130336</v>
      </c>
      <c r="C926" s="439" t="s">
        <v>955</v>
      </c>
      <c r="D926" s="230">
        <v>0</v>
      </c>
      <c r="E926" s="230">
        <v>0</v>
      </c>
      <c r="F926" s="230"/>
      <c r="G926" s="472">
        <f t="shared" si="71"/>
        <v>0</v>
      </c>
      <c r="H926" s="472">
        <f t="shared" si="72"/>
        <v>0</v>
      </c>
      <c r="I926" s="688" t="str">
        <f t="shared" si="73"/>
        <v>否</v>
      </c>
      <c r="J926" s="689" t="str">
        <f t="shared" si="74"/>
        <v>项</v>
      </c>
      <c r="M926" s="408"/>
      <c r="O926" s="408"/>
    </row>
    <row r="927" s="681" customFormat="1" ht="36" customHeight="1" spans="1:15">
      <c r="A927" s="684">
        <f t="shared" si="70"/>
        <v>7</v>
      </c>
      <c r="B927" s="438">
        <v>2130337</v>
      </c>
      <c r="C927" s="439" t="s">
        <v>956</v>
      </c>
      <c r="D927" s="230">
        <v>0</v>
      </c>
      <c r="E927" s="230">
        <v>0</v>
      </c>
      <c r="F927" s="230"/>
      <c r="G927" s="472">
        <f t="shared" si="71"/>
        <v>0</v>
      </c>
      <c r="H927" s="472">
        <f t="shared" si="72"/>
        <v>0</v>
      </c>
      <c r="I927" s="688" t="str">
        <f t="shared" si="73"/>
        <v>否</v>
      </c>
      <c r="J927" s="689" t="str">
        <f t="shared" si="74"/>
        <v>项</v>
      </c>
      <c r="M927" s="408"/>
      <c r="O927" s="408"/>
    </row>
    <row r="928" s="681" customFormat="1" ht="36" customHeight="1" spans="1:15">
      <c r="A928" s="684">
        <f t="shared" si="70"/>
        <v>7</v>
      </c>
      <c r="B928" s="438">
        <v>2130399</v>
      </c>
      <c r="C928" s="439" t="s">
        <v>957</v>
      </c>
      <c r="D928" s="230">
        <v>349</v>
      </c>
      <c r="E928" s="230">
        <v>390</v>
      </c>
      <c r="F928" s="230">
        <v>2775</v>
      </c>
      <c r="G928" s="472">
        <f t="shared" si="71"/>
        <v>6.9512893982808</v>
      </c>
      <c r="H928" s="472">
        <f t="shared" si="72"/>
        <v>7.11538461538461</v>
      </c>
      <c r="I928" s="688" t="str">
        <f t="shared" si="73"/>
        <v>是</v>
      </c>
      <c r="J928" s="689" t="str">
        <f t="shared" si="74"/>
        <v>项</v>
      </c>
      <c r="M928" s="690">
        <f>VLOOKUP(B928,[262]公共预算支出!$C$3:$G$395,5,FALSE)</f>
        <v>2764</v>
      </c>
      <c r="O928" s="691">
        <f>VLOOKUP(B928,[267]Sheet1!$D$6:$M$413,10,0)</f>
        <v>2775</v>
      </c>
    </row>
    <row r="929" s="681" customFormat="1" ht="36" customHeight="1" spans="1:10">
      <c r="A929" s="684">
        <f t="shared" si="70"/>
        <v>5</v>
      </c>
      <c r="B929" s="437">
        <v>21305</v>
      </c>
      <c r="C929" s="289" t="s">
        <v>958</v>
      </c>
      <c r="D929" s="286">
        <v>2094</v>
      </c>
      <c r="E929" s="286">
        <v>692</v>
      </c>
      <c r="F929" s="286">
        <f>SUM(F930:F939)</f>
        <v>1676</v>
      </c>
      <c r="G929" s="475">
        <f t="shared" si="71"/>
        <v>-0.199617956064947</v>
      </c>
      <c r="H929" s="475">
        <f t="shared" si="72"/>
        <v>2.42196531791908</v>
      </c>
      <c r="I929" s="688" t="str">
        <f t="shared" si="73"/>
        <v>是</v>
      </c>
      <c r="J929" s="689" t="str">
        <f t="shared" si="74"/>
        <v>款</v>
      </c>
    </row>
    <row r="930" s="681" customFormat="1" ht="36" customHeight="1" spans="1:15">
      <c r="A930" s="684">
        <f t="shared" si="70"/>
        <v>7</v>
      </c>
      <c r="B930" s="438">
        <v>2130501</v>
      </c>
      <c r="C930" s="439" t="s">
        <v>307</v>
      </c>
      <c r="D930" s="230">
        <v>0</v>
      </c>
      <c r="E930" s="230">
        <v>0</v>
      </c>
      <c r="F930" s="230"/>
      <c r="G930" s="472">
        <f t="shared" si="71"/>
        <v>0</v>
      </c>
      <c r="H930" s="472">
        <f t="shared" si="72"/>
        <v>0</v>
      </c>
      <c r="I930" s="688" t="str">
        <f t="shared" si="73"/>
        <v>否</v>
      </c>
      <c r="J930" s="689" t="str">
        <f t="shared" si="74"/>
        <v>项</v>
      </c>
      <c r="M930" s="408"/>
      <c r="O930" s="408"/>
    </row>
    <row r="931" s="681" customFormat="1" ht="36" customHeight="1" spans="1:15">
      <c r="A931" s="684">
        <f t="shared" si="70"/>
        <v>7</v>
      </c>
      <c r="B931" s="438">
        <v>2130502</v>
      </c>
      <c r="C931" s="439" t="s">
        <v>308</v>
      </c>
      <c r="D931" s="230">
        <v>0</v>
      </c>
      <c r="E931" s="230">
        <v>0</v>
      </c>
      <c r="F931" s="230"/>
      <c r="G931" s="472">
        <f t="shared" si="71"/>
        <v>0</v>
      </c>
      <c r="H931" s="472">
        <f t="shared" si="72"/>
        <v>0</v>
      </c>
      <c r="I931" s="688" t="str">
        <f t="shared" si="73"/>
        <v>否</v>
      </c>
      <c r="J931" s="689" t="str">
        <f t="shared" si="74"/>
        <v>项</v>
      </c>
      <c r="M931" s="408"/>
      <c r="O931" s="408"/>
    </row>
    <row r="932" s="681" customFormat="1" ht="36" customHeight="1" spans="1:15">
      <c r="A932" s="684">
        <f t="shared" si="70"/>
        <v>7</v>
      </c>
      <c r="B932" s="438">
        <v>2130503</v>
      </c>
      <c r="C932" s="439" t="s">
        <v>309</v>
      </c>
      <c r="D932" s="230">
        <v>0</v>
      </c>
      <c r="E932" s="230">
        <v>0</v>
      </c>
      <c r="F932" s="230"/>
      <c r="G932" s="472">
        <f t="shared" si="71"/>
        <v>0</v>
      </c>
      <c r="H932" s="472">
        <f t="shared" si="72"/>
        <v>0</v>
      </c>
      <c r="I932" s="688" t="str">
        <f t="shared" si="73"/>
        <v>否</v>
      </c>
      <c r="J932" s="689" t="str">
        <f t="shared" si="74"/>
        <v>项</v>
      </c>
      <c r="M932" s="408"/>
      <c r="O932" s="408"/>
    </row>
    <row r="933" s="681" customFormat="1" ht="36" customHeight="1" spans="1:15">
      <c r="A933" s="684">
        <f t="shared" si="70"/>
        <v>7</v>
      </c>
      <c r="B933" s="438">
        <v>2130504</v>
      </c>
      <c r="C933" s="439" t="s">
        <v>959</v>
      </c>
      <c r="D933" s="230">
        <v>775</v>
      </c>
      <c r="E933" s="230">
        <v>0</v>
      </c>
      <c r="F933" s="230">
        <v>158</v>
      </c>
      <c r="G933" s="472">
        <f t="shared" si="71"/>
        <v>-0.796129032258065</v>
      </c>
      <c r="H933" s="472">
        <f t="shared" si="72"/>
        <v>0</v>
      </c>
      <c r="I933" s="688" t="str">
        <f t="shared" si="73"/>
        <v>是</v>
      </c>
      <c r="J933" s="689" t="str">
        <f t="shared" si="74"/>
        <v>项</v>
      </c>
      <c r="M933" s="690">
        <f>VLOOKUP(B933,[262]公共预算支出!$C$3:$G$395,5,FALSE)</f>
        <v>148</v>
      </c>
      <c r="O933" s="691">
        <f>VLOOKUP(B933,[267]Sheet1!$D$6:$M$413,10,0)</f>
        <v>158</v>
      </c>
    </row>
    <row r="934" s="681" customFormat="1" ht="36" customHeight="1" spans="1:15">
      <c r="A934" s="684">
        <f t="shared" si="70"/>
        <v>7</v>
      </c>
      <c r="B934" s="438">
        <v>2130505</v>
      </c>
      <c r="C934" s="439" t="s">
        <v>960</v>
      </c>
      <c r="D934" s="230">
        <v>903</v>
      </c>
      <c r="E934" s="230">
        <v>482</v>
      </c>
      <c r="F934" s="230">
        <v>1089</v>
      </c>
      <c r="G934" s="472">
        <f t="shared" si="71"/>
        <v>0.205980066445183</v>
      </c>
      <c r="H934" s="472">
        <f t="shared" si="72"/>
        <v>2.25933609958506</v>
      </c>
      <c r="I934" s="688" t="str">
        <f t="shared" si="73"/>
        <v>是</v>
      </c>
      <c r="J934" s="689" t="str">
        <f t="shared" si="74"/>
        <v>项</v>
      </c>
      <c r="M934" s="690">
        <f>VLOOKUP(B934,[262]公共预算支出!$C$3:$G$395,5,FALSE)</f>
        <v>1008</v>
      </c>
      <c r="O934" s="691">
        <f>VLOOKUP(B934,[267]Sheet1!$D$6:$M$413,10,0)</f>
        <v>1089</v>
      </c>
    </row>
    <row r="935" s="681" customFormat="1" ht="36" customHeight="1" spans="1:15">
      <c r="A935" s="684">
        <f t="shared" si="70"/>
        <v>7</v>
      </c>
      <c r="B935" s="438">
        <v>2130506</v>
      </c>
      <c r="C935" s="439" t="s">
        <v>961</v>
      </c>
      <c r="D935" s="230">
        <v>0</v>
      </c>
      <c r="E935" s="230">
        <v>0</v>
      </c>
      <c r="F935" s="230"/>
      <c r="G935" s="472">
        <f t="shared" si="71"/>
        <v>0</v>
      </c>
      <c r="H935" s="472">
        <f t="shared" si="72"/>
        <v>0</v>
      </c>
      <c r="I935" s="688" t="str">
        <f t="shared" si="73"/>
        <v>否</v>
      </c>
      <c r="J935" s="689" t="str">
        <f t="shared" si="74"/>
        <v>项</v>
      </c>
      <c r="M935" s="408"/>
      <c r="O935" s="408"/>
    </row>
    <row r="936" s="681" customFormat="1" ht="36" customHeight="1" spans="1:15">
      <c r="A936" s="684">
        <f t="shared" si="70"/>
        <v>7</v>
      </c>
      <c r="B936" s="438">
        <v>2130507</v>
      </c>
      <c r="C936" s="439" t="s">
        <v>962</v>
      </c>
      <c r="D936" s="230">
        <v>142</v>
      </c>
      <c r="E936" s="230">
        <v>0</v>
      </c>
      <c r="F936" s="230">
        <v>159</v>
      </c>
      <c r="G936" s="472">
        <f t="shared" si="71"/>
        <v>0.119718309859155</v>
      </c>
      <c r="H936" s="472">
        <f t="shared" si="72"/>
        <v>0</v>
      </c>
      <c r="I936" s="688" t="str">
        <f t="shared" si="73"/>
        <v>是</v>
      </c>
      <c r="J936" s="689" t="str">
        <f t="shared" si="74"/>
        <v>项</v>
      </c>
      <c r="M936" s="690">
        <f>VLOOKUP(B936,[262]公共预算支出!$C$3:$G$395,5,FALSE)</f>
        <v>121</v>
      </c>
      <c r="O936" s="691">
        <f>VLOOKUP(B936,[267]Sheet1!$D$6:$M$413,10,0)</f>
        <v>159</v>
      </c>
    </row>
    <row r="937" s="681" customFormat="1" ht="36" customHeight="1" spans="1:15">
      <c r="A937" s="684">
        <f t="shared" si="70"/>
        <v>7</v>
      </c>
      <c r="B937" s="438">
        <v>2130508</v>
      </c>
      <c r="C937" s="439" t="s">
        <v>963</v>
      </c>
      <c r="D937" s="230">
        <v>0</v>
      </c>
      <c r="E937" s="230">
        <v>0</v>
      </c>
      <c r="F937" s="230"/>
      <c r="G937" s="472">
        <f t="shared" si="71"/>
        <v>0</v>
      </c>
      <c r="H937" s="472">
        <f t="shared" si="72"/>
        <v>0</v>
      </c>
      <c r="I937" s="688" t="str">
        <f t="shared" si="73"/>
        <v>否</v>
      </c>
      <c r="J937" s="689" t="str">
        <f t="shared" si="74"/>
        <v>项</v>
      </c>
      <c r="M937" s="408"/>
      <c r="O937" s="408"/>
    </row>
    <row r="938" s="681" customFormat="1" ht="36" customHeight="1" spans="1:15">
      <c r="A938" s="684">
        <f t="shared" si="70"/>
        <v>7</v>
      </c>
      <c r="B938" s="438">
        <v>2130550</v>
      </c>
      <c r="C938" s="439" t="s">
        <v>316</v>
      </c>
      <c r="D938" s="230">
        <v>0</v>
      </c>
      <c r="E938" s="230">
        <v>0</v>
      </c>
      <c r="F938" s="230"/>
      <c r="G938" s="472">
        <f t="shared" si="71"/>
        <v>0</v>
      </c>
      <c r="H938" s="472">
        <f t="shared" si="72"/>
        <v>0</v>
      </c>
      <c r="I938" s="688" t="str">
        <f t="shared" si="73"/>
        <v>否</v>
      </c>
      <c r="J938" s="689" t="str">
        <f t="shared" si="74"/>
        <v>项</v>
      </c>
      <c r="M938" s="408"/>
      <c r="O938" s="408"/>
    </row>
    <row r="939" s="681" customFormat="1" ht="36" customHeight="1" spans="1:15">
      <c r="A939" s="684">
        <f t="shared" si="70"/>
        <v>7</v>
      </c>
      <c r="B939" s="438">
        <v>2130599</v>
      </c>
      <c r="C939" s="439" t="s">
        <v>964</v>
      </c>
      <c r="D939" s="230">
        <v>274</v>
      </c>
      <c r="E939" s="230">
        <v>210</v>
      </c>
      <c r="F939" s="230">
        <v>270</v>
      </c>
      <c r="G939" s="472">
        <f t="shared" si="71"/>
        <v>-0.0145985401459854</v>
      </c>
      <c r="H939" s="472">
        <f t="shared" si="72"/>
        <v>1.28571428571429</v>
      </c>
      <c r="I939" s="688" t="str">
        <f t="shared" si="73"/>
        <v>是</v>
      </c>
      <c r="J939" s="689" t="str">
        <f t="shared" si="74"/>
        <v>项</v>
      </c>
      <c r="M939" s="690">
        <f>VLOOKUP(B939,[262]公共预算支出!$C$3:$G$395,5,FALSE)</f>
        <v>226</v>
      </c>
      <c r="O939" s="691">
        <f>VLOOKUP(B939,[267]Sheet1!$D$6:$M$413,10,0)</f>
        <v>270</v>
      </c>
    </row>
    <row r="940" s="681" customFormat="1" ht="36" customHeight="1" spans="1:10">
      <c r="A940" s="684">
        <f t="shared" si="70"/>
        <v>5</v>
      </c>
      <c r="B940" s="437">
        <v>21307</v>
      </c>
      <c r="C940" s="289" t="s">
        <v>965</v>
      </c>
      <c r="D940" s="286">
        <v>1506</v>
      </c>
      <c r="E940" s="286">
        <v>2126</v>
      </c>
      <c r="F940" s="286">
        <f>SUM(F941:F946)</f>
        <v>859</v>
      </c>
      <c r="G940" s="475">
        <f t="shared" si="71"/>
        <v>-0.429614873837981</v>
      </c>
      <c r="H940" s="475">
        <f t="shared" si="72"/>
        <v>0.404045155221072</v>
      </c>
      <c r="I940" s="688" t="str">
        <f t="shared" si="73"/>
        <v>是</v>
      </c>
      <c r="J940" s="689" t="str">
        <f t="shared" si="74"/>
        <v>款</v>
      </c>
    </row>
    <row r="941" s="681" customFormat="1" ht="36" customHeight="1" spans="1:15">
      <c r="A941" s="684">
        <f t="shared" si="70"/>
        <v>7</v>
      </c>
      <c r="B941" s="438">
        <v>2130701</v>
      </c>
      <c r="C941" s="439" t="s">
        <v>966</v>
      </c>
      <c r="D941" s="230">
        <v>12</v>
      </c>
      <c r="E941" s="230">
        <v>0</v>
      </c>
      <c r="F941" s="230">
        <v>49</v>
      </c>
      <c r="G941" s="472">
        <f t="shared" si="71"/>
        <v>3.08333333333333</v>
      </c>
      <c r="H941" s="472">
        <f t="shared" si="72"/>
        <v>0</v>
      </c>
      <c r="I941" s="688" t="str">
        <f t="shared" si="73"/>
        <v>是</v>
      </c>
      <c r="J941" s="689" t="str">
        <f t="shared" si="74"/>
        <v>项</v>
      </c>
      <c r="M941" s="690">
        <f>VLOOKUP(B941,[262]公共预算支出!$C$3:$G$395,5,FALSE)</f>
        <v>49</v>
      </c>
      <c r="O941" s="691">
        <f>VLOOKUP(B941,[267]Sheet1!$D$6:$M$413,10,0)</f>
        <v>49</v>
      </c>
    </row>
    <row r="942" s="681" customFormat="1" ht="36" customHeight="1" spans="1:15">
      <c r="A942" s="684">
        <f t="shared" si="70"/>
        <v>7</v>
      </c>
      <c r="B942" s="438">
        <v>2130704</v>
      </c>
      <c r="C942" s="439" t="s">
        <v>967</v>
      </c>
      <c r="D942" s="230">
        <v>0</v>
      </c>
      <c r="E942" s="230">
        <v>0</v>
      </c>
      <c r="F942" s="230"/>
      <c r="G942" s="472">
        <f t="shared" si="71"/>
        <v>0</v>
      </c>
      <c r="H942" s="472">
        <f t="shared" si="72"/>
        <v>0</v>
      </c>
      <c r="I942" s="688" t="str">
        <f t="shared" si="73"/>
        <v>否</v>
      </c>
      <c r="J942" s="689" t="str">
        <f t="shared" si="74"/>
        <v>项</v>
      </c>
      <c r="M942" s="408"/>
      <c r="O942" s="408"/>
    </row>
    <row r="943" s="681" customFormat="1" ht="36" customHeight="1" spans="1:15">
      <c r="A943" s="684">
        <f t="shared" si="70"/>
        <v>7</v>
      </c>
      <c r="B943" s="438">
        <v>2130705</v>
      </c>
      <c r="C943" s="439" t="s">
        <v>968</v>
      </c>
      <c r="D943" s="230">
        <v>1444</v>
      </c>
      <c r="E943" s="230">
        <v>1568</v>
      </c>
      <c r="F943" s="230">
        <v>810</v>
      </c>
      <c r="G943" s="472">
        <f t="shared" si="71"/>
        <v>-0.439058171745152</v>
      </c>
      <c r="H943" s="472">
        <f t="shared" si="72"/>
        <v>0.516581632653061</v>
      </c>
      <c r="I943" s="688" t="str">
        <f t="shared" si="73"/>
        <v>是</v>
      </c>
      <c r="J943" s="689" t="str">
        <f t="shared" si="74"/>
        <v>项</v>
      </c>
      <c r="M943" s="690">
        <f>VLOOKUP(B943,[262]公共预算支出!$C$3:$G$395,5,FALSE)</f>
        <v>810</v>
      </c>
      <c r="O943" s="691">
        <f>VLOOKUP(B943,[267]Sheet1!$D$6:$M$413,10,0)</f>
        <v>810</v>
      </c>
    </row>
    <row r="944" s="681" customFormat="1" ht="36" customHeight="1" spans="1:15">
      <c r="A944" s="684">
        <f t="shared" si="70"/>
        <v>7</v>
      </c>
      <c r="B944" s="438">
        <v>2130706</v>
      </c>
      <c r="C944" s="439" t="s">
        <v>969</v>
      </c>
      <c r="D944" s="230">
        <v>0</v>
      </c>
      <c r="E944" s="230">
        <v>0</v>
      </c>
      <c r="F944" s="230"/>
      <c r="G944" s="472">
        <f t="shared" si="71"/>
        <v>0</v>
      </c>
      <c r="H944" s="472">
        <f t="shared" si="72"/>
        <v>0</v>
      </c>
      <c r="I944" s="688" t="str">
        <f t="shared" si="73"/>
        <v>否</v>
      </c>
      <c r="J944" s="689" t="str">
        <f t="shared" si="74"/>
        <v>项</v>
      </c>
      <c r="M944" s="408"/>
      <c r="O944" s="408"/>
    </row>
    <row r="945" s="681" customFormat="1" ht="36" customHeight="1" spans="1:15">
      <c r="A945" s="684">
        <f t="shared" si="70"/>
        <v>7</v>
      </c>
      <c r="B945" s="438">
        <v>2130707</v>
      </c>
      <c r="C945" s="439" t="s">
        <v>970</v>
      </c>
      <c r="D945" s="230">
        <v>50</v>
      </c>
      <c r="E945" s="230">
        <v>500</v>
      </c>
      <c r="F945" s="230"/>
      <c r="G945" s="472">
        <f t="shared" si="71"/>
        <v>-1</v>
      </c>
      <c r="H945" s="472">
        <f t="shared" si="72"/>
        <v>0</v>
      </c>
      <c r="I945" s="688" t="str">
        <f t="shared" si="73"/>
        <v>是</v>
      </c>
      <c r="J945" s="689" t="str">
        <f t="shared" si="74"/>
        <v>项</v>
      </c>
      <c r="M945" s="408"/>
      <c r="O945" s="408"/>
    </row>
    <row r="946" s="681" customFormat="1" ht="36" customHeight="1" spans="1:15">
      <c r="A946" s="684">
        <f t="shared" si="70"/>
        <v>7</v>
      </c>
      <c r="B946" s="438">
        <v>2130799</v>
      </c>
      <c r="C946" s="439" t="s">
        <v>971</v>
      </c>
      <c r="D946" s="230">
        <v>0</v>
      </c>
      <c r="E946" s="230">
        <v>58</v>
      </c>
      <c r="F946" s="230"/>
      <c r="G946" s="472">
        <f t="shared" si="71"/>
        <v>0</v>
      </c>
      <c r="H946" s="472">
        <f t="shared" si="72"/>
        <v>0</v>
      </c>
      <c r="I946" s="688" t="str">
        <f t="shared" si="73"/>
        <v>是</v>
      </c>
      <c r="J946" s="689" t="str">
        <f t="shared" si="74"/>
        <v>项</v>
      </c>
      <c r="M946" s="408"/>
      <c r="O946" s="408"/>
    </row>
    <row r="947" s="681" customFormat="1" ht="36" customHeight="1" spans="1:10">
      <c r="A947" s="684">
        <f t="shared" si="70"/>
        <v>5</v>
      </c>
      <c r="B947" s="437">
        <v>21308</v>
      </c>
      <c r="C947" s="289" t="s">
        <v>972</v>
      </c>
      <c r="D947" s="286">
        <v>97</v>
      </c>
      <c r="E947" s="286">
        <v>405</v>
      </c>
      <c r="F947" s="286">
        <f>SUM(F948:F952)</f>
        <v>222</v>
      </c>
      <c r="G947" s="475">
        <f t="shared" si="71"/>
        <v>1.28865979381443</v>
      </c>
      <c r="H947" s="475">
        <f t="shared" si="72"/>
        <v>0.548148148148148</v>
      </c>
      <c r="I947" s="688" t="str">
        <f t="shared" si="73"/>
        <v>是</v>
      </c>
      <c r="J947" s="689" t="str">
        <f t="shared" si="74"/>
        <v>款</v>
      </c>
    </row>
    <row r="948" s="681" customFormat="1" ht="36" customHeight="1" spans="1:15">
      <c r="A948" s="684">
        <f t="shared" si="70"/>
        <v>7</v>
      </c>
      <c r="B948" s="438">
        <v>2130801</v>
      </c>
      <c r="C948" s="439" t="s">
        <v>973</v>
      </c>
      <c r="D948" s="230">
        <v>0</v>
      </c>
      <c r="E948" s="230">
        <v>0</v>
      </c>
      <c r="F948" s="230"/>
      <c r="G948" s="472">
        <f t="shared" si="71"/>
        <v>0</v>
      </c>
      <c r="H948" s="472">
        <f t="shared" si="72"/>
        <v>0</v>
      </c>
      <c r="I948" s="688" t="str">
        <f t="shared" si="73"/>
        <v>否</v>
      </c>
      <c r="J948" s="689" t="str">
        <f t="shared" si="74"/>
        <v>项</v>
      </c>
      <c r="M948" s="408"/>
      <c r="O948" s="408"/>
    </row>
    <row r="949" s="681" customFormat="1" ht="36" customHeight="1" spans="1:15">
      <c r="A949" s="684">
        <f t="shared" si="70"/>
        <v>7</v>
      </c>
      <c r="B949" s="438">
        <v>2130803</v>
      </c>
      <c r="C949" s="439" t="s">
        <v>974</v>
      </c>
      <c r="D949" s="230">
        <v>7</v>
      </c>
      <c r="E949" s="230">
        <v>72</v>
      </c>
      <c r="F949" s="230">
        <v>118</v>
      </c>
      <c r="G949" s="472">
        <f t="shared" si="71"/>
        <v>15.8571428571429</v>
      </c>
      <c r="H949" s="472">
        <f t="shared" si="72"/>
        <v>1.63888888888889</v>
      </c>
      <c r="I949" s="688" t="str">
        <f t="shared" si="73"/>
        <v>是</v>
      </c>
      <c r="J949" s="689" t="str">
        <f t="shared" si="74"/>
        <v>项</v>
      </c>
      <c r="M949" s="690">
        <f>VLOOKUP(B949,[262]公共预算支出!$C$3:$G$395,5,FALSE)</f>
        <v>118</v>
      </c>
      <c r="O949" s="691">
        <f>VLOOKUP(B949,[267]Sheet1!$D$6:$M$413,10,0)</f>
        <v>118</v>
      </c>
    </row>
    <row r="950" s="681" customFormat="1" ht="36" customHeight="1" spans="1:15">
      <c r="A950" s="684">
        <f t="shared" si="70"/>
        <v>7</v>
      </c>
      <c r="B950" s="438">
        <v>2130804</v>
      </c>
      <c r="C950" s="439" t="s">
        <v>975</v>
      </c>
      <c r="D950" s="230">
        <v>89</v>
      </c>
      <c r="E950" s="230">
        <v>327</v>
      </c>
      <c r="F950" s="230">
        <v>104</v>
      </c>
      <c r="G950" s="472">
        <f t="shared" si="71"/>
        <v>0.168539325842697</v>
      </c>
      <c r="H950" s="472">
        <f t="shared" si="72"/>
        <v>0.318042813455657</v>
      </c>
      <c r="I950" s="688" t="str">
        <f t="shared" si="73"/>
        <v>是</v>
      </c>
      <c r="J950" s="689" t="str">
        <f t="shared" si="74"/>
        <v>项</v>
      </c>
      <c r="M950" s="690">
        <f>VLOOKUP(B950,[262]公共预算支出!$C$3:$G$395,5,FALSE)</f>
        <v>77</v>
      </c>
      <c r="O950" s="691">
        <f>VLOOKUP(B950,[267]Sheet1!$D$6:$M$413,10,0)</f>
        <v>104</v>
      </c>
    </row>
    <row r="951" s="681" customFormat="1" ht="36" customHeight="1" spans="1:15">
      <c r="A951" s="684">
        <f t="shared" si="70"/>
        <v>7</v>
      </c>
      <c r="B951" s="438">
        <v>2130805</v>
      </c>
      <c r="C951" s="439" t="s">
        <v>976</v>
      </c>
      <c r="D951" s="230">
        <v>0</v>
      </c>
      <c r="E951" s="230">
        <v>0</v>
      </c>
      <c r="F951" s="230"/>
      <c r="G951" s="472">
        <f t="shared" si="71"/>
        <v>0</v>
      </c>
      <c r="H951" s="472">
        <f t="shared" si="72"/>
        <v>0</v>
      </c>
      <c r="I951" s="688" t="str">
        <f t="shared" si="73"/>
        <v>否</v>
      </c>
      <c r="J951" s="689" t="str">
        <f t="shared" si="74"/>
        <v>项</v>
      </c>
      <c r="M951" s="408"/>
      <c r="O951" s="408"/>
    </row>
    <row r="952" s="681" customFormat="1" ht="36" customHeight="1" spans="1:15">
      <c r="A952" s="684">
        <f t="shared" si="70"/>
        <v>7</v>
      </c>
      <c r="B952" s="438">
        <v>2130899</v>
      </c>
      <c r="C952" s="439" t="s">
        <v>977</v>
      </c>
      <c r="D952" s="230">
        <v>1</v>
      </c>
      <c r="E952" s="230">
        <v>6</v>
      </c>
      <c r="F952" s="230"/>
      <c r="G952" s="472">
        <f t="shared" si="71"/>
        <v>-1</v>
      </c>
      <c r="H952" s="472">
        <f t="shared" si="72"/>
        <v>0</v>
      </c>
      <c r="I952" s="688" t="str">
        <f t="shared" si="73"/>
        <v>是</v>
      </c>
      <c r="J952" s="689" t="str">
        <f t="shared" si="74"/>
        <v>项</v>
      </c>
      <c r="M952" s="408"/>
      <c r="O952" s="408"/>
    </row>
    <row r="953" s="681" customFormat="1" ht="36" customHeight="1" spans="1:10">
      <c r="A953" s="684">
        <f t="shared" si="70"/>
        <v>5</v>
      </c>
      <c r="B953" s="437">
        <v>21309</v>
      </c>
      <c r="C953" s="289" t="s">
        <v>978</v>
      </c>
      <c r="D953" s="286">
        <v>0</v>
      </c>
      <c r="E953" s="286">
        <v>0</v>
      </c>
      <c r="F953" s="297">
        <f>SUM(F954:F955)</f>
        <v>0</v>
      </c>
      <c r="G953" s="475">
        <f t="shared" si="71"/>
        <v>0</v>
      </c>
      <c r="H953" s="475">
        <f t="shared" si="72"/>
        <v>0</v>
      </c>
      <c r="I953" s="688" t="str">
        <f t="shared" si="73"/>
        <v>否</v>
      </c>
      <c r="J953" s="689" t="str">
        <f t="shared" si="74"/>
        <v>款</v>
      </c>
    </row>
    <row r="954" s="681" customFormat="1" ht="36" customHeight="1" spans="1:15">
      <c r="A954" s="684">
        <f t="shared" si="70"/>
        <v>7</v>
      </c>
      <c r="B954" s="438">
        <v>2130901</v>
      </c>
      <c r="C954" s="439" t="s">
        <v>979</v>
      </c>
      <c r="D954" s="230">
        <v>0</v>
      </c>
      <c r="E954" s="230">
        <v>0</v>
      </c>
      <c r="F954" s="230"/>
      <c r="G954" s="472">
        <f t="shared" si="71"/>
        <v>0</v>
      </c>
      <c r="H954" s="472">
        <f t="shared" si="72"/>
        <v>0</v>
      </c>
      <c r="I954" s="688" t="str">
        <f t="shared" si="73"/>
        <v>否</v>
      </c>
      <c r="J954" s="689" t="str">
        <f t="shared" si="74"/>
        <v>项</v>
      </c>
      <c r="M954" s="408"/>
      <c r="O954" s="408"/>
    </row>
    <row r="955" s="681" customFormat="1" ht="36" customHeight="1" spans="1:15">
      <c r="A955" s="684">
        <f t="shared" si="70"/>
        <v>7</v>
      </c>
      <c r="B955" s="438">
        <v>2130999</v>
      </c>
      <c r="C955" s="439" t="s">
        <v>980</v>
      </c>
      <c r="D955" s="230">
        <v>0</v>
      </c>
      <c r="E955" s="230">
        <v>0</v>
      </c>
      <c r="F955" s="230"/>
      <c r="G955" s="472">
        <f t="shared" si="71"/>
        <v>0</v>
      </c>
      <c r="H955" s="472">
        <f t="shared" si="72"/>
        <v>0</v>
      </c>
      <c r="I955" s="688" t="str">
        <f t="shared" si="73"/>
        <v>否</v>
      </c>
      <c r="J955" s="689" t="str">
        <f t="shared" si="74"/>
        <v>项</v>
      </c>
      <c r="M955" s="408"/>
      <c r="O955" s="408"/>
    </row>
    <row r="956" s="681" customFormat="1" ht="36" customHeight="1" spans="1:10">
      <c r="A956" s="684">
        <f t="shared" si="70"/>
        <v>5</v>
      </c>
      <c r="B956" s="437">
        <v>21399</v>
      </c>
      <c r="C956" s="289" t="s">
        <v>981</v>
      </c>
      <c r="D956" s="286">
        <v>0</v>
      </c>
      <c r="E956" s="286">
        <v>22</v>
      </c>
      <c r="F956" s="286">
        <f>SUM(F957:F958)</f>
        <v>40</v>
      </c>
      <c r="G956" s="475">
        <f t="shared" si="71"/>
        <v>0</v>
      </c>
      <c r="H956" s="475">
        <f t="shared" si="72"/>
        <v>1.81818181818182</v>
      </c>
      <c r="I956" s="688" t="str">
        <f t="shared" si="73"/>
        <v>是</v>
      </c>
      <c r="J956" s="689" t="str">
        <f t="shared" si="74"/>
        <v>款</v>
      </c>
    </row>
    <row r="957" s="681" customFormat="1" ht="36" customHeight="1" spans="1:15">
      <c r="A957" s="684">
        <f t="shared" si="70"/>
        <v>7</v>
      </c>
      <c r="B957" s="438">
        <v>2139901</v>
      </c>
      <c r="C957" s="439" t="s">
        <v>982</v>
      </c>
      <c r="D957" s="230">
        <v>0</v>
      </c>
      <c r="E957" s="230">
        <v>0</v>
      </c>
      <c r="F957" s="230"/>
      <c r="G957" s="472">
        <f t="shared" si="71"/>
        <v>0</v>
      </c>
      <c r="H957" s="472">
        <f t="shared" si="72"/>
        <v>0</v>
      </c>
      <c r="I957" s="688" t="str">
        <f t="shared" si="73"/>
        <v>否</v>
      </c>
      <c r="J957" s="689" t="str">
        <f t="shared" si="74"/>
        <v>项</v>
      </c>
      <c r="M957" s="408"/>
      <c r="O957" s="408"/>
    </row>
    <row r="958" s="681" customFormat="1" ht="36" customHeight="1" spans="1:15">
      <c r="A958" s="684">
        <f t="shared" si="70"/>
        <v>7</v>
      </c>
      <c r="B958" s="438">
        <v>2139999</v>
      </c>
      <c r="C958" s="439" t="s">
        <v>981</v>
      </c>
      <c r="D958" s="230">
        <v>0</v>
      </c>
      <c r="E958" s="230">
        <v>22</v>
      </c>
      <c r="F958" s="230">
        <v>40</v>
      </c>
      <c r="G958" s="472">
        <f t="shared" si="71"/>
        <v>0</v>
      </c>
      <c r="H958" s="472">
        <f t="shared" si="72"/>
        <v>1.81818181818182</v>
      </c>
      <c r="I958" s="688" t="str">
        <f t="shared" si="73"/>
        <v>是</v>
      </c>
      <c r="J958" s="689" t="str">
        <f t="shared" si="74"/>
        <v>项</v>
      </c>
      <c r="M958" s="408"/>
      <c r="O958" s="691">
        <f>VLOOKUP(B958,[267]Sheet1!$D$6:$M$413,10,0)</f>
        <v>40</v>
      </c>
    </row>
    <row r="959" s="681" customFormat="1" ht="36" customHeight="1" spans="1:10">
      <c r="A959" s="684">
        <f t="shared" si="70"/>
        <v>4</v>
      </c>
      <c r="B959" s="451" t="s">
        <v>1358</v>
      </c>
      <c r="C959" s="445" t="s">
        <v>1341</v>
      </c>
      <c r="D959" s="230"/>
      <c r="E959" s="230"/>
      <c r="F959" s="230"/>
      <c r="G959" s="475">
        <f t="shared" si="71"/>
        <v>0</v>
      </c>
      <c r="H959" s="475">
        <f t="shared" si="72"/>
        <v>0</v>
      </c>
      <c r="I959" s="688" t="str">
        <f t="shared" si="73"/>
        <v>否</v>
      </c>
      <c r="J959" s="689" t="str">
        <f t="shared" si="74"/>
        <v>项</v>
      </c>
    </row>
    <row r="960" s="681" customFormat="1" ht="36" customHeight="1" spans="1:10">
      <c r="A960" s="684">
        <f t="shared" si="70"/>
        <v>4</v>
      </c>
      <c r="B960" s="451" t="s">
        <v>1359</v>
      </c>
      <c r="C960" s="445" t="s">
        <v>1360</v>
      </c>
      <c r="D960" s="230"/>
      <c r="E960" s="230"/>
      <c r="F960" s="230"/>
      <c r="G960" s="475">
        <f t="shared" si="71"/>
        <v>0</v>
      </c>
      <c r="H960" s="475">
        <f t="shared" si="72"/>
        <v>0</v>
      </c>
      <c r="I960" s="688" t="str">
        <f t="shared" si="73"/>
        <v>否</v>
      </c>
      <c r="J960" s="689" t="str">
        <f t="shared" si="74"/>
        <v>项</v>
      </c>
    </row>
    <row r="961" s="681" customFormat="1" ht="36" customHeight="1" spans="1:10">
      <c r="A961" s="684">
        <f t="shared" si="70"/>
        <v>3</v>
      </c>
      <c r="B961" s="437">
        <v>214</v>
      </c>
      <c r="C961" s="285" t="s">
        <v>269</v>
      </c>
      <c r="D961" s="286">
        <v>1446</v>
      </c>
      <c r="E961" s="286">
        <v>1604</v>
      </c>
      <c r="F961" s="286">
        <f>SUM(F962,F984,F994,F1004,F1011,F1016,F1019)</f>
        <v>1070</v>
      </c>
      <c r="G961" s="475">
        <f t="shared" si="71"/>
        <v>-0.260027662517289</v>
      </c>
      <c r="H961" s="475">
        <f t="shared" si="72"/>
        <v>0.667082294264339</v>
      </c>
      <c r="I961" s="688" t="str">
        <f t="shared" si="73"/>
        <v>是</v>
      </c>
      <c r="J961" s="689" t="str">
        <f t="shared" si="74"/>
        <v>类</v>
      </c>
    </row>
    <row r="962" s="681" customFormat="1" ht="36" customHeight="1" spans="1:10">
      <c r="A962" s="684">
        <f t="shared" si="70"/>
        <v>5</v>
      </c>
      <c r="B962" s="437">
        <v>21401</v>
      </c>
      <c r="C962" s="289" t="s">
        <v>983</v>
      </c>
      <c r="D962" s="286">
        <v>1101</v>
      </c>
      <c r="E962" s="286">
        <v>1604</v>
      </c>
      <c r="F962" s="286">
        <f>SUM(F963:F983)</f>
        <v>997</v>
      </c>
      <c r="G962" s="475">
        <f t="shared" si="71"/>
        <v>-0.0944595821980018</v>
      </c>
      <c r="H962" s="475">
        <f t="shared" si="72"/>
        <v>0.621571072319202</v>
      </c>
      <c r="I962" s="688" t="str">
        <f t="shared" si="73"/>
        <v>是</v>
      </c>
      <c r="J962" s="689" t="str">
        <f t="shared" si="74"/>
        <v>款</v>
      </c>
    </row>
    <row r="963" s="681" customFormat="1" ht="36" customHeight="1" spans="1:15">
      <c r="A963" s="684">
        <f t="shared" si="70"/>
        <v>7</v>
      </c>
      <c r="B963" s="438">
        <v>2140101</v>
      </c>
      <c r="C963" s="439" t="s">
        <v>307</v>
      </c>
      <c r="D963" s="230">
        <v>113</v>
      </c>
      <c r="E963" s="230">
        <v>102</v>
      </c>
      <c r="F963" s="230">
        <v>83</v>
      </c>
      <c r="G963" s="472">
        <f t="shared" si="71"/>
        <v>-0.265486725663717</v>
      </c>
      <c r="H963" s="472">
        <f t="shared" si="72"/>
        <v>0.813725490196078</v>
      </c>
      <c r="I963" s="688" t="str">
        <f t="shared" si="73"/>
        <v>是</v>
      </c>
      <c r="J963" s="689" t="str">
        <f t="shared" si="74"/>
        <v>项</v>
      </c>
      <c r="M963" s="690">
        <f>VLOOKUP(B963,[262]公共预算支出!$C$3:$G$395,5,FALSE)</f>
        <v>80</v>
      </c>
      <c r="O963" s="691">
        <f>VLOOKUP(B963,[267]Sheet1!$D$6:$M$413,10,0)</f>
        <v>83</v>
      </c>
    </row>
    <row r="964" s="681" customFormat="1" ht="36" customHeight="1" spans="1:15">
      <c r="A964" s="684">
        <f t="shared" si="70"/>
        <v>7</v>
      </c>
      <c r="B964" s="438">
        <v>2140102</v>
      </c>
      <c r="C964" s="439" t="s">
        <v>308</v>
      </c>
      <c r="D964" s="230">
        <v>0</v>
      </c>
      <c r="E964" s="230">
        <v>0</v>
      </c>
      <c r="F964" s="230"/>
      <c r="G964" s="472">
        <f t="shared" si="71"/>
        <v>0</v>
      </c>
      <c r="H964" s="472">
        <f t="shared" si="72"/>
        <v>0</v>
      </c>
      <c r="I964" s="688" t="str">
        <f t="shared" si="73"/>
        <v>否</v>
      </c>
      <c r="J964" s="689" t="str">
        <f t="shared" si="74"/>
        <v>项</v>
      </c>
      <c r="M964" s="408"/>
      <c r="O964" s="408"/>
    </row>
    <row r="965" s="681" customFormat="1" ht="36" customHeight="1" spans="1:15">
      <c r="A965" s="684">
        <f t="shared" si="70"/>
        <v>7</v>
      </c>
      <c r="B965" s="438">
        <v>2140103</v>
      </c>
      <c r="C965" s="439" t="s">
        <v>309</v>
      </c>
      <c r="D965" s="230">
        <v>0</v>
      </c>
      <c r="E965" s="230">
        <v>0</v>
      </c>
      <c r="F965" s="230"/>
      <c r="G965" s="472">
        <f t="shared" si="71"/>
        <v>0</v>
      </c>
      <c r="H965" s="472">
        <f t="shared" si="72"/>
        <v>0</v>
      </c>
      <c r="I965" s="688" t="str">
        <f t="shared" si="73"/>
        <v>否</v>
      </c>
      <c r="J965" s="689" t="str">
        <f t="shared" si="74"/>
        <v>项</v>
      </c>
      <c r="M965" s="408"/>
      <c r="O965" s="408"/>
    </row>
    <row r="966" s="681" customFormat="1" ht="36" customHeight="1" spans="1:15">
      <c r="A966" s="684">
        <f t="shared" ref="A966:A1029" si="75">LEN(B966)</f>
        <v>7</v>
      </c>
      <c r="B966" s="438">
        <v>2140104</v>
      </c>
      <c r="C966" s="439" t="s">
        <v>984</v>
      </c>
      <c r="D966" s="230">
        <v>30</v>
      </c>
      <c r="E966" s="230">
        <v>77</v>
      </c>
      <c r="F966" s="230"/>
      <c r="G966" s="472">
        <f t="shared" ref="G966:G1029" si="76">IF(D966&lt;0,"",IFERROR(F966/D966-1,0))</f>
        <v>-1</v>
      </c>
      <c r="H966" s="472">
        <f t="shared" ref="H966:H1029" si="77">IF(D966&lt;0,"",IFERROR(F966/E966,0))</f>
        <v>0</v>
      </c>
      <c r="I966" s="688" t="str">
        <f t="shared" ref="I966:I1029" si="78">IF(LEN(B966)=3,"是",IF(C966&lt;&gt;"",IF(SUM(D966:F966)&lt;&gt;0,"是","否"),"是"))</f>
        <v>是</v>
      </c>
      <c r="J966" s="689" t="str">
        <f t="shared" ref="J966:J1029" si="79">IF(LEN(B966)=3,"类",IF(LEN(B966)=5,"款","项"))</f>
        <v>项</v>
      </c>
      <c r="M966" s="408"/>
      <c r="O966" s="408"/>
    </row>
    <row r="967" s="681" customFormat="1" ht="36" customHeight="1" spans="1:15">
      <c r="A967" s="684">
        <f t="shared" si="75"/>
        <v>7</v>
      </c>
      <c r="B967" s="438">
        <v>2140106</v>
      </c>
      <c r="C967" s="439" t="s">
        <v>985</v>
      </c>
      <c r="D967" s="230">
        <v>135</v>
      </c>
      <c r="E967" s="230">
        <v>729</v>
      </c>
      <c r="F967" s="230">
        <v>317</v>
      </c>
      <c r="G967" s="472">
        <f t="shared" si="76"/>
        <v>1.34814814814815</v>
      </c>
      <c r="H967" s="472">
        <f t="shared" si="77"/>
        <v>0.434842249657064</v>
      </c>
      <c r="I967" s="688" t="str">
        <f t="shared" si="78"/>
        <v>是</v>
      </c>
      <c r="J967" s="689" t="str">
        <f t="shared" si="79"/>
        <v>项</v>
      </c>
      <c r="M967" s="690">
        <f>VLOOKUP(B967,[262]公共预算支出!$C$3:$G$395,5,FALSE)</f>
        <v>166</v>
      </c>
      <c r="O967" s="691">
        <f>VLOOKUP(B967,[267]Sheet1!$D$6:$M$413,10,0)</f>
        <v>317</v>
      </c>
    </row>
    <row r="968" s="681" customFormat="1" ht="36" customHeight="1" spans="1:15">
      <c r="A968" s="684">
        <f t="shared" si="75"/>
        <v>7</v>
      </c>
      <c r="B968" s="438">
        <v>2140109</v>
      </c>
      <c r="C968" s="439" t="s">
        <v>986</v>
      </c>
      <c r="D968" s="230">
        <v>0</v>
      </c>
      <c r="E968" s="230">
        <v>0</v>
      </c>
      <c r="F968" s="230"/>
      <c r="G968" s="472">
        <f t="shared" si="76"/>
        <v>0</v>
      </c>
      <c r="H968" s="472">
        <f t="shared" si="77"/>
        <v>0</v>
      </c>
      <c r="I968" s="688" t="str">
        <f t="shared" si="78"/>
        <v>否</v>
      </c>
      <c r="J968" s="689" t="str">
        <f t="shared" si="79"/>
        <v>项</v>
      </c>
      <c r="M968" s="408"/>
      <c r="O968" s="408"/>
    </row>
    <row r="969" s="681" customFormat="1" ht="36" customHeight="1" spans="1:15">
      <c r="A969" s="684">
        <f t="shared" si="75"/>
        <v>7</v>
      </c>
      <c r="B969" s="438">
        <v>2140110</v>
      </c>
      <c r="C969" s="439" t="s">
        <v>987</v>
      </c>
      <c r="D969" s="230">
        <v>0</v>
      </c>
      <c r="E969" s="230">
        <v>0</v>
      </c>
      <c r="F969" s="230"/>
      <c r="G969" s="472">
        <f t="shared" si="76"/>
        <v>0</v>
      </c>
      <c r="H969" s="472">
        <f t="shared" si="77"/>
        <v>0</v>
      </c>
      <c r="I969" s="688" t="str">
        <f t="shared" si="78"/>
        <v>否</v>
      </c>
      <c r="J969" s="689" t="str">
        <f t="shared" si="79"/>
        <v>项</v>
      </c>
      <c r="M969" s="408"/>
      <c r="O969" s="408"/>
    </row>
    <row r="970" s="681" customFormat="1" ht="36" customHeight="1" spans="1:15">
      <c r="A970" s="684">
        <f t="shared" si="75"/>
        <v>7</v>
      </c>
      <c r="B970" s="438">
        <v>2140111</v>
      </c>
      <c r="C970" s="439" t="s">
        <v>988</v>
      </c>
      <c r="D970" s="230">
        <v>0</v>
      </c>
      <c r="E970" s="230">
        <v>0</v>
      </c>
      <c r="F970" s="230"/>
      <c r="G970" s="472">
        <f t="shared" si="76"/>
        <v>0</v>
      </c>
      <c r="H970" s="472">
        <f t="shared" si="77"/>
        <v>0</v>
      </c>
      <c r="I970" s="688" t="str">
        <f t="shared" si="78"/>
        <v>否</v>
      </c>
      <c r="J970" s="689" t="str">
        <f t="shared" si="79"/>
        <v>项</v>
      </c>
      <c r="M970" s="408"/>
      <c r="O970" s="408"/>
    </row>
    <row r="971" s="681" customFormat="1" ht="36" customHeight="1" spans="1:15">
      <c r="A971" s="684">
        <f t="shared" si="75"/>
        <v>7</v>
      </c>
      <c r="B971" s="438">
        <v>2140112</v>
      </c>
      <c r="C971" s="439" t="s">
        <v>989</v>
      </c>
      <c r="D971" s="230">
        <v>0</v>
      </c>
      <c r="E971" s="230">
        <v>0</v>
      </c>
      <c r="F971" s="230"/>
      <c r="G971" s="472">
        <f t="shared" si="76"/>
        <v>0</v>
      </c>
      <c r="H971" s="472">
        <f t="shared" si="77"/>
        <v>0</v>
      </c>
      <c r="I971" s="688" t="str">
        <f t="shared" si="78"/>
        <v>否</v>
      </c>
      <c r="J971" s="689" t="str">
        <f t="shared" si="79"/>
        <v>项</v>
      </c>
      <c r="M971" s="408"/>
      <c r="O971" s="408"/>
    </row>
    <row r="972" s="681" customFormat="1" ht="36" customHeight="1" spans="1:15">
      <c r="A972" s="684">
        <f t="shared" si="75"/>
        <v>7</v>
      </c>
      <c r="B972" s="438">
        <v>2140114</v>
      </c>
      <c r="C972" s="439" t="s">
        <v>990</v>
      </c>
      <c r="D972" s="230">
        <v>0</v>
      </c>
      <c r="E972" s="230">
        <v>0</v>
      </c>
      <c r="F972" s="230"/>
      <c r="G972" s="472">
        <f t="shared" si="76"/>
        <v>0</v>
      </c>
      <c r="H972" s="472">
        <f t="shared" si="77"/>
        <v>0</v>
      </c>
      <c r="I972" s="688" t="str">
        <f t="shared" si="78"/>
        <v>否</v>
      </c>
      <c r="J972" s="689" t="str">
        <f t="shared" si="79"/>
        <v>项</v>
      </c>
      <c r="M972" s="408"/>
      <c r="O972" s="408"/>
    </row>
    <row r="973" s="681" customFormat="1" ht="36" customHeight="1" spans="1:15">
      <c r="A973" s="684">
        <f t="shared" si="75"/>
        <v>7</v>
      </c>
      <c r="B973" s="438">
        <v>2140122</v>
      </c>
      <c r="C973" s="439" t="s">
        <v>991</v>
      </c>
      <c r="D973" s="230">
        <v>0</v>
      </c>
      <c r="E973" s="230">
        <v>0</v>
      </c>
      <c r="F973" s="230"/>
      <c r="G973" s="472">
        <f t="shared" si="76"/>
        <v>0</v>
      </c>
      <c r="H973" s="472">
        <f t="shared" si="77"/>
        <v>0</v>
      </c>
      <c r="I973" s="688" t="str">
        <f t="shared" si="78"/>
        <v>否</v>
      </c>
      <c r="J973" s="689" t="str">
        <f t="shared" si="79"/>
        <v>项</v>
      </c>
      <c r="M973" s="408"/>
      <c r="O973" s="408"/>
    </row>
    <row r="974" s="681" customFormat="1" ht="36" customHeight="1" spans="1:15">
      <c r="A974" s="684">
        <f t="shared" si="75"/>
        <v>7</v>
      </c>
      <c r="B974" s="438">
        <v>2140123</v>
      </c>
      <c r="C974" s="439" t="s">
        <v>992</v>
      </c>
      <c r="D974" s="230">
        <v>0</v>
      </c>
      <c r="E974" s="230">
        <v>0</v>
      </c>
      <c r="F974" s="230"/>
      <c r="G974" s="472">
        <f t="shared" si="76"/>
        <v>0</v>
      </c>
      <c r="H974" s="472">
        <f t="shared" si="77"/>
        <v>0</v>
      </c>
      <c r="I974" s="688" t="str">
        <f t="shared" si="78"/>
        <v>否</v>
      </c>
      <c r="J974" s="689" t="str">
        <f t="shared" si="79"/>
        <v>项</v>
      </c>
      <c r="M974" s="408"/>
      <c r="O974" s="408"/>
    </row>
    <row r="975" s="681" customFormat="1" ht="36" customHeight="1" spans="1:15">
      <c r="A975" s="684">
        <f t="shared" si="75"/>
        <v>7</v>
      </c>
      <c r="B975" s="438">
        <v>2140127</v>
      </c>
      <c r="C975" s="439" t="s">
        <v>993</v>
      </c>
      <c r="D975" s="230">
        <v>0</v>
      </c>
      <c r="E975" s="230">
        <v>0</v>
      </c>
      <c r="F975" s="230"/>
      <c r="G975" s="472">
        <f t="shared" si="76"/>
        <v>0</v>
      </c>
      <c r="H975" s="472">
        <f t="shared" si="77"/>
        <v>0</v>
      </c>
      <c r="I975" s="688" t="str">
        <f t="shared" si="78"/>
        <v>否</v>
      </c>
      <c r="J975" s="689" t="str">
        <f t="shared" si="79"/>
        <v>项</v>
      </c>
      <c r="M975" s="408"/>
      <c r="O975" s="408"/>
    </row>
    <row r="976" s="681" customFormat="1" ht="36" customHeight="1" spans="1:15">
      <c r="A976" s="684">
        <f t="shared" si="75"/>
        <v>7</v>
      </c>
      <c r="B976" s="438">
        <v>2140128</v>
      </c>
      <c r="C976" s="439" t="s">
        <v>994</v>
      </c>
      <c r="D976" s="230">
        <v>0</v>
      </c>
      <c r="E976" s="230">
        <v>0</v>
      </c>
      <c r="F976" s="230"/>
      <c r="G976" s="472">
        <f t="shared" si="76"/>
        <v>0</v>
      </c>
      <c r="H976" s="472">
        <f t="shared" si="77"/>
        <v>0</v>
      </c>
      <c r="I976" s="688" t="str">
        <f t="shared" si="78"/>
        <v>否</v>
      </c>
      <c r="J976" s="689" t="str">
        <f t="shared" si="79"/>
        <v>项</v>
      </c>
      <c r="M976" s="408"/>
      <c r="O976" s="408"/>
    </row>
    <row r="977" s="681" customFormat="1" ht="36" customHeight="1" spans="1:15">
      <c r="A977" s="684">
        <f t="shared" si="75"/>
        <v>7</v>
      </c>
      <c r="B977" s="438">
        <v>2140129</v>
      </c>
      <c r="C977" s="439" t="s">
        <v>995</v>
      </c>
      <c r="D977" s="230">
        <v>0</v>
      </c>
      <c r="E977" s="230">
        <v>0</v>
      </c>
      <c r="F977" s="230"/>
      <c r="G977" s="472">
        <f t="shared" si="76"/>
        <v>0</v>
      </c>
      <c r="H977" s="472">
        <f t="shared" si="77"/>
        <v>0</v>
      </c>
      <c r="I977" s="688" t="str">
        <f t="shared" si="78"/>
        <v>否</v>
      </c>
      <c r="J977" s="689" t="str">
        <f t="shared" si="79"/>
        <v>项</v>
      </c>
      <c r="M977" s="408"/>
      <c r="O977" s="408"/>
    </row>
    <row r="978" s="681" customFormat="1" ht="36" customHeight="1" spans="1:15">
      <c r="A978" s="684">
        <f t="shared" si="75"/>
        <v>7</v>
      </c>
      <c r="B978" s="438">
        <v>2140130</v>
      </c>
      <c r="C978" s="439" t="s">
        <v>996</v>
      </c>
      <c r="D978" s="230">
        <v>0</v>
      </c>
      <c r="E978" s="230">
        <v>0</v>
      </c>
      <c r="F978" s="230"/>
      <c r="G978" s="472">
        <f t="shared" si="76"/>
        <v>0</v>
      </c>
      <c r="H978" s="472">
        <f t="shared" si="77"/>
        <v>0</v>
      </c>
      <c r="I978" s="688" t="str">
        <f t="shared" si="78"/>
        <v>否</v>
      </c>
      <c r="J978" s="689" t="str">
        <f t="shared" si="79"/>
        <v>项</v>
      </c>
      <c r="M978" s="408"/>
      <c r="O978" s="408"/>
    </row>
    <row r="979" s="681" customFormat="1" ht="36" customHeight="1" spans="1:15">
      <c r="A979" s="684">
        <f t="shared" si="75"/>
        <v>7</v>
      </c>
      <c r="B979" s="438">
        <v>2140131</v>
      </c>
      <c r="C979" s="439" t="s">
        <v>997</v>
      </c>
      <c r="D979" s="230">
        <v>0</v>
      </c>
      <c r="E979" s="230">
        <v>0</v>
      </c>
      <c r="F979" s="230"/>
      <c r="G979" s="472">
        <f t="shared" si="76"/>
        <v>0</v>
      </c>
      <c r="H979" s="472">
        <f t="shared" si="77"/>
        <v>0</v>
      </c>
      <c r="I979" s="688" t="str">
        <f t="shared" si="78"/>
        <v>否</v>
      </c>
      <c r="J979" s="689" t="str">
        <f t="shared" si="79"/>
        <v>项</v>
      </c>
      <c r="M979" s="408"/>
      <c r="O979" s="408"/>
    </row>
    <row r="980" s="681" customFormat="1" ht="36" customHeight="1" spans="1:15">
      <c r="A980" s="684">
        <f t="shared" si="75"/>
        <v>7</v>
      </c>
      <c r="B980" s="438">
        <v>2140133</v>
      </c>
      <c r="C980" s="439" t="s">
        <v>998</v>
      </c>
      <c r="D980" s="230">
        <v>0</v>
      </c>
      <c r="E980" s="230">
        <v>0</v>
      </c>
      <c r="F980" s="230"/>
      <c r="G980" s="472">
        <f t="shared" si="76"/>
        <v>0</v>
      </c>
      <c r="H980" s="472">
        <f t="shared" si="77"/>
        <v>0</v>
      </c>
      <c r="I980" s="688" t="str">
        <f t="shared" si="78"/>
        <v>否</v>
      </c>
      <c r="J980" s="689" t="str">
        <f t="shared" si="79"/>
        <v>项</v>
      </c>
      <c r="M980" s="408"/>
      <c r="O980" s="408"/>
    </row>
    <row r="981" s="681" customFormat="1" ht="36" customHeight="1" spans="1:15">
      <c r="A981" s="684">
        <f t="shared" si="75"/>
        <v>7</v>
      </c>
      <c r="B981" s="438">
        <v>2140136</v>
      </c>
      <c r="C981" s="439" t="s">
        <v>999</v>
      </c>
      <c r="D981" s="230">
        <v>0</v>
      </c>
      <c r="E981" s="230">
        <v>0</v>
      </c>
      <c r="F981" s="230"/>
      <c r="G981" s="472">
        <f t="shared" si="76"/>
        <v>0</v>
      </c>
      <c r="H981" s="472">
        <f t="shared" si="77"/>
        <v>0</v>
      </c>
      <c r="I981" s="688" t="str">
        <f t="shared" si="78"/>
        <v>否</v>
      </c>
      <c r="J981" s="689" t="str">
        <f t="shared" si="79"/>
        <v>项</v>
      </c>
      <c r="M981" s="408"/>
      <c r="O981" s="408"/>
    </row>
    <row r="982" s="681" customFormat="1" ht="36" customHeight="1" spans="1:15">
      <c r="A982" s="684">
        <f t="shared" si="75"/>
        <v>7</v>
      </c>
      <c r="B982" s="438">
        <v>2140138</v>
      </c>
      <c r="C982" s="439" t="s">
        <v>1000</v>
      </c>
      <c r="D982" s="230">
        <v>0</v>
      </c>
      <c r="E982" s="230">
        <v>0</v>
      </c>
      <c r="F982" s="230"/>
      <c r="G982" s="472">
        <f t="shared" si="76"/>
        <v>0</v>
      </c>
      <c r="H982" s="472">
        <f t="shared" si="77"/>
        <v>0</v>
      </c>
      <c r="I982" s="688" t="str">
        <f t="shared" si="78"/>
        <v>否</v>
      </c>
      <c r="J982" s="689" t="str">
        <f t="shared" si="79"/>
        <v>项</v>
      </c>
      <c r="M982" s="408"/>
      <c r="O982" s="408"/>
    </row>
    <row r="983" s="681" customFormat="1" ht="36" customHeight="1" spans="1:15">
      <c r="A983" s="684">
        <f t="shared" si="75"/>
        <v>7</v>
      </c>
      <c r="B983" s="438">
        <v>2140199</v>
      </c>
      <c r="C983" s="439" t="s">
        <v>1001</v>
      </c>
      <c r="D983" s="230">
        <v>823</v>
      </c>
      <c r="E983" s="230">
        <v>696</v>
      </c>
      <c r="F983" s="230">
        <v>597</v>
      </c>
      <c r="G983" s="472">
        <f t="shared" si="76"/>
        <v>-0.27460510328068</v>
      </c>
      <c r="H983" s="472">
        <f t="shared" si="77"/>
        <v>0.857758620689655</v>
      </c>
      <c r="I983" s="688" t="str">
        <f t="shared" si="78"/>
        <v>是</v>
      </c>
      <c r="J983" s="689" t="str">
        <f t="shared" si="79"/>
        <v>项</v>
      </c>
      <c r="M983" s="690">
        <f>VLOOKUP(B983,[262]公共预算支出!$C$3:$G$395,5,FALSE)</f>
        <v>595</v>
      </c>
      <c r="O983" s="691">
        <f>VLOOKUP(B983,[267]Sheet1!$D$6:$M$413,10,0)</f>
        <v>596</v>
      </c>
    </row>
    <row r="984" s="681" customFormat="1" ht="36" customHeight="1" spans="1:10">
      <c r="A984" s="684">
        <f t="shared" si="75"/>
        <v>5</v>
      </c>
      <c r="B984" s="437">
        <v>21402</v>
      </c>
      <c r="C984" s="289" t="s">
        <v>1002</v>
      </c>
      <c r="D984" s="286">
        <v>0</v>
      </c>
      <c r="E984" s="286">
        <v>0</v>
      </c>
      <c r="F984" s="286">
        <f>SUM(F985:F993)</f>
        <v>0</v>
      </c>
      <c r="G984" s="475">
        <f t="shared" si="76"/>
        <v>0</v>
      </c>
      <c r="H984" s="475">
        <f t="shared" si="77"/>
        <v>0</v>
      </c>
      <c r="I984" s="688" t="str">
        <f t="shared" si="78"/>
        <v>否</v>
      </c>
      <c r="J984" s="689" t="str">
        <f t="shared" si="79"/>
        <v>款</v>
      </c>
    </row>
    <row r="985" s="681" customFormat="1" ht="36" customHeight="1" spans="1:15">
      <c r="A985" s="684">
        <f t="shared" si="75"/>
        <v>7</v>
      </c>
      <c r="B985" s="438">
        <v>2140201</v>
      </c>
      <c r="C985" s="439" t="s">
        <v>307</v>
      </c>
      <c r="D985" s="230">
        <v>0</v>
      </c>
      <c r="E985" s="230">
        <v>0</v>
      </c>
      <c r="F985" s="230"/>
      <c r="G985" s="472">
        <f t="shared" si="76"/>
        <v>0</v>
      </c>
      <c r="H985" s="472">
        <f t="shared" si="77"/>
        <v>0</v>
      </c>
      <c r="I985" s="688" t="str">
        <f t="shared" si="78"/>
        <v>否</v>
      </c>
      <c r="J985" s="689" t="str">
        <f t="shared" si="79"/>
        <v>项</v>
      </c>
      <c r="M985" s="408"/>
      <c r="O985" s="408"/>
    </row>
    <row r="986" s="681" customFormat="1" ht="36" customHeight="1" spans="1:15">
      <c r="A986" s="684">
        <f t="shared" si="75"/>
        <v>7</v>
      </c>
      <c r="B986" s="438">
        <v>2140202</v>
      </c>
      <c r="C986" s="439" t="s">
        <v>308</v>
      </c>
      <c r="D986" s="230">
        <v>0</v>
      </c>
      <c r="E986" s="230">
        <v>0</v>
      </c>
      <c r="F986" s="230"/>
      <c r="G986" s="472">
        <f t="shared" si="76"/>
        <v>0</v>
      </c>
      <c r="H986" s="472">
        <f t="shared" si="77"/>
        <v>0</v>
      </c>
      <c r="I986" s="688" t="str">
        <f t="shared" si="78"/>
        <v>否</v>
      </c>
      <c r="J986" s="689" t="str">
        <f t="shared" si="79"/>
        <v>项</v>
      </c>
      <c r="M986" s="408"/>
      <c r="O986" s="408"/>
    </row>
    <row r="987" s="681" customFormat="1" ht="36" customHeight="1" spans="1:15">
      <c r="A987" s="684">
        <f t="shared" si="75"/>
        <v>7</v>
      </c>
      <c r="B987" s="438">
        <v>2140203</v>
      </c>
      <c r="C987" s="439" t="s">
        <v>309</v>
      </c>
      <c r="D987" s="230">
        <v>0</v>
      </c>
      <c r="E987" s="230">
        <v>0</v>
      </c>
      <c r="F987" s="230"/>
      <c r="G987" s="472">
        <f t="shared" si="76"/>
        <v>0</v>
      </c>
      <c r="H987" s="472">
        <f t="shared" si="77"/>
        <v>0</v>
      </c>
      <c r="I987" s="688" t="str">
        <f t="shared" si="78"/>
        <v>否</v>
      </c>
      <c r="J987" s="689" t="str">
        <f t="shared" si="79"/>
        <v>项</v>
      </c>
      <c r="M987" s="408"/>
      <c r="O987" s="408"/>
    </row>
    <row r="988" s="681" customFormat="1" ht="36" customHeight="1" spans="1:15">
      <c r="A988" s="684">
        <f t="shared" si="75"/>
        <v>7</v>
      </c>
      <c r="B988" s="438">
        <v>2140204</v>
      </c>
      <c r="C988" s="439" t="s">
        <v>1003</v>
      </c>
      <c r="D988" s="230">
        <v>0</v>
      </c>
      <c r="E988" s="230">
        <v>0</v>
      </c>
      <c r="F988" s="230"/>
      <c r="G988" s="472">
        <f t="shared" si="76"/>
        <v>0</v>
      </c>
      <c r="H988" s="472">
        <f t="shared" si="77"/>
        <v>0</v>
      </c>
      <c r="I988" s="688" t="str">
        <f t="shared" si="78"/>
        <v>否</v>
      </c>
      <c r="J988" s="689" t="str">
        <f t="shared" si="79"/>
        <v>项</v>
      </c>
      <c r="M988" s="408"/>
      <c r="O988" s="408"/>
    </row>
    <row r="989" s="681" customFormat="1" ht="36" customHeight="1" spans="1:15">
      <c r="A989" s="684">
        <f t="shared" si="75"/>
        <v>7</v>
      </c>
      <c r="B989" s="438">
        <v>2140205</v>
      </c>
      <c r="C989" s="439" t="s">
        <v>1004</v>
      </c>
      <c r="D989" s="230">
        <v>0</v>
      </c>
      <c r="E989" s="230">
        <v>0</v>
      </c>
      <c r="F989" s="230"/>
      <c r="G989" s="472">
        <f t="shared" si="76"/>
        <v>0</v>
      </c>
      <c r="H989" s="472">
        <f t="shared" si="77"/>
        <v>0</v>
      </c>
      <c r="I989" s="688" t="str">
        <f t="shared" si="78"/>
        <v>否</v>
      </c>
      <c r="J989" s="689" t="str">
        <f t="shared" si="79"/>
        <v>项</v>
      </c>
      <c r="M989" s="408"/>
      <c r="O989" s="408"/>
    </row>
    <row r="990" s="681" customFormat="1" ht="36" customHeight="1" spans="1:15">
      <c r="A990" s="684">
        <f t="shared" si="75"/>
        <v>7</v>
      </c>
      <c r="B990" s="438">
        <v>2140206</v>
      </c>
      <c r="C990" s="439" t="s">
        <v>1005</v>
      </c>
      <c r="D990" s="230">
        <v>0</v>
      </c>
      <c r="E990" s="230">
        <v>0</v>
      </c>
      <c r="F990" s="230"/>
      <c r="G990" s="472">
        <f t="shared" si="76"/>
        <v>0</v>
      </c>
      <c r="H990" s="472">
        <f t="shared" si="77"/>
        <v>0</v>
      </c>
      <c r="I990" s="688" t="str">
        <f t="shared" si="78"/>
        <v>否</v>
      </c>
      <c r="J990" s="689" t="str">
        <f t="shared" si="79"/>
        <v>项</v>
      </c>
      <c r="M990" s="408"/>
      <c r="O990" s="408"/>
    </row>
    <row r="991" s="681" customFormat="1" ht="36" customHeight="1" spans="1:15">
      <c r="A991" s="684">
        <f t="shared" si="75"/>
        <v>7</v>
      </c>
      <c r="B991" s="438">
        <v>2140207</v>
      </c>
      <c r="C991" s="439" t="s">
        <v>1006</v>
      </c>
      <c r="D991" s="230">
        <v>0</v>
      </c>
      <c r="E991" s="230">
        <v>0</v>
      </c>
      <c r="F991" s="230"/>
      <c r="G991" s="472">
        <f t="shared" si="76"/>
        <v>0</v>
      </c>
      <c r="H991" s="472">
        <f t="shared" si="77"/>
        <v>0</v>
      </c>
      <c r="I991" s="688" t="str">
        <f t="shared" si="78"/>
        <v>否</v>
      </c>
      <c r="J991" s="689" t="str">
        <f t="shared" si="79"/>
        <v>项</v>
      </c>
      <c r="M991" s="408"/>
      <c r="O991" s="408"/>
    </row>
    <row r="992" s="681" customFormat="1" ht="36" customHeight="1" spans="1:15">
      <c r="A992" s="684">
        <f t="shared" si="75"/>
        <v>7</v>
      </c>
      <c r="B992" s="438">
        <v>2140208</v>
      </c>
      <c r="C992" s="439" t="s">
        <v>1007</v>
      </c>
      <c r="D992" s="230">
        <v>0</v>
      </c>
      <c r="E992" s="230">
        <v>0</v>
      </c>
      <c r="F992" s="230"/>
      <c r="G992" s="472">
        <f t="shared" si="76"/>
        <v>0</v>
      </c>
      <c r="H992" s="472">
        <f t="shared" si="77"/>
        <v>0</v>
      </c>
      <c r="I992" s="688" t="str">
        <f t="shared" si="78"/>
        <v>否</v>
      </c>
      <c r="J992" s="689" t="str">
        <f t="shared" si="79"/>
        <v>项</v>
      </c>
      <c r="M992" s="408"/>
      <c r="O992" s="408"/>
    </row>
    <row r="993" s="681" customFormat="1" ht="36" customHeight="1" spans="1:15">
      <c r="A993" s="684">
        <f t="shared" si="75"/>
        <v>7</v>
      </c>
      <c r="B993" s="438">
        <v>2140299</v>
      </c>
      <c r="C993" s="439" t="s">
        <v>1008</v>
      </c>
      <c r="D993" s="230">
        <v>0</v>
      </c>
      <c r="E993" s="230">
        <v>0</v>
      </c>
      <c r="F993" s="230"/>
      <c r="G993" s="472">
        <f t="shared" si="76"/>
        <v>0</v>
      </c>
      <c r="H993" s="472">
        <f t="shared" si="77"/>
        <v>0</v>
      </c>
      <c r="I993" s="688" t="str">
        <f t="shared" si="78"/>
        <v>否</v>
      </c>
      <c r="J993" s="689" t="str">
        <f t="shared" si="79"/>
        <v>项</v>
      </c>
      <c r="M993" s="408"/>
      <c r="O993" s="408"/>
    </row>
    <row r="994" s="681" customFormat="1" ht="36" customHeight="1" spans="1:10">
      <c r="A994" s="684">
        <f t="shared" si="75"/>
        <v>5</v>
      </c>
      <c r="B994" s="437">
        <v>21403</v>
      </c>
      <c r="C994" s="289" t="s">
        <v>1009</v>
      </c>
      <c r="D994" s="286">
        <v>0</v>
      </c>
      <c r="E994" s="286">
        <v>0</v>
      </c>
      <c r="F994" s="286">
        <f>SUM(F995:F1003)</f>
        <v>0</v>
      </c>
      <c r="G994" s="475">
        <f t="shared" si="76"/>
        <v>0</v>
      </c>
      <c r="H994" s="475">
        <f t="shared" si="77"/>
        <v>0</v>
      </c>
      <c r="I994" s="688" t="str">
        <f t="shared" si="78"/>
        <v>否</v>
      </c>
      <c r="J994" s="689" t="str">
        <f t="shared" si="79"/>
        <v>款</v>
      </c>
    </row>
    <row r="995" s="681" customFormat="1" ht="36" customHeight="1" spans="1:15">
      <c r="A995" s="684">
        <f t="shared" si="75"/>
        <v>7</v>
      </c>
      <c r="B995" s="438">
        <v>2140301</v>
      </c>
      <c r="C995" s="439" t="s">
        <v>307</v>
      </c>
      <c r="D995" s="230">
        <v>0</v>
      </c>
      <c r="E995" s="230">
        <v>0</v>
      </c>
      <c r="F995" s="230"/>
      <c r="G995" s="472">
        <f t="shared" si="76"/>
        <v>0</v>
      </c>
      <c r="H995" s="472">
        <f t="shared" si="77"/>
        <v>0</v>
      </c>
      <c r="I995" s="688" t="str">
        <f t="shared" si="78"/>
        <v>否</v>
      </c>
      <c r="J995" s="689" t="str">
        <f t="shared" si="79"/>
        <v>项</v>
      </c>
      <c r="M995" s="408"/>
      <c r="O995" s="408"/>
    </row>
    <row r="996" s="681" customFormat="1" ht="36" customHeight="1" spans="1:15">
      <c r="A996" s="684">
        <f t="shared" si="75"/>
        <v>7</v>
      </c>
      <c r="B996" s="438">
        <v>2140302</v>
      </c>
      <c r="C996" s="439" t="s">
        <v>308</v>
      </c>
      <c r="D996" s="230">
        <v>0</v>
      </c>
      <c r="E996" s="230">
        <v>0</v>
      </c>
      <c r="F996" s="230"/>
      <c r="G996" s="472">
        <f t="shared" si="76"/>
        <v>0</v>
      </c>
      <c r="H996" s="472">
        <f t="shared" si="77"/>
        <v>0</v>
      </c>
      <c r="I996" s="688" t="str">
        <f t="shared" si="78"/>
        <v>否</v>
      </c>
      <c r="J996" s="689" t="str">
        <f t="shared" si="79"/>
        <v>项</v>
      </c>
      <c r="M996" s="408"/>
      <c r="O996" s="408"/>
    </row>
    <row r="997" s="681" customFormat="1" ht="36" customHeight="1" spans="1:15">
      <c r="A997" s="684">
        <f t="shared" si="75"/>
        <v>7</v>
      </c>
      <c r="B997" s="438">
        <v>2140303</v>
      </c>
      <c r="C997" s="439" t="s">
        <v>309</v>
      </c>
      <c r="D997" s="230">
        <v>0</v>
      </c>
      <c r="E997" s="230">
        <v>0</v>
      </c>
      <c r="F997" s="230"/>
      <c r="G997" s="472">
        <f t="shared" si="76"/>
        <v>0</v>
      </c>
      <c r="H997" s="472">
        <f t="shared" si="77"/>
        <v>0</v>
      </c>
      <c r="I997" s="688" t="str">
        <f t="shared" si="78"/>
        <v>否</v>
      </c>
      <c r="J997" s="689" t="str">
        <f t="shared" si="79"/>
        <v>项</v>
      </c>
      <c r="M997" s="408"/>
      <c r="O997" s="408"/>
    </row>
    <row r="998" s="681" customFormat="1" ht="36" customHeight="1" spans="1:15">
      <c r="A998" s="684">
        <f t="shared" si="75"/>
        <v>7</v>
      </c>
      <c r="B998" s="438">
        <v>2140304</v>
      </c>
      <c r="C998" s="439" t="s">
        <v>1010</v>
      </c>
      <c r="D998" s="230">
        <v>0</v>
      </c>
      <c r="E998" s="230">
        <v>0</v>
      </c>
      <c r="F998" s="230"/>
      <c r="G998" s="472">
        <f t="shared" si="76"/>
        <v>0</v>
      </c>
      <c r="H998" s="472">
        <f t="shared" si="77"/>
        <v>0</v>
      </c>
      <c r="I998" s="688" t="str">
        <f t="shared" si="78"/>
        <v>否</v>
      </c>
      <c r="J998" s="689" t="str">
        <f t="shared" si="79"/>
        <v>项</v>
      </c>
      <c r="M998" s="408"/>
      <c r="O998" s="408"/>
    </row>
    <row r="999" s="681" customFormat="1" ht="36" customHeight="1" spans="1:15">
      <c r="A999" s="684">
        <f t="shared" si="75"/>
        <v>7</v>
      </c>
      <c r="B999" s="438">
        <v>2140305</v>
      </c>
      <c r="C999" s="439" t="s">
        <v>1011</v>
      </c>
      <c r="D999" s="230">
        <v>0</v>
      </c>
      <c r="E999" s="230">
        <v>0</v>
      </c>
      <c r="F999" s="230"/>
      <c r="G999" s="472">
        <f t="shared" si="76"/>
        <v>0</v>
      </c>
      <c r="H999" s="472">
        <f t="shared" si="77"/>
        <v>0</v>
      </c>
      <c r="I999" s="688" t="str">
        <f t="shared" si="78"/>
        <v>否</v>
      </c>
      <c r="J999" s="689" t="str">
        <f t="shared" si="79"/>
        <v>项</v>
      </c>
      <c r="M999" s="408"/>
      <c r="O999" s="408"/>
    </row>
    <row r="1000" s="681" customFormat="1" ht="36" customHeight="1" spans="1:15">
      <c r="A1000" s="684">
        <f t="shared" si="75"/>
        <v>7</v>
      </c>
      <c r="B1000" s="438">
        <v>2140306</v>
      </c>
      <c r="C1000" s="439" t="s">
        <v>1012</v>
      </c>
      <c r="D1000" s="230">
        <v>0</v>
      </c>
      <c r="E1000" s="230">
        <v>0</v>
      </c>
      <c r="F1000" s="230"/>
      <c r="G1000" s="472">
        <f t="shared" si="76"/>
        <v>0</v>
      </c>
      <c r="H1000" s="472">
        <f t="shared" si="77"/>
        <v>0</v>
      </c>
      <c r="I1000" s="688" t="str">
        <f t="shared" si="78"/>
        <v>否</v>
      </c>
      <c r="J1000" s="689" t="str">
        <f t="shared" si="79"/>
        <v>项</v>
      </c>
      <c r="M1000" s="408"/>
      <c r="O1000" s="408"/>
    </row>
    <row r="1001" s="681" customFormat="1" ht="36" customHeight="1" spans="1:15">
      <c r="A1001" s="684">
        <f t="shared" si="75"/>
        <v>7</v>
      </c>
      <c r="B1001" s="438">
        <v>2140307</v>
      </c>
      <c r="C1001" s="439" t="s">
        <v>1013</v>
      </c>
      <c r="D1001" s="230">
        <v>0</v>
      </c>
      <c r="E1001" s="230">
        <v>0</v>
      </c>
      <c r="F1001" s="230"/>
      <c r="G1001" s="472">
        <f t="shared" si="76"/>
        <v>0</v>
      </c>
      <c r="H1001" s="472">
        <f t="shared" si="77"/>
        <v>0</v>
      </c>
      <c r="I1001" s="688" t="str">
        <f t="shared" si="78"/>
        <v>否</v>
      </c>
      <c r="J1001" s="689" t="str">
        <f t="shared" si="79"/>
        <v>项</v>
      </c>
      <c r="M1001" s="408"/>
      <c r="O1001" s="408"/>
    </row>
    <row r="1002" s="681" customFormat="1" ht="36" customHeight="1" spans="1:15">
      <c r="A1002" s="684">
        <f t="shared" si="75"/>
        <v>7</v>
      </c>
      <c r="B1002" s="438">
        <v>2140308</v>
      </c>
      <c r="C1002" s="439" t="s">
        <v>1014</v>
      </c>
      <c r="D1002" s="230">
        <v>0</v>
      </c>
      <c r="E1002" s="230">
        <v>0</v>
      </c>
      <c r="F1002" s="230"/>
      <c r="G1002" s="472">
        <f t="shared" si="76"/>
        <v>0</v>
      </c>
      <c r="H1002" s="472">
        <f t="shared" si="77"/>
        <v>0</v>
      </c>
      <c r="I1002" s="688" t="str">
        <f t="shared" si="78"/>
        <v>否</v>
      </c>
      <c r="J1002" s="689" t="str">
        <f t="shared" si="79"/>
        <v>项</v>
      </c>
      <c r="M1002" s="408"/>
      <c r="O1002" s="408"/>
    </row>
    <row r="1003" s="681" customFormat="1" ht="36" customHeight="1" spans="1:15">
      <c r="A1003" s="684">
        <f t="shared" si="75"/>
        <v>7</v>
      </c>
      <c r="B1003" s="438">
        <v>2140399</v>
      </c>
      <c r="C1003" s="439" t="s">
        <v>1015</v>
      </c>
      <c r="D1003" s="230">
        <v>0</v>
      </c>
      <c r="E1003" s="230">
        <v>0</v>
      </c>
      <c r="F1003" s="230"/>
      <c r="G1003" s="472">
        <f t="shared" si="76"/>
        <v>0</v>
      </c>
      <c r="H1003" s="472">
        <f t="shared" si="77"/>
        <v>0</v>
      </c>
      <c r="I1003" s="688" t="str">
        <f t="shared" si="78"/>
        <v>否</v>
      </c>
      <c r="J1003" s="689" t="str">
        <f t="shared" si="79"/>
        <v>项</v>
      </c>
      <c r="M1003" s="408"/>
      <c r="O1003" s="408"/>
    </row>
    <row r="1004" s="681" customFormat="1" ht="36" customHeight="1" spans="1:10">
      <c r="A1004" s="684">
        <f t="shared" si="75"/>
        <v>5</v>
      </c>
      <c r="B1004" s="437">
        <v>21405</v>
      </c>
      <c r="C1004" s="289" t="s">
        <v>1016</v>
      </c>
      <c r="D1004" s="286">
        <v>0</v>
      </c>
      <c r="E1004" s="286">
        <v>0</v>
      </c>
      <c r="F1004" s="286">
        <f>SUM(F1005:F1010)</f>
        <v>0</v>
      </c>
      <c r="G1004" s="475">
        <f t="shared" si="76"/>
        <v>0</v>
      </c>
      <c r="H1004" s="475">
        <f t="shared" si="77"/>
        <v>0</v>
      </c>
      <c r="I1004" s="688" t="str">
        <f t="shared" si="78"/>
        <v>否</v>
      </c>
      <c r="J1004" s="689" t="str">
        <f t="shared" si="79"/>
        <v>款</v>
      </c>
    </row>
    <row r="1005" s="681" customFormat="1" ht="36" customHeight="1" spans="1:15">
      <c r="A1005" s="684">
        <f t="shared" si="75"/>
        <v>7</v>
      </c>
      <c r="B1005" s="438">
        <v>2140501</v>
      </c>
      <c r="C1005" s="439" t="s">
        <v>307</v>
      </c>
      <c r="D1005" s="230">
        <v>0</v>
      </c>
      <c r="E1005" s="230">
        <v>0</v>
      </c>
      <c r="F1005" s="230"/>
      <c r="G1005" s="472">
        <f t="shared" si="76"/>
        <v>0</v>
      </c>
      <c r="H1005" s="472">
        <f t="shared" si="77"/>
        <v>0</v>
      </c>
      <c r="I1005" s="688" t="str">
        <f t="shared" si="78"/>
        <v>否</v>
      </c>
      <c r="J1005" s="689" t="str">
        <f t="shared" si="79"/>
        <v>项</v>
      </c>
      <c r="M1005" s="408"/>
      <c r="O1005" s="408"/>
    </row>
    <row r="1006" s="681" customFormat="1" ht="36" customHeight="1" spans="1:15">
      <c r="A1006" s="684">
        <f t="shared" si="75"/>
        <v>7</v>
      </c>
      <c r="B1006" s="438">
        <v>2140502</v>
      </c>
      <c r="C1006" s="439" t="s">
        <v>308</v>
      </c>
      <c r="D1006" s="230">
        <v>0</v>
      </c>
      <c r="E1006" s="230">
        <v>0</v>
      </c>
      <c r="F1006" s="230"/>
      <c r="G1006" s="472">
        <f t="shared" si="76"/>
        <v>0</v>
      </c>
      <c r="H1006" s="472">
        <f t="shared" si="77"/>
        <v>0</v>
      </c>
      <c r="I1006" s="688" t="str">
        <f t="shared" si="78"/>
        <v>否</v>
      </c>
      <c r="J1006" s="689" t="str">
        <f t="shared" si="79"/>
        <v>项</v>
      </c>
      <c r="M1006" s="408"/>
      <c r="O1006" s="408"/>
    </row>
    <row r="1007" s="681" customFormat="1" ht="36" customHeight="1" spans="1:15">
      <c r="A1007" s="684">
        <f t="shared" si="75"/>
        <v>7</v>
      </c>
      <c r="B1007" s="438">
        <v>2140503</v>
      </c>
      <c r="C1007" s="439" t="s">
        <v>309</v>
      </c>
      <c r="D1007" s="230">
        <v>0</v>
      </c>
      <c r="E1007" s="230">
        <v>0</v>
      </c>
      <c r="F1007" s="230"/>
      <c r="G1007" s="472">
        <f t="shared" si="76"/>
        <v>0</v>
      </c>
      <c r="H1007" s="472">
        <f t="shared" si="77"/>
        <v>0</v>
      </c>
      <c r="I1007" s="688" t="str">
        <f t="shared" si="78"/>
        <v>否</v>
      </c>
      <c r="J1007" s="689" t="str">
        <f t="shared" si="79"/>
        <v>项</v>
      </c>
      <c r="M1007" s="408"/>
      <c r="O1007" s="408"/>
    </row>
    <row r="1008" s="681" customFormat="1" ht="36" customHeight="1" spans="1:15">
      <c r="A1008" s="684">
        <f t="shared" si="75"/>
        <v>7</v>
      </c>
      <c r="B1008" s="438">
        <v>2140504</v>
      </c>
      <c r="C1008" s="439" t="s">
        <v>1007</v>
      </c>
      <c r="D1008" s="230">
        <v>0</v>
      </c>
      <c r="E1008" s="230">
        <v>0</v>
      </c>
      <c r="F1008" s="230"/>
      <c r="G1008" s="472">
        <f t="shared" si="76"/>
        <v>0</v>
      </c>
      <c r="H1008" s="472">
        <f t="shared" si="77"/>
        <v>0</v>
      </c>
      <c r="I1008" s="688" t="str">
        <f t="shared" si="78"/>
        <v>否</v>
      </c>
      <c r="J1008" s="689" t="str">
        <f t="shared" si="79"/>
        <v>项</v>
      </c>
      <c r="M1008" s="408"/>
      <c r="O1008" s="408"/>
    </row>
    <row r="1009" s="681" customFormat="1" ht="36" customHeight="1" spans="1:15">
      <c r="A1009" s="684">
        <f t="shared" si="75"/>
        <v>7</v>
      </c>
      <c r="B1009" s="438">
        <v>2140505</v>
      </c>
      <c r="C1009" s="439" t="s">
        <v>1017</v>
      </c>
      <c r="D1009" s="230">
        <v>0</v>
      </c>
      <c r="E1009" s="230">
        <v>0</v>
      </c>
      <c r="F1009" s="230"/>
      <c r="G1009" s="472">
        <f t="shared" si="76"/>
        <v>0</v>
      </c>
      <c r="H1009" s="472">
        <f t="shared" si="77"/>
        <v>0</v>
      </c>
      <c r="I1009" s="688" t="str">
        <f t="shared" si="78"/>
        <v>否</v>
      </c>
      <c r="J1009" s="689" t="str">
        <f t="shared" si="79"/>
        <v>项</v>
      </c>
      <c r="M1009" s="408"/>
      <c r="O1009" s="408"/>
    </row>
    <row r="1010" s="681" customFormat="1" ht="36" customHeight="1" spans="1:15">
      <c r="A1010" s="684">
        <f t="shared" si="75"/>
        <v>7</v>
      </c>
      <c r="B1010" s="438">
        <v>2140599</v>
      </c>
      <c r="C1010" s="439" t="s">
        <v>1018</v>
      </c>
      <c r="D1010" s="230">
        <v>0</v>
      </c>
      <c r="E1010" s="230">
        <v>0</v>
      </c>
      <c r="F1010" s="230"/>
      <c r="G1010" s="472">
        <f t="shared" si="76"/>
        <v>0</v>
      </c>
      <c r="H1010" s="472">
        <f t="shared" si="77"/>
        <v>0</v>
      </c>
      <c r="I1010" s="688" t="str">
        <f t="shared" si="78"/>
        <v>否</v>
      </c>
      <c r="J1010" s="689" t="str">
        <f t="shared" si="79"/>
        <v>项</v>
      </c>
      <c r="M1010" s="408"/>
      <c r="O1010" s="408"/>
    </row>
    <row r="1011" s="681" customFormat="1" ht="36" customHeight="1" spans="1:10">
      <c r="A1011" s="684">
        <f t="shared" si="75"/>
        <v>5</v>
      </c>
      <c r="B1011" s="437">
        <v>21406</v>
      </c>
      <c r="C1011" s="289" t="s">
        <v>1019</v>
      </c>
      <c r="D1011" s="286">
        <v>0</v>
      </c>
      <c r="E1011" s="286">
        <v>0</v>
      </c>
      <c r="F1011" s="286">
        <f>SUM(F1012:F1015)</f>
        <v>0</v>
      </c>
      <c r="G1011" s="475">
        <f t="shared" si="76"/>
        <v>0</v>
      </c>
      <c r="H1011" s="475">
        <f t="shared" si="77"/>
        <v>0</v>
      </c>
      <c r="I1011" s="688" t="str">
        <f t="shared" si="78"/>
        <v>否</v>
      </c>
      <c r="J1011" s="689" t="str">
        <f t="shared" si="79"/>
        <v>款</v>
      </c>
    </row>
    <row r="1012" s="681" customFormat="1" ht="36" customHeight="1" spans="1:15">
      <c r="A1012" s="684">
        <f t="shared" si="75"/>
        <v>7</v>
      </c>
      <c r="B1012" s="438">
        <v>2140601</v>
      </c>
      <c r="C1012" s="439" t="s">
        <v>1020</v>
      </c>
      <c r="D1012" s="230">
        <v>0</v>
      </c>
      <c r="E1012" s="230">
        <v>0</v>
      </c>
      <c r="F1012" s="268"/>
      <c r="G1012" s="472">
        <f t="shared" si="76"/>
        <v>0</v>
      </c>
      <c r="H1012" s="472">
        <f t="shared" si="77"/>
        <v>0</v>
      </c>
      <c r="I1012" s="688" t="str">
        <f t="shared" si="78"/>
        <v>否</v>
      </c>
      <c r="J1012" s="689" t="str">
        <f t="shared" si="79"/>
        <v>项</v>
      </c>
      <c r="M1012" s="408"/>
      <c r="O1012" s="408"/>
    </row>
    <row r="1013" s="681" customFormat="1" ht="36" customHeight="1" spans="1:15">
      <c r="A1013" s="684">
        <f t="shared" si="75"/>
        <v>7</v>
      </c>
      <c r="B1013" s="438">
        <v>2140602</v>
      </c>
      <c r="C1013" s="439" t="s">
        <v>1021</v>
      </c>
      <c r="D1013" s="230">
        <v>0</v>
      </c>
      <c r="E1013" s="230">
        <v>0</v>
      </c>
      <c r="F1013" s="268"/>
      <c r="G1013" s="472">
        <f t="shared" si="76"/>
        <v>0</v>
      </c>
      <c r="H1013" s="472">
        <f t="shared" si="77"/>
        <v>0</v>
      </c>
      <c r="I1013" s="688" t="str">
        <f t="shared" si="78"/>
        <v>否</v>
      </c>
      <c r="J1013" s="689" t="str">
        <f t="shared" si="79"/>
        <v>项</v>
      </c>
      <c r="M1013" s="408"/>
      <c r="O1013" s="408"/>
    </row>
    <row r="1014" s="681" customFormat="1" ht="36" customHeight="1" spans="1:15">
      <c r="A1014" s="684">
        <f t="shared" si="75"/>
        <v>7</v>
      </c>
      <c r="B1014" s="438">
        <v>2140603</v>
      </c>
      <c r="C1014" s="439" t="s">
        <v>1022</v>
      </c>
      <c r="D1014" s="230">
        <v>0</v>
      </c>
      <c r="E1014" s="230">
        <v>0</v>
      </c>
      <c r="F1014" s="268"/>
      <c r="G1014" s="472">
        <f t="shared" si="76"/>
        <v>0</v>
      </c>
      <c r="H1014" s="472">
        <f t="shared" si="77"/>
        <v>0</v>
      </c>
      <c r="I1014" s="688" t="str">
        <f t="shared" si="78"/>
        <v>否</v>
      </c>
      <c r="J1014" s="689" t="str">
        <f t="shared" si="79"/>
        <v>项</v>
      </c>
      <c r="M1014" s="408"/>
      <c r="O1014" s="408"/>
    </row>
    <row r="1015" s="681" customFormat="1" ht="36" customHeight="1" spans="1:15">
      <c r="A1015" s="684">
        <f t="shared" si="75"/>
        <v>7</v>
      </c>
      <c r="B1015" s="438">
        <v>2140699</v>
      </c>
      <c r="C1015" s="439" t="s">
        <v>1023</v>
      </c>
      <c r="D1015" s="230">
        <v>0</v>
      </c>
      <c r="E1015" s="230">
        <v>0</v>
      </c>
      <c r="F1015" s="268"/>
      <c r="G1015" s="472">
        <f t="shared" si="76"/>
        <v>0</v>
      </c>
      <c r="H1015" s="472">
        <f t="shared" si="77"/>
        <v>0</v>
      </c>
      <c r="I1015" s="688" t="str">
        <f t="shared" si="78"/>
        <v>否</v>
      </c>
      <c r="J1015" s="689" t="str">
        <f t="shared" si="79"/>
        <v>项</v>
      </c>
      <c r="M1015" s="408"/>
      <c r="O1015" s="408"/>
    </row>
    <row r="1016" s="681" customFormat="1" ht="36" customHeight="1" spans="1:10">
      <c r="A1016" s="684">
        <f t="shared" si="75"/>
        <v>5</v>
      </c>
      <c r="B1016" s="437">
        <v>21499</v>
      </c>
      <c r="C1016" s="289" t="s">
        <v>1024</v>
      </c>
      <c r="D1016" s="286">
        <v>345</v>
      </c>
      <c r="E1016" s="286">
        <v>0</v>
      </c>
      <c r="F1016" s="286">
        <f>SUM(F1017:F1018)</f>
        <v>73</v>
      </c>
      <c r="G1016" s="475">
        <f t="shared" si="76"/>
        <v>-0.788405797101449</v>
      </c>
      <c r="H1016" s="475">
        <f t="shared" si="77"/>
        <v>0</v>
      </c>
      <c r="I1016" s="688" t="str">
        <f t="shared" si="78"/>
        <v>是</v>
      </c>
      <c r="J1016" s="689" t="str">
        <f t="shared" si="79"/>
        <v>款</v>
      </c>
    </row>
    <row r="1017" s="681" customFormat="1" ht="36" customHeight="1" spans="1:15">
      <c r="A1017" s="684">
        <f t="shared" si="75"/>
        <v>7</v>
      </c>
      <c r="B1017" s="438">
        <v>2149901</v>
      </c>
      <c r="C1017" s="439" t="s">
        <v>1025</v>
      </c>
      <c r="D1017" s="230">
        <v>345</v>
      </c>
      <c r="E1017" s="230">
        <v>0</v>
      </c>
      <c r="F1017" s="230">
        <v>73</v>
      </c>
      <c r="G1017" s="472">
        <f t="shared" si="76"/>
        <v>-0.788405797101449</v>
      </c>
      <c r="H1017" s="472">
        <f t="shared" si="77"/>
        <v>0</v>
      </c>
      <c r="I1017" s="688" t="str">
        <f t="shared" si="78"/>
        <v>是</v>
      </c>
      <c r="J1017" s="689" t="str">
        <f t="shared" si="79"/>
        <v>项</v>
      </c>
      <c r="M1017" s="408"/>
      <c r="O1017" s="691">
        <f>VLOOKUP(B1017,[267]Sheet1!$D$6:$M$413,10,0)</f>
        <v>73</v>
      </c>
    </row>
    <row r="1018" s="681" customFormat="1" ht="36" customHeight="1" spans="1:15">
      <c r="A1018" s="684">
        <f t="shared" si="75"/>
        <v>7</v>
      </c>
      <c r="B1018" s="438">
        <v>2149999</v>
      </c>
      <c r="C1018" s="439" t="s">
        <v>1024</v>
      </c>
      <c r="D1018" s="230">
        <v>0</v>
      </c>
      <c r="E1018" s="230">
        <v>0</v>
      </c>
      <c r="F1018" s="230"/>
      <c r="G1018" s="472">
        <f t="shared" si="76"/>
        <v>0</v>
      </c>
      <c r="H1018" s="472">
        <f t="shared" si="77"/>
        <v>0</v>
      </c>
      <c r="I1018" s="688" t="str">
        <f t="shared" si="78"/>
        <v>否</v>
      </c>
      <c r="J1018" s="689" t="str">
        <f t="shared" si="79"/>
        <v>项</v>
      </c>
      <c r="M1018" s="408"/>
      <c r="O1018" s="408"/>
    </row>
    <row r="1019" s="681" customFormat="1" ht="36" customHeight="1" spans="1:10">
      <c r="A1019" s="684">
        <f t="shared" si="75"/>
        <v>4</v>
      </c>
      <c r="B1019" s="402" t="s">
        <v>1361</v>
      </c>
      <c r="C1019" s="445" t="s">
        <v>1341</v>
      </c>
      <c r="D1019" s="230"/>
      <c r="E1019" s="230"/>
      <c r="F1019" s="230"/>
      <c r="G1019" s="475">
        <f t="shared" si="76"/>
        <v>0</v>
      </c>
      <c r="H1019" s="475">
        <f t="shared" si="77"/>
        <v>0</v>
      </c>
      <c r="I1019" s="688" t="str">
        <f t="shared" si="78"/>
        <v>否</v>
      </c>
      <c r="J1019" s="689" t="str">
        <f t="shared" si="79"/>
        <v>项</v>
      </c>
    </row>
    <row r="1020" s="681" customFormat="1" ht="36" customHeight="1" spans="1:10">
      <c r="A1020" s="684">
        <f t="shared" si="75"/>
        <v>3</v>
      </c>
      <c r="B1020" s="437">
        <v>215</v>
      </c>
      <c r="C1020" s="285" t="s">
        <v>270</v>
      </c>
      <c r="D1020" s="286">
        <v>480</v>
      </c>
      <c r="E1020" s="286">
        <v>603</v>
      </c>
      <c r="F1020" s="286">
        <f>SUM(F1021,F1031,F1047,F1052,F1063,F1070,F1078,F1084)</f>
        <v>599</v>
      </c>
      <c r="G1020" s="475">
        <f t="shared" si="76"/>
        <v>0.247916666666667</v>
      </c>
      <c r="H1020" s="475">
        <f t="shared" si="77"/>
        <v>0.993366500829187</v>
      </c>
      <c r="I1020" s="688" t="str">
        <f t="shared" si="78"/>
        <v>是</v>
      </c>
      <c r="J1020" s="689" t="str">
        <f t="shared" si="79"/>
        <v>类</v>
      </c>
    </row>
    <row r="1021" s="681" customFormat="1" ht="36" customHeight="1" spans="1:10">
      <c r="A1021" s="684">
        <f t="shared" si="75"/>
        <v>5</v>
      </c>
      <c r="B1021" s="437">
        <v>21501</v>
      </c>
      <c r="C1021" s="289" t="s">
        <v>1026</v>
      </c>
      <c r="D1021" s="286">
        <v>0</v>
      </c>
      <c r="E1021" s="286">
        <v>31</v>
      </c>
      <c r="F1021" s="286">
        <f>SUM(F1022:F1030)</f>
        <v>293</v>
      </c>
      <c r="G1021" s="475">
        <f t="shared" si="76"/>
        <v>0</v>
      </c>
      <c r="H1021" s="475">
        <f t="shared" si="77"/>
        <v>9.45161290322581</v>
      </c>
      <c r="I1021" s="688" t="str">
        <f t="shared" si="78"/>
        <v>是</v>
      </c>
      <c r="J1021" s="689" t="str">
        <f t="shared" si="79"/>
        <v>款</v>
      </c>
    </row>
    <row r="1022" s="681" customFormat="1" ht="36" customHeight="1" spans="1:15">
      <c r="A1022" s="684">
        <f t="shared" si="75"/>
        <v>7</v>
      </c>
      <c r="B1022" s="438">
        <v>2150101</v>
      </c>
      <c r="C1022" s="439" t="s">
        <v>307</v>
      </c>
      <c r="D1022" s="230">
        <v>0</v>
      </c>
      <c r="E1022" s="230">
        <v>31</v>
      </c>
      <c r="F1022" s="230">
        <v>293</v>
      </c>
      <c r="G1022" s="472">
        <f t="shared" si="76"/>
        <v>0</v>
      </c>
      <c r="H1022" s="472">
        <f t="shared" si="77"/>
        <v>9.45161290322581</v>
      </c>
      <c r="I1022" s="688" t="str">
        <f t="shared" si="78"/>
        <v>是</v>
      </c>
      <c r="J1022" s="689" t="str">
        <f t="shared" si="79"/>
        <v>项</v>
      </c>
      <c r="M1022" s="690">
        <f>VLOOKUP(B1022,[262]公共预算支出!$C$3:$G$395,5,FALSE)</f>
        <v>291</v>
      </c>
      <c r="O1022" s="691">
        <f>VLOOKUP(B1022,[267]Sheet1!$D$6:$M$413,10,0)</f>
        <v>293</v>
      </c>
    </row>
    <row r="1023" s="681" customFormat="1" ht="36" customHeight="1" spans="1:15">
      <c r="A1023" s="684">
        <f t="shared" si="75"/>
        <v>7</v>
      </c>
      <c r="B1023" s="438">
        <v>2150102</v>
      </c>
      <c r="C1023" s="439" t="s">
        <v>308</v>
      </c>
      <c r="D1023" s="230">
        <v>0</v>
      </c>
      <c r="E1023" s="230">
        <v>0</v>
      </c>
      <c r="F1023" s="230"/>
      <c r="G1023" s="472">
        <f t="shared" si="76"/>
        <v>0</v>
      </c>
      <c r="H1023" s="472">
        <f t="shared" si="77"/>
        <v>0</v>
      </c>
      <c r="I1023" s="688" t="str">
        <f t="shared" si="78"/>
        <v>否</v>
      </c>
      <c r="J1023" s="689" t="str">
        <f t="shared" si="79"/>
        <v>项</v>
      </c>
      <c r="M1023" s="408"/>
      <c r="O1023" s="408"/>
    </row>
    <row r="1024" s="681" customFormat="1" ht="36" customHeight="1" spans="1:15">
      <c r="A1024" s="684">
        <f t="shared" si="75"/>
        <v>7</v>
      </c>
      <c r="B1024" s="438">
        <v>2150103</v>
      </c>
      <c r="C1024" s="439" t="s">
        <v>309</v>
      </c>
      <c r="D1024" s="230">
        <v>0</v>
      </c>
      <c r="E1024" s="230">
        <v>0</v>
      </c>
      <c r="F1024" s="230"/>
      <c r="G1024" s="472">
        <f t="shared" si="76"/>
        <v>0</v>
      </c>
      <c r="H1024" s="472">
        <f t="shared" si="77"/>
        <v>0</v>
      </c>
      <c r="I1024" s="688" t="str">
        <f t="shared" si="78"/>
        <v>否</v>
      </c>
      <c r="J1024" s="689" t="str">
        <f t="shared" si="79"/>
        <v>项</v>
      </c>
      <c r="M1024" s="408"/>
      <c r="O1024" s="408"/>
    </row>
    <row r="1025" s="681" customFormat="1" ht="36" customHeight="1" spans="1:15">
      <c r="A1025" s="684">
        <f t="shared" si="75"/>
        <v>7</v>
      </c>
      <c r="B1025" s="438">
        <v>2150104</v>
      </c>
      <c r="C1025" s="439" t="s">
        <v>1027</v>
      </c>
      <c r="D1025" s="230">
        <v>0</v>
      </c>
      <c r="E1025" s="230">
        <v>0</v>
      </c>
      <c r="F1025" s="230"/>
      <c r="G1025" s="472">
        <f t="shared" si="76"/>
        <v>0</v>
      </c>
      <c r="H1025" s="472">
        <f t="shared" si="77"/>
        <v>0</v>
      </c>
      <c r="I1025" s="688" t="str">
        <f t="shared" si="78"/>
        <v>否</v>
      </c>
      <c r="J1025" s="689" t="str">
        <f t="shared" si="79"/>
        <v>项</v>
      </c>
      <c r="M1025" s="408"/>
      <c r="O1025" s="408"/>
    </row>
    <row r="1026" s="681" customFormat="1" ht="36" customHeight="1" spans="1:15">
      <c r="A1026" s="684">
        <f t="shared" si="75"/>
        <v>7</v>
      </c>
      <c r="B1026" s="438">
        <v>2150105</v>
      </c>
      <c r="C1026" s="439" t="s">
        <v>1028</v>
      </c>
      <c r="D1026" s="230">
        <v>0</v>
      </c>
      <c r="E1026" s="230">
        <v>0</v>
      </c>
      <c r="F1026" s="230"/>
      <c r="G1026" s="472">
        <f t="shared" si="76"/>
        <v>0</v>
      </c>
      <c r="H1026" s="472">
        <f t="shared" si="77"/>
        <v>0</v>
      </c>
      <c r="I1026" s="688" t="str">
        <f t="shared" si="78"/>
        <v>否</v>
      </c>
      <c r="J1026" s="689" t="str">
        <f t="shared" si="79"/>
        <v>项</v>
      </c>
      <c r="M1026" s="408"/>
      <c r="O1026" s="408"/>
    </row>
    <row r="1027" s="681" customFormat="1" ht="36" customHeight="1" spans="1:15">
      <c r="A1027" s="684">
        <f t="shared" si="75"/>
        <v>7</v>
      </c>
      <c r="B1027" s="438">
        <v>2150106</v>
      </c>
      <c r="C1027" s="439" t="s">
        <v>1029</v>
      </c>
      <c r="D1027" s="230">
        <v>0</v>
      </c>
      <c r="E1027" s="230">
        <v>0</v>
      </c>
      <c r="F1027" s="230"/>
      <c r="G1027" s="472">
        <f t="shared" si="76"/>
        <v>0</v>
      </c>
      <c r="H1027" s="472">
        <f t="shared" si="77"/>
        <v>0</v>
      </c>
      <c r="I1027" s="688" t="str">
        <f t="shared" si="78"/>
        <v>否</v>
      </c>
      <c r="J1027" s="689" t="str">
        <f t="shared" si="79"/>
        <v>项</v>
      </c>
      <c r="M1027" s="408"/>
      <c r="O1027" s="408"/>
    </row>
    <row r="1028" s="681" customFormat="1" ht="36" customHeight="1" spans="1:15">
      <c r="A1028" s="684">
        <f t="shared" si="75"/>
        <v>7</v>
      </c>
      <c r="B1028" s="438">
        <v>2150107</v>
      </c>
      <c r="C1028" s="439" t="s">
        <v>1030</v>
      </c>
      <c r="D1028" s="230">
        <v>0</v>
      </c>
      <c r="E1028" s="230">
        <v>0</v>
      </c>
      <c r="F1028" s="230"/>
      <c r="G1028" s="472">
        <f t="shared" si="76"/>
        <v>0</v>
      </c>
      <c r="H1028" s="472">
        <f t="shared" si="77"/>
        <v>0</v>
      </c>
      <c r="I1028" s="688" t="str">
        <f t="shared" si="78"/>
        <v>否</v>
      </c>
      <c r="J1028" s="689" t="str">
        <f t="shared" si="79"/>
        <v>项</v>
      </c>
      <c r="M1028" s="408"/>
      <c r="O1028" s="408"/>
    </row>
    <row r="1029" s="681" customFormat="1" ht="36" customHeight="1" spans="1:15">
      <c r="A1029" s="684">
        <f t="shared" si="75"/>
        <v>7</v>
      </c>
      <c r="B1029" s="438">
        <v>2150108</v>
      </c>
      <c r="C1029" s="439" t="s">
        <v>1031</v>
      </c>
      <c r="D1029" s="230">
        <v>0</v>
      </c>
      <c r="E1029" s="230">
        <v>0</v>
      </c>
      <c r="F1029" s="230"/>
      <c r="G1029" s="472">
        <f t="shared" si="76"/>
        <v>0</v>
      </c>
      <c r="H1029" s="472">
        <f t="shared" si="77"/>
        <v>0</v>
      </c>
      <c r="I1029" s="688" t="str">
        <f t="shared" si="78"/>
        <v>否</v>
      </c>
      <c r="J1029" s="689" t="str">
        <f t="shared" si="79"/>
        <v>项</v>
      </c>
      <c r="M1029" s="408"/>
      <c r="O1029" s="408"/>
    </row>
    <row r="1030" s="681" customFormat="1" ht="36" customHeight="1" spans="1:15">
      <c r="A1030" s="684">
        <f t="shared" ref="A1030:A1093" si="80">LEN(B1030)</f>
        <v>7</v>
      </c>
      <c r="B1030" s="438">
        <v>2150199</v>
      </c>
      <c r="C1030" s="439" t="s">
        <v>1032</v>
      </c>
      <c r="D1030" s="230">
        <v>0</v>
      </c>
      <c r="E1030" s="230">
        <v>0</v>
      </c>
      <c r="F1030" s="230"/>
      <c r="G1030" s="472">
        <f t="shared" ref="G1030:G1093" si="81">IF(D1030&lt;0,"",IFERROR(F1030/D1030-1,0))</f>
        <v>0</v>
      </c>
      <c r="H1030" s="472">
        <f t="shared" ref="H1030:H1093" si="82">IF(D1030&lt;0,"",IFERROR(F1030/E1030,0))</f>
        <v>0</v>
      </c>
      <c r="I1030" s="688" t="str">
        <f t="shared" ref="I1030:I1093" si="83">IF(LEN(B1030)=3,"是",IF(C1030&lt;&gt;"",IF(SUM(D1030:F1030)&lt;&gt;0,"是","否"),"是"))</f>
        <v>否</v>
      </c>
      <c r="J1030" s="689" t="str">
        <f t="shared" ref="J1030:J1093" si="84">IF(LEN(B1030)=3,"类",IF(LEN(B1030)=5,"款","项"))</f>
        <v>项</v>
      </c>
      <c r="M1030" s="408"/>
      <c r="O1030" s="408"/>
    </row>
    <row r="1031" s="681" customFormat="1" ht="36" customHeight="1" spans="1:10">
      <c r="A1031" s="684">
        <f t="shared" si="80"/>
        <v>5</v>
      </c>
      <c r="B1031" s="437">
        <v>21502</v>
      </c>
      <c r="C1031" s="289" t="s">
        <v>1033</v>
      </c>
      <c r="D1031" s="286">
        <v>0</v>
      </c>
      <c r="E1031" s="286">
        <v>0</v>
      </c>
      <c r="F1031" s="286">
        <f>SUM(F1032:F1046)</f>
        <v>0</v>
      </c>
      <c r="G1031" s="475">
        <f t="shared" si="81"/>
        <v>0</v>
      </c>
      <c r="H1031" s="475">
        <f t="shared" si="82"/>
        <v>0</v>
      </c>
      <c r="I1031" s="688" t="str">
        <f t="shared" si="83"/>
        <v>否</v>
      </c>
      <c r="J1031" s="689" t="str">
        <f t="shared" si="84"/>
        <v>款</v>
      </c>
    </row>
    <row r="1032" s="681" customFormat="1" ht="36" customHeight="1" spans="1:15">
      <c r="A1032" s="684">
        <f t="shared" si="80"/>
        <v>7</v>
      </c>
      <c r="B1032" s="438">
        <v>2150201</v>
      </c>
      <c r="C1032" s="439" t="s">
        <v>307</v>
      </c>
      <c r="D1032" s="230">
        <v>0</v>
      </c>
      <c r="E1032" s="230">
        <v>0</v>
      </c>
      <c r="F1032" s="230"/>
      <c r="G1032" s="472">
        <f t="shared" si="81"/>
        <v>0</v>
      </c>
      <c r="H1032" s="472">
        <f t="shared" si="82"/>
        <v>0</v>
      </c>
      <c r="I1032" s="688" t="str">
        <f t="shared" si="83"/>
        <v>否</v>
      </c>
      <c r="J1032" s="689" t="str">
        <f t="shared" si="84"/>
        <v>项</v>
      </c>
      <c r="M1032" s="408"/>
      <c r="O1032" s="408"/>
    </row>
    <row r="1033" s="681" customFormat="1" ht="36" customHeight="1" spans="1:15">
      <c r="A1033" s="684">
        <f t="shared" si="80"/>
        <v>7</v>
      </c>
      <c r="B1033" s="438">
        <v>2150202</v>
      </c>
      <c r="C1033" s="439" t="s">
        <v>308</v>
      </c>
      <c r="D1033" s="230">
        <v>0</v>
      </c>
      <c r="E1033" s="230">
        <v>0</v>
      </c>
      <c r="F1033" s="230"/>
      <c r="G1033" s="472">
        <f t="shared" si="81"/>
        <v>0</v>
      </c>
      <c r="H1033" s="472">
        <f t="shared" si="82"/>
        <v>0</v>
      </c>
      <c r="I1033" s="688" t="str">
        <f t="shared" si="83"/>
        <v>否</v>
      </c>
      <c r="J1033" s="689" t="str">
        <f t="shared" si="84"/>
        <v>项</v>
      </c>
      <c r="M1033" s="408"/>
      <c r="O1033" s="408"/>
    </row>
    <row r="1034" s="681" customFormat="1" ht="36" customHeight="1" spans="1:15">
      <c r="A1034" s="684">
        <f t="shared" si="80"/>
        <v>7</v>
      </c>
      <c r="B1034" s="438">
        <v>2150203</v>
      </c>
      <c r="C1034" s="439" t="s">
        <v>309</v>
      </c>
      <c r="D1034" s="230">
        <v>0</v>
      </c>
      <c r="E1034" s="230">
        <v>0</v>
      </c>
      <c r="F1034" s="230"/>
      <c r="G1034" s="472">
        <f t="shared" si="81"/>
        <v>0</v>
      </c>
      <c r="H1034" s="472">
        <f t="shared" si="82"/>
        <v>0</v>
      </c>
      <c r="I1034" s="688" t="str">
        <f t="shared" si="83"/>
        <v>否</v>
      </c>
      <c r="J1034" s="689" t="str">
        <f t="shared" si="84"/>
        <v>项</v>
      </c>
      <c r="M1034" s="408"/>
      <c r="O1034" s="408"/>
    </row>
    <row r="1035" s="681" customFormat="1" ht="36" customHeight="1" spans="1:15">
      <c r="A1035" s="684">
        <f t="shared" si="80"/>
        <v>7</v>
      </c>
      <c r="B1035" s="438">
        <v>2150204</v>
      </c>
      <c r="C1035" s="439" t="s">
        <v>1034</v>
      </c>
      <c r="D1035" s="230">
        <v>0</v>
      </c>
      <c r="E1035" s="230">
        <v>0</v>
      </c>
      <c r="F1035" s="230"/>
      <c r="G1035" s="472">
        <f t="shared" si="81"/>
        <v>0</v>
      </c>
      <c r="H1035" s="472">
        <f t="shared" si="82"/>
        <v>0</v>
      </c>
      <c r="I1035" s="688" t="str">
        <f t="shared" si="83"/>
        <v>否</v>
      </c>
      <c r="J1035" s="689" t="str">
        <f t="shared" si="84"/>
        <v>项</v>
      </c>
      <c r="M1035" s="408"/>
      <c r="O1035" s="408"/>
    </row>
    <row r="1036" s="681" customFormat="1" ht="36" customHeight="1" spans="1:15">
      <c r="A1036" s="684">
        <f t="shared" si="80"/>
        <v>7</v>
      </c>
      <c r="B1036" s="438">
        <v>2150205</v>
      </c>
      <c r="C1036" s="439" t="s">
        <v>1035</v>
      </c>
      <c r="D1036" s="230">
        <v>0</v>
      </c>
      <c r="E1036" s="230">
        <v>0</v>
      </c>
      <c r="F1036" s="230"/>
      <c r="G1036" s="472">
        <f t="shared" si="81"/>
        <v>0</v>
      </c>
      <c r="H1036" s="472">
        <f t="shared" si="82"/>
        <v>0</v>
      </c>
      <c r="I1036" s="688" t="str">
        <f t="shared" si="83"/>
        <v>否</v>
      </c>
      <c r="J1036" s="689" t="str">
        <f t="shared" si="84"/>
        <v>项</v>
      </c>
      <c r="M1036" s="408"/>
      <c r="O1036" s="408"/>
    </row>
    <row r="1037" s="681" customFormat="1" ht="36" customHeight="1" spans="1:15">
      <c r="A1037" s="684">
        <f t="shared" si="80"/>
        <v>7</v>
      </c>
      <c r="B1037" s="438">
        <v>2150206</v>
      </c>
      <c r="C1037" s="439" t="s">
        <v>1036</v>
      </c>
      <c r="D1037" s="230">
        <v>0</v>
      </c>
      <c r="E1037" s="230">
        <v>0</v>
      </c>
      <c r="F1037" s="230"/>
      <c r="G1037" s="472">
        <f t="shared" si="81"/>
        <v>0</v>
      </c>
      <c r="H1037" s="472">
        <f t="shared" si="82"/>
        <v>0</v>
      </c>
      <c r="I1037" s="688" t="str">
        <f t="shared" si="83"/>
        <v>否</v>
      </c>
      <c r="J1037" s="689" t="str">
        <f t="shared" si="84"/>
        <v>项</v>
      </c>
      <c r="M1037" s="408"/>
      <c r="O1037" s="408"/>
    </row>
    <row r="1038" s="681" customFormat="1" ht="36" customHeight="1" spans="1:15">
      <c r="A1038" s="684">
        <f t="shared" si="80"/>
        <v>7</v>
      </c>
      <c r="B1038" s="438">
        <v>2150207</v>
      </c>
      <c r="C1038" s="439" t="s">
        <v>1037</v>
      </c>
      <c r="D1038" s="230">
        <v>0</v>
      </c>
      <c r="E1038" s="230">
        <v>0</v>
      </c>
      <c r="F1038" s="230"/>
      <c r="G1038" s="472">
        <f t="shared" si="81"/>
        <v>0</v>
      </c>
      <c r="H1038" s="472">
        <f t="shared" si="82"/>
        <v>0</v>
      </c>
      <c r="I1038" s="688" t="str">
        <f t="shared" si="83"/>
        <v>否</v>
      </c>
      <c r="J1038" s="689" t="str">
        <f t="shared" si="84"/>
        <v>项</v>
      </c>
      <c r="M1038" s="408"/>
      <c r="O1038" s="408"/>
    </row>
    <row r="1039" s="681" customFormat="1" ht="36" customHeight="1" spans="1:15">
      <c r="A1039" s="684">
        <f t="shared" si="80"/>
        <v>7</v>
      </c>
      <c r="B1039" s="438">
        <v>2150208</v>
      </c>
      <c r="C1039" s="439" t="s">
        <v>1038</v>
      </c>
      <c r="D1039" s="230">
        <v>0</v>
      </c>
      <c r="E1039" s="230">
        <v>0</v>
      </c>
      <c r="F1039" s="230"/>
      <c r="G1039" s="472">
        <f t="shared" si="81"/>
        <v>0</v>
      </c>
      <c r="H1039" s="472">
        <f t="shared" si="82"/>
        <v>0</v>
      </c>
      <c r="I1039" s="688" t="str">
        <f t="shared" si="83"/>
        <v>否</v>
      </c>
      <c r="J1039" s="689" t="str">
        <f t="shared" si="84"/>
        <v>项</v>
      </c>
      <c r="M1039" s="408"/>
      <c r="O1039" s="408"/>
    </row>
    <row r="1040" s="681" customFormat="1" ht="36" customHeight="1" spans="1:15">
      <c r="A1040" s="684">
        <f t="shared" si="80"/>
        <v>7</v>
      </c>
      <c r="B1040" s="438">
        <v>2150209</v>
      </c>
      <c r="C1040" s="439" t="s">
        <v>1039</v>
      </c>
      <c r="D1040" s="230">
        <v>0</v>
      </c>
      <c r="E1040" s="230">
        <v>0</v>
      </c>
      <c r="F1040" s="230"/>
      <c r="G1040" s="472">
        <f t="shared" si="81"/>
        <v>0</v>
      </c>
      <c r="H1040" s="472">
        <f t="shared" si="82"/>
        <v>0</v>
      </c>
      <c r="I1040" s="688" t="str">
        <f t="shared" si="83"/>
        <v>否</v>
      </c>
      <c r="J1040" s="689" t="str">
        <f t="shared" si="84"/>
        <v>项</v>
      </c>
      <c r="M1040" s="408"/>
      <c r="O1040" s="408"/>
    </row>
    <row r="1041" s="681" customFormat="1" ht="36" customHeight="1" spans="1:15">
      <c r="A1041" s="684">
        <f t="shared" si="80"/>
        <v>7</v>
      </c>
      <c r="B1041" s="438">
        <v>2150210</v>
      </c>
      <c r="C1041" s="439" t="s">
        <v>1040</v>
      </c>
      <c r="D1041" s="230">
        <v>0</v>
      </c>
      <c r="E1041" s="230">
        <v>0</v>
      </c>
      <c r="F1041" s="230"/>
      <c r="G1041" s="472">
        <f t="shared" si="81"/>
        <v>0</v>
      </c>
      <c r="H1041" s="472">
        <f t="shared" si="82"/>
        <v>0</v>
      </c>
      <c r="I1041" s="688" t="str">
        <f t="shared" si="83"/>
        <v>否</v>
      </c>
      <c r="J1041" s="689" t="str">
        <f t="shared" si="84"/>
        <v>项</v>
      </c>
      <c r="M1041" s="408"/>
      <c r="O1041" s="408"/>
    </row>
    <row r="1042" s="681" customFormat="1" ht="36" customHeight="1" spans="1:15">
      <c r="A1042" s="684">
        <f t="shared" si="80"/>
        <v>7</v>
      </c>
      <c r="B1042" s="438">
        <v>2150212</v>
      </c>
      <c r="C1042" s="439" t="s">
        <v>1041</v>
      </c>
      <c r="D1042" s="230">
        <v>0</v>
      </c>
      <c r="E1042" s="230">
        <v>0</v>
      </c>
      <c r="F1042" s="230"/>
      <c r="G1042" s="472">
        <f t="shared" si="81"/>
        <v>0</v>
      </c>
      <c r="H1042" s="472">
        <f t="shared" si="82"/>
        <v>0</v>
      </c>
      <c r="I1042" s="688" t="str">
        <f t="shared" si="83"/>
        <v>否</v>
      </c>
      <c r="J1042" s="689" t="str">
        <f t="shared" si="84"/>
        <v>项</v>
      </c>
      <c r="M1042" s="408"/>
      <c r="O1042" s="408"/>
    </row>
    <row r="1043" s="681" customFormat="1" ht="36" customHeight="1" spans="1:15">
      <c r="A1043" s="684">
        <f t="shared" si="80"/>
        <v>7</v>
      </c>
      <c r="B1043" s="438">
        <v>2150213</v>
      </c>
      <c r="C1043" s="439" t="s">
        <v>1042</v>
      </c>
      <c r="D1043" s="230">
        <v>0</v>
      </c>
      <c r="E1043" s="230">
        <v>0</v>
      </c>
      <c r="F1043" s="230"/>
      <c r="G1043" s="472">
        <f t="shared" si="81"/>
        <v>0</v>
      </c>
      <c r="H1043" s="472">
        <f t="shared" si="82"/>
        <v>0</v>
      </c>
      <c r="I1043" s="688" t="str">
        <f t="shared" si="83"/>
        <v>否</v>
      </c>
      <c r="J1043" s="689" t="str">
        <f t="shared" si="84"/>
        <v>项</v>
      </c>
      <c r="M1043" s="408"/>
      <c r="O1043" s="408"/>
    </row>
    <row r="1044" s="681" customFormat="1" ht="36" customHeight="1" spans="1:15">
      <c r="A1044" s="684">
        <f t="shared" si="80"/>
        <v>7</v>
      </c>
      <c r="B1044" s="438">
        <v>2150214</v>
      </c>
      <c r="C1044" s="439" t="s">
        <v>1043</v>
      </c>
      <c r="D1044" s="230">
        <v>0</v>
      </c>
      <c r="E1044" s="230">
        <v>0</v>
      </c>
      <c r="F1044" s="230"/>
      <c r="G1044" s="472">
        <f t="shared" si="81"/>
        <v>0</v>
      </c>
      <c r="H1044" s="472">
        <f t="shared" si="82"/>
        <v>0</v>
      </c>
      <c r="I1044" s="688" t="str">
        <f t="shared" si="83"/>
        <v>否</v>
      </c>
      <c r="J1044" s="689" t="str">
        <f t="shared" si="84"/>
        <v>项</v>
      </c>
      <c r="M1044" s="408"/>
      <c r="O1044" s="408"/>
    </row>
    <row r="1045" s="681" customFormat="1" ht="36" customHeight="1" spans="1:15">
      <c r="A1045" s="684">
        <f t="shared" si="80"/>
        <v>7</v>
      </c>
      <c r="B1045" s="438">
        <v>2150215</v>
      </c>
      <c r="C1045" s="439" t="s">
        <v>1044</v>
      </c>
      <c r="D1045" s="230">
        <v>0</v>
      </c>
      <c r="E1045" s="230">
        <v>0</v>
      </c>
      <c r="F1045" s="230"/>
      <c r="G1045" s="472">
        <f t="shared" si="81"/>
        <v>0</v>
      </c>
      <c r="H1045" s="472">
        <f t="shared" si="82"/>
        <v>0</v>
      </c>
      <c r="I1045" s="688" t="str">
        <f t="shared" si="83"/>
        <v>否</v>
      </c>
      <c r="J1045" s="689" t="str">
        <f t="shared" si="84"/>
        <v>项</v>
      </c>
      <c r="M1045" s="408"/>
      <c r="O1045" s="408"/>
    </row>
    <row r="1046" s="681" customFormat="1" ht="36" customHeight="1" spans="1:15">
      <c r="A1046" s="684">
        <f t="shared" si="80"/>
        <v>7</v>
      </c>
      <c r="B1046" s="438">
        <v>2150299</v>
      </c>
      <c r="C1046" s="439" t="s">
        <v>1045</v>
      </c>
      <c r="D1046" s="230">
        <v>0</v>
      </c>
      <c r="E1046" s="230">
        <v>0</v>
      </c>
      <c r="F1046" s="230"/>
      <c r="G1046" s="472">
        <f t="shared" si="81"/>
        <v>0</v>
      </c>
      <c r="H1046" s="472">
        <f t="shared" si="82"/>
        <v>0</v>
      </c>
      <c r="I1046" s="688" t="str">
        <f t="shared" si="83"/>
        <v>否</v>
      </c>
      <c r="J1046" s="689" t="str">
        <f t="shared" si="84"/>
        <v>项</v>
      </c>
      <c r="M1046" s="408"/>
      <c r="O1046" s="408"/>
    </row>
    <row r="1047" s="681" customFormat="1" ht="36" customHeight="1" spans="1:10">
      <c r="A1047" s="684">
        <f t="shared" si="80"/>
        <v>5</v>
      </c>
      <c r="B1047" s="437">
        <v>21503</v>
      </c>
      <c r="C1047" s="289" t="s">
        <v>1046</v>
      </c>
      <c r="D1047" s="286">
        <v>0</v>
      </c>
      <c r="E1047" s="286">
        <v>0</v>
      </c>
      <c r="F1047" s="286">
        <f>SUM(F1048:F1051)</f>
        <v>0</v>
      </c>
      <c r="G1047" s="475">
        <f t="shared" si="81"/>
        <v>0</v>
      </c>
      <c r="H1047" s="475">
        <f t="shared" si="82"/>
        <v>0</v>
      </c>
      <c r="I1047" s="688" t="str">
        <f t="shared" si="83"/>
        <v>否</v>
      </c>
      <c r="J1047" s="689" t="str">
        <f t="shared" si="84"/>
        <v>款</v>
      </c>
    </row>
    <row r="1048" s="681" customFormat="1" ht="36" customHeight="1" spans="1:15">
      <c r="A1048" s="684">
        <f t="shared" si="80"/>
        <v>7</v>
      </c>
      <c r="B1048" s="438">
        <v>2150301</v>
      </c>
      <c r="C1048" s="439" t="s">
        <v>307</v>
      </c>
      <c r="D1048" s="230">
        <v>0</v>
      </c>
      <c r="E1048" s="230">
        <v>0</v>
      </c>
      <c r="F1048" s="230"/>
      <c r="G1048" s="472">
        <f t="shared" si="81"/>
        <v>0</v>
      </c>
      <c r="H1048" s="472">
        <f t="shared" si="82"/>
        <v>0</v>
      </c>
      <c r="I1048" s="688" t="str">
        <f t="shared" si="83"/>
        <v>否</v>
      </c>
      <c r="J1048" s="689" t="str">
        <f t="shared" si="84"/>
        <v>项</v>
      </c>
      <c r="M1048" s="408"/>
      <c r="O1048" s="408"/>
    </row>
    <row r="1049" s="681" customFormat="1" ht="36" customHeight="1" spans="1:15">
      <c r="A1049" s="684">
        <f t="shared" si="80"/>
        <v>7</v>
      </c>
      <c r="B1049" s="438">
        <v>2150302</v>
      </c>
      <c r="C1049" s="439" t="s">
        <v>308</v>
      </c>
      <c r="D1049" s="230">
        <v>0</v>
      </c>
      <c r="E1049" s="230">
        <v>0</v>
      </c>
      <c r="F1049" s="230"/>
      <c r="G1049" s="472">
        <f t="shared" si="81"/>
        <v>0</v>
      </c>
      <c r="H1049" s="472">
        <f t="shared" si="82"/>
        <v>0</v>
      </c>
      <c r="I1049" s="688" t="str">
        <f t="shared" si="83"/>
        <v>否</v>
      </c>
      <c r="J1049" s="689" t="str">
        <f t="shared" si="84"/>
        <v>项</v>
      </c>
      <c r="M1049" s="408"/>
      <c r="O1049" s="408"/>
    </row>
    <row r="1050" s="681" customFormat="1" ht="36" customHeight="1" spans="1:15">
      <c r="A1050" s="684">
        <f t="shared" si="80"/>
        <v>7</v>
      </c>
      <c r="B1050" s="438">
        <v>2150303</v>
      </c>
      <c r="C1050" s="439" t="s">
        <v>309</v>
      </c>
      <c r="D1050" s="230">
        <v>0</v>
      </c>
      <c r="E1050" s="230">
        <v>0</v>
      </c>
      <c r="F1050" s="230"/>
      <c r="G1050" s="472">
        <f t="shared" si="81"/>
        <v>0</v>
      </c>
      <c r="H1050" s="472">
        <f t="shared" si="82"/>
        <v>0</v>
      </c>
      <c r="I1050" s="688" t="str">
        <f t="shared" si="83"/>
        <v>否</v>
      </c>
      <c r="J1050" s="689" t="str">
        <f t="shared" si="84"/>
        <v>项</v>
      </c>
      <c r="M1050" s="408"/>
      <c r="O1050" s="408"/>
    </row>
    <row r="1051" s="681" customFormat="1" ht="36" customHeight="1" spans="1:15">
      <c r="A1051" s="684">
        <f t="shared" si="80"/>
        <v>7</v>
      </c>
      <c r="B1051" s="438">
        <v>2150399</v>
      </c>
      <c r="C1051" s="439" t="s">
        <v>1047</v>
      </c>
      <c r="D1051" s="230">
        <v>0</v>
      </c>
      <c r="E1051" s="230">
        <v>0</v>
      </c>
      <c r="F1051" s="230"/>
      <c r="G1051" s="472">
        <f t="shared" si="81"/>
        <v>0</v>
      </c>
      <c r="H1051" s="472">
        <f t="shared" si="82"/>
        <v>0</v>
      </c>
      <c r="I1051" s="688" t="str">
        <f t="shared" si="83"/>
        <v>否</v>
      </c>
      <c r="J1051" s="689" t="str">
        <f t="shared" si="84"/>
        <v>项</v>
      </c>
      <c r="M1051" s="408"/>
      <c r="O1051" s="408"/>
    </row>
    <row r="1052" s="681" customFormat="1" ht="36" customHeight="1" spans="1:10">
      <c r="A1052" s="684">
        <f t="shared" si="80"/>
        <v>5</v>
      </c>
      <c r="B1052" s="437">
        <v>21505</v>
      </c>
      <c r="C1052" s="289" t="s">
        <v>1048</v>
      </c>
      <c r="D1052" s="286">
        <v>480</v>
      </c>
      <c r="E1052" s="286">
        <v>572</v>
      </c>
      <c r="F1052" s="286">
        <f>SUM(F1053:F1062)</f>
        <v>306</v>
      </c>
      <c r="G1052" s="475">
        <f t="shared" si="81"/>
        <v>-0.3625</v>
      </c>
      <c r="H1052" s="475">
        <f t="shared" si="82"/>
        <v>0.534965034965035</v>
      </c>
      <c r="I1052" s="688" t="str">
        <f t="shared" si="83"/>
        <v>是</v>
      </c>
      <c r="J1052" s="689" t="str">
        <f t="shared" si="84"/>
        <v>款</v>
      </c>
    </row>
    <row r="1053" s="681" customFormat="1" ht="36" customHeight="1" spans="1:15">
      <c r="A1053" s="684">
        <f t="shared" si="80"/>
        <v>7</v>
      </c>
      <c r="B1053" s="438">
        <v>2150501</v>
      </c>
      <c r="C1053" s="439" t="s">
        <v>307</v>
      </c>
      <c r="D1053" s="230">
        <v>321</v>
      </c>
      <c r="E1053" s="230">
        <v>249</v>
      </c>
      <c r="F1053" s="230">
        <v>237</v>
      </c>
      <c r="G1053" s="472">
        <f t="shared" si="81"/>
        <v>-0.261682242990654</v>
      </c>
      <c r="H1053" s="472">
        <f t="shared" si="82"/>
        <v>0.951807228915663</v>
      </c>
      <c r="I1053" s="688" t="str">
        <f t="shared" si="83"/>
        <v>是</v>
      </c>
      <c r="J1053" s="689" t="str">
        <f t="shared" si="84"/>
        <v>项</v>
      </c>
      <c r="M1053" s="690">
        <f>VLOOKUP(B1053,[262]公共预算支出!$C$3:$G$395,5,FALSE)</f>
        <v>226</v>
      </c>
      <c r="O1053" s="691">
        <f>VLOOKUP(B1053,[267]Sheet1!$D$6:$M$413,10,0)</f>
        <v>236</v>
      </c>
    </row>
    <row r="1054" s="681" customFormat="1" ht="36" customHeight="1" spans="1:15">
      <c r="A1054" s="684">
        <f t="shared" si="80"/>
        <v>7</v>
      </c>
      <c r="B1054" s="438">
        <v>2150502</v>
      </c>
      <c r="C1054" s="439" t="s">
        <v>308</v>
      </c>
      <c r="D1054" s="230">
        <v>0</v>
      </c>
      <c r="E1054" s="230">
        <v>0</v>
      </c>
      <c r="F1054" s="230"/>
      <c r="G1054" s="472">
        <f t="shared" si="81"/>
        <v>0</v>
      </c>
      <c r="H1054" s="472">
        <f t="shared" si="82"/>
        <v>0</v>
      </c>
      <c r="I1054" s="688" t="str">
        <f t="shared" si="83"/>
        <v>否</v>
      </c>
      <c r="J1054" s="689" t="str">
        <f t="shared" si="84"/>
        <v>项</v>
      </c>
      <c r="M1054" s="408"/>
      <c r="O1054" s="408"/>
    </row>
    <row r="1055" s="681" customFormat="1" ht="36" customHeight="1" spans="1:15">
      <c r="A1055" s="684">
        <f t="shared" si="80"/>
        <v>7</v>
      </c>
      <c r="B1055" s="438">
        <v>2150503</v>
      </c>
      <c r="C1055" s="439" t="s">
        <v>309</v>
      </c>
      <c r="D1055" s="230">
        <v>0</v>
      </c>
      <c r="E1055" s="230">
        <v>0</v>
      </c>
      <c r="F1055" s="230"/>
      <c r="G1055" s="472">
        <f t="shared" si="81"/>
        <v>0</v>
      </c>
      <c r="H1055" s="472">
        <f t="shared" si="82"/>
        <v>0</v>
      </c>
      <c r="I1055" s="688" t="str">
        <f t="shared" si="83"/>
        <v>否</v>
      </c>
      <c r="J1055" s="689" t="str">
        <f t="shared" si="84"/>
        <v>项</v>
      </c>
      <c r="M1055" s="408"/>
      <c r="O1055" s="408"/>
    </row>
    <row r="1056" s="681" customFormat="1" ht="36" customHeight="1" spans="1:15">
      <c r="A1056" s="684">
        <f t="shared" si="80"/>
        <v>7</v>
      </c>
      <c r="B1056" s="438">
        <v>2150505</v>
      </c>
      <c r="C1056" s="439" t="s">
        <v>1049</v>
      </c>
      <c r="D1056" s="230">
        <v>0</v>
      </c>
      <c r="E1056" s="230">
        <v>0</v>
      </c>
      <c r="F1056" s="230"/>
      <c r="G1056" s="472">
        <f t="shared" si="81"/>
        <v>0</v>
      </c>
      <c r="H1056" s="472">
        <f t="shared" si="82"/>
        <v>0</v>
      </c>
      <c r="I1056" s="688" t="str">
        <f t="shared" si="83"/>
        <v>否</v>
      </c>
      <c r="J1056" s="689" t="str">
        <f t="shared" si="84"/>
        <v>项</v>
      </c>
      <c r="M1056" s="408"/>
      <c r="O1056" s="408"/>
    </row>
    <row r="1057" s="681" customFormat="1" ht="36" customHeight="1" spans="1:15">
      <c r="A1057" s="684">
        <f t="shared" si="80"/>
        <v>7</v>
      </c>
      <c r="B1057" s="438">
        <v>2150507</v>
      </c>
      <c r="C1057" s="439" t="s">
        <v>1050</v>
      </c>
      <c r="D1057" s="230">
        <v>0</v>
      </c>
      <c r="E1057" s="230">
        <v>0</v>
      </c>
      <c r="F1057" s="230"/>
      <c r="G1057" s="472">
        <f t="shared" si="81"/>
        <v>0</v>
      </c>
      <c r="H1057" s="472">
        <f t="shared" si="82"/>
        <v>0</v>
      </c>
      <c r="I1057" s="688" t="str">
        <f t="shared" si="83"/>
        <v>否</v>
      </c>
      <c r="J1057" s="689" t="str">
        <f t="shared" si="84"/>
        <v>项</v>
      </c>
      <c r="M1057" s="408"/>
      <c r="O1057" s="408"/>
    </row>
    <row r="1058" s="681" customFormat="1" ht="36" customHeight="1" spans="1:15">
      <c r="A1058" s="684">
        <f t="shared" si="80"/>
        <v>7</v>
      </c>
      <c r="B1058" s="438">
        <v>2150508</v>
      </c>
      <c r="C1058" s="439" t="s">
        <v>1051</v>
      </c>
      <c r="D1058" s="230">
        <v>0</v>
      </c>
      <c r="E1058" s="230">
        <v>0</v>
      </c>
      <c r="F1058" s="230"/>
      <c r="G1058" s="472">
        <f t="shared" si="81"/>
        <v>0</v>
      </c>
      <c r="H1058" s="472">
        <f t="shared" si="82"/>
        <v>0</v>
      </c>
      <c r="I1058" s="688" t="str">
        <f t="shared" si="83"/>
        <v>否</v>
      </c>
      <c r="J1058" s="689" t="str">
        <f t="shared" si="84"/>
        <v>项</v>
      </c>
      <c r="M1058" s="408"/>
      <c r="O1058" s="408"/>
    </row>
    <row r="1059" s="681" customFormat="1" ht="36" customHeight="1" spans="1:15">
      <c r="A1059" s="684">
        <f t="shared" si="80"/>
        <v>7</v>
      </c>
      <c r="B1059" s="443">
        <v>2150516</v>
      </c>
      <c r="C1059" s="453" t="s">
        <v>1052</v>
      </c>
      <c r="D1059" s="230">
        <v>0</v>
      </c>
      <c r="E1059" s="230">
        <v>0</v>
      </c>
      <c r="F1059" s="230"/>
      <c r="G1059" s="472">
        <f t="shared" si="81"/>
        <v>0</v>
      </c>
      <c r="H1059" s="472">
        <f t="shared" si="82"/>
        <v>0</v>
      </c>
      <c r="I1059" s="688" t="str">
        <f t="shared" si="83"/>
        <v>否</v>
      </c>
      <c r="J1059" s="689" t="str">
        <f t="shared" si="84"/>
        <v>项</v>
      </c>
      <c r="M1059" s="408"/>
      <c r="O1059" s="408"/>
    </row>
    <row r="1060" s="681" customFormat="1" ht="36" customHeight="1" spans="1:15">
      <c r="A1060" s="684">
        <f t="shared" si="80"/>
        <v>7</v>
      </c>
      <c r="B1060" s="443">
        <v>2150517</v>
      </c>
      <c r="C1060" s="453" t="s">
        <v>1053</v>
      </c>
      <c r="D1060" s="230">
        <v>0</v>
      </c>
      <c r="E1060" s="230">
        <v>0</v>
      </c>
      <c r="F1060" s="230">
        <v>10</v>
      </c>
      <c r="G1060" s="472">
        <f t="shared" si="81"/>
        <v>0</v>
      </c>
      <c r="H1060" s="472">
        <f t="shared" si="82"/>
        <v>0</v>
      </c>
      <c r="I1060" s="688" t="str">
        <f t="shared" si="83"/>
        <v>是</v>
      </c>
      <c r="J1060" s="689" t="str">
        <f t="shared" si="84"/>
        <v>项</v>
      </c>
      <c r="M1060" s="690">
        <f>VLOOKUP(B1060,[262]公共预算支出!$C$3:$G$395,5,FALSE)</f>
        <v>10</v>
      </c>
      <c r="O1060" s="691">
        <f>VLOOKUP(B1060,[267]Sheet1!$D$6:$M$413,10,0)</f>
        <v>10</v>
      </c>
    </row>
    <row r="1061" s="681" customFormat="1" ht="36" customHeight="1" spans="1:15">
      <c r="A1061" s="684">
        <f t="shared" si="80"/>
        <v>7</v>
      </c>
      <c r="B1061" s="443">
        <v>2150550</v>
      </c>
      <c r="C1061" s="453" t="s">
        <v>316</v>
      </c>
      <c r="D1061" s="230">
        <v>38</v>
      </c>
      <c r="E1061" s="230">
        <v>42</v>
      </c>
      <c r="F1061" s="230">
        <v>49</v>
      </c>
      <c r="G1061" s="472">
        <f t="shared" si="81"/>
        <v>0.289473684210526</v>
      </c>
      <c r="H1061" s="472">
        <f t="shared" si="82"/>
        <v>1.16666666666667</v>
      </c>
      <c r="I1061" s="688" t="str">
        <f t="shared" si="83"/>
        <v>是</v>
      </c>
      <c r="J1061" s="689" t="str">
        <f t="shared" si="84"/>
        <v>项</v>
      </c>
      <c r="M1061" s="690">
        <f>VLOOKUP(B1061,[262]公共预算支出!$C$3:$G$395,5,FALSE)</f>
        <v>49</v>
      </c>
      <c r="O1061" s="691">
        <f>VLOOKUP(B1061,[267]Sheet1!$D$6:$M$413,10,0)</f>
        <v>49</v>
      </c>
    </row>
    <row r="1062" s="681" customFormat="1" ht="36" customHeight="1" spans="1:15">
      <c r="A1062" s="684">
        <f t="shared" si="80"/>
        <v>7</v>
      </c>
      <c r="B1062" s="438">
        <v>2150599</v>
      </c>
      <c r="C1062" s="439" t="s">
        <v>1054</v>
      </c>
      <c r="D1062" s="230">
        <v>121</v>
      </c>
      <c r="E1062" s="230">
        <v>281</v>
      </c>
      <c r="F1062" s="230">
        <v>10</v>
      </c>
      <c r="G1062" s="472">
        <f t="shared" si="81"/>
        <v>-0.917355371900826</v>
      </c>
      <c r="H1062" s="472">
        <f t="shared" si="82"/>
        <v>0.0355871886120996</v>
      </c>
      <c r="I1062" s="688" t="str">
        <f t="shared" si="83"/>
        <v>是</v>
      </c>
      <c r="J1062" s="689" t="str">
        <f t="shared" si="84"/>
        <v>项</v>
      </c>
      <c r="M1062" s="690">
        <f>VLOOKUP(B1062,[262]公共预算支出!$C$3:$G$395,5,FALSE)</f>
        <v>4</v>
      </c>
      <c r="O1062" s="691">
        <f>VLOOKUP(B1062,[267]Sheet1!$D$6:$M$413,10,0)</f>
        <v>10</v>
      </c>
    </row>
    <row r="1063" s="681" customFormat="1" ht="36" customHeight="1" spans="1:10">
      <c r="A1063" s="684">
        <f t="shared" si="80"/>
        <v>5</v>
      </c>
      <c r="B1063" s="437">
        <v>21507</v>
      </c>
      <c r="C1063" s="289" t="s">
        <v>1055</v>
      </c>
      <c r="D1063" s="286">
        <v>0</v>
      </c>
      <c r="E1063" s="286">
        <v>0</v>
      </c>
      <c r="F1063" s="286">
        <f>SUM(F1064:F1069)</f>
        <v>0</v>
      </c>
      <c r="G1063" s="475">
        <f t="shared" si="81"/>
        <v>0</v>
      </c>
      <c r="H1063" s="475">
        <f t="shared" si="82"/>
        <v>0</v>
      </c>
      <c r="I1063" s="688" t="str">
        <f t="shared" si="83"/>
        <v>否</v>
      </c>
      <c r="J1063" s="689" t="str">
        <f t="shared" si="84"/>
        <v>款</v>
      </c>
    </row>
    <row r="1064" s="681" customFormat="1" ht="36" customHeight="1" spans="1:15">
      <c r="A1064" s="684">
        <f t="shared" si="80"/>
        <v>7</v>
      </c>
      <c r="B1064" s="438">
        <v>2150701</v>
      </c>
      <c r="C1064" s="439" t="s">
        <v>307</v>
      </c>
      <c r="D1064" s="230">
        <v>0</v>
      </c>
      <c r="E1064" s="230">
        <v>0</v>
      </c>
      <c r="F1064" s="230"/>
      <c r="G1064" s="472">
        <f t="shared" si="81"/>
        <v>0</v>
      </c>
      <c r="H1064" s="472">
        <f t="shared" si="82"/>
        <v>0</v>
      </c>
      <c r="I1064" s="688" t="str">
        <f t="shared" si="83"/>
        <v>否</v>
      </c>
      <c r="J1064" s="689" t="str">
        <f t="shared" si="84"/>
        <v>项</v>
      </c>
      <c r="M1064" s="408"/>
      <c r="O1064" s="408"/>
    </row>
    <row r="1065" s="681" customFormat="1" ht="36" customHeight="1" spans="1:15">
      <c r="A1065" s="684">
        <f t="shared" si="80"/>
        <v>7</v>
      </c>
      <c r="B1065" s="438">
        <v>2150702</v>
      </c>
      <c r="C1065" s="439" t="s">
        <v>308</v>
      </c>
      <c r="D1065" s="230">
        <v>0</v>
      </c>
      <c r="E1065" s="230">
        <v>0</v>
      </c>
      <c r="F1065" s="230"/>
      <c r="G1065" s="472">
        <f t="shared" si="81"/>
        <v>0</v>
      </c>
      <c r="H1065" s="472">
        <f t="shared" si="82"/>
        <v>0</v>
      </c>
      <c r="I1065" s="688" t="str">
        <f t="shared" si="83"/>
        <v>否</v>
      </c>
      <c r="J1065" s="689" t="str">
        <f t="shared" si="84"/>
        <v>项</v>
      </c>
      <c r="M1065" s="408"/>
      <c r="O1065" s="408"/>
    </row>
    <row r="1066" s="681" customFormat="1" ht="36" customHeight="1" spans="1:15">
      <c r="A1066" s="684">
        <f t="shared" si="80"/>
        <v>7</v>
      </c>
      <c r="B1066" s="438">
        <v>2150703</v>
      </c>
      <c r="C1066" s="439" t="s">
        <v>309</v>
      </c>
      <c r="D1066" s="230">
        <v>0</v>
      </c>
      <c r="E1066" s="230">
        <v>0</v>
      </c>
      <c r="F1066" s="230"/>
      <c r="G1066" s="472">
        <f t="shared" si="81"/>
        <v>0</v>
      </c>
      <c r="H1066" s="472">
        <f t="shared" si="82"/>
        <v>0</v>
      </c>
      <c r="I1066" s="688" t="str">
        <f t="shared" si="83"/>
        <v>否</v>
      </c>
      <c r="J1066" s="689" t="str">
        <f t="shared" si="84"/>
        <v>项</v>
      </c>
      <c r="M1066" s="408"/>
      <c r="O1066" s="408"/>
    </row>
    <row r="1067" s="681" customFormat="1" ht="36" customHeight="1" spans="1:15">
      <c r="A1067" s="684">
        <f t="shared" si="80"/>
        <v>7</v>
      </c>
      <c r="B1067" s="438">
        <v>2150704</v>
      </c>
      <c r="C1067" s="439" t="s">
        <v>1056</v>
      </c>
      <c r="D1067" s="230">
        <v>0</v>
      </c>
      <c r="E1067" s="230">
        <v>0</v>
      </c>
      <c r="F1067" s="230"/>
      <c r="G1067" s="472">
        <f t="shared" si="81"/>
        <v>0</v>
      </c>
      <c r="H1067" s="472">
        <f t="shared" si="82"/>
        <v>0</v>
      </c>
      <c r="I1067" s="688" t="str">
        <f t="shared" si="83"/>
        <v>否</v>
      </c>
      <c r="J1067" s="689" t="str">
        <f t="shared" si="84"/>
        <v>项</v>
      </c>
      <c r="M1067" s="408"/>
      <c r="O1067" s="408"/>
    </row>
    <row r="1068" s="681" customFormat="1" ht="36" customHeight="1" spans="1:15">
      <c r="A1068" s="684">
        <f t="shared" si="80"/>
        <v>7</v>
      </c>
      <c r="B1068" s="438">
        <v>2150705</v>
      </c>
      <c r="C1068" s="439" t="s">
        <v>1057</v>
      </c>
      <c r="D1068" s="230">
        <v>0</v>
      </c>
      <c r="E1068" s="230">
        <v>0</v>
      </c>
      <c r="F1068" s="230"/>
      <c r="G1068" s="472">
        <f t="shared" si="81"/>
        <v>0</v>
      </c>
      <c r="H1068" s="472">
        <f t="shared" si="82"/>
        <v>0</v>
      </c>
      <c r="I1068" s="688" t="str">
        <f t="shared" si="83"/>
        <v>否</v>
      </c>
      <c r="J1068" s="689" t="str">
        <f t="shared" si="84"/>
        <v>项</v>
      </c>
      <c r="M1068" s="408"/>
      <c r="O1068" s="408"/>
    </row>
    <row r="1069" s="681" customFormat="1" ht="36" customHeight="1" spans="1:15">
      <c r="A1069" s="684">
        <f t="shared" si="80"/>
        <v>7</v>
      </c>
      <c r="B1069" s="438">
        <v>2150799</v>
      </c>
      <c r="C1069" s="439" t="s">
        <v>1058</v>
      </c>
      <c r="D1069" s="230">
        <v>0</v>
      </c>
      <c r="E1069" s="230">
        <v>0</v>
      </c>
      <c r="F1069" s="230"/>
      <c r="G1069" s="472">
        <f t="shared" si="81"/>
        <v>0</v>
      </c>
      <c r="H1069" s="472">
        <f t="shared" si="82"/>
        <v>0</v>
      </c>
      <c r="I1069" s="688" t="str">
        <f t="shared" si="83"/>
        <v>否</v>
      </c>
      <c r="J1069" s="689" t="str">
        <f t="shared" si="84"/>
        <v>项</v>
      </c>
      <c r="M1069" s="408"/>
      <c r="O1069" s="408"/>
    </row>
    <row r="1070" s="681" customFormat="1" ht="36" customHeight="1" spans="1:10">
      <c r="A1070" s="684">
        <f t="shared" si="80"/>
        <v>5</v>
      </c>
      <c r="B1070" s="437">
        <v>21508</v>
      </c>
      <c r="C1070" s="289" t="s">
        <v>1059</v>
      </c>
      <c r="D1070" s="286">
        <v>0</v>
      </c>
      <c r="E1070" s="286">
        <v>0</v>
      </c>
      <c r="F1070" s="286">
        <f>SUM(F1071:F1077)</f>
        <v>0</v>
      </c>
      <c r="G1070" s="475">
        <f t="shared" si="81"/>
        <v>0</v>
      </c>
      <c r="H1070" s="475">
        <f t="shared" si="82"/>
        <v>0</v>
      </c>
      <c r="I1070" s="688" t="str">
        <f t="shared" si="83"/>
        <v>否</v>
      </c>
      <c r="J1070" s="689" t="str">
        <f t="shared" si="84"/>
        <v>款</v>
      </c>
    </row>
    <row r="1071" s="681" customFormat="1" ht="36" customHeight="1" spans="1:15">
      <c r="A1071" s="684">
        <f t="shared" si="80"/>
        <v>7</v>
      </c>
      <c r="B1071" s="438">
        <v>2150801</v>
      </c>
      <c r="C1071" s="439" t="s">
        <v>307</v>
      </c>
      <c r="D1071" s="230">
        <v>0</v>
      </c>
      <c r="E1071" s="230">
        <v>0</v>
      </c>
      <c r="F1071" s="230"/>
      <c r="G1071" s="472">
        <f t="shared" si="81"/>
        <v>0</v>
      </c>
      <c r="H1071" s="472">
        <f t="shared" si="82"/>
        <v>0</v>
      </c>
      <c r="I1071" s="688" t="str">
        <f t="shared" si="83"/>
        <v>否</v>
      </c>
      <c r="J1071" s="689" t="str">
        <f t="shared" si="84"/>
        <v>项</v>
      </c>
      <c r="M1071" s="408"/>
      <c r="O1071" s="408"/>
    </row>
    <row r="1072" s="681" customFormat="1" ht="36" customHeight="1" spans="1:15">
      <c r="A1072" s="684">
        <f t="shared" si="80"/>
        <v>7</v>
      </c>
      <c r="B1072" s="438">
        <v>2150802</v>
      </c>
      <c r="C1072" s="439" t="s">
        <v>308</v>
      </c>
      <c r="D1072" s="230">
        <v>0</v>
      </c>
      <c r="E1072" s="230">
        <v>0</v>
      </c>
      <c r="F1072" s="230"/>
      <c r="G1072" s="472">
        <f t="shared" si="81"/>
        <v>0</v>
      </c>
      <c r="H1072" s="472">
        <f t="shared" si="82"/>
        <v>0</v>
      </c>
      <c r="I1072" s="688" t="str">
        <f t="shared" si="83"/>
        <v>否</v>
      </c>
      <c r="J1072" s="689" t="str">
        <f t="shared" si="84"/>
        <v>项</v>
      </c>
      <c r="M1072" s="408"/>
      <c r="O1072" s="408"/>
    </row>
    <row r="1073" s="681" customFormat="1" ht="36" customHeight="1" spans="1:15">
      <c r="A1073" s="684">
        <f t="shared" si="80"/>
        <v>7</v>
      </c>
      <c r="B1073" s="438">
        <v>2150803</v>
      </c>
      <c r="C1073" s="439" t="s">
        <v>309</v>
      </c>
      <c r="D1073" s="230">
        <v>0</v>
      </c>
      <c r="E1073" s="230">
        <v>0</v>
      </c>
      <c r="F1073" s="230"/>
      <c r="G1073" s="472">
        <f t="shared" si="81"/>
        <v>0</v>
      </c>
      <c r="H1073" s="472">
        <f t="shared" si="82"/>
        <v>0</v>
      </c>
      <c r="I1073" s="688" t="str">
        <f t="shared" si="83"/>
        <v>否</v>
      </c>
      <c r="J1073" s="689" t="str">
        <f t="shared" si="84"/>
        <v>项</v>
      </c>
      <c r="M1073" s="408"/>
      <c r="O1073" s="408"/>
    </row>
    <row r="1074" s="681" customFormat="1" ht="36" customHeight="1" spans="1:15">
      <c r="A1074" s="684">
        <f t="shared" si="80"/>
        <v>7</v>
      </c>
      <c r="B1074" s="438">
        <v>2150804</v>
      </c>
      <c r="C1074" s="439" t="s">
        <v>1060</v>
      </c>
      <c r="D1074" s="230">
        <v>0</v>
      </c>
      <c r="E1074" s="230">
        <v>0</v>
      </c>
      <c r="F1074" s="230"/>
      <c r="G1074" s="472">
        <f t="shared" si="81"/>
        <v>0</v>
      </c>
      <c r="H1074" s="472">
        <f t="shared" si="82"/>
        <v>0</v>
      </c>
      <c r="I1074" s="688" t="str">
        <f t="shared" si="83"/>
        <v>否</v>
      </c>
      <c r="J1074" s="689" t="str">
        <f t="shared" si="84"/>
        <v>项</v>
      </c>
      <c r="M1074" s="408"/>
      <c r="O1074" s="408"/>
    </row>
    <row r="1075" s="681" customFormat="1" ht="36" customHeight="1" spans="1:15">
      <c r="A1075" s="684">
        <f t="shared" si="80"/>
        <v>7</v>
      </c>
      <c r="B1075" s="438">
        <v>2150805</v>
      </c>
      <c r="C1075" s="439" t="s">
        <v>1061</v>
      </c>
      <c r="D1075" s="230">
        <v>0</v>
      </c>
      <c r="E1075" s="230">
        <v>0</v>
      </c>
      <c r="F1075" s="230"/>
      <c r="G1075" s="472">
        <f t="shared" si="81"/>
        <v>0</v>
      </c>
      <c r="H1075" s="472">
        <f t="shared" si="82"/>
        <v>0</v>
      </c>
      <c r="I1075" s="688" t="str">
        <f t="shared" si="83"/>
        <v>否</v>
      </c>
      <c r="J1075" s="689" t="str">
        <f t="shared" si="84"/>
        <v>项</v>
      </c>
      <c r="M1075" s="408"/>
      <c r="O1075" s="408"/>
    </row>
    <row r="1076" s="681" customFormat="1" ht="36" customHeight="1" spans="1:15">
      <c r="A1076" s="684">
        <f t="shared" si="80"/>
        <v>7</v>
      </c>
      <c r="B1076" s="443">
        <v>2150806</v>
      </c>
      <c r="C1076" s="449" t="s">
        <v>1062</v>
      </c>
      <c r="D1076" s="230">
        <v>0</v>
      </c>
      <c r="E1076" s="230">
        <v>0</v>
      </c>
      <c r="F1076" s="230"/>
      <c r="G1076" s="472">
        <f t="shared" si="81"/>
        <v>0</v>
      </c>
      <c r="H1076" s="472">
        <f t="shared" si="82"/>
        <v>0</v>
      </c>
      <c r="I1076" s="688" t="str">
        <f t="shared" si="83"/>
        <v>否</v>
      </c>
      <c r="J1076" s="689" t="str">
        <f t="shared" si="84"/>
        <v>项</v>
      </c>
      <c r="M1076" s="408"/>
      <c r="O1076" s="408"/>
    </row>
    <row r="1077" s="681" customFormat="1" ht="36" customHeight="1" spans="1:15">
      <c r="A1077" s="684">
        <f t="shared" si="80"/>
        <v>7</v>
      </c>
      <c r="B1077" s="438">
        <v>2150899</v>
      </c>
      <c r="C1077" s="439" t="s">
        <v>1063</v>
      </c>
      <c r="D1077" s="230">
        <v>0</v>
      </c>
      <c r="E1077" s="230">
        <v>0</v>
      </c>
      <c r="F1077" s="230"/>
      <c r="G1077" s="472">
        <f t="shared" si="81"/>
        <v>0</v>
      </c>
      <c r="H1077" s="472">
        <f t="shared" si="82"/>
        <v>0</v>
      </c>
      <c r="I1077" s="688" t="str">
        <f t="shared" si="83"/>
        <v>否</v>
      </c>
      <c r="J1077" s="689" t="str">
        <f t="shared" si="84"/>
        <v>项</v>
      </c>
      <c r="M1077" s="408"/>
      <c r="O1077" s="408"/>
    </row>
    <row r="1078" s="681" customFormat="1" ht="36" customHeight="1" spans="1:10">
      <c r="A1078" s="684">
        <f t="shared" si="80"/>
        <v>5</v>
      </c>
      <c r="B1078" s="437">
        <v>21599</v>
      </c>
      <c r="C1078" s="289" t="s">
        <v>1064</v>
      </c>
      <c r="D1078" s="286">
        <v>0</v>
      </c>
      <c r="E1078" s="286">
        <v>0</v>
      </c>
      <c r="F1078" s="286">
        <f>SUM(F1079:F1083)</f>
        <v>0</v>
      </c>
      <c r="G1078" s="475">
        <f t="shared" si="81"/>
        <v>0</v>
      </c>
      <c r="H1078" s="475">
        <f t="shared" si="82"/>
        <v>0</v>
      </c>
      <c r="I1078" s="688" t="str">
        <f t="shared" si="83"/>
        <v>否</v>
      </c>
      <c r="J1078" s="689" t="str">
        <f t="shared" si="84"/>
        <v>款</v>
      </c>
    </row>
    <row r="1079" s="681" customFormat="1" ht="36" customHeight="1" spans="1:15">
      <c r="A1079" s="684">
        <f t="shared" si="80"/>
        <v>7</v>
      </c>
      <c r="B1079" s="438">
        <v>2159901</v>
      </c>
      <c r="C1079" s="439" t="s">
        <v>1065</v>
      </c>
      <c r="D1079" s="230">
        <v>0</v>
      </c>
      <c r="E1079" s="230">
        <v>0</v>
      </c>
      <c r="F1079" s="230"/>
      <c r="G1079" s="472">
        <f t="shared" si="81"/>
        <v>0</v>
      </c>
      <c r="H1079" s="472">
        <f t="shared" si="82"/>
        <v>0</v>
      </c>
      <c r="I1079" s="688" t="str">
        <f t="shared" si="83"/>
        <v>否</v>
      </c>
      <c r="J1079" s="689" t="str">
        <f t="shared" si="84"/>
        <v>项</v>
      </c>
      <c r="M1079" s="408"/>
      <c r="O1079" s="408"/>
    </row>
    <row r="1080" s="681" customFormat="1" ht="36" customHeight="1" spans="1:15">
      <c r="A1080" s="684">
        <f t="shared" si="80"/>
        <v>7</v>
      </c>
      <c r="B1080" s="438">
        <v>2159904</v>
      </c>
      <c r="C1080" s="439" t="s">
        <v>1066</v>
      </c>
      <c r="D1080" s="230">
        <v>0</v>
      </c>
      <c r="E1080" s="230">
        <v>0</v>
      </c>
      <c r="F1080" s="230"/>
      <c r="G1080" s="472">
        <f t="shared" si="81"/>
        <v>0</v>
      </c>
      <c r="H1080" s="472">
        <f t="shared" si="82"/>
        <v>0</v>
      </c>
      <c r="I1080" s="688" t="str">
        <f t="shared" si="83"/>
        <v>否</v>
      </c>
      <c r="J1080" s="689" t="str">
        <f t="shared" si="84"/>
        <v>项</v>
      </c>
      <c r="M1080" s="408"/>
      <c r="O1080" s="408"/>
    </row>
    <row r="1081" s="681" customFormat="1" ht="36" customHeight="1" spans="1:15">
      <c r="A1081" s="684">
        <f t="shared" si="80"/>
        <v>7</v>
      </c>
      <c r="B1081" s="438">
        <v>2159905</v>
      </c>
      <c r="C1081" s="439" t="s">
        <v>1067</v>
      </c>
      <c r="D1081" s="230">
        <v>0</v>
      </c>
      <c r="E1081" s="230">
        <v>0</v>
      </c>
      <c r="F1081" s="230"/>
      <c r="G1081" s="472">
        <f t="shared" si="81"/>
        <v>0</v>
      </c>
      <c r="H1081" s="472">
        <f t="shared" si="82"/>
        <v>0</v>
      </c>
      <c r="I1081" s="688" t="str">
        <f t="shared" si="83"/>
        <v>否</v>
      </c>
      <c r="J1081" s="689" t="str">
        <f t="shared" si="84"/>
        <v>项</v>
      </c>
      <c r="M1081" s="408"/>
      <c r="O1081" s="408"/>
    </row>
    <row r="1082" s="681" customFormat="1" ht="36" customHeight="1" spans="1:15">
      <c r="A1082" s="684">
        <f t="shared" si="80"/>
        <v>7</v>
      </c>
      <c r="B1082" s="438">
        <v>2159906</v>
      </c>
      <c r="C1082" s="439" t="s">
        <v>1068</v>
      </c>
      <c r="D1082" s="230">
        <v>0</v>
      </c>
      <c r="E1082" s="230">
        <v>0</v>
      </c>
      <c r="F1082" s="230"/>
      <c r="G1082" s="472">
        <f t="shared" si="81"/>
        <v>0</v>
      </c>
      <c r="H1082" s="472">
        <f t="shared" si="82"/>
        <v>0</v>
      </c>
      <c r="I1082" s="688" t="str">
        <f t="shared" si="83"/>
        <v>否</v>
      </c>
      <c r="J1082" s="689" t="str">
        <f t="shared" si="84"/>
        <v>项</v>
      </c>
      <c r="M1082" s="408"/>
      <c r="O1082" s="408"/>
    </row>
    <row r="1083" s="681" customFormat="1" ht="36" customHeight="1" spans="1:15">
      <c r="A1083" s="684">
        <f t="shared" si="80"/>
        <v>7</v>
      </c>
      <c r="B1083" s="438">
        <v>2159999</v>
      </c>
      <c r="C1083" s="439" t="s">
        <v>1064</v>
      </c>
      <c r="D1083" s="230">
        <v>0</v>
      </c>
      <c r="E1083" s="230">
        <v>0</v>
      </c>
      <c r="F1083" s="230"/>
      <c r="G1083" s="472">
        <f t="shared" si="81"/>
        <v>0</v>
      </c>
      <c r="H1083" s="472">
        <f t="shared" si="82"/>
        <v>0</v>
      </c>
      <c r="I1083" s="688" t="str">
        <f t="shared" si="83"/>
        <v>否</v>
      </c>
      <c r="J1083" s="689" t="str">
        <f t="shared" si="84"/>
        <v>项</v>
      </c>
      <c r="M1083" s="408"/>
      <c r="O1083" s="408"/>
    </row>
    <row r="1084" s="681" customFormat="1" ht="36" customHeight="1" spans="1:10">
      <c r="A1084" s="684">
        <f t="shared" si="80"/>
        <v>4</v>
      </c>
      <c r="B1084" s="451" t="s">
        <v>1362</v>
      </c>
      <c r="C1084" s="445" t="s">
        <v>1341</v>
      </c>
      <c r="D1084" s="230"/>
      <c r="E1084" s="230"/>
      <c r="F1084" s="230"/>
      <c r="G1084" s="475">
        <f t="shared" si="81"/>
        <v>0</v>
      </c>
      <c r="H1084" s="475">
        <f t="shared" si="82"/>
        <v>0</v>
      </c>
      <c r="I1084" s="688" t="str">
        <f t="shared" si="83"/>
        <v>否</v>
      </c>
      <c r="J1084" s="689" t="str">
        <f t="shared" si="84"/>
        <v>项</v>
      </c>
    </row>
    <row r="1085" s="681" customFormat="1" ht="36" customHeight="1" spans="1:10">
      <c r="A1085" s="684">
        <f t="shared" si="80"/>
        <v>3</v>
      </c>
      <c r="B1085" s="437">
        <v>216</v>
      </c>
      <c r="C1085" s="285" t="s">
        <v>271</v>
      </c>
      <c r="D1085" s="286">
        <v>202</v>
      </c>
      <c r="E1085" s="286">
        <v>396</v>
      </c>
      <c r="F1085" s="286">
        <f>SUM(F1086,F1096,F1102,F1105)</f>
        <v>192</v>
      </c>
      <c r="G1085" s="475">
        <f t="shared" si="81"/>
        <v>-0.0495049504950495</v>
      </c>
      <c r="H1085" s="475">
        <f t="shared" si="82"/>
        <v>0.484848484848485</v>
      </c>
      <c r="I1085" s="688" t="str">
        <f t="shared" si="83"/>
        <v>是</v>
      </c>
      <c r="J1085" s="689" t="str">
        <f t="shared" si="84"/>
        <v>类</v>
      </c>
    </row>
    <row r="1086" s="681" customFormat="1" ht="36" customHeight="1" spans="1:10">
      <c r="A1086" s="684">
        <f t="shared" si="80"/>
        <v>5</v>
      </c>
      <c r="B1086" s="437">
        <v>21602</v>
      </c>
      <c r="C1086" s="289" t="s">
        <v>1069</v>
      </c>
      <c r="D1086" s="286">
        <v>202</v>
      </c>
      <c r="E1086" s="286">
        <v>196</v>
      </c>
      <c r="F1086" s="286">
        <f>SUM(F1087:F1095)</f>
        <v>192</v>
      </c>
      <c r="G1086" s="475">
        <f t="shared" si="81"/>
        <v>-0.0495049504950495</v>
      </c>
      <c r="H1086" s="475">
        <f t="shared" si="82"/>
        <v>0.979591836734694</v>
      </c>
      <c r="I1086" s="688" t="str">
        <f t="shared" si="83"/>
        <v>是</v>
      </c>
      <c r="J1086" s="689" t="str">
        <f t="shared" si="84"/>
        <v>款</v>
      </c>
    </row>
    <row r="1087" s="681" customFormat="1" ht="36" customHeight="1" spans="1:15">
      <c r="A1087" s="684">
        <f t="shared" si="80"/>
        <v>7</v>
      </c>
      <c r="B1087" s="438">
        <v>2160201</v>
      </c>
      <c r="C1087" s="439" t="s">
        <v>307</v>
      </c>
      <c r="D1087" s="230">
        <v>199</v>
      </c>
      <c r="E1087" s="230">
        <v>196</v>
      </c>
      <c r="F1087" s="230">
        <v>192</v>
      </c>
      <c r="G1087" s="472">
        <f t="shared" si="81"/>
        <v>-0.035175879396985</v>
      </c>
      <c r="H1087" s="472">
        <f t="shared" si="82"/>
        <v>0.979591836734694</v>
      </c>
      <c r="I1087" s="688" t="str">
        <f t="shared" si="83"/>
        <v>是</v>
      </c>
      <c r="J1087" s="689" t="str">
        <f t="shared" si="84"/>
        <v>项</v>
      </c>
      <c r="M1087" s="690">
        <f>VLOOKUP(B1087,[262]公共预算支出!$C$3:$G$395,5,FALSE)</f>
        <v>182</v>
      </c>
      <c r="O1087" s="691">
        <f>VLOOKUP(B1087,[267]Sheet1!$D$6:$M$413,10,0)</f>
        <v>192</v>
      </c>
    </row>
    <row r="1088" s="681" customFormat="1" ht="36" customHeight="1" spans="1:15">
      <c r="A1088" s="684">
        <f t="shared" si="80"/>
        <v>7</v>
      </c>
      <c r="B1088" s="438">
        <v>2160202</v>
      </c>
      <c r="C1088" s="439" t="s">
        <v>308</v>
      </c>
      <c r="D1088" s="230">
        <v>0</v>
      </c>
      <c r="E1088" s="230">
        <v>0</v>
      </c>
      <c r="F1088" s="230"/>
      <c r="G1088" s="472">
        <f t="shared" si="81"/>
        <v>0</v>
      </c>
      <c r="H1088" s="472">
        <f t="shared" si="82"/>
        <v>0</v>
      </c>
      <c r="I1088" s="688" t="str">
        <f t="shared" si="83"/>
        <v>否</v>
      </c>
      <c r="J1088" s="689" t="str">
        <f t="shared" si="84"/>
        <v>项</v>
      </c>
      <c r="M1088" s="408"/>
      <c r="O1088" s="408"/>
    </row>
    <row r="1089" s="681" customFormat="1" ht="36" customHeight="1" spans="1:15">
      <c r="A1089" s="684">
        <f t="shared" si="80"/>
        <v>7</v>
      </c>
      <c r="B1089" s="438">
        <v>2160203</v>
      </c>
      <c r="C1089" s="439" t="s">
        <v>309</v>
      </c>
      <c r="D1089" s="230">
        <v>0</v>
      </c>
      <c r="E1089" s="230">
        <v>0</v>
      </c>
      <c r="F1089" s="230"/>
      <c r="G1089" s="472">
        <f t="shared" si="81"/>
        <v>0</v>
      </c>
      <c r="H1089" s="472">
        <f t="shared" si="82"/>
        <v>0</v>
      </c>
      <c r="I1089" s="688" t="str">
        <f t="shared" si="83"/>
        <v>否</v>
      </c>
      <c r="J1089" s="689" t="str">
        <f t="shared" si="84"/>
        <v>项</v>
      </c>
      <c r="M1089" s="408"/>
      <c r="O1089" s="408"/>
    </row>
    <row r="1090" s="681" customFormat="1" ht="36" customHeight="1" spans="1:15">
      <c r="A1090" s="684">
        <f t="shared" si="80"/>
        <v>7</v>
      </c>
      <c r="B1090" s="438">
        <v>2160216</v>
      </c>
      <c r="C1090" s="439" t="s">
        <v>1070</v>
      </c>
      <c r="D1090" s="230">
        <v>0</v>
      </c>
      <c r="E1090" s="230">
        <v>0</v>
      </c>
      <c r="F1090" s="230"/>
      <c r="G1090" s="472">
        <f t="shared" si="81"/>
        <v>0</v>
      </c>
      <c r="H1090" s="472">
        <f t="shared" si="82"/>
        <v>0</v>
      </c>
      <c r="I1090" s="688" t="str">
        <f t="shared" si="83"/>
        <v>否</v>
      </c>
      <c r="J1090" s="689" t="str">
        <f t="shared" si="84"/>
        <v>项</v>
      </c>
      <c r="M1090" s="408"/>
      <c r="O1090" s="408"/>
    </row>
    <row r="1091" s="681" customFormat="1" ht="36" customHeight="1" spans="1:15">
      <c r="A1091" s="684">
        <f t="shared" si="80"/>
        <v>7</v>
      </c>
      <c r="B1091" s="438">
        <v>2160217</v>
      </c>
      <c r="C1091" s="439" t="s">
        <v>1071</v>
      </c>
      <c r="D1091" s="230">
        <v>0</v>
      </c>
      <c r="E1091" s="230">
        <v>0</v>
      </c>
      <c r="F1091" s="230"/>
      <c r="G1091" s="472">
        <f t="shared" si="81"/>
        <v>0</v>
      </c>
      <c r="H1091" s="472">
        <f t="shared" si="82"/>
        <v>0</v>
      </c>
      <c r="I1091" s="688" t="str">
        <f t="shared" si="83"/>
        <v>否</v>
      </c>
      <c r="J1091" s="689" t="str">
        <f t="shared" si="84"/>
        <v>项</v>
      </c>
      <c r="M1091" s="408"/>
      <c r="O1091" s="408"/>
    </row>
    <row r="1092" s="681" customFormat="1" ht="36" customHeight="1" spans="1:15">
      <c r="A1092" s="684">
        <f t="shared" si="80"/>
        <v>7</v>
      </c>
      <c r="B1092" s="438">
        <v>2160218</v>
      </c>
      <c r="C1092" s="439" t="s">
        <v>1072</v>
      </c>
      <c r="D1092" s="230">
        <v>0</v>
      </c>
      <c r="E1092" s="230">
        <v>0</v>
      </c>
      <c r="F1092" s="230"/>
      <c r="G1092" s="472">
        <f t="shared" si="81"/>
        <v>0</v>
      </c>
      <c r="H1092" s="472">
        <f t="shared" si="82"/>
        <v>0</v>
      </c>
      <c r="I1092" s="688" t="str">
        <f t="shared" si="83"/>
        <v>否</v>
      </c>
      <c r="J1092" s="689" t="str">
        <f t="shared" si="84"/>
        <v>项</v>
      </c>
      <c r="M1092" s="408"/>
      <c r="O1092" s="408"/>
    </row>
    <row r="1093" s="681" customFormat="1" ht="36" customHeight="1" spans="1:15">
      <c r="A1093" s="684">
        <f t="shared" si="80"/>
        <v>7</v>
      </c>
      <c r="B1093" s="438">
        <v>2160219</v>
      </c>
      <c r="C1093" s="439" t="s">
        <v>1073</v>
      </c>
      <c r="D1093" s="230">
        <v>0</v>
      </c>
      <c r="E1093" s="230">
        <v>0</v>
      </c>
      <c r="F1093" s="230"/>
      <c r="G1093" s="472">
        <f t="shared" si="81"/>
        <v>0</v>
      </c>
      <c r="H1093" s="472">
        <f t="shared" si="82"/>
        <v>0</v>
      </c>
      <c r="I1093" s="688" t="str">
        <f t="shared" si="83"/>
        <v>否</v>
      </c>
      <c r="J1093" s="689" t="str">
        <f t="shared" si="84"/>
        <v>项</v>
      </c>
      <c r="M1093" s="408"/>
      <c r="O1093" s="408"/>
    </row>
    <row r="1094" s="681" customFormat="1" ht="36" customHeight="1" spans="1:15">
      <c r="A1094" s="684">
        <f t="shared" ref="A1094:A1157" si="85">LEN(B1094)</f>
        <v>7</v>
      </c>
      <c r="B1094" s="438">
        <v>2160250</v>
      </c>
      <c r="C1094" s="439" t="s">
        <v>316</v>
      </c>
      <c r="D1094" s="230">
        <v>0</v>
      </c>
      <c r="E1094" s="230">
        <v>0</v>
      </c>
      <c r="F1094" s="230"/>
      <c r="G1094" s="472">
        <f t="shared" ref="G1094:G1157" si="86">IF(D1094&lt;0,"",IFERROR(F1094/D1094-1,0))</f>
        <v>0</v>
      </c>
      <c r="H1094" s="472">
        <f t="shared" ref="H1094:H1157" si="87">IF(D1094&lt;0,"",IFERROR(F1094/E1094,0))</f>
        <v>0</v>
      </c>
      <c r="I1094" s="688" t="str">
        <f t="shared" ref="I1094:I1157" si="88">IF(LEN(B1094)=3,"是",IF(C1094&lt;&gt;"",IF(SUM(D1094:F1094)&lt;&gt;0,"是","否"),"是"))</f>
        <v>否</v>
      </c>
      <c r="J1094" s="689" t="str">
        <f t="shared" ref="J1094:J1157" si="89">IF(LEN(B1094)=3,"类",IF(LEN(B1094)=5,"款","项"))</f>
        <v>项</v>
      </c>
      <c r="M1094" s="408"/>
      <c r="O1094" s="408"/>
    </row>
    <row r="1095" s="681" customFormat="1" ht="36" customHeight="1" spans="1:15">
      <c r="A1095" s="684">
        <f t="shared" si="85"/>
        <v>7</v>
      </c>
      <c r="B1095" s="438">
        <v>2160299</v>
      </c>
      <c r="C1095" s="439" t="s">
        <v>1074</v>
      </c>
      <c r="D1095" s="230">
        <v>3</v>
      </c>
      <c r="E1095" s="230">
        <v>0</v>
      </c>
      <c r="F1095" s="230"/>
      <c r="G1095" s="472">
        <f t="shared" si="86"/>
        <v>-1</v>
      </c>
      <c r="H1095" s="472">
        <f t="shared" si="87"/>
        <v>0</v>
      </c>
      <c r="I1095" s="688" t="str">
        <f t="shared" si="88"/>
        <v>是</v>
      </c>
      <c r="J1095" s="689" t="str">
        <f t="shared" si="89"/>
        <v>项</v>
      </c>
      <c r="M1095" s="408"/>
      <c r="O1095" s="408"/>
    </row>
    <row r="1096" s="681" customFormat="1" ht="36" customHeight="1" spans="1:10">
      <c r="A1096" s="684">
        <f t="shared" si="85"/>
        <v>5</v>
      </c>
      <c r="B1096" s="437">
        <v>21606</v>
      </c>
      <c r="C1096" s="289" t="s">
        <v>1075</v>
      </c>
      <c r="D1096" s="286">
        <v>0</v>
      </c>
      <c r="E1096" s="286">
        <v>200</v>
      </c>
      <c r="F1096" s="286">
        <f>SUM(F1097:F1101)</f>
        <v>0</v>
      </c>
      <c r="G1096" s="475">
        <f t="shared" si="86"/>
        <v>0</v>
      </c>
      <c r="H1096" s="475">
        <f t="shared" si="87"/>
        <v>0</v>
      </c>
      <c r="I1096" s="688" t="str">
        <f t="shared" si="88"/>
        <v>是</v>
      </c>
      <c r="J1096" s="689" t="str">
        <f t="shared" si="89"/>
        <v>款</v>
      </c>
    </row>
    <row r="1097" s="681" customFormat="1" ht="36" customHeight="1" spans="1:15">
      <c r="A1097" s="684">
        <f t="shared" si="85"/>
        <v>7</v>
      </c>
      <c r="B1097" s="438">
        <v>2160601</v>
      </c>
      <c r="C1097" s="439" t="s">
        <v>307</v>
      </c>
      <c r="D1097" s="230">
        <v>0</v>
      </c>
      <c r="E1097" s="230">
        <v>0</v>
      </c>
      <c r="F1097" s="230"/>
      <c r="G1097" s="472">
        <f t="shared" si="86"/>
        <v>0</v>
      </c>
      <c r="H1097" s="472">
        <f t="shared" si="87"/>
        <v>0</v>
      </c>
      <c r="I1097" s="688" t="str">
        <f t="shared" si="88"/>
        <v>否</v>
      </c>
      <c r="J1097" s="689" t="str">
        <f t="shared" si="89"/>
        <v>项</v>
      </c>
      <c r="M1097" s="408"/>
      <c r="O1097" s="408"/>
    </row>
    <row r="1098" s="681" customFormat="1" ht="36" customHeight="1" spans="1:15">
      <c r="A1098" s="684">
        <f t="shared" si="85"/>
        <v>7</v>
      </c>
      <c r="B1098" s="438">
        <v>2160602</v>
      </c>
      <c r="C1098" s="439" t="s">
        <v>308</v>
      </c>
      <c r="D1098" s="230">
        <v>0</v>
      </c>
      <c r="E1098" s="230">
        <v>0</v>
      </c>
      <c r="F1098" s="230"/>
      <c r="G1098" s="472">
        <f t="shared" si="86"/>
        <v>0</v>
      </c>
      <c r="H1098" s="472">
        <f t="shared" si="87"/>
        <v>0</v>
      </c>
      <c r="I1098" s="688" t="str">
        <f t="shared" si="88"/>
        <v>否</v>
      </c>
      <c r="J1098" s="689" t="str">
        <f t="shared" si="89"/>
        <v>项</v>
      </c>
      <c r="M1098" s="408"/>
      <c r="O1098" s="408"/>
    </row>
    <row r="1099" s="681" customFormat="1" ht="36" customHeight="1" spans="1:15">
      <c r="A1099" s="684">
        <f t="shared" si="85"/>
        <v>7</v>
      </c>
      <c r="B1099" s="438">
        <v>2160603</v>
      </c>
      <c r="C1099" s="439" t="s">
        <v>309</v>
      </c>
      <c r="D1099" s="230">
        <v>0</v>
      </c>
      <c r="E1099" s="230">
        <v>0</v>
      </c>
      <c r="F1099" s="230"/>
      <c r="G1099" s="472">
        <f t="shared" si="86"/>
        <v>0</v>
      </c>
      <c r="H1099" s="472">
        <f t="shared" si="87"/>
        <v>0</v>
      </c>
      <c r="I1099" s="688" t="str">
        <f t="shared" si="88"/>
        <v>否</v>
      </c>
      <c r="J1099" s="689" t="str">
        <f t="shared" si="89"/>
        <v>项</v>
      </c>
      <c r="M1099" s="408"/>
      <c r="O1099" s="408"/>
    </row>
    <row r="1100" s="681" customFormat="1" ht="36" customHeight="1" spans="1:15">
      <c r="A1100" s="684">
        <f t="shared" si="85"/>
        <v>7</v>
      </c>
      <c r="B1100" s="438">
        <v>2160607</v>
      </c>
      <c r="C1100" s="439" t="s">
        <v>1076</v>
      </c>
      <c r="D1100" s="230">
        <v>0</v>
      </c>
      <c r="E1100" s="230">
        <v>0</v>
      </c>
      <c r="F1100" s="230"/>
      <c r="G1100" s="472">
        <f t="shared" si="86"/>
        <v>0</v>
      </c>
      <c r="H1100" s="472">
        <f t="shared" si="87"/>
        <v>0</v>
      </c>
      <c r="I1100" s="688" t="str">
        <f t="shared" si="88"/>
        <v>否</v>
      </c>
      <c r="J1100" s="689" t="str">
        <f t="shared" si="89"/>
        <v>项</v>
      </c>
      <c r="M1100" s="408"/>
      <c r="O1100" s="408"/>
    </row>
    <row r="1101" s="681" customFormat="1" ht="36" customHeight="1" spans="1:15">
      <c r="A1101" s="684">
        <f t="shared" si="85"/>
        <v>7</v>
      </c>
      <c r="B1101" s="438">
        <v>2160699</v>
      </c>
      <c r="C1101" s="439" t="s">
        <v>1077</v>
      </c>
      <c r="D1101" s="230">
        <v>0</v>
      </c>
      <c r="E1101" s="230">
        <v>200</v>
      </c>
      <c r="F1101" s="230"/>
      <c r="G1101" s="472">
        <f t="shared" si="86"/>
        <v>0</v>
      </c>
      <c r="H1101" s="472">
        <f t="shared" si="87"/>
        <v>0</v>
      </c>
      <c r="I1101" s="688" t="str">
        <f t="shared" si="88"/>
        <v>是</v>
      </c>
      <c r="J1101" s="689" t="str">
        <f t="shared" si="89"/>
        <v>项</v>
      </c>
      <c r="M1101" s="408"/>
      <c r="O1101" s="408"/>
    </row>
    <row r="1102" s="681" customFormat="1" ht="36" customHeight="1" spans="1:10">
      <c r="A1102" s="684">
        <f t="shared" si="85"/>
        <v>5</v>
      </c>
      <c r="B1102" s="437">
        <v>21699</v>
      </c>
      <c r="C1102" s="289" t="s">
        <v>1078</v>
      </c>
      <c r="D1102" s="286">
        <v>0</v>
      </c>
      <c r="E1102" s="286">
        <v>0</v>
      </c>
      <c r="F1102" s="286">
        <f>SUM(F1103:F1104)</f>
        <v>0</v>
      </c>
      <c r="G1102" s="475">
        <f t="shared" si="86"/>
        <v>0</v>
      </c>
      <c r="H1102" s="475">
        <f t="shared" si="87"/>
        <v>0</v>
      </c>
      <c r="I1102" s="688" t="str">
        <f t="shared" si="88"/>
        <v>否</v>
      </c>
      <c r="J1102" s="689" t="str">
        <f t="shared" si="89"/>
        <v>款</v>
      </c>
    </row>
    <row r="1103" s="681" customFormat="1" ht="36" customHeight="1" spans="1:15">
      <c r="A1103" s="684">
        <f t="shared" si="85"/>
        <v>7</v>
      </c>
      <c r="B1103" s="438">
        <v>2169901</v>
      </c>
      <c r="C1103" s="439" t="s">
        <v>1079</v>
      </c>
      <c r="D1103" s="230">
        <v>0</v>
      </c>
      <c r="E1103" s="230">
        <v>0</v>
      </c>
      <c r="F1103" s="230"/>
      <c r="G1103" s="472">
        <f t="shared" si="86"/>
        <v>0</v>
      </c>
      <c r="H1103" s="472">
        <f t="shared" si="87"/>
        <v>0</v>
      </c>
      <c r="I1103" s="688" t="str">
        <f t="shared" si="88"/>
        <v>否</v>
      </c>
      <c r="J1103" s="689" t="str">
        <f t="shared" si="89"/>
        <v>项</v>
      </c>
      <c r="M1103" s="408"/>
      <c r="O1103" s="408"/>
    </row>
    <row r="1104" s="681" customFormat="1" ht="36" customHeight="1" spans="1:15">
      <c r="A1104" s="684">
        <f t="shared" si="85"/>
        <v>7</v>
      </c>
      <c r="B1104" s="438">
        <v>2169999</v>
      </c>
      <c r="C1104" s="439" t="s">
        <v>1078</v>
      </c>
      <c r="D1104" s="230">
        <v>0</v>
      </c>
      <c r="E1104" s="230">
        <v>0</v>
      </c>
      <c r="F1104" s="230"/>
      <c r="G1104" s="472">
        <f t="shared" si="86"/>
        <v>0</v>
      </c>
      <c r="H1104" s="472">
        <f t="shared" si="87"/>
        <v>0</v>
      </c>
      <c r="I1104" s="688" t="str">
        <f t="shared" si="88"/>
        <v>否</v>
      </c>
      <c r="J1104" s="689" t="str">
        <f t="shared" si="89"/>
        <v>项</v>
      </c>
      <c r="M1104" s="408"/>
      <c r="O1104" s="408"/>
    </row>
    <row r="1105" s="681" customFormat="1" ht="36" customHeight="1" spans="1:10">
      <c r="A1105" s="684">
        <f t="shared" si="85"/>
        <v>4</v>
      </c>
      <c r="B1105" s="402" t="s">
        <v>1363</v>
      </c>
      <c r="C1105" s="445" t="s">
        <v>1341</v>
      </c>
      <c r="D1105" s="230"/>
      <c r="E1105" s="230"/>
      <c r="F1105" s="230"/>
      <c r="G1105" s="475">
        <f t="shared" si="86"/>
        <v>0</v>
      </c>
      <c r="H1105" s="475">
        <f t="shared" si="87"/>
        <v>0</v>
      </c>
      <c r="I1105" s="688" t="str">
        <f t="shared" si="88"/>
        <v>否</v>
      </c>
      <c r="J1105" s="689" t="str">
        <f t="shared" si="89"/>
        <v>项</v>
      </c>
    </row>
    <row r="1106" s="681" customFormat="1" ht="36" customHeight="1" spans="1:10">
      <c r="A1106" s="684">
        <f t="shared" si="85"/>
        <v>3</v>
      </c>
      <c r="B1106" s="437">
        <v>217</v>
      </c>
      <c r="C1106" s="285" t="s">
        <v>272</v>
      </c>
      <c r="D1106" s="286">
        <v>20</v>
      </c>
      <c r="E1106" s="286">
        <v>0</v>
      </c>
      <c r="F1106" s="286">
        <f>SUM(F1107,F1114,F1124,F1130,F1133)</f>
        <v>0</v>
      </c>
      <c r="G1106" s="475">
        <f t="shared" si="86"/>
        <v>-1</v>
      </c>
      <c r="H1106" s="475">
        <f t="shared" si="87"/>
        <v>0</v>
      </c>
      <c r="I1106" s="688" t="str">
        <f t="shared" si="88"/>
        <v>是</v>
      </c>
      <c r="J1106" s="689" t="str">
        <f t="shared" si="89"/>
        <v>类</v>
      </c>
    </row>
    <row r="1107" s="681" customFormat="1" ht="36" customHeight="1" spans="1:10">
      <c r="A1107" s="684">
        <f t="shared" si="85"/>
        <v>5</v>
      </c>
      <c r="B1107" s="437">
        <v>21701</v>
      </c>
      <c r="C1107" s="289" t="s">
        <v>1080</v>
      </c>
      <c r="D1107" s="286">
        <v>0</v>
      </c>
      <c r="E1107" s="286">
        <v>0</v>
      </c>
      <c r="F1107" s="286">
        <f>SUM(F1108:F1113)</f>
        <v>0</v>
      </c>
      <c r="G1107" s="475">
        <f t="shared" si="86"/>
        <v>0</v>
      </c>
      <c r="H1107" s="475">
        <f t="shared" si="87"/>
        <v>0</v>
      </c>
      <c r="I1107" s="688" t="str">
        <f t="shared" si="88"/>
        <v>否</v>
      </c>
      <c r="J1107" s="689" t="str">
        <f t="shared" si="89"/>
        <v>款</v>
      </c>
    </row>
    <row r="1108" s="681" customFormat="1" ht="36" customHeight="1" spans="1:15">
      <c r="A1108" s="684">
        <f t="shared" si="85"/>
        <v>7</v>
      </c>
      <c r="B1108" s="438">
        <v>2170101</v>
      </c>
      <c r="C1108" s="439" t="s">
        <v>307</v>
      </c>
      <c r="D1108" s="230">
        <v>0</v>
      </c>
      <c r="E1108" s="230">
        <v>0</v>
      </c>
      <c r="F1108" s="230"/>
      <c r="G1108" s="472">
        <f t="shared" si="86"/>
        <v>0</v>
      </c>
      <c r="H1108" s="472">
        <f t="shared" si="87"/>
        <v>0</v>
      </c>
      <c r="I1108" s="688" t="str">
        <f t="shared" si="88"/>
        <v>否</v>
      </c>
      <c r="J1108" s="689" t="str">
        <f t="shared" si="89"/>
        <v>项</v>
      </c>
      <c r="M1108" s="408"/>
      <c r="O1108" s="408"/>
    </row>
    <row r="1109" s="681" customFormat="1" ht="36" customHeight="1" spans="1:15">
      <c r="A1109" s="684">
        <f t="shared" si="85"/>
        <v>7</v>
      </c>
      <c r="B1109" s="438">
        <v>2170102</v>
      </c>
      <c r="C1109" s="439" t="s">
        <v>308</v>
      </c>
      <c r="D1109" s="230">
        <v>0</v>
      </c>
      <c r="E1109" s="230">
        <v>0</v>
      </c>
      <c r="F1109" s="230"/>
      <c r="G1109" s="472">
        <f t="shared" si="86"/>
        <v>0</v>
      </c>
      <c r="H1109" s="472">
        <f t="shared" si="87"/>
        <v>0</v>
      </c>
      <c r="I1109" s="688" t="str">
        <f t="shared" si="88"/>
        <v>否</v>
      </c>
      <c r="J1109" s="689" t="str">
        <f t="shared" si="89"/>
        <v>项</v>
      </c>
      <c r="M1109" s="408"/>
      <c r="O1109" s="408"/>
    </row>
    <row r="1110" s="681" customFormat="1" ht="36" customHeight="1" spans="1:15">
      <c r="A1110" s="684">
        <f t="shared" si="85"/>
        <v>7</v>
      </c>
      <c r="B1110" s="438">
        <v>2170103</v>
      </c>
      <c r="C1110" s="439" t="s">
        <v>309</v>
      </c>
      <c r="D1110" s="230">
        <v>0</v>
      </c>
      <c r="E1110" s="230">
        <v>0</v>
      </c>
      <c r="F1110" s="230"/>
      <c r="G1110" s="472">
        <f t="shared" si="86"/>
        <v>0</v>
      </c>
      <c r="H1110" s="472">
        <f t="shared" si="87"/>
        <v>0</v>
      </c>
      <c r="I1110" s="688" t="str">
        <f t="shared" si="88"/>
        <v>否</v>
      </c>
      <c r="J1110" s="689" t="str">
        <f t="shared" si="89"/>
        <v>项</v>
      </c>
      <c r="M1110" s="408"/>
      <c r="O1110" s="408"/>
    </row>
    <row r="1111" s="681" customFormat="1" ht="36" customHeight="1" spans="1:15">
      <c r="A1111" s="684">
        <f t="shared" si="85"/>
        <v>7</v>
      </c>
      <c r="B1111" s="438">
        <v>2170104</v>
      </c>
      <c r="C1111" s="439" t="s">
        <v>1081</v>
      </c>
      <c r="D1111" s="230">
        <v>0</v>
      </c>
      <c r="E1111" s="230">
        <v>0</v>
      </c>
      <c r="F1111" s="230"/>
      <c r="G1111" s="472">
        <f t="shared" si="86"/>
        <v>0</v>
      </c>
      <c r="H1111" s="472">
        <f t="shared" si="87"/>
        <v>0</v>
      </c>
      <c r="I1111" s="688" t="str">
        <f t="shared" si="88"/>
        <v>否</v>
      </c>
      <c r="J1111" s="689" t="str">
        <f t="shared" si="89"/>
        <v>项</v>
      </c>
      <c r="M1111" s="408"/>
      <c r="O1111" s="408"/>
    </row>
    <row r="1112" s="681" customFormat="1" ht="36" customHeight="1" spans="1:15">
      <c r="A1112" s="684">
        <f t="shared" si="85"/>
        <v>7</v>
      </c>
      <c r="B1112" s="438">
        <v>2170150</v>
      </c>
      <c r="C1112" s="439" t="s">
        <v>316</v>
      </c>
      <c r="D1112" s="230">
        <v>0</v>
      </c>
      <c r="E1112" s="230">
        <v>0</v>
      </c>
      <c r="F1112" s="230"/>
      <c r="G1112" s="472">
        <f t="shared" si="86"/>
        <v>0</v>
      </c>
      <c r="H1112" s="472">
        <f t="shared" si="87"/>
        <v>0</v>
      </c>
      <c r="I1112" s="688" t="str">
        <f t="shared" si="88"/>
        <v>否</v>
      </c>
      <c r="J1112" s="689" t="str">
        <f t="shared" si="89"/>
        <v>项</v>
      </c>
      <c r="M1112" s="408"/>
      <c r="O1112" s="408"/>
    </row>
    <row r="1113" s="681" customFormat="1" ht="36" customHeight="1" spans="1:15">
      <c r="A1113" s="684">
        <f t="shared" si="85"/>
        <v>7</v>
      </c>
      <c r="B1113" s="438">
        <v>2170199</v>
      </c>
      <c r="C1113" s="439" t="s">
        <v>1082</v>
      </c>
      <c r="D1113" s="230">
        <v>0</v>
      </c>
      <c r="E1113" s="230">
        <v>0</v>
      </c>
      <c r="F1113" s="230"/>
      <c r="G1113" s="472">
        <f t="shared" si="86"/>
        <v>0</v>
      </c>
      <c r="H1113" s="472">
        <f t="shared" si="87"/>
        <v>0</v>
      </c>
      <c r="I1113" s="688" t="str">
        <f t="shared" si="88"/>
        <v>否</v>
      </c>
      <c r="J1113" s="689" t="str">
        <f t="shared" si="89"/>
        <v>项</v>
      </c>
      <c r="M1113" s="408"/>
      <c r="O1113" s="408"/>
    </row>
    <row r="1114" s="681" customFormat="1" ht="36" customHeight="1" spans="1:10">
      <c r="A1114" s="684">
        <f t="shared" si="85"/>
        <v>5</v>
      </c>
      <c r="B1114" s="285">
        <v>21702</v>
      </c>
      <c r="C1114" s="454" t="s">
        <v>1083</v>
      </c>
      <c r="D1114" s="286">
        <v>0</v>
      </c>
      <c r="E1114" s="286">
        <v>0</v>
      </c>
      <c r="F1114" s="286">
        <f>SUM(F1115:F1123)</f>
        <v>0</v>
      </c>
      <c r="G1114" s="475">
        <f t="shared" si="86"/>
        <v>0</v>
      </c>
      <c r="H1114" s="475">
        <f t="shared" si="87"/>
        <v>0</v>
      </c>
      <c r="I1114" s="688" t="str">
        <f t="shared" si="88"/>
        <v>否</v>
      </c>
      <c r="J1114" s="689" t="str">
        <f t="shared" si="89"/>
        <v>款</v>
      </c>
    </row>
    <row r="1115" s="681" customFormat="1" ht="36" customHeight="1" spans="1:15">
      <c r="A1115" s="684">
        <f t="shared" si="85"/>
        <v>7</v>
      </c>
      <c r="B1115" s="450">
        <v>2170201</v>
      </c>
      <c r="C1115" s="455" t="s">
        <v>1084</v>
      </c>
      <c r="D1115" s="230">
        <v>0</v>
      </c>
      <c r="E1115" s="230">
        <v>0</v>
      </c>
      <c r="F1115" s="230"/>
      <c r="G1115" s="472">
        <f t="shared" si="86"/>
        <v>0</v>
      </c>
      <c r="H1115" s="472">
        <f t="shared" si="87"/>
        <v>0</v>
      </c>
      <c r="I1115" s="688" t="str">
        <f t="shared" si="88"/>
        <v>否</v>
      </c>
      <c r="J1115" s="689" t="str">
        <f t="shared" si="89"/>
        <v>项</v>
      </c>
      <c r="M1115" s="408"/>
      <c r="O1115" s="408"/>
    </row>
    <row r="1116" s="681" customFormat="1" ht="36" customHeight="1" spans="1:15">
      <c r="A1116" s="684">
        <f t="shared" si="85"/>
        <v>7</v>
      </c>
      <c r="B1116" s="450">
        <v>2170202</v>
      </c>
      <c r="C1116" s="455" t="s">
        <v>1085</v>
      </c>
      <c r="D1116" s="230">
        <v>0</v>
      </c>
      <c r="E1116" s="230">
        <v>0</v>
      </c>
      <c r="F1116" s="230"/>
      <c r="G1116" s="472">
        <f t="shared" si="86"/>
        <v>0</v>
      </c>
      <c r="H1116" s="472">
        <f t="shared" si="87"/>
        <v>0</v>
      </c>
      <c r="I1116" s="688" t="str">
        <f t="shared" si="88"/>
        <v>否</v>
      </c>
      <c r="J1116" s="689" t="str">
        <f t="shared" si="89"/>
        <v>项</v>
      </c>
      <c r="M1116" s="408"/>
      <c r="O1116" s="408"/>
    </row>
    <row r="1117" s="681" customFormat="1" ht="36" customHeight="1" spans="1:15">
      <c r="A1117" s="684">
        <f t="shared" si="85"/>
        <v>7</v>
      </c>
      <c r="B1117" s="450">
        <v>2170203</v>
      </c>
      <c r="C1117" s="455" t="s">
        <v>1086</v>
      </c>
      <c r="D1117" s="230">
        <v>0</v>
      </c>
      <c r="E1117" s="230">
        <v>0</v>
      </c>
      <c r="F1117" s="230"/>
      <c r="G1117" s="472">
        <f t="shared" si="86"/>
        <v>0</v>
      </c>
      <c r="H1117" s="472">
        <f t="shared" si="87"/>
        <v>0</v>
      </c>
      <c r="I1117" s="688" t="str">
        <f t="shared" si="88"/>
        <v>否</v>
      </c>
      <c r="J1117" s="689" t="str">
        <f t="shared" si="89"/>
        <v>项</v>
      </c>
      <c r="M1117" s="408"/>
      <c r="O1117" s="408"/>
    </row>
    <row r="1118" s="681" customFormat="1" ht="36" customHeight="1" spans="1:15">
      <c r="A1118" s="684">
        <f t="shared" si="85"/>
        <v>7</v>
      </c>
      <c r="B1118" s="450">
        <v>2170204</v>
      </c>
      <c r="C1118" s="455" t="s">
        <v>1087</v>
      </c>
      <c r="D1118" s="230">
        <v>0</v>
      </c>
      <c r="E1118" s="230">
        <v>0</v>
      </c>
      <c r="F1118" s="230"/>
      <c r="G1118" s="472">
        <f t="shared" si="86"/>
        <v>0</v>
      </c>
      <c r="H1118" s="472">
        <f t="shared" si="87"/>
        <v>0</v>
      </c>
      <c r="I1118" s="688" t="str">
        <f t="shared" si="88"/>
        <v>否</v>
      </c>
      <c r="J1118" s="689" t="str">
        <f t="shared" si="89"/>
        <v>项</v>
      </c>
      <c r="M1118" s="408"/>
      <c r="O1118" s="408"/>
    </row>
    <row r="1119" s="681" customFormat="1" ht="36" customHeight="1" spans="1:15">
      <c r="A1119" s="684">
        <f t="shared" si="85"/>
        <v>7</v>
      </c>
      <c r="B1119" s="450">
        <v>2170205</v>
      </c>
      <c r="C1119" s="455" t="s">
        <v>1088</v>
      </c>
      <c r="D1119" s="230">
        <v>0</v>
      </c>
      <c r="E1119" s="230">
        <v>0</v>
      </c>
      <c r="F1119" s="230"/>
      <c r="G1119" s="472">
        <f t="shared" si="86"/>
        <v>0</v>
      </c>
      <c r="H1119" s="472">
        <f t="shared" si="87"/>
        <v>0</v>
      </c>
      <c r="I1119" s="688" t="str">
        <f t="shared" si="88"/>
        <v>否</v>
      </c>
      <c r="J1119" s="689" t="str">
        <f t="shared" si="89"/>
        <v>项</v>
      </c>
      <c r="M1119" s="408"/>
      <c r="O1119" s="408"/>
    </row>
    <row r="1120" s="681" customFormat="1" ht="36" customHeight="1" spans="1:15">
      <c r="A1120" s="684">
        <f t="shared" si="85"/>
        <v>7</v>
      </c>
      <c r="B1120" s="450">
        <v>2170206</v>
      </c>
      <c r="C1120" s="455" t="s">
        <v>1089</v>
      </c>
      <c r="D1120" s="230">
        <v>0</v>
      </c>
      <c r="E1120" s="230">
        <v>0</v>
      </c>
      <c r="F1120" s="230"/>
      <c r="G1120" s="472">
        <f t="shared" si="86"/>
        <v>0</v>
      </c>
      <c r="H1120" s="472">
        <f t="shared" si="87"/>
        <v>0</v>
      </c>
      <c r="I1120" s="688" t="str">
        <f t="shared" si="88"/>
        <v>否</v>
      </c>
      <c r="J1120" s="689" t="str">
        <f t="shared" si="89"/>
        <v>项</v>
      </c>
      <c r="M1120" s="408"/>
      <c r="O1120" s="408"/>
    </row>
    <row r="1121" s="681" customFormat="1" ht="36" customHeight="1" spans="1:15">
      <c r="A1121" s="684">
        <f t="shared" si="85"/>
        <v>7</v>
      </c>
      <c r="B1121" s="450">
        <v>2170207</v>
      </c>
      <c r="C1121" s="455" t="s">
        <v>1090</v>
      </c>
      <c r="D1121" s="230">
        <v>0</v>
      </c>
      <c r="E1121" s="230">
        <v>0</v>
      </c>
      <c r="F1121" s="230"/>
      <c r="G1121" s="472">
        <f t="shared" si="86"/>
        <v>0</v>
      </c>
      <c r="H1121" s="472">
        <f t="shared" si="87"/>
        <v>0</v>
      </c>
      <c r="I1121" s="688" t="str">
        <f t="shared" si="88"/>
        <v>否</v>
      </c>
      <c r="J1121" s="689" t="str">
        <f t="shared" si="89"/>
        <v>项</v>
      </c>
      <c r="M1121" s="408"/>
      <c r="O1121" s="408"/>
    </row>
    <row r="1122" s="681" customFormat="1" ht="36" customHeight="1" spans="1:15">
      <c r="A1122" s="684">
        <f t="shared" si="85"/>
        <v>7</v>
      </c>
      <c r="B1122" s="450">
        <v>2170208</v>
      </c>
      <c r="C1122" s="455" t="s">
        <v>1091</v>
      </c>
      <c r="D1122" s="230">
        <v>0</v>
      </c>
      <c r="E1122" s="230">
        <v>0</v>
      </c>
      <c r="F1122" s="230"/>
      <c r="G1122" s="472">
        <f t="shared" si="86"/>
        <v>0</v>
      </c>
      <c r="H1122" s="472">
        <f t="shared" si="87"/>
        <v>0</v>
      </c>
      <c r="I1122" s="688" t="str">
        <f t="shared" si="88"/>
        <v>否</v>
      </c>
      <c r="J1122" s="689" t="str">
        <f t="shared" si="89"/>
        <v>项</v>
      </c>
      <c r="M1122" s="408"/>
      <c r="O1122" s="408"/>
    </row>
    <row r="1123" s="681" customFormat="1" ht="36" customHeight="1" spans="1:15">
      <c r="A1123" s="684">
        <f t="shared" si="85"/>
        <v>7</v>
      </c>
      <c r="B1123" s="450">
        <v>2170299</v>
      </c>
      <c r="C1123" s="455" t="s">
        <v>1092</v>
      </c>
      <c r="D1123" s="230">
        <v>0</v>
      </c>
      <c r="E1123" s="230">
        <v>0</v>
      </c>
      <c r="F1123" s="230"/>
      <c r="G1123" s="472">
        <f t="shared" si="86"/>
        <v>0</v>
      </c>
      <c r="H1123" s="472">
        <f t="shared" si="87"/>
        <v>0</v>
      </c>
      <c r="I1123" s="688" t="str">
        <f t="shared" si="88"/>
        <v>否</v>
      </c>
      <c r="J1123" s="689" t="str">
        <f t="shared" si="89"/>
        <v>项</v>
      </c>
      <c r="M1123" s="408"/>
      <c r="O1123" s="408"/>
    </row>
    <row r="1124" s="681" customFormat="1" ht="36" customHeight="1" spans="1:10">
      <c r="A1124" s="684">
        <f t="shared" si="85"/>
        <v>5</v>
      </c>
      <c r="B1124" s="437">
        <v>21703</v>
      </c>
      <c r="C1124" s="289" t="s">
        <v>1093</v>
      </c>
      <c r="D1124" s="286">
        <v>0</v>
      </c>
      <c r="E1124" s="286">
        <v>0</v>
      </c>
      <c r="F1124" s="286">
        <f>SUM(F1125:F1129)</f>
        <v>0</v>
      </c>
      <c r="G1124" s="475">
        <f t="shared" si="86"/>
        <v>0</v>
      </c>
      <c r="H1124" s="475">
        <f t="shared" si="87"/>
        <v>0</v>
      </c>
      <c r="I1124" s="688" t="str">
        <f t="shared" si="88"/>
        <v>否</v>
      </c>
      <c r="J1124" s="689" t="str">
        <f t="shared" si="89"/>
        <v>款</v>
      </c>
    </row>
    <row r="1125" s="681" customFormat="1" ht="36" customHeight="1" spans="1:15">
      <c r="A1125" s="684">
        <f t="shared" si="85"/>
        <v>7</v>
      </c>
      <c r="B1125" s="438">
        <v>2170301</v>
      </c>
      <c r="C1125" s="439" t="s">
        <v>1094</v>
      </c>
      <c r="D1125" s="230">
        <v>0</v>
      </c>
      <c r="E1125" s="230">
        <v>0</v>
      </c>
      <c r="F1125" s="230"/>
      <c r="G1125" s="472">
        <f t="shared" si="86"/>
        <v>0</v>
      </c>
      <c r="H1125" s="472">
        <f t="shared" si="87"/>
        <v>0</v>
      </c>
      <c r="I1125" s="688" t="str">
        <f t="shared" si="88"/>
        <v>否</v>
      </c>
      <c r="J1125" s="689" t="str">
        <f t="shared" si="89"/>
        <v>项</v>
      </c>
      <c r="M1125" s="408"/>
      <c r="O1125" s="408"/>
    </row>
    <row r="1126" s="681" customFormat="1" ht="36" customHeight="1" spans="1:15">
      <c r="A1126" s="684">
        <f t="shared" si="85"/>
        <v>7</v>
      </c>
      <c r="B1126" s="438">
        <v>2170302</v>
      </c>
      <c r="C1126" s="439" t="s">
        <v>1095</v>
      </c>
      <c r="D1126" s="230">
        <v>0</v>
      </c>
      <c r="E1126" s="230">
        <v>0</v>
      </c>
      <c r="F1126" s="230"/>
      <c r="G1126" s="472">
        <f t="shared" si="86"/>
        <v>0</v>
      </c>
      <c r="H1126" s="472">
        <f t="shared" si="87"/>
        <v>0</v>
      </c>
      <c r="I1126" s="688" t="str">
        <f t="shared" si="88"/>
        <v>否</v>
      </c>
      <c r="J1126" s="689" t="str">
        <f t="shared" si="89"/>
        <v>项</v>
      </c>
      <c r="M1126" s="408"/>
      <c r="O1126" s="408"/>
    </row>
    <row r="1127" s="681" customFormat="1" ht="36" customHeight="1" spans="1:15">
      <c r="A1127" s="684">
        <f t="shared" si="85"/>
        <v>7</v>
      </c>
      <c r="B1127" s="438">
        <v>2170303</v>
      </c>
      <c r="C1127" s="439" t="s">
        <v>1096</v>
      </c>
      <c r="D1127" s="230">
        <v>0</v>
      </c>
      <c r="E1127" s="230">
        <v>0</v>
      </c>
      <c r="F1127" s="230"/>
      <c r="G1127" s="472">
        <f t="shared" si="86"/>
        <v>0</v>
      </c>
      <c r="H1127" s="472">
        <f t="shared" si="87"/>
        <v>0</v>
      </c>
      <c r="I1127" s="688" t="str">
        <f t="shared" si="88"/>
        <v>否</v>
      </c>
      <c r="J1127" s="689" t="str">
        <f t="shared" si="89"/>
        <v>项</v>
      </c>
      <c r="M1127" s="408"/>
      <c r="O1127" s="408"/>
    </row>
    <row r="1128" s="681" customFormat="1" ht="36" customHeight="1" spans="1:15">
      <c r="A1128" s="684">
        <f t="shared" si="85"/>
        <v>7</v>
      </c>
      <c r="B1128" s="438">
        <v>2170304</v>
      </c>
      <c r="C1128" s="439" t="s">
        <v>1097</v>
      </c>
      <c r="D1128" s="230">
        <v>0</v>
      </c>
      <c r="E1128" s="230">
        <v>0</v>
      </c>
      <c r="F1128" s="230"/>
      <c r="G1128" s="472">
        <f t="shared" si="86"/>
        <v>0</v>
      </c>
      <c r="H1128" s="472">
        <f t="shared" si="87"/>
        <v>0</v>
      </c>
      <c r="I1128" s="688" t="str">
        <f t="shared" si="88"/>
        <v>否</v>
      </c>
      <c r="J1128" s="689" t="str">
        <f t="shared" si="89"/>
        <v>项</v>
      </c>
      <c r="M1128" s="408"/>
      <c r="O1128" s="408"/>
    </row>
    <row r="1129" s="681" customFormat="1" ht="36" customHeight="1" spans="1:15">
      <c r="A1129" s="684">
        <f t="shared" si="85"/>
        <v>7</v>
      </c>
      <c r="B1129" s="438">
        <v>2170399</v>
      </c>
      <c r="C1129" s="439" t="s">
        <v>1098</v>
      </c>
      <c r="D1129" s="230">
        <v>0</v>
      </c>
      <c r="E1129" s="230">
        <v>0</v>
      </c>
      <c r="F1129" s="230"/>
      <c r="G1129" s="472">
        <f t="shared" si="86"/>
        <v>0</v>
      </c>
      <c r="H1129" s="472">
        <f t="shared" si="87"/>
        <v>0</v>
      </c>
      <c r="I1129" s="688" t="str">
        <f t="shared" si="88"/>
        <v>否</v>
      </c>
      <c r="J1129" s="689" t="str">
        <f t="shared" si="89"/>
        <v>项</v>
      </c>
      <c r="M1129" s="408"/>
      <c r="O1129" s="408"/>
    </row>
    <row r="1130" s="681" customFormat="1" ht="36" customHeight="1" spans="1:10">
      <c r="A1130" s="684">
        <f t="shared" si="85"/>
        <v>5</v>
      </c>
      <c r="B1130" s="437">
        <v>21799</v>
      </c>
      <c r="C1130" s="289" t="s">
        <v>1099</v>
      </c>
      <c r="D1130" s="286">
        <v>20</v>
      </c>
      <c r="E1130" s="286">
        <v>0</v>
      </c>
      <c r="F1130" s="286">
        <f>SUM(F1131:F1132)</f>
        <v>0</v>
      </c>
      <c r="G1130" s="475">
        <f t="shared" si="86"/>
        <v>-1</v>
      </c>
      <c r="H1130" s="475">
        <f t="shared" si="87"/>
        <v>0</v>
      </c>
      <c r="I1130" s="688" t="str">
        <f t="shared" si="88"/>
        <v>是</v>
      </c>
      <c r="J1130" s="689" t="str">
        <f t="shared" si="89"/>
        <v>款</v>
      </c>
    </row>
    <row r="1131" s="681" customFormat="1" ht="36" customHeight="1" spans="1:15">
      <c r="A1131" s="684">
        <f t="shared" si="85"/>
        <v>7</v>
      </c>
      <c r="B1131" s="448">
        <v>2179902</v>
      </c>
      <c r="C1131" s="439" t="s">
        <v>1100</v>
      </c>
      <c r="D1131" s="230">
        <v>0</v>
      </c>
      <c r="E1131" s="230">
        <v>0</v>
      </c>
      <c r="F1131" s="230"/>
      <c r="G1131" s="472">
        <f t="shared" si="86"/>
        <v>0</v>
      </c>
      <c r="H1131" s="472">
        <f t="shared" si="87"/>
        <v>0</v>
      </c>
      <c r="I1131" s="688" t="str">
        <f t="shared" si="88"/>
        <v>否</v>
      </c>
      <c r="J1131" s="689" t="str">
        <f t="shared" si="89"/>
        <v>项</v>
      </c>
      <c r="M1131" s="408"/>
      <c r="O1131" s="408"/>
    </row>
    <row r="1132" s="681" customFormat="1" ht="36" customHeight="1" spans="1:15">
      <c r="A1132" s="684">
        <f t="shared" si="85"/>
        <v>7</v>
      </c>
      <c r="B1132" s="448">
        <v>2179999</v>
      </c>
      <c r="C1132" s="439" t="s">
        <v>1098</v>
      </c>
      <c r="D1132" s="230">
        <v>20</v>
      </c>
      <c r="E1132" s="230">
        <v>0</v>
      </c>
      <c r="F1132" s="230"/>
      <c r="G1132" s="472">
        <f t="shared" si="86"/>
        <v>-1</v>
      </c>
      <c r="H1132" s="472">
        <f t="shared" si="87"/>
        <v>0</v>
      </c>
      <c r="I1132" s="688" t="str">
        <f t="shared" si="88"/>
        <v>是</v>
      </c>
      <c r="J1132" s="689" t="str">
        <f t="shared" si="89"/>
        <v>项</v>
      </c>
      <c r="M1132" s="408"/>
      <c r="O1132" s="408"/>
    </row>
    <row r="1133" s="681" customFormat="1" ht="36" customHeight="1" spans="1:10">
      <c r="A1133" s="684">
        <f t="shared" si="85"/>
        <v>4</v>
      </c>
      <c r="B1133" s="285" t="s">
        <v>1364</v>
      </c>
      <c r="C1133" s="445" t="s">
        <v>1341</v>
      </c>
      <c r="D1133" s="230"/>
      <c r="E1133" s="230"/>
      <c r="F1133" s="230"/>
      <c r="G1133" s="475">
        <f t="shared" si="86"/>
        <v>0</v>
      </c>
      <c r="H1133" s="475">
        <f t="shared" si="87"/>
        <v>0</v>
      </c>
      <c r="I1133" s="688" t="str">
        <f t="shared" si="88"/>
        <v>否</v>
      </c>
      <c r="J1133" s="689" t="str">
        <f t="shared" si="89"/>
        <v>项</v>
      </c>
    </row>
    <row r="1134" s="681" customFormat="1" ht="36" customHeight="1" spans="1:10">
      <c r="A1134" s="684">
        <f t="shared" si="85"/>
        <v>3</v>
      </c>
      <c r="B1134" s="437">
        <v>219</v>
      </c>
      <c r="C1134" s="285" t="s">
        <v>273</v>
      </c>
      <c r="D1134" s="286">
        <v>0</v>
      </c>
      <c r="E1134" s="286">
        <v>0</v>
      </c>
      <c r="F1134" s="286">
        <f>SUM(F1135:F1143)</f>
        <v>0</v>
      </c>
      <c r="G1134" s="475">
        <f t="shared" si="86"/>
        <v>0</v>
      </c>
      <c r="H1134" s="475">
        <f t="shared" si="87"/>
        <v>0</v>
      </c>
      <c r="I1134" s="688" t="str">
        <f t="shared" si="88"/>
        <v>是</v>
      </c>
      <c r="J1134" s="689" t="str">
        <f t="shared" si="89"/>
        <v>类</v>
      </c>
    </row>
    <row r="1135" s="681" customFormat="1" ht="36" customHeight="1" spans="1:10">
      <c r="A1135" s="684">
        <f t="shared" si="85"/>
        <v>5</v>
      </c>
      <c r="B1135" s="437">
        <v>21901</v>
      </c>
      <c r="C1135" s="289" t="s">
        <v>223</v>
      </c>
      <c r="D1135" s="286">
        <v>0</v>
      </c>
      <c r="E1135" s="286">
        <v>0</v>
      </c>
      <c r="F1135" s="230"/>
      <c r="G1135" s="475">
        <f t="shared" si="86"/>
        <v>0</v>
      </c>
      <c r="H1135" s="475">
        <f t="shared" si="87"/>
        <v>0</v>
      </c>
      <c r="I1135" s="688" t="str">
        <f t="shared" si="88"/>
        <v>否</v>
      </c>
      <c r="J1135" s="689" t="str">
        <f t="shared" si="89"/>
        <v>款</v>
      </c>
    </row>
    <row r="1136" s="681" customFormat="1" ht="36" customHeight="1" spans="1:10">
      <c r="A1136" s="684">
        <f t="shared" si="85"/>
        <v>5</v>
      </c>
      <c r="B1136" s="437">
        <v>21902</v>
      </c>
      <c r="C1136" s="289" t="s">
        <v>227</v>
      </c>
      <c r="D1136" s="286">
        <v>0</v>
      </c>
      <c r="E1136" s="286">
        <v>0</v>
      </c>
      <c r="F1136" s="230"/>
      <c r="G1136" s="475">
        <f t="shared" si="86"/>
        <v>0</v>
      </c>
      <c r="H1136" s="475">
        <f t="shared" si="87"/>
        <v>0</v>
      </c>
      <c r="I1136" s="688" t="str">
        <f t="shared" si="88"/>
        <v>否</v>
      </c>
      <c r="J1136" s="689" t="str">
        <f t="shared" si="89"/>
        <v>款</v>
      </c>
    </row>
    <row r="1137" s="681" customFormat="1" ht="36" customHeight="1" spans="1:10">
      <c r="A1137" s="684">
        <f t="shared" si="85"/>
        <v>5</v>
      </c>
      <c r="B1137" s="437">
        <v>21903</v>
      </c>
      <c r="C1137" s="289" t="s">
        <v>229</v>
      </c>
      <c r="D1137" s="286">
        <v>0</v>
      </c>
      <c r="E1137" s="286">
        <v>0</v>
      </c>
      <c r="F1137" s="230"/>
      <c r="G1137" s="475">
        <f t="shared" si="86"/>
        <v>0</v>
      </c>
      <c r="H1137" s="475">
        <f t="shared" si="87"/>
        <v>0</v>
      </c>
      <c r="I1137" s="688" t="str">
        <f t="shared" si="88"/>
        <v>否</v>
      </c>
      <c r="J1137" s="689" t="str">
        <f t="shared" si="89"/>
        <v>款</v>
      </c>
    </row>
    <row r="1138" s="681" customFormat="1" ht="36" customHeight="1" spans="1:10">
      <c r="A1138" s="684">
        <f t="shared" si="85"/>
        <v>5</v>
      </c>
      <c r="B1138" s="437">
        <v>21904</v>
      </c>
      <c r="C1138" s="289" t="s">
        <v>231</v>
      </c>
      <c r="D1138" s="286">
        <v>0</v>
      </c>
      <c r="E1138" s="286">
        <v>0</v>
      </c>
      <c r="F1138" s="230"/>
      <c r="G1138" s="475">
        <f t="shared" si="86"/>
        <v>0</v>
      </c>
      <c r="H1138" s="475">
        <f t="shared" si="87"/>
        <v>0</v>
      </c>
      <c r="I1138" s="688" t="str">
        <f t="shared" si="88"/>
        <v>否</v>
      </c>
      <c r="J1138" s="689" t="str">
        <f t="shared" si="89"/>
        <v>款</v>
      </c>
    </row>
    <row r="1139" s="681" customFormat="1" ht="36" customHeight="1" spans="1:10">
      <c r="A1139" s="684">
        <f t="shared" si="85"/>
        <v>5</v>
      </c>
      <c r="B1139" s="437">
        <v>21905</v>
      </c>
      <c r="C1139" s="289" t="s">
        <v>232</v>
      </c>
      <c r="D1139" s="286">
        <v>0</v>
      </c>
      <c r="E1139" s="286">
        <v>0</v>
      </c>
      <c r="F1139" s="230"/>
      <c r="G1139" s="475">
        <f t="shared" si="86"/>
        <v>0</v>
      </c>
      <c r="H1139" s="475">
        <f t="shared" si="87"/>
        <v>0</v>
      </c>
      <c r="I1139" s="688" t="str">
        <f t="shared" si="88"/>
        <v>否</v>
      </c>
      <c r="J1139" s="689" t="str">
        <f t="shared" si="89"/>
        <v>款</v>
      </c>
    </row>
    <row r="1140" s="681" customFormat="1" ht="36" customHeight="1" spans="1:10">
      <c r="A1140" s="684">
        <f t="shared" si="85"/>
        <v>5</v>
      </c>
      <c r="B1140" s="437">
        <v>21906</v>
      </c>
      <c r="C1140" s="289" t="s">
        <v>894</v>
      </c>
      <c r="D1140" s="286">
        <v>0</v>
      </c>
      <c r="E1140" s="286">
        <v>0</v>
      </c>
      <c r="F1140" s="230"/>
      <c r="G1140" s="475">
        <f t="shared" si="86"/>
        <v>0</v>
      </c>
      <c r="H1140" s="475">
        <f t="shared" si="87"/>
        <v>0</v>
      </c>
      <c r="I1140" s="688" t="str">
        <f t="shared" si="88"/>
        <v>否</v>
      </c>
      <c r="J1140" s="689" t="str">
        <f t="shared" si="89"/>
        <v>款</v>
      </c>
    </row>
    <row r="1141" s="681" customFormat="1" ht="36" customHeight="1" spans="1:10">
      <c r="A1141" s="684">
        <f t="shared" si="85"/>
        <v>5</v>
      </c>
      <c r="B1141" s="437">
        <v>21907</v>
      </c>
      <c r="C1141" s="289" t="s">
        <v>235</v>
      </c>
      <c r="D1141" s="286">
        <v>0</v>
      </c>
      <c r="E1141" s="286">
        <v>0</v>
      </c>
      <c r="F1141" s="230"/>
      <c r="G1141" s="475">
        <f t="shared" si="86"/>
        <v>0</v>
      </c>
      <c r="H1141" s="475">
        <f t="shared" si="87"/>
        <v>0</v>
      </c>
      <c r="I1141" s="688" t="str">
        <f t="shared" si="88"/>
        <v>否</v>
      </c>
      <c r="J1141" s="689" t="str">
        <f t="shared" si="89"/>
        <v>款</v>
      </c>
    </row>
    <row r="1142" s="681" customFormat="1" ht="36" customHeight="1" spans="1:10">
      <c r="A1142" s="684">
        <f t="shared" si="85"/>
        <v>5</v>
      </c>
      <c r="B1142" s="437">
        <v>21908</v>
      </c>
      <c r="C1142" s="289" t="s">
        <v>240</v>
      </c>
      <c r="D1142" s="286">
        <v>0</v>
      </c>
      <c r="E1142" s="286">
        <v>0</v>
      </c>
      <c r="F1142" s="230"/>
      <c r="G1142" s="475">
        <f t="shared" si="86"/>
        <v>0</v>
      </c>
      <c r="H1142" s="475">
        <f t="shared" si="87"/>
        <v>0</v>
      </c>
      <c r="I1142" s="688" t="str">
        <f t="shared" si="88"/>
        <v>否</v>
      </c>
      <c r="J1142" s="689" t="str">
        <f t="shared" si="89"/>
        <v>款</v>
      </c>
    </row>
    <row r="1143" s="681" customFormat="1" ht="36" customHeight="1" spans="1:10">
      <c r="A1143" s="684">
        <f t="shared" si="85"/>
        <v>5</v>
      </c>
      <c r="B1143" s="437">
        <v>21999</v>
      </c>
      <c r="C1143" s="289" t="s">
        <v>1101</v>
      </c>
      <c r="D1143" s="286">
        <v>0</v>
      </c>
      <c r="E1143" s="286">
        <v>0</v>
      </c>
      <c r="F1143" s="230"/>
      <c r="G1143" s="475">
        <f t="shared" si="86"/>
        <v>0</v>
      </c>
      <c r="H1143" s="475">
        <f t="shared" si="87"/>
        <v>0</v>
      </c>
      <c r="I1143" s="688" t="str">
        <f t="shared" si="88"/>
        <v>否</v>
      </c>
      <c r="J1143" s="689" t="str">
        <f t="shared" si="89"/>
        <v>款</v>
      </c>
    </row>
    <row r="1144" s="681" customFormat="1" ht="36" customHeight="1" spans="1:10">
      <c r="A1144" s="684">
        <f t="shared" si="85"/>
        <v>3</v>
      </c>
      <c r="B1144" s="437">
        <v>220</v>
      </c>
      <c r="C1144" s="285" t="s">
        <v>274</v>
      </c>
      <c r="D1144" s="286">
        <v>1058</v>
      </c>
      <c r="E1144" s="286">
        <v>1124</v>
      </c>
      <c r="F1144" s="286">
        <f>SUM(F1145,F1172,F1187,F1189)</f>
        <v>1050</v>
      </c>
      <c r="G1144" s="475">
        <f t="shared" si="86"/>
        <v>-0.00756143667296783</v>
      </c>
      <c r="H1144" s="475">
        <f t="shared" si="87"/>
        <v>0.934163701067616</v>
      </c>
      <c r="I1144" s="688" t="str">
        <f t="shared" si="88"/>
        <v>是</v>
      </c>
      <c r="J1144" s="689" t="str">
        <f t="shared" si="89"/>
        <v>类</v>
      </c>
    </row>
    <row r="1145" s="681" customFormat="1" ht="36" customHeight="1" spans="1:10">
      <c r="A1145" s="684">
        <f t="shared" si="85"/>
        <v>5</v>
      </c>
      <c r="B1145" s="437">
        <v>22001</v>
      </c>
      <c r="C1145" s="289" t="s">
        <v>1102</v>
      </c>
      <c r="D1145" s="286">
        <v>1025</v>
      </c>
      <c r="E1145" s="286">
        <v>1092</v>
      </c>
      <c r="F1145" s="286">
        <f>SUM(F1146:F1171)</f>
        <v>1005</v>
      </c>
      <c r="G1145" s="475">
        <f t="shared" si="86"/>
        <v>-0.0195121951219512</v>
      </c>
      <c r="H1145" s="475">
        <f t="shared" si="87"/>
        <v>0.92032967032967</v>
      </c>
      <c r="I1145" s="688" t="str">
        <f t="shared" si="88"/>
        <v>是</v>
      </c>
      <c r="J1145" s="689" t="str">
        <f t="shared" si="89"/>
        <v>款</v>
      </c>
    </row>
    <row r="1146" s="681" customFormat="1" ht="36" customHeight="1" spans="1:15">
      <c r="A1146" s="684">
        <f t="shared" si="85"/>
        <v>7</v>
      </c>
      <c r="B1146" s="438">
        <v>2200101</v>
      </c>
      <c r="C1146" s="439" t="s">
        <v>307</v>
      </c>
      <c r="D1146" s="230">
        <v>538</v>
      </c>
      <c r="E1146" s="230">
        <v>577</v>
      </c>
      <c r="F1146" s="230">
        <v>517</v>
      </c>
      <c r="G1146" s="472">
        <f t="shared" si="86"/>
        <v>-0.0390334572490706</v>
      </c>
      <c r="H1146" s="472">
        <f t="shared" si="87"/>
        <v>0.896013864818024</v>
      </c>
      <c r="I1146" s="688" t="str">
        <f t="shared" si="88"/>
        <v>是</v>
      </c>
      <c r="J1146" s="689" t="str">
        <f t="shared" si="89"/>
        <v>项</v>
      </c>
      <c r="M1146" s="690">
        <f>VLOOKUP(B1146,[262]公共预算支出!$C$3:$G$395,5,FALSE)</f>
        <v>493</v>
      </c>
      <c r="O1146" s="691">
        <f>VLOOKUP(B1146,[267]Sheet1!$D$6:$M$413,10,0)</f>
        <v>517</v>
      </c>
    </row>
    <row r="1147" s="681" customFormat="1" ht="36" customHeight="1" spans="1:15">
      <c r="A1147" s="684">
        <f t="shared" si="85"/>
        <v>7</v>
      </c>
      <c r="B1147" s="438">
        <v>2200102</v>
      </c>
      <c r="C1147" s="439" t="s">
        <v>308</v>
      </c>
      <c r="D1147" s="230">
        <v>0</v>
      </c>
      <c r="E1147" s="230">
        <v>6</v>
      </c>
      <c r="F1147" s="230"/>
      <c r="G1147" s="472">
        <f t="shared" si="86"/>
        <v>0</v>
      </c>
      <c r="H1147" s="472">
        <f t="shared" si="87"/>
        <v>0</v>
      </c>
      <c r="I1147" s="688" t="str">
        <f t="shared" si="88"/>
        <v>是</v>
      </c>
      <c r="J1147" s="689" t="str">
        <f t="shared" si="89"/>
        <v>项</v>
      </c>
      <c r="M1147" s="408"/>
      <c r="O1147" s="408"/>
    </row>
    <row r="1148" s="681" customFormat="1" ht="36" customHeight="1" spans="1:15">
      <c r="A1148" s="684">
        <f t="shared" si="85"/>
        <v>7</v>
      </c>
      <c r="B1148" s="438">
        <v>2200103</v>
      </c>
      <c r="C1148" s="439" t="s">
        <v>309</v>
      </c>
      <c r="D1148" s="230">
        <v>0</v>
      </c>
      <c r="E1148" s="230">
        <v>0</v>
      </c>
      <c r="F1148" s="230"/>
      <c r="G1148" s="472">
        <f t="shared" si="86"/>
        <v>0</v>
      </c>
      <c r="H1148" s="472">
        <f t="shared" si="87"/>
        <v>0</v>
      </c>
      <c r="I1148" s="688" t="str">
        <f t="shared" si="88"/>
        <v>否</v>
      </c>
      <c r="J1148" s="689" t="str">
        <f t="shared" si="89"/>
        <v>项</v>
      </c>
      <c r="M1148" s="408"/>
      <c r="O1148" s="408"/>
    </row>
    <row r="1149" s="681" customFormat="1" ht="36" customHeight="1" spans="1:15">
      <c r="A1149" s="684">
        <f t="shared" si="85"/>
        <v>7</v>
      </c>
      <c r="B1149" s="438">
        <v>2200104</v>
      </c>
      <c r="C1149" s="439" t="s">
        <v>1103</v>
      </c>
      <c r="D1149" s="230">
        <v>0</v>
      </c>
      <c r="E1149" s="230">
        <v>0</v>
      </c>
      <c r="F1149" s="230"/>
      <c r="G1149" s="472">
        <f t="shared" si="86"/>
        <v>0</v>
      </c>
      <c r="H1149" s="472">
        <f t="shared" si="87"/>
        <v>0</v>
      </c>
      <c r="I1149" s="688" t="str">
        <f t="shared" si="88"/>
        <v>否</v>
      </c>
      <c r="J1149" s="689" t="str">
        <f t="shared" si="89"/>
        <v>项</v>
      </c>
      <c r="M1149" s="408"/>
      <c r="O1149" s="408"/>
    </row>
    <row r="1150" s="681" customFormat="1" ht="36" customHeight="1" spans="1:15">
      <c r="A1150" s="684">
        <f t="shared" si="85"/>
        <v>7</v>
      </c>
      <c r="B1150" s="438">
        <v>2200106</v>
      </c>
      <c r="C1150" s="439" t="s">
        <v>1104</v>
      </c>
      <c r="D1150" s="230">
        <v>43</v>
      </c>
      <c r="E1150" s="230">
        <v>23</v>
      </c>
      <c r="F1150" s="230">
        <v>29</v>
      </c>
      <c r="G1150" s="472">
        <f t="shared" si="86"/>
        <v>-0.325581395348837</v>
      </c>
      <c r="H1150" s="472">
        <f t="shared" si="87"/>
        <v>1.26086956521739</v>
      </c>
      <c r="I1150" s="688" t="str">
        <f t="shared" si="88"/>
        <v>是</v>
      </c>
      <c r="J1150" s="689" t="str">
        <f t="shared" si="89"/>
        <v>项</v>
      </c>
      <c r="M1150" s="408"/>
      <c r="O1150" s="691">
        <f>VLOOKUP(B1150,[267]Sheet1!$D$6:$M$413,10,0)</f>
        <v>29</v>
      </c>
    </row>
    <row r="1151" s="681" customFormat="1" ht="36" customHeight="1" spans="1:15">
      <c r="A1151" s="684">
        <f t="shared" si="85"/>
        <v>7</v>
      </c>
      <c r="B1151" s="438">
        <v>2200107</v>
      </c>
      <c r="C1151" s="439" t="s">
        <v>1105</v>
      </c>
      <c r="D1151" s="230">
        <v>0</v>
      </c>
      <c r="E1151" s="230">
        <v>0</v>
      </c>
      <c r="F1151" s="230"/>
      <c r="G1151" s="472">
        <f t="shared" si="86"/>
        <v>0</v>
      </c>
      <c r="H1151" s="472">
        <f t="shared" si="87"/>
        <v>0</v>
      </c>
      <c r="I1151" s="688" t="str">
        <f t="shared" si="88"/>
        <v>否</v>
      </c>
      <c r="J1151" s="689" t="str">
        <f t="shared" si="89"/>
        <v>项</v>
      </c>
      <c r="M1151" s="408"/>
      <c r="O1151" s="408"/>
    </row>
    <row r="1152" s="681" customFormat="1" ht="36" customHeight="1" spans="1:15">
      <c r="A1152" s="684">
        <f t="shared" si="85"/>
        <v>7</v>
      </c>
      <c r="B1152" s="438">
        <v>2200108</v>
      </c>
      <c r="C1152" s="439" t="s">
        <v>1106</v>
      </c>
      <c r="D1152" s="230">
        <v>6</v>
      </c>
      <c r="E1152" s="230">
        <v>0</v>
      </c>
      <c r="F1152" s="230">
        <v>11</v>
      </c>
      <c r="G1152" s="472">
        <f t="shared" si="86"/>
        <v>0.833333333333333</v>
      </c>
      <c r="H1152" s="472">
        <f t="shared" si="87"/>
        <v>0</v>
      </c>
      <c r="I1152" s="688" t="str">
        <f t="shared" si="88"/>
        <v>是</v>
      </c>
      <c r="J1152" s="689" t="str">
        <f t="shared" si="89"/>
        <v>项</v>
      </c>
      <c r="M1152" s="408"/>
      <c r="O1152" s="691">
        <f>VLOOKUP(B1152,[267]Sheet1!$D$6:$M$413,10,0)</f>
        <v>11</v>
      </c>
    </row>
    <row r="1153" s="681" customFormat="1" ht="36" customHeight="1" spans="1:15">
      <c r="A1153" s="684">
        <f t="shared" si="85"/>
        <v>7</v>
      </c>
      <c r="B1153" s="438">
        <v>2200109</v>
      </c>
      <c r="C1153" s="439" t="s">
        <v>1107</v>
      </c>
      <c r="D1153" s="230">
        <v>0</v>
      </c>
      <c r="E1153" s="230">
        <v>0</v>
      </c>
      <c r="F1153" s="230"/>
      <c r="G1153" s="472">
        <f t="shared" si="86"/>
        <v>0</v>
      </c>
      <c r="H1153" s="472">
        <f t="shared" si="87"/>
        <v>0</v>
      </c>
      <c r="I1153" s="688" t="str">
        <f t="shared" si="88"/>
        <v>否</v>
      </c>
      <c r="J1153" s="689" t="str">
        <f t="shared" si="89"/>
        <v>项</v>
      </c>
      <c r="M1153" s="408"/>
      <c r="O1153" s="408"/>
    </row>
    <row r="1154" s="681" customFormat="1" ht="36" customHeight="1" spans="1:15">
      <c r="A1154" s="684">
        <f t="shared" si="85"/>
        <v>7</v>
      </c>
      <c r="B1154" s="438">
        <v>2200112</v>
      </c>
      <c r="C1154" s="439" t="s">
        <v>1108</v>
      </c>
      <c r="D1154" s="230">
        <v>0</v>
      </c>
      <c r="E1154" s="230">
        <v>0</v>
      </c>
      <c r="F1154" s="230"/>
      <c r="G1154" s="472">
        <f t="shared" si="86"/>
        <v>0</v>
      </c>
      <c r="H1154" s="472">
        <f t="shared" si="87"/>
        <v>0</v>
      </c>
      <c r="I1154" s="688" t="str">
        <f t="shared" si="88"/>
        <v>否</v>
      </c>
      <c r="J1154" s="689" t="str">
        <f t="shared" si="89"/>
        <v>项</v>
      </c>
      <c r="M1154" s="408"/>
      <c r="O1154" s="408"/>
    </row>
    <row r="1155" s="681" customFormat="1" ht="36" customHeight="1" spans="1:15">
      <c r="A1155" s="684">
        <f t="shared" si="85"/>
        <v>7</v>
      </c>
      <c r="B1155" s="438">
        <v>2200113</v>
      </c>
      <c r="C1155" s="439" t="s">
        <v>1109</v>
      </c>
      <c r="D1155" s="230">
        <v>0</v>
      </c>
      <c r="E1155" s="230">
        <v>0</v>
      </c>
      <c r="F1155" s="230"/>
      <c r="G1155" s="472">
        <f t="shared" si="86"/>
        <v>0</v>
      </c>
      <c r="H1155" s="472">
        <f t="shared" si="87"/>
        <v>0</v>
      </c>
      <c r="I1155" s="688" t="str">
        <f t="shared" si="88"/>
        <v>否</v>
      </c>
      <c r="J1155" s="689" t="str">
        <f t="shared" si="89"/>
        <v>项</v>
      </c>
      <c r="M1155" s="408"/>
      <c r="O1155" s="408"/>
    </row>
    <row r="1156" s="681" customFormat="1" ht="36" customHeight="1" spans="1:15">
      <c r="A1156" s="684">
        <f t="shared" si="85"/>
        <v>7</v>
      </c>
      <c r="B1156" s="438">
        <v>2200114</v>
      </c>
      <c r="C1156" s="439" t="s">
        <v>1110</v>
      </c>
      <c r="D1156" s="230">
        <v>0</v>
      </c>
      <c r="E1156" s="230">
        <v>0</v>
      </c>
      <c r="F1156" s="230"/>
      <c r="G1156" s="472">
        <f t="shared" si="86"/>
        <v>0</v>
      </c>
      <c r="H1156" s="472">
        <f t="shared" si="87"/>
        <v>0</v>
      </c>
      <c r="I1156" s="688" t="str">
        <f t="shared" si="88"/>
        <v>否</v>
      </c>
      <c r="J1156" s="689" t="str">
        <f t="shared" si="89"/>
        <v>项</v>
      </c>
      <c r="M1156" s="408"/>
      <c r="O1156" s="408"/>
    </row>
    <row r="1157" s="681" customFormat="1" ht="36" customHeight="1" spans="1:15">
      <c r="A1157" s="684">
        <f t="shared" si="85"/>
        <v>7</v>
      </c>
      <c r="B1157" s="438">
        <v>2200115</v>
      </c>
      <c r="C1157" s="439" t="s">
        <v>1111</v>
      </c>
      <c r="D1157" s="230">
        <v>0</v>
      </c>
      <c r="E1157" s="230">
        <v>0</v>
      </c>
      <c r="F1157" s="230"/>
      <c r="G1157" s="472">
        <f t="shared" si="86"/>
        <v>0</v>
      </c>
      <c r="H1157" s="472">
        <f t="shared" si="87"/>
        <v>0</v>
      </c>
      <c r="I1157" s="688" t="str">
        <f t="shared" si="88"/>
        <v>否</v>
      </c>
      <c r="J1157" s="689" t="str">
        <f t="shared" si="89"/>
        <v>项</v>
      </c>
      <c r="M1157" s="408"/>
      <c r="O1157" s="408"/>
    </row>
    <row r="1158" s="681" customFormat="1" ht="36" customHeight="1" spans="1:15">
      <c r="A1158" s="684">
        <f t="shared" ref="A1158:A1221" si="90">LEN(B1158)</f>
        <v>7</v>
      </c>
      <c r="B1158" s="438">
        <v>2200116</v>
      </c>
      <c r="C1158" s="439" t="s">
        <v>1112</v>
      </c>
      <c r="D1158" s="230">
        <v>0</v>
      </c>
      <c r="E1158" s="230">
        <v>0</v>
      </c>
      <c r="F1158" s="230"/>
      <c r="G1158" s="472">
        <f t="shared" ref="G1158:G1221" si="91">IF(D1158&lt;0,"",IFERROR(F1158/D1158-1,0))</f>
        <v>0</v>
      </c>
      <c r="H1158" s="472">
        <f t="shared" ref="H1158:H1221" si="92">IF(D1158&lt;0,"",IFERROR(F1158/E1158,0))</f>
        <v>0</v>
      </c>
      <c r="I1158" s="688" t="str">
        <f t="shared" ref="I1158:I1221" si="93">IF(LEN(B1158)=3,"是",IF(C1158&lt;&gt;"",IF(SUM(D1158:F1158)&lt;&gt;0,"是","否"),"是"))</f>
        <v>否</v>
      </c>
      <c r="J1158" s="689" t="str">
        <f t="shared" ref="J1158:J1221" si="94">IF(LEN(B1158)=3,"类",IF(LEN(B1158)=5,"款","项"))</f>
        <v>项</v>
      </c>
      <c r="M1158" s="408"/>
      <c r="O1158" s="408"/>
    </row>
    <row r="1159" s="681" customFormat="1" ht="36" customHeight="1" spans="1:15">
      <c r="A1159" s="684">
        <f t="shared" si="90"/>
        <v>7</v>
      </c>
      <c r="B1159" s="438">
        <v>2200119</v>
      </c>
      <c r="C1159" s="439" t="s">
        <v>1113</v>
      </c>
      <c r="D1159" s="230">
        <v>0</v>
      </c>
      <c r="E1159" s="230">
        <v>0</v>
      </c>
      <c r="F1159" s="230"/>
      <c r="G1159" s="472">
        <f t="shared" si="91"/>
        <v>0</v>
      </c>
      <c r="H1159" s="472">
        <f t="shared" si="92"/>
        <v>0</v>
      </c>
      <c r="I1159" s="688" t="str">
        <f t="shared" si="93"/>
        <v>否</v>
      </c>
      <c r="J1159" s="689" t="str">
        <f t="shared" si="94"/>
        <v>项</v>
      </c>
      <c r="M1159" s="408"/>
      <c r="O1159" s="408"/>
    </row>
    <row r="1160" s="681" customFormat="1" ht="36" customHeight="1" spans="1:15">
      <c r="A1160" s="684">
        <f t="shared" si="90"/>
        <v>7</v>
      </c>
      <c r="B1160" s="438">
        <v>2200120</v>
      </c>
      <c r="C1160" s="439" t="s">
        <v>1114</v>
      </c>
      <c r="D1160" s="230">
        <v>0</v>
      </c>
      <c r="E1160" s="230">
        <v>0</v>
      </c>
      <c r="F1160" s="230"/>
      <c r="G1160" s="472">
        <f t="shared" si="91"/>
        <v>0</v>
      </c>
      <c r="H1160" s="472">
        <f t="shared" si="92"/>
        <v>0</v>
      </c>
      <c r="I1160" s="688" t="str">
        <f t="shared" si="93"/>
        <v>否</v>
      </c>
      <c r="J1160" s="689" t="str">
        <f t="shared" si="94"/>
        <v>项</v>
      </c>
      <c r="M1160" s="408"/>
      <c r="O1160" s="408"/>
    </row>
    <row r="1161" s="681" customFormat="1" ht="36" customHeight="1" spans="1:15">
      <c r="A1161" s="684">
        <f t="shared" si="90"/>
        <v>7</v>
      </c>
      <c r="B1161" s="438">
        <v>2200121</v>
      </c>
      <c r="C1161" s="439" t="s">
        <v>1115</v>
      </c>
      <c r="D1161" s="230">
        <v>0</v>
      </c>
      <c r="E1161" s="230">
        <v>0</v>
      </c>
      <c r="F1161" s="230"/>
      <c r="G1161" s="472">
        <f t="shared" si="91"/>
        <v>0</v>
      </c>
      <c r="H1161" s="472">
        <f t="shared" si="92"/>
        <v>0</v>
      </c>
      <c r="I1161" s="688" t="str">
        <f t="shared" si="93"/>
        <v>否</v>
      </c>
      <c r="J1161" s="689" t="str">
        <f t="shared" si="94"/>
        <v>项</v>
      </c>
      <c r="M1161" s="408"/>
      <c r="O1161" s="408"/>
    </row>
    <row r="1162" s="681" customFormat="1" ht="36" customHeight="1" spans="1:15">
      <c r="A1162" s="684">
        <f t="shared" si="90"/>
        <v>7</v>
      </c>
      <c r="B1162" s="438">
        <v>2200122</v>
      </c>
      <c r="C1162" s="439" t="s">
        <v>1116</v>
      </c>
      <c r="D1162" s="230">
        <v>0</v>
      </c>
      <c r="E1162" s="230">
        <v>0</v>
      </c>
      <c r="F1162" s="230"/>
      <c r="G1162" s="472">
        <f t="shared" si="91"/>
        <v>0</v>
      </c>
      <c r="H1162" s="472">
        <f t="shared" si="92"/>
        <v>0</v>
      </c>
      <c r="I1162" s="688" t="str">
        <f t="shared" si="93"/>
        <v>否</v>
      </c>
      <c r="J1162" s="689" t="str">
        <f t="shared" si="94"/>
        <v>项</v>
      </c>
      <c r="M1162" s="408"/>
      <c r="O1162" s="408"/>
    </row>
    <row r="1163" s="681" customFormat="1" ht="36" customHeight="1" spans="1:15">
      <c r="A1163" s="684">
        <f t="shared" si="90"/>
        <v>7</v>
      </c>
      <c r="B1163" s="438">
        <v>2200123</v>
      </c>
      <c r="C1163" s="439" t="s">
        <v>1117</v>
      </c>
      <c r="D1163" s="230">
        <v>0</v>
      </c>
      <c r="E1163" s="230">
        <v>0</v>
      </c>
      <c r="F1163" s="230"/>
      <c r="G1163" s="472">
        <f t="shared" si="91"/>
        <v>0</v>
      </c>
      <c r="H1163" s="472">
        <f t="shared" si="92"/>
        <v>0</v>
      </c>
      <c r="I1163" s="688" t="str">
        <f t="shared" si="93"/>
        <v>否</v>
      </c>
      <c r="J1163" s="689" t="str">
        <f t="shared" si="94"/>
        <v>项</v>
      </c>
      <c r="M1163" s="408"/>
      <c r="O1163" s="408"/>
    </row>
    <row r="1164" s="681" customFormat="1" ht="36" customHeight="1" spans="1:15">
      <c r="A1164" s="684">
        <f t="shared" si="90"/>
        <v>7</v>
      </c>
      <c r="B1164" s="438">
        <v>2200124</v>
      </c>
      <c r="C1164" s="439" t="s">
        <v>1118</v>
      </c>
      <c r="D1164" s="230">
        <v>0</v>
      </c>
      <c r="E1164" s="230">
        <v>0</v>
      </c>
      <c r="F1164" s="230"/>
      <c r="G1164" s="472">
        <f t="shared" si="91"/>
        <v>0</v>
      </c>
      <c r="H1164" s="472">
        <f t="shared" si="92"/>
        <v>0</v>
      </c>
      <c r="I1164" s="688" t="str">
        <f t="shared" si="93"/>
        <v>否</v>
      </c>
      <c r="J1164" s="689" t="str">
        <f t="shared" si="94"/>
        <v>项</v>
      </c>
      <c r="M1164" s="408"/>
      <c r="O1164" s="408"/>
    </row>
    <row r="1165" s="681" customFormat="1" ht="36" customHeight="1" spans="1:15">
      <c r="A1165" s="684">
        <f t="shared" si="90"/>
        <v>7</v>
      </c>
      <c r="B1165" s="438">
        <v>2200125</v>
      </c>
      <c r="C1165" s="439" t="s">
        <v>1119</v>
      </c>
      <c r="D1165" s="230">
        <v>0</v>
      </c>
      <c r="E1165" s="230">
        <v>0</v>
      </c>
      <c r="F1165" s="230"/>
      <c r="G1165" s="472">
        <f t="shared" si="91"/>
        <v>0</v>
      </c>
      <c r="H1165" s="472">
        <f t="shared" si="92"/>
        <v>0</v>
      </c>
      <c r="I1165" s="688" t="str">
        <f t="shared" si="93"/>
        <v>否</v>
      </c>
      <c r="J1165" s="689" t="str">
        <f t="shared" si="94"/>
        <v>项</v>
      </c>
      <c r="M1165" s="408"/>
      <c r="O1165" s="408"/>
    </row>
    <row r="1166" s="681" customFormat="1" ht="36" customHeight="1" spans="1:15">
      <c r="A1166" s="684">
        <f t="shared" si="90"/>
        <v>7</v>
      </c>
      <c r="B1166" s="438">
        <v>2200126</v>
      </c>
      <c r="C1166" s="439" t="s">
        <v>1120</v>
      </c>
      <c r="D1166" s="230">
        <v>0</v>
      </c>
      <c r="E1166" s="230">
        <v>0</v>
      </c>
      <c r="F1166" s="230"/>
      <c r="G1166" s="472">
        <f t="shared" si="91"/>
        <v>0</v>
      </c>
      <c r="H1166" s="472">
        <f t="shared" si="92"/>
        <v>0</v>
      </c>
      <c r="I1166" s="688" t="str">
        <f t="shared" si="93"/>
        <v>否</v>
      </c>
      <c r="J1166" s="689" t="str">
        <f t="shared" si="94"/>
        <v>项</v>
      </c>
      <c r="M1166" s="408"/>
      <c r="O1166" s="408"/>
    </row>
    <row r="1167" s="681" customFormat="1" ht="36" customHeight="1" spans="1:15">
      <c r="A1167" s="684">
        <f t="shared" si="90"/>
        <v>7</v>
      </c>
      <c r="B1167" s="438">
        <v>2200127</v>
      </c>
      <c r="C1167" s="439" t="s">
        <v>1121</v>
      </c>
      <c r="D1167" s="230">
        <v>0</v>
      </c>
      <c r="E1167" s="230">
        <v>0</v>
      </c>
      <c r="F1167" s="230"/>
      <c r="G1167" s="472">
        <f t="shared" si="91"/>
        <v>0</v>
      </c>
      <c r="H1167" s="472">
        <f t="shared" si="92"/>
        <v>0</v>
      </c>
      <c r="I1167" s="688" t="str">
        <f t="shared" si="93"/>
        <v>否</v>
      </c>
      <c r="J1167" s="689" t="str">
        <f t="shared" si="94"/>
        <v>项</v>
      </c>
      <c r="M1167" s="408"/>
      <c r="O1167" s="408"/>
    </row>
    <row r="1168" s="681" customFormat="1" ht="36" customHeight="1" spans="1:15">
      <c r="A1168" s="684">
        <f t="shared" si="90"/>
        <v>7</v>
      </c>
      <c r="B1168" s="438">
        <v>2200128</v>
      </c>
      <c r="C1168" s="439" t="s">
        <v>1122</v>
      </c>
      <c r="D1168" s="230">
        <v>0</v>
      </c>
      <c r="E1168" s="230">
        <v>0</v>
      </c>
      <c r="F1168" s="230"/>
      <c r="G1168" s="472">
        <f t="shared" si="91"/>
        <v>0</v>
      </c>
      <c r="H1168" s="472">
        <f t="shared" si="92"/>
        <v>0</v>
      </c>
      <c r="I1168" s="688" t="str">
        <f t="shared" si="93"/>
        <v>否</v>
      </c>
      <c r="J1168" s="689" t="str">
        <f t="shared" si="94"/>
        <v>项</v>
      </c>
      <c r="M1168" s="408"/>
      <c r="O1168" s="408"/>
    </row>
    <row r="1169" s="681" customFormat="1" ht="36" customHeight="1" spans="1:15">
      <c r="A1169" s="684">
        <f t="shared" si="90"/>
        <v>7</v>
      </c>
      <c r="B1169" s="438">
        <v>2200129</v>
      </c>
      <c r="C1169" s="439" t="s">
        <v>1123</v>
      </c>
      <c r="D1169" s="230">
        <v>0</v>
      </c>
      <c r="E1169" s="230">
        <v>0</v>
      </c>
      <c r="F1169" s="230"/>
      <c r="G1169" s="472">
        <f t="shared" si="91"/>
        <v>0</v>
      </c>
      <c r="H1169" s="472">
        <f t="shared" si="92"/>
        <v>0</v>
      </c>
      <c r="I1169" s="688" t="str">
        <f t="shared" si="93"/>
        <v>否</v>
      </c>
      <c r="J1169" s="689" t="str">
        <f t="shared" si="94"/>
        <v>项</v>
      </c>
      <c r="M1169" s="408"/>
      <c r="O1169" s="408"/>
    </row>
    <row r="1170" s="681" customFormat="1" ht="36" customHeight="1" spans="1:15">
      <c r="A1170" s="684">
        <f t="shared" si="90"/>
        <v>7</v>
      </c>
      <c r="B1170" s="438">
        <v>2200150</v>
      </c>
      <c r="C1170" s="439" t="s">
        <v>316</v>
      </c>
      <c r="D1170" s="230">
        <v>416</v>
      </c>
      <c r="E1170" s="230">
        <v>474</v>
      </c>
      <c r="F1170" s="230">
        <v>434</v>
      </c>
      <c r="G1170" s="472">
        <f t="shared" si="91"/>
        <v>0.0432692307692308</v>
      </c>
      <c r="H1170" s="472">
        <f t="shared" si="92"/>
        <v>0.915611814345992</v>
      </c>
      <c r="I1170" s="688" t="str">
        <f t="shared" si="93"/>
        <v>是</v>
      </c>
      <c r="J1170" s="689" t="str">
        <f t="shared" si="94"/>
        <v>项</v>
      </c>
      <c r="M1170" s="690">
        <f>VLOOKUP(B1170,[262]公共预算支出!$C$3:$G$395,5,FALSE)</f>
        <v>435</v>
      </c>
      <c r="O1170" s="691">
        <f>VLOOKUP(B1170,[267]Sheet1!$D$6:$M$413,10,0)</f>
        <v>435</v>
      </c>
    </row>
    <row r="1171" s="681" customFormat="1" ht="36" customHeight="1" spans="1:15">
      <c r="A1171" s="684">
        <f t="shared" si="90"/>
        <v>7</v>
      </c>
      <c r="B1171" s="438">
        <v>2200199</v>
      </c>
      <c r="C1171" s="439" t="s">
        <v>1124</v>
      </c>
      <c r="D1171" s="230">
        <v>22</v>
      </c>
      <c r="E1171" s="230">
        <v>12</v>
      </c>
      <c r="F1171" s="230">
        <v>14</v>
      </c>
      <c r="G1171" s="472">
        <f t="shared" si="91"/>
        <v>-0.363636363636364</v>
      </c>
      <c r="H1171" s="472">
        <f t="shared" si="92"/>
        <v>1.16666666666667</v>
      </c>
      <c r="I1171" s="688" t="str">
        <f t="shared" si="93"/>
        <v>是</v>
      </c>
      <c r="J1171" s="689" t="str">
        <f t="shared" si="94"/>
        <v>项</v>
      </c>
      <c r="M1171" s="690">
        <f>VLOOKUP(B1171,[262]公共预算支出!$C$3:$G$395,5,FALSE)</f>
        <v>14</v>
      </c>
      <c r="O1171" s="691">
        <f>VLOOKUP(B1171,[267]Sheet1!$D$6:$M$413,10,0)</f>
        <v>14</v>
      </c>
    </row>
    <row r="1172" s="681" customFormat="1" ht="36" customHeight="1" spans="1:10">
      <c r="A1172" s="684">
        <f t="shared" si="90"/>
        <v>5</v>
      </c>
      <c r="B1172" s="437">
        <v>22005</v>
      </c>
      <c r="C1172" s="289" t="s">
        <v>1125</v>
      </c>
      <c r="D1172" s="286">
        <v>33</v>
      </c>
      <c r="E1172" s="286">
        <v>32</v>
      </c>
      <c r="F1172" s="286">
        <f>SUM(F1173:F1186)</f>
        <v>35</v>
      </c>
      <c r="G1172" s="475">
        <f t="shared" si="91"/>
        <v>0.0606060606060606</v>
      </c>
      <c r="H1172" s="475">
        <f t="shared" si="92"/>
        <v>1.09375</v>
      </c>
      <c r="I1172" s="688" t="str">
        <f t="shared" si="93"/>
        <v>是</v>
      </c>
      <c r="J1172" s="689" t="str">
        <f t="shared" si="94"/>
        <v>款</v>
      </c>
    </row>
    <row r="1173" s="681" customFormat="1" ht="36" customHeight="1" spans="1:15">
      <c r="A1173" s="684">
        <f t="shared" si="90"/>
        <v>7</v>
      </c>
      <c r="B1173" s="438">
        <v>2200501</v>
      </c>
      <c r="C1173" s="439" t="s">
        <v>307</v>
      </c>
      <c r="D1173" s="230">
        <v>17</v>
      </c>
      <c r="E1173" s="230">
        <v>16</v>
      </c>
      <c r="F1173" s="230">
        <v>13</v>
      </c>
      <c r="G1173" s="472">
        <f t="shared" si="91"/>
        <v>-0.235294117647059</v>
      </c>
      <c r="H1173" s="472">
        <f t="shared" si="92"/>
        <v>0.8125</v>
      </c>
      <c r="I1173" s="688" t="str">
        <f t="shared" si="93"/>
        <v>是</v>
      </c>
      <c r="J1173" s="689" t="str">
        <f t="shared" si="94"/>
        <v>项</v>
      </c>
      <c r="M1173" s="690">
        <f>VLOOKUP(B1173,[262]公共预算支出!$C$3:$G$395,5,FALSE)</f>
        <v>12</v>
      </c>
      <c r="O1173" s="691">
        <f>VLOOKUP(B1173,[267]Sheet1!$D$6:$M$413,10,0)</f>
        <v>13</v>
      </c>
    </row>
    <row r="1174" s="681" customFormat="1" ht="36" customHeight="1" spans="1:15">
      <c r="A1174" s="684">
        <f t="shared" si="90"/>
        <v>7</v>
      </c>
      <c r="B1174" s="438">
        <v>2200502</v>
      </c>
      <c r="C1174" s="439" t="s">
        <v>308</v>
      </c>
      <c r="D1174" s="230">
        <v>0</v>
      </c>
      <c r="E1174" s="230">
        <v>0</v>
      </c>
      <c r="F1174" s="230"/>
      <c r="G1174" s="472">
        <f t="shared" si="91"/>
        <v>0</v>
      </c>
      <c r="H1174" s="472">
        <f t="shared" si="92"/>
        <v>0</v>
      </c>
      <c r="I1174" s="688" t="str">
        <f t="shared" si="93"/>
        <v>否</v>
      </c>
      <c r="J1174" s="689" t="str">
        <f t="shared" si="94"/>
        <v>项</v>
      </c>
      <c r="M1174" s="408"/>
      <c r="O1174" s="408"/>
    </row>
    <row r="1175" s="681" customFormat="1" ht="36" customHeight="1" spans="1:15">
      <c r="A1175" s="684">
        <f t="shared" si="90"/>
        <v>7</v>
      </c>
      <c r="B1175" s="438">
        <v>2200503</v>
      </c>
      <c r="C1175" s="439" t="s">
        <v>309</v>
      </c>
      <c r="D1175" s="230">
        <v>0</v>
      </c>
      <c r="E1175" s="230">
        <v>0</v>
      </c>
      <c r="F1175" s="230"/>
      <c r="G1175" s="472">
        <f t="shared" si="91"/>
        <v>0</v>
      </c>
      <c r="H1175" s="472">
        <f t="shared" si="92"/>
        <v>0</v>
      </c>
      <c r="I1175" s="688" t="str">
        <f t="shared" si="93"/>
        <v>否</v>
      </c>
      <c r="J1175" s="689" t="str">
        <f t="shared" si="94"/>
        <v>项</v>
      </c>
      <c r="M1175" s="408"/>
      <c r="O1175" s="408"/>
    </row>
    <row r="1176" s="681" customFormat="1" ht="36" customHeight="1" spans="1:15">
      <c r="A1176" s="684">
        <f t="shared" si="90"/>
        <v>7</v>
      </c>
      <c r="B1176" s="438">
        <v>2200504</v>
      </c>
      <c r="C1176" s="439" t="s">
        <v>1126</v>
      </c>
      <c r="D1176" s="230">
        <v>16</v>
      </c>
      <c r="E1176" s="230">
        <v>16</v>
      </c>
      <c r="F1176" s="230">
        <v>15</v>
      </c>
      <c r="G1176" s="472">
        <f t="shared" si="91"/>
        <v>-0.0625</v>
      </c>
      <c r="H1176" s="472">
        <f t="shared" si="92"/>
        <v>0.9375</v>
      </c>
      <c r="I1176" s="688" t="str">
        <f t="shared" si="93"/>
        <v>是</v>
      </c>
      <c r="J1176" s="689" t="str">
        <f t="shared" si="94"/>
        <v>项</v>
      </c>
      <c r="M1176" s="690">
        <f>VLOOKUP(B1176,[262]公共预算支出!$C$3:$G$395,5,FALSE)</f>
        <v>14</v>
      </c>
      <c r="O1176" s="691">
        <f>VLOOKUP(B1176,[267]Sheet1!$D$6:$M$413,10,0)</f>
        <v>14</v>
      </c>
    </row>
    <row r="1177" s="681" customFormat="1" ht="36" customHeight="1" spans="1:15">
      <c r="A1177" s="684">
        <f t="shared" si="90"/>
        <v>7</v>
      </c>
      <c r="B1177" s="438">
        <v>2200506</v>
      </c>
      <c r="C1177" s="439" t="s">
        <v>1127</v>
      </c>
      <c r="D1177" s="230">
        <v>0</v>
      </c>
      <c r="E1177" s="230">
        <v>0</v>
      </c>
      <c r="F1177" s="230"/>
      <c r="G1177" s="472">
        <f t="shared" si="91"/>
        <v>0</v>
      </c>
      <c r="H1177" s="472">
        <f t="shared" si="92"/>
        <v>0</v>
      </c>
      <c r="I1177" s="688" t="str">
        <f t="shared" si="93"/>
        <v>否</v>
      </c>
      <c r="J1177" s="689" t="str">
        <f t="shared" si="94"/>
        <v>项</v>
      </c>
      <c r="M1177" s="408"/>
      <c r="O1177" s="408"/>
    </row>
    <row r="1178" s="681" customFormat="1" ht="36" customHeight="1" spans="1:15">
      <c r="A1178" s="684">
        <f t="shared" si="90"/>
        <v>7</v>
      </c>
      <c r="B1178" s="438">
        <v>2200507</v>
      </c>
      <c r="C1178" s="439" t="s">
        <v>1128</v>
      </c>
      <c r="D1178" s="230">
        <v>0</v>
      </c>
      <c r="E1178" s="230">
        <v>0</v>
      </c>
      <c r="F1178" s="230"/>
      <c r="G1178" s="472">
        <f t="shared" si="91"/>
        <v>0</v>
      </c>
      <c r="H1178" s="472">
        <f t="shared" si="92"/>
        <v>0</v>
      </c>
      <c r="I1178" s="688" t="str">
        <f t="shared" si="93"/>
        <v>否</v>
      </c>
      <c r="J1178" s="689" t="str">
        <f t="shared" si="94"/>
        <v>项</v>
      </c>
      <c r="M1178" s="408"/>
      <c r="O1178" s="408"/>
    </row>
    <row r="1179" s="681" customFormat="1" ht="36" customHeight="1" spans="1:15">
      <c r="A1179" s="684">
        <f t="shared" si="90"/>
        <v>7</v>
      </c>
      <c r="B1179" s="438">
        <v>2200508</v>
      </c>
      <c r="C1179" s="439" t="s">
        <v>1129</v>
      </c>
      <c r="D1179" s="230">
        <v>0</v>
      </c>
      <c r="E1179" s="230">
        <v>0</v>
      </c>
      <c r="F1179" s="230"/>
      <c r="G1179" s="472">
        <f t="shared" si="91"/>
        <v>0</v>
      </c>
      <c r="H1179" s="472">
        <f t="shared" si="92"/>
        <v>0</v>
      </c>
      <c r="I1179" s="688" t="str">
        <f t="shared" si="93"/>
        <v>否</v>
      </c>
      <c r="J1179" s="689" t="str">
        <f t="shared" si="94"/>
        <v>项</v>
      </c>
      <c r="M1179" s="408"/>
      <c r="O1179" s="408"/>
    </row>
    <row r="1180" s="681" customFormat="1" ht="36" customHeight="1" spans="1:15">
      <c r="A1180" s="684">
        <f t="shared" si="90"/>
        <v>7</v>
      </c>
      <c r="B1180" s="438">
        <v>2200509</v>
      </c>
      <c r="C1180" s="439" t="s">
        <v>1130</v>
      </c>
      <c r="D1180" s="230">
        <v>0</v>
      </c>
      <c r="E1180" s="230">
        <v>0</v>
      </c>
      <c r="F1180" s="230">
        <v>7</v>
      </c>
      <c r="G1180" s="472">
        <f t="shared" si="91"/>
        <v>0</v>
      </c>
      <c r="H1180" s="472">
        <f t="shared" si="92"/>
        <v>0</v>
      </c>
      <c r="I1180" s="688" t="str">
        <f t="shared" si="93"/>
        <v>是</v>
      </c>
      <c r="J1180" s="689" t="str">
        <f t="shared" si="94"/>
        <v>项</v>
      </c>
      <c r="M1180" s="408"/>
      <c r="O1180" s="691">
        <f>VLOOKUP(B1180,[267]Sheet1!$D$6:$M$413,10,0)</f>
        <v>7</v>
      </c>
    </row>
    <row r="1181" s="681" customFormat="1" ht="36" customHeight="1" spans="1:15">
      <c r="A1181" s="684">
        <f t="shared" si="90"/>
        <v>7</v>
      </c>
      <c r="B1181" s="438">
        <v>2200510</v>
      </c>
      <c r="C1181" s="439" t="s">
        <v>1131</v>
      </c>
      <c r="D1181" s="230">
        <v>0</v>
      </c>
      <c r="E1181" s="230">
        <v>0</v>
      </c>
      <c r="F1181" s="230"/>
      <c r="G1181" s="472">
        <f t="shared" si="91"/>
        <v>0</v>
      </c>
      <c r="H1181" s="472">
        <f t="shared" si="92"/>
        <v>0</v>
      </c>
      <c r="I1181" s="688" t="str">
        <f t="shared" si="93"/>
        <v>否</v>
      </c>
      <c r="J1181" s="689" t="str">
        <f t="shared" si="94"/>
        <v>项</v>
      </c>
      <c r="M1181" s="408"/>
      <c r="O1181" s="408"/>
    </row>
    <row r="1182" s="681" customFormat="1" ht="36" customHeight="1" spans="1:15">
      <c r="A1182" s="684">
        <f t="shared" si="90"/>
        <v>7</v>
      </c>
      <c r="B1182" s="438">
        <v>2200511</v>
      </c>
      <c r="C1182" s="439" t="s">
        <v>1132</v>
      </c>
      <c r="D1182" s="230">
        <v>0</v>
      </c>
      <c r="E1182" s="230">
        <v>0</v>
      </c>
      <c r="F1182" s="230"/>
      <c r="G1182" s="472">
        <f t="shared" si="91"/>
        <v>0</v>
      </c>
      <c r="H1182" s="472">
        <f t="shared" si="92"/>
        <v>0</v>
      </c>
      <c r="I1182" s="688" t="str">
        <f t="shared" si="93"/>
        <v>否</v>
      </c>
      <c r="J1182" s="689" t="str">
        <f t="shared" si="94"/>
        <v>项</v>
      </c>
      <c r="M1182" s="408"/>
      <c r="O1182" s="408"/>
    </row>
    <row r="1183" s="681" customFormat="1" ht="36" customHeight="1" spans="1:15">
      <c r="A1183" s="684">
        <f t="shared" si="90"/>
        <v>7</v>
      </c>
      <c r="B1183" s="438">
        <v>2200512</v>
      </c>
      <c r="C1183" s="439" t="s">
        <v>1133</v>
      </c>
      <c r="D1183" s="230">
        <v>0</v>
      </c>
      <c r="E1183" s="230">
        <v>0</v>
      </c>
      <c r="F1183" s="230"/>
      <c r="G1183" s="472">
        <f t="shared" si="91"/>
        <v>0</v>
      </c>
      <c r="H1183" s="472">
        <f t="shared" si="92"/>
        <v>0</v>
      </c>
      <c r="I1183" s="688" t="str">
        <f t="shared" si="93"/>
        <v>否</v>
      </c>
      <c r="J1183" s="689" t="str">
        <f t="shared" si="94"/>
        <v>项</v>
      </c>
      <c r="M1183" s="408"/>
      <c r="O1183" s="408"/>
    </row>
    <row r="1184" s="681" customFormat="1" ht="36" customHeight="1" spans="1:15">
      <c r="A1184" s="684">
        <f t="shared" si="90"/>
        <v>7</v>
      </c>
      <c r="B1184" s="438">
        <v>2200513</v>
      </c>
      <c r="C1184" s="439" t="s">
        <v>1134</v>
      </c>
      <c r="D1184" s="230">
        <v>0</v>
      </c>
      <c r="E1184" s="230">
        <v>0</v>
      </c>
      <c r="F1184" s="230"/>
      <c r="G1184" s="472">
        <f t="shared" si="91"/>
        <v>0</v>
      </c>
      <c r="H1184" s="472">
        <f t="shared" si="92"/>
        <v>0</v>
      </c>
      <c r="I1184" s="688" t="str">
        <f t="shared" si="93"/>
        <v>否</v>
      </c>
      <c r="J1184" s="689" t="str">
        <f t="shared" si="94"/>
        <v>项</v>
      </c>
      <c r="M1184" s="408"/>
      <c r="O1184" s="408"/>
    </row>
    <row r="1185" s="681" customFormat="1" ht="36" customHeight="1" spans="1:15">
      <c r="A1185" s="684">
        <f t="shared" si="90"/>
        <v>7</v>
      </c>
      <c r="B1185" s="438">
        <v>2200514</v>
      </c>
      <c r="C1185" s="439" t="s">
        <v>1135</v>
      </c>
      <c r="D1185" s="230">
        <v>0</v>
      </c>
      <c r="E1185" s="230">
        <v>0</v>
      </c>
      <c r="F1185" s="230"/>
      <c r="G1185" s="472">
        <f t="shared" si="91"/>
        <v>0</v>
      </c>
      <c r="H1185" s="472">
        <f t="shared" si="92"/>
        <v>0</v>
      </c>
      <c r="I1185" s="688" t="str">
        <f t="shared" si="93"/>
        <v>否</v>
      </c>
      <c r="J1185" s="689" t="str">
        <f t="shared" si="94"/>
        <v>项</v>
      </c>
      <c r="M1185" s="408"/>
      <c r="O1185" s="408"/>
    </row>
    <row r="1186" s="681" customFormat="1" ht="36" customHeight="1" spans="1:15">
      <c r="A1186" s="684">
        <f t="shared" si="90"/>
        <v>7</v>
      </c>
      <c r="B1186" s="438">
        <v>2200599</v>
      </c>
      <c r="C1186" s="439" t="s">
        <v>1136</v>
      </c>
      <c r="D1186" s="230">
        <v>0</v>
      </c>
      <c r="E1186" s="230">
        <v>0</v>
      </c>
      <c r="F1186" s="230"/>
      <c r="G1186" s="472">
        <f t="shared" si="91"/>
        <v>0</v>
      </c>
      <c r="H1186" s="472">
        <f t="shared" si="92"/>
        <v>0</v>
      </c>
      <c r="I1186" s="688" t="str">
        <f t="shared" si="93"/>
        <v>否</v>
      </c>
      <c r="J1186" s="689" t="str">
        <f t="shared" si="94"/>
        <v>项</v>
      </c>
      <c r="M1186" s="408"/>
      <c r="O1186" s="408"/>
    </row>
    <row r="1187" s="681" customFormat="1" ht="36" customHeight="1" spans="1:10">
      <c r="A1187" s="684">
        <f t="shared" si="90"/>
        <v>5</v>
      </c>
      <c r="B1187" s="437">
        <v>22099</v>
      </c>
      <c r="C1187" s="289" t="s">
        <v>1137</v>
      </c>
      <c r="D1187" s="286">
        <v>0</v>
      </c>
      <c r="E1187" s="286">
        <v>0</v>
      </c>
      <c r="F1187" s="286">
        <f>F1188</f>
        <v>10</v>
      </c>
      <c r="G1187" s="475">
        <f t="shared" si="91"/>
        <v>0</v>
      </c>
      <c r="H1187" s="475">
        <f t="shared" si="92"/>
        <v>0</v>
      </c>
      <c r="I1187" s="688" t="str">
        <f t="shared" si="93"/>
        <v>是</v>
      </c>
      <c r="J1187" s="689" t="str">
        <f t="shared" si="94"/>
        <v>款</v>
      </c>
    </row>
    <row r="1188" s="681" customFormat="1" ht="36" customHeight="1" spans="1:15">
      <c r="A1188" s="684">
        <f t="shared" si="90"/>
        <v>7</v>
      </c>
      <c r="B1188" s="448">
        <v>2209999</v>
      </c>
      <c r="C1188" s="439" t="s">
        <v>1137</v>
      </c>
      <c r="D1188" s="230">
        <v>0</v>
      </c>
      <c r="E1188" s="230">
        <v>0</v>
      </c>
      <c r="F1188" s="230">
        <v>10</v>
      </c>
      <c r="G1188" s="472">
        <f t="shared" si="91"/>
        <v>0</v>
      </c>
      <c r="H1188" s="472">
        <f t="shared" si="92"/>
        <v>0</v>
      </c>
      <c r="I1188" s="688" t="str">
        <f t="shared" si="93"/>
        <v>是</v>
      </c>
      <c r="J1188" s="689" t="str">
        <f t="shared" si="94"/>
        <v>项</v>
      </c>
      <c r="M1188" s="690">
        <f>VLOOKUP(B1188,[262]公共预算支出!$C$3:$G$395,5,FALSE)</f>
        <v>8</v>
      </c>
      <c r="O1188" s="691">
        <f>VLOOKUP(B1188,[267]Sheet1!$D$6:$M$413,10,0)</f>
        <v>10</v>
      </c>
    </row>
    <row r="1189" s="681" customFormat="1" ht="36" customHeight="1" spans="1:10">
      <c r="A1189" s="684">
        <f t="shared" si="90"/>
        <v>4</v>
      </c>
      <c r="B1189" s="285" t="s">
        <v>1365</v>
      </c>
      <c r="C1189" s="445" t="s">
        <v>1341</v>
      </c>
      <c r="D1189" s="230"/>
      <c r="E1189" s="230"/>
      <c r="F1189" s="230"/>
      <c r="G1189" s="475">
        <f t="shared" si="91"/>
        <v>0</v>
      </c>
      <c r="H1189" s="475">
        <f t="shared" si="92"/>
        <v>0</v>
      </c>
      <c r="I1189" s="688" t="str">
        <f t="shared" si="93"/>
        <v>否</v>
      </c>
      <c r="J1189" s="689" t="str">
        <f t="shared" si="94"/>
        <v>项</v>
      </c>
    </row>
    <row r="1190" s="681" customFormat="1" ht="36" customHeight="1" spans="1:10">
      <c r="A1190" s="684">
        <f t="shared" si="90"/>
        <v>3</v>
      </c>
      <c r="B1190" s="437">
        <v>221</v>
      </c>
      <c r="C1190" s="285" t="s">
        <v>275</v>
      </c>
      <c r="D1190" s="286">
        <v>9198</v>
      </c>
      <c r="E1190" s="286">
        <v>10039</v>
      </c>
      <c r="F1190" s="286">
        <f>SUM(F1191,F1203,F1207,F1211)</f>
        <v>6181</v>
      </c>
      <c r="G1190" s="475">
        <f t="shared" si="91"/>
        <v>-0.328006088280061</v>
      </c>
      <c r="H1190" s="475">
        <f t="shared" si="92"/>
        <v>0.615698774778364</v>
      </c>
      <c r="I1190" s="688" t="str">
        <f t="shared" si="93"/>
        <v>是</v>
      </c>
      <c r="J1190" s="689" t="str">
        <f t="shared" si="94"/>
        <v>类</v>
      </c>
    </row>
    <row r="1191" s="681" customFormat="1" ht="36" customHeight="1" spans="1:10">
      <c r="A1191" s="684">
        <f t="shared" si="90"/>
        <v>5</v>
      </c>
      <c r="B1191" s="437">
        <v>22101</v>
      </c>
      <c r="C1191" s="289" t="s">
        <v>1138</v>
      </c>
      <c r="D1191" s="286">
        <v>1766</v>
      </c>
      <c r="E1191" s="286">
        <v>2107</v>
      </c>
      <c r="F1191" s="286">
        <f>SUM(F1192:F1202)</f>
        <v>603</v>
      </c>
      <c r="G1191" s="475">
        <f t="shared" si="91"/>
        <v>-0.658550396375991</v>
      </c>
      <c r="H1191" s="475">
        <f t="shared" si="92"/>
        <v>0.286188894162316</v>
      </c>
      <c r="I1191" s="688" t="str">
        <f t="shared" si="93"/>
        <v>是</v>
      </c>
      <c r="J1191" s="689" t="str">
        <f t="shared" si="94"/>
        <v>款</v>
      </c>
    </row>
    <row r="1192" s="681" customFormat="1" ht="36" customHeight="1" spans="1:15">
      <c r="A1192" s="684">
        <f t="shared" si="90"/>
        <v>7</v>
      </c>
      <c r="B1192" s="438">
        <v>2210101</v>
      </c>
      <c r="C1192" s="439" t="s">
        <v>1139</v>
      </c>
      <c r="D1192" s="230">
        <v>0</v>
      </c>
      <c r="E1192" s="230">
        <v>0</v>
      </c>
      <c r="F1192" s="230"/>
      <c r="G1192" s="472">
        <f t="shared" si="91"/>
        <v>0</v>
      </c>
      <c r="H1192" s="472">
        <f t="shared" si="92"/>
        <v>0</v>
      </c>
      <c r="I1192" s="688" t="str">
        <f t="shared" si="93"/>
        <v>否</v>
      </c>
      <c r="J1192" s="689" t="str">
        <f t="shared" si="94"/>
        <v>项</v>
      </c>
      <c r="M1192" s="408"/>
      <c r="O1192" s="408"/>
    </row>
    <row r="1193" s="681" customFormat="1" ht="36" customHeight="1" spans="1:15">
      <c r="A1193" s="684">
        <f t="shared" si="90"/>
        <v>7</v>
      </c>
      <c r="B1193" s="438">
        <v>2210102</v>
      </c>
      <c r="C1193" s="439" t="s">
        <v>1140</v>
      </c>
      <c r="D1193" s="230">
        <v>0</v>
      </c>
      <c r="E1193" s="230">
        <v>0</v>
      </c>
      <c r="F1193" s="230"/>
      <c r="G1193" s="472">
        <f t="shared" si="91"/>
        <v>0</v>
      </c>
      <c r="H1193" s="472">
        <f t="shared" si="92"/>
        <v>0</v>
      </c>
      <c r="I1193" s="688" t="str">
        <f t="shared" si="93"/>
        <v>否</v>
      </c>
      <c r="J1193" s="689" t="str">
        <f t="shared" si="94"/>
        <v>项</v>
      </c>
      <c r="M1193" s="408"/>
      <c r="O1193" s="408"/>
    </row>
    <row r="1194" s="681" customFormat="1" ht="36" customHeight="1" spans="1:15">
      <c r="A1194" s="684">
        <f t="shared" si="90"/>
        <v>7</v>
      </c>
      <c r="B1194" s="438">
        <v>2210103</v>
      </c>
      <c r="C1194" s="439" t="s">
        <v>1141</v>
      </c>
      <c r="D1194" s="230">
        <v>0</v>
      </c>
      <c r="E1194" s="230">
        <v>0</v>
      </c>
      <c r="F1194" s="230"/>
      <c r="G1194" s="472">
        <f t="shared" si="91"/>
        <v>0</v>
      </c>
      <c r="H1194" s="472">
        <f t="shared" si="92"/>
        <v>0</v>
      </c>
      <c r="I1194" s="688" t="str">
        <f t="shared" si="93"/>
        <v>否</v>
      </c>
      <c r="J1194" s="689" t="str">
        <f t="shared" si="94"/>
        <v>项</v>
      </c>
      <c r="M1194" s="408"/>
      <c r="O1194" s="408"/>
    </row>
    <row r="1195" s="681" customFormat="1" ht="36" customHeight="1" spans="1:15">
      <c r="A1195" s="684">
        <f t="shared" si="90"/>
        <v>7</v>
      </c>
      <c r="B1195" s="438">
        <v>2210104</v>
      </c>
      <c r="C1195" s="439" t="s">
        <v>1142</v>
      </c>
      <c r="D1195" s="230">
        <v>0</v>
      </c>
      <c r="E1195" s="230">
        <v>0</v>
      </c>
      <c r="F1195" s="230"/>
      <c r="G1195" s="472">
        <f t="shared" si="91"/>
        <v>0</v>
      </c>
      <c r="H1195" s="472">
        <f t="shared" si="92"/>
        <v>0</v>
      </c>
      <c r="I1195" s="688" t="str">
        <f t="shared" si="93"/>
        <v>否</v>
      </c>
      <c r="J1195" s="689" t="str">
        <f t="shared" si="94"/>
        <v>项</v>
      </c>
      <c r="M1195" s="408"/>
      <c r="O1195" s="408"/>
    </row>
    <row r="1196" s="681" customFormat="1" ht="36" customHeight="1" spans="1:15">
      <c r="A1196" s="684">
        <f t="shared" si="90"/>
        <v>7</v>
      </c>
      <c r="B1196" s="438">
        <v>2210105</v>
      </c>
      <c r="C1196" s="439" t="s">
        <v>1143</v>
      </c>
      <c r="D1196" s="230">
        <v>366</v>
      </c>
      <c r="E1196" s="230">
        <v>0</v>
      </c>
      <c r="F1196" s="230">
        <v>18</v>
      </c>
      <c r="G1196" s="472">
        <f t="shared" si="91"/>
        <v>-0.950819672131147</v>
      </c>
      <c r="H1196" s="472">
        <f t="shared" si="92"/>
        <v>0</v>
      </c>
      <c r="I1196" s="688" t="str">
        <f t="shared" si="93"/>
        <v>是</v>
      </c>
      <c r="J1196" s="689" t="str">
        <f t="shared" si="94"/>
        <v>项</v>
      </c>
      <c r="M1196" s="408"/>
      <c r="O1196" s="691">
        <f>VLOOKUP(B1196,[267]Sheet1!$D$6:$M$413,10,0)</f>
        <v>18</v>
      </c>
    </row>
    <row r="1197" s="681" customFormat="1" ht="36" customHeight="1" spans="1:15">
      <c r="A1197" s="684">
        <f t="shared" si="90"/>
        <v>7</v>
      </c>
      <c r="B1197" s="438">
        <v>2210106</v>
      </c>
      <c r="C1197" s="439" t="s">
        <v>1144</v>
      </c>
      <c r="D1197" s="230">
        <v>0</v>
      </c>
      <c r="E1197" s="230">
        <v>0</v>
      </c>
      <c r="F1197" s="230"/>
      <c r="G1197" s="472">
        <f t="shared" si="91"/>
        <v>0</v>
      </c>
      <c r="H1197" s="472">
        <f t="shared" si="92"/>
        <v>0</v>
      </c>
      <c r="I1197" s="688" t="str">
        <f t="shared" si="93"/>
        <v>否</v>
      </c>
      <c r="J1197" s="689" t="str">
        <f t="shared" si="94"/>
        <v>项</v>
      </c>
      <c r="M1197" s="408"/>
      <c r="O1197" s="408"/>
    </row>
    <row r="1198" s="681" customFormat="1" ht="36" customHeight="1" spans="1:15">
      <c r="A1198" s="684">
        <f t="shared" si="90"/>
        <v>7</v>
      </c>
      <c r="B1198" s="438">
        <v>2210107</v>
      </c>
      <c r="C1198" s="439" t="s">
        <v>1145</v>
      </c>
      <c r="D1198" s="230">
        <v>0</v>
      </c>
      <c r="E1198" s="230">
        <v>0</v>
      </c>
      <c r="F1198" s="230"/>
      <c r="G1198" s="472">
        <f t="shared" si="91"/>
        <v>0</v>
      </c>
      <c r="H1198" s="472">
        <f t="shared" si="92"/>
        <v>0</v>
      </c>
      <c r="I1198" s="688" t="str">
        <f t="shared" si="93"/>
        <v>否</v>
      </c>
      <c r="J1198" s="689" t="str">
        <f t="shared" si="94"/>
        <v>项</v>
      </c>
      <c r="M1198" s="408"/>
      <c r="O1198" s="408"/>
    </row>
    <row r="1199" s="681" customFormat="1" ht="36" customHeight="1" spans="1:15">
      <c r="A1199" s="684">
        <f t="shared" si="90"/>
        <v>7</v>
      </c>
      <c r="B1199" s="438">
        <v>2210108</v>
      </c>
      <c r="C1199" s="439" t="s">
        <v>1146</v>
      </c>
      <c r="D1199" s="230">
        <v>0</v>
      </c>
      <c r="E1199" s="230">
        <v>650</v>
      </c>
      <c r="F1199" s="230">
        <v>585</v>
      </c>
      <c r="G1199" s="472">
        <f t="shared" si="91"/>
        <v>0</v>
      </c>
      <c r="H1199" s="472">
        <f t="shared" si="92"/>
        <v>0.9</v>
      </c>
      <c r="I1199" s="688" t="str">
        <f t="shared" si="93"/>
        <v>是</v>
      </c>
      <c r="J1199" s="689" t="str">
        <f t="shared" si="94"/>
        <v>项</v>
      </c>
      <c r="M1199" s="690">
        <f>VLOOKUP(B1199,[262]公共预算支出!$C$3:$G$395,5,FALSE)</f>
        <v>585</v>
      </c>
      <c r="O1199" s="691">
        <f>VLOOKUP(B1199,[267]Sheet1!$D$6:$M$413,10,0)</f>
        <v>585</v>
      </c>
    </row>
    <row r="1200" s="681" customFormat="1" ht="36" customHeight="1" spans="1:15">
      <c r="A1200" s="684">
        <f t="shared" si="90"/>
        <v>7</v>
      </c>
      <c r="B1200" s="438">
        <v>2210109</v>
      </c>
      <c r="C1200" s="439" t="s">
        <v>1147</v>
      </c>
      <c r="D1200" s="230">
        <v>0</v>
      </c>
      <c r="E1200" s="230">
        <v>0</v>
      </c>
      <c r="F1200" s="230"/>
      <c r="G1200" s="472">
        <f t="shared" si="91"/>
        <v>0</v>
      </c>
      <c r="H1200" s="472">
        <f t="shared" si="92"/>
        <v>0</v>
      </c>
      <c r="I1200" s="688" t="str">
        <f t="shared" si="93"/>
        <v>否</v>
      </c>
      <c r="J1200" s="689" t="str">
        <f t="shared" si="94"/>
        <v>项</v>
      </c>
      <c r="M1200" s="408"/>
      <c r="O1200" s="408"/>
    </row>
    <row r="1201" s="681" customFormat="1" ht="36" customHeight="1" spans="1:15">
      <c r="A1201" s="684">
        <f t="shared" si="90"/>
        <v>7</v>
      </c>
      <c r="B1201" s="295">
        <v>2210110</v>
      </c>
      <c r="C1201" s="439" t="s">
        <v>1366</v>
      </c>
      <c r="D1201" s="230">
        <v>0</v>
      </c>
      <c r="E1201" s="230">
        <v>0</v>
      </c>
      <c r="F1201" s="230"/>
      <c r="G1201" s="472">
        <f t="shared" si="91"/>
        <v>0</v>
      </c>
      <c r="H1201" s="472">
        <f t="shared" si="92"/>
        <v>0</v>
      </c>
      <c r="I1201" s="688" t="str">
        <f t="shared" si="93"/>
        <v>否</v>
      </c>
      <c r="J1201" s="689" t="str">
        <f t="shared" si="94"/>
        <v>项</v>
      </c>
      <c r="M1201" s="408"/>
      <c r="O1201" s="408"/>
    </row>
    <row r="1202" s="681" customFormat="1" ht="36" customHeight="1" spans="1:15">
      <c r="A1202" s="684">
        <f t="shared" si="90"/>
        <v>7</v>
      </c>
      <c r="B1202" s="438">
        <v>2210199</v>
      </c>
      <c r="C1202" s="439" t="s">
        <v>1149</v>
      </c>
      <c r="D1202" s="230">
        <v>1400</v>
      </c>
      <c r="E1202" s="230">
        <v>1457</v>
      </c>
      <c r="F1202" s="230"/>
      <c r="G1202" s="472">
        <f t="shared" si="91"/>
        <v>-1</v>
      </c>
      <c r="H1202" s="472">
        <f t="shared" si="92"/>
        <v>0</v>
      </c>
      <c r="I1202" s="688" t="str">
        <f t="shared" si="93"/>
        <v>是</v>
      </c>
      <c r="J1202" s="689" t="str">
        <f t="shared" si="94"/>
        <v>项</v>
      </c>
      <c r="M1202" s="408"/>
      <c r="O1202" s="408"/>
    </row>
    <row r="1203" s="681" customFormat="1" ht="36" customHeight="1" spans="1:10">
      <c r="A1203" s="684">
        <f t="shared" si="90"/>
        <v>5</v>
      </c>
      <c r="B1203" s="437">
        <v>22102</v>
      </c>
      <c r="C1203" s="289" t="s">
        <v>1150</v>
      </c>
      <c r="D1203" s="286">
        <v>7432</v>
      </c>
      <c r="E1203" s="286">
        <v>7932</v>
      </c>
      <c r="F1203" s="286">
        <f>SUM(F1204:F1206)</f>
        <v>5578</v>
      </c>
      <c r="G1203" s="475">
        <f t="shared" si="91"/>
        <v>-0.2494617868676</v>
      </c>
      <c r="H1203" s="475">
        <f t="shared" si="92"/>
        <v>0.703227433182047</v>
      </c>
      <c r="I1203" s="688" t="str">
        <f t="shared" si="93"/>
        <v>是</v>
      </c>
      <c r="J1203" s="689" t="str">
        <f t="shared" si="94"/>
        <v>款</v>
      </c>
    </row>
    <row r="1204" s="681" customFormat="1" ht="36" customHeight="1" spans="1:15">
      <c r="A1204" s="684">
        <f t="shared" si="90"/>
        <v>7</v>
      </c>
      <c r="B1204" s="438">
        <v>2210201</v>
      </c>
      <c r="C1204" s="439" t="s">
        <v>1151</v>
      </c>
      <c r="D1204" s="230">
        <v>6760</v>
      </c>
      <c r="E1204" s="230">
        <v>7320</v>
      </c>
      <c r="F1204" s="230">
        <v>5111</v>
      </c>
      <c r="G1204" s="472">
        <f t="shared" si="91"/>
        <v>-0.243934911242604</v>
      </c>
      <c r="H1204" s="472">
        <f t="shared" si="92"/>
        <v>0.698224043715847</v>
      </c>
      <c r="I1204" s="688" t="str">
        <f t="shared" si="93"/>
        <v>是</v>
      </c>
      <c r="J1204" s="689" t="str">
        <f t="shared" si="94"/>
        <v>项</v>
      </c>
      <c r="M1204" s="690">
        <f>VLOOKUP(B1204,[262]公共预算支出!$C$3:$G$395,5,FALSE)</f>
        <v>5111</v>
      </c>
      <c r="O1204" s="691">
        <f>VLOOKUP(B1204,[267]Sheet1!$D$6:$M$413,10,0)</f>
        <v>5112</v>
      </c>
    </row>
    <row r="1205" s="681" customFormat="1" ht="36" customHeight="1" spans="1:15">
      <c r="A1205" s="684">
        <f t="shared" si="90"/>
        <v>7</v>
      </c>
      <c r="B1205" s="438">
        <v>2210202</v>
      </c>
      <c r="C1205" s="439" t="s">
        <v>1152</v>
      </c>
      <c r="D1205" s="230">
        <v>0</v>
      </c>
      <c r="E1205" s="230">
        <v>0</v>
      </c>
      <c r="F1205" s="230"/>
      <c r="G1205" s="472">
        <f t="shared" si="91"/>
        <v>0</v>
      </c>
      <c r="H1205" s="472">
        <f t="shared" si="92"/>
        <v>0</v>
      </c>
      <c r="I1205" s="688" t="str">
        <f t="shared" si="93"/>
        <v>否</v>
      </c>
      <c r="J1205" s="689" t="str">
        <f t="shared" si="94"/>
        <v>项</v>
      </c>
      <c r="M1205" s="408"/>
      <c r="O1205" s="408"/>
    </row>
    <row r="1206" s="681" customFormat="1" ht="36" customHeight="1" spans="1:15">
      <c r="A1206" s="684">
        <f t="shared" si="90"/>
        <v>7</v>
      </c>
      <c r="B1206" s="438">
        <v>2210203</v>
      </c>
      <c r="C1206" s="439" t="s">
        <v>1153</v>
      </c>
      <c r="D1206" s="230">
        <v>672</v>
      </c>
      <c r="E1206" s="230">
        <v>612</v>
      </c>
      <c r="F1206" s="230">
        <v>467</v>
      </c>
      <c r="G1206" s="472">
        <f t="shared" si="91"/>
        <v>-0.305059523809524</v>
      </c>
      <c r="H1206" s="472">
        <f t="shared" si="92"/>
        <v>0.763071895424837</v>
      </c>
      <c r="I1206" s="688" t="str">
        <f t="shared" si="93"/>
        <v>是</v>
      </c>
      <c r="J1206" s="689" t="str">
        <f t="shared" si="94"/>
        <v>项</v>
      </c>
      <c r="M1206" s="690">
        <f>VLOOKUP(B1206,[262]公共预算支出!$C$3:$G$395,5,FALSE)</f>
        <v>466</v>
      </c>
      <c r="O1206" s="691">
        <f>VLOOKUP(B1206,[267]Sheet1!$D$6:$M$413,10,0)</f>
        <v>467</v>
      </c>
    </row>
    <row r="1207" s="681" customFormat="1" ht="36" customHeight="1" spans="1:10">
      <c r="A1207" s="684">
        <f t="shared" si="90"/>
        <v>5</v>
      </c>
      <c r="B1207" s="437">
        <v>22103</v>
      </c>
      <c r="C1207" s="289" t="s">
        <v>1154</v>
      </c>
      <c r="D1207" s="286">
        <v>0</v>
      </c>
      <c r="E1207" s="286">
        <v>0</v>
      </c>
      <c r="F1207" s="286">
        <f>SUM(F1208:F1210)</f>
        <v>0</v>
      </c>
      <c r="G1207" s="475">
        <f t="shared" si="91"/>
        <v>0</v>
      </c>
      <c r="H1207" s="475">
        <f t="shared" si="92"/>
        <v>0</v>
      </c>
      <c r="I1207" s="688" t="str">
        <f t="shared" si="93"/>
        <v>否</v>
      </c>
      <c r="J1207" s="689" t="str">
        <f t="shared" si="94"/>
        <v>款</v>
      </c>
    </row>
    <row r="1208" s="681" customFormat="1" ht="36" customHeight="1" spans="1:15">
      <c r="A1208" s="684">
        <f t="shared" si="90"/>
        <v>7</v>
      </c>
      <c r="B1208" s="438">
        <v>2210301</v>
      </c>
      <c r="C1208" s="439" t="s">
        <v>1155</v>
      </c>
      <c r="D1208" s="230">
        <v>0</v>
      </c>
      <c r="E1208" s="230">
        <v>0</v>
      </c>
      <c r="F1208" s="230"/>
      <c r="G1208" s="472">
        <f t="shared" si="91"/>
        <v>0</v>
      </c>
      <c r="H1208" s="472">
        <f t="shared" si="92"/>
        <v>0</v>
      </c>
      <c r="I1208" s="688" t="str">
        <f t="shared" si="93"/>
        <v>否</v>
      </c>
      <c r="J1208" s="689" t="str">
        <f t="shared" si="94"/>
        <v>项</v>
      </c>
      <c r="M1208" s="408"/>
      <c r="O1208" s="408"/>
    </row>
    <row r="1209" s="681" customFormat="1" ht="36" customHeight="1" spans="1:15">
      <c r="A1209" s="684">
        <f t="shared" si="90"/>
        <v>7</v>
      </c>
      <c r="B1209" s="438">
        <v>2210302</v>
      </c>
      <c r="C1209" s="439" t="s">
        <v>1156</v>
      </c>
      <c r="D1209" s="230">
        <v>0</v>
      </c>
      <c r="E1209" s="230">
        <v>0</v>
      </c>
      <c r="F1209" s="230"/>
      <c r="G1209" s="472">
        <f t="shared" si="91"/>
        <v>0</v>
      </c>
      <c r="H1209" s="472">
        <f t="shared" si="92"/>
        <v>0</v>
      </c>
      <c r="I1209" s="688" t="str">
        <f t="shared" si="93"/>
        <v>否</v>
      </c>
      <c r="J1209" s="689" t="str">
        <f t="shared" si="94"/>
        <v>项</v>
      </c>
      <c r="M1209" s="408"/>
      <c r="O1209" s="408"/>
    </row>
    <row r="1210" s="681" customFormat="1" ht="36" customHeight="1" spans="1:15">
      <c r="A1210" s="684">
        <f t="shared" si="90"/>
        <v>7</v>
      </c>
      <c r="B1210" s="438">
        <v>2210399</v>
      </c>
      <c r="C1210" s="439" t="s">
        <v>1157</v>
      </c>
      <c r="D1210" s="230">
        <v>0</v>
      </c>
      <c r="E1210" s="230">
        <v>0</v>
      </c>
      <c r="F1210" s="230"/>
      <c r="G1210" s="472">
        <f t="shared" si="91"/>
        <v>0</v>
      </c>
      <c r="H1210" s="472">
        <f t="shared" si="92"/>
        <v>0</v>
      </c>
      <c r="I1210" s="688" t="str">
        <f t="shared" si="93"/>
        <v>否</v>
      </c>
      <c r="J1210" s="689" t="str">
        <f t="shared" si="94"/>
        <v>项</v>
      </c>
      <c r="M1210" s="408"/>
      <c r="O1210" s="408"/>
    </row>
    <row r="1211" s="681" customFormat="1" ht="36" customHeight="1" spans="1:10">
      <c r="A1211" s="684">
        <f t="shared" si="90"/>
        <v>4</v>
      </c>
      <c r="B1211" s="402" t="s">
        <v>1367</v>
      </c>
      <c r="C1211" s="445" t="s">
        <v>1341</v>
      </c>
      <c r="D1211" s="230"/>
      <c r="E1211" s="230"/>
      <c r="F1211" s="230"/>
      <c r="G1211" s="475">
        <f t="shared" si="91"/>
        <v>0</v>
      </c>
      <c r="H1211" s="475">
        <f t="shared" si="92"/>
        <v>0</v>
      </c>
      <c r="I1211" s="688" t="str">
        <f t="shared" si="93"/>
        <v>否</v>
      </c>
      <c r="J1211" s="689" t="str">
        <f t="shared" si="94"/>
        <v>项</v>
      </c>
    </row>
    <row r="1212" s="681" customFormat="1" ht="36" customHeight="1" spans="1:10">
      <c r="A1212" s="684">
        <f t="shared" si="90"/>
        <v>3</v>
      </c>
      <c r="B1212" s="437">
        <v>222</v>
      </c>
      <c r="C1212" s="285" t="s">
        <v>276</v>
      </c>
      <c r="D1212" s="286">
        <v>351</v>
      </c>
      <c r="E1212" s="286">
        <v>463</v>
      </c>
      <c r="F1212" s="286">
        <f>SUM(F1213,F1231,F1238,F1244,F1257)</f>
        <v>398</v>
      </c>
      <c r="G1212" s="475">
        <f t="shared" si="91"/>
        <v>0.133903133903134</v>
      </c>
      <c r="H1212" s="475">
        <f t="shared" si="92"/>
        <v>0.859611231101512</v>
      </c>
      <c r="I1212" s="688" t="str">
        <f t="shared" si="93"/>
        <v>是</v>
      </c>
      <c r="J1212" s="689" t="str">
        <f t="shared" si="94"/>
        <v>类</v>
      </c>
    </row>
    <row r="1213" s="681" customFormat="1" ht="36" customHeight="1" spans="1:10">
      <c r="A1213" s="684">
        <f t="shared" si="90"/>
        <v>5</v>
      </c>
      <c r="B1213" s="437">
        <v>22201</v>
      </c>
      <c r="C1213" s="289" t="s">
        <v>1158</v>
      </c>
      <c r="D1213" s="286">
        <v>307</v>
      </c>
      <c r="E1213" s="286">
        <v>341</v>
      </c>
      <c r="F1213" s="286">
        <f>SUM(F1214:F1230)</f>
        <v>312</v>
      </c>
      <c r="G1213" s="475">
        <f t="shared" si="91"/>
        <v>0.0162866449511401</v>
      </c>
      <c r="H1213" s="475">
        <f t="shared" si="92"/>
        <v>0.914956011730205</v>
      </c>
      <c r="I1213" s="688" t="str">
        <f t="shared" si="93"/>
        <v>是</v>
      </c>
      <c r="J1213" s="689" t="str">
        <f t="shared" si="94"/>
        <v>款</v>
      </c>
    </row>
    <row r="1214" s="681" customFormat="1" ht="36" customHeight="1" spans="1:15">
      <c r="A1214" s="684">
        <f t="shared" si="90"/>
        <v>7</v>
      </c>
      <c r="B1214" s="438">
        <v>2220101</v>
      </c>
      <c r="C1214" s="439" t="s">
        <v>307</v>
      </c>
      <c r="D1214" s="230">
        <v>0</v>
      </c>
      <c r="E1214" s="230">
        <v>0</v>
      </c>
      <c r="F1214" s="230"/>
      <c r="G1214" s="472">
        <f t="shared" si="91"/>
        <v>0</v>
      </c>
      <c r="H1214" s="472">
        <f t="shared" si="92"/>
        <v>0</v>
      </c>
      <c r="I1214" s="688" t="str">
        <f t="shared" si="93"/>
        <v>否</v>
      </c>
      <c r="J1214" s="689" t="str">
        <f t="shared" si="94"/>
        <v>项</v>
      </c>
      <c r="M1214" s="408"/>
      <c r="O1214" s="408"/>
    </row>
    <row r="1215" s="681" customFormat="1" ht="36" customHeight="1" spans="1:15">
      <c r="A1215" s="684">
        <f t="shared" si="90"/>
        <v>7</v>
      </c>
      <c r="B1215" s="438">
        <v>2220102</v>
      </c>
      <c r="C1215" s="439" t="s">
        <v>308</v>
      </c>
      <c r="D1215" s="230">
        <v>0</v>
      </c>
      <c r="E1215" s="230">
        <v>0</v>
      </c>
      <c r="F1215" s="230"/>
      <c r="G1215" s="472">
        <f t="shared" si="91"/>
        <v>0</v>
      </c>
      <c r="H1215" s="472">
        <f t="shared" si="92"/>
        <v>0</v>
      </c>
      <c r="I1215" s="688" t="str">
        <f t="shared" si="93"/>
        <v>否</v>
      </c>
      <c r="J1215" s="689" t="str">
        <f t="shared" si="94"/>
        <v>项</v>
      </c>
      <c r="M1215" s="408"/>
      <c r="O1215" s="408"/>
    </row>
    <row r="1216" s="681" customFormat="1" ht="36" customHeight="1" spans="1:15">
      <c r="A1216" s="684">
        <f t="shared" si="90"/>
        <v>7</v>
      </c>
      <c r="B1216" s="438">
        <v>2220103</v>
      </c>
      <c r="C1216" s="439" t="s">
        <v>309</v>
      </c>
      <c r="D1216" s="230">
        <v>0</v>
      </c>
      <c r="E1216" s="230">
        <v>0</v>
      </c>
      <c r="F1216" s="230"/>
      <c r="G1216" s="472">
        <f t="shared" si="91"/>
        <v>0</v>
      </c>
      <c r="H1216" s="472">
        <f t="shared" si="92"/>
        <v>0</v>
      </c>
      <c r="I1216" s="688" t="str">
        <f t="shared" si="93"/>
        <v>否</v>
      </c>
      <c r="J1216" s="689" t="str">
        <f t="shared" si="94"/>
        <v>项</v>
      </c>
      <c r="M1216" s="408"/>
      <c r="O1216" s="408"/>
    </row>
    <row r="1217" s="681" customFormat="1" ht="36" customHeight="1" spans="1:15">
      <c r="A1217" s="684">
        <f t="shared" si="90"/>
        <v>7</v>
      </c>
      <c r="B1217" s="438">
        <v>2220104</v>
      </c>
      <c r="C1217" s="439" t="s">
        <v>1159</v>
      </c>
      <c r="D1217" s="230">
        <v>0</v>
      </c>
      <c r="E1217" s="230">
        <v>0</v>
      </c>
      <c r="F1217" s="230"/>
      <c r="G1217" s="472">
        <f t="shared" si="91"/>
        <v>0</v>
      </c>
      <c r="H1217" s="472">
        <f t="shared" si="92"/>
        <v>0</v>
      </c>
      <c r="I1217" s="688" t="str">
        <f t="shared" si="93"/>
        <v>否</v>
      </c>
      <c r="J1217" s="689" t="str">
        <f t="shared" si="94"/>
        <v>项</v>
      </c>
      <c r="M1217" s="408"/>
      <c r="O1217" s="408"/>
    </row>
    <row r="1218" s="681" customFormat="1" ht="36" customHeight="1" spans="1:15">
      <c r="A1218" s="684">
        <f t="shared" si="90"/>
        <v>7</v>
      </c>
      <c r="B1218" s="438">
        <v>2220105</v>
      </c>
      <c r="C1218" s="439" t="s">
        <v>1160</v>
      </c>
      <c r="D1218" s="230">
        <v>0</v>
      </c>
      <c r="E1218" s="230">
        <v>1</v>
      </c>
      <c r="F1218" s="230"/>
      <c r="G1218" s="472">
        <f t="shared" si="91"/>
        <v>0</v>
      </c>
      <c r="H1218" s="472">
        <f t="shared" si="92"/>
        <v>0</v>
      </c>
      <c r="I1218" s="688" t="str">
        <f t="shared" si="93"/>
        <v>是</v>
      </c>
      <c r="J1218" s="689" t="str">
        <f t="shared" si="94"/>
        <v>项</v>
      </c>
      <c r="M1218" s="408">
        <f>VLOOKUP(B1218,[262]公共预算支出!$C$3:$G$395,5,FALSE)</f>
        <v>0</v>
      </c>
      <c r="O1218" s="408">
        <f>VLOOKUP(B1218,[267]Sheet1!$D$6:$M$413,10,0)</f>
        <v>0</v>
      </c>
    </row>
    <row r="1219" s="681" customFormat="1" ht="36" customHeight="1" spans="1:15">
      <c r="A1219" s="684">
        <f t="shared" si="90"/>
        <v>7</v>
      </c>
      <c r="B1219" s="438">
        <v>2220106</v>
      </c>
      <c r="C1219" s="439" t="s">
        <v>1161</v>
      </c>
      <c r="D1219" s="230">
        <v>17</v>
      </c>
      <c r="E1219" s="230">
        <v>21</v>
      </c>
      <c r="F1219" s="230">
        <v>21</v>
      </c>
      <c r="G1219" s="472">
        <f t="shared" si="91"/>
        <v>0.235294117647059</v>
      </c>
      <c r="H1219" s="472">
        <f t="shared" si="92"/>
        <v>1</v>
      </c>
      <c r="I1219" s="688" t="str">
        <f t="shared" si="93"/>
        <v>是</v>
      </c>
      <c r="J1219" s="689" t="str">
        <f t="shared" si="94"/>
        <v>项</v>
      </c>
      <c r="M1219" s="690">
        <f>VLOOKUP(B1219,[262]公共预算支出!$C$3:$G$395,5,FALSE)</f>
        <v>21</v>
      </c>
      <c r="O1219" s="691">
        <f>VLOOKUP(B1219,[267]Sheet1!$D$6:$M$413,10,0)</f>
        <v>21</v>
      </c>
    </row>
    <row r="1220" s="681" customFormat="1" ht="36" customHeight="1" spans="1:15">
      <c r="A1220" s="684">
        <f t="shared" si="90"/>
        <v>7</v>
      </c>
      <c r="B1220" s="438">
        <v>2220107</v>
      </c>
      <c r="C1220" s="439" t="s">
        <v>1162</v>
      </c>
      <c r="D1220" s="230">
        <v>0</v>
      </c>
      <c r="E1220" s="230">
        <v>0</v>
      </c>
      <c r="F1220" s="230"/>
      <c r="G1220" s="472">
        <f t="shared" si="91"/>
        <v>0</v>
      </c>
      <c r="H1220" s="472">
        <f t="shared" si="92"/>
        <v>0</v>
      </c>
      <c r="I1220" s="688" t="str">
        <f t="shared" si="93"/>
        <v>否</v>
      </c>
      <c r="J1220" s="689" t="str">
        <f t="shared" si="94"/>
        <v>项</v>
      </c>
      <c r="M1220" s="408"/>
      <c r="O1220" s="408"/>
    </row>
    <row r="1221" s="681" customFormat="1" ht="36" customHeight="1" spans="1:15">
      <c r="A1221" s="684">
        <f t="shared" si="90"/>
        <v>7</v>
      </c>
      <c r="B1221" s="438">
        <v>2220112</v>
      </c>
      <c r="C1221" s="439" t="s">
        <v>1163</v>
      </c>
      <c r="D1221" s="230">
        <v>0</v>
      </c>
      <c r="E1221" s="230">
        <v>10</v>
      </c>
      <c r="F1221" s="230">
        <v>10</v>
      </c>
      <c r="G1221" s="472">
        <f t="shared" si="91"/>
        <v>0</v>
      </c>
      <c r="H1221" s="472">
        <f t="shared" si="92"/>
        <v>1</v>
      </c>
      <c r="I1221" s="688" t="str">
        <f t="shared" si="93"/>
        <v>是</v>
      </c>
      <c r="J1221" s="689" t="str">
        <f t="shared" si="94"/>
        <v>项</v>
      </c>
      <c r="M1221" s="690">
        <f>VLOOKUP(B1221,[262]公共预算支出!$C$3:$G$395,5,FALSE)</f>
        <v>10</v>
      </c>
      <c r="O1221" s="691">
        <f>VLOOKUP(B1221,[267]Sheet1!$D$6:$M$413,10,0)</f>
        <v>10</v>
      </c>
    </row>
    <row r="1222" s="681" customFormat="1" ht="36" customHeight="1" spans="1:15">
      <c r="A1222" s="684">
        <f t="shared" ref="A1222:A1285" si="95">LEN(B1222)</f>
        <v>7</v>
      </c>
      <c r="B1222" s="438">
        <v>2220113</v>
      </c>
      <c r="C1222" s="439" t="s">
        <v>1164</v>
      </c>
      <c r="D1222" s="230">
        <v>77</v>
      </c>
      <c r="E1222" s="230">
        <v>90</v>
      </c>
      <c r="F1222" s="230">
        <v>90</v>
      </c>
      <c r="G1222" s="472">
        <f t="shared" ref="G1222:G1285" si="96">IF(D1222&lt;0,"",IFERROR(F1222/D1222-1,0))</f>
        <v>0.168831168831169</v>
      </c>
      <c r="H1222" s="472">
        <f t="shared" ref="H1222:H1285" si="97">IF(D1222&lt;0,"",IFERROR(F1222/E1222,0))</f>
        <v>1</v>
      </c>
      <c r="I1222" s="688" t="str">
        <f t="shared" ref="I1222:I1285" si="98">IF(LEN(B1222)=3,"是",IF(C1222&lt;&gt;"",IF(SUM(D1222:F1222)&lt;&gt;0,"是","否"),"是"))</f>
        <v>是</v>
      </c>
      <c r="J1222" s="689" t="str">
        <f t="shared" ref="J1222:J1285" si="99">IF(LEN(B1222)=3,"类",IF(LEN(B1222)=5,"款","项"))</f>
        <v>项</v>
      </c>
      <c r="M1222" s="690">
        <f>VLOOKUP(B1222,[262]公共预算支出!$C$3:$G$395,5,FALSE)</f>
        <v>90</v>
      </c>
      <c r="O1222" s="691">
        <f>VLOOKUP(B1222,[267]Sheet1!$D$6:$M$413,10,0)</f>
        <v>90</v>
      </c>
    </row>
    <row r="1223" s="681" customFormat="1" ht="36" customHeight="1" spans="1:15">
      <c r="A1223" s="684">
        <f t="shared" si="95"/>
        <v>7</v>
      </c>
      <c r="B1223" s="438">
        <v>2220114</v>
      </c>
      <c r="C1223" s="439" t="s">
        <v>1165</v>
      </c>
      <c r="D1223" s="230">
        <v>0</v>
      </c>
      <c r="E1223" s="230">
        <v>0</v>
      </c>
      <c r="F1223" s="230"/>
      <c r="G1223" s="472">
        <f t="shared" si="96"/>
        <v>0</v>
      </c>
      <c r="H1223" s="472">
        <f t="shared" si="97"/>
        <v>0</v>
      </c>
      <c r="I1223" s="688" t="str">
        <f t="shared" si="98"/>
        <v>否</v>
      </c>
      <c r="J1223" s="689" t="str">
        <f t="shared" si="99"/>
        <v>项</v>
      </c>
      <c r="M1223" s="408"/>
      <c r="O1223" s="408"/>
    </row>
    <row r="1224" s="681" customFormat="1" ht="36" customHeight="1" spans="1:15">
      <c r="A1224" s="684">
        <f t="shared" si="95"/>
        <v>7</v>
      </c>
      <c r="B1224" s="438">
        <v>2220115</v>
      </c>
      <c r="C1224" s="439" t="s">
        <v>1166</v>
      </c>
      <c r="D1224" s="230">
        <v>134</v>
      </c>
      <c r="E1224" s="230">
        <v>213</v>
      </c>
      <c r="F1224" s="230">
        <v>191</v>
      </c>
      <c r="G1224" s="472">
        <f t="shared" si="96"/>
        <v>0.425373134328358</v>
      </c>
      <c r="H1224" s="472">
        <f t="shared" si="97"/>
        <v>0.896713615023474</v>
      </c>
      <c r="I1224" s="688" t="str">
        <f t="shared" si="98"/>
        <v>是</v>
      </c>
      <c r="J1224" s="689" t="str">
        <f t="shared" si="99"/>
        <v>项</v>
      </c>
      <c r="M1224" s="690">
        <f>VLOOKUP(B1224,[262]公共预算支出!$C$3:$G$395,5,FALSE)</f>
        <v>191</v>
      </c>
      <c r="O1224" s="691">
        <f>VLOOKUP(B1224,[267]Sheet1!$D$6:$M$413,10,0)</f>
        <v>191</v>
      </c>
    </row>
    <row r="1225" s="681" customFormat="1" ht="36" customHeight="1" spans="1:15">
      <c r="A1225" s="684">
        <f t="shared" si="95"/>
        <v>7</v>
      </c>
      <c r="B1225" s="438">
        <v>2220118</v>
      </c>
      <c r="C1225" s="439" t="s">
        <v>1167</v>
      </c>
      <c r="D1225" s="230">
        <v>0</v>
      </c>
      <c r="E1225" s="230">
        <v>0</v>
      </c>
      <c r="F1225" s="230"/>
      <c r="G1225" s="472">
        <f t="shared" si="96"/>
        <v>0</v>
      </c>
      <c r="H1225" s="472">
        <f t="shared" si="97"/>
        <v>0</v>
      </c>
      <c r="I1225" s="688" t="str">
        <f t="shared" si="98"/>
        <v>否</v>
      </c>
      <c r="J1225" s="689" t="str">
        <f t="shared" si="99"/>
        <v>项</v>
      </c>
      <c r="M1225" s="408"/>
      <c r="O1225" s="408"/>
    </row>
    <row r="1226" s="681" customFormat="1" ht="36" customHeight="1" spans="1:15">
      <c r="A1226" s="684">
        <f t="shared" si="95"/>
        <v>7</v>
      </c>
      <c r="B1226" s="443">
        <v>2220119</v>
      </c>
      <c r="C1226" s="453" t="s">
        <v>1168</v>
      </c>
      <c r="D1226" s="230">
        <v>0</v>
      </c>
      <c r="E1226" s="230">
        <v>0</v>
      </c>
      <c r="F1226" s="230"/>
      <c r="G1226" s="472">
        <f t="shared" si="96"/>
        <v>0</v>
      </c>
      <c r="H1226" s="472">
        <f t="shared" si="97"/>
        <v>0</v>
      </c>
      <c r="I1226" s="688" t="str">
        <f t="shared" si="98"/>
        <v>否</v>
      </c>
      <c r="J1226" s="689" t="str">
        <f t="shared" si="99"/>
        <v>项</v>
      </c>
      <c r="M1226" s="408"/>
      <c r="O1226" s="408"/>
    </row>
    <row r="1227" s="681" customFormat="1" ht="36" customHeight="1" spans="1:15">
      <c r="A1227" s="684">
        <f t="shared" si="95"/>
        <v>7</v>
      </c>
      <c r="B1227" s="443">
        <v>2220120</v>
      </c>
      <c r="C1227" s="453" t="s">
        <v>1169</v>
      </c>
      <c r="D1227" s="230">
        <v>0</v>
      </c>
      <c r="E1227" s="230">
        <v>0</v>
      </c>
      <c r="F1227" s="230"/>
      <c r="G1227" s="472">
        <f t="shared" si="96"/>
        <v>0</v>
      </c>
      <c r="H1227" s="472">
        <f t="shared" si="97"/>
        <v>0</v>
      </c>
      <c r="I1227" s="688" t="str">
        <f t="shared" si="98"/>
        <v>否</v>
      </c>
      <c r="J1227" s="689" t="str">
        <f t="shared" si="99"/>
        <v>项</v>
      </c>
      <c r="M1227" s="408"/>
      <c r="O1227" s="408"/>
    </row>
    <row r="1228" s="681" customFormat="1" ht="36" customHeight="1" spans="1:15">
      <c r="A1228" s="684">
        <f t="shared" si="95"/>
        <v>7</v>
      </c>
      <c r="B1228" s="443">
        <v>2220121</v>
      </c>
      <c r="C1228" s="453" t="s">
        <v>1170</v>
      </c>
      <c r="D1228" s="230">
        <v>0</v>
      </c>
      <c r="E1228" s="230">
        <v>0</v>
      </c>
      <c r="F1228" s="230"/>
      <c r="G1228" s="472">
        <f t="shared" si="96"/>
        <v>0</v>
      </c>
      <c r="H1228" s="472">
        <f t="shared" si="97"/>
        <v>0</v>
      </c>
      <c r="I1228" s="688" t="str">
        <f t="shared" si="98"/>
        <v>否</v>
      </c>
      <c r="J1228" s="689" t="str">
        <f t="shared" si="99"/>
        <v>项</v>
      </c>
      <c r="M1228" s="408"/>
      <c r="O1228" s="408"/>
    </row>
    <row r="1229" s="681" customFormat="1" ht="36" customHeight="1" spans="1:15">
      <c r="A1229" s="684">
        <f t="shared" si="95"/>
        <v>7</v>
      </c>
      <c r="B1229" s="438">
        <v>2220150</v>
      </c>
      <c r="C1229" s="439" t="s">
        <v>316</v>
      </c>
      <c r="D1229" s="230">
        <v>0</v>
      </c>
      <c r="E1229" s="230">
        <v>0</v>
      </c>
      <c r="F1229" s="230"/>
      <c r="G1229" s="472">
        <f t="shared" si="96"/>
        <v>0</v>
      </c>
      <c r="H1229" s="472">
        <f t="shared" si="97"/>
        <v>0</v>
      </c>
      <c r="I1229" s="688" t="str">
        <f t="shared" si="98"/>
        <v>否</v>
      </c>
      <c r="J1229" s="689" t="str">
        <f t="shared" si="99"/>
        <v>项</v>
      </c>
      <c r="M1229" s="408"/>
      <c r="O1229" s="408"/>
    </row>
    <row r="1230" s="681" customFormat="1" ht="36" customHeight="1" spans="1:15">
      <c r="A1230" s="684">
        <f t="shared" si="95"/>
        <v>7</v>
      </c>
      <c r="B1230" s="438">
        <v>2220199</v>
      </c>
      <c r="C1230" s="439" t="s">
        <v>1171</v>
      </c>
      <c r="D1230" s="230">
        <v>79</v>
      </c>
      <c r="E1230" s="230">
        <v>6</v>
      </c>
      <c r="F1230" s="230"/>
      <c r="G1230" s="472">
        <f t="shared" si="96"/>
        <v>-1</v>
      </c>
      <c r="H1230" s="472">
        <f t="shared" si="97"/>
        <v>0</v>
      </c>
      <c r="I1230" s="688" t="str">
        <f t="shared" si="98"/>
        <v>是</v>
      </c>
      <c r="J1230" s="689" t="str">
        <f t="shared" si="99"/>
        <v>项</v>
      </c>
      <c r="M1230" s="408"/>
      <c r="O1230" s="408"/>
    </row>
    <row r="1231" s="681" customFormat="1" ht="36" customHeight="1" spans="1:10">
      <c r="A1231" s="684">
        <f t="shared" si="95"/>
        <v>5</v>
      </c>
      <c r="B1231" s="437">
        <v>22203</v>
      </c>
      <c r="C1231" s="289" t="s">
        <v>1172</v>
      </c>
      <c r="D1231" s="286">
        <v>0</v>
      </c>
      <c r="E1231" s="286">
        <v>0</v>
      </c>
      <c r="F1231" s="297">
        <f>SUM(F1232:F1237)</f>
        <v>0</v>
      </c>
      <c r="G1231" s="475">
        <f t="shared" si="96"/>
        <v>0</v>
      </c>
      <c r="H1231" s="475">
        <f t="shared" si="97"/>
        <v>0</v>
      </c>
      <c r="I1231" s="688" t="str">
        <f t="shared" si="98"/>
        <v>否</v>
      </c>
      <c r="J1231" s="689" t="str">
        <f t="shared" si="99"/>
        <v>款</v>
      </c>
    </row>
    <row r="1232" s="681" customFormat="1" ht="36" customHeight="1" spans="1:15">
      <c r="A1232" s="684">
        <f t="shared" si="95"/>
        <v>7</v>
      </c>
      <c r="B1232" s="438">
        <v>2220301</v>
      </c>
      <c r="C1232" s="439" t="s">
        <v>1173</v>
      </c>
      <c r="D1232" s="230">
        <v>0</v>
      </c>
      <c r="E1232" s="230">
        <v>0</v>
      </c>
      <c r="F1232" s="230"/>
      <c r="G1232" s="472">
        <f t="shared" si="96"/>
        <v>0</v>
      </c>
      <c r="H1232" s="472">
        <f t="shared" si="97"/>
        <v>0</v>
      </c>
      <c r="I1232" s="688" t="str">
        <f t="shared" si="98"/>
        <v>否</v>
      </c>
      <c r="J1232" s="689" t="str">
        <f t="shared" si="99"/>
        <v>项</v>
      </c>
      <c r="M1232" s="408"/>
      <c r="O1232" s="408"/>
    </row>
    <row r="1233" s="681" customFormat="1" ht="36" customHeight="1" spans="1:15">
      <c r="A1233" s="684">
        <f t="shared" si="95"/>
        <v>7</v>
      </c>
      <c r="B1233" s="438">
        <v>2220303</v>
      </c>
      <c r="C1233" s="439" t="s">
        <v>1174</v>
      </c>
      <c r="D1233" s="230">
        <v>0</v>
      </c>
      <c r="E1233" s="230">
        <v>0</v>
      </c>
      <c r="F1233" s="230"/>
      <c r="G1233" s="472">
        <f t="shared" si="96"/>
        <v>0</v>
      </c>
      <c r="H1233" s="472">
        <f t="shared" si="97"/>
        <v>0</v>
      </c>
      <c r="I1233" s="688" t="str">
        <f t="shared" si="98"/>
        <v>否</v>
      </c>
      <c r="J1233" s="689" t="str">
        <f t="shared" si="99"/>
        <v>项</v>
      </c>
      <c r="M1233" s="408"/>
      <c r="O1233" s="408"/>
    </row>
    <row r="1234" s="681" customFormat="1" ht="36" customHeight="1" spans="1:15">
      <c r="A1234" s="684">
        <f t="shared" si="95"/>
        <v>7</v>
      </c>
      <c r="B1234" s="438">
        <v>2220304</v>
      </c>
      <c r="C1234" s="439" t="s">
        <v>1175</v>
      </c>
      <c r="D1234" s="230">
        <v>0</v>
      </c>
      <c r="E1234" s="230">
        <v>0</v>
      </c>
      <c r="F1234" s="230"/>
      <c r="G1234" s="472">
        <f t="shared" si="96"/>
        <v>0</v>
      </c>
      <c r="H1234" s="472">
        <f t="shared" si="97"/>
        <v>0</v>
      </c>
      <c r="I1234" s="688" t="str">
        <f t="shared" si="98"/>
        <v>否</v>
      </c>
      <c r="J1234" s="689" t="str">
        <f t="shared" si="99"/>
        <v>项</v>
      </c>
      <c r="M1234" s="408"/>
      <c r="O1234" s="408"/>
    </row>
    <row r="1235" s="681" customFormat="1" ht="36" customHeight="1" spans="1:15">
      <c r="A1235" s="684">
        <f t="shared" si="95"/>
        <v>7</v>
      </c>
      <c r="B1235" s="443">
        <v>2220305</v>
      </c>
      <c r="C1235" s="453" t="s">
        <v>1176</v>
      </c>
      <c r="D1235" s="230">
        <v>0</v>
      </c>
      <c r="E1235" s="230">
        <v>0</v>
      </c>
      <c r="F1235" s="230"/>
      <c r="G1235" s="472">
        <f t="shared" si="96"/>
        <v>0</v>
      </c>
      <c r="H1235" s="472">
        <f t="shared" si="97"/>
        <v>0</v>
      </c>
      <c r="I1235" s="688" t="str">
        <f t="shared" si="98"/>
        <v>否</v>
      </c>
      <c r="J1235" s="689" t="str">
        <f t="shared" si="99"/>
        <v>项</v>
      </c>
      <c r="M1235" s="408"/>
      <c r="O1235" s="408"/>
    </row>
    <row r="1236" s="681" customFormat="1" ht="36" customHeight="1" spans="1:15">
      <c r="A1236" s="684">
        <f t="shared" si="95"/>
        <v>7</v>
      </c>
      <c r="B1236" s="443">
        <v>2220306</v>
      </c>
      <c r="C1236" s="453" t="s">
        <v>1177</v>
      </c>
      <c r="D1236" s="230"/>
      <c r="E1236" s="230">
        <v>0</v>
      </c>
      <c r="F1236" s="230"/>
      <c r="G1236" s="472">
        <f t="shared" si="96"/>
        <v>0</v>
      </c>
      <c r="H1236" s="472">
        <f t="shared" si="97"/>
        <v>0</v>
      </c>
      <c r="I1236" s="688" t="str">
        <f t="shared" si="98"/>
        <v>否</v>
      </c>
      <c r="J1236" s="689" t="str">
        <f t="shared" si="99"/>
        <v>项</v>
      </c>
      <c r="M1236" s="408"/>
      <c r="O1236" s="408"/>
    </row>
    <row r="1237" s="681" customFormat="1" ht="36" customHeight="1" spans="1:15">
      <c r="A1237" s="684">
        <f t="shared" si="95"/>
        <v>7</v>
      </c>
      <c r="B1237" s="438">
        <v>2220399</v>
      </c>
      <c r="C1237" s="439" t="s">
        <v>1178</v>
      </c>
      <c r="D1237" s="230">
        <v>0</v>
      </c>
      <c r="E1237" s="230">
        <v>0</v>
      </c>
      <c r="F1237" s="230"/>
      <c r="G1237" s="472">
        <f t="shared" si="96"/>
        <v>0</v>
      </c>
      <c r="H1237" s="472">
        <f t="shared" si="97"/>
        <v>0</v>
      </c>
      <c r="I1237" s="688" t="str">
        <f t="shared" si="98"/>
        <v>否</v>
      </c>
      <c r="J1237" s="689" t="str">
        <f t="shared" si="99"/>
        <v>项</v>
      </c>
      <c r="M1237" s="408"/>
      <c r="O1237" s="408"/>
    </row>
    <row r="1238" s="681" customFormat="1" ht="36" customHeight="1" spans="1:10">
      <c r="A1238" s="684">
        <f t="shared" si="95"/>
        <v>5</v>
      </c>
      <c r="B1238" s="437">
        <v>22204</v>
      </c>
      <c r="C1238" s="289" t="s">
        <v>1179</v>
      </c>
      <c r="D1238" s="286">
        <v>15</v>
      </c>
      <c r="E1238" s="286">
        <v>90</v>
      </c>
      <c r="F1238" s="286">
        <f>SUM(F1239:F1243)</f>
        <v>56</v>
      </c>
      <c r="G1238" s="475">
        <f t="shared" si="96"/>
        <v>2.73333333333333</v>
      </c>
      <c r="H1238" s="475">
        <f t="shared" si="97"/>
        <v>0.622222222222222</v>
      </c>
      <c r="I1238" s="688" t="str">
        <f t="shared" si="98"/>
        <v>是</v>
      </c>
      <c r="J1238" s="689" t="str">
        <f t="shared" si="99"/>
        <v>款</v>
      </c>
    </row>
    <row r="1239" s="681" customFormat="1" ht="36" customHeight="1" spans="1:15">
      <c r="A1239" s="684">
        <f t="shared" si="95"/>
        <v>7</v>
      </c>
      <c r="B1239" s="438">
        <v>2220401</v>
      </c>
      <c r="C1239" s="439" t="s">
        <v>1180</v>
      </c>
      <c r="D1239" s="230">
        <v>15</v>
      </c>
      <c r="E1239" s="230">
        <v>90</v>
      </c>
      <c r="F1239" s="230">
        <v>56</v>
      </c>
      <c r="G1239" s="472">
        <f t="shared" si="96"/>
        <v>2.73333333333333</v>
      </c>
      <c r="H1239" s="472">
        <f t="shared" si="97"/>
        <v>0.622222222222222</v>
      </c>
      <c r="I1239" s="688" t="str">
        <f t="shared" si="98"/>
        <v>是</v>
      </c>
      <c r="J1239" s="689" t="str">
        <f t="shared" si="99"/>
        <v>项</v>
      </c>
      <c r="M1239" s="690">
        <f>VLOOKUP(B1239,[262]公共预算支出!$C$3:$G$395,5,FALSE)</f>
        <v>56</v>
      </c>
      <c r="O1239" s="691">
        <f>VLOOKUP(B1239,[267]Sheet1!$D$6:$M$413,10,0)</f>
        <v>56</v>
      </c>
    </row>
    <row r="1240" s="681" customFormat="1" ht="36" customHeight="1" spans="1:15">
      <c r="A1240" s="684">
        <f t="shared" si="95"/>
        <v>7</v>
      </c>
      <c r="B1240" s="438">
        <v>2220402</v>
      </c>
      <c r="C1240" s="439" t="s">
        <v>1181</v>
      </c>
      <c r="D1240" s="230">
        <v>0</v>
      </c>
      <c r="E1240" s="230">
        <v>0</v>
      </c>
      <c r="F1240" s="230"/>
      <c r="G1240" s="472">
        <f t="shared" si="96"/>
        <v>0</v>
      </c>
      <c r="H1240" s="472">
        <f t="shared" si="97"/>
        <v>0</v>
      </c>
      <c r="I1240" s="688" t="str">
        <f t="shared" si="98"/>
        <v>否</v>
      </c>
      <c r="J1240" s="689" t="str">
        <f t="shared" si="99"/>
        <v>项</v>
      </c>
      <c r="M1240" s="408"/>
      <c r="O1240" s="408"/>
    </row>
    <row r="1241" s="681" customFormat="1" ht="36" customHeight="1" spans="1:15">
      <c r="A1241" s="684">
        <f t="shared" si="95"/>
        <v>7</v>
      </c>
      <c r="B1241" s="438">
        <v>2220403</v>
      </c>
      <c r="C1241" s="439" t="s">
        <v>1182</v>
      </c>
      <c r="D1241" s="230">
        <v>0</v>
      </c>
      <c r="E1241" s="230">
        <v>0</v>
      </c>
      <c r="F1241" s="230"/>
      <c r="G1241" s="472">
        <f t="shared" si="96"/>
        <v>0</v>
      </c>
      <c r="H1241" s="472">
        <f t="shared" si="97"/>
        <v>0</v>
      </c>
      <c r="I1241" s="688" t="str">
        <f t="shared" si="98"/>
        <v>否</v>
      </c>
      <c r="J1241" s="689" t="str">
        <f t="shared" si="99"/>
        <v>项</v>
      </c>
      <c r="M1241" s="408"/>
      <c r="O1241" s="408"/>
    </row>
    <row r="1242" s="681" customFormat="1" ht="36" customHeight="1" spans="1:15">
      <c r="A1242" s="684">
        <f t="shared" si="95"/>
        <v>7</v>
      </c>
      <c r="B1242" s="438">
        <v>2220404</v>
      </c>
      <c r="C1242" s="439" t="s">
        <v>1183</v>
      </c>
      <c r="D1242" s="230">
        <v>0</v>
      </c>
      <c r="E1242" s="230">
        <v>0</v>
      </c>
      <c r="F1242" s="230"/>
      <c r="G1242" s="472">
        <f t="shared" si="96"/>
        <v>0</v>
      </c>
      <c r="H1242" s="472">
        <f t="shared" si="97"/>
        <v>0</v>
      </c>
      <c r="I1242" s="688" t="str">
        <f t="shared" si="98"/>
        <v>否</v>
      </c>
      <c r="J1242" s="689" t="str">
        <f t="shared" si="99"/>
        <v>项</v>
      </c>
      <c r="M1242" s="408"/>
      <c r="O1242" s="408"/>
    </row>
    <row r="1243" s="681" customFormat="1" ht="36" customHeight="1" spans="1:15">
      <c r="A1243" s="684">
        <f t="shared" si="95"/>
        <v>7</v>
      </c>
      <c r="B1243" s="438">
        <v>2220499</v>
      </c>
      <c r="C1243" s="439" t="s">
        <v>1184</v>
      </c>
      <c r="D1243" s="230">
        <v>0</v>
      </c>
      <c r="E1243" s="230">
        <v>0</v>
      </c>
      <c r="F1243" s="230"/>
      <c r="G1243" s="472">
        <f t="shared" si="96"/>
        <v>0</v>
      </c>
      <c r="H1243" s="472">
        <f t="shared" si="97"/>
        <v>0</v>
      </c>
      <c r="I1243" s="688" t="str">
        <f t="shared" si="98"/>
        <v>否</v>
      </c>
      <c r="J1243" s="689" t="str">
        <f t="shared" si="99"/>
        <v>项</v>
      </c>
      <c r="M1243" s="408"/>
      <c r="O1243" s="408"/>
    </row>
    <row r="1244" s="681" customFormat="1" ht="36" customHeight="1" spans="1:10">
      <c r="A1244" s="684">
        <f t="shared" si="95"/>
        <v>5</v>
      </c>
      <c r="B1244" s="437">
        <v>22205</v>
      </c>
      <c r="C1244" s="289" t="s">
        <v>1185</v>
      </c>
      <c r="D1244" s="286">
        <v>29</v>
      </c>
      <c r="E1244" s="286">
        <v>32</v>
      </c>
      <c r="F1244" s="286">
        <f>SUM(F1245:F1256)</f>
        <v>30</v>
      </c>
      <c r="G1244" s="475">
        <f t="shared" si="96"/>
        <v>0.0344827586206897</v>
      </c>
      <c r="H1244" s="475">
        <f t="shared" si="97"/>
        <v>0.9375</v>
      </c>
      <c r="I1244" s="688" t="str">
        <f t="shared" si="98"/>
        <v>是</v>
      </c>
      <c r="J1244" s="689" t="str">
        <f t="shared" si="99"/>
        <v>款</v>
      </c>
    </row>
    <row r="1245" s="681" customFormat="1" ht="36" customHeight="1" spans="1:15">
      <c r="A1245" s="684">
        <f t="shared" si="95"/>
        <v>7</v>
      </c>
      <c r="B1245" s="438">
        <v>2220501</v>
      </c>
      <c r="C1245" s="439" t="s">
        <v>1186</v>
      </c>
      <c r="D1245" s="230">
        <v>0</v>
      </c>
      <c r="E1245" s="230">
        <v>0</v>
      </c>
      <c r="F1245" s="230"/>
      <c r="G1245" s="472">
        <f t="shared" si="96"/>
        <v>0</v>
      </c>
      <c r="H1245" s="472">
        <f t="shared" si="97"/>
        <v>0</v>
      </c>
      <c r="I1245" s="688" t="str">
        <f t="shared" si="98"/>
        <v>否</v>
      </c>
      <c r="J1245" s="689" t="str">
        <f t="shared" si="99"/>
        <v>项</v>
      </c>
      <c r="M1245" s="408"/>
      <c r="O1245" s="408"/>
    </row>
    <row r="1246" s="681" customFormat="1" ht="36" customHeight="1" spans="1:15">
      <c r="A1246" s="684">
        <f t="shared" si="95"/>
        <v>7</v>
      </c>
      <c r="B1246" s="438">
        <v>2220502</v>
      </c>
      <c r="C1246" s="439" t="s">
        <v>1187</v>
      </c>
      <c r="D1246" s="230">
        <v>0</v>
      </c>
      <c r="E1246" s="230">
        <v>0</v>
      </c>
      <c r="F1246" s="230"/>
      <c r="G1246" s="472">
        <f t="shared" si="96"/>
        <v>0</v>
      </c>
      <c r="H1246" s="472">
        <f t="shared" si="97"/>
        <v>0</v>
      </c>
      <c r="I1246" s="688" t="str">
        <f t="shared" si="98"/>
        <v>否</v>
      </c>
      <c r="J1246" s="689" t="str">
        <f t="shared" si="99"/>
        <v>项</v>
      </c>
      <c r="M1246" s="408"/>
      <c r="O1246" s="408"/>
    </row>
    <row r="1247" s="681" customFormat="1" ht="36" customHeight="1" spans="1:15">
      <c r="A1247" s="684">
        <f t="shared" si="95"/>
        <v>7</v>
      </c>
      <c r="B1247" s="438">
        <v>2220503</v>
      </c>
      <c r="C1247" s="439" t="s">
        <v>1188</v>
      </c>
      <c r="D1247" s="230">
        <v>0</v>
      </c>
      <c r="E1247" s="230">
        <v>0</v>
      </c>
      <c r="F1247" s="230"/>
      <c r="G1247" s="472">
        <f t="shared" si="96"/>
        <v>0</v>
      </c>
      <c r="H1247" s="472">
        <f t="shared" si="97"/>
        <v>0</v>
      </c>
      <c r="I1247" s="688" t="str">
        <f t="shared" si="98"/>
        <v>否</v>
      </c>
      <c r="J1247" s="689" t="str">
        <f t="shared" si="99"/>
        <v>项</v>
      </c>
      <c r="M1247" s="408"/>
      <c r="O1247" s="408"/>
    </row>
    <row r="1248" s="681" customFormat="1" ht="36" customHeight="1" spans="1:15">
      <c r="A1248" s="684">
        <f t="shared" si="95"/>
        <v>7</v>
      </c>
      <c r="B1248" s="438">
        <v>2220504</v>
      </c>
      <c r="C1248" s="439" t="s">
        <v>1189</v>
      </c>
      <c r="D1248" s="230">
        <v>0</v>
      </c>
      <c r="E1248" s="230">
        <v>0</v>
      </c>
      <c r="F1248" s="230"/>
      <c r="G1248" s="472">
        <f t="shared" si="96"/>
        <v>0</v>
      </c>
      <c r="H1248" s="472">
        <f t="shared" si="97"/>
        <v>0</v>
      </c>
      <c r="I1248" s="688" t="str">
        <f t="shared" si="98"/>
        <v>否</v>
      </c>
      <c r="J1248" s="689" t="str">
        <f t="shared" si="99"/>
        <v>项</v>
      </c>
      <c r="M1248" s="408"/>
      <c r="O1248" s="408"/>
    </row>
    <row r="1249" s="681" customFormat="1" ht="36" customHeight="1" spans="1:15">
      <c r="A1249" s="684">
        <f t="shared" si="95"/>
        <v>7</v>
      </c>
      <c r="B1249" s="438">
        <v>2220505</v>
      </c>
      <c r="C1249" s="439" t="s">
        <v>1190</v>
      </c>
      <c r="D1249" s="230">
        <v>0</v>
      </c>
      <c r="E1249" s="230">
        <v>0</v>
      </c>
      <c r="F1249" s="230"/>
      <c r="G1249" s="472">
        <f t="shared" si="96"/>
        <v>0</v>
      </c>
      <c r="H1249" s="472">
        <f t="shared" si="97"/>
        <v>0</v>
      </c>
      <c r="I1249" s="688" t="str">
        <f t="shared" si="98"/>
        <v>否</v>
      </c>
      <c r="J1249" s="689" t="str">
        <f t="shared" si="99"/>
        <v>项</v>
      </c>
      <c r="M1249" s="408"/>
      <c r="O1249" s="408"/>
    </row>
    <row r="1250" s="681" customFormat="1" ht="36" customHeight="1" spans="1:15">
      <c r="A1250" s="684">
        <f t="shared" si="95"/>
        <v>7</v>
      </c>
      <c r="B1250" s="438">
        <v>2220506</v>
      </c>
      <c r="C1250" s="439" t="s">
        <v>1191</v>
      </c>
      <c r="D1250" s="230">
        <v>0</v>
      </c>
      <c r="E1250" s="230">
        <v>0</v>
      </c>
      <c r="F1250" s="230"/>
      <c r="G1250" s="472">
        <f t="shared" si="96"/>
        <v>0</v>
      </c>
      <c r="H1250" s="472">
        <f t="shared" si="97"/>
        <v>0</v>
      </c>
      <c r="I1250" s="688" t="str">
        <f t="shared" si="98"/>
        <v>否</v>
      </c>
      <c r="J1250" s="689" t="str">
        <f t="shared" si="99"/>
        <v>项</v>
      </c>
      <c r="M1250" s="408"/>
      <c r="O1250" s="408"/>
    </row>
    <row r="1251" s="681" customFormat="1" ht="36" customHeight="1" spans="1:15">
      <c r="A1251" s="684">
        <f t="shared" si="95"/>
        <v>7</v>
      </c>
      <c r="B1251" s="438">
        <v>2220507</v>
      </c>
      <c r="C1251" s="439" t="s">
        <v>1192</v>
      </c>
      <c r="D1251" s="230">
        <v>0</v>
      </c>
      <c r="E1251" s="230">
        <v>0</v>
      </c>
      <c r="F1251" s="230"/>
      <c r="G1251" s="472">
        <f t="shared" si="96"/>
        <v>0</v>
      </c>
      <c r="H1251" s="472">
        <f t="shared" si="97"/>
        <v>0</v>
      </c>
      <c r="I1251" s="688" t="str">
        <f t="shared" si="98"/>
        <v>否</v>
      </c>
      <c r="J1251" s="689" t="str">
        <f t="shared" si="99"/>
        <v>项</v>
      </c>
      <c r="M1251" s="408"/>
      <c r="O1251" s="408"/>
    </row>
    <row r="1252" s="681" customFormat="1" ht="36" customHeight="1" spans="1:15">
      <c r="A1252" s="684">
        <f t="shared" si="95"/>
        <v>7</v>
      </c>
      <c r="B1252" s="438">
        <v>2220508</v>
      </c>
      <c r="C1252" s="439" t="s">
        <v>1193</v>
      </c>
      <c r="D1252" s="230">
        <v>0</v>
      </c>
      <c r="E1252" s="230">
        <v>0</v>
      </c>
      <c r="F1252" s="230"/>
      <c r="G1252" s="472">
        <f t="shared" si="96"/>
        <v>0</v>
      </c>
      <c r="H1252" s="472">
        <f t="shared" si="97"/>
        <v>0</v>
      </c>
      <c r="I1252" s="688" t="str">
        <f t="shared" si="98"/>
        <v>否</v>
      </c>
      <c r="J1252" s="689" t="str">
        <f t="shared" si="99"/>
        <v>项</v>
      </c>
      <c r="M1252" s="408"/>
      <c r="O1252" s="408"/>
    </row>
    <row r="1253" s="681" customFormat="1" ht="36" customHeight="1" spans="1:15">
      <c r="A1253" s="684">
        <f t="shared" si="95"/>
        <v>7</v>
      </c>
      <c r="B1253" s="438">
        <v>2220509</v>
      </c>
      <c r="C1253" s="439" t="s">
        <v>1194</v>
      </c>
      <c r="D1253" s="230">
        <v>0</v>
      </c>
      <c r="E1253" s="230">
        <v>0</v>
      </c>
      <c r="F1253" s="230"/>
      <c r="G1253" s="472">
        <f t="shared" si="96"/>
        <v>0</v>
      </c>
      <c r="H1253" s="472">
        <f t="shared" si="97"/>
        <v>0</v>
      </c>
      <c r="I1253" s="688" t="str">
        <f t="shared" si="98"/>
        <v>否</v>
      </c>
      <c r="J1253" s="689" t="str">
        <f t="shared" si="99"/>
        <v>项</v>
      </c>
      <c r="M1253" s="408"/>
      <c r="O1253" s="408"/>
    </row>
    <row r="1254" s="681" customFormat="1" ht="36" customHeight="1" spans="1:15">
      <c r="A1254" s="684">
        <f t="shared" si="95"/>
        <v>7</v>
      </c>
      <c r="B1254" s="438">
        <v>2220510</v>
      </c>
      <c r="C1254" s="439" t="s">
        <v>1195</v>
      </c>
      <c r="D1254" s="230">
        <v>0</v>
      </c>
      <c r="E1254" s="230">
        <v>0</v>
      </c>
      <c r="F1254" s="230"/>
      <c r="G1254" s="472">
        <f t="shared" si="96"/>
        <v>0</v>
      </c>
      <c r="H1254" s="472">
        <f t="shared" si="97"/>
        <v>0</v>
      </c>
      <c r="I1254" s="688" t="str">
        <f t="shared" si="98"/>
        <v>否</v>
      </c>
      <c r="J1254" s="689" t="str">
        <f t="shared" si="99"/>
        <v>项</v>
      </c>
      <c r="M1254" s="408"/>
      <c r="O1254" s="408"/>
    </row>
    <row r="1255" s="681" customFormat="1" ht="36" customHeight="1" spans="1:15">
      <c r="A1255" s="684">
        <f t="shared" si="95"/>
        <v>7</v>
      </c>
      <c r="B1255" s="448">
        <v>2220511</v>
      </c>
      <c r="C1255" s="439" t="s">
        <v>1196</v>
      </c>
      <c r="D1255" s="230">
        <v>29</v>
      </c>
      <c r="E1255" s="230">
        <v>32</v>
      </c>
      <c r="F1255" s="230">
        <v>30</v>
      </c>
      <c r="G1255" s="472">
        <f t="shared" si="96"/>
        <v>0.0344827586206897</v>
      </c>
      <c r="H1255" s="472">
        <f t="shared" si="97"/>
        <v>0.9375</v>
      </c>
      <c r="I1255" s="688" t="str">
        <f t="shared" si="98"/>
        <v>是</v>
      </c>
      <c r="J1255" s="689" t="str">
        <f t="shared" si="99"/>
        <v>项</v>
      </c>
      <c r="M1255" s="690">
        <f>VLOOKUP(B1255,[262]公共预算支出!$C$3:$G$395,5,FALSE)</f>
        <v>30</v>
      </c>
      <c r="O1255" s="691">
        <f>VLOOKUP(B1255,[267]Sheet1!$D$6:$M$413,10,0)</f>
        <v>30</v>
      </c>
    </row>
    <row r="1256" s="681" customFormat="1" ht="36" customHeight="1" spans="1:15">
      <c r="A1256" s="684">
        <f t="shared" si="95"/>
        <v>7</v>
      </c>
      <c r="B1256" s="438">
        <v>2220599</v>
      </c>
      <c r="C1256" s="439" t="s">
        <v>1197</v>
      </c>
      <c r="D1256" s="230">
        <v>0</v>
      </c>
      <c r="E1256" s="230">
        <v>0</v>
      </c>
      <c r="F1256" s="230"/>
      <c r="G1256" s="472">
        <f t="shared" si="96"/>
        <v>0</v>
      </c>
      <c r="H1256" s="472">
        <f t="shared" si="97"/>
        <v>0</v>
      </c>
      <c r="I1256" s="688" t="str">
        <f t="shared" si="98"/>
        <v>否</v>
      </c>
      <c r="J1256" s="689" t="str">
        <f t="shared" si="99"/>
        <v>项</v>
      </c>
      <c r="M1256" s="408"/>
      <c r="O1256" s="408"/>
    </row>
    <row r="1257" s="681" customFormat="1" ht="36" customHeight="1" spans="1:10">
      <c r="A1257" s="684">
        <f t="shared" si="95"/>
        <v>4</v>
      </c>
      <c r="B1257" s="451" t="s">
        <v>1368</v>
      </c>
      <c r="C1257" s="445" t="s">
        <v>1341</v>
      </c>
      <c r="D1257" s="230"/>
      <c r="E1257" s="230"/>
      <c r="F1257" s="230"/>
      <c r="G1257" s="475">
        <f t="shared" si="96"/>
        <v>0</v>
      </c>
      <c r="H1257" s="475">
        <f t="shared" si="97"/>
        <v>0</v>
      </c>
      <c r="I1257" s="688" t="str">
        <f t="shared" si="98"/>
        <v>否</v>
      </c>
      <c r="J1257" s="689" t="str">
        <f t="shared" si="99"/>
        <v>项</v>
      </c>
    </row>
    <row r="1258" s="681" customFormat="1" ht="36" customHeight="1" spans="1:10">
      <c r="A1258" s="684">
        <f t="shared" si="95"/>
        <v>3</v>
      </c>
      <c r="B1258" s="437">
        <v>224</v>
      </c>
      <c r="C1258" s="285" t="s">
        <v>277</v>
      </c>
      <c r="D1258" s="286">
        <v>1187</v>
      </c>
      <c r="E1258" s="286">
        <v>1666</v>
      </c>
      <c r="F1258" s="286">
        <f>SUM(F1259,F1270,F1277,F1285,F1298,F1302,F1306,F1308)</f>
        <v>1702</v>
      </c>
      <c r="G1258" s="475">
        <f t="shared" si="96"/>
        <v>0.433866891322662</v>
      </c>
      <c r="H1258" s="475">
        <f t="shared" si="97"/>
        <v>1.02160864345738</v>
      </c>
      <c r="I1258" s="688" t="str">
        <f t="shared" si="98"/>
        <v>是</v>
      </c>
      <c r="J1258" s="689" t="str">
        <f t="shared" si="99"/>
        <v>类</v>
      </c>
    </row>
    <row r="1259" s="681" customFormat="1" ht="36" customHeight="1" spans="1:10">
      <c r="A1259" s="684">
        <f t="shared" si="95"/>
        <v>5</v>
      </c>
      <c r="B1259" s="437">
        <v>22401</v>
      </c>
      <c r="C1259" s="289" t="s">
        <v>1198</v>
      </c>
      <c r="D1259" s="286">
        <v>695</v>
      </c>
      <c r="E1259" s="286">
        <v>599</v>
      </c>
      <c r="F1259" s="286">
        <f>SUM(F1260:F1269)</f>
        <v>684</v>
      </c>
      <c r="G1259" s="475">
        <f t="shared" si="96"/>
        <v>-0.0158273381294964</v>
      </c>
      <c r="H1259" s="475">
        <f t="shared" si="97"/>
        <v>1.14190317195326</v>
      </c>
      <c r="I1259" s="688" t="str">
        <f t="shared" si="98"/>
        <v>是</v>
      </c>
      <c r="J1259" s="689" t="str">
        <f t="shared" si="99"/>
        <v>款</v>
      </c>
    </row>
    <row r="1260" s="681" customFormat="1" ht="36" customHeight="1" spans="1:15">
      <c r="A1260" s="684">
        <f t="shared" si="95"/>
        <v>7</v>
      </c>
      <c r="B1260" s="438">
        <v>2240101</v>
      </c>
      <c r="C1260" s="439" t="s">
        <v>307</v>
      </c>
      <c r="D1260" s="230">
        <v>299</v>
      </c>
      <c r="E1260" s="230">
        <v>331</v>
      </c>
      <c r="F1260" s="230">
        <v>313</v>
      </c>
      <c r="G1260" s="472">
        <f t="shared" si="96"/>
        <v>0.0468227424749164</v>
      </c>
      <c r="H1260" s="472">
        <f t="shared" si="97"/>
        <v>0.945619335347432</v>
      </c>
      <c r="I1260" s="688" t="str">
        <f t="shared" si="98"/>
        <v>是</v>
      </c>
      <c r="J1260" s="689" t="str">
        <f t="shared" si="99"/>
        <v>项</v>
      </c>
      <c r="M1260" s="690">
        <f>VLOOKUP(B1260,[262]公共预算支出!$C$3:$G$395,5,FALSE)</f>
        <v>279</v>
      </c>
      <c r="O1260" s="691">
        <f>VLOOKUP(B1260,[267]Sheet1!$D$6:$M$413,10,0)</f>
        <v>313</v>
      </c>
    </row>
    <row r="1261" s="681" customFormat="1" ht="36" customHeight="1" spans="1:15">
      <c r="A1261" s="684">
        <f t="shared" si="95"/>
        <v>7</v>
      </c>
      <c r="B1261" s="438">
        <v>2240102</v>
      </c>
      <c r="C1261" s="439" t="s">
        <v>308</v>
      </c>
      <c r="D1261" s="230">
        <v>0</v>
      </c>
      <c r="E1261" s="230">
        <v>0</v>
      </c>
      <c r="F1261" s="230"/>
      <c r="G1261" s="472">
        <f t="shared" si="96"/>
        <v>0</v>
      </c>
      <c r="H1261" s="472">
        <f t="shared" si="97"/>
        <v>0</v>
      </c>
      <c r="I1261" s="688" t="str">
        <f t="shared" si="98"/>
        <v>否</v>
      </c>
      <c r="J1261" s="689" t="str">
        <f t="shared" si="99"/>
        <v>项</v>
      </c>
      <c r="M1261" s="408"/>
      <c r="O1261" s="408"/>
    </row>
    <row r="1262" s="681" customFormat="1" ht="36" customHeight="1" spans="1:15">
      <c r="A1262" s="684">
        <f t="shared" si="95"/>
        <v>7</v>
      </c>
      <c r="B1262" s="438">
        <v>2240103</v>
      </c>
      <c r="C1262" s="439" t="s">
        <v>309</v>
      </c>
      <c r="D1262" s="230">
        <v>0</v>
      </c>
      <c r="E1262" s="230">
        <v>0</v>
      </c>
      <c r="F1262" s="230"/>
      <c r="G1262" s="472">
        <f t="shared" si="96"/>
        <v>0</v>
      </c>
      <c r="H1262" s="472">
        <f t="shared" si="97"/>
        <v>0</v>
      </c>
      <c r="I1262" s="688" t="str">
        <f t="shared" si="98"/>
        <v>否</v>
      </c>
      <c r="J1262" s="689" t="str">
        <f t="shared" si="99"/>
        <v>项</v>
      </c>
      <c r="M1262" s="408"/>
      <c r="O1262" s="408"/>
    </row>
    <row r="1263" s="681" customFormat="1" ht="36" customHeight="1" spans="1:15">
      <c r="A1263" s="684">
        <f t="shared" si="95"/>
        <v>7</v>
      </c>
      <c r="B1263" s="438">
        <v>2240104</v>
      </c>
      <c r="C1263" s="439" t="s">
        <v>1199</v>
      </c>
      <c r="D1263" s="230">
        <v>0</v>
      </c>
      <c r="E1263" s="230">
        <v>0</v>
      </c>
      <c r="F1263" s="230"/>
      <c r="G1263" s="472">
        <f t="shared" si="96"/>
        <v>0</v>
      </c>
      <c r="H1263" s="472">
        <f t="shared" si="97"/>
        <v>0</v>
      </c>
      <c r="I1263" s="688" t="str">
        <f t="shared" si="98"/>
        <v>否</v>
      </c>
      <c r="J1263" s="689" t="str">
        <f t="shared" si="99"/>
        <v>项</v>
      </c>
      <c r="M1263" s="408"/>
      <c r="O1263" s="408"/>
    </row>
    <row r="1264" s="681" customFormat="1" ht="36" customHeight="1" spans="1:15">
      <c r="A1264" s="684">
        <f t="shared" si="95"/>
        <v>7</v>
      </c>
      <c r="B1264" s="438">
        <v>2240105</v>
      </c>
      <c r="C1264" s="439" t="s">
        <v>1200</v>
      </c>
      <c r="D1264" s="230">
        <v>0</v>
      </c>
      <c r="E1264" s="230">
        <v>0</v>
      </c>
      <c r="F1264" s="230"/>
      <c r="G1264" s="472">
        <f t="shared" si="96"/>
        <v>0</v>
      </c>
      <c r="H1264" s="472">
        <f t="shared" si="97"/>
        <v>0</v>
      </c>
      <c r="I1264" s="688" t="str">
        <f t="shared" si="98"/>
        <v>否</v>
      </c>
      <c r="J1264" s="689" t="str">
        <f t="shared" si="99"/>
        <v>项</v>
      </c>
      <c r="M1264" s="408"/>
      <c r="O1264" s="408"/>
    </row>
    <row r="1265" s="681" customFormat="1" ht="36" customHeight="1" spans="1:15">
      <c r="A1265" s="684">
        <f t="shared" si="95"/>
        <v>7</v>
      </c>
      <c r="B1265" s="438">
        <v>2240106</v>
      </c>
      <c r="C1265" s="439" t="s">
        <v>1201</v>
      </c>
      <c r="D1265" s="230">
        <v>41</v>
      </c>
      <c r="E1265" s="230">
        <v>60</v>
      </c>
      <c r="F1265" s="230">
        <v>33</v>
      </c>
      <c r="G1265" s="472">
        <f t="shared" si="96"/>
        <v>-0.195121951219512</v>
      </c>
      <c r="H1265" s="472">
        <f t="shared" si="97"/>
        <v>0.55</v>
      </c>
      <c r="I1265" s="688" t="str">
        <f t="shared" si="98"/>
        <v>是</v>
      </c>
      <c r="J1265" s="689" t="str">
        <f t="shared" si="99"/>
        <v>项</v>
      </c>
      <c r="M1265" s="690">
        <f>VLOOKUP(B1265,[262]公共预算支出!$C$3:$G$395,5,FALSE)</f>
        <v>33</v>
      </c>
      <c r="O1265" s="691">
        <f>VLOOKUP(B1265,[267]Sheet1!$D$6:$M$413,10,0)</f>
        <v>33</v>
      </c>
    </row>
    <row r="1266" s="681" customFormat="1" ht="36" customHeight="1" spans="1:15">
      <c r="A1266" s="684">
        <f t="shared" si="95"/>
        <v>7</v>
      </c>
      <c r="B1266" s="438">
        <v>2240108</v>
      </c>
      <c r="C1266" s="439" t="s">
        <v>1202</v>
      </c>
      <c r="D1266" s="230">
        <v>16</v>
      </c>
      <c r="E1266" s="230">
        <v>0</v>
      </c>
      <c r="F1266" s="230"/>
      <c r="G1266" s="472">
        <f t="shared" si="96"/>
        <v>-1</v>
      </c>
      <c r="H1266" s="472">
        <f t="shared" si="97"/>
        <v>0</v>
      </c>
      <c r="I1266" s="688" t="str">
        <f t="shared" si="98"/>
        <v>是</v>
      </c>
      <c r="J1266" s="689" t="str">
        <f t="shared" si="99"/>
        <v>项</v>
      </c>
      <c r="M1266" s="408"/>
      <c r="O1266" s="408"/>
    </row>
    <row r="1267" s="681" customFormat="1" ht="36" customHeight="1" spans="1:15">
      <c r="A1267" s="684">
        <f t="shared" si="95"/>
        <v>7</v>
      </c>
      <c r="B1267" s="438">
        <v>2240109</v>
      </c>
      <c r="C1267" s="439" t="s">
        <v>1203</v>
      </c>
      <c r="D1267" s="230">
        <v>101</v>
      </c>
      <c r="E1267" s="230">
        <v>50</v>
      </c>
      <c r="F1267" s="230">
        <v>53</v>
      </c>
      <c r="G1267" s="472">
        <f t="shared" si="96"/>
        <v>-0.475247524752475</v>
      </c>
      <c r="H1267" s="472">
        <f t="shared" si="97"/>
        <v>1.06</v>
      </c>
      <c r="I1267" s="688" t="str">
        <f t="shared" si="98"/>
        <v>是</v>
      </c>
      <c r="J1267" s="689" t="str">
        <f t="shared" si="99"/>
        <v>项</v>
      </c>
      <c r="M1267" s="690">
        <f>VLOOKUP(B1267,[262]公共预算支出!$C$3:$G$395,5,FALSE)</f>
        <v>53</v>
      </c>
      <c r="O1267" s="691">
        <f>VLOOKUP(B1267,[267]Sheet1!$D$6:$M$413,10,0)</f>
        <v>53</v>
      </c>
    </row>
    <row r="1268" s="681" customFormat="1" ht="36" customHeight="1" spans="1:15">
      <c r="A1268" s="684">
        <f t="shared" si="95"/>
        <v>7</v>
      </c>
      <c r="B1268" s="438">
        <v>2240150</v>
      </c>
      <c r="C1268" s="439" t="s">
        <v>316</v>
      </c>
      <c r="D1268" s="230">
        <v>238</v>
      </c>
      <c r="E1268" s="230">
        <v>158</v>
      </c>
      <c r="F1268" s="230">
        <v>156</v>
      </c>
      <c r="G1268" s="472">
        <f t="shared" si="96"/>
        <v>-0.34453781512605</v>
      </c>
      <c r="H1268" s="472">
        <f t="shared" si="97"/>
        <v>0.987341772151899</v>
      </c>
      <c r="I1268" s="688" t="str">
        <f t="shared" si="98"/>
        <v>是</v>
      </c>
      <c r="J1268" s="689" t="str">
        <f t="shared" si="99"/>
        <v>项</v>
      </c>
      <c r="M1268" s="690">
        <f>VLOOKUP(B1268,[262]公共预算支出!$C$3:$G$395,5,FALSE)</f>
        <v>156</v>
      </c>
      <c r="O1268" s="691">
        <f>VLOOKUP(B1268,[267]Sheet1!$D$6:$M$413,10,0)</f>
        <v>156</v>
      </c>
    </row>
    <row r="1269" s="681" customFormat="1" ht="36" customHeight="1" spans="1:15">
      <c r="A1269" s="684">
        <f t="shared" si="95"/>
        <v>7</v>
      </c>
      <c r="B1269" s="438">
        <v>2240199</v>
      </c>
      <c r="C1269" s="439" t="s">
        <v>1204</v>
      </c>
      <c r="D1269" s="230">
        <v>0</v>
      </c>
      <c r="E1269" s="230">
        <v>0</v>
      </c>
      <c r="F1269" s="230">
        <v>129</v>
      </c>
      <c r="G1269" s="472">
        <f t="shared" si="96"/>
        <v>0</v>
      </c>
      <c r="H1269" s="472">
        <f t="shared" si="97"/>
        <v>0</v>
      </c>
      <c r="I1269" s="688" t="str">
        <f t="shared" si="98"/>
        <v>是</v>
      </c>
      <c r="J1269" s="689" t="str">
        <f t="shared" si="99"/>
        <v>项</v>
      </c>
      <c r="M1269" s="690">
        <f>VLOOKUP(B1269,[262]公共预算支出!$C$3:$G$395,5,FALSE)</f>
        <v>129</v>
      </c>
      <c r="O1269" s="691">
        <f>VLOOKUP(B1269,[267]Sheet1!$D$6:$M$413,10,0)</f>
        <v>129</v>
      </c>
    </row>
    <row r="1270" s="681" customFormat="1" ht="36" customHeight="1" spans="1:10">
      <c r="A1270" s="684">
        <f t="shared" si="95"/>
        <v>5</v>
      </c>
      <c r="B1270" s="437">
        <v>22402</v>
      </c>
      <c r="C1270" s="289" t="s">
        <v>1205</v>
      </c>
      <c r="D1270" s="286">
        <v>238</v>
      </c>
      <c r="E1270" s="286">
        <v>805</v>
      </c>
      <c r="F1270" s="286">
        <f>SUM(F1271:F1276)</f>
        <v>549</v>
      </c>
      <c r="G1270" s="475">
        <f t="shared" si="96"/>
        <v>1.30672268907563</v>
      </c>
      <c r="H1270" s="475">
        <f t="shared" si="97"/>
        <v>0.681987577639752</v>
      </c>
      <c r="I1270" s="688" t="str">
        <f t="shared" si="98"/>
        <v>是</v>
      </c>
      <c r="J1270" s="689" t="str">
        <f t="shared" si="99"/>
        <v>款</v>
      </c>
    </row>
    <row r="1271" s="681" customFormat="1" ht="36" customHeight="1" spans="1:15">
      <c r="A1271" s="684">
        <f t="shared" si="95"/>
        <v>7</v>
      </c>
      <c r="B1271" s="438">
        <v>2240201</v>
      </c>
      <c r="C1271" s="439" t="s">
        <v>307</v>
      </c>
      <c r="D1271" s="230">
        <v>179</v>
      </c>
      <c r="E1271" s="230">
        <v>277</v>
      </c>
      <c r="F1271" s="230">
        <v>277</v>
      </c>
      <c r="G1271" s="472">
        <f t="shared" si="96"/>
        <v>0.547486033519553</v>
      </c>
      <c r="H1271" s="472">
        <f t="shared" si="97"/>
        <v>1</v>
      </c>
      <c r="I1271" s="688" t="str">
        <f t="shared" si="98"/>
        <v>是</v>
      </c>
      <c r="J1271" s="689" t="str">
        <f t="shared" si="99"/>
        <v>项</v>
      </c>
      <c r="M1271" s="690">
        <f>VLOOKUP(B1271,[262]公共预算支出!$C$3:$G$395,5,FALSE)</f>
        <v>247</v>
      </c>
      <c r="O1271" s="691">
        <f>VLOOKUP(B1271,[267]Sheet1!$D$6:$M$413,10,0)</f>
        <v>277</v>
      </c>
    </row>
    <row r="1272" s="681" customFormat="1" ht="36" customHeight="1" spans="1:15">
      <c r="A1272" s="684">
        <f t="shared" si="95"/>
        <v>7</v>
      </c>
      <c r="B1272" s="438">
        <v>2240202</v>
      </c>
      <c r="C1272" s="439" t="s">
        <v>308</v>
      </c>
      <c r="D1272" s="230">
        <v>0</v>
      </c>
      <c r="E1272" s="230">
        <v>0</v>
      </c>
      <c r="F1272" s="230"/>
      <c r="G1272" s="472">
        <f t="shared" si="96"/>
        <v>0</v>
      </c>
      <c r="H1272" s="472">
        <f t="shared" si="97"/>
        <v>0</v>
      </c>
      <c r="I1272" s="688" t="str">
        <f t="shared" si="98"/>
        <v>否</v>
      </c>
      <c r="J1272" s="689" t="str">
        <f t="shared" si="99"/>
        <v>项</v>
      </c>
      <c r="M1272" s="408"/>
      <c r="O1272" s="408"/>
    </row>
    <row r="1273" s="681" customFormat="1" ht="36" customHeight="1" spans="1:15">
      <c r="A1273" s="684">
        <f t="shared" si="95"/>
        <v>7</v>
      </c>
      <c r="B1273" s="438">
        <v>2240203</v>
      </c>
      <c r="C1273" s="439" t="s">
        <v>309</v>
      </c>
      <c r="D1273" s="230">
        <v>0</v>
      </c>
      <c r="E1273" s="230">
        <v>0</v>
      </c>
      <c r="F1273" s="230"/>
      <c r="G1273" s="472">
        <f t="shared" si="96"/>
        <v>0</v>
      </c>
      <c r="H1273" s="472">
        <f t="shared" si="97"/>
        <v>0</v>
      </c>
      <c r="I1273" s="688" t="str">
        <f t="shared" si="98"/>
        <v>否</v>
      </c>
      <c r="J1273" s="689" t="str">
        <f t="shared" si="99"/>
        <v>项</v>
      </c>
      <c r="M1273" s="408"/>
      <c r="O1273" s="408"/>
    </row>
    <row r="1274" s="681" customFormat="1" ht="36" customHeight="1" spans="1:15">
      <c r="A1274" s="684">
        <f t="shared" si="95"/>
        <v>7</v>
      </c>
      <c r="B1274" s="438">
        <v>2240204</v>
      </c>
      <c r="C1274" s="439" t="s">
        <v>1206</v>
      </c>
      <c r="D1274" s="230">
        <v>59</v>
      </c>
      <c r="E1274" s="230">
        <v>528</v>
      </c>
      <c r="F1274" s="230">
        <v>272</v>
      </c>
      <c r="G1274" s="472">
        <f t="shared" si="96"/>
        <v>3.61016949152542</v>
      </c>
      <c r="H1274" s="472">
        <f t="shared" si="97"/>
        <v>0.515151515151515</v>
      </c>
      <c r="I1274" s="688" t="str">
        <f t="shared" si="98"/>
        <v>是</v>
      </c>
      <c r="J1274" s="689" t="str">
        <f t="shared" si="99"/>
        <v>项</v>
      </c>
      <c r="M1274" s="690">
        <f>VLOOKUP(B1274,[262]公共预算支出!$C$3:$G$395,5,FALSE)</f>
        <v>237</v>
      </c>
      <c r="O1274" s="691">
        <f>VLOOKUP(B1274,[267]Sheet1!$D$6:$M$413,10,0)</f>
        <v>272</v>
      </c>
    </row>
    <row r="1275" s="681" customFormat="1" ht="36" customHeight="1" spans="1:15">
      <c r="A1275" s="684">
        <f t="shared" si="95"/>
        <v>7</v>
      </c>
      <c r="B1275" s="295">
        <v>2240250</v>
      </c>
      <c r="C1275" s="439" t="s">
        <v>435</v>
      </c>
      <c r="D1275" s="230">
        <v>0</v>
      </c>
      <c r="E1275" s="230">
        <v>0</v>
      </c>
      <c r="F1275" s="230"/>
      <c r="G1275" s="472">
        <f t="shared" si="96"/>
        <v>0</v>
      </c>
      <c r="H1275" s="472">
        <f t="shared" si="97"/>
        <v>0</v>
      </c>
      <c r="I1275" s="688" t="str">
        <f t="shared" si="98"/>
        <v>否</v>
      </c>
      <c r="J1275" s="689" t="str">
        <f t="shared" si="99"/>
        <v>项</v>
      </c>
      <c r="M1275" s="408"/>
      <c r="O1275" s="408"/>
    </row>
    <row r="1276" s="681" customFormat="1" ht="36" customHeight="1" spans="1:15">
      <c r="A1276" s="684">
        <f t="shared" si="95"/>
        <v>7</v>
      </c>
      <c r="B1276" s="438">
        <v>2240299</v>
      </c>
      <c r="C1276" s="439" t="s">
        <v>1207</v>
      </c>
      <c r="D1276" s="230">
        <v>0</v>
      </c>
      <c r="E1276" s="230">
        <v>0</v>
      </c>
      <c r="F1276" s="230"/>
      <c r="G1276" s="472">
        <f t="shared" si="96"/>
        <v>0</v>
      </c>
      <c r="H1276" s="472">
        <f t="shared" si="97"/>
        <v>0</v>
      </c>
      <c r="I1276" s="688" t="str">
        <f t="shared" si="98"/>
        <v>否</v>
      </c>
      <c r="J1276" s="689" t="str">
        <f t="shared" si="99"/>
        <v>项</v>
      </c>
      <c r="M1276" s="408"/>
      <c r="O1276" s="408"/>
    </row>
    <row r="1277" s="681" customFormat="1" ht="36" customHeight="1" spans="1:10">
      <c r="A1277" s="684">
        <f t="shared" si="95"/>
        <v>5</v>
      </c>
      <c r="B1277" s="437">
        <v>22404</v>
      </c>
      <c r="C1277" s="289" t="s">
        <v>1208</v>
      </c>
      <c r="D1277" s="286">
        <v>0</v>
      </c>
      <c r="E1277" s="286">
        <v>0</v>
      </c>
      <c r="F1277" s="286">
        <f>SUM(F1278:F1284)</f>
        <v>0</v>
      </c>
      <c r="G1277" s="475">
        <f t="shared" si="96"/>
        <v>0</v>
      </c>
      <c r="H1277" s="475">
        <f t="shared" si="97"/>
        <v>0</v>
      </c>
      <c r="I1277" s="688" t="str">
        <f t="shared" si="98"/>
        <v>否</v>
      </c>
      <c r="J1277" s="689" t="str">
        <f t="shared" si="99"/>
        <v>款</v>
      </c>
    </row>
    <row r="1278" s="681" customFormat="1" ht="36" customHeight="1" spans="1:15">
      <c r="A1278" s="684">
        <f t="shared" si="95"/>
        <v>7</v>
      </c>
      <c r="B1278" s="438">
        <v>2240401</v>
      </c>
      <c r="C1278" s="439" t="s">
        <v>307</v>
      </c>
      <c r="D1278" s="230">
        <v>0</v>
      </c>
      <c r="E1278" s="230">
        <v>0</v>
      </c>
      <c r="F1278" s="230"/>
      <c r="G1278" s="472">
        <f t="shared" si="96"/>
        <v>0</v>
      </c>
      <c r="H1278" s="472">
        <f t="shared" si="97"/>
        <v>0</v>
      </c>
      <c r="I1278" s="688" t="str">
        <f t="shared" si="98"/>
        <v>否</v>
      </c>
      <c r="J1278" s="689" t="str">
        <f t="shared" si="99"/>
        <v>项</v>
      </c>
      <c r="M1278" s="408"/>
      <c r="O1278" s="408"/>
    </row>
    <row r="1279" s="681" customFormat="1" ht="36" customHeight="1" spans="1:15">
      <c r="A1279" s="684">
        <f t="shared" si="95"/>
        <v>7</v>
      </c>
      <c r="B1279" s="438">
        <v>2240402</v>
      </c>
      <c r="C1279" s="439" t="s">
        <v>308</v>
      </c>
      <c r="D1279" s="230">
        <v>0</v>
      </c>
      <c r="E1279" s="230">
        <v>0</v>
      </c>
      <c r="F1279" s="230"/>
      <c r="G1279" s="475">
        <f t="shared" si="96"/>
        <v>0</v>
      </c>
      <c r="H1279" s="475">
        <f t="shared" si="97"/>
        <v>0</v>
      </c>
      <c r="I1279" s="688" t="str">
        <f t="shared" si="98"/>
        <v>否</v>
      </c>
      <c r="J1279" s="689" t="str">
        <f t="shared" si="99"/>
        <v>项</v>
      </c>
      <c r="M1279" s="408"/>
      <c r="O1279" s="408"/>
    </row>
    <row r="1280" s="681" customFormat="1" ht="36" customHeight="1" spans="1:15">
      <c r="A1280" s="684">
        <f t="shared" si="95"/>
        <v>7</v>
      </c>
      <c r="B1280" s="438">
        <v>2240403</v>
      </c>
      <c r="C1280" s="439" t="s">
        <v>309</v>
      </c>
      <c r="D1280" s="230">
        <v>0</v>
      </c>
      <c r="E1280" s="230">
        <v>0</v>
      </c>
      <c r="F1280" s="230"/>
      <c r="G1280" s="475">
        <f t="shared" si="96"/>
        <v>0</v>
      </c>
      <c r="H1280" s="475">
        <f t="shared" si="97"/>
        <v>0</v>
      </c>
      <c r="I1280" s="688" t="str">
        <f t="shared" si="98"/>
        <v>否</v>
      </c>
      <c r="J1280" s="689" t="str">
        <f t="shared" si="99"/>
        <v>项</v>
      </c>
      <c r="M1280" s="408"/>
      <c r="O1280" s="408"/>
    </row>
    <row r="1281" s="681" customFormat="1" ht="36" customHeight="1" spans="1:15">
      <c r="A1281" s="684">
        <f t="shared" si="95"/>
        <v>7</v>
      </c>
      <c r="B1281" s="438">
        <v>2240404</v>
      </c>
      <c r="C1281" s="439" t="s">
        <v>1209</v>
      </c>
      <c r="D1281" s="230">
        <v>0</v>
      </c>
      <c r="E1281" s="230">
        <v>0</v>
      </c>
      <c r="F1281" s="230"/>
      <c r="G1281" s="475">
        <f t="shared" si="96"/>
        <v>0</v>
      </c>
      <c r="H1281" s="475">
        <f t="shared" si="97"/>
        <v>0</v>
      </c>
      <c r="I1281" s="688" t="str">
        <f t="shared" si="98"/>
        <v>否</v>
      </c>
      <c r="J1281" s="689" t="str">
        <f t="shared" si="99"/>
        <v>项</v>
      </c>
      <c r="M1281" s="408"/>
      <c r="O1281" s="408"/>
    </row>
    <row r="1282" s="681" customFormat="1" ht="36" customHeight="1" spans="1:15">
      <c r="A1282" s="684">
        <f t="shared" si="95"/>
        <v>7</v>
      </c>
      <c r="B1282" s="438">
        <v>2240405</v>
      </c>
      <c r="C1282" s="439" t="s">
        <v>1210</v>
      </c>
      <c r="D1282" s="230">
        <v>0</v>
      </c>
      <c r="E1282" s="230">
        <v>0</v>
      </c>
      <c r="F1282" s="230"/>
      <c r="G1282" s="475">
        <f t="shared" si="96"/>
        <v>0</v>
      </c>
      <c r="H1282" s="475">
        <f t="shared" si="97"/>
        <v>0</v>
      </c>
      <c r="I1282" s="688" t="str">
        <f t="shared" si="98"/>
        <v>否</v>
      </c>
      <c r="J1282" s="689" t="str">
        <f t="shared" si="99"/>
        <v>项</v>
      </c>
      <c r="M1282" s="408"/>
      <c r="O1282" s="408"/>
    </row>
    <row r="1283" s="681" customFormat="1" ht="36" customHeight="1" spans="1:15">
      <c r="A1283" s="684">
        <f t="shared" si="95"/>
        <v>7</v>
      </c>
      <c r="B1283" s="438">
        <v>2240450</v>
      </c>
      <c r="C1283" s="439" t="s">
        <v>316</v>
      </c>
      <c r="D1283" s="230">
        <v>0</v>
      </c>
      <c r="E1283" s="230">
        <v>0</v>
      </c>
      <c r="F1283" s="230"/>
      <c r="G1283" s="475">
        <f t="shared" si="96"/>
        <v>0</v>
      </c>
      <c r="H1283" s="475">
        <f t="shared" si="97"/>
        <v>0</v>
      </c>
      <c r="I1283" s="688" t="str">
        <f t="shared" si="98"/>
        <v>否</v>
      </c>
      <c r="J1283" s="689" t="str">
        <f t="shared" si="99"/>
        <v>项</v>
      </c>
      <c r="M1283" s="408"/>
      <c r="O1283" s="408"/>
    </row>
    <row r="1284" s="681" customFormat="1" ht="36" customHeight="1" spans="1:15">
      <c r="A1284" s="684">
        <f t="shared" si="95"/>
        <v>7</v>
      </c>
      <c r="B1284" s="438">
        <v>2240499</v>
      </c>
      <c r="C1284" s="439" t="s">
        <v>1211</v>
      </c>
      <c r="D1284" s="230">
        <v>0</v>
      </c>
      <c r="E1284" s="230">
        <v>0</v>
      </c>
      <c r="F1284" s="230"/>
      <c r="G1284" s="475">
        <f t="shared" si="96"/>
        <v>0</v>
      </c>
      <c r="H1284" s="475">
        <f t="shared" si="97"/>
        <v>0</v>
      </c>
      <c r="I1284" s="688" t="str">
        <f t="shared" si="98"/>
        <v>否</v>
      </c>
      <c r="J1284" s="689" t="str">
        <f t="shared" si="99"/>
        <v>项</v>
      </c>
      <c r="M1284" s="408"/>
      <c r="O1284" s="408"/>
    </row>
    <row r="1285" s="681" customFormat="1" ht="36" customHeight="1" spans="1:10">
      <c r="A1285" s="684">
        <f t="shared" si="95"/>
        <v>5</v>
      </c>
      <c r="B1285" s="437">
        <v>22405</v>
      </c>
      <c r="C1285" s="289" t="s">
        <v>1212</v>
      </c>
      <c r="D1285" s="286">
        <v>152</v>
      </c>
      <c r="E1285" s="286">
        <v>114</v>
      </c>
      <c r="F1285" s="286">
        <f>SUM(F1286:F1297)</f>
        <v>104</v>
      </c>
      <c r="G1285" s="475">
        <f t="shared" si="96"/>
        <v>-0.315789473684211</v>
      </c>
      <c r="H1285" s="475">
        <f t="shared" si="97"/>
        <v>0.912280701754386</v>
      </c>
      <c r="I1285" s="688" t="str">
        <f t="shared" si="98"/>
        <v>是</v>
      </c>
      <c r="J1285" s="689" t="str">
        <f t="shared" si="99"/>
        <v>款</v>
      </c>
    </row>
    <row r="1286" s="681" customFormat="1" ht="36" customHeight="1" spans="1:15">
      <c r="A1286" s="684">
        <f t="shared" ref="A1286:A1324" si="100">LEN(B1286)</f>
        <v>7</v>
      </c>
      <c r="B1286" s="438">
        <v>2240501</v>
      </c>
      <c r="C1286" s="439" t="s">
        <v>307</v>
      </c>
      <c r="D1286" s="230">
        <v>108</v>
      </c>
      <c r="E1286" s="230">
        <v>112</v>
      </c>
      <c r="F1286" s="230">
        <v>103</v>
      </c>
      <c r="G1286" s="472">
        <f t="shared" ref="G1286:G1324" si="101">IF(D1286&lt;0,"",IFERROR(F1286/D1286-1,0))</f>
        <v>-0.0462962962962963</v>
      </c>
      <c r="H1286" s="472">
        <f t="shared" ref="H1286:H1324" si="102">IF(D1286&lt;0,"",IFERROR(F1286/E1286,0))</f>
        <v>0.919642857142857</v>
      </c>
      <c r="I1286" s="688" t="str">
        <f t="shared" ref="I1286:I1324" si="103">IF(LEN(B1286)=3,"是",IF(C1286&lt;&gt;"",IF(SUM(D1286:F1286)&lt;&gt;0,"是","否"),"是"))</f>
        <v>是</v>
      </c>
      <c r="J1286" s="689" t="str">
        <f t="shared" ref="J1286:J1322" si="104">IF(LEN(B1286)=3,"类",IF(LEN(B1286)=5,"款","项"))</f>
        <v>项</v>
      </c>
      <c r="M1286" s="690">
        <f>VLOOKUP(B1286,[262]公共预算支出!$C$3:$G$395,5,FALSE)</f>
        <v>104</v>
      </c>
      <c r="O1286" s="691">
        <f>VLOOKUP(B1286,[267]Sheet1!$D$6:$M$413,10,0)</f>
        <v>104</v>
      </c>
    </row>
    <row r="1287" s="681" customFormat="1" ht="36" customHeight="1" spans="1:15">
      <c r="A1287" s="684">
        <f t="shared" si="100"/>
        <v>7</v>
      </c>
      <c r="B1287" s="438">
        <v>2240502</v>
      </c>
      <c r="C1287" s="439" t="s">
        <v>308</v>
      </c>
      <c r="D1287" s="230">
        <v>0</v>
      </c>
      <c r="E1287" s="230">
        <v>0</v>
      </c>
      <c r="F1287" s="230"/>
      <c r="G1287" s="472">
        <f t="shared" si="101"/>
        <v>0</v>
      </c>
      <c r="H1287" s="472">
        <f t="shared" si="102"/>
        <v>0</v>
      </c>
      <c r="I1287" s="688" t="str">
        <f t="shared" si="103"/>
        <v>否</v>
      </c>
      <c r="J1287" s="689" t="str">
        <f t="shared" si="104"/>
        <v>项</v>
      </c>
      <c r="M1287" s="408"/>
      <c r="O1287" s="408"/>
    </row>
    <row r="1288" s="681" customFormat="1" ht="36" customHeight="1" spans="1:15">
      <c r="A1288" s="684">
        <f t="shared" si="100"/>
        <v>7</v>
      </c>
      <c r="B1288" s="438">
        <v>2240503</v>
      </c>
      <c r="C1288" s="439" t="s">
        <v>309</v>
      </c>
      <c r="D1288" s="230">
        <v>0</v>
      </c>
      <c r="E1288" s="230">
        <v>0</v>
      </c>
      <c r="F1288" s="230"/>
      <c r="G1288" s="472">
        <f t="shared" si="101"/>
        <v>0</v>
      </c>
      <c r="H1288" s="472">
        <f t="shared" si="102"/>
        <v>0</v>
      </c>
      <c r="I1288" s="688" t="str">
        <f t="shared" si="103"/>
        <v>否</v>
      </c>
      <c r="J1288" s="689" t="str">
        <f t="shared" si="104"/>
        <v>项</v>
      </c>
      <c r="M1288" s="408"/>
      <c r="O1288" s="408"/>
    </row>
    <row r="1289" s="681" customFormat="1" ht="36" customHeight="1" spans="1:15">
      <c r="A1289" s="684">
        <f t="shared" si="100"/>
        <v>7</v>
      </c>
      <c r="B1289" s="438">
        <v>2240504</v>
      </c>
      <c r="C1289" s="439" t="s">
        <v>1213</v>
      </c>
      <c r="D1289" s="230">
        <v>2</v>
      </c>
      <c r="E1289" s="230">
        <v>0</v>
      </c>
      <c r="F1289" s="230"/>
      <c r="G1289" s="472">
        <f t="shared" si="101"/>
        <v>-1</v>
      </c>
      <c r="H1289" s="472">
        <f t="shared" si="102"/>
        <v>0</v>
      </c>
      <c r="I1289" s="688" t="str">
        <f t="shared" si="103"/>
        <v>是</v>
      </c>
      <c r="J1289" s="689" t="str">
        <f t="shared" si="104"/>
        <v>项</v>
      </c>
      <c r="M1289" s="408"/>
      <c r="O1289" s="408"/>
    </row>
    <row r="1290" s="681" customFormat="1" ht="36" customHeight="1" spans="1:15">
      <c r="A1290" s="684">
        <f t="shared" si="100"/>
        <v>7</v>
      </c>
      <c r="B1290" s="438">
        <v>2240505</v>
      </c>
      <c r="C1290" s="439" t="s">
        <v>1214</v>
      </c>
      <c r="D1290" s="230">
        <v>0</v>
      </c>
      <c r="E1290" s="230">
        <v>2</v>
      </c>
      <c r="F1290" s="230">
        <v>1</v>
      </c>
      <c r="G1290" s="472">
        <f t="shared" si="101"/>
        <v>0</v>
      </c>
      <c r="H1290" s="472">
        <f t="shared" si="102"/>
        <v>0.5</v>
      </c>
      <c r="I1290" s="688" t="str">
        <f t="shared" si="103"/>
        <v>是</v>
      </c>
      <c r="J1290" s="689" t="str">
        <f t="shared" si="104"/>
        <v>项</v>
      </c>
      <c r="M1290" s="690">
        <f>VLOOKUP(B1290,[262]公共预算支出!$C$3:$G$395,5,FALSE)</f>
        <v>1</v>
      </c>
      <c r="O1290" s="691">
        <f>VLOOKUP(B1290,[267]Sheet1!$D$6:$M$413,10,0)</f>
        <v>1</v>
      </c>
    </row>
    <row r="1291" s="681" customFormat="1" ht="36" customHeight="1" spans="1:15">
      <c r="A1291" s="684">
        <f t="shared" si="100"/>
        <v>7</v>
      </c>
      <c r="B1291" s="438">
        <v>2240506</v>
      </c>
      <c r="C1291" s="439" t="s">
        <v>1215</v>
      </c>
      <c r="D1291" s="230">
        <v>28</v>
      </c>
      <c r="E1291" s="230">
        <v>0</v>
      </c>
      <c r="F1291" s="230"/>
      <c r="G1291" s="472">
        <f t="shared" si="101"/>
        <v>-1</v>
      </c>
      <c r="H1291" s="472">
        <f t="shared" si="102"/>
        <v>0</v>
      </c>
      <c r="I1291" s="688" t="str">
        <f t="shared" si="103"/>
        <v>是</v>
      </c>
      <c r="J1291" s="689" t="str">
        <f t="shared" si="104"/>
        <v>项</v>
      </c>
      <c r="M1291" s="408"/>
      <c r="O1291" s="408"/>
    </row>
    <row r="1292" s="681" customFormat="1" ht="36" customHeight="1" spans="1:15">
      <c r="A1292" s="684">
        <f t="shared" si="100"/>
        <v>7</v>
      </c>
      <c r="B1292" s="438">
        <v>2240507</v>
      </c>
      <c r="C1292" s="439" t="s">
        <v>1216</v>
      </c>
      <c r="D1292" s="230">
        <v>0</v>
      </c>
      <c r="E1292" s="230">
        <v>0</v>
      </c>
      <c r="F1292" s="230"/>
      <c r="G1292" s="472">
        <f t="shared" si="101"/>
        <v>0</v>
      </c>
      <c r="H1292" s="472">
        <f t="shared" si="102"/>
        <v>0</v>
      </c>
      <c r="I1292" s="688" t="str">
        <f t="shared" si="103"/>
        <v>否</v>
      </c>
      <c r="J1292" s="689" t="str">
        <f t="shared" si="104"/>
        <v>项</v>
      </c>
      <c r="M1292" s="408"/>
      <c r="O1292" s="408"/>
    </row>
    <row r="1293" s="681" customFormat="1" ht="36" customHeight="1" spans="1:15">
      <c r="A1293" s="684">
        <f t="shared" si="100"/>
        <v>7</v>
      </c>
      <c r="B1293" s="438">
        <v>2240508</v>
      </c>
      <c r="C1293" s="439" t="s">
        <v>1217</v>
      </c>
      <c r="D1293" s="230">
        <v>14</v>
      </c>
      <c r="E1293" s="230">
        <v>0</v>
      </c>
      <c r="F1293" s="230"/>
      <c r="G1293" s="472">
        <f t="shared" si="101"/>
        <v>-1</v>
      </c>
      <c r="H1293" s="472">
        <f t="shared" si="102"/>
        <v>0</v>
      </c>
      <c r="I1293" s="688" t="str">
        <f t="shared" si="103"/>
        <v>是</v>
      </c>
      <c r="J1293" s="689" t="str">
        <f t="shared" si="104"/>
        <v>项</v>
      </c>
      <c r="M1293" s="408"/>
      <c r="O1293" s="408"/>
    </row>
    <row r="1294" s="681" customFormat="1" ht="36" customHeight="1" spans="1:15">
      <c r="A1294" s="684">
        <f t="shared" si="100"/>
        <v>7</v>
      </c>
      <c r="B1294" s="438">
        <v>2240509</v>
      </c>
      <c r="C1294" s="439" t="s">
        <v>1218</v>
      </c>
      <c r="D1294" s="230">
        <v>0</v>
      </c>
      <c r="E1294" s="230">
        <v>0</v>
      </c>
      <c r="F1294" s="230"/>
      <c r="G1294" s="472">
        <f t="shared" si="101"/>
        <v>0</v>
      </c>
      <c r="H1294" s="472">
        <f t="shared" si="102"/>
        <v>0</v>
      </c>
      <c r="I1294" s="688" t="str">
        <f t="shared" si="103"/>
        <v>否</v>
      </c>
      <c r="J1294" s="689" t="str">
        <f t="shared" si="104"/>
        <v>项</v>
      </c>
      <c r="M1294" s="408"/>
      <c r="O1294" s="408"/>
    </row>
    <row r="1295" s="681" customFormat="1" ht="36" customHeight="1" spans="1:15">
      <c r="A1295" s="684">
        <f t="shared" si="100"/>
        <v>7</v>
      </c>
      <c r="B1295" s="438">
        <v>2240510</v>
      </c>
      <c r="C1295" s="439" t="s">
        <v>1219</v>
      </c>
      <c r="D1295" s="230">
        <v>0</v>
      </c>
      <c r="E1295" s="230">
        <v>0</v>
      </c>
      <c r="F1295" s="230"/>
      <c r="G1295" s="472">
        <f t="shared" si="101"/>
        <v>0</v>
      </c>
      <c r="H1295" s="472">
        <f t="shared" si="102"/>
        <v>0</v>
      </c>
      <c r="I1295" s="688" t="str">
        <f t="shared" si="103"/>
        <v>否</v>
      </c>
      <c r="J1295" s="689" t="str">
        <f t="shared" si="104"/>
        <v>项</v>
      </c>
      <c r="M1295" s="408"/>
      <c r="O1295" s="408"/>
    </row>
    <row r="1296" s="681" customFormat="1" ht="36" customHeight="1" spans="1:15">
      <c r="A1296" s="684">
        <f t="shared" si="100"/>
        <v>7</v>
      </c>
      <c r="B1296" s="438">
        <v>2240550</v>
      </c>
      <c r="C1296" s="439" t="s">
        <v>1220</v>
      </c>
      <c r="D1296" s="230">
        <v>0</v>
      </c>
      <c r="E1296" s="230">
        <v>0</v>
      </c>
      <c r="F1296" s="230"/>
      <c r="G1296" s="475">
        <f t="shared" si="101"/>
        <v>0</v>
      </c>
      <c r="H1296" s="475">
        <f t="shared" si="102"/>
        <v>0</v>
      </c>
      <c r="I1296" s="688" t="str">
        <f t="shared" si="103"/>
        <v>否</v>
      </c>
      <c r="J1296" s="689" t="str">
        <f t="shared" si="104"/>
        <v>项</v>
      </c>
      <c r="M1296" s="408"/>
      <c r="O1296" s="408"/>
    </row>
    <row r="1297" s="681" customFormat="1" ht="36" customHeight="1" spans="1:15">
      <c r="A1297" s="684">
        <f t="shared" si="100"/>
        <v>7</v>
      </c>
      <c r="B1297" s="438">
        <v>2240599</v>
      </c>
      <c r="C1297" s="439" t="s">
        <v>1221</v>
      </c>
      <c r="D1297" s="230">
        <v>0</v>
      </c>
      <c r="E1297" s="230">
        <v>0</v>
      </c>
      <c r="F1297" s="230"/>
      <c r="G1297" s="475">
        <f t="shared" si="101"/>
        <v>0</v>
      </c>
      <c r="H1297" s="475">
        <f t="shared" si="102"/>
        <v>0</v>
      </c>
      <c r="I1297" s="688" t="str">
        <f t="shared" si="103"/>
        <v>否</v>
      </c>
      <c r="J1297" s="689" t="str">
        <f t="shared" si="104"/>
        <v>项</v>
      </c>
      <c r="M1297" s="408"/>
      <c r="O1297" s="408"/>
    </row>
    <row r="1298" s="681" customFormat="1" ht="36" customHeight="1" spans="1:10">
      <c r="A1298" s="684">
        <f t="shared" si="100"/>
        <v>5</v>
      </c>
      <c r="B1298" s="437">
        <v>22406</v>
      </c>
      <c r="C1298" s="289" t="s">
        <v>1222</v>
      </c>
      <c r="D1298" s="286">
        <v>11</v>
      </c>
      <c r="E1298" s="286">
        <v>11</v>
      </c>
      <c r="F1298" s="286">
        <f>SUM(F1299:F1301)</f>
        <v>326</v>
      </c>
      <c r="G1298" s="475">
        <f t="shared" si="101"/>
        <v>28.6363636363636</v>
      </c>
      <c r="H1298" s="475">
        <f t="shared" si="102"/>
        <v>29.6363636363636</v>
      </c>
      <c r="I1298" s="688" t="str">
        <f t="shared" si="103"/>
        <v>是</v>
      </c>
      <c r="J1298" s="689" t="str">
        <f t="shared" si="104"/>
        <v>款</v>
      </c>
    </row>
    <row r="1299" s="681" customFormat="1" ht="36" customHeight="1" spans="1:15">
      <c r="A1299" s="684">
        <f t="shared" si="100"/>
        <v>7</v>
      </c>
      <c r="B1299" s="438">
        <v>2240601</v>
      </c>
      <c r="C1299" s="439" t="s">
        <v>1223</v>
      </c>
      <c r="D1299" s="230">
        <v>11</v>
      </c>
      <c r="E1299" s="230">
        <v>11</v>
      </c>
      <c r="F1299" s="230">
        <v>317</v>
      </c>
      <c r="G1299" s="472">
        <f t="shared" si="101"/>
        <v>27.8181818181818</v>
      </c>
      <c r="H1299" s="472">
        <f t="shared" si="102"/>
        <v>28.8181818181818</v>
      </c>
      <c r="I1299" s="688" t="str">
        <f t="shared" si="103"/>
        <v>是</v>
      </c>
      <c r="J1299" s="689" t="str">
        <f t="shared" si="104"/>
        <v>项</v>
      </c>
      <c r="M1299" s="690">
        <f>VLOOKUP(B1299,[262]公共预算支出!$C$3:$G$395,5,FALSE)</f>
        <v>189</v>
      </c>
      <c r="O1299" s="691">
        <f>VLOOKUP(B1299,[267]Sheet1!$D$6:$M$413,10,0)</f>
        <v>317</v>
      </c>
    </row>
    <row r="1300" s="681" customFormat="1" ht="36" customHeight="1" spans="1:15">
      <c r="A1300" s="684">
        <f t="shared" si="100"/>
        <v>7</v>
      </c>
      <c r="B1300" s="438">
        <v>2240602</v>
      </c>
      <c r="C1300" s="439" t="s">
        <v>1224</v>
      </c>
      <c r="D1300" s="230">
        <v>0</v>
      </c>
      <c r="E1300" s="230">
        <v>0</v>
      </c>
      <c r="F1300" s="230"/>
      <c r="G1300" s="475">
        <f t="shared" si="101"/>
        <v>0</v>
      </c>
      <c r="H1300" s="475">
        <f t="shared" si="102"/>
        <v>0</v>
      </c>
      <c r="I1300" s="688" t="str">
        <f t="shared" si="103"/>
        <v>否</v>
      </c>
      <c r="J1300" s="689" t="str">
        <f t="shared" si="104"/>
        <v>项</v>
      </c>
      <c r="M1300" s="408"/>
      <c r="O1300" s="408"/>
    </row>
    <row r="1301" s="681" customFormat="1" ht="36" customHeight="1" spans="1:15">
      <c r="A1301" s="684">
        <f t="shared" si="100"/>
        <v>7</v>
      </c>
      <c r="B1301" s="438">
        <v>2240699</v>
      </c>
      <c r="C1301" s="439" t="s">
        <v>1225</v>
      </c>
      <c r="D1301" s="230">
        <v>0</v>
      </c>
      <c r="E1301" s="230">
        <v>0</v>
      </c>
      <c r="F1301" s="230">
        <v>9</v>
      </c>
      <c r="G1301" s="475">
        <f t="shared" si="101"/>
        <v>0</v>
      </c>
      <c r="H1301" s="475">
        <f t="shared" si="102"/>
        <v>0</v>
      </c>
      <c r="I1301" s="688" t="str">
        <f t="shared" si="103"/>
        <v>是</v>
      </c>
      <c r="J1301" s="689" t="str">
        <f t="shared" si="104"/>
        <v>项</v>
      </c>
      <c r="M1301" s="690">
        <f>VLOOKUP(B1301,[262]公共预算支出!$C$3:$G$395,5,FALSE)</f>
        <v>9</v>
      </c>
      <c r="O1301" s="691">
        <f>VLOOKUP(B1301,[267]Sheet1!$D$6:$M$413,10,0)</f>
        <v>9</v>
      </c>
    </row>
    <row r="1302" s="681" customFormat="1" ht="36" customHeight="1" spans="1:10">
      <c r="A1302" s="684">
        <f t="shared" si="100"/>
        <v>5</v>
      </c>
      <c r="B1302" s="437">
        <v>22407</v>
      </c>
      <c r="C1302" s="289" t="s">
        <v>1226</v>
      </c>
      <c r="D1302" s="286">
        <v>91</v>
      </c>
      <c r="E1302" s="286">
        <v>137</v>
      </c>
      <c r="F1302" s="297">
        <f>SUM(F1303:F1305)</f>
        <v>39</v>
      </c>
      <c r="G1302" s="475">
        <f t="shared" si="101"/>
        <v>-0.571428571428571</v>
      </c>
      <c r="H1302" s="475">
        <f t="shared" si="102"/>
        <v>0.284671532846715</v>
      </c>
      <c r="I1302" s="688" t="str">
        <f t="shared" si="103"/>
        <v>是</v>
      </c>
      <c r="J1302" s="689" t="str">
        <f t="shared" si="104"/>
        <v>款</v>
      </c>
    </row>
    <row r="1303" s="681" customFormat="1" ht="36" customHeight="1" spans="1:15">
      <c r="A1303" s="684">
        <f t="shared" si="100"/>
        <v>7</v>
      </c>
      <c r="B1303" s="438">
        <v>2240703</v>
      </c>
      <c r="C1303" s="439" t="s">
        <v>1227</v>
      </c>
      <c r="D1303" s="230">
        <v>91</v>
      </c>
      <c r="E1303" s="230">
        <v>137</v>
      </c>
      <c r="F1303" s="230">
        <v>39</v>
      </c>
      <c r="G1303" s="472">
        <f t="shared" si="101"/>
        <v>-0.571428571428571</v>
      </c>
      <c r="H1303" s="472">
        <f t="shared" si="102"/>
        <v>0.284671532846715</v>
      </c>
      <c r="I1303" s="688" t="str">
        <f t="shared" si="103"/>
        <v>是</v>
      </c>
      <c r="J1303" s="689" t="str">
        <f t="shared" si="104"/>
        <v>项</v>
      </c>
      <c r="M1303" s="690">
        <f>VLOOKUP(B1303,[262]公共预算支出!$C$3:$G$395,5,FALSE)</f>
        <v>37</v>
      </c>
      <c r="O1303" s="691">
        <f>VLOOKUP(B1303,[267]Sheet1!$D$6:$M$413,10,0)</f>
        <v>39</v>
      </c>
    </row>
    <row r="1304" s="681" customFormat="1" ht="36" customHeight="1" spans="1:15">
      <c r="A1304" s="684">
        <f t="shared" si="100"/>
        <v>7</v>
      </c>
      <c r="B1304" s="438">
        <v>2240704</v>
      </c>
      <c r="C1304" s="439" t="s">
        <v>1228</v>
      </c>
      <c r="D1304" s="230">
        <v>0</v>
      </c>
      <c r="E1304" s="230">
        <v>0</v>
      </c>
      <c r="F1304" s="230"/>
      <c r="G1304" s="475">
        <f t="shared" si="101"/>
        <v>0</v>
      </c>
      <c r="H1304" s="475">
        <f t="shared" si="102"/>
        <v>0</v>
      </c>
      <c r="I1304" s="688" t="str">
        <f t="shared" si="103"/>
        <v>否</v>
      </c>
      <c r="J1304" s="689" t="str">
        <f t="shared" si="104"/>
        <v>项</v>
      </c>
      <c r="M1304" s="408"/>
      <c r="O1304" s="408"/>
    </row>
    <row r="1305" s="681" customFormat="1" ht="36" customHeight="1" spans="1:15">
      <c r="A1305" s="684">
        <f t="shared" si="100"/>
        <v>7</v>
      </c>
      <c r="B1305" s="438">
        <v>2240799</v>
      </c>
      <c r="C1305" s="439" t="s">
        <v>1229</v>
      </c>
      <c r="D1305" s="230">
        <v>0</v>
      </c>
      <c r="E1305" s="230">
        <v>0</v>
      </c>
      <c r="F1305" s="230"/>
      <c r="G1305" s="475">
        <f t="shared" si="101"/>
        <v>0</v>
      </c>
      <c r="H1305" s="475">
        <f t="shared" si="102"/>
        <v>0</v>
      </c>
      <c r="I1305" s="688" t="str">
        <f t="shared" si="103"/>
        <v>否</v>
      </c>
      <c r="J1305" s="689" t="str">
        <f t="shared" si="104"/>
        <v>项</v>
      </c>
      <c r="M1305" s="408"/>
      <c r="O1305" s="408"/>
    </row>
    <row r="1306" s="681" customFormat="1" ht="36" customHeight="1" spans="1:10">
      <c r="A1306" s="684">
        <f t="shared" si="100"/>
        <v>5</v>
      </c>
      <c r="B1306" s="437">
        <v>22499</v>
      </c>
      <c r="C1306" s="289" t="s">
        <v>1230</v>
      </c>
      <c r="D1306" s="286">
        <v>0</v>
      </c>
      <c r="E1306" s="286">
        <v>0</v>
      </c>
      <c r="F1306" s="286">
        <f>F1307</f>
        <v>0</v>
      </c>
      <c r="G1306" s="475">
        <f t="shared" si="101"/>
        <v>0</v>
      </c>
      <c r="H1306" s="475">
        <f t="shared" si="102"/>
        <v>0</v>
      </c>
      <c r="I1306" s="688" t="str">
        <f t="shared" si="103"/>
        <v>否</v>
      </c>
      <c r="J1306" s="689" t="str">
        <f t="shared" si="104"/>
        <v>款</v>
      </c>
    </row>
    <row r="1307" s="681" customFormat="1" ht="36" customHeight="1" spans="1:15">
      <c r="A1307" s="684">
        <f t="shared" si="100"/>
        <v>7</v>
      </c>
      <c r="B1307" s="447">
        <v>2249999</v>
      </c>
      <c r="C1307" s="439" t="s">
        <v>1230</v>
      </c>
      <c r="D1307" s="230">
        <v>0</v>
      </c>
      <c r="E1307" s="230">
        <v>0</v>
      </c>
      <c r="F1307" s="230"/>
      <c r="G1307" s="475">
        <f t="shared" si="101"/>
        <v>0</v>
      </c>
      <c r="H1307" s="475">
        <f t="shared" si="102"/>
        <v>0</v>
      </c>
      <c r="I1307" s="688" t="str">
        <f t="shared" si="103"/>
        <v>否</v>
      </c>
      <c r="J1307" s="689" t="str">
        <f t="shared" si="104"/>
        <v>项</v>
      </c>
      <c r="M1307" s="408"/>
      <c r="O1307" s="408"/>
    </row>
    <row r="1308" s="681" customFormat="1" ht="36" customHeight="1" spans="1:10">
      <c r="A1308" s="684">
        <f t="shared" si="100"/>
        <v>4</v>
      </c>
      <c r="B1308" s="285" t="s">
        <v>1369</v>
      </c>
      <c r="C1308" s="445" t="s">
        <v>1341</v>
      </c>
      <c r="D1308" s="230"/>
      <c r="E1308" s="230"/>
      <c r="F1308" s="230"/>
      <c r="G1308" s="475">
        <f t="shared" si="101"/>
        <v>0</v>
      </c>
      <c r="H1308" s="475">
        <f t="shared" si="102"/>
        <v>0</v>
      </c>
      <c r="I1308" s="688" t="str">
        <f t="shared" si="103"/>
        <v>否</v>
      </c>
      <c r="J1308" s="689" t="str">
        <f t="shared" si="104"/>
        <v>项</v>
      </c>
    </row>
    <row r="1309" s="681" customFormat="1" ht="36" customHeight="1" spans="1:10">
      <c r="A1309" s="684">
        <f t="shared" si="100"/>
        <v>3</v>
      </c>
      <c r="B1309" s="437">
        <v>227</v>
      </c>
      <c r="C1309" s="285" t="s">
        <v>278</v>
      </c>
      <c r="D1309" s="286"/>
      <c r="E1309" s="286">
        <v>2500</v>
      </c>
      <c r="F1309" s="286"/>
      <c r="G1309" s="475">
        <f t="shared" si="101"/>
        <v>0</v>
      </c>
      <c r="H1309" s="475">
        <f t="shared" si="102"/>
        <v>0</v>
      </c>
      <c r="I1309" s="688" t="str">
        <f t="shared" si="103"/>
        <v>是</v>
      </c>
      <c r="J1309" s="689" t="str">
        <f t="shared" si="104"/>
        <v>类</v>
      </c>
    </row>
    <row r="1310" s="681" customFormat="1" ht="36" customHeight="1" spans="1:10">
      <c r="A1310" s="684">
        <f t="shared" si="100"/>
        <v>3</v>
      </c>
      <c r="B1310" s="437">
        <v>232</v>
      </c>
      <c r="C1310" s="285" t="s">
        <v>279</v>
      </c>
      <c r="D1310" s="286">
        <v>8871</v>
      </c>
      <c r="E1310" s="286">
        <v>9406</v>
      </c>
      <c r="F1310" s="286">
        <f>SUM(F1311,F1316)</f>
        <v>9587</v>
      </c>
      <c r="G1310" s="475">
        <f t="shared" si="101"/>
        <v>0.0807124337729681</v>
      </c>
      <c r="H1310" s="475">
        <f t="shared" si="102"/>
        <v>1.01924303635977</v>
      </c>
      <c r="I1310" s="688" t="str">
        <f t="shared" si="103"/>
        <v>是</v>
      </c>
      <c r="J1310" s="689" t="str">
        <f t="shared" si="104"/>
        <v>类</v>
      </c>
    </row>
    <row r="1311" s="681" customFormat="1" ht="36" customHeight="1" spans="1:10">
      <c r="A1311" s="684">
        <f t="shared" si="100"/>
        <v>5</v>
      </c>
      <c r="B1311" s="437">
        <v>23203</v>
      </c>
      <c r="C1311" s="289" t="s">
        <v>1231</v>
      </c>
      <c r="D1311" s="286">
        <v>8871</v>
      </c>
      <c r="E1311" s="286">
        <v>9406</v>
      </c>
      <c r="F1311" s="286">
        <f>SUM(F1312:F1315)</f>
        <v>9587</v>
      </c>
      <c r="G1311" s="475">
        <f t="shared" si="101"/>
        <v>0.0807124337729681</v>
      </c>
      <c r="H1311" s="475">
        <f t="shared" si="102"/>
        <v>1.01924303635977</v>
      </c>
      <c r="I1311" s="688" t="str">
        <f t="shared" si="103"/>
        <v>是</v>
      </c>
      <c r="J1311" s="689" t="str">
        <f t="shared" si="104"/>
        <v>款</v>
      </c>
    </row>
    <row r="1312" s="681" customFormat="1" ht="36" customHeight="1" spans="1:15">
      <c r="A1312" s="684">
        <f t="shared" si="100"/>
        <v>7</v>
      </c>
      <c r="B1312" s="438">
        <v>2320301</v>
      </c>
      <c r="C1312" s="439" t="s">
        <v>1232</v>
      </c>
      <c r="D1312" s="230">
        <v>8871</v>
      </c>
      <c r="E1312" s="230">
        <v>9406</v>
      </c>
      <c r="F1312" s="230">
        <f>8787+800</f>
        <v>9587</v>
      </c>
      <c r="G1312" s="472">
        <f t="shared" si="101"/>
        <v>0.0807124337729681</v>
      </c>
      <c r="H1312" s="472">
        <f t="shared" si="102"/>
        <v>1.01924303635977</v>
      </c>
      <c r="I1312" s="688" t="str">
        <f t="shared" si="103"/>
        <v>是</v>
      </c>
      <c r="J1312" s="689" t="str">
        <f t="shared" si="104"/>
        <v>项</v>
      </c>
      <c r="M1312" s="693">
        <f>VLOOKUP(B1312,[262]公共预算支出!$C$3:$G$395,5,FALSE)</f>
        <v>8787</v>
      </c>
      <c r="O1312" s="691">
        <f>VLOOKUP(B1312,[267]Sheet1!$D$6:$M$413,10,0)</f>
        <v>9587</v>
      </c>
    </row>
    <row r="1313" s="681" customFormat="1" ht="36" customHeight="1" spans="1:15">
      <c r="A1313" s="684">
        <f t="shared" si="100"/>
        <v>7</v>
      </c>
      <c r="B1313" s="438">
        <v>2320302</v>
      </c>
      <c r="C1313" s="439" t="s">
        <v>1233</v>
      </c>
      <c r="D1313" s="230">
        <v>0</v>
      </c>
      <c r="E1313" s="230">
        <v>0</v>
      </c>
      <c r="F1313" s="230"/>
      <c r="G1313" s="475">
        <f t="shared" si="101"/>
        <v>0</v>
      </c>
      <c r="H1313" s="475">
        <f t="shared" si="102"/>
        <v>0</v>
      </c>
      <c r="I1313" s="688" t="str">
        <f t="shared" si="103"/>
        <v>否</v>
      </c>
      <c r="J1313" s="689" t="str">
        <f t="shared" si="104"/>
        <v>项</v>
      </c>
      <c r="M1313" s="408"/>
      <c r="O1313" s="408"/>
    </row>
    <row r="1314" s="681" customFormat="1" ht="36" customHeight="1" spans="1:15">
      <c r="A1314" s="684">
        <f t="shared" si="100"/>
        <v>7</v>
      </c>
      <c r="B1314" s="438">
        <v>2320303</v>
      </c>
      <c r="C1314" s="439" t="s">
        <v>1234</v>
      </c>
      <c r="D1314" s="230">
        <v>0</v>
      </c>
      <c r="E1314" s="230">
        <v>0</v>
      </c>
      <c r="F1314" s="230"/>
      <c r="G1314" s="475">
        <f t="shared" si="101"/>
        <v>0</v>
      </c>
      <c r="H1314" s="475">
        <f t="shared" si="102"/>
        <v>0</v>
      </c>
      <c r="I1314" s="688" t="str">
        <f t="shared" si="103"/>
        <v>否</v>
      </c>
      <c r="J1314" s="689" t="str">
        <f t="shared" si="104"/>
        <v>项</v>
      </c>
      <c r="M1314" s="408"/>
      <c r="O1314" s="408"/>
    </row>
    <row r="1315" s="681" customFormat="1" ht="36" customHeight="1" spans="1:15">
      <c r="A1315" s="684">
        <f t="shared" si="100"/>
        <v>7</v>
      </c>
      <c r="B1315" s="444">
        <v>2320399</v>
      </c>
      <c r="C1315" s="439" t="s">
        <v>1235</v>
      </c>
      <c r="D1315" s="230">
        <v>0</v>
      </c>
      <c r="E1315" s="230">
        <v>0</v>
      </c>
      <c r="F1315" s="230"/>
      <c r="G1315" s="475">
        <f t="shared" si="101"/>
        <v>0</v>
      </c>
      <c r="H1315" s="475">
        <f t="shared" si="102"/>
        <v>0</v>
      </c>
      <c r="I1315" s="688" t="str">
        <f t="shared" si="103"/>
        <v>否</v>
      </c>
      <c r="J1315" s="689" t="str">
        <f t="shared" si="104"/>
        <v>项</v>
      </c>
      <c r="M1315" s="408"/>
      <c r="O1315" s="408"/>
    </row>
    <row r="1316" s="681" customFormat="1" ht="36" customHeight="1" spans="1:10">
      <c r="A1316" s="684">
        <f t="shared" si="100"/>
        <v>4</v>
      </c>
      <c r="B1316" s="451" t="s">
        <v>1370</v>
      </c>
      <c r="C1316" s="445" t="s">
        <v>1341</v>
      </c>
      <c r="D1316" s="230"/>
      <c r="E1316" s="230"/>
      <c r="F1316" s="230"/>
      <c r="G1316" s="475">
        <f t="shared" si="101"/>
        <v>0</v>
      </c>
      <c r="H1316" s="475">
        <f t="shared" si="102"/>
        <v>0</v>
      </c>
      <c r="I1316" s="688" t="str">
        <f t="shared" si="103"/>
        <v>否</v>
      </c>
      <c r="J1316" s="689" t="str">
        <f t="shared" si="104"/>
        <v>项</v>
      </c>
    </row>
    <row r="1317" s="681" customFormat="1" ht="36" customHeight="1" spans="1:10">
      <c r="A1317" s="684">
        <f t="shared" si="100"/>
        <v>3</v>
      </c>
      <c r="B1317" s="437">
        <v>233</v>
      </c>
      <c r="C1317" s="285" t="s">
        <v>280</v>
      </c>
      <c r="D1317" s="286">
        <v>39</v>
      </c>
      <c r="E1317" s="286">
        <v>20</v>
      </c>
      <c r="F1317" s="286">
        <f>F1318</f>
        <v>17</v>
      </c>
      <c r="G1317" s="475">
        <f t="shared" si="101"/>
        <v>-0.564102564102564</v>
      </c>
      <c r="H1317" s="475">
        <f t="shared" si="102"/>
        <v>0.85</v>
      </c>
      <c r="I1317" s="688" t="str">
        <f t="shared" si="103"/>
        <v>是</v>
      </c>
      <c r="J1317" s="689" t="str">
        <f t="shared" si="104"/>
        <v>类</v>
      </c>
    </row>
    <row r="1318" s="681" customFormat="1" ht="36" customHeight="1" spans="1:15">
      <c r="A1318" s="684">
        <f t="shared" si="100"/>
        <v>5</v>
      </c>
      <c r="B1318" s="437">
        <v>23303</v>
      </c>
      <c r="C1318" s="289" t="s">
        <v>1236</v>
      </c>
      <c r="D1318" s="286">
        <v>39</v>
      </c>
      <c r="E1318" s="286">
        <v>20</v>
      </c>
      <c r="F1318" s="286">
        <v>17</v>
      </c>
      <c r="G1318" s="475">
        <f t="shared" si="101"/>
        <v>-0.564102564102564</v>
      </c>
      <c r="H1318" s="475">
        <f t="shared" si="102"/>
        <v>0.85</v>
      </c>
      <c r="I1318" s="688" t="str">
        <f t="shared" si="103"/>
        <v>是</v>
      </c>
      <c r="J1318" s="689" t="str">
        <f t="shared" si="104"/>
        <v>款</v>
      </c>
      <c r="M1318" s="690">
        <v>17</v>
      </c>
      <c r="O1318" s="699">
        <v>17</v>
      </c>
    </row>
    <row r="1319" s="681" customFormat="1" ht="36" customHeight="1" spans="1:10">
      <c r="A1319" s="684">
        <f t="shared" si="100"/>
        <v>3</v>
      </c>
      <c r="B1319" s="437">
        <v>229</v>
      </c>
      <c r="C1319" s="285" t="s">
        <v>281</v>
      </c>
      <c r="D1319" s="286">
        <v>15</v>
      </c>
      <c r="E1319" s="286">
        <v>3690</v>
      </c>
      <c r="F1319" s="286">
        <f>SUM(F1320:F1322,)</f>
        <v>0</v>
      </c>
      <c r="G1319" s="475">
        <f t="shared" si="101"/>
        <v>-1</v>
      </c>
      <c r="H1319" s="475">
        <f t="shared" si="102"/>
        <v>0</v>
      </c>
      <c r="I1319" s="688" t="str">
        <f t="shared" si="103"/>
        <v>是</v>
      </c>
      <c r="J1319" s="689" t="str">
        <f t="shared" si="104"/>
        <v>类</v>
      </c>
    </row>
    <row r="1320" s="681" customFormat="1" ht="36" customHeight="1" spans="1:10">
      <c r="A1320" s="684">
        <f t="shared" si="100"/>
        <v>5</v>
      </c>
      <c r="B1320" s="437">
        <v>22902</v>
      </c>
      <c r="C1320" s="289" t="s">
        <v>1237</v>
      </c>
      <c r="D1320" s="286"/>
      <c r="E1320" s="286">
        <v>0</v>
      </c>
      <c r="F1320" s="286"/>
      <c r="G1320" s="475">
        <f t="shared" si="101"/>
        <v>0</v>
      </c>
      <c r="H1320" s="475">
        <f t="shared" si="102"/>
        <v>0</v>
      </c>
      <c r="I1320" s="688" t="str">
        <f t="shared" si="103"/>
        <v>否</v>
      </c>
      <c r="J1320" s="689" t="str">
        <f t="shared" si="104"/>
        <v>款</v>
      </c>
    </row>
    <row r="1321" s="681" customFormat="1" ht="36" customHeight="1" spans="1:10">
      <c r="A1321" s="684">
        <f t="shared" si="100"/>
        <v>5</v>
      </c>
      <c r="B1321" s="437">
        <v>22999</v>
      </c>
      <c r="C1321" s="289" t="s">
        <v>1101</v>
      </c>
      <c r="D1321" s="286">
        <v>15</v>
      </c>
      <c r="E1321" s="286">
        <v>3690</v>
      </c>
      <c r="F1321" s="286"/>
      <c r="G1321" s="475">
        <f t="shared" si="101"/>
        <v>-1</v>
      </c>
      <c r="H1321" s="475">
        <f t="shared" si="102"/>
        <v>0</v>
      </c>
      <c r="I1321" s="688" t="str">
        <f t="shared" si="103"/>
        <v>是</v>
      </c>
      <c r="J1321" s="689" t="str">
        <f t="shared" si="104"/>
        <v>款</v>
      </c>
    </row>
    <row r="1322" s="681" customFormat="1" ht="36" customHeight="1" spans="1:10">
      <c r="A1322" s="684">
        <f t="shared" si="100"/>
        <v>4</v>
      </c>
      <c r="B1322" s="402" t="s">
        <v>1371</v>
      </c>
      <c r="C1322" s="445" t="s">
        <v>1341</v>
      </c>
      <c r="D1322" s="230"/>
      <c r="E1322" s="230"/>
      <c r="F1322" s="230"/>
      <c r="G1322" s="475">
        <f t="shared" si="101"/>
        <v>0</v>
      </c>
      <c r="H1322" s="475">
        <f t="shared" si="102"/>
        <v>0</v>
      </c>
      <c r="I1322" s="688" t="str">
        <f t="shared" si="103"/>
        <v>否</v>
      </c>
      <c r="J1322" s="689" t="str">
        <f t="shared" si="104"/>
        <v>项</v>
      </c>
    </row>
    <row r="1323" s="681" customFormat="1" ht="36" customHeight="1" spans="1:10">
      <c r="A1323" s="684">
        <f t="shared" si="100"/>
        <v>0</v>
      </c>
      <c r="B1323" s="694"/>
      <c r="C1323" s="456"/>
      <c r="D1323" s="230"/>
      <c r="E1323" s="230"/>
      <c r="F1323" s="230"/>
      <c r="G1323" s="475">
        <f t="shared" si="101"/>
        <v>0</v>
      </c>
      <c r="H1323" s="475">
        <f t="shared" si="102"/>
        <v>0</v>
      </c>
      <c r="I1323" s="688" t="str">
        <f t="shared" si="103"/>
        <v>是</v>
      </c>
      <c r="J1323" s="689"/>
    </row>
    <row r="1324" s="681" customFormat="1" ht="36" customHeight="1" spans="1:10">
      <c r="A1324" s="684">
        <f t="shared" si="100"/>
        <v>0</v>
      </c>
      <c r="B1324" s="695"/>
      <c r="C1324" s="310" t="s">
        <v>1277</v>
      </c>
      <c r="D1324" s="286">
        <f>SUM(D1319,D1317,D1310,D1309,D1258,D1212,D1190,D1144,D1134,D1106,D1085,D1020,D961,D851,D827,D749,D663,D532,D474,D417,D363,D271,D251,D248,D5)</f>
        <v>188022</v>
      </c>
      <c r="E1324" s="286">
        <f>SUM(E1319,E1317,E1310,E1309,E1258,E1212,E1190,E1144,E1134,E1106,E1085,E1020,E961,E851,E827,E749,E663,E532,E474,E417,E363,E271,E251,E248,E5)</f>
        <v>205394</v>
      </c>
      <c r="F1324" s="286">
        <f>SUM(F1319,F1317,F1310,F1309,F1258,F1212,F1190,F1144,F1134,F1106,F1085,F1020,F961,F851,F827,F749,F663,F532,F474,F417,F363,F271,F251,F248,F5)</f>
        <v>204273</v>
      </c>
      <c r="G1324" s="475">
        <f t="shared" si="101"/>
        <v>0.0864313750518557</v>
      </c>
      <c r="H1324" s="475">
        <f t="shared" si="102"/>
        <v>0.994542196948304</v>
      </c>
      <c r="I1324" s="688" t="str">
        <f t="shared" si="103"/>
        <v>是</v>
      </c>
      <c r="J1324" s="689"/>
    </row>
    <row r="1325" ht="31.05" customHeight="1" spans="3:8">
      <c r="C1325" s="696"/>
      <c r="D1325" s="696"/>
      <c r="E1325" s="696"/>
      <c r="F1325" s="696"/>
      <c r="G1325" s="696"/>
      <c r="H1325" s="696"/>
    </row>
    <row r="1326" ht="34.95" customHeight="1" spans="3:8">
      <c r="C1326" s="697"/>
      <c r="D1326" s="697"/>
      <c r="E1326" s="697"/>
      <c r="F1326" s="697"/>
      <c r="G1326" s="697"/>
      <c r="H1326" s="697"/>
    </row>
    <row r="1327" ht="39" hidden="1" customHeight="1" spans="3:8">
      <c r="C1327" s="696"/>
      <c r="D1327" s="696"/>
      <c r="E1327" s="696"/>
      <c r="F1327" s="696"/>
      <c r="G1327" s="696"/>
      <c r="H1327" s="696"/>
    </row>
    <row r="1328" hidden="1" spans="4:6">
      <c r="D1328" s="203">
        <v>188022</v>
      </c>
      <c r="E1328" s="203">
        <v>205394</v>
      </c>
      <c r="F1328" s="698">
        <v>204273</v>
      </c>
    </row>
  </sheetData>
  <autoFilter xmlns:etc="http://www.wps.cn/officeDocument/2017/etCustomData" ref="A4:P1324" etc:filterBottomFollowUsedRange="0">
    <extLst/>
  </autoFilter>
  <mergeCells count="11">
    <mergeCell ref="C1:H1"/>
    <mergeCell ref="E3:F3"/>
    <mergeCell ref="G3:H3"/>
    <mergeCell ref="C1325:H1325"/>
    <mergeCell ref="C1326:H1326"/>
    <mergeCell ref="C1327:H1327"/>
    <mergeCell ref="B3:B4"/>
    <mergeCell ref="C3:C4"/>
    <mergeCell ref="D3:D4"/>
    <mergeCell ref="I3:I4"/>
    <mergeCell ref="J3:J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ignoredErrors>
    <ignoredError sqref="O7:P8 P9 O10:P10 P11:P13 O14:P14 P15 O16:P20 P21 O22:P30 P31 O32:P32 P33:P35 O36:P39 P40:P46 O47:P47 P48 O49:P50 P51:P55 O56:P58 P59 O60:P61 P62:P66 O67:P67 P68 O69:P71 P72:P77 O78:P79 P80:P87 O88:P88 P89:P100 O101:P103 P104:P107 O108:P108 P109 O110:P111 P112:P117 O118:P121 P122:P132 O133:P133 P134:P136 O137:P137 P138 O139:P140 P141:P147 O148:P149 P150:P152 O153:P155 P156:P159 O160:P163 P164:P165 O166:P170 P171:P172 O173:P177 P178:P179 O180:P180 P181 O182:P183 P184:P185 O186:P187 P188 O189:P190 P191:P192 O193:P197 P198:P202 O203:P203 P204 O205:P205 P206 O207:P209 P210:P215 O216:P217 P218:P219 O220:P221 P222:P223 O224:P224 P225:P227 O228:P232 P233:P237 O238:P238 P239:P241 O242:P242 P243 O244:P244 P245 O246:P252 P253:P255 O256:P256 P257 O258:P258 P259 O260:P261 P262 O263:P263 P264 O265:P265 P266 O267:P268 P269 O270:P272 P273:P274 O275:P277 P278:P279 O280:P280 P281:P284 O285:P286 P287:P292 O293:P294 P295:P299 O300:P302 P303:P309 O310:P312 P313:P322 O323:P324 P325:P333 O334:P334 P335:P343 O344:P344 P345:P348 O349:P1318" emptyCellReference="1"/>
  </ignoredError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F12"/>
  <sheetViews>
    <sheetView showGridLines="0" showZeros="0" view="pageBreakPreview" zoomScale="70" zoomScaleNormal="100" workbookViewId="0">
      <selection activeCell="D3" sqref="D3"/>
    </sheetView>
  </sheetViews>
  <sheetFormatPr defaultColWidth="9" defaultRowHeight="13.5" outlineLevelCol="5"/>
  <cols>
    <col min="1" max="1" width="11.1083333333333" style="202" customWidth="1"/>
    <col min="2" max="2" width="72.6666666666667" style="202" customWidth="1"/>
    <col min="3" max="3" width="32.4416666666667" customWidth="1"/>
    <col min="4" max="5" width="16.6666666666667" hidden="1" customWidth="1"/>
    <col min="6" max="6" width="9" hidden="1" customWidth="1"/>
  </cols>
  <sheetData>
    <row r="1" s="673" customFormat="1" ht="45" customHeight="1" spans="1:5">
      <c r="A1" s="674" t="str">
        <f>YEAR(封面!$B$9)-1&amp;"年市本级预备费安排情况表"</f>
        <v>2024年市本级预备费安排情况表</v>
      </c>
      <c r="B1" s="674"/>
      <c r="C1" s="674"/>
      <c r="D1" s="674"/>
      <c r="E1" s="674"/>
    </row>
    <row r="2" ht="36" customHeight="1" spans="1:5">
      <c r="A2" s="410" t="s">
        <v>1372</v>
      </c>
      <c r="B2" s="410"/>
      <c r="C2" s="398" t="s">
        <v>130</v>
      </c>
      <c r="D2" s="412"/>
      <c r="E2" s="412" t="s">
        <v>130</v>
      </c>
    </row>
    <row r="3" ht="45" customHeight="1" spans="1:6">
      <c r="A3" s="413" t="s">
        <v>1373</v>
      </c>
      <c r="B3" s="413" t="s">
        <v>1374</v>
      </c>
      <c r="C3" s="10" t="s">
        <v>1375</v>
      </c>
      <c r="D3" s="414" t="s">
        <v>1376</v>
      </c>
      <c r="E3" s="10" t="s">
        <v>1377</v>
      </c>
      <c r="F3" s="415" t="s">
        <v>134</v>
      </c>
    </row>
    <row r="4" ht="36" customHeight="1" spans="1:6">
      <c r="A4" s="425"/>
      <c r="B4" s="675" t="s">
        <v>1378</v>
      </c>
      <c r="C4" s="221">
        <f>SUM(C5:C12)</f>
        <v>129</v>
      </c>
      <c r="D4" s="417">
        <f>SUM(D5:D12)</f>
        <v>6383</v>
      </c>
      <c r="E4" s="418">
        <f>SUM(E5:E12)</f>
        <v>0</v>
      </c>
      <c r="F4" s="676" t="str">
        <f>IF(C4&lt;&gt;0,"是","否")</f>
        <v>是</v>
      </c>
    </row>
    <row r="5" ht="36" customHeight="1" spans="1:6">
      <c r="A5" s="677">
        <v>1</v>
      </c>
      <c r="B5" s="678" t="s">
        <v>1379</v>
      </c>
      <c r="C5" s="422">
        <v>129</v>
      </c>
      <c r="D5" s="423">
        <v>2000</v>
      </c>
      <c r="E5" s="424"/>
      <c r="F5" s="676" t="str">
        <f>IF(C5&lt;&gt;0,"是","否")</f>
        <v>是</v>
      </c>
    </row>
    <row r="6" ht="36" customHeight="1" spans="1:6">
      <c r="A6" s="677">
        <v>2</v>
      </c>
      <c r="B6" s="678"/>
      <c r="C6" s="422"/>
      <c r="D6" s="679"/>
      <c r="E6" s="680"/>
      <c r="F6" s="676" t="str">
        <f>IF(C5&lt;&gt;0,"是","否")</f>
        <v>是</v>
      </c>
    </row>
    <row r="7" ht="36" customHeight="1" spans="1:6">
      <c r="A7" s="677">
        <v>3</v>
      </c>
      <c r="B7" s="678"/>
      <c r="C7" s="422"/>
      <c r="D7" s="423"/>
      <c r="E7" s="424"/>
      <c r="F7" s="676" t="str">
        <f>IF(C7&lt;&gt;0,"是","否")</f>
        <v>否</v>
      </c>
    </row>
    <row r="8" ht="36" customHeight="1" spans="1:6">
      <c r="A8" s="677">
        <v>4</v>
      </c>
      <c r="B8" s="678"/>
      <c r="C8" s="422"/>
      <c r="D8" s="423">
        <v>4383</v>
      </c>
      <c r="E8" s="424"/>
      <c r="F8" s="676" t="str">
        <f>IF(C8&lt;&gt;0,"是","否")</f>
        <v>否</v>
      </c>
    </row>
    <row r="9" ht="36" customHeight="1" spans="1:6">
      <c r="A9" s="677">
        <v>5</v>
      </c>
      <c r="B9" s="678"/>
      <c r="C9" s="422"/>
      <c r="D9" s="679"/>
      <c r="E9" s="680"/>
      <c r="F9" s="676" t="str">
        <f>IF(C8&lt;&gt;0,"是","否")</f>
        <v>否</v>
      </c>
    </row>
    <row r="10" ht="36" customHeight="1" spans="1:6">
      <c r="A10" s="677">
        <v>6</v>
      </c>
      <c r="B10" s="678"/>
      <c r="C10" s="422"/>
      <c r="D10" s="423"/>
      <c r="E10" s="424"/>
      <c r="F10" s="676" t="str">
        <f>IF(C10&lt;&gt;0,"是","否")</f>
        <v>否</v>
      </c>
    </row>
    <row r="11" ht="36" customHeight="1" spans="1:6">
      <c r="A11" s="677">
        <v>7</v>
      </c>
      <c r="B11" s="678"/>
      <c r="C11" s="422"/>
      <c r="D11" s="679"/>
      <c r="E11" s="680"/>
      <c r="F11" s="676" t="str">
        <f>IF(C10&lt;&gt;0,"是","否")</f>
        <v>否</v>
      </c>
    </row>
    <row r="12" ht="36" customHeight="1" spans="1:6">
      <c r="A12" s="677">
        <v>8</v>
      </c>
      <c r="B12" s="678"/>
      <c r="C12" s="422"/>
      <c r="D12" s="679"/>
      <c r="E12" s="680"/>
      <c r="F12" s="676" t="str">
        <f>IF(C11&lt;&gt;0,"是","否")</f>
        <v>否</v>
      </c>
    </row>
  </sheetData>
  <sortState ref="A4:F23">
    <sortCondition ref="C5" descending="1"/>
  </sortState>
  <mergeCells count="1">
    <mergeCell ref="A1:E1"/>
  </mergeCells>
  <conditionalFormatting sqref="F4:F12">
    <cfRule type="cellIs" dxfId="6" priority="2" stopIfTrue="1" operator="lessThan">
      <formula>0</formula>
    </cfRule>
  </conditionalFormatting>
  <printOptions horizontalCentered="1"/>
  <pageMargins left="0.472222222222222" right="0.472222222222222" top="0.747916666666667" bottom="0.747916666666667" header="0.314583333333333" footer="0.314583333333333"/>
  <pageSetup paperSize="9" scale="75" orientation="portrait"/>
  <headerFooter alignWithMargins="0">
    <oddFooter>&amp;C&amp;18- &amp;P -</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J58"/>
  <sheetViews>
    <sheetView showGridLines="0" showZeros="0" view="pageBreakPreview" zoomScale="70" zoomScaleNormal="100" workbookViewId="0">
      <pane ySplit="4" topLeftCell="A39" activePane="bottomLeft" state="frozen"/>
      <selection/>
      <selection pane="bottomLeft" activeCell="D3" sqref="D3:E3"/>
    </sheetView>
  </sheetViews>
  <sheetFormatPr defaultColWidth="9" defaultRowHeight="14.25"/>
  <cols>
    <col min="1" max="1" width="18.8833333333333" style="273" hidden="1" customWidth="1"/>
    <col min="2" max="2" width="43.775" style="273" customWidth="1"/>
    <col min="3" max="5" width="16.8833333333333" style="273" customWidth="1"/>
    <col min="6" max="7" width="15.1083333333333" style="274" customWidth="1"/>
    <col min="8" max="8" width="3.88333333333333" style="273" hidden="1" customWidth="1"/>
    <col min="9" max="10" width="9" style="273" hidden="1" customWidth="1"/>
    <col min="11" max="16356" width="9" style="273" customWidth="1"/>
    <col min="16357" max="16384" width="9" style="273"/>
  </cols>
  <sheetData>
    <row r="1" ht="45" customHeight="1" spans="2:7">
      <c r="B1" s="276" t="str">
        <f>YEAR(封面!$B$9)-1&amp;"年澄江市政府性基金预算收入执行情况表"</f>
        <v>2024年澄江市政府性基金预算收入执行情况表</v>
      </c>
      <c r="C1" s="276"/>
      <c r="D1" s="276"/>
      <c r="E1" s="276"/>
      <c r="F1" s="276"/>
      <c r="G1" s="276"/>
    </row>
    <row r="2" ht="20.1" customHeight="1" spans="1:7">
      <c r="A2" s="506"/>
      <c r="B2" s="530" t="s">
        <v>1380</v>
      </c>
      <c r="C2" s="511"/>
      <c r="D2" s="511"/>
      <c r="E2" s="277"/>
      <c r="G2" s="668" t="s">
        <v>130</v>
      </c>
    </row>
    <row r="3" s="271" customFormat="1" ht="36" customHeight="1" spans="1:7">
      <c r="A3" s="659" t="s">
        <v>131</v>
      </c>
      <c r="B3" s="514" t="s">
        <v>132</v>
      </c>
      <c r="C3" s="114" t="str">
        <f>YEAR(封面!$B$9)-2&amp;"年
决算数"</f>
        <v>2023年
决算数</v>
      </c>
      <c r="D3" s="67" t="str">
        <f>YEAR(封面!$B$9)-1&amp;"年"</f>
        <v>2024年</v>
      </c>
      <c r="E3" s="67"/>
      <c r="F3" s="535" t="s">
        <v>133</v>
      </c>
      <c r="G3" s="535"/>
    </row>
    <row r="4" s="271" customFormat="1" ht="36" customHeight="1" spans="1:8">
      <c r="A4" s="660"/>
      <c r="B4" s="514"/>
      <c r="C4" s="114"/>
      <c r="D4" s="67" t="s">
        <v>135</v>
      </c>
      <c r="E4" s="114" t="s">
        <v>136</v>
      </c>
      <c r="F4" s="67" t="str">
        <f>"比"&amp;YEAR(封面!$B$9)-2&amp;"年决算数增长%"</f>
        <v>比2023年决算数增长%</v>
      </c>
      <c r="G4" s="67" t="str">
        <f>"完成"&amp;YEAR(封面!$B$9)-1&amp;"年预算数的%"</f>
        <v>完成2024年预算数的%</v>
      </c>
      <c r="H4" s="669" t="s">
        <v>134</v>
      </c>
    </row>
    <row r="5" s="271" customFormat="1" ht="36" customHeight="1" spans="1:8">
      <c r="A5" s="306" t="s">
        <v>1381</v>
      </c>
      <c r="B5" s="345" t="s">
        <v>1382</v>
      </c>
      <c r="C5" s="328"/>
      <c r="D5" s="328"/>
      <c r="E5" s="269"/>
      <c r="F5" s="475">
        <f>IF(C5&lt;0,"",IFERROR(E5/C5-1,0))</f>
        <v>0</v>
      </c>
      <c r="G5" s="475">
        <f>IF(C5&lt;0,"",IFERROR(E5/D5,0))</f>
        <v>0</v>
      </c>
      <c r="H5" s="288" t="str">
        <f>IF(LEN(A5)=7,"是",IF(B5&lt;&gt;"",IF(SUM(C5:E5)&lt;&gt;0,"是","否"),"是"))</f>
        <v>是</v>
      </c>
    </row>
    <row r="6" ht="36" customHeight="1" spans="1:8">
      <c r="A6" s="306" t="s">
        <v>1383</v>
      </c>
      <c r="B6" s="345" t="s">
        <v>1384</v>
      </c>
      <c r="C6" s="328"/>
      <c r="D6" s="328"/>
      <c r="E6" s="269"/>
      <c r="F6" s="475">
        <f t="shared" ref="F6:F28" si="0">IF(C6&lt;0,"",IFERROR(E6/C6-1,0))</f>
        <v>0</v>
      </c>
      <c r="G6" s="475">
        <f t="shared" ref="G6:G28" si="1">IF(C6&lt;0,"",IFERROR(E6/D6,0))</f>
        <v>0</v>
      </c>
      <c r="H6" s="288" t="str">
        <f t="shared" ref="H6:H35" si="2">IF(LEN(A6)=7,"是",IF(B6&lt;&gt;"",IF(SUM(C6:E6)&lt;&gt;0,"是","否"),"是"))</f>
        <v>是</v>
      </c>
    </row>
    <row r="7" ht="36" customHeight="1" spans="1:8">
      <c r="A7" s="306" t="s">
        <v>1385</v>
      </c>
      <c r="B7" s="345" t="s">
        <v>1386</v>
      </c>
      <c r="C7" s="328"/>
      <c r="D7" s="328"/>
      <c r="E7" s="269"/>
      <c r="F7" s="475">
        <f t="shared" si="0"/>
        <v>0</v>
      </c>
      <c r="G7" s="475">
        <f t="shared" si="1"/>
        <v>0</v>
      </c>
      <c r="H7" s="288" t="str">
        <f t="shared" si="2"/>
        <v>是</v>
      </c>
    </row>
    <row r="8" ht="36" customHeight="1" spans="1:8">
      <c r="A8" s="306" t="s">
        <v>1387</v>
      </c>
      <c r="B8" s="345" t="s">
        <v>1388</v>
      </c>
      <c r="C8" s="328"/>
      <c r="D8" s="328"/>
      <c r="E8" s="269"/>
      <c r="F8" s="475">
        <f t="shared" si="0"/>
        <v>0</v>
      </c>
      <c r="G8" s="475">
        <f t="shared" si="1"/>
        <v>0</v>
      </c>
      <c r="H8" s="288" t="str">
        <f t="shared" si="2"/>
        <v>是</v>
      </c>
    </row>
    <row r="9" ht="36" customHeight="1" spans="1:8">
      <c r="A9" s="306" t="s">
        <v>1389</v>
      </c>
      <c r="B9" s="345" t="s">
        <v>1390</v>
      </c>
      <c r="C9" s="328">
        <v>109756</v>
      </c>
      <c r="D9" s="328">
        <f>SUM(D10:D14)</f>
        <v>122965</v>
      </c>
      <c r="E9" s="328">
        <f>SUM(E10:E14)</f>
        <v>26030</v>
      </c>
      <c r="F9" s="475">
        <f t="shared" si="0"/>
        <v>-0.762837566966726</v>
      </c>
      <c r="G9" s="475">
        <f t="shared" si="1"/>
        <v>0.211686252185581</v>
      </c>
      <c r="H9" s="288" t="str">
        <f t="shared" si="2"/>
        <v>是</v>
      </c>
    </row>
    <row r="10" ht="36" customHeight="1" spans="1:8">
      <c r="A10" s="306" t="s">
        <v>1391</v>
      </c>
      <c r="B10" s="347" t="s">
        <v>1392</v>
      </c>
      <c r="C10" s="322">
        <v>109654</v>
      </c>
      <c r="D10" s="322">
        <v>122965</v>
      </c>
      <c r="E10" s="268">
        <v>18816</v>
      </c>
      <c r="F10" s="472">
        <f t="shared" si="0"/>
        <v>-0.828405712513907</v>
      </c>
      <c r="G10" s="472">
        <f t="shared" si="1"/>
        <v>0.15301915179116</v>
      </c>
      <c r="H10" s="288" t="str">
        <f t="shared" si="2"/>
        <v>是</v>
      </c>
    </row>
    <row r="11" ht="36" customHeight="1" spans="1:8">
      <c r="A11" s="306" t="s">
        <v>1393</v>
      </c>
      <c r="B11" s="347" t="s">
        <v>1394</v>
      </c>
      <c r="C11" s="322">
        <v>704</v>
      </c>
      <c r="D11" s="322"/>
      <c r="E11" s="268">
        <v>3871</v>
      </c>
      <c r="F11" s="472">
        <f t="shared" si="0"/>
        <v>4.49857954545455</v>
      </c>
      <c r="G11" s="472">
        <f t="shared" si="1"/>
        <v>0</v>
      </c>
      <c r="H11" s="288" t="str">
        <f t="shared" si="2"/>
        <v>是</v>
      </c>
    </row>
    <row r="12" ht="36" customHeight="1" spans="1:8">
      <c r="A12" s="306" t="s">
        <v>1395</v>
      </c>
      <c r="B12" s="347" t="s">
        <v>1396</v>
      </c>
      <c r="C12" s="322">
        <v>385</v>
      </c>
      <c r="D12" s="322"/>
      <c r="E12" s="268">
        <v>3370</v>
      </c>
      <c r="F12" s="472">
        <f t="shared" si="0"/>
        <v>7.75324675324675</v>
      </c>
      <c r="G12" s="472">
        <f t="shared" si="1"/>
        <v>0</v>
      </c>
      <c r="H12" s="288" t="str">
        <f t="shared" si="2"/>
        <v>是</v>
      </c>
    </row>
    <row r="13" ht="36" customHeight="1" spans="1:8">
      <c r="A13" s="306" t="s">
        <v>1397</v>
      </c>
      <c r="B13" s="347" t="s">
        <v>1398</v>
      </c>
      <c r="C13" s="322">
        <v>-987</v>
      </c>
      <c r="D13" s="322"/>
      <c r="E13" s="268">
        <v>-27</v>
      </c>
      <c r="F13" s="472" t="str">
        <f t="shared" si="0"/>
        <v/>
      </c>
      <c r="G13" s="475" t="str">
        <f t="shared" si="1"/>
        <v/>
      </c>
      <c r="H13" s="288" t="str">
        <f t="shared" si="2"/>
        <v>是</v>
      </c>
    </row>
    <row r="14" ht="36" customHeight="1" spans="1:8">
      <c r="A14" s="306" t="s">
        <v>1399</v>
      </c>
      <c r="B14" s="347" t="s">
        <v>1400</v>
      </c>
      <c r="C14" s="322"/>
      <c r="D14" s="322"/>
      <c r="E14" s="268"/>
      <c r="F14" s="472">
        <f t="shared" si="0"/>
        <v>0</v>
      </c>
      <c r="G14" s="472">
        <f t="shared" si="1"/>
        <v>0</v>
      </c>
      <c r="H14" s="288" t="str">
        <f t="shared" si="2"/>
        <v>否</v>
      </c>
    </row>
    <row r="15" ht="36" customHeight="1" spans="1:8">
      <c r="A15" s="370" t="s">
        <v>1401</v>
      </c>
      <c r="B15" s="210" t="s">
        <v>1402</v>
      </c>
      <c r="C15" s="328"/>
      <c r="D15" s="328"/>
      <c r="E15" s="269"/>
      <c r="F15" s="475">
        <f t="shared" si="0"/>
        <v>0</v>
      </c>
      <c r="G15" s="475">
        <f t="shared" si="1"/>
        <v>0</v>
      </c>
      <c r="H15" s="288" t="str">
        <f t="shared" si="2"/>
        <v>是</v>
      </c>
    </row>
    <row r="16" ht="36" customHeight="1" spans="1:8">
      <c r="A16" s="370" t="s">
        <v>1403</v>
      </c>
      <c r="B16" s="210" t="s">
        <v>1404</v>
      </c>
      <c r="C16" s="328">
        <f>SUM(C17:C18)</f>
        <v>0</v>
      </c>
      <c r="D16" s="328">
        <f>SUM(D17:D18)</f>
        <v>0</v>
      </c>
      <c r="E16" s="328">
        <f>SUM(E17:E18)</f>
        <v>0</v>
      </c>
      <c r="F16" s="475">
        <f t="shared" si="0"/>
        <v>0</v>
      </c>
      <c r="G16" s="475">
        <f t="shared" si="1"/>
        <v>0</v>
      </c>
      <c r="H16" s="288" t="str">
        <f t="shared" si="2"/>
        <v>是</v>
      </c>
    </row>
    <row r="17" ht="36" customHeight="1" spans="1:8">
      <c r="A17" s="370" t="s">
        <v>1405</v>
      </c>
      <c r="B17" s="347" t="s">
        <v>1406</v>
      </c>
      <c r="C17" s="322"/>
      <c r="D17" s="322"/>
      <c r="E17" s="268"/>
      <c r="F17" s="472">
        <f t="shared" si="0"/>
        <v>0</v>
      </c>
      <c r="G17" s="472">
        <f t="shared" si="1"/>
        <v>0</v>
      </c>
      <c r="H17" s="288" t="str">
        <f t="shared" si="2"/>
        <v>否</v>
      </c>
    </row>
    <row r="18" ht="36" customHeight="1" spans="1:8">
      <c r="A18" s="370" t="s">
        <v>1407</v>
      </c>
      <c r="B18" s="347" t="s">
        <v>1408</v>
      </c>
      <c r="C18" s="322"/>
      <c r="D18" s="322"/>
      <c r="E18" s="268"/>
      <c r="F18" s="472">
        <f t="shared" si="0"/>
        <v>0</v>
      </c>
      <c r="G18" s="472">
        <f t="shared" si="1"/>
        <v>0</v>
      </c>
      <c r="H18" s="288" t="str">
        <f t="shared" si="2"/>
        <v>否</v>
      </c>
    </row>
    <row r="19" ht="36" customHeight="1" spans="1:8">
      <c r="A19" s="370" t="s">
        <v>1409</v>
      </c>
      <c r="B19" s="210" t="s">
        <v>1410</v>
      </c>
      <c r="C19" s="328"/>
      <c r="D19" s="328"/>
      <c r="E19" s="269"/>
      <c r="F19" s="475">
        <f t="shared" si="0"/>
        <v>0</v>
      </c>
      <c r="G19" s="475">
        <f t="shared" si="1"/>
        <v>0</v>
      </c>
      <c r="H19" s="288" t="str">
        <f t="shared" si="2"/>
        <v>是</v>
      </c>
    </row>
    <row r="20" ht="36" customHeight="1" spans="1:8">
      <c r="A20" s="370" t="s">
        <v>1411</v>
      </c>
      <c r="B20" s="210" t="s">
        <v>1412</v>
      </c>
      <c r="C20" s="328"/>
      <c r="D20" s="328"/>
      <c r="E20" s="269"/>
      <c r="F20" s="475">
        <f t="shared" si="0"/>
        <v>0</v>
      </c>
      <c r="G20" s="475">
        <f t="shared" si="1"/>
        <v>0</v>
      </c>
      <c r="H20" s="288" t="str">
        <f t="shared" si="2"/>
        <v>是</v>
      </c>
    </row>
    <row r="21" ht="36" customHeight="1" spans="1:8">
      <c r="A21" s="370" t="s">
        <v>1413</v>
      </c>
      <c r="B21" s="210" t="s">
        <v>1414</v>
      </c>
      <c r="C21" s="328"/>
      <c r="D21" s="328"/>
      <c r="E21" s="269"/>
      <c r="F21" s="475">
        <f t="shared" si="0"/>
        <v>0</v>
      </c>
      <c r="G21" s="475">
        <f t="shared" si="1"/>
        <v>0</v>
      </c>
      <c r="H21" s="288" t="str">
        <f t="shared" si="2"/>
        <v>是</v>
      </c>
    </row>
    <row r="22" ht="36" customHeight="1" spans="1:8">
      <c r="A22" s="306" t="s">
        <v>1415</v>
      </c>
      <c r="B22" s="345" t="s">
        <v>1416</v>
      </c>
      <c r="C22" s="328"/>
      <c r="D22" s="328"/>
      <c r="E22" s="269"/>
      <c r="F22" s="475">
        <f t="shared" si="0"/>
        <v>0</v>
      </c>
      <c r="G22" s="475">
        <f t="shared" si="1"/>
        <v>0</v>
      </c>
      <c r="H22" s="288" t="str">
        <f t="shared" si="2"/>
        <v>是</v>
      </c>
    </row>
    <row r="23" ht="36" customHeight="1" spans="1:8">
      <c r="A23" s="306" t="s">
        <v>1417</v>
      </c>
      <c r="B23" s="345" t="s">
        <v>1418</v>
      </c>
      <c r="C23" s="328">
        <v>367</v>
      </c>
      <c r="D23" s="328">
        <v>2942</v>
      </c>
      <c r="E23" s="269">
        <v>1734</v>
      </c>
      <c r="F23" s="475">
        <f t="shared" si="0"/>
        <v>3.72479564032698</v>
      </c>
      <c r="G23" s="475">
        <f t="shared" si="1"/>
        <v>0.589394969408566</v>
      </c>
      <c r="H23" s="288" t="str">
        <f t="shared" si="2"/>
        <v>是</v>
      </c>
    </row>
    <row r="24" ht="36" customHeight="1" spans="1:8">
      <c r="A24" s="306" t="s">
        <v>1419</v>
      </c>
      <c r="B24" s="345" t="s">
        <v>1420</v>
      </c>
      <c r="C24" s="328"/>
      <c r="D24" s="328"/>
      <c r="E24" s="269"/>
      <c r="F24" s="475">
        <f t="shared" si="0"/>
        <v>0</v>
      </c>
      <c r="G24" s="475">
        <f t="shared" si="1"/>
        <v>0</v>
      </c>
      <c r="H24" s="288" t="str">
        <f t="shared" si="2"/>
        <v>是</v>
      </c>
    </row>
    <row r="25" ht="36" customHeight="1" spans="1:8">
      <c r="A25" s="306" t="s">
        <v>1421</v>
      </c>
      <c r="B25" s="345" t="s">
        <v>1422</v>
      </c>
      <c r="C25" s="328"/>
      <c r="D25" s="328"/>
      <c r="E25" s="269"/>
      <c r="F25" s="475">
        <f t="shared" si="0"/>
        <v>0</v>
      </c>
      <c r="G25" s="475">
        <f t="shared" si="1"/>
        <v>0</v>
      </c>
      <c r="H25" s="288" t="str">
        <f t="shared" si="2"/>
        <v>是</v>
      </c>
    </row>
    <row r="26" ht="36" customHeight="1" spans="1:8">
      <c r="A26" s="306" t="s">
        <v>1423</v>
      </c>
      <c r="B26" s="345" t="s">
        <v>1424</v>
      </c>
      <c r="C26" s="328">
        <v>17</v>
      </c>
      <c r="D26" s="328"/>
      <c r="E26" s="269">
        <v>43901</v>
      </c>
      <c r="F26" s="475">
        <f t="shared" si="0"/>
        <v>2581.41176470588</v>
      </c>
      <c r="G26" s="475">
        <f t="shared" si="1"/>
        <v>0</v>
      </c>
      <c r="H26" s="288" t="str">
        <f t="shared" si="2"/>
        <v>是</v>
      </c>
    </row>
    <row r="27" ht="36" customHeight="1" spans="1:8">
      <c r="A27" s="306"/>
      <c r="B27" s="307"/>
      <c r="C27" s="322"/>
      <c r="D27" s="322"/>
      <c r="E27" s="286"/>
      <c r="F27" s="475">
        <f t="shared" si="0"/>
        <v>0</v>
      </c>
      <c r="G27" s="475">
        <f t="shared" si="1"/>
        <v>0</v>
      </c>
      <c r="H27" s="288" t="str">
        <f t="shared" si="2"/>
        <v>是</v>
      </c>
    </row>
    <row r="28" ht="36" customHeight="1" spans="1:8">
      <c r="A28" s="309"/>
      <c r="B28" s="310" t="s">
        <v>1425</v>
      </c>
      <c r="C28" s="328">
        <f>SUM(C5,C6,C7,C8,C9,C15,C16,C19,C20,C21,C22,C23,C24,C25,C26)</f>
        <v>110140</v>
      </c>
      <c r="D28" s="328">
        <f>SUM(D5,D6,D7,D8,D9,D15,D16,D19,D20,D21,D22,D23,D24,D25,D26)</f>
        <v>125907</v>
      </c>
      <c r="E28" s="328">
        <f>SUM(E5,E6,E7,E8,E9,E15,E16,E19,E20,E21,E22,E23,E24,E25,E26)</f>
        <v>71665</v>
      </c>
      <c r="F28" s="475">
        <f t="shared" si="0"/>
        <v>-0.349328127837298</v>
      </c>
      <c r="G28" s="475">
        <f t="shared" si="1"/>
        <v>0.569189957667167</v>
      </c>
      <c r="H28" s="288" t="str">
        <f t="shared" si="2"/>
        <v>是</v>
      </c>
    </row>
    <row r="29" ht="36" customHeight="1" spans="1:8">
      <c r="A29" s="371">
        <v>105</v>
      </c>
      <c r="B29" s="326" t="s">
        <v>1426</v>
      </c>
      <c r="C29" s="328">
        <f>SUM(C30,C34)</f>
        <v>0</v>
      </c>
      <c r="D29" s="328">
        <f>SUM(D30,D34)</f>
        <v>0</v>
      </c>
      <c r="E29" s="328">
        <f>SUM(E30,E34)</f>
        <v>0</v>
      </c>
      <c r="F29" s="475"/>
      <c r="G29" s="475"/>
      <c r="H29" s="288" t="str">
        <f t="shared" si="2"/>
        <v>否</v>
      </c>
    </row>
    <row r="30" ht="36" customHeight="1" spans="1:8">
      <c r="A30" s="371"/>
      <c r="B30" s="670" t="s">
        <v>1427</v>
      </c>
      <c r="C30" s="322">
        <f>SUM(C31:C33)</f>
        <v>0</v>
      </c>
      <c r="D30" s="322">
        <f>SUM(D31:D33)</f>
        <v>0</v>
      </c>
      <c r="E30" s="322">
        <f>SUM(E31:E33)</f>
        <v>0</v>
      </c>
      <c r="F30" s="475"/>
      <c r="G30" s="475"/>
      <c r="H30" s="288" t="str">
        <f t="shared" si="2"/>
        <v>否</v>
      </c>
    </row>
    <row r="31" ht="36" customHeight="1" spans="1:8">
      <c r="A31" s="371"/>
      <c r="B31" s="314" t="s">
        <v>1428</v>
      </c>
      <c r="C31" s="322">
        <f>'08'!C31</f>
        <v>0</v>
      </c>
      <c r="D31" s="322">
        <f>'08'!D31</f>
        <v>0</v>
      </c>
      <c r="E31" s="322">
        <f>'08'!E31</f>
        <v>0</v>
      </c>
      <c r="F31" s="475"/>
      <c r="G31" s="475"/>
      <c r="H31" s="288" t="str">
        <f t="shared" si="2"/>
        <v>否</v>
      </c>
    </row>
    <row r="32" ht="36" customHeight="1" spans="1:8">
      <c r="A32" s="371"/>
      <c r="B32" s="314" t="s">
        <v>1429</v>
      </c>
      <c r="C32" s="322">
        <f>'08'!C32</f>
        <v>0</v>
      </c>
      <c r="D32" s="322">
        <f>'08'!D32</f>
        <v>0</v>
      </c>
      <c r="E32" s="322">
        <f>'08'!E32</f>
        <v>0</v>
      </c>
      <c r="F32" s="475"/>
      <c r="G32" s="475"/>
      <c r="H32" s="288" t="str">
        <f t="shared" si="2"/>
        <v>否</v>
      </c>
    </row>
    <row r="33" ht="36" customHeight="1" spans="1:8">
      <c r="A33" s="371"/>
      <c r="B33" s="314" t="s">
        <v>1430</v>
      </c>
      <c r="C33" s="316">
        <f>'08'!C33</f>
        <v>0</v>
      </c>
      <c r="D33" s="316">
        <f>'08'!D33</f>
        <v>0</v>
      </c>
      <c r="E33" s="316">
        <f>'08'!E33</f>
        <v>0</v>
      </c>
      <c r="F33" s="475"/>
      <c r="G33" s="475"/>
      <c r="H33" s="288" t="str">
        <f t="shared" si="2"/>
        <v>否</v>
      </c>
    </row>
    <row r="34" ht="36" customHeight="1" spans="1:8">
      <c r="A34" s="371"/>
      <c r="B34" s="670" t="s">
        <v>1431</v>
      </c>
      <c r="C34" s="316">
        <f>'08'!C34</f>
        <v>0</v>
      </c>
      <c r="D34" s="316">
        <f>'08'!D34</f>
        <v>0</v>
      </c>
      <c r="E34" s="316">
        <f>'08'!E34</f>
        <v>0</v>
      </c>
      <c r="F34" s="475"/>
      <c r="G34" s="475"/>
      <c r="H34" s="288" t="str">
        <f t="shared" si="2"/>
        <v>否</v>
      </c>
    </row>
    <row r="35" ht="36" customHeight="1" spans="1:8">
      <c r="A35" s="371">
        <v>110</v>
      </c>
      <c r="B35" s="326" t="s">
        <v>78</v>
      </c>
      <c r="C35" s="328">
        <f>SUM(C36,C46,C48:C50)</f>
        <v>101437</v>
      </c>
      <c r="D35" s="328">
        <f>SUM(D36,D46,D48:D49)</f>
        <v>3157</v>
      </c>
      <c r="E35" s="328">
        <f>SUM(E36,E46,E48:E50)</f>
        <v>320979</v>
      </c>
      <c r="F35" s="475">
        <f>IF(C35&lt;0,"",IFERROR(E35/C35-1,0))</f>
        <v>2.16431873971036</v>
      </c>
      <c r="G35" s="475">
        <f>IF(C35&lt;0,"",IFERROR(E35/D35,0))</f>
        <v>101.672157111182</v>
      </c>
      <c r="H35" s="288" t="str">
        <f t="shared" si="2"/>
        <v>是</v>
      </c>
    </row>
    <row r="36" ht="36" customHeight="1" spans="1:8">
      <c r="A36" s="371">
        <v>11004</v>
      </c>
      <c r="B36" s="670" t="s">
        <v>1432</v>
      </c>
      <c r="C36" s="230">
        <f>SUM(C37:C45)</f>
        <v>3301</v>
      </c>
      <c r="D36" s="230">
        <f>SUM(D37:D45)</f>
        <v>1000</v>
      </c>
      <c r="E36" s="230">
        <f>SUM(E37:E45)</f>
        <v>22540</v>
      </c>
      <c r="F36" s="472">
        <f t="shared" ref="F36:F51" si="3">IF(C36&lt;0,"",IFERROR(E36/C36-1,0))</f>
        <v>5.82823386852469</v>
      </c>
      <c r="G36" s="472">
        <f t="shared" ref="G36:G51" si="4">IF(C36&lt;0,"",IFERROR(E36/D36,0))</f>
        <v>22.54</v>
      </c>
      <c r="H36" s="288" t="str">
        <f>IF(LEN(A36)&lt;=5,"是",IF(B36&lt;&gt;"",IF(SUM(C36:E36)&lt;&gt;0,"是","否"),"是"))</f>
        <v>是</v>
      </c>
    </row>
    <row r="37" ht="36" customHeight="1" spans="1:8">
      <c r="A37" s="354">
        <v>1100404</v>
      </c>
      <c r="B37" s="655" t="s">
        <v>228</v>
      </c>
      <c r="C37" s="296">
        <f>'08'!C37</f>
        <v>0</v>
      </c>
      <c r="D37" s="296">
        <f>'08'!D37</f>
        <v>0</v>
      </c>
      <c r="E37" s="296">
        <f>'08'!E37</f>
        <v>0</v>
      </c>
      <c r="F37" s="472">
        <f t="shared" si="3"/>
        <v>0</v>
      </c>
      <c r="G37" s="472">
        <f t="shared" si="4"/>
        <v>0</v>
      </c>
      <c r="H37" s="288" t="str">
        <f>IF(LEN(A37)&lt;=5,"是",IF(B37&lt;&gt;"",IF(SUM(C37:E37)&lt;&gt;0,"是","否"),"是"))</f>
        <v>否</v>
      </c>
    </row>
    <row r="38" ht="36" customHeight="1" spans="1:8">
      <c r="A38" s="354">
        <v>1100405</v>
      </c>
      <c r="B38" s="314" t="s">
        <v>229</v>
      </c>
      <c r="C38" s="296">
        <v>1</v>
      </c>
      <c r="D38" s="296">
        <v>1</v>
      </c>
      <c r="E38" s="296">
        <v>2</v>
      </c>
      <c r="F38" s="472">
        <f t="shared" si="3"/>
        <v>1</v>
      </c>
      <c r="G38" s="472">
        <f t="shared" si="4"/>
        <v>2</v>
      </c>
      <c r="H38" s="288" t="s">
        <v>1433</v>
      </c>
    </row>
    <row r="39" ht="36" customHeight="1" spans="1:8">
      <c r="A39" s="354">
        <v>1100406</v>
      </c>
      <c r="B39" s="314" t="s">
        <v>230</v>
      </c>
      <c r="C39" s="296">
        <v>541</v>
      </c>
      <c r="D39" s="296">
        <f>'08'!D39</f>
        <v>0</v>
      </c>
      <c r="E39" s="296">
        <f>'08'!E39</f>
        <v>0</v>
      </c>
      <c r="F39" s="472">
        <f t="shared" si="3"/>
        <v>-1</v>
      </c>
      <c r="G39" s="472">
        <f t="shared" si="4"/>
        <v>0</v>
      </c>
      <c r="H39" s="288" t="s">
        <v>1433</v>
      </c>
    </row>
    <row r="40" ht="36" customHeight="1" spans="1:8">
      <c r="A40" s="354">
        <v>1100407</v>
      </c>
      <c r="B40" s="314" t="s">
        <v>232</v>
      </c>
      <c r="C40" s="296">
        <f>'08'!C40</f>
        <v>0</v>
      </c>
      <c r="D40" s="296">
        <f>'08'!D40</f>
        <v>0</v>
      </c>
      <c r="E40" s="296">
        <f>'08'!E40</f>
        <v>0</v>
      </c>
      <c r="F40" s="472">
        <f t="shared" si="3"/>
        <v>0</v>
      </c>
      <c r="G40" s="472">
        <f t="shared" si="4"/>
        <v>0</v>
      </c>
      <c r="H40" s="288" t="s">
        <v>1433</v>
      </c>
    </row>
    <row r="41" ht="36" customHeight="1" spans="1:8">
      <c r="A41" s="354">
        <v>1100408</v>
      </c>
      <c r="B41" s="314" t="s">
        <v>233</v>
      </c>
      <c r="C41" s="296">
        <v>1503</v>
      </c>
      <c r="D41" s="296">
        <v>460</v>
      </c>
      <c r="E41" s="296">
        <v>21055</v>
      </c>
      <c r="F41" s="472">
        <f t="shared" si="3"/>
        <v>13.0086493679308</v>
      </c>
      <c r="G41" s="472">
        <f t="shared" si="4"/>
        <v>45.7717391304348</v>
      </c>
      <c r="H41" s="288" t="str">
        <f>IF(LEN(A41)&lt;=5,"是",IF(B41&lt;&gt;"",IF(SUM(C41:E41)&lt;&gt;0,"是","否"),"是"))</f>
        <v>是</v>
      </c>
    </row>
    <row r="42" ht="36" customHeight="1" spans="1:8">
      <c r="A42" s="354">
        <v>1100409</v>
      </c>
      <c r="B42" s="314" t="s">
        <v>234</v>
      </c>
      <c r="C42" s="296">
        <v>10</v>
      </c>
      <c r="D42" s="296">
        <f>'08'!D42</f>
        <v>0</v>
      </c>
      <c r="E42" s="296">
        <v>553</v>
      </c>
      <c r="F42" s="472">
        <f t="shared" si="3"/>
        <v>54.3</v>
      </c>
      <c r="G42" s="472">
        <f t="shared" si="4"/>
        <v>0</v>
      </c>
      <c r="H42" s="288" t="s">
        <v>1433</v>
      </c>
    </row>
    <row r="43" ht="36" customHeight="1" spans="1:8">
      <c r="A43" s="354">
        <v>1100410</v>
      </c>
      <c r="B43" s="314" t="s">
        <v>235</v>
      </c>
      <c r="C43" s="296">
        <f>'08'!C43</f>
        <v>0</v>
      </c>
      <c r="D43" s="296">
        <f>'08'!D43</f>
        <v>0</v>
      </c>
      <c r="E43" s="296">
        <f>'08'!E43</f>
        <v>0</v>
      </c>
      <c r="F43" s="472">
        <f t="shared" si="3"/>
        <v>0</v>
      </c>
      <c r="G43" s="472">
        <f t="shared" si="4"/>
        <v>0</v>
      </c>
      <c r="H43" s="288" t="s">
        <v>1433</v>
      </c>
    </row>
    <row r="44" ht="36" customHeight="1" spans="1:8">
      <c r="A44" s="354">
        <v>1100411</v>
      </c>
      <c r="B44" s="314" t="s">
        <v>236</v>
      </c>
      <c r="C44" s="296">
        <f>'08'!C44</f>
        <v>0</v>
      </c>
      <c r="D44" s="296">
        <f>'08'!D44</f>
        <v>0</v>
      </c>
      <c r="E44" s="296">
        <f>'08'!E44</f>
        <v>0</v>
      </c>
      <c r="F44" s="472">
        <f t="shared" si="3"/>
        <v>0</v>
      </c>
      <c r="G44" s="472">
        <f t="shared" si="4"/>
        <v>0</v>
      </c>
      <c r="H44" s="288" t="str">
        <f>IF(LEN(A44)&lt;=5,"是",IF(B44&lt;&gt;"",IF(SUM(C44:E44)&lt;&gt;0,"是","否"),"是"))</f>
        <v>否</v>
      </c>
    </row>
    <row r="45" ht="36" customHeight="1" spans="1:8">
      <c r="A45" s="354">
        <v>1100499</v>
      </c>
      <c r="B45" s="314" t="s">
        <v>161</v>
      </c>
      <c r="C45" s="296">
        <v>1246</v>
      </c>
      <c r="D45" s="296">
        <v>539</v>
      </c>
      <c r="E45" s="296">
        <v>930</v>
      </c>
      <c r="F45" s="472">
        <f t="shared" si="3"/>
        <v>-0.253611556982343</v>
      </c>
      <c r="G45" s="472">
        <f t="shared" si="4"/>
        <v>1.72541743970315</v>
      </c>
      <c r="H45" s="288" t="s">
        <v>1433</v>
      </c>
    </row>
    <row r="46" ht="36" customHeight="1" spans="1:8">
      <c r="A46" s="353">
        <v>11006</v>
      </c>
      <c r="B46" s="654" t="s">
        <v>1265</v>
      </c>
      <c r="C46" s="230">
        <f>C47</f>
        <v>0</v>
      </c>
      <c r="D46" s="230">
        <f>D47</f>
        <v>0</v>
      </c>
      <c r="E46" s="230">
        <f>E47</f>
        <v>0</v>
      </c>
      <c r="F46" s="472">
        <f t="shared" si="3"/>
        <v>0</v>
      </c>
      <c r="G46" s="472">
        <f t="shared" si="4"/>
        <v>0</v>
      </c>
      <c r="H46" s="288" t="str">
        <f>IF(LEN(A46)&lt;=3,"是",IF(B46&lt;&gt;"",IF(SUM(C46:E46)&lt;&gt;0,"是","否"),"是"))</f>
        <v>否</v>
      </c>
    </row>
    <row r="47" ht="36" customHeight="1" spans="1:8">
      <c r="A47" s="353">
        <v>1100603</v>
      </c>
      <c r="B47" s="314" t="s">
        <v>1434</v>
      </c>
      <c r="C47" s="230"/>
      <c r="D47" s="230"/>
      <c r="E47" s="230"/>
      <c r="F47" s="472">
        <f t="shared" si="3"/>
        <v>0</v>
      </c>
      <c r="G47" s="472">
        <f t="shared" si="4"/>
        <v>0</v>
      </c>
      <c r="H47" s="288" t="str">
        <f>IF(LEN(A47)&lt;=5,"是",IF(B47&lt;&gt;"",IF(SUM(C47:E47)&lt;&gt;0,"是","否"),"是"))</f>
        <v>否</v>
      </c>
    </row>
    <row r="48" ht="36" customHeight="1" spans="1:8">
      <c r="A48" s="354">
        <v>11008</v>
      </c>
      <c r="B48" s="654" t="s">
        <v>68</v>
      </c>
      <c r="C48" s="268">
        <v>8553</v>
      </c>
      <c r="D48" s="268">
        <v>2157</v>
      </c>
      <c r="E48" s="268">
        <v>2340</v>
      </c>
      <c r="F48" s="472">
        <f t="shared" si="3"/>
        <v>-0.726411785338478</v>
      </c>
      <c r="G48" s="472">
        <f t="shared" si="4"/>
        <v>1.08484005563282</v>
      </c>
      <c r="H48" s="288" t="str">
        <f>IF(LEN(A48)&lt;=5,"是",IF(B48&lt;&gt;"",IF(SUM(C48:E48)&lt;&gt;0,"是","否"),"是"))</f>
        <v>是</v>
      </c>
    </row>
    <row r="49" ht="36" customHeight="1" spans="1:8">
      <c r="A49" s="354">
        <v>11009</v>
      </c>
      <c r="B49" s="654" t="s">
        <v>17</v>
      </c>
      <c r="C49" s="268">
        <v>13163</v>
      </c>
      <c r="D49" s="268"/>
      <c r="E49" s="230">
        <v>46399</v>
      </c>
      <c r="F49" s="472">
        <f t="shared" si="3"/>
        <v>2.52495631694902</v>
      </c>
      <c r="G49" s="472">
        <f t="shared" si="4"/>
        <v>0</v>
      </c>
      <c r="H49" s="288" t="str">
        <f>IF(LEN(A49)&lt;=5,"是",IF(B49&lt;&gt;"",IF(SUM(C49:E49)&lt;&gt;0,"是","否"),"是"))</f>
        <v>是</v>
      </c>
    </row>
    <row r="50" ht="36" customHeight="1" spans="1:8">
      <c r="A50" s="354">
        <v>11011</v>
      </c>
      <c r="B50" s="654" t="s">
        <v>1435</v>
      </c>
      <c r="C50" s="268">
        <v>76420</v>
      </c>
      <c r="D50" s="268"/>
      <c r="E50" s="230">
        <v>249700</v>
      </c>
      <c r="F50" s="472">
        <f t="shared" si="3"/>
        <v>2.26746924888773</v>
      </c>
      <c r="G50" s="472">
        <f t="shared" si="4"/>
        <v>0</v>
      </c>
      <c r="H50" s="288"/>
    </row>
    <row r="51" ht="36" customHeight="1" spans="1:10">
      <c r="A51" s="671"/>
      <c r="B51" s="672" t="s">
        <v>254</v>
      </c>
      <c r="C51" s="269">
        <f>SUM(C28:C29,C35)</f>
        <v>211577</v>
      </c>
      <c r="D51" s="269">
        <f>SUM(D28:D29,D35)</f>
        <v>129064</v>
      </c>
      <c r="E51" s="269">
        <f>SUM(E28:E29,E35)</f>
        <v>392644</v>
      </c>
      <c r="F51" s="475">
        <f t="shared" si="3"/>
        <v>0.855797180222803</v>
      </c>
      <c r="G51" s="475">
        <f t="shared" si="4"/>
        <v>3.04224260831835</v>
      </c>
      <c r="H51" s="288" t="str">
        <f>IF(LEN(A51)&lt;=5,"是",IF(B51&lt;&gt;"",IF(SUM(C51:E51)&lt;&gt;0,"是","否"),"是"))</f>
        <v>是</v>
      </c>
      <c r="J51" s="273" t="b">
        <f>C51='07'!D291</f>
        <v>1</v>
      </c>
    </row>
    <row r="52" ht="58.95" customHeight="1" spans="2:7">
      <c r="B52" s="331"/>
      <c r="C52" s="331"/>
      <c r="D52" s="331"/>
      <c r="E52" s="331"/>
      <c r="F52" s="331"/>
      <c r="G52" s="331"/>
    </row>
    <row r="53" hidden="1" spans="6:6">
      <c r="F53" s="274" t="str">
        <f>IF(C26&lt;&gt;0,IF((E26/C26-1)&lt;-30%,"",IF((E26/C26-1)&gt;30%,"",E26/C26-1)),"")</f>
        <v/>
      </c>
    </row>
    <row r="54" hidden="1" spans="3:5">
      <c r="C54" s="273">
        <v>211577</v>
      </c>
      <c r="D54" s="273">
        <v>129064</v>
      </c>
      <c r="E54" s="273">
        <v>392644</v>
      </c>
    </row>
    <row r="55" hidden="1"/>
    <row r="56" hidden="1"/>
    <row r="57" ht="31.5" hidden="1" spans="2:5">
      <c r="B57" s="224" t="s">
        <v>255</v>
      </c>
      <c r="C57" s="224" t="b">
        <f>C51='07'!D291</f>
        <v>1</v>
      </c>
      <c r="D57" s="224" t="b">
        <f>D51='07'!E291</f>
        <v>1</v>
      </c>
      <c r="E57" s="224" t="b">
        <f>E51='07'!F291</f>
        <v>1</v>
      </c>
    </row>
    <row r="58" ht="31.5" hidden="1" spans="2:5">
      <c r="B58" s="224" t="s">
        <v>256</v>
      </c>
      <c r="C58" s="224">
        <f>C51-'07'!D291</f>
        <v>0</v>
      </c>
      <c r="D58" s="224">
        <f>D51-'07'!E291</f>
        <v>0</v>
      </c>
      <c r="E58" s="224">
        <f>E51-'07'!F291</f>
        <v>0</v>
      </c>
    </row>
  </sheetData>
  <autoFilter xmlns:etc="http://www.wps.cn/officeDocument/2017/etCustomData" ref="A4:N51" etc:filterBottomFollowUsedRange="0">
    <extLst/>
  </autoFilter>
  <mergeCells count="7">
    <mergeCell ref="B1:G1"/>
    <mergeCell ref="D3:E3"/>
    <mergeCell ref="F3:G3"/>
    <mergeCell ref="B52:G52"/>
    <mergeCell ref="A3:A4"/>
    <mergeCell ref="B3:B4"/>
    <mergeCell ref="C3:C4"/>
  </mergeCells>
  <conditionalFormatting sqref="B30">
    <cfRule type="expression" dxfId="2" priority="20" stopIfTrue="1">
      <formula>"len($A:$A)=3"</formula>
    </cfRule>
  </conditionalFormatting>
  <conditionalFormatting sqref="B34">
    <cfRule type="expression" dxfId="2" priority="16" stopIfTrue="1">
      <formula>"len($A:$A)=3"</formula>
    </cfRule>
  </conditionalFormatting>
  <conditionalFormatting sqref="B36">
    <cfRule type="expression" dxfId="2" priority="6" stopIfTrue="1">
      <formula>"len($A:$A)=3"</formula>
    </cfRule>
  </conditionalFormatting>
  <conditionalFormatting sqref="B46">
    <cfRule type="expression" dxfId="2" priority="9" stopIfTrue="1">
      <formula>"len($A:$A)=3"</formula>
    </cfRule>
  </conditionalFormatting>
  <conditionalFormatting sqref="B47">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B48">
    <cfRule type="expression" dxfId="2" priority="8" stopIfTrue="1">
      <formula>"len($A:$A)=3"</formula>
    </cfRule>
  </conditionalFormatting>
  <conditionalFormatting sqref="C57:E57">
    <cfRule type="containsText" dxfId="5" priority="4" operator="between" text="FALSE">
      <formula>NOT(ISERROR(SEARCH("FALSE",C57)))</formula>
    </cfRule>
  </conditionalFormatting>
  <conditionalFormatting sqref="C58:E58">
    <cfRule type="cellIs" dxfId="4" priority="5" operator="notEqual">
      <formula>0</formula>
    </cfRule>
  </conditionalFormatting>
  <conditionalFormatting sqref="B31:B33">
    <cfRule type="expression" dxfId="2" priority="17" stopIfTrue="1">
      <formula>"len($A:$A)=3"</formula>
    </cfRule>
    <cfRule type="expression" dxfId="2" priority="18" stopIfTrue="1">
      <formula>"len($A:$A)=3"</formula>
    </cfRule>
    <cfRule type="expression" dxfId="2" priority="19" stopIfTrue="1">
      <formula>"len($A:$A)=3"</formula>
    </cfRule>
  </conditionalFormatting>
  <conditionalFormatting sqref="B37:B45">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B49:B50">
    <cfRule type="expression" dxfId="2" priority="7" stopIfTrue="1">
      <formula>"len($A:$A)=3"</formula>
    </cfRule>
  </conditionalFormatting>
  <conditionalFormatting sqref="B29 B35">
    <cfRule type="expression" dxfId="2" priority="21" stopIfTrue="1">
      <formula>"len($A:$A)=3"</formula>
    </cfRule>
  </conditionalFormatting>
  <conditionalFormatting sqref="C36:E47">
    <cfRule type="expression" dxfId="2" priority="2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P299"/>
  <sheetViews>
    <sheetView showGridLines="0" showZeros="0" view="pageBreakPreview" zoomScale="70" zoomScaleNormal="100" workbookViewId="0">
      <pane ySplit="4" topLeftCell="A282" activePane="bottomLeft" state="frozen"/>
      <selection/>
      <selection pane="bottomLeft" activeCell="D3" sqref="D3:D4"/>
    </sheetView>
  </sheetViews>
  <sheetFormatPr defaultColWidth="9" defaultRowHeight="14.25"/>
  <cols>
    <col min="1" max="1" width="9" style="273" hidden="1" customWidth="1"/>
    <col min="2" max="2" width="12.6666666666667" style="273" hidden="1" customWidth="1"/>
    <col min="3" max="3" width="43.775" style="273" customWidth="1"/>
    <col min="4" max="6" width="16.775" style="273" customWidth="1"/>
    <col min="7" max="8" width="15.2166666666667" style="274" customWidth="1"/>
    <col min="9" max="9" width="3.88333333333333" style="557" hidden="1" customWidth="1"/>
    <col min="10" max="10" width="9.10833333333333" style="273" hidden="1" customWidth="1"/>
    <col min="11" max="11" width="11.1083333333333" style="273" hidden="1" customWidth="1"/>
    <col min="12" max="12" width="13.8833333333333" style="273" hidden="1" customWidth="1"/>
    <col min="13" max="13" width="10.8833333333333" style="273" hidden="1" customWidth="1"/>
    <col min="14" max="16" width="9" style="273" hidden="1" customWidth="1"/>
    <col min="17" max="16384" width="9" style="273"/>
  </cols>
  <sheetData>
    <row r="1" ht="45" customHeight="1" spans="3:8">
      <c r="C1" s="276" t="str">
        <f>YEAR(封面!$B$9)-1&amp;"年澄江市政府性基金预算支出执行情况表"</f>
        <v>2024年澄江市政府性基金预算支出执行情况表</v>
      </c>
      <c r="D1" s="276"/>
      <c r="E1" s="276"/>
      <c r="F1" s="276"/>
      <c r="G1" s="276"/>
      <c r="H1" s="276"/>
    </row>
    <row r="2" ht="20.1" customHeight="1" spans="2:8">
      <c r="B2" s="506"/>
      <c r="C2" s="643" t="s">
        <v>1436</v>
      </c>
      <c r="D2" s="644"/>
      <c r="E2" s="644"/>
      <c r="F2" s="277"/>
      <c r="H2" s="278" t="s">
        <v>130</v>
      </c>
    </row>
    <row r="3" s="271" customFormat="1" ht="36" customHeight="1" spans="2:8">
      <c r="B3" s="659" t="s">
        <v>131</v>
      </c>
      <c r="C3" s="514" t="s">
        <v>132</v>
      </c>
      <c r="D3" s="114" t="str">
        <f>YEAR(封面!$B$9)-2&amp;"年
决算数"</f>
        <v>2023年
决算数</v>
      </c>
      <c r="E3" s="67" t="str">
        <f>YEAR(封面!$B$9)-1&amp;"年"</f>
        <v>2024年</v>
      </c>
      <c r="F3" s="67"/>
      <c r="G3" s="535" t="s">
        <v>133</v>
      </c>
      <c r="H3" s="535"/>
    </row>
    <row r="4" s="271" customFormat="1" ht="42.75" spans="2:16">
      <c r="B4" s="660"/>
      <c r="C4" s="514"/>
      <c r="D4" s="114"/>
      <c r="E4" s="67" t="s">
        <v>135</v>
      </c>
      <c r="F4" s="114" t="s">
        <v>136</v>
      </c>
      <c r="G4" s="67" t="str">
        <f>"比"&amp;YEAR(封面!$B$9)-2&amp;"年决算数增长%"</f>
        <v>比2023年决算数增长%</v>
      </c>
      <c r="H4" s="67" t="str">
        <f>"完成"&amp;YEAR(封面!$B$9)-1&amp;"年预算数的%"</f>
        <v>完成2024年预算数的%</v>
      </c>
      <c r="I4" s="282" t="s">
        <v>134</v>
      </c>
      <c r="J4" s="271" t="s">
        <v>300</v>
      </c>
      <c r="L4" s="282" t="s">
        <v>301</v>
      </c>
      <c r="M4" s="282" t="s">
        <v>1437</v>
      </c>
      <c r="N4" s="282" t="s">
        <v>1438</v>
      </c>
      <c r="P4" s="271" t="s">
        <v>1439</v>
      </c>
    </row>
    <row r="5" s="272" customFormat="1" ht="38.1" customHeight="1" spans="1:10">
      <c r="A5" s="506">
        <f>LEN(B5)</f>
        <v>3</v>
      </c>
      <c r="B5" s="294">
        <v>207</v>
      </c>
      <c r="C5" s="285" t="s">
        <v>1440</v>
      </c>
      <c r="D5" s="286">
        <f>SUM(D6,D12,D18)</f>
        <v>1</v>
      </c>
      <c r="E5" s="286">
        <f>SUM(E6,E12,E18)</f>
        <v>1</v>
      </c>
      <c r="F5" s="286">
        <f>SUM(F6,F12,F18)</f>
        <v>0</v>
      </c>
      <c r="G5" s="475">
        <f>IF(D5&lt;0,"",IFERROR(F5/D5-1,0))</f>
        <v>-1</v>
      </c>
      <c r="H5" s="475">
        <f>IF(D5&lt;0,"",IFERROR(F5/E5,0))</f>
        <v>0</v>
      </c>
      <c r="I5" s="646" t="str">
        <f>IF(LEN(B5)=3,"是",IF(C5&lt;&gt;"",IF(SUM(D5:F5)&lt;&gt;0,"是","否"),"是"))</f>
        <v>是</v>
      </c>
      <c r="J5" s="271" t="str">
        <f>IF(LEN(B5)=3,"类",IF(LEN(B5)=5,"款","项"))</f>
        <v>类</v>
      </c>
    </row>
    <row r="6" s="272" customFormat="1" ht="38.1" customHeight="1" spans="1:10">
      <c r="A6" s="506">
        <f t="shared" ref="A6:A69" si="0">LEN(B6)</f>
        <v>5</v>
      </c>
      <c r="B6" s="295">
        <v>20707</v>
      </c>
      <c r="C6" s="314" t="s">
        <v>1441</v>
      </c>
      <c r="D6" s="230">
        <f>SUM(D7:D11)</f>
        <v>1</v>
      </c>
      <c r="E6" s="230">
        <f>SUM(E7:E11)</f>
        <v>1</v>
      </c>
      <c r="F6" s="230">
        <f>SUM(F7:F11)</f>
        <v>0</v>
      </c>
      <c r="G6" s="472">
        <f t="shared" ref="G6:G69" si="1">IF(D6&lt;0,"",IFERROR(F6/D6-1,0))</f>
        <v>-1</v>
      </c>
      <c r="H6" s="472">
        <f t="shared" ref="H6:H69" si="2">IF(D6&lt;0,"",IFERROR(F6/E6,0))</f>
        <v>0</v>
      </c>
      <c r="I6" s="646" t="str">
        <f t="shared" ref="I6:I69" si="3">IF(LEN(B6)=3,"是",IF(C6&lt;&gt;"",IF(SUM(D6:F6)&lt;&gt;0,"是","否"),"是"))</f>
        <v>是</v>
      </c>
      <c r="J6" s="271" t="str">
        <f t="shared" ref="J6:J69" si="4">IF(LEN(B6)=3,"类",IF(LEN(B6)=5,"款","项"))</f>
        <v>款</v>
      </c>
    </row>
    <row r="7" s="273" customFormat="1" ht="36" customHeight="1" spans="1:16">
      <c r="A7" s="506">
        <f t="shared" si="0"/>
        <v>7</v>
      </c>
      <c r="B7" s="295">
        <v>2070701</v>
      </c>
      <c r="C7" s="439" t="s">
        <v>1442</v>
      </c>
      <c r="D7" s="296">
        <v>1</v>
      </c>
      <c r="E7" s="296">
        <v>1</v>
      </c>
      <c r="F7" s="296"/>
      <c r="G7" s="472">
        <f t="shared" si="1"/>
        <v>-1</v>
      </c>
      <c r="H7" s="472">
        <f t="shared" si="2"/>
        <v>0</v>
      </c>
      <c r="I7" s="646" t="str">
        <f t="shared" si="3"/>
        <v>是</v>
      </c>
      <c r="J7" s="271" t="str">
        <f t="shared" si="4"/>
        <v>项</v>
      </c>
      <c r="P7" s="272"/>
    </row>
    <row r="8" s="273" customFormat="1" ht="36" customHeight="1" spans="1:16">
      <c r="A8" s="506">
        <f t="shared" si="0"/>
        <v>7</v>
      </c>
      <c r="B8" s="295">
        <v>2070702</v>
      </c>
      <c r="C8" s="439" t="s">
        <v>1443</v>
      </c>
      <c r="D8" s="296"/>
      <c r="E8" s="296"/>
      <c r="F8" s="296"/>
      <c r="G8" s="472">
        <f t="shared" si="1"/>
        <v>0</v>
      </c>
      <c r="H8" s="472">
        <f t="shared" si="2"/>
        <v>0</v>
      </c>
      <c r="I8" s="646" t="str">
        <f t="shared" si="3"/>
        <v>否</v>
      </c>
      <c r="J8" s="271" t="str">
        <f t="shared" si="4"/>
        <v>项</v>
      </c>
      <c r="P8" s="272"/>
    </row>
    <row r="9" s="273" customFormat="1" ht="36" customHeight="1" spans="1:16">
      <c r="A9" s="506">
        <f t="shared" si="0"/>
        <v>7</v>
      </c>
      <c r="B9" s="295">
        <v>2070703</v>
      </c>
      <c r="C9" s="439" t="s">
        <v>1444</v>
      </c>
      <c r="D9" s="296"/>
      <c r="E9" s="296"/>
      <c r="F9" s="296"/>
      <c r="G9" s="472">
        <f t="shared" si="1"/>
        <v>0</v>
      </c>
      <c r="H9" s="472">
        <f t="shared" si="2"/>
        <v>0</v>
      </c>
      <c r="I9" s="646" t="str">
        <f t="shared" si="3"/>
        <v>否</v>
      </c>
      <c r="J9" s="271" t="str">
        <f t="shared" si="4"/>
        <v>项</v>
      </c>
      <c r="P9" s="272"/>
    </row>
    <row r="10" s="273" customFormat="1" ht="36" customHeight="1" spans="1:16">
      <c r="A10" s="506">
        <f t="shared" si="0"/>
        <v>7</v>
      </c>
      <c r="B10" s="295">
        <v>2070704</v>
      </c>
      <c r="C10" s="439" t="s">
        <v>1445</v>
      </c>
      <c r="D10" s="296"/>
      <c r="E10" s="296"/>
      <c r="F10" s="296"/>
      <c r="G10" s="472">
        <f t="shared" si="1"/>
        <v>0</v>
      </c>
      <c r="H10" s="472">
        <f t="shared" si="2"/>
        <v>0</v>
      </c>
      <c r="I10" s="646" t="str">
        <f t="shared" si="3"/>
        <v>否</v>
      </c>
      <c r="J10" s="271" t="str">
        <f t="shared" si="4"/>
        <v>项</v>
      </c>
      <c r="P10" s="272"/>
    </row>
    <row r="11" s="272" customFormat="1" ht="36" customHeight="1" spans="1:12">
      <c r="A11" s="506">
        <f t="shared" si="0"/>
        <v>7</v>
      </c>
      <c r="B11" s="295">
        <v>2070799</v>
      </c>
      <c r="C11" s="439" t="s">
        <v>1446</v>
      </c>
      <c r="D11" s="296"/>
      <c r="E11" s="296"/>
      <c r="F11" s="296"/>
      <c r="G11" s="472">
        <f t="shared" si="1"/>
        <v>0</v>
      </c>
      <c r="H11" s="472">
        <f t="shared" si="2"/>
        <v>0</v>
      </c>
      <c r="I11" s="646" t="str">
        <f t="shared" si="3"/>
        <v>否</v>
      </c>
      <c r="J11" s="271" t="str">
        <f t="shared" si="4"/>
        <v>项</v>
      </c>
      <c r="L11" s="273"/>
    </row>
    <row r="12" s="272" customFormat="1" ht="38.1" customHeight="1" spans="1:10">
      <c r="A12" s="506">
        <f t="shared" si="0"/>
        <v>5</v>
      </c>
      <c r="B12" s="295">
        <v>20709</v>
      </c>
      <c r="C12" s="314" t="s">
        <v>1447</v>
      </c>
      <c r="D12" s="230">
        <f>SUM(D13:D17)</f>
        <v>0</v>
      </c>
      <c r="E12" s="230">
        <f>SUM(E13:E17)</f>
        <v>0</v>
      </c>
      <c r="F12" s="230">
        <f>SUM(F13:F17)</f>
        <v>0</v>
      </c>
      <c r="G12" s="472">
        <f t="shared" si="1"/>
        <v>0</v>
      </c>
      <c r="H12" s="472">
        <f t="shared" si="2"/>
        <v>0</v>
      </c>
      <c r="I12" s="646" t="str">
        <f t="shared" si="3"/>
        <v>否</v>
      </c>
      <c r="J12" s="271" t="str">
        <f t="shared" si="4"/>
        <v>款</v>
      </c>
    </row>
    <row r="13" s="273" customFormat="1" ht="36" customHeight="1" spans="1:16">
      <c r="A13" s="506">
        <f t="shared" si="0"/>
        <v>7</v>
      </c>
      <c r="B13" s="295">
        <v>2070901</v>
      </c>
      <c r="C13" s="439" t="s">
        <v>1448</v>
      </c>
      <c r="D13" s="296"/>
      <c r="E13" s="296"/>
      <c r="F13" s="296"/>
      <c r="G13" s="472">
        <f t="shared" si="1"/>
        <v>0</v>
      </c>
      <c r="H13" s="472">
        <f t="shared" si="2"/>
        <v>0</v>
      </c>
      <c r="I13" s="646" t="str">
        <f t="shared" si="3"/>
        <v>否</v>
      </c>
      <c r="J13" s="271" t="str">
        <f t="shared" si="4"/>
        <v>项</v>
      </c>
      <c r="P13" s="272"/>
    </row>
    <row r="14" s="273" customFormat="1" ht="36" customHeight="1" spans="1:16">
      <c r="A14" s="506">
        <f t="shared" si="0"/>
        <v>7</v>
      </c>
      <c r="B14" s="295">
        <v>2070902</v>
      </c>
      <c r="C14" s="439" t="s">
        <v>1449</v>
      </c>
      <c r="D14" s="296"/>
      <c r="E14" s="296"/>
      <c r="F14" s="296"/>
      <c r="G14" s="472">
        <f t="shared" si="1"/>
        <v>0</v>
      </c>
      <c r="H14" s="472">
        <f t="shared" si="2"/>
        <v>0</v>
      </c>
      <c r="I14" s="646" t="str">
        <f t="shared" si="3"/>
        <v>否</v>
      </c>
      <c r="J14" s="271" t="str">
        <f t="shared" si="4"/>
        <v>项</v>
      </c>
      <c r="P14" s="272"/>
    </row>
    <row r="15" s="273" customFormat="1" ht="36" customHeight="1" spans="1:16">
      <c r="A15" s="506">
        <f t="shared" si="0"/>
        <v>7</v>
      </c>
      <c r="B15" s="295">
        <v>2070903</v>
      </c>
      <c r="C15" s="439" t="s">
        <v>1450</v>
      </c>
      <c r="D15" s="296"/>
      <c r="E15" s="296"/>
      <c r="F15" s="296"/>
      <c r="G15" s="472">
        <f t="shared" si="1"/>
        <v>0</v>
      </c>
      <c r="H15" s="472">
        <f t="shared" si="2"/>
        <v>0</v>
      </c>
      <c r="I15" s="646" t="str">
        <f t="shared" si="3"/>
        <v>否</v>
      </c>
      <c r="J15" s="271" t="str">
        <f t="shared" si="4"/>
        <v>项</v>
      </c>
      <c r="P15" s="272"/>
    </row>
    <row r="16" s="273" customFormat="1" ht="36" customHeight="1" spans="1:16">
      <c r="A16" s="506">
        <f t="shared" si="0"/>
        <v>7</v>
      </c>
      <c r="B16" s="295">
        <v>2070904</v>
      </c>
      <c r="C16" s="439" t="s">
        <v>1451</v>
      </c>
      <c r="D16" s="296"/>
      <c r="E16" s="296"/>
      <c r="F16" s="296"/>
      <c r="G16" s="472">
        <f t="shared" si="1"/>
        <v>0</v>
      </c>
      <c r="H16" s="472">
        <f t="shared" si="2"/>
        <v>0</v>
      </c>
      <c r="I16" s="646" t="str">
        <f t="shared" si="3"/>
        <v>否</v>
      </c>
      <c r="J16" s="271" t="str">
        <f t="shared" si="4"/>
        <v>项</v>
      </c>
      <c r="P16" s="272"/>
    </row>
    <row r="17" s="273" customFormat="1" ht="36" customHeight="1" spans="1:16">
      <c r="A17" s="506">
        <f t="shared" si="0"/>
        <v>7</v>
      </c>
      <c r="B17" s="295">
        <v>2070999</v>
      </c>
      <c r="C17" s="439" t="s">
        <v>1452</v>
      </c>
      <c r="D17" s="296"/>
      <c r="E17" s="296"/>
      <c r="F17" s="296"/>
      <c r="G17" s="472">
        <f t="shared" si="1"/>
        <v>0</v>
      </c>
      <c r="H17" s="472">
        <f t="shared" si="2"/>
        <v>0</v>
      </c>
      <c r="I17" s="646" t="str">
        <f t="shared" si="3"/>
        <v>否</v>
      </c>
      <c r="J17" s="271" t="str">
        <f t="shared" si="4"/>
        <v>项</v>
      </c>
      <c r="P17" s="272"/>
    </row>
    <row r="18" s="272" customFormat="1" ht="36" customHeight="1" spans="1:10">
      <c r="A18" s="506">
        <f t="shared" si="0"/>
        <v>5</v>
      </c>
      <c r="B18" s="295">
        <v>20710</v>
      </c>
      <c r="C18" s="314" t="s">
        <v>1453</v>
      </c>
      <c r="D18" s="230">
        <f>SUM(D19:D20)</f>
        <v>0</v>
      </c>
      <c r="E18" s="230">
        <f>SUM(E19:E20)</f>
        <v>0</v>
      </c>
      <c r="F18" s="230">
        <f>SUM(F19:F20)</f>
        <v>0</v>
      </c>
      <c r="G18" s="472">
        <f t="shared" si="1"/>
        <v>0</v>
      </c>
      <c r="H18" s="472">
        <f t="shared" si="2"/>
        <v>0</v>
      </c>
      <c r="I18" s="646" t="str">
        <f t="shared" si="3"/>
        <v>否</v>
      </c>
      <c r="J18" s="271" t="str">
        <f t="shared" si="4"/>
        <v>款</v>
      </c>
    </row>
    <row r="19" s="273" customFormat="1" ht="36" customHeight="1" spans="1:16">
      <c r="A19" s="506">
        <f t="shared" si="0"/>
        <v>7</v>
      </c>
      <c r="B19" s="295">
        <v>2071001</v>
      </c>
      <c r="C19" s="439" t="s">
        <v>1454</v>
      </c>
      <c r="D19" s="296"/>
      <c r="E19" s="296"/>
      <c r="F19" s="296"/>
      <c r="G19" s="472">
        <f t="shared" si="1"/>
        <v>0</v>
      </c>
      <c r="H19" s="472">
        <f t="shared" si="2"/>
        <v>0</v>
      </c>
      <c r="I19" s="646" t="str">
        <f t="shared" si="3"/>
        <v>否</v>
      </c>
      <c r="J19" s="271" t="str">
        <f t="shared" si="4"/>
        <v>项</v>
      </c>
      <c r="P19" s="272"/>
    </row>
    <row r="20" s="273" customFormat="1" ht="36" customHeight="1" spans="1:16">
      <c r="A20" s="506">
        <f t="shared" si="0"/>
        <v>7</v>
      </c>
      <c r="B20" s="295">
        <v>2071099</v>
      </c>
      <c r="C20" s="439" t="s">
        <v>1455</v>
      </c>
      <c r="D20" s="296"/>
      <c r="E20" s="296"/>
      <c r="F20" s="296"/>
      <c r="G20" s="472">
        <f t="shared" si="1"/>
        <v>0</v>
      </c>
      <c r="H20" s="472">
        <f t="shared" si="2"/>
        <v>0</v>
      </c>
      <c r="I20" s="646" t="str">
        <f t="shared" si="3"/>
        <v>否</v>
      </c>
      <c r="J20" s="271" t="str">
        <f t="shared" si="4"/>
        <v>项</v>
      </c>
      <c r="P20" s="272"/>
    </row>
    <row r="21" s="273" customFormat="1" ht="38.1" customHeight="1" spans="1:16">
      <c r="A21" s="506">
        <f t="shared" si="0"/>
        <v>3</v>
      </c>
      <c r="B21" s="294">
        <v>208</v>
      </c>
      <c r="C21" s="285" t="s">
        <v>1456</v>
      </c>
      <c r="D21" s="286">
        <f>SUM(D22,D26,D30)</f>
        <v>43</v>
      </c>
      <c r="E21" s="286">
        <f>SUM(E22,E26,E30)</f>
        <v>0</v>
      </c>
      <c r="F21" s="286">
        <f>SUM(F22,F26,F30)</f>
        <v>0</v>
      </c>
      <c r="G21" s="475">
        <f t="shared" si="1"/>
        <v>-1</v>
      </c>
      <c r="H21" s="475">
        <f t="shared" si="2"/>
        <v>0</v>
      </c>
      <c r="I21" s="646" t="str">
        <f t="shared" si="3"/>
        <v>是</v>
      </c>
      <c r="J21" s="271" t="str">
        <f t="shared" si="4"/>
        <v>类</v>
      </c>
      <c r="P21" s="272"/>
    </row>
    <row r="22" s="272" customFormat="1" ht="38.1" customHeight="1" spans="1:10">
      <c r="A22" s="506">
        <f t="shared" si="0"/>
        <v>5</v>
      </c>
      <c r="B22" s="295">
        <v>20822</v>
      </c>
      <c r="C22" s="314" t="s">
        <v>1457</v>
      </c>
      <c r="D22" s="230">
        <f>SUM(D23:D25)</f>
        <v>43</v>
      </c>
      <c r="E22" s="230">
        <f>SUM(E23:E25)</f>
        <v>0</v>
      </c>
      <c r="F22" s="230">
        <f>SUM(F23:F25)</f>
        <v>0</v>
      </c>
      <c r="G22" s="472">
        <f t="shared" si="1"/>
        <v>-1</v>
      </c>
      <c r="H22" s="472">
        <f t="shared" si="2"/>
        <v>0</v>
      </c>
      <c r="I22" s="646" t="str">
        <f t="shared" si="3"/>
        <v>是</v>
      </c>
      <c r="J22" s="271" t="str">
        <f t="shared" si="4"/>
        <v>款</v>
      </c>
    </row>
    <row r="23" ht="36" customHeight="1" spans="1:16">
      <c r="A23" s="506">
        <f t="shared" si="0"/>
        <v>7</v>
      </c>
      <c r="B23" s="295">
        <v>2082201</v>
      </c>
      <c r="C23" s="439" t="s">
        <v>1458</v>
      </c>
      <c r="D23" s="296">
        <v>43</v>
      </c>
      <c r="E23" s="296"/>
      <c r="F23" s="525"/>
      <c r="G23" s="472">
        <f t="shared" si="1"/>
        <v>-1</v>
      </c>
      <c r="H23" s="472">
        <f t="shared" si="2"/>
        <v>0</v>
      </c>
      <c r="I23" s="646" t="str">
        <f t="shared" si="3"/>
        <v>是</v>
      </c>
      <c r="J23" s="271" t="str">
        <f t="shared" si="4"/>
        <v>项</v>
      </c>
      <c r="P23" s="272"/>
    </row>
    <row r="24" s="272" customFormat="1" ht="36" customHeight="1" spans="1:12">
      <c r="A24" s="506">
        <f t="shared" si="0"/>
        <v>7</v>
      </c>
      <c r="B24" s="295">
        <v>2082202</v>
      </c>
      <c r="C24" s="439" t="s">
        <v>1459</v>
      </c>
      <c r="D24" s="296"/>
      <c r="E24" s="296"/>
      <c r="F24" s="525"/>
      <c r="G24" s="472">
        <f t="shared" si="1"/>
        <v>0</v>
      </c>
      <c r="H24" s="472">
        <f t="shared" si="2"/>
        <v>0</v>
      </c>
      <c r="I24" s="646" t="str">
        <f t="shared" si="3"/>
        <v>否</v>
      </c>
      <c r="J24" s="271" t="str">
        <f t="shared" si="4"/>
        <v>项</v>
      </c>
      <c r="L24" s="273"/>
    </row>
    <row r="25" s="273" customFormat="1" ht="36" customHeight="1" spans="1:16">
      <c r="A25" s="506">
        <f t="shared" si="0"/>
        <v>7</v>
      </c>
      <c r="B25" s="295">
        <v>2082299</v>
      </c>
      <c r="C25" s="439" t="s">
        <v>1460</v>
      </c>
      <c r="D25" s="296"/>
      <c r="E25" s="296"/>
      <c r="F25" s="525"/>
      <c r="G25" s="472">
        <f t="shared" si="1"/>
        <v>0</v>
      </c>
      <c r="H25" s="472">
        <f t="shared" si="2"/>
        <v>0</v>
      </c>
      <c r="I25" s="646" t="str">
        <f t="shared" si="3"/>
        <v>否</v>
      </c>
      <c r="J25" s="271" t="str">
        <f t="shared" si="4"/>
        <v>项</v>
      </c>
      <c r="P25" s="272"/>
    </row>
    <row r="26" s="273" customFormat="1" ht="38.1" customHeight="1" spans="1:16">
      <c r="A26" s="506">
        <f t="shared" si="0"/>
        <v>5</v>
      </c>
      <c r="B26" s="295">
        <v>20823</v>
      </c>
      <c r="C26" s="314" t="s">
        <v>1461</v>
      </c>
      <c r="D26" s="230">
        <f>SUM(D27:D29)</f>
        <v>0</v>
      </c>
      <c r="E26" s="230">
        <f>SUM(E27:E29)</f>
        <v>0</v>
      </c>
      <c r="F26" s="230">
        <f>SUM(F27:F29)</f>
        <v>0</v>
      </c>
      <c r="G26" s="472">
        <f t="shared" si="1"/>
        <v>0</v>
      </c>
      <c r="H26" s="472">
        <f t="shared" si="2"/>
        <v>0</v>
      </c>
      <c r="I26" s="646" t="str">
        <f t="shared" si="3"/>
        <v>否</v>
      </c>
      <c r="J26" s="271" t="str">
        <f t="shared" si="4"/>
        <v>款</v>
      </c>
      <c r="P26" s="272"/>
    </row>
    <row r="27" s="273" customFormat="1" ht="36" customHeight="1" spans="1:16">
      <c r="A27" s="506">
        <f t="shared" si="0"/>
        <v>7</v>
      </c>
      <c r="B27" s="295">
        <v>2082301</v>
      </c>
      <c r="C27" s="439" t="s">
        <v>1458</v>
      </c>
      <c r="D27" s="296"/>
      <c r="E27" s="296"/>
      <c r="F27" s="525"/>
      <c r="G27" s="472">
        <f t="shared" si="1"/>
        <v>0</v>
      </c>
      <c r="H27" s="472">
        <f t="shared" si="2"/>
        <v>0</v>
      </c>
      <c r="I27" s="646" t="str">
        <f t="shared" si="3"/>
        <v>否</v>
      </c>
      <c r="J27" s="271" t="str">
        <f t="shared" si="4"/>
        <v>项</v>
      </c>
      <c r="P27" s="272"/>
    </row>
    <row r="28" s="273" customFormat="1" ht="36" customHeight="1" spans="1:16">
      <c r="A28" s="506">
        <f t="shared" si="0"/>
        <v>7</v>
      </c>
      <c r="B28" s="295">
        <v>2082302</v>
      </c>
      <c r="C28" s="439" t="s">
        <v>1459</v>
      </c>
      <c r="D28" s="296"/>
      <c r="E28" s="296"/>
      <c r="F28" s="525"/>
      <c r="G28" s="472">
        <f t="shared" si="1"/>
        <v>0</v>
      </c>
      <c r="H28" s="472">
        <f t="shared" si="2"/>
        <v>0</v>
      </c>
      <c r="I28" s="646" t="str">
        <f t="shared" si="3"/>
        <v>否</v>
      </c>
      <c r="J28" s="271" t="str">
        <f t="shared" si="4"/>
        <v>项</v>
      </c>
      <c r="P28" s="272"/>
    </row>
    <row r="29" s="272" customFormat="1" ht="36" customHeight="1" spans="1:12">
      <c r="A29" s="506">
        <f t="shared" si="0"/>
        <v>7</v>
      </c>
      <c r="B29" s="295">
        <v>2082399</v>
      </c>
      <c r="C29" s="439" t="s">
        <v>1462</v>
      </c>
      <c r="D29" s="296"/>
      <c r="E29" s="296"/>
      <c r="F29" s="525"/>
      <c r="G29" s="472">
        <f t="shared" si="1"/>
        <v>0</v>
      </c>
      <c r="H29" s="472">
        <f t="shared" si="2"/>
        <v>0</v>
      </c>
      <c r="I29" s="646" t="str">
        <f t="shared" si="3"/>
        <v>否</v>
      </c>
      <c r="J29" s="271" t="str">
        <f t="shared" si="4"/>
        <v>项</v>
      </c>
      <c r="L29" s="273"/>
    </row>
    <row r="30" s="272" customFormat="1" ht="36" customHeight="1" spans="1:10">
      <c r="A30" s="506">
        <f t="shared" si="0"/>
        <v>5</v>
      </c>
      <c r="B30" s="295">
        <v>20829</v>
      </c>
      <c r="C30" s="314" t="s">
        <v>1463</v>
      </c>
      <c r="D30" s="230">
        <f>SUM(D31:D32)</f>
        <v>0</v>
      </c>
      <c r="E30" s="230">
        <f>SUM(E31:E32)</f>
        <v>0</v>
      </c>
      <c r="F30" s="230">
        <f>SUM(F31:F32)</f>
        <v>0</v>
      </c>
      <c r="G30" s="472">
        <f t="shared" si="1"/>
        <v>0</v>
      </c>
      <c r="H30" s="472">
        <f t="shared" si="2"/>
        <v>0</v>
      </c>
      <c r="I30" s="646" t="str">
        <f t="shared" si="3"/>
        <v>否</v>
      </c>
      <c r="J30" s="271" t="str">
        <f t="shared" si="4"/>
        <v>款</v>
      </c>
    </row>
    <row r="31" s="273" customFormat="1" ht="36" customHeight="1" spans="1:16">
      <c r="A31" s="506">
        <f t="shared" si="0"/>
        <v>7</v>
      </c>
      <c r="B31" s="295">
        <v>2082901</v>
      </c>
      <c r="C31" s="439" t="s">
        <v>1459</v>
      </c>
      <c r="D31" s="296"/>
      <c r="E31" s="296"/>
      <c r="F31" s="525"/>
      <c r="G31" s="472">
        <f t="shared" si="1"/>
        <v>0</v>
      </c>
      <c r="H31" s="472">
        <f t="shared" si="2"/>
        <v>0</v>
      </c>
      <c r="I31" s="646" t="str">
        <f t="shared" si="3"/>
        <v>否</v>
      </c>
      <c r="J31" s="271" t="str">
        <f t="shared" si="4"/>
        <v>项</v>
      </c>
      <c r="P31" s="272"/>
    </row>
    <row r="32" s="272" customFormat="1" ht="36" customHeight="1" spans="1:12">
      <c r="A32" s="506">
        <f t="shared" si="0"/>
        <v>7</v>
      </c>
      <c r="B32" s="295">
        <v>2082999</v>
      </c>
      <c r="C32" s="439" t="s">
        <v>1464</v>
      </c>
      <c r="D32" s="296"/>
      <c r="E32" s="296"/>
      <c r="F32" s="525"/>
      <c r="G32" s="472">
        <f t="shared" si="1"/>
        <v>0</v>
      </c>
      <c r="H32" s="472">
        <f t="shared" si="2"/>
        <v>0</v>
      </c>
      <c r="I32" s="646" t="str">
        <f t="shared" si="3"/>
        <v>否</v>
      </c>
      <c r="J32" s="271" t="str">
        <f t="shared" si="4"/>
        <v>项</v>
      </c>
      <c r="L32" s="273"/>
    </row>
    <row r="33" s="273" customFormat="1" ht="38.1" customHeight="1" spans="1:16">
      <c r="A33" s="506">
        <f t="shared" si="0"/>
        <v>3</v>
      </c>
      <c r="B33" s="294">
        <v>211</v>
      </c>
      <c r="C33" s="285" t="s">
        <v>1465</v>
      </c>
      <c r="D33" s="286">
        <f>SUM(D34,D39)</f>
        <v>0</v>
      </c>
      <c r="E33" s="286">
        <f>SUM(E34,E39)</f>
        <v>0</v>
      </c>
      <c r="F33" s="286">
        <f>SUM(F34,F39)</f>
        <v>0</v>
      </c>
      <c r="G33" s="475">
        <f t="shared" si="1"/>
        <v>0</v>
      </c>
      <c r="H33" s="475">
        <f t="shared" si="2"/>
        <v>0</v>
      </c>
      <c r="I33" s="646" t="str">
        <f t="shared" si="3"/>
        <v>是</v>
      </c>
      <c r="J33" s="271" t="str">
        <f t="shared" si="4"/>
        <v>类</v>
      </c>
      <c r="P33" s="272"/>
    </row>
    <row r="34" s="273" customFormat="1" ht="38.1" customHeight="1" spans="1:16">
      <c r="A34" s="506">
        <f t="shared" si="0"/>
        <v>5</v>
      </c>
      <c r="B34" s="295">
        <v>21160</v>
      </c>
      <c r="C34" s="314" t="s">
        <v>1466</v>
      </c>
      <c r="D34" s="230">
        <f>SUM(D35:D38)</f>
        <v>0</v>
      </c>
      <c r="E34" s="230">
        <f>SUM(E35:E38)</f>
        <v>0</v>
      </c>
      <c r="F34" s="230">
        <f>SUM(F35:F38)</f>
        <v>0</v>
      </c>
      <c r="G34" s="472">
        <f t="shared" si="1"/>
        <v>0</v>
      </c>
      <c r="H34" s="472">
        <f t="shared" si="2"/>
        <v>0</v>
      </c>
      <c r="I34" s="646" t="str">
        <f t="shared" si="3"/>
        <v>否</v>
      </c>
      <c r="J34" s="271" t="str">
        <f t="shared" si="4"/>
        <v>款</v>
      </c>
      <c r="P34" s="272"/>
    </row>
    <row r="35" s="273" customFormat="1" ht="36" customHeight="1" spans="1:16">
      <c r="A35" s="506">
        <f t="shared" si="0"/>
        <v>7</v>
      </c>
      <c r="B35" s="299">
        <v>2116001</v>
      </c>
      <c r="C35" s="439" t="s">
        <v>1467</v>
      </c>
      <c r="D35" s="296"/>
      <c r="E35" s="296"/>
      <c r="F35" s="296"/>
      <c r="G35" s="472">
        <f t="shared" si="1"/>
        <v>0</v>
      </c>
      <c r="H35" s="472">
        <f t="shared" si="2"/>
        <v>0</v>
      </c>
      <c r="I35" s="646" t="str">
        <f t="shared" si="3"/>
        <v>否</v>
      </c>
      <c r="J35" s="271" t="str">
        <f t="shared" si="4"/>
        <v>项</v>
      </c>
      <c r="P35" s="272"/>
    </row>
    <row r="36" s="273" customFormat="1" ht="36" customHeight="1" spans="1:16">
      <c r="A36" s="506">
        <f t="shared" si="0"/>
        <v>7</v>
      </c>
      <c r="B36" s="299">
        <v>2116002</v>
      </c>
      <c r="C36" s="439" t="s">
        <v>1468</v>
      </c>
      <c r="D36" s="296"/>
      <c r="E36" s="296"/>
      <c r="F36" s="296"/>
      <c r="G36" s="472">
        <f t="shared" si="1"/>
        <v>0</v>
      </c>
      <c r="H36" s="472">
        <f t="shared" si="2"/>
        <v>0</v>
      </c>
      <c r="I36" s="646" t="str">
        <f t="shared" si="3"/>
        <v>否</v>
      </c>
      <c r="J36" s="271" t="str">
        <f t="shared" si="4"/>
        <v>项</v>
      </c>
      <c r="P36" s="272"/>
    </row>
    <row r="37" s="273" customFormat="1" ht="36" customHeight="1" spans="1:16">
      <c r="A37" s="506">
        <f t="shared" si="0"/>
        <v>7</v>
      </c>
      <c r="B37" s="299">
        <v>2116003</v>
      </c>
      <c r="C37" s="439" t="s">
        <v>1469</v>
      </c>
      <c r="D37" s="296"/>
      <c r="E37" s="296"/>
      <c r="F37" s="296"/>
      <c r="G37" s="472">
        <f t="shared" si="1"/>
        <v>0</v>
      </c>
      <c r="H37" s="472">
        <f t="shared" si="2"/>
        <v>0</v>
      </c>
      <c r="I37" s="646" t="str">
        <f t="shared" si="3"/>
        <v>否</v>
      </c>
      <c r="J37" s="271" t="str">
        <f t="shared" si="4"/>
        <v>项</v>
      </c>
      <c r="P37" s="272"/>
    </row>
    <row r="38" s="273" customFormat="1" ht="36" customHeight="1" spans="1:16">
      <c r="A38" s="506">
        <f t="shared" si="0"/>
        <v>7</v>
      </c>
      <c r="B38" s="299">
        <v>2116099</v>
      </c>
      <c r="C38" s="439" t="s">
        <v>1470</v>
      </c>
      <c r="D38" s="296"/>
      <c r="E38" s="296"/>
      <c r="F38" s="296"/>
      <c r="G38" s="472">
        <f t="shared" si="1"/>
        <v>0</v>
      </c>
      <c r="H38" s="472">
        <f t="shared" si="2"/>
        <v>0</v>
      </c>
      <c r="I38" s="646" t="str">
        <f t="shared" si="3"/>
        <v>否</v>
      </c>
      <c r="J38" s="271" t="str">
        <f t="shared" si="4"/>
        <v>项</v>
      </c>
      <c r="P38" s="272"/>
    </row>
    <row r="39" s="273" customFormat="1" ht="36" customHeight="1" spans="1:16">
      <c r="A39" s="506">
        <f t="shared" si="0"/>
        <v>5</v>
      </c>
      <c r="B39" s="299">
        <v>21161</v>
      </c>
      <c r="C39" s="314" t="s">
        <v>1471</v>
      </c>
      <c r="D39" s="296">
        <f>SUM(D40:D43)</f>
        <v>0</v>
      </c>
      <c r="E39" s="296">
        <f>SUM(E40:E43)</f>
        <v>0</v>
      </c>
      <c r="F39" s="296">
        <f>SUM(F40:F43)</f>
        <v>0</v>
      </c>
      <c r="G39" s="472">
        <f t="shared" si="1"/>
        <v>0</v>
      </c>
      <c r="H39" s="472">
        <f t="shared" si="2"/>
        <v>0</v>
      </c>
      <c r="I39" s="646" t="str">
        <f t="shared" si="3"/>
        <v>否</v>
      </c>
      <c r="J39" s="271" t="str">
        <f t="shared" si="4"/>
        <v>款</v>
      </c>
      <c r="P39" s="272"/>
    </row>
    <row r="40" s="272" customFormat="1" ht="36" customHeight="1" spans="1:12">
      <c r="A40" s="506">
        <f t="shared" si="0"/>
        <v>7</v>
      </c>
      <c r="B40" s="299">
        <v>2116101</v>
      </c>
      <c r="C40" s="439" t="s">
        <v>1472</v>
      </c>
      <c r="D40" s="296"/>
      <c r="E40" s="296"/>
      <c r="F40" s="296"/>
      <c r="G40" s="472">
        <f t="shared" si="1"/>
        <v>0</v>
      </c>
      <c r="H40" s="472">
        <f t="shared" si="2"/>
        <v>0</v>
      </c>
      <c r="I40" s="646" t="str">
        <f t="shared" si="3"/>
        <v>否</v>
      </c>
      <c r="J40" s="271" t="str">
        <f t="shared" si="4"/>
        <v>项</v>
      </c>
      <c r="L40" s="273"/>
    </row>
    <row r="41" s="273" customFormat="1" ht="36" customHeight="1" spans="1:16">
      <c r="A41" s="506">
        <f t="shared" si="0"/>
        <v>7</v>
      </c>
      <c r="B41" s="299">
        <v>2116102</v>
      </c>
      <c r="C41" s="439" t="s">
        <v>1473</v>
      </c>
      <c r="D41" s="296"/>
      <c r="E41" s="296"/>
      <c r="F41" s="296"/>
      <c r="G41" s="472">
        <f t="shared" si="1"/>
        <v>0</v>
      </c>
      <c r="H41" s="472">
        <f t="shared" si="2"/>
        <v>0</v>
      </c>
      <c r="I41" s="646" t="str">
        <f t="shared" si="3"/>
        <v>否</v>
      </c>
      <c r="J41" s="271" t="str">
        <f t="shared" si="4"/>
        <v>项</v>
      </c>
      <c r="P41" s="272"/>
    </row>
    <row r="42" s="273" customFormat="1" ht="36" customHeight="1" spans="1:16">
      <c r="A42" s="506">
        <f t="shared" si="0"/>
        <v>7</v>
      </c>
      <c r="B42" s="299">
        <v>2116103</v>
      </c>
      <c r="C42" s="439" t="s">
        <v>1474</v>
      </c>
      <c r="D42" s="296"/>
      <c r="E42" s="296"/>
      <c r="F42" s="296"/>
      <c r="G42" s="472">
        <f t="shared" si="1"/>
        <v>0</v>
      </c>
      <c r="H42" s="472">
        <f t="shared" si="2"/>
        <v>0</v>
      </c>
      <c r="I42" s="646" t="str">
        <f t="shared" si="3"/>
        <v>否</v>
      </c>
      <c r="J42" s="271" t="str">
        <f t="shared" si="4"/>
        <v>项</v>
      </c>
      <c r="P42" s="272"/>
    </row>
    <row r="43" s="272" customFormat="1" ht="36" customHeight="1" spans="1:12">
      <c r="A43" s="506">
        <f t="shared" si="0"/>
        <v>7</v>
      </c>
      <c r="B43" s="299">
        <v>2116104</v>
      </c>
      <c r="C43" s="439" t="s">
        <v>1475</v>
      </c>
      <c r="D43" s="296"/>
      <c r="E43" s="296"/>
      <c r="F43" s="296"/>
      <c r="G43" s="472">
        <f t="shared" si="1"/>
        <v>0</v>
      </c>
      <c r="H43" s="472">
        <f t="shared" si="2"/>
        <v>0</v>
      </c>
      <c r="I43" s="646" t="str">
        <f t="shared" si="3"/>
        <v>否</v>
      </c>
      <c r="J43" s="271" t="str">
        <f t="shared" si="4"/>
        <v>项</v>
      </c>
      <c r="L43" s="273"/>
    </row>
    <row r="44" s="273" customFormat="1" ht="38.1" customHeight="1" spans="1:16">
      <c r="A44" s="506">
        <f t="shared" si="0"/>
        <v>3</v>
      </c>
      <c r="B44" s="294">
        <v>212</v>
      </c>
      <c r="C44" s="285" t="s">
        <v>1476</v>
      </c>
      <c r="D44" s="286">
        <f>SUM(D45,D61,D65,D66,D72,D76,D80,D84,D90,D93)</f>
        <v>88472</v>
      </c>
      <c r="E44" s="286">
        <f>SUM(E45,E61,E65,E66,E72,E76,E80,E84,E90,E93)</f>
        <v>82379</v>
      </c>
      <c r="F44" s="286">
        <f>SUM(F45,F61,F65,F66,F72,F76,F80,F84,F90,F93)</f>
        <v>311633</v>
      </c>
      <c r="G44" s="475">
        <f t="shared" si="1"/>
        <v>2.522391265033</v>
      </c>
      <c r="H44" s="475">
        <f t="shared" si="2"/>
        <v>3.78291797666881</v>
      </c>
      <c r="I44" s="646" t="str">
        <f t="shared" si="3"/>
        <v>是</v>
      </c>
      <c r="J44" s="271" t="str">
        <f t="shared" si="4"/>
        <v>类</v>
      </c>
      <c r="P44" s="272">
        <f>VLOOKUP(B44,[268]Sheet1!$D$418:$M$450,10,FALSE)</f>
        <v>311633</v>
      </c>
    </row>
    <row r="45" s="273" customFormat="1" ht="38.1" customHeight="1" spans="1:16">
      <c r="A45" s="506">
        <f t="shared" si="0"/>
        <v>5</v>
      </c>
      <c r="B45" s="295">
        <v>21208</v>
      </c>
      <c r="C45" s="314" t="s">
        <v>1477</v>
      </c>
      <c r="D45" s="230">
        <f>SUM(D46:D60)</f>
        <v>88472</v>
      </c>
      <c r="E45" s="230">
        <f>SUM(E46:E60)</f>
        <v>82379</v>
      </c>
      <c r="F45" s="230">
        <f>SUM(F46:F60)</f>
        <v>89378</v>
      </c>
      <c r="G45" s="472">
        <f t="shared" si="1"/>
        <v>0.0102405280766795</v>
      </c>
      <c r="H45" s="472">
        <f t="shared" si="2"/>
        <v>1.08496097306352</v>
      </c>
      <c r="I45" s="646" t="str">
        <f t="shared" si="3"/>
        <v>是</v>
      </c>
      <c r="J45" s="271" t="str">
        <f t="shared" si="4"/>
        <v>款</v>
      </c>
      <c r="P45" s="272">
        <f>VLOOKUP(B45,[268]Sheet1!$D$418:$M$450,10,FALSE)</f>
        <v>89378</v>
      </c>
    </row>
    <row r="46" s="273" customFormat="1" ht="36" customHeight="1" spans="1:16">
      <c r="A46" s="506">
        <f t="shared" si="0"/>
        <v>7</v>
      </c>
      <c r="B46" s="295">
        <v>2120801</v>
      </c>
      <c r="C46" s="439" t="s">
        <v>1478</v>
      </c>
      <c r="D46" s="296">
        <v>11543</v>
      </c>
      <c r="E46" s="296">
        <v>10000</v>
      </c>
      <c r="F46" s="296">
        <v>17152</v>
      </c>
      <c r="G46" s="472">
        <f t="shared" si="1"/>
        <v>0.48592220393312</v>
      </c>
      <c r="H46" s="472">
        <f t="shared" si="2"/>
        <v>1.7152</v>
      </c>
      <c r="I46" s="646" t="str">
        <f t="shared" si="3"/>
        <v>是</v>
      </c>
      <c r="J46" s="271" t="str">
        <f t="shared" si="4"/>
        <v>项</v>
      </c>
      <c r="K46" s="368"/>
      <c r="L46" s="277">
        <f>VLOOKUP(B46,[261]基金支出!$D$3:$H$34,5,FALSE)</f>
        <v>16829</v>
      </c>
      <c r="P46" s="272">
        <f>VLOOKUP(B46,[268]Sheet1!$D$418:$M$450,10,FALSE)</f>
        <v>17152</v>
      </c>
    </row>
    <row r="47" s="273" customFormat="1" ht="36" customHeight="1" spans="1:16">
      <c r="A47" s="506">
        <f t="shared" si="0"/>
        <v>7</v>
      </c>
      <c r="B47" s="295">
        <v>2120802</v>
      </c>
      <c r="C47" s="439" t="s">
        <v>1479</v>
      </c>
      <c r="D47" s="296"/>
      <c r="E47" s="296"/>
      <c r="F47" s="296"/>
      <c r="G47" s="472">
        <f t="shared" si="1"/>
        <v>0</v>
      </c>
      <c r="H47" s="472">
        <f t="shared" si="2"/>
        <v>0</v>
      </c>
      <c r="I47" s="646" t="str">
        <f t="shared" si="3"/>
        <v>否</v>
      </c>
      <c r="J47" s="271" t="str">
        <f t="shared" si="4"/>
        <v>项</v>
      </c>
      <c r="P47" s="272"/>
    </row>
    <row r="48" s="272" customFormat="1" ht="36" customHeight="1" spans="1:12">
      <c r="A48" s="506">
        <f t="shared" si="0"/>
        <v>7</v>
      </c>
      <c r="B48" s="295">
        <v>2120803</v>
      </c>
      <c r="C48" s="439" t="s">
        <v>1480</v>
      </c>
      <c r="D48" s="296"/>
      <c r="E48" s="296"/>
      <c r="F48" s="296"/>
      <c r="G48" s="472">
        <f t="shared" si="1"/>
        <v>0</v>
      </c>
      <c r="H48" s="472">
        <f t="shared" si="2"/>
        <v>0</v>
      </c>
      <c r="I48" s="646" t="str">
        <f t="shared" si="3"/>
        <v>否</v>
      </c>
      <c r="J48" s="271" t="str">
        <f t="shared" si="4"/>
        <v>项</v>
      </c>
      <c r="L48" s="273"/>
    </row>
    <row r="49" ht="36" customHeight="1" spans="1:16">
      <c r="A49" s="506">
        <f t="shared" si="0"/>
        <v>7</v>
      </c>
      <c r="B49" s="295">
        <v>2120804</v>
      </c>
      <c r="C49" s="439" t="s">
        <v>1481</v>
      </c>
      <c r="D49" s="296"/>
      <c r="E49" s="296"/>
      <c r="F49" s="296"/>
      <c r="G49" s="472">
        <f t="shared" si="1"/>
        <v>0</v>
      </c>
      <c r="H49" s="472">
        <f t="shared" si="2"/>
        <v>0</v>
      </c>
      <c r="I49" s="646" t="str">
        <f t="shared" si="3"/>
        <v>否</v>
      </c>
      <c r="J49" s="271" t="str">
        <f t="shared" si="4"/>
        <v>项</v>
      </c>
      <c r="P49" s="272"/>
    </row>
    <row r="50" s="273" customFormat="1" ht="36" customHeight="1" spans="1:16">
      <c r="A50" s="506">
        <f t="shared" si="0"/>
        <v>7</v>
      </c>
      <c r="B50" s="295">
        <v>2120805</v>
      </c>
      <c r="C50" s="439" t="s">
        <v>1482</v>
      </c>
      <c r="D50" s="296"/>
      <c r="E50" s="296"/>
      <c r="F50" s="296"/>
      <c r="G50" s="472">
        <f t="shared" si="1"/>
        <v>0</v>
      </c>
      <c r="H50" s="472">
        <f t="shared" si="2"/>
        <v>0</v>
      </c>
      <c r="I50" s="646" t="str">
        <f t="shared" si="3"/>
        <v>否</v>
      </c>
      <c r="J50" s="271" t="str">
        <f t="shared" si="4"/>
        <v>项</v>
      </c>
      <c r="P50" s="272"/>
    </row>
    <row r="51" s="273" customFormat="1" ht="36" customHeight="1" spans="1:16">
      <c r="A51" s="506">
        <f t="shared" si="0"/>
        <v>7</v>
      </c>
      <c r="B51" s="295">
        <v>2120806</v>
      </c>
      <c r="C51" s="439" t="s">
        <v>1483</v>
      </c>
      <c r="D51" s="296"/>
      <c r="E51" s="296"/>
      <c r="F51" s="296"/>
      <c r="G51" s="472">
        <f t="shared" si="1"/>
        <v>0</v>
      </c>
      <c r="H51" s="472">
        <f t="shared" si="2"/>
        <v>0</v>
      </c>
      <c r="I51" s="646" t="str">
        <f t="shared" si="3"/>
        <v>否</v>
      </c>
      <c r="J51" s="271" t="str">
        <f t="shared" si="4"/>
        <v>项</v>
      </c>
      <c r="P51" s="272"/>
    </row>
    <row r="52" s="273" customFormat="1" ht="36" customHeight="1" spans="1:16">
      <c r="A52" s="506">
        <f t="shared" si="0"/>
        <v>7</v>
      </c>
      <c r="B52" s="295">
        <v>2120807</v>
      </c>
      <c r="C52" s="439" t="s">
        <v>1484</v>
      </c>
      <c r="D52" s="296"/>
      <c r="E52" s="296"/>
      <c r="F52" s="296"/>
      <c r="G52" s="472">
        <f t="shared" si="1"/>
        <v>0</v>
      </c>
      <c r="H52" s="472">
        <f t="shared" si="2"/>
        <v>0</v>
      </c>
      <c r="I52" s="646" t="str">
        <f t="shared" si="3"/>
        <v>否</v>
      </c>
      <c r="J52" s="271" t="str">
        <f t="shared" si="4"/>
        <v>项</v>
      </c>
      <c r="P52" s="272"/>
    </row>
    <row r="53" ht="36" customHeight="1" spans="1:16">
      <c r="A53" s="506">
        <f t="shared" si="0"/>
        <v>7</v>
      </c>
      <c r="B53" s="295">
        <v>2120809</v>
      </c>
      <c r="C53" s="439" t="s">
        <v>1485</v>
      </c>
      <c r="D53" s="296"/>
      <c r="E53" s="296"/>
      <c r="F53" s="296"/>
      <c r="G53" s="472">
        <f t="shared" si="1"/>
        <v>0</v>
      </c>
      <c r="H53" s="472">
        <f t="shared" si="2"/>
        <v>0</v>
      </c>
      <c r="I53" s="646" t="str">
        <f t="shared" si="3"/>
        <v>否</v>
      </c>
      <c r="J53" s="271" t="str">
        <f t="shared" si="4"/>
        <v>项</v>
      </c>
      <c r="P53" s="272"/>
    </row>
    <row r="54" ht="36" customHeight="1" spans="1:16">
      <c r="A54" s="506">
        <f t="shared" si="0"/>
        <v>7</v>
      </c>
      <c r="B54" s="295">
        <v>2120810</v>
      </c>
      <c r="C54" s="439" t="s">
        <v>1486</v>
      </c>
      <c r="D54" s="296"/>
      <c r="E54" s="296"/>
      <c r="F54" s="296"/>
      <c r="G54" s="472">
        <f t="shared" si="1"/>
        <v>0</v>
      </c>
      <c r="H54" s="472">
        <f t="shared" si="2"/>
        <v>0</v>
      </c>
      <c r="I54" s="646" t="str">
        <f t="shared" si="3"/>
        <v>否</v>
      </c>
      <c r="J54" s="271" t="str">
        <f t="shared" si="4"/>
        <v>项</v>
      </c>
      <c r="P54" s="272"/>
    </row>
    <row r="55" s="272" customFormat="1" ht="36" customHeight="1" spans="1:12">
      <c r="A55" s="506">
        <f t="shared" si="0"/>
        <v>7</v>
      </c>
      <c r="B55" s="295">
        <v>2120811</v>
      </c>
      <c r="C55" s="439" t="s">
        <v>1487</v>
      </c>
      <c r="D55" s="296"/>
      <c r="E55" s="296"/>
      <c r="F55" s="296"/>
      <c r="G55" s="472">
        <f t="shared" si="1"/>
        <v>0</v>
      </c>
      <c r="H55" s="472">
        <f t="shared" si="2"/>
        <v>0</v>
      </c>
      <c r="I55" s="646" t="str">
        <f t="shared" si="3"/>
        <v>否</v>
      </c>
      <c r="J55" s="271" t="str">
        <f t="shared" si="4"/>
        <v>项</v>
      </c>
      <c r="L55" s="273"/>
    </row>
    <row r="56" s="272" customFormat="1" ht="36" customHeight="1" spans="1:12">
      <c r="A56" s="506">
        <f t="shared" si="0"/>
        <v>7</v>
      </c>
      <c r="B56" s="295">
        <v>2120813</v>
      </c>
      <c r="C56" s="439" t="s">
        <v>1145</v>
      </c>
      <c r="D56" s="296"/>
      <c r="E56" s="296"/>
      <c r="F56" s="296"/>
      <c r="G56" s="472">
        <f t="shared" si="1"/>
        <v>0</v>
      </c>
      <c r="H56" s="472">
        <f t="shared" si="2"/>
        <v>0</v>
      </c>
      <c r="I56" s="646" t="str">
        <f t="shared" si="3"/>
        <v>否</v>
      </c>
      <c r="J56" s="271" t="str">
        <f t="shared" si="4"/>
        <v>项</v>
      </c>
      <c r="L56" s="273"/>
    </row>
    <row r="57" s="273" customFormat="1" ht="36" customHeight="1" spans="1:16">
      <c r="A57" s="506">
        <f t="shared" si="0"/>
        <v>7</v>
      </c>
      <c r="B57" s="295">
        <v>2120814</v>
      </c>
      <c r="C57" s="439" t="s">
        <v>1488</v>
      </c>
      <c r="D57" s="296">
        <v>1041</v>
      </c>
      <c r="E57" s="296">
        <v>1354</v>
      </c>
      <c r="F57" s="296">
        <v>1916</v>
      </c>
      <c r="G57" s="472">
        <f t="shared" si="1"/>
        <v>0.840537944284342</v>
      </c>
      <c r="H57" s="472">
        <f t="shared" si="2"/>
        <v>1.41506646971935</v>
      </c>
      <c r="I57" s="646" t="str">
        <f t="shared" si="3"/>
        <v>是</v>
      </c>
      <c r="J57" s="271" t="str">
        <f t="shared" si="4"/>
        <v>项</v>
      </c>
      <c r="L57" s="277">
        <f>VLOOKUP(B57,[261]基金支出!$D$3:$H$34,5,FALSE)</f>
        <v>1174</v>
      </c>
      <c r="N57" s="273">
        <v>655</v>
      </c>
      <c r="P57" s="272">
        <f>VLOOKUP(B57,[268]Sheet1!$D$418:$M$450,10,FALSE)</f>
        <v>1916</v>
      </c>
    </row>
    <row r="58" s="273" customFormat="1" ht="36" customHeight="1" spans="1:16">
      <c r="A58" s="506">
        <f t="shared" si="0"/>
        <v>7</v>
      </c>
      <c r="B58" s="295">
        <v>2120815</v>
      </c>
      <c r="C58" s="439" t="s">
        <v>1489</v>
      </c>
      <c r="D58" s="296">
        <v>9292</v>
      </c>
      <c r="E58" s="296">
        <v>2388</v>
      </c>
      <c r="F58" s="296">
        <v>882</v>
      </c>
      <c r="G58" s="472">
        <f t="shared" si="1"/>
        <v>-0.905079638398622</v>
      </c>
      <c r="H58" s="472">
        <f t="shared" si="2"/>
        <v>0.369346733668342</v>
      </c>
      <c r="I58" s="646" t="str">
        <f t="shared" si="3"/>
        <v>是</v>
      </c>
      <c r="J58" s="271" t="str">
        <f t="shared" si="4"/>
        <v>项</v>
      </c>
      <c r="L58" s="277">
        <f>VLOOKUP(B58,[261]基金支出!$D$3:$H$34,5,FALSE)</f>
        <v>882</v>
      </c>
      <c r="P58" s="272">
        <f>VLOOKUP(B58,[268]Sheet1!$D$418:$M$450,10,FALSE)</f>
        <v>882</v>
      </c>
    </row>
    <row r="59" s="273" customFormat="1" ht="36" customHeight="1" spans="1:16">
      <c r="A59" s="506">
        <f t="shared" si="0"/>
        <v>7</v>
      </c>
      <c r="B59" s="295">
        <v>2120816</v>
      </c>
      <c r="C59" s="439" t="s">
        <v>1490</v>
      </c>
      <c r="D59" s="296">
        <v>1492</v>
      </c>
      <c r="E59" s="296">
        <v>6001</v>
      </c>
      <c r="F59" s="296">
        <v>3317</v>
      </c>
      <c r="G59" s="472">
        <f t="shared" si="1"/>
        <v>1.22319034852547</v>
      </c>
      <c r="H59" s="472">
        <f t="shared" si="2"/>
        <v>0.552741209798367</v>
      </c>
      <c r="I59" s="646" t="str">
        <f t="shared" si="3"/>
        <v>是</v>
      </c>
      <c r="J59" s="271" t="str">
        <f t="shared" si="4"/>
        <v>项</v>
      </c>
      <c r="L59" s="277">
        <f>VLOOKUP(B59,[261]基金支出!$D$3:$H$34,5,FALSE)</f>
        <v>3316</v>
      </c>
      <c r="P59" s="272">
        <f>VLOOKUP(B59,[268]Sheet1!$D$418:$M$450,10,FALSE)</f>
        <v>3316</v>
      </c>
    </row>
    <row r="60" ht="36" customHeight="1" spans="1:16">
      <c r="A60" s="506">
        <f t="shared" si="0"/>
        <v>7</v>
      </c>
      <c r="B60" s="295">
        <v>2120899</v>
      </c>
      <c r="C60" s="439" t="s">
        <v>1491</v>
      </c>
      <c r="D60" s="296">
        <v>65104</v>
      </c>
      <c r="E60" s="296">
        <v>62636</v>
      </c>
      <c r="F60" s="296">
        <v>66111</v>
      </c>
      <c r="G60" s="472">
        <f t="shared" si="1"/>
        <v>0.0154675595969527</v>
      </c>
      <c r="H60" s="472">
        <f t="shared" si="2"/>
        <v>1.05547927709305</v>
      </c>
      <c r="I60" s="646" t="str">
        <f t="shared" si="3"/>
        <v>是</v>
      </c>
      <c r="J60" s="271" t="str">
        <f t="shared" si="4"/>
        <v>项</v>
      </c>
      <c r="L60" s="277">
        <f>VLOOKUP(B60,[261]基金支出!$D$3:$H$34,5,FALSE)</f>
        <v>59984</v>
      </c>
      <c r="M60" s="273">
        <v>66</v>
      </c>
      <c r="N60" s="273">
        <v>31</v>
      </c>
      <c r="P60" s="272">
        <f>VLOOKUP(B60,[268]Sheet1!$D$418:$M$450,10,FALSE)</f>
        <v>66111</v>
      </c>
    </row>
    <row r="61" s="273" customFormat="1" ht="38.1" customHeight="1" spans="1:16">
      <c r="A61" s="506">
        <f t="shared" si="0"/>
        <v>5</v>
      </c>
      <c r="B61" s="295">
        <v>21210</v>
      </c>
      <c r="C61" s="314" t="s">
        <v>1492</v>
      </c>
      <c r="D61" s="230">
        <f>SUM(D62:D64)</f>
        <v>0</v>
      </c>
      <c r="E61" s="230">
        <f>SUM(E62:E64)</f>
        <v>0</v>
      </c>
      <c r="F61" s="230">
        <f>SUM(F62:F64)</f>
        <v>0</v>
      </c>
      <c r="G61" s="472">
        <f t="shared" si="1"/>
        <v>0</v>
      </c>
      <c r="H61" s="472">
        <f t="shared" si="2"/>
        <v>0</v>
      </c>
      <c r="I61" s="646" t="str">
        <f t="shared" si="3"/>
        <v>否</v>
      </c>
      <c r="J61" s="271" t="str">
        <f t="shared" si="4"/>
        <v>款</v>
      </c>
      <c r="P61" s="272"/>
    </row>
    <row r="62" s="272" customFormat="1" ht="36" customHeight="1" spans="1:12">
      <c r="A62" s="506">
        <f t="shared" si="0"/>
        <v>7</v>
      </c>
      <c r="B62" s="295">
        <v>2121001</v>
      </c>
      <c r="C62" s="439" t="s">
        <v>1478</v>
      </c>
      <c r="D62" s="296"/>
      <c r="E62" s="296"/>
      <c r="F62" s="296"/>
      <c r="G62" s="472">
        <f t="shared" si="1"/>
        <v>0</v>
      </c>
      <c r="H62" s="472">
        <f t="shared" si="2"/>
        <v>0</v>
      </c>
      <c r="I62" s="646" t="str">
        <f t="shared" si="3"/>
        <v>否</v>
      </c>
      <c r="J62" s="271" t="str">
        <f t="shared" si="4"/>
        <v>项</v>
      </c>
      <c r="L62" s="273"/>
    </row>
    <row r="63" s="273" customFormat="1" ht="36" customHeight="1" spans="1:16">
      <c r="A63" s="506">
        <f t="shared" si="0"/>
        <v>7</v>
      </c>
      <c r="B63" s="295">
        <v>2121002</v>
      </c>
      <c r="C63" s="439" t="s">
        <v>1479</v>
      </c>
      <c r="D63" s="296"/>
      <c r="E63" s="296"/>
      <c r="F63" s="296"/>
      <c r="G63" s="472">
        <f t="shared" si="1"/>
        <v>0</v>
      </c>
      <c r="H63" s="472">
        <f t="shared" si="2"/>
        <v>0</v>
      </c>
      <c r="I63" s="646" t="str">
        <f t="shared" si="3"/>
        <v>否</v>
      </c>
      <c r="J63" s="271" t="str">
        <f t="shared" si="4"/>
        <v>项</v>
      </c>
      <c r="P63" s="272"/>
    </row>
    <row r="64" s="273" customFormat="1" ht="36" customHeight="1" spans="1:16">
      <c r="A64" s="506">
        <f t="shared" si="0"/>
        <v>7</v>
      </c>
      <c r="B64" s="295">
        <v>2121099</v>
      </c>
      <c r="C64" s="439" t="s">
        <v>1493</v>
      </c>
      <c r="D64" s="296"/>
      <c r="E64" s="296"/>
      <c r="F64" s="296"/>
      <c r="G64" s="472">
        <f t="shared" si="1"/>
        <v>0</v>
      </c>
      <c r="H64" s="472">
        <f t="shared" si="2"/>
        <v>0</v>
      </c>
      <c r="I64" s="646" t="str">
        <f t="shared" si="3"/>
        <v>否</v>
      </c>
      <c r="J64" s="271" t="str">
        <f t="shared" si="4"/>
        <v>项</v>
      </c>
      <c r="P64" s="272"/>
    </row>
    <row r="65" s="273" customFormat="1" ht="38.1" customHeight="1" spans="1:16">
      <c r="A65" s="506">
        <f t="shared" si="0"/>
        <v>5</v>
      </c>
      <c r="B65" s="295">
        <v>21211</v>
      </c>
      <c r="C65" s="314" t="s">
        <v>1494</v>
      </c>
      <c r="D65" s="296"/>
      <c r="E65" s="296"/>
      <c r="F65" s="296"/>
      <c r="G65" s="472">
        <f t="shared" si="1"/>
        <v>0</v>
      </c>
      <c r="H65" s="472">
        <f t="shared" si="2"/>
        <v>0</v>
      </c>
      <c r="I65" s="646" t="str">
        <f t="shared" si="3"/>
        <v>否</v>
      </c>
      <c r="J65" s="271" t="str">
        <f t="shared" si="4"/>
        <v>款</v>
      </c>
      <c r="P65" s="272"/>
    </row>
    <row r="66" ht="38.1" customHeight="1" spans="1:16">
      <c r="A66" s="506">
        <f t="shared" si="0"/>
        <v>5</v>
      </c>
      <c r="B66" s="295">
        <v>21213</v>
      </c>
      <c r="C66" s="314" t="s">
        <v>1495</v>
      </c>
      <c r="D66" s="230">
        <f>SUM(D67:D71)</f>
        <v>0</v>
      </c>
      <c r="E66" s="230">
        <f>SUM(E67:E71)</f>
        <v>0</v>
      </c>
      <c r="F66" s="230">
        <f>SUM(F67:F71)</f>
        <v>0</v>
      </c>
      <c r="G66" s="472">
        <f t="shared" si="1"/>
        <v>0</v>
      </c>
      <c r="H66" s="472">
        <f t="shared" si="2"/>
        <v>0</v>
      </c>
      <c r="I66" s="646" t="str">
        <f t="shared" si="3"/>
        <v>否</v>
      </c>
      <c r="J66" s="271" t="str">
        <f t="shared" si="4"/>
        <v>款</v>
      </c>
      <c r="P66" s="272"/>
    </row>
    <row r="67" s="272" customFormat="1" ht="36" customHeight="1" spans="1:12">
      <c r="A67" s="506">
        <f t="shared" si="0"/>
        <v>7</v>
      </c>
      <c r="B67" s="295">
        <v>2121301</v>
      </c>
      <c r="C67" s="439" t="s">
        <v>1496</v>
      </c>
      <c r="D67" s="296"/>
      <c r="E67" s="296"/>
      <c r="F67" s="296"/>
      <c r="G67" s="472">
        <f t="shared" si="1"/>
        <v>0</v>
      </c>
      <c r="H67" s="472">
        <f t="shared" si="2"/>
        <v>0</v>
      </c>
      <c r="I67" s="646" t="str">
        <f t="shared" si="3"/>
        <v>否</v>
      </c>
      <c r="J67" s="271" t="str">
        <f t="shared" si="4"/>
        <v>项</v>
      </c>
      <c r="L67" s="273"/>
    </row>
    <row r="68" ht="36" customHeight="1" spans="1:16">
      <c r="A68" s="506">
        <f t="shared" si="0"/>
        <v>7</v>
      </c>
      <c r="B68" s="295">
        <v>2121302</v>
      </c>
      <c r="C68" s="439" t="s">
        <v>1497</v>
      </c>
      <c r="D68" s="296"/>
      <c r="E68" s="296"/>
      <c r="F68" s="296"/>
      <c r="G68" s="472">
        <f t="shared" si="1"/>
        <v>0</v>
      </c>
      <c r="H68" s="472">
        <f t="shared" si="2"/>
        <v>0</v>
      </c>
      <c r="I68" s="646" t="str">
        <f t="shared" si="3"/>
        <v>否</v>
      </c>
      <c r="J68" s="271" t="str">
        <f t="shared" si="4"/>
        <v>项</v>
      </c>
      <c r="P68" s="272"/>
    </row>
    <row r="69" s="273" customFormat="1" ht="36" customHeight="1" spans="1:16">
      <c r="A69" s="506">
        <f t="shared" si="0"/>
        <v>7</v>
      </c>
      <c r="B69" s="295">
        <v>2121303</v>
      </c>
      <c r="C69" s="439" t="s">
        <v>1498</v>
      </c>
      <c r="D69" s="296"/>
      <c r="E69" s="296"/>
      <c r="F69" s="296"/>
      <c r="G69" s="472">
        <f t="shared" si="1"/>
        <v>0</v>
      </c>
      <c r="H69" s="472">
        <f t="shared" si="2"/>
        <v>0</v>
      </c>
      <c r="I69" s="646" t="str">
        <f t="shared" si="3"/>
        <v>否</v>
      </c>
      <c r="J69" s="271" t="str">
        <f t="shared" si="4"/>
        <v>项</v>
      </c>
      <c r="P69" s="272"/>
    </row>
    <row r="70" s="273" customFormat="1" ht="36" customHeight="1" spans="1:16">
      <c r="A70" s="506">
        <f t="shared" ref="A70:A133" si="5">LEN(B70)</f>
        <v>7</v>
      </c>
      <c r="B70" s="295">
        <v>2121304</v>
      </c>
      <c r="C70" s="439" t="s">
        <v>1499</v>
      </c>
      <c r="D70" s="296"/>
      <c r="E70" s="296"/>
      <c r="F70" s="296"/>
      <c r="G70" s="472">
        <f t="shared" ref="G70:G133" si="6">IF(D70&lt;0,"",IFERROR(F70/D70-1,0))</f>
        <v>0</v>
      </c>
      <c r="H70" s="472">
        <f t="shared" ref="H70:H133" si="7">IF(D70&lt;0,"",IFERROR(F70/E70,0))</f>
        <v>0</v>
      </c>
      <c r="I70" s="646" t="str">
        <f t="shared" ref="I70:I133" si="8">IF(LEN(B70)=3,"是",IF(C70&lt;&gt;"",IF(SUM(D70:F70)&lt;&gt;0,"是","否"),"是"))</f>
        <v>否</v>
      </c>
      <c r="J70" s="271" t="str">
        <f t="shared" ref="J70:J133" si="9">IF(LEN(B70)=3,"类",IF(LEN(B70)=5,"款","项"))</f>
        <v>项</v>
      </c>
      <c r="P70" s="272"/>
    </row>
    <row r="71" s="273" customFormat="1" ht="36" customHeight="1" spans="1:16">
      <c r="A71" s="506">
        <f t="shared" si="5"/>
        <v>7</v>
      </c>
      <c r="B71" s="295">
        <v>2121399</v>
      </c>
      <c r="C71" s="439" t="s">
        <v>1500</v>
      </c>
      <c r="D71" s="296"/>
      <c r="E71" s="296"/>
      <c r="F71" s="296"/>
      <c r="G71" s="472">
        <f t="shared" si="6"/>
        <v>0</v>
      </c>
      <c r="H71" s="472">
        <f t="shared" si="7"/>
        <v>0</v>
      </c>
      <c r="I71" s="646" t="str">
        <f t="shared" si="8"/>
        <v>否</v>
      </c>
      <c r="J71" s="271" t="str">
        <f t="shared" si="9"/>
        <v>项</v>
      </c>
      <c r="P71" s="272"/>
    </row>
    <row r="72" s="272" customFormat="1" ht="38.1" customHeight="1" spans="1:16">
      <c r="A72" s="506">
        <f t="shared" si="5"/>
        <v>5</v>
      </c>
      <c r="B72" s="295">
        <v>21214</v>
      </c>
      <c r="C72" s="314" t="s">
        <v>1501</v>
      </c>
      <c r="D72" s="230">
        <f>SUM(D73:D75)</f>
        <v>0</v>
      </c>
      <c r="E72" s="230">
        <f>SUM(E73:E75)</f>
        <v>0</v>
      </c>
      <c r="F72" s="230">
        <f>SUM(F73:F75)</f>
        <v>2255</v>
      </c>
      <c r="G72" s="472">
        <f t="shared" si="6"/>
        <v>0</v>
      </c>
      <c r="H72" s="472">
        <f t="shared" si="7"/>
        <v>0</v>
      </c>
      <c r="I72" s="646" t="str">
        <f t="shared" si="8"/>
        <v>是</v>
      </c>
      <c r="J72" s="271" t="str">
        <f t="shared" si="9"/>
        <v>款</v>
      </c>
      <c r="P72" s="272">
        <f>VLOOKUP(B72,[268]Sheet1!$D$418:$M$450,10,FALSE)</f>
        <v>2255</v>
      </c>
    </row>
    <row r="73" s="273" customFormat="1" ht="36" customHeight="1" spans="1:16">
      <c r="A73" s="506">
        <f t="shared" si="5"/>
        <v>7</v>
      </c>
      <c r="B73" s="295">
        <v>2121401</v>
      </c>
      <c r="C73" s="439" t="s">
        <v>1502</v>
      </c>
      <c r="D73" s="296"/>
      <c r="E73" s="296"/>
      <c r="F73" s="296">
        <v>2255</v>
      </c>
      <c r="G73" s="472">
        <f t="shared" si="6"/>
        <v>0</v>
      </c>
      <c r="H73" s="472">
        <f t="shared" si="7"/>
        <v>0</v>
      </c>
      <c r="I73" s="646" t="str">
        <f t="shared" si="8"/>
        <v>是</v>
      </c>
      <c r="J73" s="271" t="str">
        <f t="shared" si="9"/>
        <v>项</v>
      </c>
      <c r="L73" s="277">
        <f>VLOOKUP(B73,[261]基金支出!$D$3:$H$34,5,FALSE)</f>
        <v>2255</v>
      </c>
      <c r="P73" s="272">
        <f>VLOOKUP(B73,[268]Sheet1!$D$418:$M$450,10,FALSE)</f>
        <v>2255</v>
      </c>
    </row>
    <row r="74" ht="36" customHeight="1" spans="1:16">
      <c r="A74" s="506">
        <f t="shared" si="5"/>
        <v>7</v>
      </c>
      <c r="B74" s="295">
        <v>2121402</v>
      </c>
      <c r="C74" s="439" t="s">
        <v>1503</v>
      </c>
      <c r="D74" s="296"/>
      <c r="E74" s="296"/>
      <c r="F74" s="296"/>
      <c r="G74" s="472">
        <f t="shared" si="6"/>
        <v>0</v>
      </c>
      <c r="H74" s="472">
        <f t="shared" si="7"/>
        <v>0</v>
      </c>
      <c r="I74" s="646" t="str">
        <f t="shared" si="8"/>
        <v>否</v>
      </c>
      <c r="J74" s="271" t="str">
        <f t="shared" si="9"/>
        <v>项</v>
      </c>
      <c r="P74" s="272"/>
    </row>
    <row r="75" s="273" customFormat="1" ht="36" customHeight="1" spans="1:16">
      <c r="A75" s="506">
        <f t="shared" si="5"/>
        <v>7</v>
      </c>
      <c r="B75" s="295">
        <v>2121499</v>
      </c>
      <c r="C75" s="439" t="s">
        <v>1504</v>
      </c>
      <c r="D75" s="296"/>
      <c r="E75" s="296"/>
      <c r="F75" s="296"/>
      <c r="G75" s="472">
        <f t="shared" si="6"/>
        <v>0</v>
      </c>
      <c r="H75" s="472">
        <f t="shared" si="7"/>
        <v>0</v>
      </c>
      <c r="I75" s="646" t="str">
        <f t="shared" si="8"/>
        <v>否</v>
      </c>
      <c r="J75" s="271" t="str">
        <f t="shared" si="9"/>
        <v>项</v>
      </c>
      <c r="P75" s="272"/>
    </row>
    <row r="76" s="273" customFormat="1" ht="38.1" customHeight="1" spans="1:16">
      <c r="A76" s="506">
        <f t="shared" si="5"/>
        <v>5</v>
      </c>
      <c r="B76" s="295">
        <v>21215</v>
      </c>
      <c r="C76" s="314" t="s">
        <v>1505</v>
      </c>
      <c r="D76" s="230">
        <f>SUM(D77:D79)</f>
        <v>0</v>
      </c>
      <c r="E76" s="230">
        <f>SUM(E77:E79)</f>
        <v>0</v>
      </c>
      <c r="F76" s="230">
        <f>SUM(F77:F79)</f>
        <v>0</v>
      </c>
      <c r="G76" s="472">
        <f t="shared" si="6"/>
        <v>0</v>
      </c>
      <c r="H76" s="472">
        <f t="shared" si="7"/>
        <v>0</v>
      </c>
      <c r="I76" s="646" t="str">
        <f t="shared" si="8"/>
        <v>否</v>
      </c>
      <c r="J76" s="271" t="str">
        <f t="shared" si="9"/>
        <v>款</v>
      </c>
      <c r="P76" s="272"/>
    </row>
    <row r="77" s="272" customFormat="1" ht="36" customHeight="1" spans="1:12">
      <c r="A77" s="506">
        <f t="shared" si="5"/>
        <v>7</v>
      </c>
      <c r="B77" s="295">
        <v>2121501</v>
      </c>
      <c r="C77" s="439" t="s">
        <v>1478</v>
      </c>
      <c r="D77" s="296"/>
      <c r="E77" s="296"/>
      <c r="F77" s="296"/>
      <c r="G77" s="472">
        <f t="shared" si="6"/>
        <v>0</v>
      </c>
      <c r="H77" s="472">
        <f t="shared" si="7"/>
        <v>0</v>
      </c>
      <c r="I77" s="646" t="str">
        <f t="shared" si="8"/>
        <v>否</v>
      </c>
      <c r="J77" s="271" t="str">
        <f t="shared" si="9"/>
        <v>项</v>
      </c>
      <c r="L77" s="273"/>
    </row>
    <row r="78" s="272" customFormat="1" ht="36" customHeight="1" spans="1:12">
      <c r="A78" s="506">
        <f t="shared" si="5"/>
        <v>7</v>
      </c>
      <c r="B78" s="295">
        <v>2121502</v>
      </c>
      <c r="C78" s="439" t="s">
        <v>1479</v>
      </c>
      <c r="D78" s="296"/>
      <c r="E78" s="296"/>
      <c r="F78" s="296"/>
      <c r="G78" s="472">
        <f t="shared" si="6"/>
        <v>0</v>
      </c>
      <c r="H78" s="472">
        <f t="shared" si="7"/>
        <v>0</v>
      </c>
      <c r="I78" s="646" t="str">
        <f t="shared" si="8"/>
        <v>否</v>
      </c>
      <c r="J78" s="271" t="str">
        <f t="shared" si="9"/>
        <v>项</v>
      </c>
      <c r="L78" s="273"/>
    </row>
    <row r="79" ht="36" customHeight="1" spans="1:16">
      <c r="A79" s="506">
        <f t="shared" si="5"/>
        <v>7</v>
      </c>
      <c r="B79" s="295">
        <v>2121599</v>
      </c>
      <c r="C79" s="439" t="s">
        <v>1506</v>
      </c>
      <c r="D79" s="296"/>
      <c r="E79" s="296"/>
      <c r="F79" s="296"/>
      <c r="G79" s="472">
        <f t="shared" si="6"/>
        <v>0</v>
      </c>
      <c r="H79" s="472">
        <f t="shared" si="7"/>
        <v>0</v>
      </c>
      <c r="I79" s="646" t="str">
        <f t="shared" si="8"/>
        <v>否</v>
      </c>
      <c r="J79" s="271" t="str">
        <f t="shared" si="9"/>
        <v>项</v>
      </c>
      <c r="P79" s="272"/>
    </row>
    <row r="80" s="273" customFormat="1" ht="38.1" customHeight="1" spans="1:16">
      <c r="A80" s="506">
        <f t="shared" si="5"/>
        <v>5</v>
      </c>
      <c r="B80" s="295">
        <v>21216</v>
      </c>
      <c r="C80" s="314" t="s">
        <v>1507</v>
      </c>
      <c r="D80" s="230">
        <f>SUM(D81:D83)</f>
        <v>0</v>
      </c>
      <c r="E80" s="230">
        <f>SUM(E81:E83)</f>
        <v>0</v>
      </c>
      <c r="F80" s="230">
        <f>SUM(F81:F83)</f>
        <v>220000</v>
      </c>
      <c r="G80" s="472">
        <f t="shared" si="6"/>
        <v>0</v>
      </c>
      <c r="H80" s="472">
        <f t="shared" si="7"/>
        <v>0</v>
      </c>
      <c r="I80" s="646" t="str">
        <f t="shared" si="8"/>
        <v>是</v>
      </c>
      <c r="J80" s="271" t="str">
        <f t="shared" si="9"/>
        <v>款</v>
      </c>
      <c r="P80" s="272">
        <f>VLOOKUP(B80,[268]Sheet1!$D$418:$M$450,10,FALSE)</f>
        <v>220000</v>
      </c>
    </row>
    <row r="81" s="273" customFormat="1" ht="36" customHeight="1" spans="1:16">
      <c r="A81" s="506">
        <f t="shared" si="5"/>
        <v>7</v>
      </c>
      <c r="B81" s="295">
        <v>2121601</v>
      </c>
      <c r="C81" s="439" t="s">
        <v>1478</v>
      </c>
      <c r="D81" s="296"/>
      <c r="E81" s="296"/>
      <c r="F81" s="296"/>
      <c r="G81" s="472">
        <f t="shared" si="6"/>
        <v>0</v>
      </c>
      <c r="H81" s="472">
        <f t="shared" si="7"/>
        <v>0</v>
      </c>
      <c r="I81" s="646" t="str">
        <f t="shared" si="8"/>
        <v>否</v>
      </c>
      <c r="J81" s="271" t="str">
        <f t="shared" si="9"/>
        <v>项</v>
      </c>
      <c r="P81" s="272"/>
    </row>
    <row r="82" s="273" customFormat="1" ht="36" customHeight="1" spans="1:16">
      <c r="A82" s="506">
        <f t="shared" si="5"/>
        <v>7</v>
      </c>
      <c r="B82" s="295">
        <v>2121602</v>
      </c>
      <c r="C82" s="439" t="s">
        <v>1479</v>
      </c>
      <c r="D82" s="296"/>
      <c r="E82" s="296"/>
      <c r="F82" s="296"/>
      <c r="G82" s="472">
        <f t="shared" si="6"/>
        <v>0</v>
      </c>
      <c r="H82" s="472">
        <f t="shared" si="7"/>
        <v>0</v>
      </c>
      <c r="I82" s="646" t="str">
        <f t="shared" si="8"/>
        <v>否</v>
      </c>
      <c r="J82" s="271" t="str">
        <f t="shared" si="9"/>
        <v>项</v>
      </c>
      <c r="P82" s="272"/>
    </row>
    <row r="83" s="272" customFormat="1" ht="36" customHeight="1" spans="1:16">
      <c r="A83" s="506">
        <f t="shared" si="5"/>
        <v>7</v>
      </c>
      <c r="B83" s="295">
        <v>2121699</v>
      </c>
      <c r="C83" s="439" t="s">
        <v>1508</v>
      </c>
      <c r="D83" s="296"/>
      <c r="E83" s="296"/>
      <c r="F83" s="296">
        <v>220000</v>
      </c>
      <c r="G83" s="472">
        <f t="shared" si="6"/>
        <v>0</v>
      </c>
      <c r="H83" s="472">
        <f t="shared" si="7"/>
        <v>0</v>
      </c>
      <c r="I83" s="646" t="str">
        <f t="shared" si="8"/>
        <v>是</v>
      </c>
      <c r="J83" s="271" t="str">
        <f t="shared" si="9"/>
        <v>项</v>
      </c>
      <c r="L83" s="277">
        <f>VLOOKUP(B83,[261]基金支出!$D$3:$H$34,5,FALSE)</f>
        <v>201000</v>
      </c>
      <c r="P83" s="272">
        <f>VLOOKUP(B83,[268]Sheet1!$D$418:$M$450,10,FALSE)</f>
        <v>220000</v>
      </c>
    </row>
    <row r="84" ht="36" customHeight="1" spans="1:16">
      <c r="A84" s="506">
        <f t="shared" si="5"/>
        <v>5</v>
      </c>
      <c r="B84" s="295">
        <v>21217</v>
      </c>
      <c r="C84" s="314" t="s">
        <v>1509</v>
      </c>
      <c r="D84" s="230">
        <f>SUM(D85:D89)</f>
        <v>0</v>
      </c>
      <c r="E84" s="230">
        <f>SUM(E85:E89)</f>
        <v>0</v>
      </c>
      <c r="F84" s="230">
        <f>SUM(F85:F89)</f>
        <v>0</v>
      </c>
      <c r="G84" s="472">
        <f t="shared" si="6"/>
        <v>0</v>
      </c>
      <c r="H84" s="472">
        <f t="shared" si="7"/>
        <v>0</v>
      </c>
      <c r="I84" s="646" t="str">
        <f t="shared" si="8"/>
        <v>否</v>
      </c>
      <c r="J84" s="271" t="str">
        <f t="shared" si="9"/>
        <v>款</v>
      </c>
      <c r="P84" s="272"/>
    </row>
    <row r="85" s="273" customFormat="1" ht="36" customHeight="1" spans="1:16">
      <c r="A85" s="506">
        <f t="shared" si="5"/>
        <v>7</v>
      </c>
      <c r="B85" s="295">
        <v>2121701</v>
      </c>
      <c r="C85" s="439" t="s">
        <v>1496</v>
      </c>
      <c r="D85" s="296"/>
      <c r="E85" s="296"/>
      <c r="F85" s="296"/>
      <c r="G85" s="472">
        <f t="shared" si="6"/>
        <v>0</v>
      </c>
      <c r="H85" s="472">
        <f t="shared" si="7"/>
        <v>0</v>
      </c>
      <c r="I85" s="646" t="str">
        <f t="shared" si="8"/>
        <v>否</v>
      </c>
      <c r="J85" s="271" t="str">
        <f t="shared" si="9"/>
        <v>项</v>
      </c>
      <c r="P85" s="272"/>
    </row>
    <row r="86" s="273" customFormat="1" ht="36" customHeight="1" spans="1:16">
      <c r="A86" s="506">
        <f t="shared" si="5"/>
        <v>7</v>
      </c>
      <c r="B86" s="295">
        <v>2121702</v>
      </c>
      <c r="C86" s="439" t="s">
        <v>1497</v>
      </c>
      <c r="D86" s="296"/>
      <c r="E86" s="296"/>
      <c r="F86" s="296"/>
      <c r="G86" s="472">
        <f t="shared" si="6"/>
        <v>0</v>
      </c>
      <c r="H86" s="472">
        <f t="shared" si="7"/>
        <v>0</v>
      </c>
      <c r="I86" s="646" t="str">
        <f t="shared" si="8"/>
        <v>否</v>
      </c>
      <c r="J86" s="271" t="str">
        <f t="shared" si="9"/>
        <v>项</v>
      </c>
      <c r="P86" s="272"/>
    </row>
    <row r="87" ht="36" customHeight="1" spans="1:16">
      <c r="A87" s="506">
        <f t="shared" si="5"/>
        <v>7</v>
      </c>
      <c r="B87" s="295">
        <v>2121703</v>
      </c>
      <c r="C87" s="439" t="s">
        <v>1498</v>
      </c>
      <c r="D87" s="296"/>
      <c r="E87" s="296"/>
      <c r="F87" s="296"/>
      <c r="G87" s="472">
        <f t="shared" si="6"/>
        <v>0</v>
      </c>
      <c r="H87" s="472">
        <f t="shared" si="7"/>
        <v>0</v>
      </c>
      <c r="I87" s="646" t="str">
        <f t="shared" si="8"/>
        <v>否</v>
      </c>
      <c r="J87" s="271" t="str">
        <f t="shared" si="9"/>
        <v>项</v>
      </c>
      <c r="P87" s="272"/>
    </row>
    <row r="88" s="272" customFormat="1" ht="36" customHeight="1" spans="1:12">
      <c r="A88" s="506">
        <f t="shared" si="5"/>
        <v>7</v>
      </c>
      <c r="B88" s="295">
        <v>2121704</v>
      </c>
      <c r="C88" s="439" t="s">
        <v>1499</v>
      </c>
      <c r="D88" s="296"/>
      <c r="E88" s="296"/>
      <c r="F88" s="296"/>
      <c r="G88" s="472">
        <f t="shared" si="6"/>
        <v>0</v>
      </c>
      <c r="H88" s="472">
        <f t="shared" si="7"/>
        <v>0</v>
      </c>
      <c r="I88" s="646" t="str">
        <f t="shared" si="8"/>
        <v>否</v>
      </c>
      <c r="J88" s="271" t="str">
        <f t="shared" si="9"/>
        <v>项</v>
      </c>
      <c r="L88" s="273"/>
    </row>
    <row r="89" s="273" customFormat="1" ht="36" customHeight="1" spans="1:16">
      <c r="A89" s="506">
        <f t="shared" si="5"/>
        <v>7</v>
      </c>
      <c r="B89" s="295">
        <v>2121799</v>
      </c>
      <c r="C89" s="439" t="s">
        <v>1510</v>
      </c>
      <c r="D89" s="296"/>
      <c r="E89" s="296"/>
      <c r="F89" s="296"/>
      <c r="G89" s="472">
        <f t="shared" si="6"/>
        <v>0</v>
      </c>
      <c r="H89" s="472">
        <f t="shared" si="7"/>
        <v>0</v>
      </c>
      <c r="I89" s="646" t="str">
        <f t="shared" si="8"/>
        <v>否</v>
      </c>
      <c r="J89" s="271" t="str">
        <f t="shared" si="9"/>
        <v>项</v>
      </c>
      <c r="P89" s="272"/>
    </row>
    <row r="90" s="273" customFormat="1" ht="36" customHeight="1" spans="1:16">
      <c r="A90" s="506">
        <f t="shared" si="5"/>
        <v>5</v>
      </c>
      <c r="B90" s="295">
        <v>21218</v>
      </c>
      <c r="C90" s="314" t="s">
        <v>1511</v>
      </c>
      <c r="D90" s="296">
        <f>SUM(D91:D92)</f>
        <v>0</v>
      </c>
      <c r="E90" s="296">
        <f>SUM(E91:E92)</f>
        <v>0</v>
      </c>
      <c r="F90" s="296">
        <f>SUM(F91:F92)</f>
        <v>0</v>
      </c>
      <c r="G90" s="472">
        <f t="shared" si="6"/>
        <v>0</v>
      </c>
      <c r="H90" s="472">
        <f t="shared" si="7"/>
        <v>0</v>
      </c>
      <c r="I90" s="646" t="str">
        <f t="shared" si="8"/>
        <v>否</v>
      </c>
      <c r="J90" s="271" t="str">
        <f t="shared" si="9"/>
        <v>款</v>
      </c>
      <c r="P90" s="272"/>
    </row>
    <row r="91" s="273" customFormat="1" ht="36" customHeight="1" spans="1:16">
      <c r="A91" s="506">
        <f t="shared" si="5"/>
        <v>7</v>
      </c>
      <c r="B91" s="295">
        <v>2121801</v>
      </c>
      <c r="C91" s="439" t="s">
        <v>1502</v>
      </c>
      <c r="D91" s="296"/>
      <c r="E91" s="296"/>
      <c r="F91" s="296"/>
      <c r="G91" s="472">
        <f t="shared" si="6"/>
        <v>0</v>
      </c>
      <c r="H91" s="472">
        <f t="shared" si="7"/>
        <v>0</v>
      </c>
      <c r="I91" s="646" t="str">
        <f t="shared" si="8"/>
        <v>否</v>
      </c>
      <c r="J91" s="271" t="str">
        <f t="shared" si="9"/>
        <v>项</v>
      </c>
      <c r="P91" s="272"/>
    </row>
    <row r="92" ht="36" customHeight="1" spans="1:16">
      <c r="A92" s="506">
        <f t="shared" si="5"/>
        <v>7</v>
      </c>
      <c r="B92" s="295">
        <v>2121899</v>
      </c>
      <c r="C92" s="439" t="s">
        <v>1512</v>
      </c>
      <c r="D92" s="296"/>
      <c r="E92" s="296"/>
      <c r="F92" s="296"/>
      <c r="G92" s="472">
        <f t="shared" si="6"/>
        <v>0</v>
      </c>
      <c r="H92" s="472">
        <f t="shared" si="7"/>
        <v>0</v>
      </c>
      <c r="I92" s="646" t="str">
        <f t="shared" si="8"/>
        <v>否</v>
      </c>
      <c r="J92" s="271" t="str">
        <f t="shared" si="9"/>
        <v>项</v>
      </c>
      <c r="P92" s="272"/>
    </row>
    <row r="93" s="272" customFormat="1" ht="36" customHeight="1" spans="1:10">
      <c r="A93" s="506">
        <f t="shared" si="5"/>
        <v>5</v>
      </c>
      <c r="B93" s="295">
        <v>21219</v>
      </c>
      <c r="C93" s="314" t="s">
        <v>1513</v>
      </c>
      <c r="D93" s="230">
        <f>SUM(D94:D101)</f>
        <v>0</v>
      </c>
      <c r="E93" s="230">
        <f>SUM(E94:E101)</f>
        <v>0</v>
      </c>
      <c r="F93" s="230">
        <f>SUM(F94:F101)</f>
        <v>0</v>
      </c>
      <c r="G93" s="472">
        <f t="shared" si="6"/>
        <v>0</v>
      </c>
      <c r="H93" s="472">
        <f t="shared" si="7"/>
        <v>0</v>
      </c>
      <c r="I93" s="646" t="str">
        <f t="shared" si="8"/>
        <v>否</v>
      </c>
      <c r="J93" s="271" t="str">
        <f t="shared" si="9"/>
        <v>款</v>
      </c>
    </row>
    <row r="94" s="273" customFormat="1" ht="36" customHeight="1" spans="1:16">
      <c r="A94" s="506">
        <f t="shared" si="5"/>
        <v>7</v>
      </c>
      <c r="B94" s="295">
        <v>2121901</v>
      </c>
      <c r="C94" s="439" t="s">
        <v>1478</v>
      </c>
      <c r="D94" s="296"/>
      <c r="E94" s="296"/>
      <c r="F94" s="296"/>
      <c r="G94" s="472">
        <f t="shared" si="6"/>
        <v>0</v>
      </c>
      <c r="H94" s="472">
        <f t="shared" si="7"/>
        <v>0</v>
      </c>
      <c r="I94" s="646" t="str">
        <f t="shared" si="8"/>
        <v>否</v>
      </c>
      <c r="J94" s="271" t="str">
        <f t="shared" si="9"/>
        <v>项</v>
      </c>
      <c r="P94" s="272"/>
    </row>
    <row r="95" ht="36" customHeight="1" spans="1:16">
      <c r="A95" s="506">
        <f t="shared" si="5"/>
        <v>7</v>
      </c>
      <c r="B95" s="295">
        <v>2121902</v>
      </c>
      <c r="C95" s="439" t="s">
        <v>1479</v>
      </c>
      <c r="D95" s="296"/>
      <c r="E95" s="296"/>
      <c r="F95" s="296"/>
      <c r="G95" s="472">
        <f t="shared" si="6"/>
        <v>0</v>
      </c>
      <c r="H95" s="472">
        <f t="shared" si="7"/>
        <v>0</v>
      </c>
      <c r="I95" s="646" t="str">
        <f t="shared" si="8"/>
        <v>否</v>
      </c>
      <c r="J95" s="271" t="str">
        <f t="shared" si="9"/>
        <v>项</v>
      </c>
      <c r="P95" s="272"/>
    </row>
    <row r="96" s="273" customFormat="1" ht="36" customHeight="1" spans="1:16">
      <c r="A96" s="506">
        <f t="shared" si="5"/>
        <v>7</v>
      </c>
      <c r="B96" s="295">
        <v>2121903</v>
      </c>
      <c r="C96" s="439" t="s">
        <v>1480</v>
      </c>
      <c r="D96" s="296"/>
      <c r="E96" s="296"/>
      <c r="F96" s="296"/>
      <c r="G96" s="472">
        <f t="shared" si="6"/>
        <v>0</v>
      </c>
      <c r="H96" s="472">
        <f t="shared" si="7"/>
        <v>0</v>
      </c>
      <c r="I96" s="646" t="str">
        <f t="shared" si="8"/>
        <v>否</v>
      </c>
      <c r="J96" s="271" t="str">
        <f t="shared" si="9"/>
        <v>项</v>
      </c>
      <c r="P96" s="272"/>
    </row>
    <row r="97" s="273" customFormat="1" ht="36" customHeight="1" spans="1:16">
      <c r="A97" s="506">
        <f t="shared" si="5"/>
        <v>7</v>
      </c>
      <c r="B97" s="295">
        <v>2121904</v>
      </c>
      <c r="C97" s="439" t="s">
        <v>1481</v>
      </c>
      <c r="D97" s="296"/>
      <c r="E97" s="296"/>
      <c r="F97" s="296"/>
      <c r="G97" s="472">
        <f t="shared" si="6"/>
        <v>0</v>
      </c>
      <c r="H97" s="472">
        <f t="shared" si="7"/>
        <v>0</v>
      </c>
      <c r="I97" s="646" t="str">
        <f t="shared" si="8"/>
        <v>否</v>
      </c>
      <c r="J97" s="271" t="str">
        <f t="shared" si="9"/>
        <v>项</v>
      </c>
      <c r="P97" s="272"/>
    </row>
    <row r="98" s="273" customFormat="1" ht="36" customHeight="1" spans="1:16">
      <c r="A98" s="506">
        <f t="shared" si="5"/>
        <v>7</v>
      </c>
      <c r="B98" s="295">
        <v>2121905</v>
      </c>
      <c r="C98" s="439" t="s">
        <v>1484</v>
      </c>
      <c r="D98" s="296"/>
      <c r="E98" s="296"/>
      <c r="F98" s="296"/>
      <c r="G98" s="472">
        <f t="shared" si="6"/>
        <v>0</v>
      </c>
      <c r="H98" s="472">
        <f t="shared" si="7"/>
        <v>0</v>
      </c>
      <c r="I98" s="646" t="str">
        <f t="shared" si="8"/>
        <v>否</v>
      </c>
      <c r="J98" s="271" t="str">
        <f t="shared" si="9"/>
        <v>项</v>
      </c>
      <c r="P98" s="272"/>
    </row>
    <row r="99" s="273" customFormat="1" ht="36" customHeight="1" spans="1:16">
      <c r="A99" s="506">
        <f t="shared" si="5"/>
        <v>7</v>
      </c>
      <c r="B99" s="295">
        <v>2121906</v>
      </c>
      <c r="C99" s="439" t="s">
        <v>1486</v>
      </c>
      <c r="D99" s="296"/>
      <c r="E99" s="296"/>
      <c r="F99" s="296"/>
      <c r="G99" s="472">
        <f t="shared" si="6"/>
        <v>0</v>
      </c>
      <c r="H99" s="472">
        <f t="shared" si="7"/>
        <v>0</v>
      </c>
      <c r="I99" s="646" t="str">
        <f t="shared" si="8"/>
        <v>否</v>
      </c>
      <c r="J99" s="271" t="str">
        <f t="shared" si="9"/>
        <v>项</v>
      </c>
      <c r="P99" s="272"/>
    </row>
    <row r="100" ht="36" customHeight="1" spans="1:16">
      <c r="A100" s="506">
        <f t="shared" si="5"/>
        <v>7</v>
      </c>
      <c r="B100" s="295">
        <v>2121907</v>
      </c>
      <c r="C100" s="439" t="s">
        <v>1487</v>
      </c>
      <c r="D100" s="296"/>
      <c r="E100" s="296"/>
      <c r="F100" s="296"/>
      <c r="G100" s="472">
        <f t="shared" si="6"/>
        <v>0</v>
      </c>
      <c r="H100" s="472">
        <f t="shared" si="7"/>
        <v>0</v>
      </c>
      <c r="I100" s="646" t="str">
        <f t="shared" si="8"/>
        <v>否</v>
      </c>
      <c r="J100" s="271" t="str">
        <f t="shared" si="9"/>
        <v>项</v>
      </c>
      <c r="P100" s="272"/>
    </row>
    <row r="101" s="273" customFormat="1" ht="36" customHeight="1" spans="1:16">
      <c r="A101" s="506">
        <f t="shared" si="5"/>
        <v>7</v>
      </c>
      <c r="B101" s="295">
        <v>2121999</v>
      </c>
      <c r="C101" s="439" t="s">
        <v>1514</v>
      </c>
      <c r="D101" s="296"/>
      <c r="E101" s="296"/>
      <c r="F101" s="296"/>
      <c r="G101" s="472">
        <f t="shared" si="6"/>
        <v>0</v>
      </c>
      <c r="H101" s="472">
        <f t="shared" si="7"/>
        <v>0</v>
      </c>
      <c r="I101" s="646" t="str">
        <f t="shared" si="8"/>
        <v>否</v>
      </c>
      <c r="J101" s="271" t="str">
        <f t="shared" si="9"/>
        <v>项</v>
      </c>
      <c r="P101" s="272"/>
    </row>
    <row r="102" s="272" customFormat="1" ht="38.1" customHeight="1" spans="1:16">
      <c r="A102" s="506">
        <f t="shared" si="5"/>
        <v>3</v>
      </c>
      <c r="B102" s="294">
        <v>213</v>
      </c>
      <c r="C102" s="285" t="s">
        <v>1515</v>
      </c>
      <c r="D102" s="286">
        <f>SUM(D103,D108,D113,D118,D121,D126,D130,D134)</f>
        <v>0</v>
      </c>
      <c r="E102" s="286">
        <f>SUM(E103,E108,E113,E118,E121,E126,E130,E134)</f>
        <v>508</v>
      </c>
      <c r="F102" s="286">
        <f>SUM(F103,F108,F113,F118,F121,F126,F130,F134)</f>
        <v>45</v>
      </c>
      <c r="G102" s="475">
        <f t="shared" si="6"/>
        <v>0</v>
      </c>
      <c r="H102" s="475">
        <f t="shared" si="7"/>
        <v>0.0885826771653543</v>
      </c>
      <c r="I102" s="646" t="str">
        <f t="shared" si="8"/>
        <v>是</v>
      </c>
      <c r="J102" s="271" t="str">
        <f t="shared" si="9"/>
        <v>类</v>
      </c>
      <c r="P102" s="272">
        <f>VLOOKUP(B102,[268]Sheet1!$D$418:$M$450,10,FALSE)</f>
        <v>45</v>
      </c>
    </row>
    <row r="103" s="273" customFormat="1" ht="38.1" customHeight="1" spans="1:16">
      <c r="A103" s="506">
        <f t="shared" si="5"/>
        <v>5</v>
      </c>
      <c r="B103" s="295">
        <v>21366</v>
      </c>
      <c r="C103" s="314" t="s">
        <v>1516</v>
      </c>
      <c r="D103" s="230">
        <f>SUM(D104:D107)</f>
        <v>0</v>
      </c>
      <c r="E103" s="230">
        <f>SUM(E104:E107)</f>
        <v>10</v>
      </c>
      <c r="F103" s="230">
        <f>SUM(F104:F107)</f>
        <v>0</v>
      </c>
      <c r="G103" s="472">
        <f t="shared" si="6"/>
        <v>0</v>
      </c>
      <c r="H103" s="472">
        <f t="shared" si="7"/>
        <v>0</v>
      </c>
      <c r="I103" s="646" t="str">
        <f t="shared" si="8"/>
        <v>是</v>
      </c>
      <c r="J103" s="271" t="str">
        <f t="shared" si="9"/>
        <v>款</v>
      </c>
      <c r="P103" s="272"/>
    </row>
    <row r="104" s="273" customFormat="1" ht="36" customHeight="1" spans="1:16">
      <c r="A104" s="506">
        <f t="shared" si="5"/>
        <v>7</v>
      </c>
      <c r="B104" s="295">
        <v>2136601</v>
      </c>
      <c r="C104" s="439" t="s">
        <v>1517</v>
      </c>
      <c r="D104" s="296"/>
      <c r="E104" s="296"/>
      <c r="F104" s="296"/>
      <c r="G104" s="472">
        <f t="shared" si="6"/>
        <v>0</v>
      </c>
      <c r="H104" s="472">
        <f t="shared" si="7"/>
        <v>0</v>
      </c>
      <c r="I104" s="646" t="str">
        <f t="shared" si="8"/>
        <v>否</v>
      </c>
      <c r="J104" s="271" t="str">
        <f t="shared" si="9"/>
        <v>项</v>
      </c>
      <c r="P104" s="272"/>
    </row>
    <row r="105" ht="36" customHeight="1" spans="1:16">
      <c r="A105" s="506">
        <f t="shared" si="5"/>
        <v>7</v>
      </c>
      <c r="B105" s="295">
        <v>2136602</v>
      </c>
      <c r="C105" s="439" t="s">
        <v>1518</v>
      </c>
      <c r="D105" s="296"/>
      <c r="E105" s="296"/>
      <c r="F105" s="296"/>
      <c r="G105" s="472">
        <f t="shared" si="6"/>
        <v>0</v>
      </c>
      <c r="H105" s="472">
        <f t="shared" si="7"/>
        <v>0</v>
      </c>
      <c r="I105" s="646" t="str">
        <f t="shared" si="8"/>
        <v>否</v>
      </c>
      <c r="J105" s="271" t="str">
        <f t="shared" si="9"/>
        <v>项</v>
      </c>
      <c r="P105" s="272"/>
    </row>
    <row r="106" s="273" customFormat="1" ht="36" customHeight="1" spans="1:16">
      <c r="A106" s="506">
        <f t="shared" si="5"/>
        <v>7</v>
      </c>
      <c r="B106" s="295">
        <v>2136603</v>
      </c>
      <c r="C106" s="439" t="s">
        <v>1519</v>
      </c>
      <c r="D106" s="296"/>
      <c r="E106" s="296"/>
      <c r="F106" s="296"/>
      <c r="G106" s="472">
        <f t="shared" si="6"/>
        <v>0</v>
      </c>
      <c r="H106" s="472">
        <f t="shared" si="7"/>
        <v>0</v>
      </c>
      <c r="I106" s="646" t="str">
        <f t="shared" si="8"/>
        <v>否</v>
      </c>
      <c r="J106" s="271" t="str">
        <f t="shared" si="9"/>
        <v>项</v>
      </c>
      <c r="P106" s="272"/>
    </row>
    <row r="107" s="273" customFormat="1" ht="36" customHeight="1" spans="1:16">
      <c r="A107" s="506">
        <f t="shared" si="5"/>
        <v>7</v>
      </c>
      <c r="B107" s="295">
        <v>2136699</v>
      </c>
      <c r="C107" s="439" t="s">
        <v>1520</v>
      </c>
      <c r="D107" s="296"/>
      <c r="E107" s="296">
        <v>10</v>
      </c>
      <c r="F107" s="296"/>
      <c r="G107" s="472">
        <f t="shared" si="6"/>
        <v>0</v>
      </c>
      <c r="H107" s="472">
        <f t="shared" si="7"/>
        <v>0</v>
      </c>
      <c r="I107" s="646" t="str">
        <f t="shared" si="8"/>
        <v>是</v>
      </c>
      <c r="J107" s="271" t="str">
        <f t="shared" si="9"/>
        <v>项</v>
      </c>
      <c r="P107" s="272"/>
    </row>
    <row r="108" s="273" customFormat="1" ht="36" customHeight="1" spans="1:16">
      <c r="A108" s="506">
        <f t="shared" si="5"/>
        <v>5</v>
      </c>
      <c r="B108" s="295">
        <v>21367</v>
      </c>
      <c r="C108" s="314" t="s">
        <v>1521</v>
      </c>
      <c r="D108" s="230">
        <f>SUM(D109:D112)</f>
        <v>0</v>
      </c>
      <c r="E108" s="230">
        <f>SUM(E109:E112)</f>
        <v>0</v>
      </c>
      <c r="F108" s="230">
        <f>SUM(F109:F112)</f>
        <v>0</v>
      </c>
      <c r="G108" s="472">
        <f t="shared" si="6"/>
        <v>0</v>
      </c>
      <c r="H108" s="472">
        <f t="shared" si="7"/>
        <v>0</v>
      </c>
      <c r="I108" s="646" t="str">
        <f t="shared" si="8"/>
        <v>否</v>
      </c>
      <c r="J108" s="271" t="str">
        <f t="shared" si="9"/>
        <v>款</v>
      </c>
      <c r="P108" s="272"/>
    </row>
    <row r="109" s="272" customFormat="1" ht="36" customHeight="1" spans="1:12">
      <c r="A109" s="506">
        <f t="shared" si="5"/>
        <v>7</v>
      </c>
      <c r="B109" s="295">
        <v>2136701</v>
      </c>
      <c r="C109" s="439" t="s">
        <v>1517</v>
      </c>
      <c r="D109" s="296"/>
      <c r="E109" s="296"/>
      <c r="F109" s="296"/>
      <c r="G109" s="472">
        <f t="shared" si="6"/>
        <v>0</v>
      </c>
      <c r="H109" s="472">
        <f t="shared" si="7"/>
        <v>0</v>
      </c>
      <c r="I109" s="646" t="str">
        <f t="shared" si="8"/>
        <v>否</v>
      </c>
      <c r="J109" s="271" t="str">
        <f t="shared" si="9"/>
        <v>项</v>
      </c>
      <c r="L109" s="273"/>
    </row>
    <row r="110" ht="36" customHeight="1" spans="1:16">
      <c r="A110" s="506">
        <f t="shared" si="5"/>
        <v>7</v>
      </c>
      <c r="B110" s="295">
        <v>2136702</v>
      </c>
      <c r="C110" s="439" t="s">
        <v>1518</v>
      </c>
      <c r="D110" s="296"/>
      <c r="E110" s="296"/>
      <c r="F110" s="296"/>
      <c r="G110" s="472">
        <f t="shared" si="6"/>
        <v>0</v>
      </c>
      <c r="H110" s="472">
        <f t="shared" si="7"/>
        <v>0</v>
      </c>
      <c r="I110" s="646" t="str">
        <f t="shared" si="8"/>
        <v>否</v>
      </c>
      <c r="J110" s="271" t="str">
        <f t="shared" si="9"/>
        <v>项</v>
      </c>
      <c r="P110" s="272"/>
    </row>
    <row r="111" s="273" customFormat="1" ht="36" customHeight="1" spans="1:16">
      <c r="A111" s="506">
        <f t="shared" si="5"/>
        <v>7</v>
      </c>
      <c r="B111" s="295">
        <v>2136703</v>
      </c>
      <c r="C111" s="439" t="s">
        <v>1522</v>
      </c>
      <c r="D111" s="296"/>
      <c r="E111" s="296"/>
      <c r="F111" s="296"/>
      <c r="G111" s="472">
        <f t="shared" si="6"/>
        <v>0</v>
      </c>
      <c r="H111" s="472">
        <f t="shared" si="7"/>
        <v>0</v>
      </c>
      <c r="I111" s="646" t="str">
        <f t="shared" si="8"/>
        <v>否</v>
      </c>
      <c r="J111" s="271" t="str">
        <f t="shared" si="9"/>
        <v>项</v>
      </c>
      <c r="P111" s="272"/>
    </row>
    <row r="112" s="273" customFormat="1" ht="36" customHeight="1" spans="1:16">
      <c r="A112" s="506">
        <f t="shared" si="5"/>
        <v>7</v>
      </c>
      <c r="B112" s="295">
        <v>2136799</v>
      </c>
      <c r="C112" s="439" t="s">
        <v>1523</v>
      </c>
      <c r="D112" s="296"/>
      <c r="E112" s="296"/>
      <c r="F112" s="296"/>
      <c r="G112" s="472">
        <f t="shared" si="6"/>
        <v>0</v>
      </c>
      <c r="H112" s="472">
        <f t="shared" si="7"/>
        <v>0</v>
      </c>
      <c r="I112" s="646" t="str">
        <f t="shared" si="8"/>
        <v>否</v>
      </c>
      <c r="J112" s="271" t="str">
        <f t="shared" si="9"/>
        <v>项</v>
      </c>
      <c r="P112" s="272"/>
    </row>
    <row r="113" s="273" customFormat="1" ht="38.1" customHeight="1" spans="1:16">
      <c r="A113" s="506">
        <f t="shared" si="5"/>
        <v>5</v>
      </c>
      <c r="B113" s="295">
        <v>21369</v>
      </c>
      <c r="C113" s="314" t="s">
        <v>1524</v>
      </c>
      <c r="D113" s="230">
        <f>SUM(D114:D117)</f>
        <v>0</v>
      </c>
      <c r="E113" s="230">
        <f>SUM(E114:E117)</f>
        <v>0</v>
      </c>
      <c r="F113" s="230">
        <f>SUM(F114:F117)</f>
        <v>0</v>
      </c>
      <c r="G113" s="472">
        <f t="shared" si="6"/>
        <v>0</v>
      </c>
      <c r="H113" s="472">
        <f t="shared" si="7"/>
        <v>0</v>
      </c>
      <c r="I113" s="646" t="str">
        <f t="shared" si="8"/>
        <v>否</v>
      </c>
      <c r="J113" s="271" t="str">
        <f t="shared" si="9"/>
        <v>款</v>
      </c>
      <c r="P113" s="272"/>
    </row>
    <row r="114" s="273" customFormat="1" ht="36" customHeight="1" spans="1:16">
      <c r="A114" s="506">
        <f t="shared" si="5"/>
        <v>7</v>
      </c>
      <c r="B114" s="295">
        <v>2136901</v>
      </c>
      <c r="C114" s="439" t="s">
        <v>955</v>
      </c>
      <c r="D114" s="296"/>
      <c r="E114" s="296"/>
      <c r="F114" s="296"/>
      <c r="G114" s="472">
        <f t="shared" si="6"/>
        <v>0</v>
      </c>
      <c r="H114" s="472">
        <f t="shared" si="7"/>
        <v>0</v>
      </c>
      <c r="I114" s="646" t="str">
        <f t="shared" si="8"/>
        <v>否</v>
      </c>
      <c r="J114" s="271" t="str">
        <f t="shared" si="9"/>
        <v>项</v>
      </c>
      <c r="P114" s="272"/>
    </row>
    <row r="115" s="273" customFormat="1" ht="36" customHeight="1" spans="1:16">
      <c r="A115" s="506">
        <f t="shared" si="5"/>
        <v>7</v>
      </c>
      <c r="B115" s="295">
        <v>2136902</v>
      </c>
      <c r="C115" s="439" t="s">
        <v>1525</v>
      </c>
      <c r="D115" s="296"/>
      <c r="E115" s="296"/>
      <c r="F115" s="296"/>
      <c r="G115" s="472">
        <f t="shared" si="6"/>
        <v>0</v>
      </c>
      <c r="H115" s="472">
        <f t="shared" si="7"/>
        <v>0</v>
      </c>
      <c r="I115" s="646" t="str">
        <f t="shared" si="8"/>
        <v>否</v>
      </c>
      <c r="J115" s="271" t="str">
        <f t="shared" si="9"/>
        <v>项</v>
      </c>
      <c r="P115" s="272"/>
    </row>
    <row r="116" s="273" customFormat="1" ht="36" customHeight="1" spans="1:16">
      <c r="A116" s="506">
        <f t="shared" si="5"/>
        <v>7</v>
      </c>
      <c r="B116" s="295">
        <v>2136903</v>
      </c>
      <c r="C116" s="439" t="s">
        <v>1526</v>
      </c>
      <c r="D116" s="296"/>
      <c r="E116" s="296"/>
      <c r="F116" s="296"/>
      <c r="G116" s="472">
        <f t="shared" si="6"/>
        <v>0</v>
      </c>
      <c r="H116" s="472">
        <f t="shared" si="7"/>
        <v>0</v>
      </c>
      <c r="I116" s="646" t="str">
        <f t="shared" si="8"/>
        <v>否</v>
      </c>
      <c r="J116" s="271" t="str">
        <f t="shared" si="9"/>
        <v>项</v>
      </c>
      <c r="P116" s="272"/>
    </row>
    <row r="117" s="273" customFormat="1" ht="36" customHeight="1" spans="1:16">
      <c r="A117" s="506">
        <f t="shared" si="5"/>
        <v>7</v>
      </c>
      <c r="B117" s="295">
        <v>2136999</v>
      </c>
      <c r="C117" s="439" t="s">
        <v>1527</v>
      </c>
      <c r="D117" s="296"/>
      <c r="E117" s="296"/>
      <c r="F117" s="296"/>
      <c r="G117" s="472">
        <f t="shared" si="6"/>
        <v>0</v>
      </c>
      <c r="H117" s="472">
        <f t="shared" si="7"/>
        <v>0</v>
      </c>
      <c r="I117" s="646" t="str">
        <f t="shared" si="8"/>
        <v>否</v>
      </c>
      <c r="J117" s="271" t="str">
        <f t="shared" si="9"/>
        <v>项</v>
      </c>
      <c r="P117" s="272"/>
    </row>
    <row r="118" s="272" customFormat="1" ht="36" customHeight="1" spans="1:10">
      <c r="A118" s="506">
        <f t="shared" si="5"/>
        <v>5</v>
      </c>
      <c r="B118" s="302">
        <v>21370</v>
      </c>
      <c r="C118" s="314" t="s">
        <v>1528</v>
      </c>
      <c r="D118" s="296">
        <f>SUM(D119:D120)</f>
        <v>0</v>
      </c>
      <c r="E118" s="296">
        <f>SUM(E119:E120)</f>
        <v>0</v>
      </c>
      <c r="F118" s="296">
        <f>SUM(F119:F120)</f>
        <v>0</v>
      </c>
      <c r="G118" s="472">
        <f t="shared" si="6"/>
        <v>0</v>
      </c>
      <c r="H118" s="472">
        <f t="shared" si="7"/>
        <v>0</v>
      </c>
      <c r="I118" s="646" t="str">
        <f t="shared" si="8"/>
        <v>否</v>
      </c>
      <c r="J118" s="271" t="str">
        <f t="shared" si="9"/>
        <v>款</v>
      </c>
    </row>
    <row r="119" s="272" customFormat="1" ht="36" customHeight="1" spans="1:12">
      <c r="A119" s="506">
        <f t="shared" si="5"/>
        <v>7</v>
      </c>
      <c r="B119" s="302">
        <v>2137001</v>
      </c>
      <c r="C119" s="439" t="s">
        <v>1517</v>
      </c>
      <c r="D119" s="296"/>
      <c r="E119" s="296"/>
      <c r="F119" s="296"/>
      <c r="G119" s="472">
        <f t="shared" si="6"/>
        <v>0</v>
      </c>
      <c r="H119" s="472">
        <f t="shared" si="7"/>
        <v>0</v>
      </c>
      <c r="I119" s="646" t="str">
        <f t="shared" si="8"/>
        <v>否</v>
      </c>
      <c r="J119" s="271" t="str">
        <f t="shared" si="9"/>
        <v>项</v>
      </c>
      <c r="L119" s="273"/>
    </row>
    <row r="120" s="273" customFormat="1" ht="36" customHeight="1" spans="1:16">
      <c r="A120" s="506">
        <f t="shared" si="5"/>
        <v>7</v>
      </c>
      <c r="B120" s="302">
        <v>2137099</v>
      </c>
      <c r="C120" s="439" t="s">
        <v>1529</v>
      </c>
      <c r="D120" s="296"/>
      <c r="E120" s="296"/>
      <c r="F120" s="296"/>
      <c r="G120" s="472">
        <f t="shared" si="6"/>
        <v>0</v>
      </c>
      <c r="H120" s="472">
        <f t="shared" si="7"/>
        <v>0</v>
      </c>
      <c r="I120" s="646" t="str">
        <f t="shared" si="8"/>
        <v>否</v>
      </c>
      <c r="J120" s="271" t="str">
        <f t="shared" si="9"/>
        <v>项</v>
      </c>
      <c r="P120" s="272"/>
    </row>
    <row r="121" s="273" customFormat="1" ht="36" customHeight="1" spans="1:16">
      <c r="A121" s="506">
        <f t="shared" si="5"/>
        <v>5</v>
      </c>
      <c r="B121" s="302">
        <v>21371</v>
      </c>
      <c r="C121" s="314" t="s">
        <v>1530</v>
      </c>
      <c r="D121" s="296">
        <f>SUM(D122:D125)</f>
        <v>0</v>
      </c>
      <c r="E121" s="296">
        <f>SUM(E122:E125)</f>
        <v>0</v>
      </c>
      <c r="F121" s="296">
        <f>SUM(F122:F125)</f>
        <v>0</v>
      </c>
      <c r="G121" s="472">
        <f t="shared" si="6"/>
        <v>0</v>
      </c>
      <c r="H121" s="472">
        <f t="shared" si="7"/>
        <v>0</v>
      </c>
      <c r="I121" s="646" t="str">
        <f t="shared" si="8"/>
        <v>否</v>
      </c>
      <c r="J121" s="271" t="str">
        <f t="shared" si="9"/>
        <v>款</v>
      </c>
      <c r="P121" s="272"/>
    </row>
    <row r="122" s="273" customFormat="1" ht="36" customHeight="1" spans="1:16">
      <c r="A122" s="506">
        <f t="shared" si="5"/>
        <v>7</v>
      </c>
      <c r="B122" s="302">
        <v>2137101</v>
      </c>
      <c r="C122" s="439" t="s">
        <v>955</v>
      </c>
      <c r="D122" s="296"/>
      <c r="E122" s="296"/>
      <c r="F122" s="296"/>
      <c r="G122" s="472">
        <f t="shared" si="6"/>
        <v>0</v>
      </c>
      <c r="H122" s="472">
        <f t="shared" si="7"/>
        <v>0</v>
      </c>
      <c r="I122" s="646" t="str">
        <f t="shared" si="8"/>
        <v>否</v>
      </c>
      <c r="J122" s="271" t="str">
        <f t="shared" si="9"/>
        <v>项</v>
      </c>
      <c r="P122" s="272"/>
    </row>
    <row r="123" s="273" customFormat="1" ht="36" customHeight="1" spans="1:16">
      <c r="A123" s="506">
        <f t="shared" si="5"/>
        <v>7</v>
      </c>
      <c r="B123" s="302">
        <v>2137102</v>
      </c>
      <c r="C123" s="439" t="s">
        <v>1531</v>
      </c>
      <c r="D123" s="296"/>
      <c r="E123" s="296"/>
      <c r="F123" s="296"/>
      <c r="G123" s="472">
        <f t="shared" si="6"/>
        <v>0</v>
      </c>
      <c r="H123" s="472">
        <f t="shared" si="7"/>
        <v>0</v>
      </c>
      <c r="I123" s="646" t="str">
        <f t="shared" si="8"/>
        <v>否</v>
      </c>
      <c r="J123" s="271" t="str">
        <f t="shared" si="9"/>
        <v>项</v>
      </c>
      <c r="P123" s="272"/>
    </row>
    <row r="124" s="273" customFormat="1" ht="36" customHeight="1" spans="1:16">
      <c r="A124" s="506">
        <f t="shared" si="5"/>
        <v>7</v>
      </c>
      <c r="B124" s="302">
        <v>2137103</v>
      </c>
      <c r="C124" s="439" t="s">
        <v>1526</v>
      </c>
      <c r="D124" s="296"/>
      <c r="E124" s="296"/>
      <c r="F124" s="296"/>
      <c r="G124" s="472">
        <f t="shared" si="6"/>
        <v>0</v>
      </c>
      <c r="H124" s="472">
        <f t="shared" si="7"/>
        <v>0</v>
      </c>
      <c r="I124" s="646" t="str">
        <f t="shared" si="8"/>
        <v>否</v>
      </c>
      <c r="J124" s="271" t="str">
        <f t="shared" si="9"/>
        <v>项</v>
      </c>
      <c r="P124" s="272"/>
    </row>
    <row r="125" s="273" customFormat="1" ht="36" customHeight="1" spans="1:16">
      <c r="A125" s="506">
        <f t="shared" si="5"/>
        <v>7</v>
      </c>
      <c r="B125" s="302">
        <v>2137199</v>
      </c>
      <c r="C125" s="439" t="s">
        <v>1532</v>
      </c>
      <c r="D125" s="296"/>
      <c r="E125" s="296"/>
      <c r="F125" s="296"/>
      <c r="G125" s="472">
        <f t="shared" si="6"/>
        <v>0</v>
      </c>
      <c r="H125" s="472">
        <f t="shared" si="7"/>
        <v>0</v>
      </c>
      <c r="I125" s="646" t="str">
        <f t="shared" si="8"/>
        <v>否</v>
      </c>
      <c r="J125" s="271" t="str">
        <f t="shared" si="9"/>
        <v>项</v>
      </c>
      <c r="P125" s="272"/>
    </row>
    <row r="126" s="273" customFormat="1" ht="36" customHeight="1" spans="1:16">
      <c r="A126" s="506">
        <f t="shared" si="5"/>
        <v>5</v>
      </c>
      <c r="B126" s="302">
        <v>21372</v>
      </c>
      <c r="C126" s="314" t="s">
        <v>1533</v>
      </c>
      <c r="D126" s="296">
        <f>SUM(D127:D129)</f>
        <v>0</v>
      </c>
      <c r="E126" s="296">
        <f>SUM(E127:E129)</f>
        <v>498</v>
      </c>
      <c r="F126" s="296">
        <f>SUM(F127:F129)</f>
        <v>45</v>
      </c>
      <c r="G126" s="472">
        <f t="shared" si="6"/>
        <v>0</v>
      </c>
      <c r="H126" s="472">
        <f t="shared" si="7"/>
        <v>0.0903614457831325</v>
      </c>
      <c r="I126" s="646" t="str">
        <f t="shared" si="8"/>
        <v>是</v>
      </c>
      <c r="J126" s="271" t="str">
        <f t="shared" si="9"/>
        <v>款</v>
      </c>
      <c r="P126" s="272">
        <f>VLOOKUP(B126,[268]Sheet1!$D$418:$M$450,10,FALSE)</f>
        <v>45</v>
      </c>
    </row>
    <row r="127" s="273" customFormat="1" ht="36" customHeight="1" spans="1:16">
      <c r="A127" s="506">
        <f t="shared" si="5"/>
        <v>7</v>
      </c>
      <c r="B127" s="302">
        <v>2137201</v>
      </c>
      <c r="C127" s="439" t="s">
        <v>1534</v>
      </c>
      <c r="D127" s="296"/>
      <c r="E127" s="296"/>
      <c r="F127" s="296">
        <v>45</v>
      </c>
      <c r="G127" s="472">
        <f t="shared" si="6"/>
        <v>0</v>
      </c>
      <c r="H127" s="472">
        <f t="shared" si="7"/>
        <v>0</v>
      </c>
      <c r="I127" s="646" t="str">
        <f t="shared" si="8"/>
        <v>是</v>
      </c>
      <c r="J127" s="271" t="str">
        <f t="shared" si="9"/>
        <v>项</v>
      </c>
      <c r="L127" s="277">
        <f>VLOOKUP(B127,[261]基金支出!$D$3:$H$34,5,FALSE)</f>
        <v>45</v>
      </c>
      <c r="P127" s="272">
        <f>VLOOKUP(B127,[268]Sheet1!$D$418:$M$450,10,FALSE)</f>
        <v>45</v>
      </c>
    </row>
    <row r="128" s="273" customFormat="1" ht="36" customHeight="1" spans="1:16">
      <c r="A128" s="506">
        <f t="shared" si="5"/>
        <v>7</v>
      </c>
      <c r="B128" s="302">
        <v>2137202</v>
      </c>
      <c r="C128" s="439" t="s">
        <v>1535</v>
      </c>
      <c r="D128" s="296"/>
      <c r="E128" s="296"/>
      <c r="F128" s="296"/>
      <c r="G128" s="472">
        <f t="shared" si="6"/>
        <v>0</v>
      </c>
      <c r="H128" s="472">
        <f t="shared" si="7"/>
        <v>0</v>
      </c>
      <c r="I128" s="646" t="str">
        <f t="shared" si="8"/>
        <v>否</v>
      </c>
      <c r="J128" s="271" t="str">
        <f t="shared" si="9"/>
        <v>项</v>
      </c>
      <c r="P128" s="272"/>
    </row>
    <row r="129" s="273" customFormat="1" ht="36" customHeight="1" spans="1:16">
      <c r="A129" s="506">
        <f t="shared" si="5"/>
        <v>7</v>
      </c>
      <c r="B129" s="302">
        <v>2137299</v>
      </c>
      <c r="C129" s="439" t="s">
        <v>1536</v>
      </c>
      <c r="D129" s="296"/>
      <c r="E129" s="296">
        <v>498</v>
      </c>
      <c r="F129" s="296"/>
      <c r="G129" s="472">
        <f t="shared" si="6"/>
        <v>0</v>
      </c>
      <c r="H129" s="472">
        <f t="shared" si="7"/>
        <v>0</v>
      </c>
      <c r="I129" s="646" t="str">
        <f t="shared" si="8"/>
        <v>是</v>
      </c>
      <c r="J129" s="271" t="str">
        <f t="shared" si="9"/>
        <v>项</v>
      </c>
      <c r="L129" s="273">
        <f>VLOOKUP(B129,[261]基金支出!$D$3:$H$34,5,FALSE)</f>
        <v>0</v>
      </c>
      <c r="P129" s="272">
        <f>VLOOKUP(B129,[268]Sheet1!$D$418:$M$450,10,FALSE)</f>
        <v>0</v>
      </c>
    </row>
    <row r="130" s="273" customFormat="1" ht="36" customHeight="1" spans="1:16">
      <c r="A130" s="506">
        <f t="shared" si="5"/>
        <v>5</v>
      </c>
      <c r="B130" s="302">
        <v>21373</v>
      </c>
      <c r="C130" s="314" t="s">
        <v>1537</v>
      </c>
      <c r="D130" s="296">
        <f>SUM(D131:D133)</f>
        <v>0</v>
      </c>
      <c r="E130" s="296">
        <f>SUM(E131:E133)</f>
        <v>0</v>
      </c>
      <c r="F130" s="296">
        <f>SUM(F131:F133)</f>
        <v>0</v>
      </c>
      <c r="G130" s="472">
        <f t="shared" si="6"/>
        <v>0</v>
      </c>
      <c r="H130" s="472">
        <f t="shared" si="7"/>
        <v>0</v>
      </c>
      <c r="I130" s="646" t="str">
        <f t="shared" si="8"/>
        <v>否</v>
      </c>
      <c r="J130" s="271" t="str">
        <f t="shared" si="9"/>
        <v>款</v>
      </c>
      <c r="P130" s="272"/>
    </row>
    <row r="131" s="273" customFormat="1" ht="36" customHeight="1" spans="1:16">
      <c r="A131" s="506">
        <f t="shared" si="5"/>
        <v>7</v>
      </c>
      <c r="B131" s="302">
        <v>2137301</v>
      </c>
      <c r="C131" s="439" t="s">
        <v>1534</v>
      </c>
      <c r="D131" s="296"/>
      <c r="E131" s="296"/>
      <c r="F131" s="296"/>
      <c r="G131" s="472">
        <f t="shared" si="6"/>
        <v>0</v>
      </c>
      <c r="H131" s="472">
        <f t="shared" si="7"/>
        <v>0</v>
      </c>
      <c r="I131" s="646" t="str">
        <f t="shared" si="8"/>
        <v>否</v>
      </c>
      <c r="J131" s="271" t="str">
        <f t="shared" si="9"/>
        <v>项</v>
      </c>
      <c r="P131" s="272"/>
    </row>
    <row r="132" s="273" customFormat="1" ht="36" customHeight="1" spans="1:16">
      <c r="A132" s="506">
        <f t="shared" si="5"/>
        <v>7</v>
      </c>
      <c r="B132" s="302">
        <v>2137302</v>
      </c>
      <c r="C132" s="439" t="s">
        <v>1535</v>
      </c>
      <c r="D132" s="296"/>
      <c r="E132" s="296"/>
      <c r="F132" s="296"/>
      <c r="G132" s="472">
        <f t="shared" si="6"/>
        <v>0</v>
      </c>
      <c r="H132" s="472">
        <f t="shared" si="7"/>
        <v>0</v>
      </c>
      <c r="I132" s="646" t="str">
        <f t="shared" si="8"/>
        <v>否</v>
      </c>
      <c r="J132" s="271" t="str">
        <f t="shared" si="9"/>
        <v>项</v>
      </c>
      <c r="P132" s="272"/>
    </row>
    <row r="133" s="273" customFormat="1" ht="36" customHeight="1" spans="1:16">
      <c r="A133" s="506">
        <f t="shared" si="5"/>
        <v>7</v>
      </c>
      <c r="B133" s="302">
        <v>2137399</v>
      </c>
      <c r="C133" s="439" t="s">
        <v>1538</v>
      </c>
      <c r="D133" s="296"/>
      <c r="E133" s="296"/>
      <c r="F133" s="296"/>
      <c r="G133" s="472">
        <f t="shared" si="6"/>
        <v>0</v>
      </c>
      <c r="H133" s="472">
        <f t="shared" si="7"/>
        <v>0</v>
      </c>
      <c r="I133" s="646" t="str">
        <f t="shared" si="8"/>
        <v>否</v>
      </c>
      <c r="J133" s="271" t="str">
        <f t="shared" si="9"/>
        <v>项</v>
      </c>
      <c r="P133" s="272"/>
    </row>
    <row r="134" s="273" customFormat="1" ht="36" customHeight="1" spans="1:16">
      <c r="A134" s="506">
        <f t="shared" ref="A134:A197" si="10">LEN(B134)</f>
        <v>5</v>
      </c>
      <c r="B134" s="302">
        <v>21374</v>
      </c>
      <c r="C134" s="314" t="s">
        <v>1539</v>
      </c>
      <c r="D134" s="296">
        <f>SUM(D135:D136)</f>
        <v>0</v>
      </c>
      <c r="E134" s="296">
        <f>SUM(E135:E136)</f>
        <v>0</v>
      </c>
      <c r="F134" s="296">
        <f>SUM(F135:F136)</f>
        <v>0</v>
      </c>
      <c r="G134" s="472">
        <f t="shared" ref="G134:G197" si="11">IF(D134&lt;0,"",IFERROR(F134/D134-1,0))</f>
        <v>0</v>
      </c>
      <c r="H134" s="472">
        <f t="shared" ref="H134:H197" si="12">IF(D134&lt;0,"",IFERROR(F134/E134,0))</f>
        <v>0</v>
      </c>
      <c r="I134" s="646" t="str">
        <f t="shared" ref="I134:I197" si="13">IF(LEN(B134)=3,"是",IF(C134&lt;&gt;"",IF(SUM(D134:F134)&lt;&gt;0,"是","否"),"是"))</f>
        <v>否</v>
      </c>
      <c r="J134" s="271" t="str">
        <f t="shared" ref="J134:J197" si="14">IF(LEN(B134)=3,"类",IF(LEN(B134)=5,"款","项"))</f>
        <v>款</v>
      </c>
      <c r="P134" s="272"/>
    </row>
    <row r="135" s="273" customFormat="1" ht="36" customHeight="1" spans="1:16">
      <c r="A135" s="506">
        <f t="shared" si="10"/>
        <v>7</v>
      </c>
      <c r="B135" s="302">
        <v>2137401</v>
      </c>
      <c r="C135" s="439" t="s">
        <v>1535</v>
      </c>
      <c r="D135" s="296"/>
      <c r="E135" s="296"/>
      <c r="F135" s="296"/>
      <c r="G135" s="472">
        <f t="shared" si="11"/>
        <v>0</v>
      </c>
      <c r="H135" s="472">
        <f t="shared" si="12"/>
        <v>0</v>
      </c>
      <c r="I135" s="646" t="str">
        <f t="shared" si="13"/>
        <v>否</v>
      </c>
      <c r="J135" s="271" t="str">
        <f t="shared" si="14"/>
        <v>项</v>
      </c>
      <c r="P135" s="272"/>
    </row>
    <row r="136" s="273" customFormat="1" ht="36" customHeight="1" spans="1:16">
      <c r="A136" s="506">
        <f t="shared" si="10"/>
        <v>7</v>
      </c>
      <c r="B136" s="302">
        <v>2137499</v>
      </c>
      <c r="C136" s="439" t="s">
        <v>1540</v>
      </c>
      <c r="D136" s="296"/>
      <c r="E136" s="296"/>
      <c r="F136" s="296"/>
      <c r="G136" s="472">
        <f t="shared" si="11"/>
        <v>0</v>
      </c>
      <c r="H136" s="472">
        <f t="shared" si="12"/>
        <v>0</v>
      </c>
      <c r="I136" s="646" t="str">
        <f t="shared" si="13"/>
        <v>否</v>
      </c>
      <c r="J136" s="271" t="str">
        <f t="shared" si="14"/>
        <v>项</v>
      </c>
      <c r="P136" s="272"/>
    </row>
    <row r="137" s="272" customFormat="1" ht="38.1" customHeight="1" spans="1:10">
      <c r="A137" s="506">
        <f t="shared" si="10"/>
        <v>3</v>
      </c>
      <c r="B137" s="294">
        <v>214</v>
      </c>
      <c r="C137" s="285" t="s">
        <v>1541</v>
      </c>
      <c r="D137" s="286">
        <f>SUM(D138,D143,D148,D157,D164,D174,D177,D180:D180)</f>
        <v>4000</v>
      </c>
      <c r="E137" s="286">
        <f>SUM(E138,E143,E148,E157,E164,E174,E177,E180:E180)</f>
        <v>0</v>
      </c>
      <c r="F137" s="286">
        <f>SUM(F138,F143,F148,F157,F164,F174,F177,F180:F180)</f>
        <v>0</v>
      </c>
      <c r="G137" s="475">
        <f t="shared" si="11"/>
        <v>-1</v>
      </c>
      <c r="H137" s="475">
        <f t="shared" si="12"/>
        <v>0</v>
      </c>
      <c r="I137" s="646" t="str">
        <f t="shared" si="13"/>
        <v>是</v>
      </c>
      <c r="J137" s="271" t="str">
        <f t="shared" si="14"/>
        <v>类</v>
      </c>
    </row>
    <row r="138" s="273" customFormat="1" ht="36" customHeight="1" spans="1:16">
      <c r="A138" s="506">
        <f t="shared" si="10"/>
        <v>5</v>
      </c>
      <c r="B138" s="295">
        <v>21460</v>
      </c>
      <c r="C138" s="661" t="s">
        <v>1542</v>
      </c>
      <c r="D138" s="230">
        <f>SUM(D139:D142)</f>
        <v>0</v>
      </c>
      <c r="E138" s="230">
        <f>SUM(E139:E142)</f>
        <v>0</v>
      </c>
      <c r="F138" s="230">
        <f>SUM(F139:F142)</f>
        <v>0</v>
      </c>
      <c r="G138" s="472">
        <f t="shared" si="11"/>
        <v>0</v>
      </c>
      <c r="H138" s="472">
        <f t="shared" si="12"/>
        <v>0</v>
      </c>
      <c r="I138" s="646" t="str">
        <f t="shared" si="13"/>
        <v>否</v>
      </c>
      <c r="J138" s="271" t="str">
        <f t="shared" si="14"/>
        <v>款</v>
      </c>
      <c r="P138" s="272"/>
    </row>
    <row r="139" s="273" customFormat="1" ht="36" customHeight="1" spans="1:16">
      <c r="A139" s="506">
        <f t="shared" si="10"/>
        <v>7</v>
      </c>
      <c r="B139" s="295">
        <v>2146001</v>
      </c>
      <c r="C139" s="439" t="s">
        <v>984</v>
      </c>
      <c r="D139" s="296"/>
      <c r="E139" s="296"/>
      <c r="F139" s="296"/>
      <c r="G139" s="472">
        <f t="shared" si="11"/>
        <v>0</v>
      </c>
      <c r="H139" s="472">
        <f t="shared" si="12"/>
        <v>0</v>
      </c>
      <c r="I139" s="646" t="str">
        <f t="shared" si="13"/>
        <v>否</v>
      </c>
      <c r="J139" s="271" t="str">
        <f t="shared" si="14"/>
        <v>项</v>
      </c>
      <c r="P139" s="272"/>
    </row>
    <row r="140" s="272" customFormat="1" ht="36" customHeight="1" spans="1:12">
      <c r="A140" s="506">
        <f t="shared" si="10"/>
        <v>7</v>
      </c>
      <c r="B140" s="295">
        <v>2146002</v>
      </c>
      <c r="C140" s="439" t="s">
        <v>985</v>
      </c>
      <c r="D140" s="296"/>
      <c r="E140" s="296"/>
      <c r="F140" s="296"/>
      <c r="G140" s="472">
        <f t="shared" si="11"/>
        <v>0</v>
      </c>
      <c r="H140" s="472">
        <f t="shared" si="12"/>
        <v>0</v>
      </c>
      <c r="I140" s="646" t="str">
        <f t="shared" si="13"/>
        <v>否</v>
      </c>
      <c r="J140" s="271" t="str">
        <f t="shared" si="14"/>
        <v>项</v>
      </c>
      <c r="L140" s="273"/>
    </row>
    <row r="141" s="272" customFormat="1" ht="36" customHeight="1" spans="1:12">
      <c r="A141" s="506">
        <f t="shared" si="10"/>
        <v>7</v>
      </c>
      <c r="B141" s="295">
        <v>2146003</v>
      </c>
      <c r="C141" s="439" t="s">
        <v>1543</v>
      </c>
      <c r="D141" s="296"/>
      <c r="E141" s="296"/>
      <c r="F141" s="296"/>
      <c r="G141" s="472">
        <f t="shared" si="11"/>
        <v>0</v>
      </c>
      <c r="H141" s="472">
        <f t="shared" si="12"/>
        <v>0</v>
      </c>
      <c r="I141" s="646" t="str">
        <f t="shared" si="13"/>
        <v>否</v>
      </c>
      <c r="J141" s="271" t="str">
        <f t="shared" si="14"/>
        <v>项</v>
      </c>
      <c r="L141" s="273"/>
    </row>
    <row r="142" s="273" customFormat="1" ht="36" customHeight="1" spans="1:16">
      <c r="A142" s="506">
        <f t="shared" si="10"/>
        <v>7</v>
      </c>
      <c r="B142" s="295">
        <v>2146099</v>
      </c>
      <c r="C142" s="662" t="s">
        <v>1544</v>
      </c>
      <c r="D142" s="296"/>
      <c r="E142" s="296"/>
      <c r="F142" s="296"/>
      <c r="G142" s="472">
        <f t="shared" si="11"/>
        <v>0</v>
      </c>
      <c r="H142" s="472">
        <f t="shared" si="12"/>
        <v>0</v>
      </c>
      <c r="I142" s="646" t="str">
        <f t="shared" si="13"/>
        <v>否</v>
      </c>
      <c r="J142" s="271" t="str">
        <f t="shared" si="14"/>
        <v>项</v>
      </c>
      <c r="P142" s="272"/>
    </row>
    <row r="143" s="273" customFormat="1" ht="36" customHeight="1" spans="1:16">
      <c r="A143" s="506">
        <f t="shared" si="10"/>
        <v>5</v>
      </c>
      <c r="B143" s="295">
        <v>21462</v>
      </c>
      <c r="C143" s="314" t="s">
        <v>1545</v>
      </c>
      <c r="D143" s="296">
        <f>SUM(D144:D147)</f>
        <v>0</v>
      </c>
      <c r="E143" s="296">
        <f>SUM(E144:E147)</f>
        <v>0</v>
      </c>
      <c r="F143" s="296">
        <f>SUM(F144:F147)</f>
        <v>0</v>
      </c>
      <c r="G143" s="472">
        <f t="shared" si="11"/>
        <v>0</v>
      </c>
      <c r="H143" s="472">
        <f t="shared" si="12"/>
        <v>0</v>
      </c>
      <c r="I143" s="646" t="str">
        <f t="shared" si="13"/>
        <v>否</v>
      </c>
      <c r="J143" s="271" t="str">
        <f t="shared" si="14"/>
        <v>款</v>
      </c>
      <c r="P143" s="272"/>
    </row>
    <row r="144" s="273" customFormat="1" ht="36" customHeight="1" spans="1:16">
      <c r="A144" s="506">
        <f t="shared" si="10"/>
        <v>7</v>
      </c>
      <c r="B144" s="295">
        <v>2146201</v>
      </c>
      <c r="C144" s="439" t="s">
        <v>1543</v>
      </c>
      <c r="D144" s="296"/>
      <c r="E144" s="296"/>
      <c r="F144" s="296"/>
      <c r="G144" s="472">
        <f t="shared" si="11"/>
        <v>0</v>
      </c>
      <c r="H144" s="472">
        <f t="shared" si="12"/>
        <v>0</v>
      </c>
      <c r="I144" s="646" t="str">
        <f t="shared" si="13"/>
        <v>否</v>
      </c>
      <c r="J144" s="271" t="str">
        <f t="shared" si="14"/>
        <v>项</v>
      </c>
      <c r="P144" s="272"/>
    </row>
    <row r="145" s="273" customFormat="1" ht="36" customHeight="1" spans="1:16">
      <c r="A145" s="506">
        <f t="shared" si="10"/>
        <v>7</v>
      </c>
      <c r="B145" s="295">
        <v>2146202</v>
      </c>
      <c r="C145" s="439" t="s">
        <v>1546</v>
      </c>
      <c r="D145" s="296"/>
      <c r="E145" s="296"/>
      <c r="F145" s="296"/>
      <c r="G145" s="472">
        <f t="shared" si="11"/>
        <v>0</v>
      </c>
      <c r="H145" s="472">
        <f t="shared" si="12"/>
        <v>0</v>
      </c>
      <c r="I145" s="646" t="str">
        <f t="shared" si="13"/>
        <v>否</v>
      </c>
      <c r="J145" s="271" t="str">
        <f t="shared" si="14"/>
        <v>项</v>
      </c>
      <c r="P145" s="272"/>
    </row>
    <row r="146" ht="36" customHeight="1" spans="1:16">
      <c r="A146" s="506">
        <f t="shared" si="10"/>
        <v>7</v>
      </c>
      <c r="B146" s="295">
        <v>2146203</v>
      </c>
      <c r="C146" s="439" t="s">
        <v>1547</v>
      </c>
      <c r="D146" s="296"/>
      <c r="E146" s="296"/>
      <c r="F146" s="296"/>
      <c r="G146" s="472">
        <f t="shared" si="11"/>
        <v>0</v>
      </c>
      <c r="H146" s="472">
        <f t="shared" si="12"/>
        <v>0</v>
      </c>
      <c r="I146" s="646" t="str">
        <f t="shared" si="13"/>
        <v>否</v>
      </c>
      <c r="J146" s="271" t="str">
        <f t="shared" si="14"/>
        <v>项</v>
      </c>
      <c r="P146" s="272"/>
    </row>
    <row r="147" s="272" customFormat="1" ht="36" customHeight="1" spans="1:12">
      <c r="A147" s="506">
        <f t="shared" si="10"/>
        <v>7</v>
      </c>
      <c r="B147" s="295">
        <v>2146299</v>
      </c>
      <c r="C147" s="439" t="s">
        <v>1548</v>
      </c>
      <c r="D147" s="296"/>
      <c r="E147" s="296"/>
      <c r="F147" s="296"/>
      <c r="G147" s="472">
        <f t="shared" si="11"/>
        <v>0</v>
      </c>
      <c r="H147" s="472">
        <f t="shared" si="12"/>
        <v>0</v>
      </c>
      <c r="I147" s="646" t="str">
        <f t="shared" si="13"/>
        <v>否</v>
      </c>
      <c r="J147" s="271" t="str">
        <f t="shared" si="14"/>
        <v>项</v>
      </c>
      <c r="L147" s="273"/>
    </row>
    <row r="148" s="273" customFormat="1" ht="36" customHeight="1" spans="1:16">
      <c r="A148" s="506">
        <f t="shared" si="10"/>
        <v>5</v>
      </c>
      <c r="B148" s="295">
        <v>21464</v>
      </c>
      <c r="C148" s="314" t="s">
        <v>1549</v>
      </c>
      <c r="D148" s="296">
        <f>SUM(D149:D156)</f>
        <v>0</v>
      </c>
      <c r="E148" s="296">
        <f>SUM(E149:E156)</f>
        <v>0</v>
      </c>
      <c r="F148" s="296">
        <f>SUM(F149:F156)</f>
        <v>0</v>
      </c>
      <c r="G148" s="472">
        <f t="shared" si="11"/>
        <v>0</v>
      </c>
      <c r="H148" s="472">
        <f t="shared" si="12"/>
        <v>0</v>
      </c>
      <c r="I148" s="646" t="str">
        <f t="shared" si="13"/>
        <v>否</v>
      </c>
      <c r="J148" s="271" t="str">
        <f t="shared" si="14"/>
        <v>款</v>
      </c>
      <c r="P148" s="272"/>
    </row>
    <row r="149" ht="36" customHeight="1" spans="1:16">
      <c r="A149" s="506">
        <f t="shared" si="10"/>
        <v>7</v>
      </c>
      <c r="B149" s="295">
        <v>2146401</v>
      </c>
      <c r="C149" s="439" t="s">
        <v>1550</v>
      </c>
      <c r="D149" s="296"/>
      <c r="E149" s="296"/>
      <c r="F149" s="296"/>
      <c r="G149" s="472">
        <f t="shared" si="11"/>
        <v>0</v>
      </c>
      <c r="H149" s="472">
        <f t="shared" si="12"/>
        <v>0</v>
      </c>
      <c r="I149" s="646" t="str">
        <f t="shared" si="13"/>
        <v>否</v>
      </c>
      <c r="J149" s="271" t="str">
        <f t="shared" si="14"/>
        <v>项</v>
      </c>
      <c r="P149" s="272"/>
    </row>
    <row r="150" s="273" customFormat="1" ht="36" customHeight="1" spans="1:16">
      <c r="A150" s="506">
        <f t="shared" si="10"/>
        <v>7</v>
      </c>
      <c r="B150" s="295">
        <v>2146402</v>
      </c>
      <c r="C150" s="439" t="s">
        <v>1551</v>
      </c>
      <c r="D150" s="296"/>
      <c r="E150" s="296"/>
      <c r="F150" s="296"/>
      <c r="G150" s="472">
        <f t="shared" si="11"/>
        <v>0</v>
      </c>
      <c r="H150" s="472">
        <f t="shared" si="12"/>
        <v>0</v>
      </c>
      <c r="I150" s="646" t="str">
        <f t="shared" si="13"/>
        <v>否</v>
      </c>
      <c r="J150" s="271" t="str">
        <f t="shared" si="14"/>
        <v>项</v>
      </c>
      <c r="P150" s="272"/>
    </row>
    <row r="151" s="273" customFormat="1" ht="36" customHeight="1" spans="1:16">
      <c r="A151" s="506">
        <f t="shared" si="10"/>
        <v>7</v>
      </c>
      <c r="B151" s="295">
        <v>2146403</v>
      </c>
      <c r="C151" s="439" t="s">
        <v>1552</v>
      </c>
      <c r="D151" s="296"/>
      <c r="E151" s="296"/>
      <c r="F151" s="296"/>
      <c r="G151" s="472">
        <f t="shared" si="11"/>
        <v>0</v>
      </c>
      <c r="H151" s="472">
        <f t="shared" si="12"/>
        <v>0</v>
      </c>
      <c r="I151" s="646" t="str">
        <f t="shared" si="13"/>
        <v>否</v>
      </c>
      <c r="J151" s="271" t="str">
        <f t="shared" si="14"/>
        <v>项</v>
      </c>
      <c r="P151" s="272"/>
    </row>
    <row r="152" s="273" customFormat="1" ht="36" customHeight="1" spans="1:16">
      <c r="A152" s="506">
        <f t="shared" si="10"/>
        <v>7</v>
      </c>
      <c r="B152" s="295">
        <v>2146404</v>
      </c>
      <c r="C152" s="439" t="s">
        <v>1553</v>
      </c>
      <c r="D152" s="296"/>
      <c r="E152" s="296"/>
      <c r="F152" s="296"/>
      <c r="G152" s="472">
        <f t="shared" si="11"/>
        <v>0</v>
      </c>
      <c r="H152" s="472">
        <f t="shared" si="12"/>
        <v>0</v>
      </c>
      <c r="I152" s="646" t="str">
        <f t="shared" si="13"/>
        <v>否</v>
      </c>
      <c r="J152" s="271" t="str">
        <f t="shared" si="14"/>
        <v>项</v>
      </c>
      <c r="P152" s="272"/>
    </row>
    <row r="153" s="272" customFormat="1" ht="36" customHeight="1" spans="1:12">
      <c r="A153" s="506">
        <f t="shared" si="10"/>
        <v>7</v>
      </c>
      <c r="B153" s="295">
        <v>2146405</v>
      </c>
      <c r="C153" s="439" t="s">
        <v>1554</v>
      </c>
      <c r="D153" s="296"/>
      <c r="E153" s="296"/>
      <c r="F153" s="296"/>
      <c r="G153" s="472">
        <f t="shared" si="11"/>
        <v>0</v>
      </c>
      <c r="H153" s="472">
        <f t="shared" si="12"/>
        <v>0</v>
      </c>
      <c r="I153" s="646" t="str">
        <f t="shared" si="13"/>
        <v>否</v>
      </c>
      <c r="J153" s="271" t="str">
        <f t="shared" si="14"/>
        <v>项</v>
      </c>
      <c r="L153" s="273"/>
    </row>
    <row r="154" s="273" customFormat="1" ht="36" customHeight="1" spans="1:16">
      <c r="A154" s="506">
        <f t="shared" si="10"/>
        <v>7</v>
      </c>
      <c r="B154" s="295">
        <v>2146406</v>
      </c>
      <c r="C154" s="439" t="s">
        <v>1555</v>
      </c>
      <c r="D154" s="296"/>
      <c r="E154" s="296"/>
      <c r="F154" s="296"/>
      <c r="G154" s="472">
        <f t="shared" si="11"/>
        <v>0</v>
      </c>
      <c r="H154" s="472">
        <f t="shared" si="12"/>
        <v>0</v>
      </c>
      <c r="I154" s="646" t="str">
        <f t="shared" si="13"/>
        <v>否</v>
      </c>
      <c r="J154" s="271" t="str">
        <f t="shared" si="14"/>
        <v>项</v>
      </c>
      <c r="P154" s="272"/>
    </row>
    <row r="155" ht="36" customHeight="1" spans="1:16">
      <c r="A155" s="506">
        <f t="shared" si="10"/>
        <v>7</v>
      </c>
      <c r="B155" s="295">
        <v>2146407</v>
      </c>
      <c r="C155" s="439" t="s">
        <v>1556</v>
      </c>
      <c r="D155" s="296"/>
      <c r="E155" s="296"/>
      <c r="F155" s="296"/>
      <c r="G155" s="472">
        <f t="shared" si="11"/>
        <v>0</v>
      </c>
      <c r="H155" s="472">
        <f t="shared" si="12"/>
        <v>0</v>
      </c>
      <c r="I155" s="646" t="str">
        <f t="shared" si="13"/>
        <v>否</v>
      </c>
      <c r="J155" s="271" t="str">
        <f t="shared" si="14"/>
        <v>项</v>
      </c>
      <c r="P155" s="272"/>
    </row>
    <row r="156" s="273" customFormat="1" ht="36" customHeight="1" spans="1:16">
      <c r="A156" s="506">
        <f t="shared" si="10"/>
        <v>7</v>
      </c>
      <c r="B156" s="295">
        <v>2146499</v>
      </c>
      <c r="C156" s="439" t="s">
        <v>1557</v>
      </c>
      <c r="D156" s="296"/>
      <c r="E156" s="296"/>
      <c r="F156" s="296"/>
      <c r="G156" s="472">
        <f t="shared" si="11"/>
        <v>0</v>
      </c>
      <c r="H156" s="472">
        <f t="shared" si="12"/>
        <v>0</v>
      </c>
      <c r="I156" s="646" t="str">
        <f t="shared" si="13"/>
        <v>否</v>
      </c>
      <c r="J156" s="271" t="str">
        <f t="shared" si="14"/>
        <v>项</v>
      </c>
      <c r="P156" s="272"/>
    </row>
    <row r="157" s="273" customFormat="1" ht="36" customHeight="1" spans="1:16">
      <c r="A157" s="506">
        <f t="shared" si="10"/>
        <v>5</v>
      </c>
      <c r="B157" s="295">
        <v>21468</v>
      </c>
      <c r="C157" s="314" t="s">
        <v>1558</v>
      </c>
      <c r="D157" s="296">
        <f>SUM(D158:D163)</f>
        <v>0</v>
      </c>
      <c r="E157" s="296">
        <f>SUM(E158:E163)</f>
        <v>0</v>
      </c>
      <c r="F157" s="296">
        <f>SUM(F158:F163)</f>
        <v>0</v>
      </c>
      <c r="G157" s="472">
        <f t="shared" si="11"/>
        <v>0</v>
      </c>
      <c r="H157" s="472">
        <f t="shared" si="12"/>
        <v>0</v>
      </c>
      <c r="I157" s="646" t="str">
        <f t="shared" si="13"/>
        <v>否</v>
      </c>
      <c r="J157" s="271" t="str">
        <f t="shared" si="14"/>
        <v>款</v>
      </c>
      <c r="P157" s="272"/>
    </row>
    <row r="158" ht="36" customHeight="1" spans="1:16">
      <c r="A158" s="506">
        <f t="shared" si="10"/>
        <v>7</v>
      </c>
      <c r="B158" s="295">
        <v>2146801</v>
      </c>
      <c r="C158" s="439" t="s">
        <v>1559</v>
      </c>
      <c r="D158" s="296"/>
      <c r="E158" s="296"/>
      <c r="F158" s="296"/>
      <c r="G158" s="472">
        <f t="shared" si="11"/>
        <v>0</v>
      </c>
      <c r="H158" s="472">
        <f t="shared" si="12"/>
        <v>0</v>
      </c>
      <c r="I158" s="646" t="str">
        <f t="shared" si="13"/>
        <v>否</v>
      </c>
      <c r="J158" s="271" t="str">
        <f t="shared" si="14"/>
        <v>项</v>
      </c>
      <c r="P158" s="272"/>
    </row>
    <row r="159" ht="36" customHeight="1" spans="1:16">
      <c r="A159" s="506">
        <f t="shared" si="10"/>
        <v>7</v>
      </c>
      <c r="B159" s="295">
        <v>2146802</v>
      </c>
      <c r="C159" s="439" t="s">
        <v>1560</v>
      </c>
      <c r="D159" s="296"/>
      <c r="E159" s="296"/>
      <c r="F159" s="296"/>
      <c r="G159" s="472">
        <f t="shared" si="11"/>
        <v>0</v>
      </c>
      <c r="H159" s="472">
        <f t="shared" si="12"/>
        <v>0</v>
      </c>
      <c r="I159" s="646" t="str">
        <f t="shared" si="13"/>
        <v>否</v>
      </c>
      <c r="J159" s="271" t="str">
        <f t="shared" si="14"/>
        <v>项</v>
      </c>
      <c r="P159" s="272"/>
    </row>
    <row r="160" s="273" customFormat="1" ht="36" customHeight="1" spans="1:16">
      <c r="A160" s="506">
        <f t="shared" si="10"/>
        <v>7</v>
      </c>
      <c r="B160" s="295">
        <v>2146803</v>
      </c>
      <c r="C160" s="439" t="s">
        <v>1561</v>
      </c>
      <c r="D160" s="296"/>
      <c r="E160" s="296"/>
      <c r="F160" s="296"/>
      <c r="G160" s="472">
        <f t="shared" si="11"/>
        <v>0</v>
      </c>
      <c r="H160" s="472">
        <f t="shared" si="12"/>
        <v>0</v>
      </c>
      <c r="I160" s="646" t="str">
        <f t="shared" si="13"/>
        <v>否</v>
      </c>
      <c r="J160" s="271" t="str">
        <f t="shared" si="14"/>
        <v>项</v>
      </c>
      <c r="P160" s="272"/>
    </row>
    <row r="161" s="273" customFormat="1" ht="36" customHeight="1" spans="1:16">
      <c r="A161" s="506">
        <f t="shared" si="10"/>
        <v>7</v>
      </c>
      <c r="B161" s="295">
        <v>2146804</v>
      </c>
      <c r="C161" s="439" t="s">
        <v>1562</v>
      </c>
      <c r="D161" s="296"/>
      <c r="E161" s="296"/>
      <c r="F161" s="296"/>
      <c r="G161" s="472">
        <f t="shared" si="11"/>
        <v>0</v>
      </c>
      <c r="H161" s="472">
        <f t="shared" si="12"/>
        <v>0</v>
      </c>
      <c r="I161" s="646" t="str">
        <f t="shared" si="13"/>
        <v>否</v>
      </c>
      <c r="J161" s="271" t="str">
        <f t="shared" si="14"/>
        <v>项</v>
      </c>
      <c r="P161" s="272"/>
    </row>
    <row r="162" s="273" customFormat="1" ht="36" customHeight="1" spans="1:16">
      <c r="A162" s="506">
        <f t="shared" si="10"/>
        <v>7</v>
      </c>
      <c r="B162" s="295">
        <v>2146805</v>
      </c>
      <c r="C162" s="439" t="s">
        <v>1563</v>
      </c>
      <c r="D162" s="296"/>
      <c r="E162" s="296"/>
      <c r="F162" s="296"/>
      <c r="G162" s="472">
        <f t="shared" si="11"/>
        <v>0</v>
      </c>
      <c r="H162" s="472">
        <f t="shared" si="12"/>
        <v>0</v>
      </c>
      <c r="I162" s="646" t="str">
        <f t="shared" si="13"/>
        <v>否</v>
      </c>
      <c r="J162" s="271" t="str">
        <f t="shared" si="14"/>
        <v>项</v>
      </c>
      <c r="P162" s="272"/>
    </row>
    <row r="163" s="273" customFormat="1" ht="36" customHeight="1" spans="1:16">
      <c r="A163" s="506">
        <f t="shared" si="10"/>
        <v>7</v>
      </c>
      <c r="B163" s="295">
        <v>2146899</v>
      </c>
      <c r="C163" s="439" t="s">
        <v>1564</v>
      </c>
      <c r="D163" s="296"/>
      <c r="E163" s="296"/>
      <c r="F163" s="296"/>
      <c r="G163" s="472">
        <f t="shared" si="11"/>
        <v>0</v>
      </c>
      <c r="H163" s="472">
        <f t="shared" si="12"/>
        <v>0</v>
      </c>
      <c r="I163" s="646" t="str">
        <f t="shared" si="13"/>
        <v>否</v>
      </c>
      <c r="J163" s="271" t="str">
        <f t="shared" si="14"/>
        <v>项</v>
      </c>
      <c r="P163" s="272"/>
    </row>
    <row r="164" s="273" customFormat="1" ht="38.1" customHeight="1" spans="1:16">
      <c r="A164" s="506">
        <f t="shared" si="10"/>
        <v>5</v>
      </c>
      <c r="B164" s="295">
        <v>21469</v>
      </c>
      <c r="C164" s="314" t="s">
        <v>1565</v>
      </c>
      <c r="D164" s="230">
        <f>SUM(D165:D173)</f>
        <v>0</v>
      </c>
      <c r="E164" s="230">
        <f>SUM(E165:E173)</f>
        <v>0</v>
      </c>
      <c r="F164" s="230">
        <f>SUM(F165:F173)</f>
        <v>0</v>
      </c>
      <c r="G164" s="472">
        <f t="shared" si="11"/>
        <v>0</v>
      </c>
      <c r="H164" s="472">
        <f t="shared" si="12"/>
        <v>0</v>
      </c>
      <c r="I164" s="646" t="str">
        <f t="shared" si="13"/>
        <v>否</v>
      </c>
      <c r="J164" s="271" t="str">
        <f t="shared" si="14"/>
        <v>款</v>
      </c>
      <c r="P164" s="272"/>
    </row>
    <row r="165" ht="36" customHeight="1" spans="1:16">
      <c r="A165" s="506">
        <f t="shared" si="10"/>
        <v>7</v>
      </c>
      <c r="B165" s="295">
        <v>2146901</v>
      </c>
      <c r="C165" s="439" t="s">
        <v>1566</v>
      </c>
      <c r="D165" s="296"/>
      <c r="E165" s="296"/>
      <c r="F165" s="296"/>
      <c r="G165" s="472">
        <f t="shared" si="11"/>
        <v>0</v>
      </c>
      <c r="H165" s="472">
        <f t="shared" si="12"/>
        <v>0</v>
      </c>
      <c r="I165" s="646" t="str">
        <f t="shared" si="13"/>
        <v>否</v>
      </c>
      <c r="J165" s="271" t="str">
        <f t="shared" si="14"/>
        <v>项</v>
      </c>
      <c r="P165" s="272"/>
    </row>
    <row r="166" ht="36" customHeight="1" spans="1:16">
      <c r="A166" s="506">
        <f t="shared" si="10"/>
        <v>7</v>
      </c>
      <c r="B166" s="295">
        <v>2146902</v>
      </c>
      <c r="C166" s="439" t="s">
        <v>1011</v>
      </c>
      <c r="D166" s="296"/>
      <c r="E166" s="296"/>
      <c r="F166" s="296"/>
      <c r="G166" s="472">
        <f t="shared" si="11"/>
        <v>0</v>
      </c>
      <c r="H166" s="472">
        <f t="shared" si="12"/>
        <v>0</v>
      </c>
      <c r="I166" s="646" t="str">
        <f t="shared" si="13"/>
        <v>否</v>
      </c>
      <c r="J166" s="271" t="str">
        <f t="shared" si="14"/>
        <v>项</v>
      </c>
      <c r="P166" s="272"/>
    </row>
    <row r="167" ht="36" customHeight="1" spans="1:16">
      <c r="A167" s="506">
        <f t="shared" si="10"/>
        <v>7</v>
      </c>
      <c r="B167" s="295">
        <v>2146903</v>
      </c>
      <c r="C167" s="439" t="s">
        <v>1567</v>
      </c>
      <c r="D167" s="296"/>
      <c r="E167" s="296"/>
      <c r="F167" s="296"/>
      <c r="G167" s="472">
        <f t="shared" si="11"/>
        <v>0</v>
      </c>
      <c r="H167" s="472">
        <f t="shared" si="12"/>
        <v>0</v>
      </c>
      <c r="I167" s="646" t="str">
        <f t="shared" si="13"/>
        <v>否</v>
      </c>
      <c r="J167" s="271" t="str">
        <f t="shared" si="14"/>
        <v>项</v>
      </c>
      <c r="P167" s="272"/>
    </row>
    <row r="168" ht="36" customHeight="1" spans="1:16">
      <c r="A168" s="506">
        <f t="shared" si="10"/>
        <v>7</v>
      </c>
      <c r="B168" s="295">
        <v>2146904</v>
      </c>
      <c r="C168" s="439" t="s">
        <v>1568</v>
      </c>
      <c r="D168" s="296"/>
      <c r="E168" s="296"/>
      <c r="F168" s="296"/>
      <c r="G168" s="472">
        <f t="shared" si="11"/>
        <v>0</v>
      </c>
      <c r="H168" s="472">
        <f t="shared" si="12"/>
        <v>0</v>
      </c>
      <c r="I168" s="646" t="str">
        <f t="shared" si="13"/>
        <v>否</v>
      </c>
      <c r="J168" s="271" t="str">
        <f t="shared" si="14"/>
        <v>项</v>
      </c>
      <c r="P168" s="272"/>
    </row>
    <row r="169" ht="36" customHeight="1" spans="1:16">
      <c r="A169" s="506">
        <f t="shared" si="10"/>
        <v>7</v>
      </c>
      <c r="B169" s="295">
        <v>2146906</v>
      </c>
      <c r="C169" s="439" t="s">
        <v>1569</v>
      </c>
      <c r="D169" s="296"/>
      <c r="E169" s="296"/>
      <c r="F169" s="296"/>
      <c r="G169" s="472">
        <f t="shared" si="11"/>
        <v>0</v>
      </c>
      <c r="H169" s="472">
        <f t="shared" si="12"/>
        <v>0</v>
      </c>
      <c r="I169" s="646" t="str">
        <f t="shared" si="13"/>
        <v>否</v>
      </c>
      <c r="J169" s="271" t="str">
        <f t="shared" si="14"/>
        <v>项</v>
      </c>
      <c r="P169" s="272"/>
    </row>
    <row r="170" ht="36" customHeight="1" spans="1:16">
      <c r="A170" s="506">
        <f t="shared" si="10"/>
        <v>7</v>
      </c>
      <c r="B170" s="295">
        <v>2146907</v>
      </c>
      <c r="C170" s="439" t="s">
        <v>1570</v>
      </c>
      <c r="D170" s="296"/>
      <c r="E170" s="296"/>
      <c r="F170" s="296"/>
      <c r="G170" s="472">
        <f t="shared" si="11"/>
        <v>0</v>
      </c>
      <c r="H170" s="472">
        <f t="shared" si="12"/>
        <v>0</v>
      </c>
      <c r="I170" s="646" t="str">
        <f t="shared" si="13"/>
        <v>否</v>
      </c>
      <c r="J170" s="271" t="str">
        <f t="shared" si="14"/>
        <v>项</v>
      </c>
      <c r="P170" s="272"/>
    </row>
    <row r="171" ht="36" customHeight="1" spans="1:16">
      <c r="A171" s="506">
        <f t="shared" si="10"/>
        <v>7</v>
      </c>
      <c r="B171" s="295">
        <v>2146908</v>
      </c>
      <c r="C171" s="439" t="s">
        <v>1571</v>
      </c>
      <c r="D171" s="296"/>
      <c r="E171" s="296"/>
      <c r="F171" s="296"/>
      <c r="G171" s="472">
        <f t="shared" si="11"/>
        <v>0</v>
      </c>
      <c r="H171" s="472">
        <f t="shared" si="12"/>
        <v>0</v>
      </c>
      <c r="I171" s="646" t="str">
        <f t="shared" si="13"/>
        <v>否</v>
      </c>
      <c r="J171" s="271" t="str">
        <f t="shared" si="14"/>
        <v>项</v>
      </c>
      <c r="P171" s="272"/>
    </row>
    <row r="172" ht="36" customHeight="1" spans="1:16">
      <c r="A172" s="506">
        <f t="shared" si="10"/>
        <v>7</v>
      </c>
      <c r="B172" s="295">
        <v>2146909</v>
      </c>
      <c r="C172" s="439" t="s">
        <v>1572</v>
      </c>
      <c r="D172" s="296"/>
      <c r="E172" s="296"/>
      <c r="F172" s="296"/>
      <c r="G172" s="472">
        <f t="shared" si="11"/>
        <v>0</v>
      </c>
      <c r="H172" s="472">
        <f t="shared" si="12"/>
        <v>0</v>
      </c>
      <c r="I172" s="646" t="str">
        <f t="shared" si="13"/>
        <v>否</v>
      </c>
      <c r="J172" s="271" t="str">
        <f t="shared" si="14"/>
        <v>项</v>
      </c>
      <c r="P172" s="272"/>
    </row>
    <row r="173" ht="36" customHeight="1" spans="1:16">
      <c r="A173" s="506">
        <f t="shared" si="10"/>
        <v>7</v>
      </c>
      <c r="B173" s="295">
        <v>2146999</v>
      </c>
      <c r="C173" s="439" t="s">
        <v>1573</v>
      </c>
      <c r="D173" s="296"/>
      <c r="E173" s="296"/>
      <c r="F173" s="296"/>
      <c r="G173" s="472">
        <f t="shared" si="11"/>
        <v>0</v>
      </c>
      <c r="H173" s="472">
        <f t="shared" si="12"/>
        <v>0</v>
      </c>
      <c r="I173" s="646" t="str">
        <f t="shared" si="13"/>
        <v>否</v>
      </c>
      <c r="J173" s="271" t="str">
        <f t="shared" si="14"/>
        <v>项</v>
      </c>
      <c r="P173" s="272"/>
    </row>
    <row r="174" ht="36" customHeight="1" spans="1:16">
      <c r="A174" s="506">
        <f t="shared" si="10"/>
        <v>5</v>
      </c>
      <c r="B174" s="295">
        <v>21470</v>
      </c>
      <c r="C174" s="314" t="s">
        <v>1574</v>
      </c>
      <c r="D174" s="296">
        <f>SUM(D175:D176)</f>
        <v>0</v>
      </c>
      <c r="E174" s="296">
        <f>SUM(E175:E176)</f>
        <v>0</v>
      </c>
      <c r="F174" s="296">
        <f>SUM(F175:F176)</f>
        <v>0</v>
      </c>
      <c r="G174" s="472">
        <f t="shared" si="11"/>
        <v>0</v>
      </c>
      <c r="H174" s="472">
        <f t="shared" si="12"/>
        <v>0</v>
      </c>
      <c r="I174" s="646" t="str">
        <f t="shared" si="13"/>
        <v>否</v>
      </c>
      <c r="J174" s="271" t="str">
        <f t="shared" si="14"/>
        <v>款</v>
      </c>
      <c r="P174" s="272"/>
    </row>
    <row r="175" ht="36" customHeight="1" spans="1:16">
      <c r="A175" s="506">
        <f t="shared" si="10"/>
        <v>7</v>
      </c>
      <c r="B175" s="295">
        <v>2147001</v>
      </c>
      <c r="C175" s="439" t="s">
        <v>984</v>
      </c>
      <c r="D175" s="296"/>
      <c r="E175" s="296"/>
      <c r="F175" s="296"/>
      <c r="G175" s="472">
        <f t="shared" si="11"/>
        <v>0</v>
      </c>
      <c r="H175" s="472">
        <f t="shared" si="12"/>
        <v>0</v>
      </c>
      <c r="I175" s="646" t="str">
        <f t="shared" si="13"/>
        <v>否</v>
      </c>
      <c r="J175" s="271" t="str">
        <f t="shared" si="14"/>
        <v>项</v>
      </c>
      <c r="P175" s="272"/>
    </row>
    <row r="176" ht="36" customHeight="1" spans="1:16">
      <c r="A176" s="506">
        <f t="shared" si="10"/>
        <v>7</v>
      </c>
      <c r="B176" s="295">
        <v>2147099</v>
      </c>
      <c r="C176" s="439" t="s">
        <v>1575</v>
      </c>
      <c r="D176" s="296"/>
      <c r="E176" s="296"/>
      <c r="F176" s="296"/>
      <c r="G176" s="472">
        <f t="shared" si="11"/>
        <v>0</v>
      </c>
      <c r="H176" s="472">
        <f t="shared" si="12"/>
        <v>0</v>
      </c>
      <c r="I176" s="646" t="str">
        <f t="shared" si="13"/>
        <v>否</v>
      </c>
      <c r="J176" s="271" t="str">
        <f t="shared" si="14"/>
        <v>项</v>
      </c>
      <c r="P176" s="272"/>
    </row>
    <row r="177" ht="38.1" customHeight="1" spans="1:16">
      <c r="A177" s="506">
        <f t="shared" si="10"/>
        <v>5</v>
      </c>
      <c r="B177" s="295">
        <v>21471</v>
      </c>
      <c r="C177" s="314" t="s">
        <v>1576</v>
      </c>
      <c r="D177" s="230">
        <f>SUM(D178:D179)</f>
        <v>4000</v>
      </c>
      <c r="E177" s="230">
        <f>SUM(E178:E179)</f>
        <v>0</v>
      </c>
      <c r="F177" s="230">
        <f>SUM(F178:F179)</f>
        <v>0</v>
      </c>
      <c r="G177" s="472">
        <f t="shared" si="11"/>
        <v>-1</v>
      </c>
      <c r="H177" s="472">
        <f t="shared" si="12"/>
        <v>0</v>
      </c>
      <c r="I177" s="646" t="str">
        <f t="shared" si="13"/>
        <v>是</v>
      </c>
      <c r="J177" s="271" t="str">
        <f t="shared" si="14"/>
        <v>款</v>
      </c>
      <c r="P177" s="272"/>
    </row>
    <row r="178" ht="36" customHeight="1" spans="1:16">
      <c r="A178" s="506">
        <f t="shared" si="10"/>
        <v>7</v>
      </c>
      <c r="B178" s="295">
        <v>2147101</v>
      </c>
      <c r="C178" s="439" t="s">
        <v>984</v>
      </c>
      <c r="D178" s="296">
        <v>4000</v>
      </c>
      <c r="E178" s="296"/>
      <c r="F178" s="296"/>
      <c r="G178" s="472">
        <f t="shared" si="11"/>
        <v>-1</v>
      </c>
      <c r="H178" s="472">
        <f t="shared" si="12"/>
        <v>0</v>
      </c>
      <c r="I178" s="646" t="str">
        <f t="shared" si="13"/>
        <v>是</v>
      </c>
      <c r="J178" s="271" t="str">
        <f t="shared" si="14"/>
        <v>项</v>
      </c>
      <c r="P178" s="272"/>
    </row>
    <row r="179" ht="36" customHeight="1" spans="1:16">
      <c r="A179" s="506">
        <f t="shared" si="10"/>
        <v>7</v>
      </c>
      <c r="B179" s="295">
        <v>2147199</v>
      </c>
      <c r="C179" s="439" t="s">
        <v>1577</v>
      </c>
      <c r="D179" s="296"/>
      <c r="E179" s="296"/>
      <c r="F179" s="296"/>
      <c r="G179" s="472">
        <f t="shared" si="11"/>
        <v>0</v>
      </c>
      <c r="H179" s="472">
        <f t="shared" si="12"/>
        <v>0</v>
      </c>
      <c r="I179" s="646" t="str">
        <f t="shared" si="13"/>
        <v>否</v>
      </c>
      <c r="J179" s="271" t="str">
        <f t="shared" si="14"/>
        <v>项</v>
      </c>
      <c r="P179" s="272"/>
    </row>
    <row r="180" ht="36" customHeight="1" spans="1:16">
      <c r="A180" s="506">
        <f t="shared" si="10"/>
        <v>5</v>
      </c>
      <c r="B180" s="295">
        <v>21472</v>
      </c>
      <c r="C180" s="314" t="s">
        <v>1578</v>
      </c>
      <c r="D180" s="296"/>
      <c r="E180" s="296"/>
      <c r="F180" s="296"/>
      <c r="G180" s="472">
        <f t="shared" si="11"/>
        <v>0</v>
      </c>
      <c r="H180" s="472">
        <f t="shared" si="12"/>
        <v>0</v>
      </c>
      <c r="I180" s="646" t="str">
        <f t="shared" si="13"/>
        <v>否</v>
      </c>
      <c r="J180" s="271" t="str">
        <f t="shared" si="14"/>
        <v>款</v>
      </c>
      <c r="P180" s="272"/>
    </row>
    <row r="181" ht="38.1" customHeight="1" spans="1:16">
      <c r="A181" s="506">
        <f t="shared" si="10"/>
        <v>3</v>
      </c>
      <c r="B181" s="294">
        <v>215</v>
      </c>
      <c r="C181" s="285" t="s">
        <v>1579</v>
      </c>
      <c r="D181" s="286">
        <f>SUM(D182)</f>
        <v>0</v>
      </c>
      <c r="E181" s="286">
        <f>SUM(E182)</f>
        <v>0</v>
      </c>
      <c r="F181" s="286">
        <f>SUM(F182)</f>
        <v>0</v>
      </c>
      <c r="G181" s="475">
        <f t="shared" si="11"/>
        <v>0</v>
      </c>
      <c r="H181" s="475">
        <f t="shared" si="12"/>
        <v>0</v>
      </c>
      <c r="I181" s="646" t="str">
        <f t="shared" si="13"/>
        <v>是</v>
      </c>
      <c r="J181" s="271" t="str">
        <f t="shared" si="14"/>
        <v>类</v>
      </c>
      <c r="P181" s="272"/>
    </row>
    <row r="182" ht="38.1" customHeight="1" spans="1:16">
      <c r="A182" s="506">
        <f t="shared" si="10"/>
        <v>5</v>
      </c>
      <c r="B182" s="295">
        <v>21562</v>
      </c>
      <c r="C182" s="314" t="s">
        <v>1580</v>
      </c>
      <c r="D182" s="230">
        <f>SUM(D183:D184)</f>
        <v>0</v>
      </c>
      <c r="E182" s="230">
        <f>SUM(E183:E184)</f>
        <v>0</v>
      </c>
      <c r="F182" s="230">
        <f>SUM(F183:F184)</f>
        <v>0</v>
      </c>
      <c r="G182" s="472">
        <f t="shared" si="11"/>
        <v>0</v>
      </c>
      <c r="H182" s="472">
        <f t="shared" si="12"/>
        <v>0</v>
      </c>
      <c r="I182" s="646" t="str">
        <f t="shared" si="13"/>
        <v>否</v>
      </c>
      <c r="J182" s="271" t="str">
        <f t="shared" si="14"/>
        <v>款</v>
      </c>
      <c r="P182" s="272"/>
    </row>
    <row r="183" ht="36" customHeight="1" spans="1:16">
      <c r="A183" s="506">
        <f t="shared" si="10"/>
        <v>7</v>
      </c>
      <c r="B183" s="295">
        <v>2156202</v>
      </c>
      <c r="C183" s="439" t="s">
        <v>1581</v>
      </c>
      <c r="D183" s="296"/>
      <c r="E183" s="296"/>
      <c r="F183" s="296"/>
      <c r="G183" s="472">
        <f t="shared" si="11"/>
        <v>0</v>
      </c>
      <c r="H183" s="472">
        <f t="shared" si="12"/>
        <v>0</v>
      </c>
      <c r="I183" s="646" t="str">
        <f t="shared" si="13"/>
        <v>否</v>
      </c>
      <c r="J183" s="271" t="str">
        <f t="shared" si="14"/>
        <v>项</v>
      </c>
      <c r="P183" s="272"/>
    </row>
    <row r="184" ht="36" customHeight="1" spans="1:16">
      <c r="A184" s="506">
        <f t="shared" si="10"/>
        <v>7</v>
      </c>
      <c r="B184" s="295">
        <v>2156299</v>
      </c>
      <c r="C184" s="439" t="s">
        <v>1582</v>
      </c>
      <c r="D184" s="296"/>
      <c r="E184" s="296"/>
      <c r="F184" s="296"/>
      <c r="G184" s="472">
        <f t="shared" si="11"/>
        <v>0</v>
      </c>
      <c r="H184" s="472">
        <f t="shared" si="12"/>
        <v>0</v>
      </c>
      <c r="I184" s="646" t="str">
        <f t="shared" si="13"/>
        <v>否</v>
      </c>
      <c r="J184" s="271" t="str">
        <f t="shared" si="14"/>
        <v>项</v>
      </c>
      <c r="P184" s="272"/>
    </row>
    <row r="185" ht="38.1" customHeight="1" spans="1:16">
      <c r="A185" s="506">
        <f t="shared" si="10"/>
        <v>3</v>
      </c>
      <c r="B185" s="294">
        <v>229</v>
      </c>
      <c r="C185" s="285" t="s">
        <v>1583</v>
      </c>
      <c r="D185" s="286">
        <f>SUM(D186,D190,D199,D201)</f>
        <v>166</v>
      </c>
      <c r="E185" s="286">
        <f>SUM(E186,E190,E199,E201)</f>
        <v>1349</v>
      </c>
      <c r="F185" s="286">
        <f>SUM(F186,F190,F199,F201)</f>
        <v>275</v>
      </c>
      <c r="G185" s="475">
        <f t="shared" si="11"/>
        <v>0.656626506024096</v>
      </c>
      <c r="H185" s="475">
        <f t="shared" si="12"/>
        <v>0.203854707190511</v>
      </c>
      <c r="I185" s="646" t="str">
        <f t="shared" si="13"/>
        <v>是</v>
      </c>
      <c r="J185" s="271" t="str">
        <f t="shared" si="14"/>
        <v>类</v>
      </c>
      <c r="P185" s="272">
        <f>VLOOKUP(B185,[268]Sheet1!$D$418:$M$450,10,FALSE)</f>
        <v>274</v>
      </c>
    </row>
    <row r="186" ht="38.1" customHeight="1" spans="1:16">
      <c r="A186" s="506">
        <f t="shared" si="10"/>
        <v>5</v>
      </c>
      <c r="B186" s="295">
        <v>22904</v>
      </c>
      <c r="C186" s="314" t="s">
        <v>1584</v>
      </c>
      <c r="D186" s="230">
        <f>SUM(D187:D189)</f>
        <v>0</v>
      </c>
      <c r="E186" s="230">
        <f>SUM(E187:E189)</f>
        <v>0</v>
      </c>
      <c r="F186" s="230">
        <f>SUM(F187:F189)</f>
        <v>0</v>
      </c>
      <c r="G186" s="472">
        <f t="shared" si="11"/>
        <v>0</v>
      </c>
      <c r="H186" s="472">
        <f t="shared" si="12"/>
        <v>0</v>
      </c>
      <c r="I186" s="646" t="str">
        <f t="shared" si="13"/>
        <v>否</v>
      </c>
      <c r="J186" s="271" t="str">
        <f t="shared" si="14"/>
        <v>款</v>
      </c>
      <c r="P186" s="272"/>
    </row>
    <row r="187" ht="36" customHeight="1" spans="1:16">
      <c r="A187" s="506">
        <f t="shared" si="10"/>
        <v>7</v>
      </c>
      <c r="B187" s="295">
        <v>2290401</v>
      </c>
      <c r="C187" s="439" t="s">
        <v>1585</v>
      </c>
      <c r="D187" s="296"/>
      <c r="E187" s="296"/>
      <c r="F187" s="296"/>
      <c r="G187" s="472">
        <f t="shared" si="11"/>
        <v>0</v>
      </c>
      <c r="H187" s="472">
        <f t="shared" si="12"/>
        <v>0</v>
      </c>
      <c r="I187" s="646" t="str">
        <f t="shared" si="13"/>
        <v>否</v>
      </c>
      <c r="J187" s="271" t="str">
        <f t="shared" si="14"/>
        <v>项</v>
      </c>
      <c r="P187" s="272"/>
    </row>
    <row r="188" ht="36" customHeight="1" spans="1:16">
      <c r="A188" s="506">
        <f t="shared" si="10"/>
        <v>7</v>
      </c>
      <c r="B188" s="295">
        <v>2290402</v>
      </c>
      <c r="C188" s="439" t="s">
        <v>1586</v>
      </c>
      <c r="D188" s="296"/>
      <c r="E188" s="296"/>
      <c r="F188" s="296"/>
      <c r="G188" s="472">
        <f t="shared" si="11"/>
        <v>0</v>
      </c>
      <c r="H188" s="472">
        <f t="shared" si="12"/>
        <v>0</v>
      </c>
      <c r="I188" s="646" t="str">
        <f t="shared" si="13"/>
        <v>否</v>
      </c>
      <c r="J188" s="271" t="str">
        <f t="shared" si="14"/>
        <v>项</v>
      </c>
      <c r="P188" s="272"/>
    </row>
    <row r="189" ht="36" customHeight="1" spans="1:16">
      <c r="A189" s="506">
        <f t="shared" si="10"/>
        <v>7</v>
      </c>
      <c r="B189" s="295">
        <v>2290403</v>
      </c>
      <c r="C189" s="439" t="s">
        <v>1587</v>
      </c>
      <c r="D189" s="296"/>
      <c r="E189" s="296"/>
      <c r="F189" s="296"/>
      <c r="G189" s="472">
        <f t="shared" si="11"/>
        <v>0</v>
      </c>
      <c r="H189" s="472">
        <f t="shared" si="12"/>
        <v>0</v>
      </c>
      <c r="I189" s="646" t="str">
        <f t="shared" si="13"/>
        <v>否</v>
      </c>
      <c r="J189" s="271" t="str">
        <f t="shared" si="14"/>
        <v>项</v>
      </c>
      <c r="P189" s="272"/>
    </row>
    <row r="190" ht="38.1" customHeight="1" spans="1:16">
      <c r="A190" s="506">
        <f t="shared" si="10"/>
        <v>5</v>
      </c>
      <c r="B190" s="295">
        <v>22908</v>
      </c>
      <c r="C190" s="314" t="s">
        <v>1588</v>
      </c>
      <c r="D190" s="230">
        <f>SUM(D191:D198)</f>
        <v>0</v>
      </c>
      <c r="E190" s="230">
        <f>SUM(E191:E198)</f>
        <v>0</v>
      </c>
      <c r="F190" s="230">
        <f>SUM(F191:F198)</f>
        <v>0</v>
      </c>
      <c r="G190" s="472">
        <f t="shared" si="11"/>
        <v>0</v>
      </c>
      <c r="H190" s="472">
        <f t="shared" si="12"/>
        <v>0</v>
      </c>
      <c r="I190" s="646" t="str">
        <f t="shared" si="13"/>
        <v>否</v>
      </c>
      <c r="J190" s="271" t="str">
        <f t="shared" si="14"/>
        <v>款</v>
      </c>
      <c r="P190" s="272"/>
    </row>
    <row r="191" ht="36" customHeight="1" spans="1:16">
      <c r="A191" s="506">
        <f t="shared" si="10"/>
        <v>7</v>
      </c>
      <c r="B191" s="295">
        <v>2290802</v>
      </c>
      <c r="C191" s="439" t="s">
        <v>1589</v>
      </c>
      <c r="D191" s="296"/>
      <c r="E191" s="296"/>
      <c r="F191" s="296"/>
      <c r="G191" s="472">
        <f t="shared" si="11"/>
        <v>0</v>
      </c>
      <c r="H191" s="472">
        <f t="shared" si="12"/>
        <v>0</v>
      </c>
      <c r="I191" s="646" t="str">
        <f t="shared" si="13"/>
        <v>否</v>
      </c>
      <c r="J191" s="271" t="str">
        <f t="shared" si="14"/>
        <v>项</v>
      </c>
      <c r="P191" s="272"/>
    </row>
    <row r="192" ht="36" customHeight="1" spans="1:16">
      <c r="A192" s="506">
        <f t="shared" si="10"/>
        <v>7</v>
      </c>
      <c r="B192" s="295">
        <v>2290803</v>
      </c>
      <c r="C192" s="439" t="s">
        <v>1590</v>
      </c>
      <c r="D192" s="296"/>
      <c r="E192" s="296"/>
      <c r="F192" s="296"/>
      <c r="G192" s="472">
        <f t="shared" si="11"/>
        <v>0</v>
      </c>
      <c r="H192" s="472">
        <f t="shared" si="12"/>
        <v>0</v>
      </c>
      <c r="I192" s="646" t="str">
        <f t="shared" si="13"/>
        <v>否</v>
      </c>
      <c r="J192" s="271" t="str">
        <f t="shared" si="14"/>
        <v>项</v>
      </c>
      <c r="P192" s="272"/>
    </row>
    <row r="193" ht="36" customHeight="1" spans="1:16">
      <c r="A193" s="506">
        <f t="shared" si="10"/>
        <v>7</v>
      </c>
      <c r="B193" s="295">
        <v>2290804</v>
      </c>
      <c r="C193" s="439" t="s">
        <v>1591</v>
      </c>
      <c r="D193" s="296"/>
      <c r="E193" s="296"/>
      <c r="F193" s="296"/>
      <c r="G193" s="472">
        <f t="shared" si="11"/>
        <v>0</v>
      </c>
      <c r="H193" s="472">
        <f t="shared" si="12"/>
        <v>0</v>
      </c>
      <c r="I193" s="646" t="str">
        <f t="shared" si="13"/>
        <v>否</v>
      </c>
      <c r="J193" s="271" t="str">
        <f t="shared" si="14"/>
        <v>项</v>
      </c>
      <c r="P193" s="272"/>
    </row>
    <row r="194" ht="36" customHeight="1" spans="1:16">
      <c r="A194" s="506">
        <f t="shared" si="10"/>
        <v>7</v>
      </c>
      <c r="B194" s="295">
        <v>2290805</v>
      </c>
      <c r="C194" s="439" t="s">
        <v>1592</v>
      </c>
      <c r="D194" s="296"/>
      <c r="E194" s="296"/>
      <c r="F194" s="296"/>
      <c r="G194" s="472">
        <f t="shared" si="11"/>
        <v>0</v>
      </c>
      <c r="H194" s="472">
        <f t="shared" si="12"/>
        <v>0</v>
      </c>
      <c r="I194" s="646" t="str">
        <f t="shared" si="13"/>
        <v>否</v>
      </c>
      <c r="J194" s="271" t="str">
        <f t="shared" si="14"/>
        <v>项</v>
      </c>
      <c r="P194" s="272"/>
    </row>
    <row r="195" ht="36" customHeight="1" spans="1:16">
      <c r="A195" s="506">
        <f t="shared" si="10"/>
        <v>7</v>
      </c>
      <c r="B195" s="295">
        <v>2290806</v>
      </c>
      <c r="C195" s="439" t="s">
        <v>1593</v>
      </c>
      <c r="D195" s="296"/>
      <c r="E195" s="296"/>
      <c r="F195" s="296"/>
      <c r="G195" s="472">
        <f t="shared" si="11"/>
        <v>0</v>
      </c>
      <c r="H195" s="472">
        <f t="shared" si="12"/>
        <v>0</v>
      </c>
      <c r="I195" s="646" t="str">
        <f t="shared" si="13"/>
        <v>否</v>
      </c>
      <c r="J195" s="271" t="str">
        <f t="shared" si="14"/>
        <v>项</v>
      </c>
      <c r="P195" s="272"/>
    </row>
    <row r="196" ht="36" customHeight="1" spans="1:16">
      <c r="A196" s="506">
        <f t="shared" si="10"/>
        <v>7</v>
      </c>
      <c r="B196" s="295">
        <v>2290807</v>
      </c>
      <c r="C196" s="439" t="s">
        <v>1594</v>
      </c>
      <c r="D196" s="296"/>
      <c r="E196" s="296"/>
      <c r="F196" s="296"/>
      <c r="G196" s="472">
        <f t="shared" si="11"/>
        <v>0</v>
      </c>
      <c r="H196" s="472">
        <f t="shared" si="12"/>
        <v>0</v>
      </c>
      <c r="I196" s="646" t="str">
        <f t="shared" si="13"/>
        <v>否</v>
      </c>
      <c r="J196" s="271" t="str">
        <f t="shared" si="14"/>
        <v>项</v>
      </c>
      <c r="P196" s="272"/>
    </row>
    <row r="197" ht="36" customHeight="1" spans="1:16">
      <c r="A197" s="506">
        <f t="shared" si="10"/>
        <v>7</v>
      </c>
      <c r="B197" s="295">
        <v>2290808</v>
      </c>
      <c r="C197" s="439" t="s">
        <v>1595</v>
      </c>
      <c r="D197" s="296"/>
      <c r="E197" s="296"/>
      <c r="F197" s="296"/>
      <c r="G197" s="472">
        <f t="shared" si="11"/>
        <v>0</v>
      </c>
      <c r="H197" s="472">
        <f t="shared" si="12"/>
        <v>0</v>
      </c>
      <c r="I197" s="646" t="str">
        <f t="shared" si="13"/>
        <v>否</v>
      </c>
      <c r="J197" s="271" t="str">
        <f t="shared" si="14"/>
        <v>项</v>
      </c>
      <c r="P197" s="272"/>
    </row>
    <row r="198" ht="36" customHeight="1" spans="1:16">
      <c r="A198" s="506">
        <f t="shared" ref="A198:A261" si="15">LEN(B198)</f>
        <v>7</v>
      </c>
      <c r="B198" s="295">
        <v>2290899</v>
      </c>
      <c r="C198" s="439" t="s">
        <v>1596</v>
      </c>
      <c r="D198" s="296"/>
      <c r="E198" s="296"/>
      <c r="F198" s="296"/>
      <c r="G198" s="472">
        <f t="shared" ref="G198:G261" si="16">IF(D198&lt;0,"",IFERROR(F198/D198-1,0))</f>
        <v>0</v>
      </c>
      <c r="H198" s="472">
        <f t="shared" ref="H198:H261" si="17">IF(D198&lt;0,"",IFERROR(F198/E198,0))</f>
        <v>0</v>
      </c>
      <c r="I198" s="646" t="str">
        <f t="shared" ref="I198:I261" si="18">IF(LEN(B198)=3,"是",IF(C198&lt;&gt;"",IF(SUM(D198:F198)&lt;&gt;0,"是","否"),"是"))</f>
        <v>否</v>
      </c>
      <c r="J198" s="271" t="str">
        <f t="shared" ref="J198:J261" si="19">IF(LEN(B198)=3,"类",IF(LEN(B198)=5,"款","项"))</f>
        <v>项</v>
      </c>
      <c r="P198" s="272"/>
    </row>
    <row r="199" ht="36" customHeight="1" spans="1:16">
      <c r="A199" s="506">
        <f t="shared" si="15"/>
        <v>5</v>
      </c>
      <c r="B199" s="299">
        <v>22909</v>
      </c>
      <c r="C199" s="314" t="s">
        <v>1597</v>
      </c>
      <c r="D199" s="296">
        <f>D200</f>
        <v>0</v>
      </c>
      <c r="E199" s="296">
        <f>E200</f>
        <v>0</v>
      </c>
      <c r="F199" s="296">
        <f>F200</f>
        <v>0</v>
      </c>
      <c r="G199" s="472">
        <f t="shared" si="16"/>
        <v>0</v>
      </c>
      <c r="H199" s="472">
        <f t="shared" si="17"/>
        <v>0</v>
      </c>
      <c r="I199" s="646" t="str">
        <f t="shared" si="18"/>
        <v>否</v>
      </c>
      <c r="J199" s="271" t="str">
        <f t="shared" si="19"/>
        <v>款</v>
      </c>
      <c r="P199" s="272"/>
    </row>
    <row r="200" ht="36" customHeight="1" spans="1:16">
      <c r="A200" s="506">
        <f t="shared" si="15"/>
        <v>7</v>
      </c>
      <c r="B200" s="299">
        <v>2290901</v>
      </c>
      <c r="C200" s="439" t="s">
        <v>1598</v>
      </c>
      <c r="D200" s="296"/>
      <c r="E200" s="296"/>
      <c r="F200" s="296"/>
      <c r="G200" s="472">
        <f t="shared" si="16"/>
        <v>0</v>
      </c>
      <c r="H200" s="472">
        <f t="shared" si="17"/>
        <v>0</v>
      </c>
      <c r="I200" s="646" t="str">
        <f t="shared" si="18"/>
        <v>否</v>
      </c>
      <c r="J200" s="271" t="str">
        <f t="shared" si="19"/>
        <v>项</v>
      </c>
      <c r="P200" s="272"/>
    </row>
    <row r="201" ht="38.1" customHeight="1" spans="1:16">
      <c r="A201" s="506">
        <f t="shared" si="15"/>
        <v>5</v>
      </c>
      <c r="B201" s="295">
        <v>22960</v>
      </c>
      <c r="C201" s="314" t="s">
        <v>1599</v>
      </c>
      <c r="D201" s="230">
        <f>SUM(D202:D212)</f>
        <v>166</v>
      </c>
      <c r="E201" s="230">
        <f>SUM(E202:E212)</f>
        <v>1349</v>
      </c>
      <c r="F201" s="230">
        <f>SUM(F202:F212)</f>
        <v>275</v>
      </c>
      <c r="G201" s="472">
        <f t="shared" si="16"/>
        <v>0.656626506024096</v>
      </c>
      <c r="H201" s="472">
        <f t="shared" si="17"/>
        <v>0.203854707190511</v>
      </c>
      <c r="I201" s="646" t="str">
        <f t="shared" si="18"/>
        <v>是</v>
      </c>
      <c r="J201" s="271" t="str">
        <f t="shared" si="19"/>
        <v>款</v>
      </c>
      <c r="P201" s="272">
        <f>VLOOKUP(B201,[268]Sheet1!$D$418:$M$450,10,FALSE)</f>
        <v>274</v>
      </c>
    </row>
    <row r="202" ht="36" customHeight="1" spans="1:16">
      <c r="A202" s="506">
        <f t="shared" si="15"/>
        <v>7</v>
      </c>
      <c r="B202" s="302">
        <v>2296001</v>
      </c>
      <c r="C202" s="439" t="s">
        <v>1600</v>
      </c>
      <c r="D202" s="296"/>
      <c r="E202" s="296"/>
      <c r="F202" s="296"/>
      <c r="G202" s="472">
        <f t="shared" si="16"/>
        <v>0</v>
      </c>
      <c r="H202" s="472">
        <f t="shared" si="17"/>
        <v>0</v>
      </c>
      <c r="I202" s="646" t="str">
        <f t="shared" si="18"/>
        <v>否</v>
      </c>
      <c r="J202" s="271" t="str">
        <f t="shared" si="19"/>
        <v>项</v>
      </c>
      <c r="P202" s="272"/>
    </row>
    <row r="203" ht="36" customHeight="1" spans="1:16">
      <c r="A203" s="506">
        <f t="shared" si="15"/>
        <v>7</v>
      </c>
      <c r="B203" s="295">
        <v>2296002</v>
      </c>
      <c r="C203" s="439" t="s">
        <v>1601</v>
      </c>
      <c r="D203" s="296">
        <v>143</v>
      </c>
      <c r="E203" s="296">
        <v>369</v>
      </c>
      <c r="F203" s="296">
        <v>116</v>
      </c>
      <c r="G203" s="472">
        <f t="shared" si="16"/>
        <v>-0.188811188811189</v>
      </c>
      <c r="H203" s="472">
        <f t="shared" si="17"/>
        <v>0.314363143631436</v>
      </c>
      <c r="I203" s="646" t="str">
        <f t="shared" si="18"/>
        <v>是</v>
      </c>
      <c r="J203" s="271" t="str">
        <f t="shared" si="19"/>
        <v>项</v>
      </c>
      <c r="L203" s="277">
        <f>VLOOKUP(B203,[261]基金支出!$D$3:$H$34,5,FALSE)</f>
        <v>106</v>
      </c>
      <c r="P203" s="272">
        <f>VLOOKUP(B203,[268]Sheet1!$D$418:$M$450,10,FALSE)</f>
        <v>116</v>
      </c>
    </row>
    <row r="204" ht="36" customHeight="1" spans="1:16">
      <c r="A204" s="506">
        <f t="shared" si="15"/>
        <v>7</v>
      </c>
      <c r="B204" s="295">
        <v>2296003</v>
      </c>
      <c r="C204" s="439" t="s">
        <v>1602</v>
      </c>
      <c r="D204" s="296">
        <v>19</v>
      </c>
      <c r="E204" s="296">
        <v>417</v>
      </c>
      <c r="F204" s="296">
        <v>142</v>
      </c>
      <c r="G204" s="472">
        <f t="shared" si="16"/>
        <v>6.47368421052632</v>
      </c>
      <c r="H204" s="472">
        <f t="shared" si="17"/>
        <v>0.34052757793765</v>
      </c>
      <c r="I204" s="646" t="str">
        <f t="shared" si="18"/>
        <v>是</v>
      </c>
      <c r="J204" s="271" t="str">
        <f t="shared" si="19"/>
        <v>项</v>
      </c>
      <c r="L204" s="277">
        <f>VLOOKUP(B204,[261]基金支出!$D$3:$H$34,5,FALSE)</f>
        <v>141</v>
      </c>
      <c r="P204" s="272">
        <f>VLOOKUP(B204,[268]Sheet1!$D$418:$M$450,10,FALSE)</f>
        <v>141</v>
      </c>
    </row>
    <row r="205" ht="36" customHeight="1" spans="1:16">
      <c r="A205" s="506">
        <f t="shared" si="15"/>
        <v>7</v>
      </c>
      <c r="B205" s="295">
        <v>2296004</v>
      </c>
      <c r="C205" s="439" t="s">
        <v>1603</v>
      </c>
      <c r="D205" s="296"/>
      <c r="E205" s="296"/>
      <c r="F205" s="296"/>
      <c r="G205" s="472">
        <f t="shared" si="16"/>
        <v>0</v>
      </c>
      <c r="H205" s="472">
        <f t="shared" si="17"/>
        <v>0</v>
      </c>
      <c r="I205" s="646" t="str">
        <f t="shared" si="18"/>
        <v>否</v>
      </c>
      <c r="J205" s="271" t="str">
        <f t="shared" si="19"/>
        <v>项</v>
      </c>
      <c r="P205" s="272"/>
    </row>
    <row r="206" ht="36" customHeight="1" spans="1:16">
      <c r="A206" s="506">
        <f t="shared" si="15"/>
        <v>7</v>
      </c>
      <c r="B206" s="295">
        <v>2296005</v>
      </c>
      <c r="C206" s="439" t="s">
        <v>1604</v>
      </c>
      <c r="D206" s="296"/>
      <c r="E206" s="296"/>
      <c r="F206" s="296"/>
      <c r="G206" s="472">
        <f t="shared" si="16"/>
        <v>0</v>
      </c>
      <c r="H206" s="472">
        <f t="shared" si="17"/>
        <v>0</v>
      </c>
      <c r="I206" s="646" t="str">
        <f t="shared" si="18"/>
        <v>否</v>
      </c>
      <c r="J206" s="271" t="str">
        <f t="shared" si="19"/>
        <v>项</v>
      </c>
      <c r="P206" s="272"/>
    </row>
    <row r="207" ht="36" customHeight="1" spans="1:16">
      <c r="A207" s="506">
        <f t="shared" si="15"/>
        <v>7</v>
      </c>
      <c r="B207" s="295">
        <v>2296006</v>
      </c>
      <c r="C207" s="439" t="s">
        <v>1605</v>
      </c>
      <c r="D207" s="296"/>
      <c r="E207" s="296">
        <v>24</v>
      </c>
      <c r="F207" s="296">
        <f>5+2</f>
        <v>7</v>
      </c>
      <c r="G207" s="472">
        <f t="shared" si="16"/>
        <v>0</v>
      </c>
      <c r="H207" s="472">
        <f t="shared" si="17"/>
        <v>0.291666666666667</v>
      </c>
      <c r="I207" s="646" t="str">
        <f t="shared" si="18"/>
        <v>是</v>
      </c>
      <c r="J207" s="271" t="str">
        <f t="shared" si="19"/>
        <v>项</v>
      </c>
      <c r="L207" s="277">
        <f>VLOOKUP(B207,[261]基金支出!$D$3:$H$34,5,FALSE)</f>
        <v>2</v>
      </c>
      <c r="P207" s="272">
        <f>VLOOKUP(B207,[268]Sheet1!$D$418:$M$450,10,FALSE)</f>
        <v>7</v>
      </c>
    </row>
    <row r="208" ht="36" customHeight="1" spans="1:16">
      <c r="A208" s="506">
        <f t="shared" si="15"/>
        <v>7</v>
      </c>
      <c r="B208" s="295">
        <v>2296010</v>
      </c>
      <c r="C208" s="439" t="s">
        <v>1606</v>
      </c>
      <c r="D208" s="296"/>
      <c r="E208" s="296"/>
      <c r="F208" s="296"/>
      <c r="G208" s="472">
        <f t="shared" si="16"/>
        <v>0</v>
      </c>
      <c r="H208" s="472">
        <f t="shared" si="17"/>
        <v>0</v>
      </c>
      <c r="I208" s="646" t="str">
        <f t="shared" si="18"/>
        <v>否</v>
      </c>
      <c r="J208" s="271" t="str">
        <f t="shared" si="19"/>
        <v>项</v>
      </c>
      <c r="P208" s="272"/>
    </row>
    <row r="209" ht="36" customHeight="1" spans="1:16">
      <c r="A209" s="506">
        <f t="shared" si="15"/>
        <v>7</v>
      </c>
      <c r="B209" s="295">
        <v>2296011</v>
      </c>
      <c r="C209" s="439" t="s">
        <v>1607</v>
      </c>
      <c r="D209" s="296"/>
      <c r="E209" s="296"/>
      <c r="F209" s="296"/>
      <c r="G209" s="472">
        <f t="shared" si="16"/>
        <v>0</v>
      </c>
      <c r="H209" s="472">
        <f t="shared" si="17"/>
        <v>0</v>
      </c>
      <c r="I209" s="646" t="str">
        <f t="shared" si="18"/>
        <v>否</v>
      </c>
      <c r="J209" s="271" t="str">
        <f t="shared" si="19"/>
        <v>项</v>
      </c>
      <c r="P209" s="272"/>
    </row>
    <row r="210" ht="36" customHeight="1" spans="1:16">
      <c r="A210" s="506">
        <f t="shared" si="15"/>
        <v>7</v>
      </c>
      <c r="B210" s="295">
        <v>2296012</v>
      </c>
      <c r="C210" s="439" t="s">
        <v>1608</v>
      </c>
      <c r="D210" s="296"/>
      <c r="E210" s="296"/>
      <c r="F210" s="296"/>
      <c r="G210" s="472">
        <f t="shared" si="16"/>
        <v>0</v>
      </c>
      <c r="H210" s="472">
        <f t="shared" si="17"/>
        <v>0</v>
      </c>
      <c r="I210" s="646" t="str">
        <f t="shared" si="18"/>
        <v>否</v>
      </c>
      <c r="J210" s="271" t="str">
        <f t="shared" si="19"/>
        <v>项</v>
      </c>
      <c r="P210" s="272"/>
    </row>
    <row r="211" ht="36" customHeight="1" spans="1:16">
      <c r="A211" s="506">
        <f t="shared" si="15"/>
        <v>7</v>
      </c>
      <c r="B211" s="295">
        <v>2296013</v>
      </c>
      <c r="C211" s="439" t="s">
        <v>1609</v>
      </c>
      <c r="D211" s="296"/>
      <c r="E211" s="296"/>
      <c r="F211" s="296"/>
      <c r="G211" s="472">
        <f t="shared" si="16"/>
        <v>0</v>
      </c>
      <c r="H211" s="472">
        <f t="shared" si="17"/>
        <v>0</v>
      </c>
      <c r="I211" s="646" t="str">
        <f t="shared" si="18"/>
        <v>否</v>
      </c>
      <c r="J211" s="271" t="str">
        <f t="shared" si="19"/>
        <v>项</v>
      </c>
      <c r="P211" s="272"/>
    </row>
    <row r="212" ht="36" customHeight="1" spans="1:16">
      <c r="A212" s="506">
        <f t="shared" si="15"/>
        <v>7</v>
      </c>
      <c r="B212" s="295">
        <v>2296099</v>
      </c>
      <c r="C212" s="439" t="s">
        <v>1610</v>
      </c>
      <c r="D212" s="296">
        <v>4</v>
      </c>
      <c r="E212" s="296">
        <v>539</v>
      </c>
      <c r="F212" s="296">
        <v>10</v>
      </c>
      <c r="G212" s="472">
        <f t="shared" si="16"/>
        <v>1.5</v>
      </c>
      <c r="H212" s="472">
        <f t="shared" si="17"/>
        <v>0.0185528756957328</v>
      </c>
      <c r="I212" s="646" t="str">
        <f t="shared" si="18"/>
        <v>是</v>
      </c>
      <c r="J212" s="271" t="str">
        <f t="shared" si="19"/>
        <v>项</v>
      </c>
      <c r="L212" s="277">
        <f>VLOOKUP(B212,[261]基金支出!$D$3:$H$34,5,FALSE)</f>
        <v>10</v>
      </c>
      <c r="P212" s="272">
        <f>VLOOKUP(B212,[268]Sheet1!$D$418:$M$450,10,FALSE)</f>
        <v>10</v>
      </c>
    </row>
    <row r="213" ht="38.1" customHeight="1" spans="1:16">
      <c r="A213" s="506">
        <f t="shared" si="15"/>
        <v>3</v>
      </c>
      <c r="B213" s="294">
        <v>232</v>
      </c>
      <c r="C213" s="285" t="s">
        <v>1611</v>
      </c>
      <c r="D213" s="286">
        <f>D214</f>
        <v>26274</v>
      </c>
      <c r="E213" s="286">
        <f>E214</f>
        <v>25131</v>
      </c>
      <c r="F213" s="286">
        <f>F214</f>
        <v>25203</v>
      </c>
      <c r="G213" s="475">
        <f t="shared" si="16"/>
        <v>-0.0407627312171729</v>
      </c>
      <c r="H213" s="475">
        <f t="shared" si="17"/>
        <v>1.00286498746568</v>
      </c>
      <c r="I213" s="646" t="str">
        <f t="shared" si="18"/>
        <v>是</v>
      </c>
      <c r="J213" s="271" t="str">
        <f t="shared" si="19"/>
        <v>类</v>
      </c>
      <c r="P213" s="272">
        <f>VLOOKUP(B213,[268]Sheet1!$D$418:$M$450,10,FALSE)</f>
        <v>25203</v>
      </c>
    </row>
    <row r="214" ht="38.1" customHeight="1" spans="1:16">
      <c r="A214" s="506">
        <f t="shared" si="15"/>
        <v>5</v>
      </c>
      <c r="B214" s="299">
        <v>23204</v>
      </c>
      <c r="C214" s="314" t="s">
        <v>1612</v>
      </c>
      <c r="D214" s="230">
        <f>SUM(D215:D230)</f>
        <v>26274</v>
      </c>
      <c r="E214" s="230">
        <f>SUM(E215:E230)</f>
        <v>25131</v>
      </c>
      <c r="F214" s="230">
        <f>SUM(F215:F230)</f>
        <v>25203</v>
      </c>
      <c r="G214" s="472">
        <f t="shared" si="16"/>
        <v>-0.0407627312171729</v>
      </c>
      <c r="H214" s="472">
        <f t="shared" si="17"/>
        <v>1.00286498746568</v>
      </c>
      <c r="I214" s="646" t="str">
        <f t="shared" si="18"/>
        <v>是</v>
      </c>
      <c r="J214" s="271" t="str">
        <f t="shared" si="19"/>
        <v>款</v>
      </c>
      <c r="P214" s="272">
        <f>VLOOKUP(B214,[268]Sheet1!$D$418:$M$450,10,FALSE)</f>
        <v>25203</v>
      </c>
    </row>
    <row r="215" ht="36" customHeight="1" spans="1:16">
      <c r="A215" s="506">
        <f t="shared" si="15"/>
        <v>7</v>
      </c>
      <c r="B215" s="295">
        <v>2320401</v>
      </c>
      <c r="C215" s="439" t="s">
        <v>1613</v>
      </c>
      <c r="D215" s="296"/>
      <c r="E215" s="296"/>
      <c r="F215" s="296"/>
      <c r="G215" s="472">
        <f t="shared" si="16"/>
        <v>0</v>
      </c>
      <c r="H215" s="472">
        <f t="shared" si="17"/>
        <v>0</v>
      </c>
      <c r="I215" s="646" t="str">
        <f t="shared" si="18"/>
        <v>否</v>
      </c>
      <c r="J215" s="271" t="str">
        <f t="shared" si="19"/>
        <v>项</v>
      </c>
      <c r="P215" s="272"/>
    </row>
    <row r="216" ht="36" customHeight="1" spans="1:16">
      <c r="A216" s="506">
        <f t="shared" si="15"/>
        <v>7</v>
      </c>
      <c r="B216" s="295">
        <v>2320402</v>
      </c>
      <c r="C216" s="439" t="s">
        <v>1614</v>
      </c>
      <c r="D216" s="296"/>
      <c r="E216" s="296"/>
      <c r="F216" s="296"/>
      <c r="G216" s="472">
        <f t="shared" si="16"/>
        <v>0</v>
      </c>
      <c r="H216" s="472">
        <f t="shared" si="17"/>
        <v>0</v>
      </c>
      <c r="I216" s="646" t="str">
        <f t="shared" si="18"/>
        <v>否</v>
      </c>
      <c r="J216" s="271" t="str">
        <f t="shared" si="19"/>
        <v>项</v>
      </c>
      <c r="P216" s="272"/>
    </row>
    <row r="217" ht="36" customHeight="1" spans="1:16">
      <c r="A217" s="506">
        <f t="shared" si="15"/>
        <v>7</v>
      </c>
      <c r="B217" s="295">
        <v>2320405</v>
      </c>
      <c r="C217" s="439" t="s">
        <v>1615</v>
      </c>
      <c r="D217" s="296"/>
      <c r="E217" s="296"/>
      <c r="F217" s="296"/>
      <c r="G217" s="472">
        <f t="shared" si="16"/>
        <v>0</v>
      </c>
      <c r="H217" s="472">
        <f t="shared" si="17"/>
        <v>0</v>
      </c>
      <c r="I217" s="646" t="str">
        <f t="shared" si="18"/>
        <v>否</v>
      </c>
      <c r="J217" s="271" t="str">
        <f t="shared" si="19"/>
        <v>项</v>
      </c>
      <c r="P217" s="272"/>
    </row>
    <row r="218" ht="36" customHeight="1" spans="1:16">
      <c r="A218" s="506">
        <f t="shared" si="15"/>
        <v>7</v>
      </c>
      <c r="B218" s="295">
        <v>2320411</v>
      </c>
      <c r="C218" s="439" t="s">
        <v>1616</v>
      </c>
      <c r="D218" s="296">
        <v>4028</v>
      </c>
      <c r="E218" s="296">
        <v>3769</v>
      </c>
      <c r="F218" s="296">
        <v>3841</v>
      </c>
      <c r="G218" s="472">
        <f t="shared" si="16"/>
        <v>-0.0464250248262165</v>
      </c>
      <c r="H218" s="472">
        <f t="shared" si="17"/>
        <v>1.01910321040064</v>
      </c>
      <c r="I218" s="646" t="str">
        <f t="shared" si="18"/>
        <v>是</v>
      </c>
      <c r="J218" s="271" t="str">
        <f t="shared" si="19"/>
        <v>项</v>
      </c>
      <c r="L218" s="277">
        <f>VLOOKUP(B218,[261]基金支出!$D$3:$H$34,5,FALSE)</f>
        <v>3841</v>
      </c>
      <c r="P218" s="272">
        <f>VLOOKUP(B218,[268]Sheet1!$D$418:$M$450,10,FALSE)</f>
        <v>3841</v>
      </c>
    </row>
    <row r="219" ht="36" customHeight="1" spans="1:16">
      <c r="A219" s="506">
        <f t="shared" si="15"/>
        <v>7</v>
      </c>
      <c r="B219" s="295">
        <v>2320413</v>
      </c>
      <c r="C219" s="439" t="s">
        <v>1617</v>
      </c>
      <c r="D219" s="296"/>
      <c r="E219" s="296"/>
      <c r="F219" s="296"/>
      <c r="G219" s="472">
        <f t="shared" si="16"/>
        <v>0</v>
      </c>
      <c r="H219" s="472">
        <f t="shared" si="17"/>
        <v>0</v>
      </c>
      <c r="I219" s="646" t="str">
        <f t="shared" si="18"/>
        <v>否</v>
      </c>
      <c r="J219" s="271" t="str">
        <f t="shared" si="19"/>
        <v>项</v>
      </c>
      <c r="P219" s="272"/>
    </row>
    <row r="220" ht="36" customHeight="1" spans="1:16">
      <c r="A220" s="506">
        <f t="shared" si="15"/>
        <v>7</v>
      </c>
      <c r="B220" s="295">
        <v>2320414</v>
      </c>
      <c r="C220" s="439" t="s">
        <v>1618</v>
      </c>
      <c r="D220" s="296"/>
      <c r="E220" s="296"/>
      <c r="F220" s="296"/>
      <c r="G220" s="472">
        <f t="shared" si="16"/>
        <v>0</v>
      </c>
      <c r="H220" s="472">
        <f t="shared" si="17"/>
        <v>0</v>
      </c>
      <c r="I220" s="646" t="str">
        <f t="shared" si="18"/>
        <v>否</v>
      </c>
      <c r="J220" s="271" t="str">
        <f t="shared" si="19"/>
        <v>项</v>
      </c>
      <c r="P220" s="272"/>
    </row>
    <row r="221" ht="36" customHeight="1" spans="1:16">
      <c r="A221" s="506">
        <f t="shared" si="15"/>
        <v>7</v>
      </c>
      <c r="B221" s="295">
        <v>2320416</v>
      </c>
      <c r="C221" s="439" t="s">
        <v>1619</v>
      </c>
      <c r="D221" s="296"/>
      <c r="E221" s="296"/>
      <c r="F221" s="296"/>
      <c r="G221" s="472">
        <f t="shared" si="16"/>
        <v>0</v>
      </c>
      <c r="H221" s="472">
        <f t="shared" si="17"/>
        <v>0</v>
      </c>
      <c r="I221" s="646" t="str">
        <f t="shared" si="18"/>
        <v>否</v>
      </c>
      <c r="J221" s="271" t="str">
        <f t="shared" si="19"/>
        <v>项</v>
      </c>
      <c r="P221" s="272"/>
    </row>
    <row r="222" ht="36" customHeight="1" spans="1:16">
      <c r="A222" s="506">
        <f t="shared" si="15"/>
        <v>7</v>
      </c>
      <c r="B222" s="295">
        <v>2320417</v>
      </c>
      <c r="C222" s="439" t="s">
        <v>1620</v>
      </c>
      <c r="D222" s="296"/>
      <c r="E222" s="296"/>
      <c r="F222" s="296"/>
      <c r="G222" s="472">
        <f t="shared" si="16"/>
        <v>0</v>
      </c>
      <c r="H222" s="472">
        <f t="shared" si="17"/>
        <v>0</v>
      </c>
      <c r="I222" s="646" t="str">
        <f t="shared" si="18"/>
        <v>否</v>
      </c>
      <c r="J222" s="271" t="str">
        <f t="shared" si="19"/>
        <v>项</v>
      </c>
      <c r="P222" s="272"/>
    </row>
    <row r="223" ht="36" customHeight="1" spans="1:16">
      <c r="A223" s="506">
        <f t="shared" si="15"/>
        <v>7</v>
      </c>
      <c r="B223" s="295">
        <v>2320418</v>
      </c>
      <c r="C223" s="439" t="s">
        <v>1621</v>
      </c>
      <c r="D223" s="296"/>
      <c r="E223" s="296"/>
      <c r="F223" s="296"/>
      <c r="G223" s="472">
        <f t="shared" si="16"/>
        <v>0</v>
      </c>
      <c r="H223" s="472">
        <f t="shared" si="17"/>
        <v>0</v>
      </c>
      <c r="I223" s="646" t="str">
        <f t="shared" si="18"/>
        <v>否</v>
      </c>
      <c r="J223" s="271" t="str">
        <f t="shared" si="19"/>
        <v>项</v>
      </c>
      <c r="P223" s="272"/>
    </row>
    <row r="224" ht="36" customHeight="1" spans="1:16">
      <c r="A224" s="506">
        <f t="shared" si="15"/>
        <v>7</v>
      </c>
      <c r="B224" s="295">
        <v>2320419</v>
      </c>
      <c r="C224" s="439" t="s">
        <v>1622</v>
      </c>
      <c r="D224" s="296"/>
      <c r="E224" s="296"/>
      <c r="F224" s="296"/>
      <c r="G224" s="472">
        <f t="shared" si="16"/>
        <v>0</v>
      </c>
      <c r="H224" s="472">
        <f t="shared" si="17"/>
        <v>0</v>
      </c>
      <c r="I224" s="646" t="str">
        <f t="shared" si="18"/>
        <v>否</v>
      </c>
      <c r="J224" s="271" t="str">
        <f t="shared" si="19"/>
        <v>项</v>
      </c>
      <c r="P224" s="272"/>
    </row>
    <row r="225" ht="36" customHeight="1" spans="1:16">
      <c r="A225" s="506">
        <f t="shared" si="15"/>
        <v>7</v>
      </c>
      <c r="B225" s="295">
        <v>2320420</v>
      </c>
      <c r="C225" s="439" t="s">
        <v>1623</v>
      </c>
      <c r="D225" s="296"/>
      <c r="E225" s="296"/>
      <c r="F225" s="296"/>
      <c r="G225" s="472">
        <f t="shared" si="16"/>
        <v>0</v>
      </c>
      <c r="H225" s="472">
        <f t="shared" si="17"/>
        <v>0</v>
      </c>
      <c r="I225" s="646" t="str">
        <f t="shared" si="18"/>
        <v>否</v>
      </c>
      <c r="J225" s="271" t="str">
        <f t="shared" si="19"/>
        <v>项</v>
      </c>
      <c r="P225" s="272"/>
    </row>
    <row r="226" ht="36" customHeight="1" spans="1:16">
      <c r="A226" s="506">
        <f t="shared" si="15"/>
        <v>7</v>
      </c>
      <c r="B226" s="295">
        <v>2320431</v>
      </c>
      <c r="C226" s="439" t="s">
        <v>1624</v>
      </c>
      <c r="D226" s="296">
        <v>2382</v>
      </c>
      <c r="E226" s="296">
        <v>1498</v>
      </c>
      <c r="F226" s="296">
        <v>1498</v>
      </c>
      <c r="G226" s="472">
        <f t="shared" si="16"/>
        <v>-0.371116708648195</v>
      </c>
      <c r="H226" s="472">
        <f t="shared" si="17"/>
        <v>1</v>
      </c>
      <c r="I226" s="646" t="str">
        <f t="shared" si="18"/>
        <v>是</v>
      </c>
      <c r="J226" s="271" t="str">
        <f t="shared" si="19"/>
        <v>项</v>
      </c>
      <c r="L226" s="277">
        <f>VLOOKUP(B226,[261]基金支出!$D$3:$H$34,5,FALSE)</f>
        <v>1498</v>
      </c>
      <c r="P226" s="272">
        <f>VLOOKUP(B226,[268]Sheet1!$D$418:$M$450,10,FALSE)</f>
        <v>1498</v>
      </c>
    </row>
    <row r="227" ht="36" customHeight="1" spans="1:16">
      <c r="A227" s="506">
        <f t="shared" si="15"/>
        <v>7</v>
      </c>
      <c r="B227" s="295">
        <v>2320432</v>
      </c>
      <c r="C227" s="439" t="s">
        <v>1625</v>
      </c>
      <c r="D227" s="296">
        <v>1269</v>
      </c>
      <c r="E227" s="296">
        <v>1269</v>
      </c>
      <c r="F227" s="296">
        <v>1269</v>
      </c>
      <c r="G227" s="472">
        <f t="shared" si="16"/>
        <v>0</v>
      </c>
      <c r="H227" s="472">
        <f t="shared" si="17"/>
        <v>1</v>
      </c>
      <c r="I227" s="646" t="str">
        <f t="shared" si="18"/>
        <v>是</v>
      </c>
      <c r="J227" s="271" t="str">
        <f t="shared" si="19"/>
        <v>项</v>
      </c>
      <c r="L227" s="277">
        <f>VLOOKUP(B227,[261]基金支出!$D$3:$H$34,5,FALSE)</f>
        <v>1269</v>
      </c>
      <c r="P227" s="272">
        <f>VLOOKUP(B227,[268]Sheet1!$D$418:$M$450,10,FALSE)</f>
        <v>1269</v>
      </c>
    </row>
    <row r="228" ht="36" customHeight="1" spans="1:16">
      <c r="A228" s="506">
        <f t="shared" si="15"/>
        <v>7</v>
      </c>
      <c r="B228" s="295">
        <v>2320433</v>
      </c>
      <c r="C228" s="439" t="s">
        <v>1626</v>
      </c>
      <c r="D228" s="296">
        <v>14302</v>
      </c>
      <c r="E228" s="296">
        <v>14302</v>
      </c>
      <c r="F228" s="296">
        <v>14302</v>
      </c>
      <c r="G228" s="472">
        <f t="shared" si="16"/>
        <v>0</v>
      </c>
      <c r="H228" s="472">
        <f t="shared" si="17"/>
        <v>1</v>
      </c>
      <c r="I228" s="646" t="str">
        <f t="shared" si="18"/>
        <v>是</v>
      </c>
      <c r="J228" s="271" t="str">
        <f t="shared" si="19"/>
        <v>项</v>
      </c>
      <c r="L228" s="277">
        <f>VLOOKUP(B228,[261]基金支出!$D$3:$H$34,5,FALSE)</f>
        <v>14302</v>
      </c>
      <c r="P228" s="272">
        <f>VLOOKUP(B228,[268]Sheet1!$D$418:$M$450,10,FALSE)</f>
        <v>14302</v>
      </c>
    </row>
    <row r="229" ht="36" customHeight="1" spans="1:16">
      <c r="A229" s="506">
        <f t="shared" si="15"/>
        <v>7</v>
      </c>
      <c r="B229" s="295">
        <v>2320498</v>
      </c>
      <c r="C229" s="439" t="s">
        <v>1627</v>
      </c>
      <c r="D229" s="296">
        <v>4293</v>
      </c>
      <c r="E229" s="296">
        <v>4293</v>
      </c>
      <c r="F229" s="296">
        <v>4293</v>
      </c>
      <c r="G229" s="472">
        <f t="shared" si="16"/>
        <v>0</v>
      </c>
      <c r="H229" s="472">
        <f t="shared" si="17"/>
        <v>1</v>
      </c>
      <c r="I229" s="646" t="str">
        <f t="shared" si="18"/>
        <v>是</v>
      </c>
      <c r="J229" s="271" t="str">
        <f t="shared" si="19"/>
        <v>项</v>
      </c>
      <c r="L229" s="277">
        <f>VLOOKUP(B229,[261]基金支出!$D$3:$H$34,5,FALSE)</f>
        <v>4293</v>
      </c>
      <c r="P229" s="272">
        <f>VLOOKUP(B229,[268]Sheet1!$D$418:$M$450,10,FALSE)</f>
        <v>4293</v>
      </c>
    </row>
    <row r="230" ht="36" customHeight="1" spans="1:16">
      <c r="A230" s="506">
        <f t="shared" si="15"/>
        <v>7</v>
      </c>
      <c r="B230" s="295">
        <v>2320499</v>
      </c>
      <c r="C230" s="439" t="s">
        <v>1628</v>
      </c>
      <c r="D230" s="296"/>
      <c r="E230" s="296"/>
      <c r="F230" s="296"/>
      <c r="G230" s="472">
        <f t="shared" si="16"/>
        <v>0</v>
      </c>
      <c r="H230" s="472">
        <f t="shared" si="17"/>
        <v>0</v>
      </c>
      <c r="I230" s="646" t="str">
        <f t="shared" si="18"/>
        <v>否</v>
      </c>
      <c r="J230" s="271" t="str">
        <f t="shared" si="19"/>
        <v>项</v>
      </c>
      <c r="P230" s="272"/>
    </row>
    <row r="231" ht="38.1" customHeight="1" spans="1:16">
      <c r="A231" s="506">
        <f t="shared" si="15"/>
        <v>3</v>
      </c>
      <c r="B231" s="294">
        <v>233</v>
      </c>
      <c r="C231" s="285" t="s">
        <v>1629</v>
      </c>
      <c r="D231" s="286">
        <f>D232</f>
        <v>77</v>
      </c>
      <c r="E231" s="286">
        <f>E232</f>
        <v>227</v>
      </c>
      <c r="F231" s="286">
        <f>F232</f>
        <v>261</v>
      </c>
      <c r="G231" s="475">
        <f t="shared" si="16"/>
        <v>2.38961038961039</v>
      </c>
      <c r="H231" s="475">
        <f t="shared" si="17"/>
        <v>1.14977973568282</v>
      </c>
      <c r="I231" s="646" t="str">
        <f t="shared" si="18"/>
        <v>是</v>
      </c>
      <c r="J231" s="271" t="str">
        <f t="shared" si="19"/>
        <v>类</v>
      </c>
      <c r="P231" s="272">
        <f>VLOOKUP(B231,[268]Sheet1!$D$418:$M$450,10,FALSE)</f>
        <v>261</v>
      </c>
    </row>
    <row r="232" ht="38.1" customHeight="1" spans="1:16">
      <c r="A232" s="506">
        <f t="shared" si="15"/>
        <v>5</v>
      </c>
      <c r="B232" s="302">
        <v>23304</v>
      </c>
      <c r="C232" s="314" t="s">
        <v>1630</v>
      </c>
      <c r="D232" s="230">
        <f>SUM(D233:D247)</f>
        <v>77</v>
      </c>
      <c r="E232" s="230">
        <f>SUM(E233:E247)</f>
        <v>227</v>
      </c>
      <c r="F232" s="230">
        <f>SUM(F233:F247)</f>
        <v>261</v>
      </c>
      <c r="G232" s="472">
        <f t="shared" si="16"/>
        <v>2.38961038961039</v>
      </c>
      <c r="H232" s="472">
        <f t="shared" si="17"/>
        <v>1.14977973568282</v>
      </c>
      <c r="I232" s="646" t="str">
        <f t="shared" si="18"/>
        <v>是</v>
      </c>
      <c r="J232" s="271" t="str">
        <f t="shared" si="19"/>
        <v>款</v>
      </c>
      <c r="P232" s="272">
        <f>VLOOKUP(B232,[268]Sheet1!$D$418:$M$450,10,FALSE)</f>
        <v>261</v>
      </c>
    </row>
    <row r="233" ht="36" customHeight="1" spans="1:16">
      <c r="A233" s="506">
        <f t="shared" si="15"/>
        <v>7</v>
      </c>
      <c r="B233" s="295">
        <v>2330401</v>
      </c>
      <c r="C233" s="439" t="s">
        <v>1631</v>
      </c>
      <c r="D233" s="296"/>
      <c r="E233" s="296"/>
      <c r="F233" s="296"/>
      <c r="G233" s="472">
        <f t="shared" si="16"/>
        <v>0</v>
      </c>
      <c r="H233" s="472">
        <f t="shared" si="17"/>
        <v>0</v>
      </c>
      <c r="I233" s="646" t="str">
        <f t="shared" si="18"/>
        <v>否</v>
      </c>
      <c r="J233" s="271" t="str">
        <f t="shared" si="19"/>
        <v>项</v>
      </c>
      <c r="P233" s="272"/>
    </row>
    <row r="234" ht="36" customHeight="1" spans="1:16">
      <c r="A234" s="506">
        <f t="shared" si="15"/>
        <v>7</v>
      </c>
      <c r="B234" s="295">
        <v>2330405</v>
      </c>
      <c r="C234" s="439" t="s">
        <v>1632</v>
      </c>
      <c r="D234" s="296"/>
      <c r="E234" s="296"/>
      <c r="F234" s="296"/>
      <c r="G234" s="472">
        <f t="shared" si="16"/>
        <v>0</v>
      </c>
      <c r="H234" s="472">
        <f t="shared" si="17"/>
        <v>0</v>
      </c>
      <c r="I234" s="646" t="str">
        <f t="shared" si="18"/>
        <v>否</v>
      </c>
      <c r="J234" s="271" t="str">
        <f t="shared" si="19"/>
        <v>项</v>
      </c>
      <c r="P234" s="272"/>
    </row>
    <row r="235" ht="36" customHeight="1" spans="1:16">
      <c r="A235" s="506">
        <f t="shared" si="15"/>
        <v>7</v>
      </c>
      <c r="B235" s="295">
        <v>2330411</v>
      </c>
      <c r="C235" s="439" t="s">
        <v>1633</v>
      </c>
      <c r="D235" s="296">
        <v>21</v>
      </c>
      <c r="E235" s="296">
        <v>7</v>
      </c>
      <c r="F235" s="296">
        <v>6</v>
      </c>
      <c r="G235" s="472">
        <f t="shared" si="16"/>
        <v>-0.714285714285714</v>
      </c>
      <c r="H235" s="472">
        <f t="shared" si="17"/>
        <v>0.857142857142857</v>
      </c>
      <c r="I235" s="646" t="str">
        <f t="shared" si="18"/>
        <v>是</v>
      </c>
      <c r="J235" s="271" t="str">
        <f t="shared" si="19"/>
        <v>项</v>
      </c>
      <c r="L235" s="277">
        <f>VLOOKUP(B235,[261]基金支出!$D$3:$H$34,5,FALSE)</f>
        <v>6</v>
      </c>
      <c r="P235" s="272">
        <f>VLOOKUP(B235,[268]Sheet1!$D$418:$M$450,10,FALSE)</f>
        <v>6</v>
      </c>
    </row>
    <row r="236" ht="36" customHeight="1" spans="1:16">
      <c r="A236" s="506">
        <f t="shared" si="15"/>
        <v>7</v>
      </c>
      <c r="B236" s="295">
        <v>2330413</v>
      </c>
      <c r="C236" s="439" t="s">
        <v>1634</v>
      </c>
      <c r="D236" s="296"/>
      <c r="E236" s="296"/>
      <c r="F236" s="296"/>
      <c r="G236" s="472">
        <f t="shared" si="16"/>
        <v>0</v>
      </c>
      <c r="H236" s="472">
        <f t="shared" si="17"/>
        <v>0</v>
      </c>
      <c r="I236" s="646" t="str">
        <f t="shared" si="18"/>
        <v>否</v>
      </c>
      <c r="J236" s="271" t="str">
        <f t="shared" si="19"/>
        <v>项</v>
      </c>
      <c r="P236" s="272"/>
    </row>
    <row r="237" ht="36" customHeight="1" spans="1:16">
      <c r="A237" s="506">
        <f t="shared" si="15"/>
        <v>7</v>
      </c>
      <c r="B237" s="295">
        <v>2330414</v>
      </c>
      <c r="C237" s="439" t="s">
        <v>1635</v>
      </c>
      <c r="D237" s="296"/>
      <c r="E237" s="296"/>
      <c r="F237" s="296"/>
      <c r="G237" s="472">
        <f t="shared" si="16"/>
        <v>0</v>
      </c>
      <c r="H237" s="472">
        <f t="shared" si="17"/>
        <v>0</v>
      </c>
      <c r="I237" s="646" t="str">
        <f t="shared" si="18"/>
        <v>否</v>
      </c>
      <c r="J237" s="271" t="str">
        <f t="shared" si="19"/>
        <v>项</v>
      </c>
      <c r="P237" s="272"/>
    </row>
    <row r="238" ht="36" customHeight="1" spans="1:16">
      <c r="A238" s="506">
        <f t="shared" si="15"/>
        <v>7</v>
      </c>
      <c r="B238" s="295">
        <v>2330416</v>
      </c>
      <c r="C238" s="439" t="s">
        <v>1636</v>
      </c>
      <c r="D238" s="296"/>
      <c r="E238" s="296"/>
      <c r="F238" s="296"/>
      <c r="G238" s="472">
        <f t="shared" si="16"/>
        <v>0</v>
      </c>
      <c r="H238" s="472">
        <f t="shared" si="17"/>
        <v>0</v>
      </c>
      <c r="I238" s="646" t="str">
        <f t="shared" si="18"/>
        <v>否</v>
      </c>
      <c r="J238" s="271" t="str">
        <f t="shared" si="19"/>
        <v>项</v>
      </c>
      <c r="P238" s="272"/>
    </row>
    <row r="239" ht="36" customHeight="1" spans="1:16">
      <c r="A239" s="506">
        <f t="shared" si="15"/>
        <v>7</v>
      </c>
      <c r="B239" s="295">
        <v>2330417</v>
      </c>
      <c r="C239" s="439" t="s">
        <v>1637</v>
      </c>
      <c r="D239" s="296"/>
      <c r="E239" s="296"/>
      <c r="F239" s="296"/>
      <c r="G239" s="472">
        <f t="shared" si="16"/>
        <v>0</v>
      </c>
      <c r="H239" s="472">
        <f t="shared" si="17"/>
        <v>0</v>
      </c>
      <c r="I239" s="646" t="str">
        <f t="shared" si="18"/>
        <v>否</v>
      </c>
      <c r="J239" s="271" t="str">
        <f t="shared" si="19"/>
        <v>项</v>
      </c>
      <c r="P239" s="272"/>
    </row>
    <row r="240" ht="36" customHeight="1" spans="1:16">
      <c r="A240" s="506">
        <f t="shared" si="15"/>
        <v>7</v>
      </c>
      <c r="B240" s="295">
        <v>2330418</v>
      </c>
      <c r="C240" s="439" t="s">
        <v>1638</v>
      </c>
      <c r="D240" s="296"/>
      <c r="E240" s="296"/>
      <c r="F240" s="296"/>
      <c r="G240" s="472">
        <f t="shared" si="16"/>
        <v>0</v>
      </c>
      <c r="H240" s="472">
        <f t="shared" si="17"/>
        <v>0</v>
      </c>
      <c r="I240" s="646" t="str">
        <f t="shared" si="18"/>
        <v>否</v>
      </c>
      <c r="J240" s="271" t="str">
        <f t="shared" si="19"/>
        <v>项</v>
      </c>
      <c r="P240" s="272"/>
    </row>
    <row r="241" ht="36" customHeight="1" spans="1:16">
      <c r="A241" s="506">
        <f t="shared" si="15"/>
        <v>7</v>
      </c>
      <c r="B241" s="295">
        <v>2330419</v>
      </c>
      <c r="C241" s="439" t="s">
        <v>1639</v>
      </c>
      <c r="D241" s="296"/>
      <c r="E241" s="296"/>
      <c r="F241" s="296"/>
      <c r="G241" s="472">
        <f t="shared" si="16"/>
        <v>0</v>
      </c>
      <c r="H241" s="472">
        <f t="shared" si="17"/>
        <v>0</v>
      </c>
      <c r="I241" s="646" t="str">
        <f t="shared" si="18"/>
        <v>否</v>
      </c>
      <c r="J241" s="271" t="str">
        <f t="shared" si="19"/>
        <v>项</v>
      </c>
      <c r="P241" s="272"/>
    </row>
    <row r="242" ht="36" customHeight="1" spans="1:16">
      <c r="A242" s="506">
        <f t="shared" si="15"/>
        <v>7</v>
      </c>
      <c r="B242" s="295">
        <v>2330420</v>
      </c>
      <c r="C242" s="439" t="s">
        <v>1640</v>
      </c>
      <c r="D242" s="296"/>
      <c r="E242" s="296"/>
      <c r="F242" s="296"/>
      <c r="G242" s="472">
        <f t="shared" si="16"/>
        <v>0</v>
      </c>
      <c r="H242" s="472">
        <f t="shared" si="17"/>
        <v>0</v>
      </c>
      <c r="I242" s="646" t="str">
        <f t="shared" si="18"/>
        <v>否</v>
      </c>
      <c r="J242" s="271" t="str">
        <f t="shared" si="19"/>
        <v>项</v>
      </c>
      <c r="P242" s="272"/>
    </row>
    <row r="243" ht="36" customHeight="1" spans="1:16">
      <c r="A243" s="506">
        <f t="shared" si="15"/>
        <v>7</v>
      </c>
      <c r="B243" s="295">
        <v>2330431</v>
      </c>
      <c r="C243" s="439" t="s">
        <v>1641</v>
      </c>
      <c r="D243" s="296">
        <v>56</v>
      </c>
      <c r="E243" s="296"/>
      <c r="F243" s="296"/>
      <c r="G243" s="472">
        <f t="shared" si="16"/>
        <v>-1</v>
      </c>
      <c r="H243" s="472">
        <f t="shared" si="17"/>
        <v>0</v>
      </c>
      <c r="I243" s="646" t="str">
        <f t="shared" si="18"/>
        <v>是</v>
      </c>
      <c r="J243" s="271" t="str">
        <f t="shared" si="19"/>
        <v>项</v>
      </c>
      <c r="P243" s="272"/>
    </row>
    <row r="244" ht="36" customHeight="1" spans="1:16">
      <c r="A244" s="506">
        <f t="shared" si="15"/>
        <v>7</v>
      </c>
      <c r="B244" s="295">
        <v>2330432</v>
      </c>
      <c r="C244" s="439" t="s">
        <v>1642</v>
      </c>
      <c r="D244" s="296"/>
      <c r="E244" s="296"/>
      <c r="F244" s="296"/>
      <c r="G244" s="472">
        <f t="shared" si="16"/>
        <v>0</v>
      </c>
      <c r="H244" s="472">
        <f t="shared" si="17"/>
        <v>0</v>
      </c>
      <c r="I244" s="646" t="str">
        <f t="shared" si="18"/>
        <v>否</v>
      </c>
      <c r="J244" s="271" t="str">
        <f t="shared" si="19"/>
        <v>项</v>
      </c>
      <c r="P244" s="272"/>
    </row>
    <row r="245" ht="36" customHeight="1" spans="1:16">
      <c r="A245" s="506">
        <f t="shared" si="15"/>
        <v>7</v>
      </c>
      <c r="B245" s="295">
        <v>2330433</v>
      </c>
      <c r="C245" s="439" t="s">
        <v>1643</v>
      </c>
      <c r="D245" s="296"/>
      <c r="E245" s="296">
        <v>220</v>
      </c>
      <c r="F245" s="296">
        <v>231</v>
      </c>
      <c r="G245" s="472">
        <f t="shared" si="16"/>
        <v>0</v>
      </c>
      <c r="H245" s="472">
        <f t="shared" si="17"/>
        <v>1.05</v>
      </c>
      <c r="I245" s="646" t="str">
        <f t="shared" si="18"/>
        <v>是</v>
      </c>
      <c r="J245" s="271" t="str">
        <f t="shared" si="19"/>
        <v>项</v>
      </c>
      <c r="L245" s="277">
        <f>VLOOKUP(B245,[261]基金支出!$D$3:$H$34,5,FALSE)</f>
        <v>231</v>
      </c>
      <c r="P245" s="272">
        <f>VLOOKUP(B245,[268]Sheet1!$D$418:$M$450,10,FALSE)</f>
        <v>231</v>
      </c>
    </row>
    <row r="246" ht="36" customHeight="1" spans="1:16">
      <c r="A246" s="506">
        <f t="shared" si="15"/>
        <v>7</v>
      </c>
      <c r="B246" s="295">
        <v>2330498</v>
      </c>
      <c r="C246" s="439" t="s">
        <v>1644</v>
      </c>
      <c r="D246" s="296"/>
      <c r="E246" s="296"/>
      <c r="F246" s="296"/>
      <c r="G246" s="472">
        <f t="shared" si="16"/>
        <v>0</v>
      </c>
      <c r="H246" s="472">
        <f t="shared" si="17"/>
        <v>0</v>
      </c>
      <c r="I246" s="646" t="str">
        <f t="shared" si="18"/>
        <v>否</v>
      </c>
      <c r="J246" s="271" t="str">
        <f t="shared" si="19"/>
        <v>项</v>
      </c>
      <c r="P246" s="272"/>
    </row>
    <row r="247" ht="36" customHeight="1" spans="1:16">
      <c r="A247" s="506">
        <f t="shared" si="15"/>
        <v>7</v>
      </c>
      <c r="B247" s="295">
        <v>2330499</v>
      </c>
      <c r="C247" s="439" t="s">
        <v>1645</v>
      </c>
      <c r="D247" s="296"/>
      <c r="E247" s="296"/>
      <c r="F247" s="296">
        <v>24</v>
      </c>
      <c r="G247" s="472">
        <f t="shared" si="16"/>
        <v>0</v>
      </c>
      <c r="H247" s="472">
        <f t="shared" si="17"/>
        <v>0</v>
      </c>
      <c r="I247" s="646" t="str">
        <f t="shared" si="18"/>
        <v>是</v>
      </c>
      <c r="J247" s="271" t="str">
        <f t="shared" si="19"/>
        <v>项</v>
      </c>
      <c r="P247" s="272">
        <f>VLOOKUP(B247,[268]Sheet1!$D$418:$M$450,10,FALSE)</f>
        <v>24</v>
      </c>
    </row>
    <row r="248" ht="38.1" customHeight="1" spans="1:16">
      <c r="A248" s="506">
        <f t="shared" si="15"/>
        <v>3</v>
      </c>
      <c r="B248" s="304">
        <v>234</v>
      </c>
      <c r="C248" s="285" t="s">
        <v>1646</v>
      </c>
      <c r="D248" s="286">
        <f>SUM(D249,D262)</f>
        <v>0</v>
      </c>
      <c r="E248" s="286">
        <f>SUM(E249,E262)</f>
        <v>0</v>
      </c>
      <c r="F248" s="286">
        <f>SUM(F249,F262)</f>
        <v>0</v>
      </c>
      <c r="G248" s="475">
        <f t="shared" si="16"/>
        <v>0</v>
      </c>
      <c r="H248" s="475">
        <f t="shared" si="17"/>
        <v>0</v>
      </c>
      <c r="I248" s="646" t="str">
        <f t="shared" si="18"/>
        <v>是</v>
      </c>
      <c r="J248" s="271" t="str">
        <f t="shared" si="19"/>
        <v>类</v>
      </c>
      <c r="P248" s="272"/>
    </row>
    <row r="249" ht="38.1" customHeight="1" spans="1:16">
      <c r="A249" s="506">
        <f t="shared" si="15"/>
        <v>5</v>
      </c>
      <c r="B249" s="305">
        <v>23401</v>
      </c>
      <c r="C249" s="314" t="s">
        <v>1647</v>
      </c>
      <c r="D249" s="230">
        <f>SUM(D250:D261)</f>
        <v>0</v>
      </c>
      <c r="E249" s="230">
        <f>SUM(E250:E261)</f>
        <v>0</v>
      </c>
      <c r="F249" s="230">
        <f>SUM(F250:F261)</f>
        <v>0</v>
      </c>
      <c r="G249" s="472">
        <f t="shared" si="16"/>
        <v>0</v>
      </c>
      <c r="H249" s="472">
        <f t="shared" si="17"/>
        <v>0</v>
      </c>
      <c r="I249" s="646" t="str">
        <f t="shared" si="18"/>
        <v>否</v>
      </c>
      <c r="J249" s="271" t="str">
        <f t="shared" si="19"/>
        <v>款</v>
      </c>
      <c r="P249" s="272"/>
    </row>
    <row r="250" ht="36" customHeight="1" spans="1:16">
      <c r="A250" s="506">
        <f t="shared" si="15"/>
        <v>7</v>
      </c>
      <c r="B250" s="305">
        <v>2340101</v>
      </c>
      <c r="C250" s="439" t="s">
        <v>1648</v>
      </c>
      <c r="D250" s="296"/>
      <c r="E250" s="296"/>
      <c r="F250" s="296"/>
      <c r="G250" s="472">
        <f t="shared" si="16"/>
        <v>0</v>
      </c>
      <c r="H250" s="472">
        <f t="shared" si="17"/>
        <v>0</v>
      </c>
      <c r="I250" s="646" t="str">
        <f t="shared" si="18"/>
        <v>否</v>
      </c>
      <c r="J250" s="271" t="str">
        <f t="shared" si="19"/>
        <v>项</v>
      </c>
      <c r="P250" s="272"/>
    </row>
    <row r="251" ht="36" customHeight="1" spans="1:16">
      <c r="A251" s="506">
        <f t="shared" si="15"/>
        <v>7</v>
      </c>
      <c r="B251" s="305">
        <v>2340102</v>
      </c>
      <c r="C251" s="439" t="s">
        <v>1649</v>
      </c>
      <c r="D251" s="296"/>
      <c r="E251" s="296"/>
      <c r="F251" s="296"/>
      <c r="G251" s="472">
        <f t="shared" si="16"/>
        <v>0</v>
      </c>
      <c r="H251" s="472">
        <f t="shared" si="17"/>
        <v>0</v>
      </c>
      <c r="I251" s="646" t="str">
        <f t="shared" si="18"/>
        <v>否</v>
      </c>
      <c r="J251" s="271" t="str">
        <f t="shared" si="19"/>
        <v>项</v>
      </c>
      <c r="P251" s="272"/>
    </row>
    <row r="252" ht="36" customHeight="1" spans="1:16">
      <c r="A252" s="506">
        <f t="shared" si="15"/>
        <v>7</v>
      </c>
      <c r="B252" s="305">
        <v>2340103</v>
      </c>
      <c r="C252" s="439" t="s">
        <v>1650</v>
      </c>
      <c r="D252" s="296"/>
      <c r="E252" s="296"/>
      <c r="F252" s="296"/>
      <c r="G252" s="472">
        <f t="shared" si="16"/>
        <v>0</v>
      </c>
      <c r="H252" s="472">
        <f t="shared" si="17"/>
        <v>0</v>
      </c>
      <c r="I252" s="646" t="str">
        <f t="shared" si="18"/>
        <v>否</v>
      </c>
      <c r="J252" s="271" t="str">
        <f t="shared" si="19"/>
        <v>项</v>
      </c>
      <c r="P252" s="272"/>
    </row>
    <row r="253" ht="36" customHeight="1" spans="1:16">
      <c r="A253" s="506">
        <f t="shared" si="15"/>
        <v>7</v>
      </c>
      <c r="B253" s="305">
        <v>2340104</v>
      </c>
      <c r="C253" s="439" t="s">
        <v>1651</v>
      </c>
      <c r="D253" s="296"/>
      <c r="E253" s="296"/>
      <c r="F253" s="296"/>
      <c r="G253" s="472">
        <f t="shared" si="16"/>
        <v>0</v>
      </c>
      <c r="H253" s="472">
        <f t="shared" si="17"/>
        <v>0</v>
      </c>
      <c r="I253" s="646" t="str">
        <f t="shared" si="18"/>
        <v>否</v>
      </c>
      <c r="J253" s="271" t="str">
        <f t="shared" si="19"/>
        <v>项</v>
      </c>
      <c r="P253" s="272"/>
    </row>
    <row r="254" ht="36" customHeight="1" spans="1:16">
      <c r="A254" s="506">
        <f t="shared" si="15"/>
        <v>7</v>
      </c>
      <c r="B254" s="305">
        <v>2340105</v>
      </c>
      <c r="C254" s="439" t="s">
        <v>1652</v>
      </c>
      <c r="D254" s="296"/>
      <c r="E254" s="296"/>
      <c r="F254" s="296"/>
      <c r="G254" s="472">
        <f t="shared" si="16"/>
        <v>0</v>
      </c>
      <c r="H254" s="472">
        <f t="shared" si="17"/>
        <v>0</v>
      </c>
      <c r="I254" s="646" t="str">
        <f t="shared" si="18"/>
        <v>否</v>
      </c>
      <c r="J254" s="271" t="str">
        <f t="shared" si="19"/>
        <v>项</v>
      </c>
      <c r="P254" s="272"/>
    </row>
    <row r="255" ht="36" customHeight="1" spans="1:16">
      <c r="A255" s="506">
        <f t="shared" si="15"/>
        <v>7</v>
      </c>
      <c r="B255" s="305">
        <v>2340106</v>
      </c>
      <c r="C255" s="439" t="s">
        <v>1653</v>
      </c>
      <c r="D255" s="296"/>
      <c r="E255" s="296"/>
      <c r="F255" s="296"/>
      <c r="G255" s="472">
        <f t="shared" si="16"/>
        <v>0</v>
      </c>
      <c r="H255" s="472">
        <f t="shared" si="17"/>
        <v>0</v>
      </c>
      <c r="I255" s="646" t="str">
        <f t="shared" si="18"/>
        <v>否</v>
      </c>
      <c r="J255" s="271" t="str">
        <f t="shared" si="19"/>
        <v>项</v>
      </c>
      <c r="P255" s="272"/>
    </row>
    <row r="256" ht="36" customHeight="1" spans="1:16">
      <c r="A256" s="506">
        <f t="shared" si="15"/>
        <v>7</v>
      </c>
      <c r="B256" s="305">
        <v>2340107</v>
      </c>
      <c r="C256" s="439" t="s">
        <v>1654</v>
      </c>
      <c r="D256" s="296"/>
      <c r="E256" s="296"/>
      <c r="F256" s="296"/>
      <c r="G256" s="472">
        <f t="shared" si="16"/>
        <v>0</v>
      </c>
      <c r="H256" s="472">
        <f t="shared" si="17"/>
        <v>0</v>
      </c>
      <c r="I256" s="646" t="str">
        <f t="shared" si="18"/>
        <v>否</v>
      </c>
      <c r="J256" s="271" t="str">
        <f t="shared" si="19"/>
        <v>项</v>
      </c>
      <c r="P256" s="272"/>
    </row>
    <row r="257" ht="36" customHeight="1" spans="1:16">
      <c r="A257" s="506">
        <f t="shared" si="15"/>
        <v>7</v>
      </c>
      <c r="B257" s="305">
        <v>2340108</v>
      </c>
      <c r="C257" s="439" t="s">
        <v>1655</v>
      </c>
      <c r="D257" s="296"/>
      <c r="E257" s="296"/>
      <c r="F257" s="296"/>
      <c r="G257" s="472">
        <f t="shared" si="16"/>
        <v>0</v>
      </c>
      <c r="H257" s="472">
        <f t="shared" si="17"/>
        <v>0</v>
      </c>
      <c r="I257" s="646" t="str">
        <f t="shared" si="18"/>
        <v>否</v>
      </c>
      <c r="J257" s="271" t="str">
        <f t="shared" si="19"/>
        <v>项</v>
      </c>
      <c r="P257" s="272"/>
    </row>
    <row r="258" ht="36" customHeight="1" spans="1:16">
      <c r="A258" s="506">
        <f t="shared" si="15"/>
        <v>7</v>
      </c>
      <c r="B258" s="305">
        <v>2340109</v>
      </c>
      <c r="C258" s="439" t="s">
        <v>1656</v>
      </c>
      <c r="D258" s="296"/>
      <c r="E258" s="296"/>
      <c r="F258" s="296"/>
      <c r="G258" s="472">
        <f t="shared" si="16"/>
        <v>0</v>
      </c>
      <c r="H258" s="472">
        <f t="shared" si="17"/>
        <v>0</v>
      </c>
      <c r="I258" s="646" t="str">
        <f t="shared" si="18"/>
        <v>否</v>
      </c>
      <c r="J258" s="271" t="str">
        <f t="shared" si="19"/>
        <v>项</v>
      </c>
      <c r="P258" s="272"/>
    </row>
    <row r="259" ht="36" customHeight="1" spans="1:16">
      <c r="A259" s="506">
        <f t="shared" si="15"/>
        <v>7</v>
      </c>
      <c r="B259" s="305">
        <v>2340110</v>
      </c>
      <c r="C259" s="439" t="s">
        <v>1657</v>
      </c>
      <c r="D259" s="296"/>
      <c r="E259" s="296"/>
      <c r="F259" s="296"/>
      <c r="G259" s="472">
        <f t="shared" si="16"/>
        <v>0</v>
      </c>
      <c r="H259" s="472">
        <f t="shared" si="17"/>
        <v>0</v>
      </c>
      <c r="I259" s="646" t="str">
        <f t="shared" si="18"/>
        <v>否</v>
      </c>
      <c r="J259" s="271" t="str">
        <f t="shared" si="19"/>
        <v>项</v>
      </c>
      <c r="P259" s="272"/>
    </row>
    <row r="260" ht="36" customHeight="1" spans="1:16">
      <c r="A260" s="506">
        <f t="shared" si="15"/>
        <v>7</v>
      </c>
      <c r="B260" s="305">
        <v>2340111</v>
      </c>
      <c r="C260" s="439" t="s">
        <v>1658</v>
      </c>
      <c r="D260" s="296"/>
      <c r="E260" s="296"/>
      <c r="F260" s="296"/>
      <c r="G260" s="472">
        <f t="shared" si="16"/>
        <v>0</v>
      </c>
      <c r="H260" s="472">
        <f t="shared" si="17"/>
        <v>0</v>
      </c>
      <c r="I260" s="646" t="str">
        <f t="shared" si="18"/>
        <v>否</v>
      </c>
      <c r="J260" s="271" t="str">
        <f t="shared" si="19"/>
        <v>项</v>
      </c>
      <c r="P260" s="272"/>
    </row>
    <row r="261" ht="36" customHeight="1" spans="1:16">
      <c r="A261" s="506">
        <f t="shared" si="15"/>
        <v>7</v>
      </c>
      <c r="B261" s="305">
        <v>2340199</v>
      </c>
      <c r="C261" s="439" t="s">
        <v>1659</v>
      </c>
      <c r="D261" s="296"/>
      <c r="E261" s="296"/>
      <c r="F261" s="296"/>
      <c r="G261" s="472">
        <f t="shared" si="16"/>
        <v>0</v>
      </c>
      <c r="H261" s="472">
        <f t="shared" si="17"/>
        <v>0</v>
      </c>
      <c r="I261" s="646" t="str">
        <f t="shared" si="18"/>
        <v>否</v>
      </c>
      <c r="J261" s="271" t="str">
        <f t="shared" si="19"/>
        <v>项</v>
      </c>
      <c r="P261" s="272"/>
    </row>
    <row r="262" ht="38.1" customHeight="1" spans="1:16">
      <c r="A262" s="506">
        <f t="shared" ref="A262:A292" si="20">LEN(B262)</f>
        <v>5</v>
      </c>
      <c r="B262" s="305">
        <v>23402</v>
      </c>
      <c r="C262" s="314" t="s">
        <v>1660</v>
      </c>
      <c r="D262" s="230">
        <f>SUM(D263:D268)</f>
        <v>0</v>
      </c>
      <c r="E262" s="230">
        <f>SUM(E263:E268)</f>
        <v>0</v>
      </c>
      <c r="F262" s="230">
        <f>SUM(F263:F268)</f>
        <v>0</v>
      </c>
      <c r="G262" s="472">
        <f t="shared" ref="G262:G273" si="21">IF(D262&lt;0,"",IFERROR(F262/D262-1,0))</f>
        <v>0</v>
      </c>
      <c r="H262" s="472">
        <f t="shared" ref="H262:H273" si="22">IF(D262&lt;0,"",IFERROR(F262/E262,0))</f>
        <v>0</v>
      </c>
      <c r="I262" s="646" t="str">
        <f t="shared" ref="I262:I268" si="23">IF(LEN(B262)=3,"是",IF(C262&lt;&gt;"",IF(SUM(D262:F262)&lt;&gt;0,"是","否"),"是"))</f>
        <v>否</v>
      </c>
      <c r="J262" s="271" t="str">
        <f t="shared" ref="J262:J268" si="24">IF(LEN(B262)=3,"类",IF(LEN(B262)=5,"款","项"))</f>
        <v>款</v>
      </c>
      <c r="P262" s="272"/>
    </row>
    <row r="263" ht="36" customHeight="1" spans="1:16">
      <c r="A263" s="506">
        <f t="shared" si="20"/>
        <v>7</v>
      </c>
      <c r="B263" s="305">
        <v>2340201</v>
      </c>
      <c r="C263" s="439" t="s">
        <v>1062</v>
      </c>
      <c r="D263" s="296"/>
      <c r="E263" s="296"/>
      <c r="F263" s="296"/>
      <c r="G263" s="472">
        <f t="shared" si="21"/>
        <v>0</v>
      </c>
      <c r="H263" s="472">
        <f t="shared" si="22"/>
        <v>0</v>
      </c>
      <c r="I263" s="646" t="str">
        <f t="shared" si="23"/>
        <v>否</v>
      </c>
      <c r="J263" s="271" t="str">
        <f t="shared" si="24"/>
        <v>项</v>
      </c>
      <c r="P263" s="272"/>
    </row>
    <row r="264" ht="36" customHeight="1" spans="1:16">
      <c r="A264" s="506">
        <f t="shared" si="20"/>
        <v>7</v>
      </c>
      <c r="B264" s="305">
        <v>2340202</v>
      </c>
      <c r="C264" s="439" t="s">
        <v>1100</v>
      </c>
      <c r="D264" s="296"/>
      <c r="E264" s="296"/>
      <c r="F264" s="296"/>
      <c r="G264" s="472">
        <f t="shared" si="21"/>
        <v>0</v>
      </c>
      <c r="H264" s="472">
        <f t="shared" si="22"/>
        <v>0</v>
      </c>
      <c r="I264" s="646" t="str">
        <f t="shared" si="23"/>
        <v>否</v>
      </c>
      <c r="J264" s="271" t="str">
        <f t="shared" si="24"/>
        <v>项</v>
      </c>
      <c r="P264" s="272"/>
    </row>
    <row r="265" ht="36" customHeight="1" spans="1:16">
      <c r="A265" s="506">
        <f t="shared" si="20"/>
        <v>7</v>
      </c>
      <c r="B265" s="305">
        <v>2340203</v>
      </c>
      <c r="C265" s="439" t="s">
        <v>1661</v>
      </c>
      <c r="D265" s="296"/>
      <c r="E265" s="296"/>
      <c r="F265" s="296"/>
      <c r="G265" s="472">
        <f t="shared" si="21"/>
        <v>0</v>
      </c>
      <c r="H265" s="472">
        <f t="shared" si="22"/>
        <v>0</v>
      </c>
      <c r="I265" s="646" t="str">
        <f t="shared" si="23"/>
        <v>否</v>
      </c>
      <c r="J265" s="271" t="str">
        <f t="shared" si="24"/>
        <v>项</v>
      </c>
      <c r="P265" s="272"/>
    </row>
    <row r="266" ht="36" customHeight="1" spans="1:16">
      <c r="A266" s="506">
        <f t="shared" si="20"/>
        <v>7</v>
      </c>
      <c r="B266" s="305">
        <v>2340204</v>
      </c>
      <c r="C266" s="439" t="s">
        <v>1662</v>
      </c>
      <c r="D266" s="296"/>
      <c r="E266" s="296"/>
      <c r="F266" s="296"/>
      <c r="G266" s="472">
        <f t="shared" si="21"/>
        <v>0</v>
      </c>
      <c r="H266" s="472">
        <f t="shared" si="22"/>
        <v>0</v>
      </c>
      <c r="I266" s="646" t="str">
        <f t="shared" si="23"/>
        <v>否</v>
      </c>
      <c r="J266" s="271" t="str">
        <f t="shared" si="24"/>
        <v>项</v>
      </c>
      <c r="P266" s="272"/>
    </row>
    <row r="267" ht="36" customHeight="1" spans="1:16">
      <c r="A267" s="506">
        <f t="shared" si="20"/>
        <v>7</v>
      </c>
      <c r="B267" s="305">
        <v>2340205</v>
      </c>
      <c r="C267" s="439" t="s">
        <v>1663</v>
      </c>
      <c r="D267" s="296"/>
      <c r="E267" s="296"/>
      <c r="F267" s="296"/>
      <c r="G267" s="472">
        <f t="shared" si="21"/>
        <v>0</v>
      </c>
      <c r="H267" s="472">
        <f t="shared" si="22"/>
        <v>0</v>
      </c>
      <c r="I267" s="646" t="str">
        <f t="shared" si="23"/>
        <v>否</v>
      </c>
      <c r="J267" s="271" t="str">
        <f t="shared" si="24"/>
        <v>项</v>
      </c>
      <c r="P267" s="272"/>
    </row>
    <row r="268" ht="36" customHeight="1" spans="1:16">
      <c r="A268" s="506">
        <f t="shared" si="20"/>
        <v>7</v>
      </c>
      <c r="B268" s="305">
        <v>2340299</v>
      </c>
      <c r="C268" s="439" t="s">
        <v>1664</v>
      </c>
      <c r="D268" s="296"/>
      <c r="E268" s="296"/>
      <c r="F268" s="296"/>
      <c r="G268" s="472">
        <f t="shared" si="21"/>
        <v>0</v>
      </c>
      <c r="H268" s="472">
        <f t="shared" si="22"/>
        <v>0</v>
      </c>
      <c r="I268" s="646" t="str">
        <f t="shared" si="23"/>
        <v>否</v>
      </c>
      <c r="J268" s="271" t="str">
        <f t="shared" si="24"/>
        <v>项</v>
      </c>
      <c r="M268" s="368"/>
      <c r="P268" s="272"/>
    </row>
    <row r="269" ht="38.1" customHeight="1" spans="1:13">
      <c r="A269" s="506">
        <f t="shared" si="20"/>
        <v>0</v>
      </c>
      <c r="B269" s="648"/>
      <c r="C269" s="345"/>
      <c r="D269" s="322"/>
      <c r="E269" s="322"/>
      <c r="F269" s="322"/>
      <c r="G269" s="475">
        <f t="shared" si="21"/>
        <v>0</v>
      </c>
      <c r="H269" s="475">
        <f t="shared" si="22"/>
        <v>0</v>
      </c>
      <c r="I269" s="646" t="str">
        <f t="shared" ref="I269:I271" si="25">IF(LEN(B269)=3,"是",IF(C269&lt;&gt;"",IF(SUM(D269:F269)&lt;&gt;0,"是","否"),"是"))</f>
        <v>是</v>
      </c>
      <c r="J269" s="271"/>
      <c r="M269" s="368"/>
    </row>
    <row r="270" ht="38.1" customHeight="1" spans="1:13">
      <c r="A270" s="506">
        <f t="shared" si="20"/>
        <v>0</v>
      </c>
      <c r="B270" s="309"/>
      <c r="C270" s="330" t="s">
        <v>1665</v>
      </c>
      <c r="D270" s="328">
        <f>SUM(D5,D21,D33,D44,D102,D137,D181,D185,D213,D231,D248)</f>
        <v>119033</v>
      </c>
      <c r="E270" s="328">
        <f>SUM(E5,E21,E33,E44,E102,E137,E181,E185,E213,E231,E248)</f>
        <v>109595</v>
      </c>
      <c r="F270" s="328">
        <f>SUM(F5,F21,F33,F44,F102,F137,F181,F185,F213,F231,F248)</f>
        <v>337417</v>
      </c>
      <c r="G270" s="475">
        <f t="shared" si="21"/>
        <v>1.83465089512992</v>
      </c>
      <c r="H270" s="475">
        <f t="shared" si="22"/>
        <v>3.07876271727725</v>
      </c>
      <c r="I270" s="646" t="str">
        <f t="shared" si="25"/>
        <v>是</v>
      </c>
      <c r="J270" s="271"/>
      <c r="K270" s="368"/>
      <c r="M270" s="368"/>
    </row>
    <row r="271" ht="38.1" customHeight="1" spans="1:10">
      <c r="A271" s="506">
        <f t="shared" si="20"/>
        <v>3</v>
      </c>
      <c r="B271" s="663">
        <v>230</v>
      </c>
      <c r="C271" s="313" t="s">
        <v>283</v>
      </c>
      <c r="D271" s="328">
        <f>SUM(D272,D283,D285,D287)</f>
        <v>9204</v>
      </c>
      <c r="E271" s="328">
        <f>SUM(E272,E283,E285,E287)</f>
        <v>18873</v>
      </c>
      <c r="F271" s="328">
        <f>SUM(F272,F283,F285,F287)</f>
        <v>25267</v>
      </c>
      <c r="G271" s="475">
        <f t="shared" si="21"/>
        <v>1.74521946979574</v>
      </c>
      <c r="H271" s="475">
        <f t="shared" si="22"/>
        <v>1.33879086525725</v>
      </c>
      <c r="I271" s="646" t="str">
        <f t="shared" si="25"/>
        <v>是</v>
      </c>
      <c r="J271" s="271"/>
    </row>
    <row r="272" ht="36" customHeight="1" spans="1:10">
      <c r="A272" s="506">
        <f t="shared" si="20"/>
        <v>5</v>
      </c>
      <c r="B272" s="664">
        <v>23004</v>
      </c>
      <c r="C272" s="665" t="s">
        <v>1666</v>
      </c>
      <c r="D272" s="296">
        <f>SUM(D273:D282)</f>
        <v>0</v>
      </c>
      <c r="E272" s="296">
        <f>SUM(E273:E282)</f>
        <v>0</v>
      </c>
      <c r="F272" s="296">
        <f>SUM(F273:F282)</f>
        <v>0</v>
      </c>
      <c r="G272" s="472">
        <f t="shared" si="21"/>
        <v>0</v>
      </c>
      <c r="H272" s="472">
        <f t="shared" si="22"/>
        <v>0</v>
      </c>
      <c r="I272" s="646" t="str">
        <f t="shared" ref="I272:I291" si="26">IF(LEN(B272)=3,"是",IF(C272&lt;&gt;"",IF(SUM(D272:F272)&lt;&gt;0,"是","否"),"是"))</f>
        <v>否</v>
      </c>
      <c r="J272" s="271"/>
    </row>
    <row r="273" ht="36" customHeight="1" spans="1:10">
      <c r="A273" s="506">
        <f t="shared" si="20"/>
        <v>7</v>
      </c>
      <c r="B273" s="317">
        <v>2300403</v>
      </c>
      <c r="C273" s="320" t="s">
        <v>1667</v>
      </c>
      <c r="D273" s="296"/>
      <c r="E273" s="296"/>
      <c r="F273" s="296"/>
      <c r="G273" s="472">
        <f t="shared" si="21"/>
        <v>0</v>
      </c>
      <c r="H273" s="472">
        <f t="shared" si="22"/>
        <v>0</v>
      </c>
      <c r="I273" s="646" t="str">
        <f t="shared" si="26"/>
        <v>否</v>
      </c>
      <c r="J273" s="271"/>
    </row>
    <row r="274" ht="36" customHeight="1" spans="1:10">
      <c r="A274" s="506">
        <f t="shared" si="20"/>
        <v>7</v>
      </c>
      <c r="B274" s="317">
        <v>2300404</v>
      </c>
      <c r="C274" s="320" t="s">
        <v>228</v>
      </c>
      <c r="D274" s="296"/>
      <c r="E274" s="296"/>
      <c r="F274" s="296"/>
      <c r="G274" s="472">
        <f t="shared" ref="G274:G291" si="27">IF(D274&lt;0,"",IFERROR(F274/D274-1,0))</f>
        <v>0</v>
      </c>
      <c r="H274" s="472">
        <f t="shared" ref="H274:H291" si="28">IF(D274&lt;0,"",IFERROR(F274/E274,0))</f>
        <v>0</v>
      </c>
      <c r="I274" s="646" t="str">
        <f t="shared" si="26"/>
        <v>否</v>
      </c>
      <c r="J274" s="271"/>
    </row>
    <row r="275" ht="36" customHeight="1" spans="1:10">
      <c r="A275" s="506">
        <f t="shared" si="20"/>
        <v>7</v>
      </c>
      <c r="B275" s="317">
        <v>2300405</v>
      </c>
      <c r="C275" s="320" t="s">
        <v>229</v>
      </c>
      <c r="D275" s="296"/>
      <c r="E275" s="296"/>
      <c r="F275" s="296"/>
      <c r="G275" s="472">
        <f t="shared" si="27"/>
        <v>0</v>
      </c>
      <c r="H275" s="472">
        <f t="shared" si="28"/>
        <v>0</v>
      </c>
      <c r="I275" s="646" t="str">
        <f t="shared" si="26"/>
        <v>否</v>
      </c>
      <c r="J275" s="271"/>
    </row>
    <row r="276" ht="36" customHeight="1" spans="1:10">
      <c r="A276" s="506">
        <f t="shared" si="20"/>
        <v>7</v>
      </c>
      <c r="B276" s="317">
        <v>2300406</v>
      </c>
      <c r="C276" s="320" t="s">
        <v>230</v>
      </c>
      <c r="D276" s="296"/>
      <c r="E276" s="296"/>
      <c r="F276" s="296"/>
      <c r="G276" s="472">
        <f t="shared" si="27"/>
        <v>0</v>
      </c>
      <c r="H276" s="472">
        <f t="shared" si="28"/>
        <v>0</v>
      </c>
      <c r="I276" s="646" t="str">
        <f t="shared" si="26"/>
        <v>否</v>
      </c>
      <c r="J276" s="271"/>
    </row>
    <row r="277" ht="36" customHeight="1" spans="1:10">
      <c r="A277" s="506">
        <f t="shared" si="20"/>
        <v>7</v>
      </c>
      <c r="B277" s="317">
        <v>2300407</v>
      </c>
      <c r="C277" s="320" t="s">
        <v>232</v>
      </c>
      <c r="D277" s="296"/>
      <c r="E277" s="296"/>
      <c r="F277" s="296"/>
      <c r="G277" s="472">
        <f t="shared" si="27"/>
        <v>0</v>
      </c>
      <c r="H277" s="472">
        <f t="shared" si="28"/>
        <v>0</v>
      </c>
      <c r="I277" s="646" t="str">
        <f t="shared" si="26"/>
        <v>否</v>
      </c>
      <c r="J277" s="271"/>
    </row>
    <row r="278" ht="36" customHeight="1" spans="1:10">
      <c r="A278" s="506">
        <f t="shared" si="20"/>
        <v>7</v>
      </c>
      <c r="B278" s="317">
        <v>2300408</v>
      </c>
      <c r="C278" s="320" t="s">
        <v>233</v>
      </c>
      <c r="D278" s="296"/>
      <c r="E278" s="296"/>
      <c r="F278" s="296"/>
      <c r="G278" s="472">
        <f t="shared" si="27"/>
        <v>0</v>
      </c>
      <c r="H278" s="472">
        <f t="shared" si="28"/>
        <v>0</v>
      </c>
      <c r="I278" s="646" t="str">
        <f t="shared" si="26"/>
        <v>否</v>
      </c>
      <c r="J278" s="271"/>
    </row>
    <row r="279" ht="36" customHeight="1" spans="1:10">
      <c r="A279" s="506">
        <f t="shared" si="20"/>
        <v>7</v>
      </c>
      <c r="B279" s="317">
        <v>2300409</v>
      </c>
      <c r="C279" s="320" t="s">
        <v>234</v>
      </c>
      <c r="D279" s="296"/>
      <c r="E279" s="296"/>
      <c r="F279" s="296"/>
      <c r="G279" s="472">
        <f t="shared" si="27"/>
        <v>0</v>
      </c>
      <c r="H279" s="472">
        <f t="shared" si="28"/>
        <v>0</v>
      </c>
      <c r="I279" s="646" t="str">
        <f t="shared" si="26"/>
        <v>否</v>
      </c>
      <c r="J279" s="271"/>
    </row>
    <row r="280" ht="36" customHeight="1" spans="1:10">
      <c r="A280" s="506">
        <f t="shared" si="20"/>
        <v>7</v>
      </c>
      <c r="B280" s="317">
        <v>2300410</v>
      </c>
      <c r="C280" s="320" t="s">
        <v>235</v>
      </c>
      <c r="D280" s="296"/>
      <c r="E280" s="296"/>
      <c r="F280" s="296"/>
      <c r="G280" s="472">
        <f t="shared" si="27"/>
        <v>0</v>
      </c>
      <c r="H280" s="472">
        <f t="shared" si="28"/>
        <v>0</v>
      </c>
      <c r="I280" s="646" t="str">
        <f t="shared" si="26"/>
        <v>否</v>
      </c>
      <c r="J280" s="271"/>
    </row>
    <row r="281" ht="36" customHeight="1" spans="1:10">
      <c r="A281" s="506">
        <f t="shared" si="20"/>
        <v>7</v>
      </c>
      <c r="B281" s="317">
        <v>2300411</v>
      </c>
      <c r="C281" s="320" t="s">
        <v>236</v>
      </c>
      <c r="D281" s="296"/>
      <c r="E281" s="296"/>
      <c r="F281" s="296"/>
      <c r="G281" s="472">
        <f t="shared" si="27"/>
        <v>0</v>
      </c>
      <c r="H281" s="472">
        <f t="shared" si="28"/>
        <v>0</v>
      </c>
      <c r="I281" s="646" t="str">
        <f t="shared" si="26"/>
        <v>否</v>
      </c>
      <c r="J281" s="271"/>
    </row>
    <row r="282" ht="36" customHeight="1" spans="1:10">
      <c r="A282" s="506">
        <f t="shared" si="20"/>
        <v>7</v>
      </c>
      <c r="B282" s="317">
        <v>2300499</v>
      </c>
      <c r="C282" s="320" t="s">
        <v>1101</v>
      </c>
      <c r="D282" s="296"/>
      <c r="E282" s="296"/>
      <c r="F282" s="296"/>
      <c r="G282" s="472">
        <f t="shared" si="27"/>
        <v>0</v>
      </c>
      <c r="H282" s="472">
        <f t="shared" si="28"/>
        <v>0</v>
      </c>
      <c r="I282" s="646" t="str">
        <f t="shared" si="26"/>
        <v>否</v>
      </c>
      <c r="J282" s="271"/>
    </row>
    <row r="283" ht="38.1" customHeight="1" spans="1:10">
      <c r="A283" s="506">
        <f t="shared" si="20"/>
        <v>5</v>
      </c>
      <c r="B283" s="317">
        <v>23006</v>
      </c>
      <c r="C283" s="314" t="s">
        <v>28</v>
      </c>
      <c r="D283" s="230">
        <f>D284</f>
        <v>6864</v>
      </c>
      <c r="E283" s="230">
        <f>E284</f>
        <v>3873</v>
      </c>
      <c r="F283" s="230">
        <f>F284</f>
        <v>960</v>
      </c>
      <c r="G283" s="472">
        <f t="shared" si="27"/>
        <v>-0.86013986013986</v>
      </c>
      <c r="H283" s="472">
        <f t="shared" si="28"/>
        <v>0.247869868319132</v>
      </c>
      <c r="I283" s="646" t="str">
        <f t="shared" si="26"/>
        <v>是</v>
      </c>
      <c r="J283" s="271"/>
    </row>
    <row r="284" ht="36" customHeight="1" spans="1:10">
      <c r="A284" s="506">
        <f t="shared" si="20"/>
        <v>7</v>
      </c>
      <c r="B284" s="317">
        <v>2300603</v>
      </c>
      <c r="C284" s="320" t="s">
        <v>1668</v>
      </c>
      <c r="D284" s="230">
        <v>6864</v>
      </c>
      <c r="E284" s="230">
        <v>3873</v>
      </c>
      <c r="F284" s="230">
        <v>960</v>
      </c>
      <c r="G284" s="472">
        <f t="shared" si="27"/>
        <v>-0.86013986013986</v>
      </c>
      <c r="H284" s="472">
        <f t="shared" si="28"/>
        <v>0.247869868319132</v>
      </c>
      <c r="I284" s="646" t="s">
        <v>1433</v>
      </c>
      <c r="J284" s="271"/>
    </row>
    <row r="285" ht="38.1" customHeight="1" spans="1:10">
      <c r="A285" s="506">
        <f t="shared" si="20"/>
        <v>5</v>
      </c>
      <c r="B285" s="317">
        <v>23008</v>
      </c>
      <c r="C285" s="314" t="s">
        <v>26</v>
      </c>
      <c r="D285" s="230">
        <f>D286</f>
        <v>0</v>
      </c>
      <c r="E285" s="230">
        <f>E286</f>
        <v>15000</v>
      </c>
      <c r="F285" s="230">
        <f>F286</f>
        <v>0</v>
      </c>
      <c r="G285" s="472">
        <f t="shared" si="27"/>
        <v>0</v>
      </c>
      <c r="H285" s="472">
        <f t="shared" si="28"/>
        <v>0</v>
      </c>
      <c r="I285" s="646" t="str">
        <f t="shared" si="26"/>
        <v>是</v>
      </c>
      <c r="J285" s="271"/>
    </row>
    <row r="286" ht="36" customHeight="1" spans="1:10">
      <c r="A286" s="506">
        <f t="shared" si="20"/>
        <v>7</v>
      </c>
      <c r="B286" s="321">
        <v>2300802</v>
      </c>
      <c r="C286" s="320" t="s">
        <v>1669</v>
      </c>
      <c r="D286" s="230"/>
      <c r="E286" s="230">
        <v>15000</v>
      </c>
      <c r="F286" s="230"/>
      <c r="G286" s="472">
        <f t="shared" si="27"/>
        <v>0</v>
      </c>
      <c r="H286" s="472">
        <f t="shared" si="28"/>
        <v>0</v>
      </c>
      <c r="I286" s="646" t="s">
        <v>1433</v>
      </c>
      <c r="J286" s="271"/>
    </row>
    <row r="287" ht="38.1" customHeight="1" spans="1:10">
      <c r="A287" s="506">
        <f t="shared" si="20"/>
        <v>5</v>
      </c>
      <c r="B287" s="317">
        <v>23009</v>
      </c>
      <c r="C287" s="314" t="s">
        <v>65</v>
      </c>
      <c r="D287" s="230">
        <v>2340</v>
      </c>
      <c r="E287" s="230"/>
      <c r="F287" s="230">
        <v>24307</v>
      </c>
      <c r="G287" s="472">
        <f t="shared" si="27"/>
        <v>9.38760683760684</v>
      </c>
      <c r="H287" s="472">
        <f t="shared" si="28"/>
        <v>0</v>
      </c>
      <c r="I287" s="646" t="str">
        <f t="shared" si="26"/>
        <v>是</v>
      </c>
      <c r="J287" s="271"/>
    </row>
    <row r="288" ht="38.1" customHeight="1" spans="1:10">
      <c r="A288" s="506">
        <f t="shared" si="20"/>
        <v>3</v>
      </c>
      <c r="B288" s="664">
        <v>231</v>
      </c>
      <c r="C288" s="326" t="s">
        <v>74</v>
      </c>
      <c r="D288" s="286">
        <f>SUM(D289:D290)</f>
        <v>83340</v>
      </c>
      <c r="E288" s="286">
        <f>SUM(E289:E290)</f>
        <v>596</v>
      </c>
      <c r="F288" s="286">
        <f>SUM(F289:F290)</f>
        <v>29960</v>
      </c>
      <c r="G288" s="475">
        <f t="shared" si="27"/>
        <v>-0.640508759299256</v>
      </c>
      <c r="H288" s="475">
        <f t="shared" si="28"/>
        <v>50.2684563758389</v>
      </c>
      <c r="I288" s="646" t="str">
        <f t="shared" si="26"/>
        <v>是</v>
      </c>
      <c r="J288" s="271"/>
    </row>
    <row r="289" ht="38.1" customHeight="1" spans="1:10">
      <c r="A289" s="506">
        <f t="shared" si="20"/>
        <v>0</v>
      </c>
      <c r="B289" s="666"/>
      <c r="C289" s="314" t="s">
        <v>294</v>
      </c>
      <c r="D289" s="230">
        <v>6920</v>
      </c>
      <c r="E289" s="230">
        <v>596</v>
      </c>
      <c r="F289" s="230">
        <v>260</v>
      </c>
      <c r="G289" s="472">
        <f t="shared" si="27"/>
        <v>-0.96242774566474</v>
      </c>
      <c r="H289" s="472">
        <f t="shared" si="28"/>
        <v>0.436241610738255</v>
      </c>
      <c r="I289" s="646" t="str">
        <f t="shared" si="26"/>
        <v>是</v>
      </c>
      <c r="J289" s="271"/>
    </row>
    <row r="290" ht="38.1" customHeight="1" spans="1:10">
      <c r="A290" s="506">
        <f t="shared" si="20"/>
        <v>0</v>
      </c>
      <c r="B290" s="666"/>
      <c r="C290" s="314" t="s">
        <v>295</v>
      </c>
      <c r="D290" s="230">
        <v>76420</v>
      </c>
      <c r="E290" s="286"/>
      <c r="F290" s="230">
        <v>29700</v>
      </c>
      <c r="G290" s="472">
        <f t="shared" si="27"/>
        <v>-0.611358283171945</v>
      </c>
      <c r="H290" s="472">
        <f t="shared" si="28"/>
        <v>0</v>
      </c>
      <c r="I290" s="646" t="str">
        <f t="shared" si="26"/>
        <v>是</v>
      </c>
      <c r="J290" s="271"/>
    </row>
    <row r="291" ht="38.1" customHeight="1" spans="1:12">
      <c r="A291" s="506">
        <f t="shared" si="20"/>
        <v>0</v>
      </c>
      <c r="B291" s="319"/>
      <c r="C291" s="330" t="s">
        <v>298</v>
      </c>
      <c r="D291" s="286">
        <f>SUM(D270:D271,D288)</f>
        <v>211577</v>
      </c>
      <c r="E291" s="286">
        <f>SUM(E270:E271,E288)</f>
        <v>129064</v>
      </c>
      <c r="F291" s="286">
        <f>SUM(F270:F271,F288)</f>
        <v>392644</v>
      </c>
      <c r="G291" s="475">
        <f t="shared" si="27"/>
        <v>0.855797180222803</v>
      </c>
      <c r="H291" s="472">
        <f t="shared" si="28"/>
        <v>3.04224260831835</v>
      </c>
      <c r="I291" s="646" t="str">
        <f t="shared" si="26"/>
        <v>是</v>
      </c>
      <c r="J291" s="271"/>
      <c r="K291" s="368"/>
      <c r="L291" s="368"/>
    </row>
    <row r="292" ht="33" customHeight="1" spans="1:14">
      <c r="A292" s="506">
        <f t="shared" si="20"/>
        <v>0</v>
      </c>
      <c r="C292" s="331"/>
      <c r="D292" s="331"/>
      <c r="E292" s="331"/>
      <c r="F292" s="331"/>
      <c r="G292" s="331"/>
      <c r="H292" s="331"/>
      <c r="K292" s="273" t="s">
        <v>255</v>
      </c>
      <c r="L292" s="273" t="b">
        <f>D291='06'!C51</f>
        <v>1</v>
      </c>
      <c r="M292" s="273" t="b">
        <f>E291='06'!D51</f>
        <v>1</v>
      </c>
      <c r="N292" s="273" t="b">
        <f>F291='06'!E51</f>
        <v>1</v>
      </c>
    </row>
    <row r="293" ht="48" customHeight="1" spans="3:8">
      <c r="C293" s="667"/>
      <c r="D293" s="667"/>
      <c r="E293" s="667"/>
      <c r="F293" s="667"/>
      <c r="G293" s="667"/>
      <c r="H293" s="667"/>
    </row>
    <row r="294" hidden="1"/>
    <row r="295" hidden="1" spans="4:6">
      <c r="D295" s="273">
        <v>211577</v>
      </c>
      <c r="E295" s="273">
        <v>129064</v>
      </c>
      <c r="F295" s="273">
        <v>392644</v>
      </c>
    </row>
    <row r="296" hidden="1"/>
    <row r="297" hidden="1"/>
    <row r="298" ht="31.5" hidden="1" spans="3:6">
      <c r="C298" s="224" t="s">
        <v>255</v>
      </c>
      <c r="D298" s="224" t="b">
        <f>D291='06'!C51</f>
        <v>1</v>
      </c>
      <c r="E298" s="224" t="b">
        <f>E291='06'!D51</f>
        <v>1</v>
      </c>
      <c r="F298" s="224" t="b">
        <f>F291='06'!E51</f>
        <v>1</v>
      </c>
    </row>
    <row r="299" ht="31.5" hidden="1" spans="3:6">
      <c r="C299" s="224" t="s">
        <v>256</v>
      </c>
      <c r="D299" s="224">
        <f>D291-'06'!C51</f>
        <v>0</v>
      </c>
      <c r="E299" s="224">
        <f>E291-'06'!D51</f>
        <v>0</v>
      </c>
      <c r="F299" s="224">
        <f>F291-'06'!E51</f>
        <v>0</v>
      </c>
    </row>
  </sheetData>
  <autoFilter xmlns:etc="http://www.wps.cn/officeDocument/2017/etCustomData" ref="A4:P292" etc:filterBottomFollowUsedRange="0">
    <extLst/>
  </autoFilter>
  <mergeCells count="8">
    <mergeCell ref="C1:H1"/>
    <mergeCell ref="E3:F3"/>
    <mergeCell ref="G3:H3"/>
    <mergeCell ref="C292:H292"/>
    <mergeCell ref="C293:H293"/>
    <mergeCell ref="B3:B4"/>
    <mergeCell ref="C3:C4"/>
    <mergeCell ref="D3:D4"/>
  </mergeCells>
  <conditionalFormatting sqref="C6">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2">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18">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22">
    <cfRule type="expression" dxfId="2" priority="132" stopIfTrue="1">
      <formula>"len($A:$A)=3"</formula>
    </cfRule>
    <cfRule type="expression" dxfId="2" priority="133" stopIfTrue="1">
      <formula>"len($A:$A)=3"</formula>
    </cfRule>
    <cfRule type="expression" dxfId="2" priority="134" stopIfTrue="1">
      <formula>"len($A:$A)=3"</formula>
    </cfRule>
  </conditionalFormatting>
  <conditionalFormatting sqref="C26">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C30">
    <cfRule type="expression" dxfId="2" priority="126" stopIfTrue="1">
      <formula>"len($A:$A)=3"</formula>
    </cfRule>
    <cfRule type="expression" dxfId="2" priority="127" stopIfTrue="1">
      <formula>"len($A:$A)=3"</formula>
    </cfRule>
    <cfRule type="expression" dxfId="2" priority="128" stopIfTrue="1">
      <formula>"len($A:$A)=3"</formula>
    </cfRule>
  </conditionalFormatting>
  <conditionalFormatting sqref="C34">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C39">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C45">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C61">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65">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C66">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C72">
    <cfRule type="expression" dxfId="2" priority="105" stopIfTrue="1">
      <formula>"len($A:$A)=3"</formula>
    </cfRule>
    <cfRule type="expression" dxfId="2" priority="106" stopIfTrue="1">
      <formula>"len($A:$A)=3"</formula>
    </cfRule>
    <cfRule type="expression" dxfId="2" priority="107" stopIfTrue="1">
      <formula>"len($A:$A)=3"</formula>
    </cfRule>
  </conditionalFormatting>
  <conditionalFormatting sqref="C76">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80">
    <cfRule type="expression" dxfId="2" priority="99" stopIfTrue="1">
      <formula>"len($A:$A)=3"</formula>
    </cfRule>
    <cfRule type="expression" dxfId="2" priority="100" stopIfTrue="1">
      <formula>"len($A:$A)=3"</formula>
    </cfRule>
    <cfRule type="expression" dxfId="2" priority="101" stopIfTrue="1">
      <formula>"len($A:$A)=3"</formula>
    </cfRule>
  </conditionalFormatting>
  <conditionalFormatting sqref="C84">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C90">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C93">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C103">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C108">
    <cfRule type="expression" dxfId="2" priority="84" stopIfTrue="1">
      <formula>"len($A:$A)=3"</formula>
    </cfRule>
    <cfRule type="expression" dxfId="2" priority="85" stopIfTrue="1">
      <formula>"len($A:$A)=3"</formula>
    </cfRule>
    <cfRule type="expression" dxfId="2" priority="86" stopIfTrue="1">
      <formula>"len($A:$A)=3"</formula>
    </cfRule>
  </conditionalFormatting>
  <conditionalFormatting sqref="C113">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C118">
    <cfRule type="expression" dxfId="2" priority="78" stopIfTrue="1">
      <formula>"len($A:$A)=3"</formula>
    </cfRule>
    <cfRule type="expression" dxfId="2" priority="79" stopIfTrue="1">
      <formula>"len($A:$A)=3"</formula>
    </cfRule>
    <cfRule type="expression" dxfId="2" priority="80" stopIfTrue="1">
      <formula>"len($A:$A)=3"</formula>
    </cfRule>
  </conditionalFormatting>
  <conditionalFormatting sqref="C121">
    <cfRule type="expression" dxfId="2" priority="75" stopIfTrue="1">
      <formula>"len($A:$A)=3"</formula>
    </cfRule>
    <cfRule type="expression" dxfId="2" priority="76" stopIfTrue="1">
      <formula>"len($A:$A)=3"</formula>
    </cfRule>
    <cfRule type="expression" dxfId="2" priority="77" stopIfTrue="1">
      <formula>"len($A:$A)=3"</formula>
    </cfRule>
  </conditionalFormatting>
  <conditionalFormatting sqref="C12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3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34">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C138">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C143">
    <cfRule type="expression" dxfId="2" priority="69" stopIfTrue="1">
      <formula>"len($A:$A)=3"</formula>
    </cfRule>
    <cfRule type="expression" dxfId="2" priority="70" stopIfTrue="1">
      <formula>"len($A:$A)=3"</formula>
    </cfRule>
    <cfRule type="expression" dxfId="2" priority="71" stopIfTrue="1">
      <formula>"len($A:$A)=3"</formula>
    </cfRule>
  </conditionalFormatting>
  <conditionalFormatting sqref="C148">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157">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16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174">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177">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180">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C182">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1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C190">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C199">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201">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214">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23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249">
    <cfRule type="expression" dxfId="2" priority="24" stopIfTrue="1">
      <formula>"len($A:$A)=3"</formula>
    </cfRule>
    <cfRule type="expression" dxfId="2" priority="25" stopIfTrue="1">
      <formula>"len($A:$A)=3"</formula>
    </cfRule>
    <cfRule type="expression" dxfId="2" priority="26" stopIfTrue="1">
      <formula>"len($A:$A)=3"</formula>
    </cfRule>
  </conditionalFormatting>
  <conditionalFormatting sqref="C26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C272">
    <cfRule type="expression" dxfId="2" priority="18" stopIfTrue="1">
      <formula>"len($A:$A)=3"</formula>
    </cfRule>
    <cfRule type="expression" dxfId="2" priority="19" stopIfTrue="1">
      <formula>"len($A:$A)=3"</formula>
    </cfRule>
    <cfRule type="expression" dxfId="2" priority="20" stopIfTrue="1">
      <formula>"len($A:$A)=3"</formula>
    </cfRule>
  </conditionalFormatting>
  <conditionalFormatting sqref="C288">
    <cfRule type="expression" dxfId="2" priority="148" stopIfTrue="1">
      <formula>"len($A:$A)=3"</formula>
    </cfRule>
  </conditionalFormatting>
  <conditionalFormatting sqref="D298:F298">
    <cfRule type="containsText" dxfId="5" priority="10" operator="between" text="FALSE">
      <formula>NOT(ISERROR(SEARCH("FALSE",D298)))</formula>
    </cfRule>
  </conditionalFormatting>
  <conditionalFormatting sqref="D299:F299">
    <cfRule type="cellIs" dxfId="4" priority="11" operator="notEqual">
      <formula>0</formula>
    </cfRule>
  </conditionalFormatting>
  <conditionalFormatting sqref="C289:C290">
    <cfRule type="expression" dxfId="2" priority="15" stopIfTrue="1">
      <formula>"len($A:$A)=3"</formula>
    </cfRule>
    <cfRule type="expression" dxfId="2" priority="16" stopIfTrue="1">
      <formula>"len($A:$A)=3"</formula>
    </cfRule>
    <cfRule type="expression" dxfId="2" priority="17" stopIfTrue="1">
      <formula>"len($A:$A)=3"</formula>
    </cfRule>
  </conditionalFormatting>
  <conditionalFormatting sqref="C285 C283 C287">
    <cfRule type="expression" dxfId="2" priority="12" stopIfTrue="1">
      <formula>"len($A:$A)=3"</formula>
    </cfRule>
    <cfRule type="expression" dxfId="2" priority="13" stopIfTrue="1">
      <formula>"len($A:$A)=3"</formula>
    </cfRule>
    <cfRule type="expression" dxfId="2" priority="1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L57"/>
  <sheetViews>
    <sheetView showGridLines="0" showZeros="0" view="pageBreakPreview" zoomScale="70" zoomScaleNormal="100" workbookViewId="0">
      <pane ySplit="4" topLeftCell="A45" activePane="bottomLeft" state="frozen"/>
      <selection/>
      <selection pane="bottomLeft" activeCell="D3" sqref="D3:E3"/>
    </sheetView>
  </sheetViews>
  <sheetFormatPr defaultColWidth="9" defaultRowHeight="18.75"/>
  <cols>
    <col min="1" max="1" width="15.3333333333333" style="332" hidden="1" customWidth="1"/>
    <col min="2" max="2" width="43.775" style="339" customWidth="1"/>
    <col min="3" max="5" width="16.775" style="332" customWidth="1"/>
    <col min="6" max="7" width="15.2166666666667" style="337" customWidth="1"/>
    <col min="8" max="8" width="3.88333333333333" style="332" hidden="1" customWidth="1"/>
    <col min="9" max="9" width="9" style="332" hidden="1" customWidth="1"/>
    <col min="10" max="10" width="9.44166666666667" style="332" hidden="1" customWidth="1"/>
    <col min="11" max="11" width="12.1083333333333" style="332" hidden="1" customWidth="1"/>
    <col min="12" max="12" width="9" style="332" hidden="1" customWidth="1"/>
    <col min="13" max="16364" width="9" style="332" customWidth="1"/>
    <col min="16365" max="16384" width="9" style="332"/>
  </cols>
  <sheetData>
    <row r="1" ht="45" customHeight="1" spans="2:7">
      <c r="B1" s="338" t="str">
        <f>YEAR(封面!$B$9)-1&amp;"年市本级政府性基金预算收入执行情况表"</f>
        <v>2024年市本级政府性基金预算收入执行情况表</v>
      </c>
      <c r="C1" s="338"/>
      <c r="D1" s="338"/>
      <c r="E1" s="338"/>
      <c r="F1" s="338"/>
      <c r="G1" s="338"/>
    </row>
    <row r="2" ht="20.1" customHeight="1" spans="1:7">
      <c r="A2" s="333"/>
      <c r="B2" s="468" t="s">
        <v>1670</v>
      </c>
      <c r="C2" s="340"/>
      <c r="D2" s="340"/>
      <c r="E2" s="339"/>
      <c r="F2" s="341"/>
      <c r="G2" s="341" t="s">
        <v>130</v>
      </c>
    </row>
    <row r="3" s="336" customFormat="1" ht="36" customHeight="1" spans="1:7">
      <c r="A3" s="534" t="s">
        <v>131</v>
      </c>
      <c r="B3" s="535" t="s">
        <v>132</v>
      </c>
      <c r="C3" s="114" t="str">
        <f>YEAR(封面!$B$9)-2&amp;"年
决算数"</f>
        <v>2023年
决算数</v>
      </c>
      <c r="D3" s="67" t="str">
        <f>YEAR(封面!$B$9)-1&amp;"年"</f>
        <v>2024年</v>
      </c>
      <c r="E3" s="67"/>
      <c r="F3" s="535" t="s">
        <v>133</v>
      </c>
      <c r="G3" s="535"/>
    </row>
    <row r="4" s="336" customFormat="1" ht="36" customHeight="1" spans="1:8">
      <c r="A4" s="651"/>
      <c r="B4" s="535"/>
      <c r="C4" s="114"/>
      <c r="D4" s="67" t="s">
        <v>135</v>
      </c>
      <c r="E4" s="114" t="s">
        <v>136</v>
      </c>
      <c r="F4" s="67" t="str">
        <f>"比"&amp;YEAR(封面!$B$9)-2&amp;"年决算数增长%"</f>
        <v>比2023年决算数增长%</v>
      </c>
      <c r="G4" s="67" t="str">
        <f>"完成"&amp;YEAR(封面!$B$9)-1&amp;"年预算数的%"</f>
        <v>完成2024年预算数的%</v>
      </c>
      <c r="H4" s="343" t="s">
        <v>134</v>
      </c>
    </row>
    <row r="5" s="336" customFormat="1" ht="36" customHeight="1" spans="1:11">
      <c r="A5" s="344">
        <v>1030102</v>
      </c>
      <c r="B5" s="345" t="s">
        <v>1382</v>
      </c>
      <c r="C5" s="328"/>
      <c r="D5" s="328"/>
      <c r="E5" s="328"/>
      <c r="F5" s="475">
        <f>IF(C5&lt;0,"",IFERROR(E5/C5-1,0))</f>
        <v>0</v>
      </c>
      <c r="G5" s="475">
        <f>IF(C5&lt;0,"",IFERROR(E5/D5,0))</f>
        <v>0</v>
      </c>
      <c r="H5" s="318" t="str">
        <f>IF(LEN(A5)=7,"是",IF(B5&lt;&gt;"",IF(SUM(C5:E5)&lt;&gt;0,"是","否"),"否"))</f>
        <v>是</v>
      </c>
      <c r="J5" s="657"/>
      <c r="K5" s="658"/>
    </row>
    <row r="6" ht="36" customHeight="1" spans="1:11">
      <c r="A6" s="344">
        <v>1030129</v>
      </c>
      <c r="B6" s="345" t="s">
        <v>1384</v>
      </c>
      <c r="C6" s="328"/>
      <c r="D6" s="328"/>
      <c r="E6" s="328"/>
      <c r="F6" s="475">
        <f t="shared" ref="F6:F29" si="0">IF(C6&lt;0,"",IFERROR(E6/C6-1,0))</f>
        <v>0</v>
      </c>
      <c r="G6" s="475">
        <f t="shared" ref="G6:G30" si="1">IF(C6&lt;0,"",IFERROR(E6/D6,0))</f>
        <v>0</v>
      </c>
      <c r="H6" s="318" t="str">
        <f t="shared" ref="H6:H34" si="2">IF(LEN(A6)=7,"是",IF(B6&lt;&gt;"",IF(SUM(C6:E6)&lt;&gt;0,"是","否"),"否"))</f>
        <v>是</v>
      </c>
      <c r="J6" s="657"/>
      <c r="K6" s="658"/>
    </row>
    <row r="7" ht="36" customHeight="1" spans="1:11">
      <c r="A7" s="344">
        <v>1030146</v>
      </c>
      <c r="B7" s="345" t="s">
        <v>1386</v>
      </c>
      <c r="C7" s="328"/>
      <c r="D7" s="328"/>
      <c r="E7" s="328"/>
      <c r="F7" s="475">
        <f t="shared" si="0"/>
        <v>0</v>
      </c>
      <c r="G7" s="475">
        <f t="shared" si="1"/>
        <v>0</v>
      </c>
      <c r="H7" s="318" t="str">
        <f t="shared" si="2"/>
        <v>是</v>
      </c>
      <c r="J7" s="657"/>
      <c r="K7" s="658"/>
    </row>
    <row r="8" ht="36" customHeight="1" spans="1:11">
      <c r="A8" s="344">
        <v>1030147</v>
      </c>
      <c r="B8" s="345" t="s">
        <v>1388</v>
      </c>
      <c r="C8" s="328"/>
      <c r="D8" s="328"/>
      <c r="E8" s="328"/>
      <c r="F8" s="472">
        <f t="shared" si="0"/>
        <v>0</v>
      </c>
      <c r="G8" s="472">
        <f t="shared" si="1"/>
        <v>0</v>
      </c>
      <c r="H8" s="318" t="str">
        <f t="shared" si="2"/>
        <v>是</v>
      </c>
      <c r="J8" s="657"/>
      <c r="K8" s="658"/>
    </row>
    <row r="9" ht="36" customHeight="1" spans="1:11">
      <c r="A9" s="344">
        <v>1030148</v>
      </c>
      <c r="B9" s="345" t="s">
        <v>1390</v>
      </c>
      <c r="C9" s="328">
        <f>SUM(C10:C14)</f>
        <v>109756</v>
      </c>
      <c r="D9" s="328">
        <f>SUM(D10:D14)</f>
        <v>122965</v>
      </c>
      <c r="E9" s="328">
        <f>SUM(E10:E14)</f>
        <v>25995</v>
      </c>
      <c r="F9" s="475">
        <f t="shared" si="0"/>
        <v>-0.763156456139072</v>
      </c>
      <c r="G9" s="475">
        <f t="shared" si="1"/>
        <v>0.211401618346684</v>
      </c>
      <c r="H9" s="318" t="str">
        <f t="shared" si="2"/>
        <v>是</v>
      </c>
      <c r="J9" s="657"/>
      <c r="K9" s="658"/>
    </row>
    <row r="10" ht="36" customHeight="1" spans="1:11">
      <c r="A10" s="344">
        <v>103014801</v>
      </c>
      <c r="B10" s="347" t="s">
        <v>1392</v>
      </c>
      <c r="C10" s="322">
        <v>109654</v>
      </c>
      <c r="D10" s="322">
        <v>122965</v>
      </c>
      <c r="E10" s="268">
        <v>25995</v>
      </c>
      <c r="F10" s="472">
        <f t="shared" si="0"/>
        <v>-0.762936144600288</v>
      </c>
      <c r="G10" s="472">
        <f t="shared" si="1"/>
        <v>0.211401618346684</v>
      </c>
      <c r="H10" s="318" t="str">
        <f t="shared" si="2"/>
        <v>是</v>
      </c>
      <c r="J10" s="657"/>
      <c r="K10" s="658"/>
    </row>
    <row r="11" ht="36" customHeight="1" spans="1:8">
      <c r="A11" s="344">
        <v>103014802</v>
      </c>
      <c r="B11" s="347" t="s">
        <v>1394</v>
      </c>
      <c r="C11" s="322">
        <v>704</v>
      </c>
      <c r="D11" s="322"/>
      <c r="E11" s="322"/>
      <c r="F11" s="472">
        <f t="shared" si="0"/>
        <v>-1</v>
      </c>
      <c r="G11" s="472">
        <f t="shared" si="1"/>
        <v>0</v>
      </c>
      <c r="H11" s="318" t="str">
        <f t="shared" si="2"/>
        <v>是</v>
      </c>
    </row>
    <row r="12" ht="36" customHeight="1" spans="1:8">
      <c r="A12" s="344">
        <v>103014803</v>
      </c>
      <c r="B12" s="347" t="s">
        <v>1396</v>
      </c>
      <c r="C12" s="322">
        <v>385</v>
      </c>
      <c r="D12" s="322"/>
      <c r="E12" s="322"/>
      <c r="F12" s="472">
        <f t="shared" si="0"/>
        <v>-1</v>
      </c>
      <c r="G12" s="472">
        <f t="shared" si="1"/>
        <v>0</v>
      </c>
      <c r="H12" s="318" t="str">
        <f t="shared" si="2"/>
        <v>是</v>
      </c>
    </row>
    <row r="13" ht="36" customHeight="1" spans="1:8">
      <c r="A13" s="344">
        <v>103014898</v>
      </c>
      <c r="B13" s="347" t="s">
        <v>1398</v>
      </c>
      <c r="C13" s="322">
        <v>-987</v>
      </c>
      <c r="D13" s="322"/>
      <c r="E13" s="322"/>
      <c r="F13" s="475" t="str">
        <f t="shared" si="0"/>
        <v/>
      </c>
      <c r="G13" s="475" t="str">
        <f t="shared" si="1"/>
        <v/>
      </c>
      <c r="H13" s="318" t="str">
        <f t="shared" si="2"/>
        <v>是</v>
      </c>
    </row>
    <row r="14" ht="36" customHeight="1" spans="1:8">
      <c r="A14" s="344">
        <v>103014899</v>
      </c>
      <c r="B14" s="347" t="s">
        <v>1400</v>
      </c>
      <c r="C14" s="322"/>
      <c r="D14" s="322"/>
      <c r="E14" s="322"/>
      <c r="F14" s="475">
        <f t="shared" si="0"/>
        <v>0</v>
      </c>
      <c r="G14" s="475">
        <f t="shared" si="1"/>
        <v>0</v>
      </c>
      <c r="H14" s="318" t="str">
        <f t="shared" si="2"/>
        <v>否</v>
      </c>
    </row>
    <row r="15" ht="36" customHeight="1" spans="1:11">
      <c r="A15" s="295">
        <v>1030150</v>
      </c>
      <c r="B15" s="210" t="s">
        <v>1402</v>
      </c>
      <c r="C15" s="328"/>
      <c r="D15" s="328"/>
      <c r="E15" s="328"/>
      <c r="F15" s="475">
        <f t="shared" si="0"/>
        <v>0</v>
      </c>
      <c r="G15" s="475">
        <f t="shared" si="1"/>
        <v>0</v>
      </c>
      <c r="H15" s="318" t="str">
        <f t="shared" si="2"/>
        <v>是</v>
      </c>
      <c r="J15" s="657"/>
      <c r="K15" s="658"/>
    </row>
    <row r="16" ht="36" customHeight="1" spans="1:11">
      <c r="A16" s="295">
        <v>1030155</v>
      </c>
      <c r="B16" s="210" t="s">
        <v>1404</v>
      </c>
      <c r="C16" s="328">
        <f>SUM(C17:C18)</f>
        <v>0</v>
      </c>
      <c r="D16" s="328">
        <f>SUM(D17:D18)</f>
        <v>0</v>
      </c>
      <c r="E16" s="328">
        <f>SUM(E17:E18)</f>
        <v>0</v>
      </c>
      <c r="F16" s="475">
        <f t="shared" si="0"/>
        <v>0</v>
      </c>
      <c r="G16" s="475">
        <f t="shared" si="1"/>
        <v>0</v>
      </c>
      <c r="H16" s="318" t="str">
        <f t="shared" si="2"/>
        <v>是</v>
      </c>
      <c r="J16" s="657"/>
      <c r="K16" s="658"/>
    </row>
    <row r="17" ht="36" customHeight="1" spans="1:11">
      <c r="A17" s="295">
        <v>103015501</v>
      </c>
      <c r="B17" s="652" t="s">
        <v>1671</v>
      </c>
      <c r="C17" s="322"/>
      <c r="D17" s="322"/>
      <c r="E17" s="322"/>
      <c r="F17" s="472">
        <f t="shared" si="0"/>
        <v>0</v>
      </c>
      <c r="G17" s="472">
        <f t="shared" si="1"/>
        <v>0</v>
      </c>
      <c r="H17" s="318" t="str">
        <f t="shared" si="2"/>
        <v>否</v>
      </c>
      <c r="J17" s="657"/>
      <c r="K17" s="658"/>
    </row>
    <row r="18" ht="36" customHeight="1" spans="1:11">
      <c r="A18" s="295">
        <v>103015502</v>
      </c>
      <c r="B18" s="652" t="s">
        <v>1672</v>
      </c>
      <c r="C18" s="322"/>
      <c r="D18" s="322"/>
      <c r="E18" s="322"/>
      <c r="F18" s="472">
        <f t="shared" si="0"/>
        <v>0</v>
      </c>
      <c r="G18" s="472">
        <f t="shared" si="1"/>
        <v>0</v>
      </c>
      <c r="H18" s="318" t="str">
        <f t="shared" si="2"/>
        <v>否</v>
      </c>
      <c r="J18" s="657"/>
      <c r="K18" s="658"/>
    </row>
    <row r="19" ht="36" customHeight="1" spans="1:11">
      <c r="A19" s="295">
        <v>1030156</v>
      </c>
      <c r="B19" s="210" t="s">
        <v>1410</v>
      </c>
      <c r="C19" s="328"/>
      <c r="D19" s="328"/>
      <c r="E19" s="328"/>
      <c r="F19" s="475">
        <f t="shared" si="0"/>
        <v>0</v>
      </c>
      <c r="G19" s="475">
        <f t="shared" si="1"/>
        <v>0</v>
      </c>
      <c r="H19" s="318" t="str">
        <f t="shared" si="2"/>
        <v>是</v>
      </c>
      <c r="J19" s="657"/>
      <c r="K19" s="658"/>
    </row>
    <row r="20" ht="36" customHeight="1" spans="1:11">
      <c r="A20" s="295">
        <v>1030157</v>
      </c>
      <c r="B20" s="210" t="s">
        <v>1412</v>
      </c>
      <c r="C20" s="328"/>
      <c r="D20" s="328"/>
      <c r="E20" s="328"/>
      <c r="F20" s="475">
        <f t="shared" si="0"/>
        <v>0</v>
      </c>
      <c r="G20" s="475">
        <f t="shared" si="1"/>
        <v>0</v>
      </c>
      <c r="H20" s="318" t="str">
        <f t="shared" si="2"/>
        <v>是</v>
      </c>
      <c r="J20" s="657"/>
      <c r="K20" s="658"/>
    </row>
    <row r="21" ht="36" customHeight="1" spans="1:11">
      <c r="A21" s="295">
        <v>1030158</v>
      </c>
      <c r="B21" s="210" t="s">
        <v>1414</v>
      </c>
      <c r="C21" s="328"/>
      <c r="D21" s="328"/>
      <c r="E21" s="328"/>
      <c r="F21" s="475">
        <f t="shared" si="0"/>
        <v>0</v>
      </c>
      <c r="G21" s="475">
        <f t="shared" si="1"/>
        <v>0</v>
      </c>
      <c r="H21" s="318" t="str">
        <f t="shared" si="2"/>
        <v>是</v>
      </c>
      <c r="J21" s="657"/>
      <c r="K21" s="658"/>
    </row>
    <row r="22" ht="36" customHeight="1" spans="1:11">
      <c r="A22" s="344">
        <v>1030159</v>
      </c>
      <c r="B22" s="345" t="s">
        <v>1416</v>
      </c>
      <c r="C22" s="328"/>
      <c r="D22" s="328"/>
      <c r="E22" s="328"/>
      <c r="F22" s="475">
        <f t="shared" si="0"/>
        <v>0</v>
      </c>
      <c r="G22" s="475">
        <f t="shared" si="1"/>
        <v>0</v>
      </c>
      <c r="H22" s="318" t="str">
        <f t="shared" si="2"/>
        <v>是</v>
      </c>
      <c r="J22" s="657"/>
      <c r="K22" s="658"/>
    </row>
    <row r="23" ht="36" customHeight="1" spans="1:11">
      <c r="A23" s="344">
        <v>1030178</v>
      </c>
      <c r="B23" s="345" t="s">
        <v>1418</v>
      </c>
      <c r="C23" s="328">
        <v>367</v>
      </c>
      <c r="D23" s="328">
        <v>2927</v>
      </c>
      <c r="E23" s="269">
        <f>-50+1735</f>
        <v>1685</v>
      </c>
      <c r="F23" s="475">
        <f t="shared" si="0"/>
        <v>3.59128065395095</v>
      </c>
      <c r="G23" s="475">
        <f t="shared" si="1"/>
        <v>0.575674752306115</v>
      </c>
      <c r="H23" s="318" t="str">
        <f t="shared" si="2"/>
        <v>是</v>
      </c>
      <c r="J23" s="657"/>
      <c r="K23" s="658"/>
    </row>
    <row r="24" ht="36" customHeight="1" spans="1:11">
      <c r="A24" s="344">
        <v>1030180</v>
      </c>
      <c r="B24" s="345" t="s">
        <v>1420</v>
      </c>
      <c r="C24" s="328"/>
      <c r="D24" s="328"/>
      <c r="E24" s="328"/>
      <c r="F24" s="475">
        <f t="shared" si="0"/>
        <v>0</v>
      </c>
      <c r="G24" s="475">
        <f t="shared" si="1"/>
        <v>0</v>
      </c>
      <c r="H24" s="318" t="str">
        <f t="shared" si="2"/>
        <v>是</v>
      </c>
      <c r="J24" s="657"/>
      <c r="K24" s="658"/>
    </row>
    <row r="25" ht="36" customHeight="1" spans="1:11">
      <c r="A25" s="344">
        <v>1030199</v>
      </c>
      <c r="B25" s="345" t="s">
        <v>1422</v>
      </c>
      <c r="C25" s="328"/>
      <c r="D25" s="328"/>
      <c r="E25" s="328"/>
      <c r="F25" s="475">
        <f t="shared" si="0"/>
        <v>0</v>
      </c>
      <c r="G25" s="475">
        <f t="shared" si="1"/>
        <v>0</v>
      </c>
      <c r="H25" s="318" t="str">
        <f t="shared" si="2"/>
        <v>是</v>
      </c>
      <c r="J25" s="657"/>
      <c r="K25" s="658"/>
    </row>
    <row r="26" ht="36" customHeight="1" spans="1:11">
      <c r="A26" s="344">
        <v>10310</v>
      </c>
      <c r="B26" s="345" t="s">
        <v>1424</v>
      </c>
      <c r="C26" s="328">
        <v>17</v>
      </c>
      <c r="D26" s="328"/>
      <c r="E26" s="269">
        <v>43676</v>
      </c>
      <c r="F26" s="475">
        <f t="shared" si="0"/>
        <v>2568.17647058824</v>
      </c>
      <c r="G26" s="475">
        <f t="shared" si="1"/>
        <v>0</v>
      </c>
      <c r="H26" s="318" t="str">
        <f t="shared" si="2"/>
        <v>是</v>
      </c>
      <c r="J26" s="657"/>
      <c r="K26" s="658"/>
    </row>
    <row r="27" ht="36" customHeight="1" spans="1:8">
      <c r="A27" s="353"/>
      <c r="B27" s="653"/>
      <c r="C27" s="269"/>
      <c r="D27" s="269"/>
      <c r="E27" s="269"/>
      <c r="F27" s="475">
        <f t="shared" si="0"/>
        <v>0</v>
      </c>
      <c r="G27" s="475">
        <f t="shared" si="1"/>
        <v>0</v>
      </c>
      <c r="H27" s="318" t="s">
        <v>1673</v>
      </c>
    </row>
    <row r="28" ht="36" customHeight="1" spans="1:8">
      <c r="A28" s="353"/>
      <c r="B28" s="216" t="s">
        <v>1674</v>
      </c>
      <c r="C28" s="328">
        <f>SUM(C5,C6,C7,C8,C9,C15,C16,C19,C20,C21,C22,C23,C24,C25,C26)</f>
        <v>110140</v>
      </c>
      <c r="D28" s="328">
        <f>SUM(D5,D6,D7,D8,D9,D15,D16,D19,D20,D21,D22,D23,D24,D25,D26)</f>
        <v>125892</v>
      </c>
      <c r="E28" s="328">
        <f>SUM(E5,E6,E7,E8,E9,E15,E16,E19,E20,E21,E22,E23,E24,E25,E26)</f>
        <v>71356</v>
      </c>
      <c r="F28" s="475">
        <f t="shared" si="0"/>
        <v>-0.352133648084256</v>
      </c>
      <c r="G28" s="475">
        <f t="shared" si="1"/>
        <v>0.566803291710355</v>
      </c>
      <c r="H28" s="318" t="str">
        <f t="shared" si="2"/>
        <v>是</v>
      </c>
    </row>
    <row r="29" ht="36" customHeight="1" spans="1:8">
      <c r="A29" s="350">
        <v>105</v>
      </c>
      <c r="B29" s="351" t="s">
        <v>1426</v>
      </c>
      <c r="C29" s="269">
        <f>SUM(C30)</f>
        <v>0</v>
      </c>
      <c r="D29" s="269">
        <f>SUM(D30)</f>
        <v>0</v>
      </c>
      <c r="E29" s="269">
        <f>SUM(E30)</f>
        <v>0</v>
      </c>
      <c r="F29" s="472">
        <f t="shared" si="0"/>
        <v>0</v>
      </c>
      <c r="G29" s="475">
        <f t="shared" si="1"/>
        <v>0</v>
      </c>
      <c r="H29" s="318" t="str">
        <f t="shared" si="2"/>
        <v>否</v>
      </c>
    </row>
    <row r="30" ht="36" customHeight="1" spans="1:8">
      <c r="A30" s="350"/>
      <c r="B30" s="654" t="s">
        <v>1427</v>
      </c>
      <c r="C30" s="268">
        <f>SUM(C31:C32)</f>
        <v>0</v>
      </c>
      <c r="D30" s="268">
        <f>SUM(D31:D32)</f>
        <v>0</v>
      </c>
      <c r="E30" s="268">
        <f>SUM(E31:E32)</f>
        <v>0</v>
      </c>
      <c r="F30" s="472">
        <f t="shared" ref="F30:F51" si="3">IF(C30&lt;0,"",IFERROR(E30/C30-1,0))</f>
        <v>0</v>
      </c>
      <c r="G30" s="472">
        <f t="shared" si="1"/>
        <v>0</v>
      </c>
      <c r="H30" s="318" t="str">
        <f t="shared" si="2"/>
        <v>否</v>
      </c>
    </row>
    <row r="31" ht="36" customHeight="1" spans="1:8">
      <c r="A31" s="350"/>
      <c r="B31" s="314" t="s">
        <v>1428</v>
      </c>
      <c r="C31" s="268"/>
      <c r="D31" s="268"/>
      <c r="E31" s="471"/>
      <c r="F31" s="472">
        <f t="shared" si="3"/>
        <v>0</v>
      </c>
      <c r="G31" s="472">
        <f t="shared" ref="G31:G51" si="4">IF(C31&lt;0,"",IFERROR(E31/D31,0))</f>
        <v>0</v>
      </c>
      <c r="H31" s="318" t="str">
        <f t="shared" si="2"/>
        <v>否</v>
      </c>
    </row>
    <row r="32" ht="36" customHeight="1" spans="1:8">
      <c r="A32" s="350"/>
      <c r="B32" s="314" t="s">
        <v>1429</v>
      </c>
      <c r="C32" s="268"/>
      <c r="D32" s="268"/>
      <c r="E32" s="471"/>
      <c r="F32" s="472">
        <f t="shared" si="3"/>
        <v>0</v>
      </c>
      <c r="G32" s="472">
        <f t="shared" si="4"/>
        <v>0</v>
      </c>
      <c r="H32" s="318" t="str">
        <f t="shared" si="2"/>
        <v>否</v>
      </c>
    </row>
    <row r="33" ht="36" customHeight="1" spans="1:8">
      <c r="A33" s="350"/>
      <c r="B33" s="655" t="s">
        <v>1430</v>
      </c>
      <c r="C33" s="268"/>
      <c r="D33" s="268"/>
      <c r="E33" s="471"/>
      <c r="F33" s="472">
        <f t="shared" si="3"/>
        <v>0</v>
      </c>
      <c r="G33" s="472">
        <f t="shared" si="4"/>
        <v>0</v>
      </c>
      <c r="H33" s="318" t="str">
        <f t="shared" si="2"/>
        <v>否</v>
      </c>
    </row>
    <row r="34" ht="36" customHeight="1" spans="1:8">
      <c r="A34" s="350"/>
      <c r="B34" s="656" t="s">
        <v>1431</v>
      </c>
      <c r="C34" s="268"/>
      <c r="D34" s="268"/>
      <c r="E34" s="471"/>
      <c r="F34" s="472">
        <f t="shared" si="3"/>
        <v>0</v>
      </c>
      <c r="G34" s="472">
        <f t="shared" si="4"/>
        <v>0</v>
      </c>
      <c r="H34" s="318" t="str">
        <f t="shared" si="2"/>
        <v>否</v>
      </c>
    </row>
    <row r="35" ht="36" customHeight="1" spans="1:8">
      <c r="A35" s="350">
        <v>110</v>
      </c>
      <c r="B35" s="351" t="s">
        <v>78</v>
      </c>
      <c r="C35" s="269">
        <f>SUM(C36,C46,C48:C50)</f>
        <v>100568</v>
      </c>
      <c r="D35" s="269">
        <f>SUM(D36,D46,D48:D50)</f>
        <v>3157</v>
      </c>
      <c r="E35" s="269">
        <f>SUM(E36,E46,E48:E50)</f>
        <v>321100</v>
      </c>
      <c r="F35" s="475">
        <f t="shared" si="3"/>
        <v>2.1928645294726</v>
      </c>
      <c r="G35" s="475">
        <f t="shared" si="4"/>
        <v>101.710484637314</v>
      </c>
      <c r="H35" s="318" t="str">
        <f>IF(LEN(A35)&lt;=57,"是",IF(B35&lt;&gt;"",IF(SUM(C35:E35)&lt;&gt;0,"是","否"),"否"))</f>
        <v>是</v>
      </c>
    </row>
    <row r="36" ht="36" customHeight="1" spans="1:8">
      <c r="A36" s="353">
        <v>11004</v>
      </c>
      <c r="B36" s="654" t="s">
        <v>1675</v>
      </c>
      <c r="C36" s="230">
        <f>SUM(C37:C45)</f>
        <v>2432</v>
      </c>
      <c r="D36" s="230">
        <f>SUM(D37:D45)</f>
        <v>1000</v>
      </c>
      <c r="E36" s="230">
        <f>SUM(E37:E45)</f>
        <v>22549</v>
      </c>
      <c r="F36" s="472">
        <f t="shared" si="3"/>
        <v>8.2717927631579</v>
      </c>
      <c r="G36" s="472">
        <f t="shared" si="4"/>
        <v>22.549</v>
      </c>
      <c r="H36" s="318" t="str">
        <f>IF(LEN(A36)&lt;=57,"是",IF(B36&lt;&gt;"",IF(SUM(C36:E36)&lt;&gt;0,"是","否"),"否"))</f>
        <v>是</v>
      </c>
    </row>
    <row r="37" ht="36" customHeight="1" spans="1:8">
      <c r="A37" s="354">
        <v>1100404</v>
      </c>
      <c r="B37" s="314" t="s">
        <v>228</v>
      </c>
      <c r="C37" s="268"/>
      <c r="D37" s="268"/>
      <c r="E37" s="471"/>
      <c r="F37" s="472">
        <f t="shared" si="3"/>
        <v>0</v>
      </c>
      <c r="G37" s="472">
        <f t="shared" si="4"/>
        <v>0</v>
      </c>
      <c r="H37" s="318" t="s">
        <v>1433</v>
      </c>
    </row>
    <row r="38" ht="36" customHeight="1" spans="1:8">
      <c r="A38" s="354">
        <v>1100405</v>
      </c>
      <c r="B38" s="314" t="s">
        <v>229</v>
      </c>
      <c r="C38" s="268">
        <v>1</v>
      </c>
      <c r="D38" s="268">
        <v>1</v>
      </c>
      <c r="E38" s="471"/>
      <c r="F38" s="472">
        <f t="shared" si="3"/>
        <v>-1</v>
      </c>
      <c r="G38" s="472">
        <f t="shared" si="4"/>
        <v>0</v>
      </c>
      <c r="H38" s="318" t="s">
        <v>1433</v>
      </c>
    </row>
    <row r="39" ht="36" customHeight="1" spans="1:8">
      <c r="A39" s="354">
        <v>1100406</v>
      </c>
      <c r="B39" s="314" t="s">
        <v>230</v>
      </c>
      <c r="C39" s="268">
        <v>541</v>
      </c>
      <c r="D39" s="268"/>
      <c r="E39" s="471"/>
      <c r="F39" s="472">
        <f t="shared" si="3"/>
        <v>-1</v>
      </c>
      <c r="G39" s="472">
        <f t="shared" si="4"/>
        <v>0</v>
      </c>
      <c r="H39" s="318" t="s">
        <v>1433</v>
      </c>
    </row>
    <row r="40" ht="36" customHeight="1" spans="1:8">
      <c r="A40" s="354">
        <v>1100407</v>
      </c>
      <c r="B40" s="314" t="s">
        <v>232</v>
      </c>
      <c r="C40" s="268"/>
      <c r="D40" s="268"/>
      <c r="E40" s="471"/>
      <c r="F40" s="472">
        <f t="shared" si="3"/>
        <v>0</v>
      </c>
      <c r="G40" s="472">
        <f t="shared" si="4"/>
        <v>0</v>
      </c>
      <c r="H40" s="318" t="s">
        <v>1433</v>
      </c>
    </row>
    <row r="41" ht="36" customHeight="1" spans="1:8">
      <c r="A41" s="354">
        <v>1100408</v>
      </c>
      <c r="B41" s="314" t="s">
        <v>233</v>
      </c>
      <c r="C41" s="268">
        <v>634</v>
      </c>
      <c r="D41" s="268">
        <v>460</v>
      </c>
      <c r="E41" s="296">
        <f>18055+3000</f>
        <v>21055</v>
      </c>
      <c r="F41" s="472">
        <f t="shared" si="3"/>
        <v>32.2097791798107</v>
      </c>
      <c r="G41" s="472">
        <f t="shared" si="4"/>
        <v>45.7717391304348</v>
      </c>
      <c r="H41" s="318" t="s">
        <v>1433</v>
      </c>
    </row>
    <row r="42" ht="36" customHeight="1" spans="1:8">
      <c r="A42" s="354">
        <v>1100409</v>
      </c>
      <c r="B42" s="314" t="s">
        <v>234</v>
      </c>
      <c r="C42" s="268">
        <v>10</v>
      </c>
      <c r="D42" s="268"/>
      <c r="E42" s="296">
        <v>553</v>
      </c>
      <c r="F42" s="472">
        <f t="shared" si="3"/>
        <v>54.3</v>
      </c>
      <c r="G42" s="472">
        <f t="shared" si="4"/>
        <v>0</v>
      </c>
      <c r="H42" s="318" t="s">
        <v>1433</v>
      </c>
    </row>
    <row r="43" ht="36" customHeight="1" spans="1:8">
      <c r="A43" s="354">
        <v>1100410</v>
      </c>
      <c r="B43" s="314" t="s">
        <v>235</v>
      </c>
      <c r="C43" s="268"/>
      <c r="D43" s="268"/>
      <c r="E43" s="471"/>
      <c r="F43" s="472">
        <f t="shared" si="3"/>
        <v>0</v>
      </c>
      <c r="G43" s="472">
        <f t="shared" si="4"/>
        <v>0</v>
      </c>
      <c r="H43" s="318" t="s">
        <v>1433</v>
      </c>
    </row>
    <row r="44" ht="36" customHeight="1" spans="1:8">
      <c r="A44" s="354">
        <v>1100411</v>
      </c>
      <c r="B44" s="314" t="s">
        <v>236</v>
      </c>
      <c r="C44" s="268"/>
      <c r="D44" s="268"/>
      <c r="E44" s="471"/>
      <c r="F44" s="472">
        <f t="shared" si="3"/>
        <v>0</v>
      </c>
      <c r="G44" s="472">
        <f t="shared" si="4"/>
        <v>0</v>
      </c>
      <c r="H44" s="318" t="s">
        <v>1433</v>
      </c>
    </row>
    <row r="45" ht="36" customHeight="1" spans="1:8">
      <c r="A45" s="354">
        <v>1100499</v>
      </c>
      <c r="B45" s="314" t="s">
        <v>161</v>
      </c>
      <c r="C45" s="268">
        <v>1246</v>
      </c>
      <c r="D45" s="268">
        <v>539</v>
      </c>
      <c r="E45" s="296">
        <v>941</v>
      </c>
      <c r="F45" s="472">
        <f t="shared" si="3"/>
        <v>-0.244783306581059</v>
      </c>
      <c r="G45" s="472">
        <f t="shared" si="4"/>
        <v>1.74582560296846</v>
      </c>
      <c r="H45" s="318" t="s">
        <v>1433</v>
      </c>
    </row>
    <row r="46" ht="36" customHeight="1" spans="1:8">
      <c r="A46" s="353">
        <v>11006</v>
      </c>
      <c r="B46" s="654" t="s">
        <v>1265</v>
      </c>
      <c r="C46" s="268">
        <f>C47</f>
        <v>0</v>
      </c>
      <c r="D46" s="268">
        <f>D47</f>
        <v>0</v>
      </c>
      <c r="E46" s="268">
        <f>E47</f>
        <v>0</v>
      </c>
      <c r="F46" s="472">
        <f t="shared" si="3"/>
        <v>0</v>
      </c>
      <c r="G46" s="472">
        <f t="shared" si="4"/>
        <v>0</v>
      </c>
      <c r="H46" s="318" t="str">
        <f>IF(LEN(A46)&lt;=57,"是",IF(B46&lt;&gt;"",IF(SUM(C46:E46)&lt;&gt;0,"是","否"),"否"))</f>
        <v>是</v>
      </c>
    </row>
    <row r="47" ht="36" customHeight="1" spans="1:8">
      <c r="A47" s="353">
        <v>1100603</v>
      </c>
      <c r="B47" s="314" t="s">
        <v>1434</v>
      </c>
      <c r="C47" s="268"/>
      <c r="D47" s="268"/>
      <c r="E47" s="471"/>
      <c r="F47" s="472">
        <f t="shared" si="3"/>
        <v>0</v>
      </c>
      <c r="G47" s="472">
        <f t="shared" si="4"/>
        <v>0</v>
      </c>
      <c r="H47" s="318" t="s">
        <v>1433</v>
      </c>
    </row>
    <row r="48" ht="36" customHeight="1" spans="1:8">
      <c r="A48" s="353">
        <v>11008</v>
      </c>
      <c r="B48" s="654" t="s">
        <v>68</v>
      </c>
      <c r="C48" s="268">
        <v>8553</v>
      </c>
      <c r="D48" s="268">
        <v>2157</v>
      </c>
      <c r="E48" s="122">
        <f>'09'!D287</f>
        <v>2340</v>
      </c>
      <c r="F48" s="472">
        <f t="shared" si="3"/>
        <v>-0.726411785338478</v>
      </c>
      <c r="G48" s="472">
        <f t="shared" si="4"/>
        <v>1.08484005563282</v>
      </c>
      <c r="H48" s="318" t="str">
        <f>IF(LEN(A48)&lt;=57,"是",IF(B48&lt;&gt;"",IF(SUM(C48:E48)&lt;&gt;0,"是","否"),"否"))</f>
        <v>是</v>
      </c>
    </row>
    <row r="49" ht="36" customHeight="1" spans="1:8">
      <c r="A49" s="353">
        <v>11009</v>
      </c>
      <c r="B49" s="654" t="s">
        <v>17</v>
      </c>
      <c r="C49" s="268">
        <v>13163</v>
      </c>
      <c r="D49" s="268"/>
      <c r="E49" s="230">
        <f>'03-2'!E107</f>
        <v>46511</v>
      </c>
      <c r="F49" s="472">
        <f t="shared" si="3"/>
        <v>2.53346501557396</v>
      </c>
      <c r="G49" s="472">
        <f t="shared" si="4"/>
        <v>0</v>
      </c>
      <c r="H49" s="318" t="str">
        <f>IF(LEN(A49)&lt;=57,"是",IF(B49&lt;&gt;"",IF(SUM(C49:E49)&lt;&gt;0,"是","否"),"否"))</f>
        <v>是</v>
      </c>
    </row>
    <row r="50" ht="36" customHeight="1" spans="1:8">
      <c r="A50" s="354">
        <v>11011</v>
      </c>
      <c r="B50" s="654" t="s">
        <v>1435</v>
      </c>
      <c r="C50" s="268">
        <v>76420</v>
      </c>
      <c r="D50" s="268"/>
      <c r="E50" s="230">
        <v>249700</v>
      </c>
      <c r="F50" s="472">
        <f t="shared" si="3"/>
        <v>2.26746924888773</v>
      </c>
      <c r="G50" s="472">
        <f t="shared" si="4"/>
        <v>0</v>
      </c>
      <c r="H50" s="318"/>
    </row>
    <row r="51" ht="36" customHeight="1" spans="1:12">
      <c r="A51" s="355"/>
      <c r="B51" s="356" t="s">
        <v>254</v>
      </c>
      <c r="C51" s="191">
        <f>SUM(C28:C29,C35)</f>
        <v>210708</v>
      </c>
      <c r="D51" s="191">
        <f>SUM(D28:D29,D35)</f>
        <v>129049</v>
      </c>
      <c r="E51" s="191">
        <f>SUM(E28:E29,E35)</f>
        <v>392456</v>
      </c>
      <c r="F51" s="475">
        <f t="shared" si="3"/>
        <v>0.862558611917915</v>
      </c>
      <c r="G51" s="475">
        <f t="shared" si="4"/>
        <v>3.04113941216127</v>
      </c>
      <c r="H51" s="318" t="str">
        <f>IF(LEN(A51)&lt;=57,"是",IF(B51&lt;&gt;"",IF(SUM(C51:E51)&lt;&gt;0,"是","否"),"否"))</f>
        <v>是</v>
      </c>
      <c r="J51" s="332" t="b">
        <f>C51='09'!D296</f>
        <v>1</v>
      </c>
      <c r="K51" s="332" t="b">
        <f>D51='09'!E296</f>
        <v>1</v>
      </c>
      <c r="L51" s="332" t="b">
        <f>E51='09'!F296</f>
        <v>1</v>
      </c>
    </row>
    <row r="52" ht="63.9" customHeight="1" spans="2:12">
      <c r="B52" s="357"/>
      <c r="C52" s="357"/>
      <c r="D52" s="357"/>
      <c r="E52" s="357"/>
      <c r="F52" s="357"/>
      <c r="G52" s="357"/>
      <c r="L52" s="375">
        <f>E51-'09'!F296</f>
        <v>0</v>
      </c>
    </row>
    <row r="53" hidden="1" spans="3:5">
      <c r="C53" s="332">
        <v>210708</v>
      </c>
      <c r="D53" s="332">
        <v>129049</v>
      </c>
      <c r="E53" s="333">
        <v>392456</v>
      </c>
    </row>
    <row r="54" hidden="1"/>
    <row r="55" hidden="1"/>
    <row r="56" ht="31.5" hidden="1" spans="2:5">
      <c r="B56" s="224" t="s">
        <v>255</v>
      </c>
      <c r="C56" s="224" t="b">
        <f>C51='09'!D296</f>
        <v>1</v>
      </c>
      <c r="D56" s="224" t="b">
        <f>D51='09'!E296</f>
        <v>1</v>
      </c>
      <c r="E56" s="224" t="b">
        <f>ROUND(E51,0)=ROUND('09'!F296,0)</f>
        <v>1</v>
      </c>
    </row>
    <row r="57" ht="31.5" hidden="1" spans="2:5">
      <c r="B57" s="224" t="s">
        <v>256</v>
      </c>
      <c r="C57" s="224">
        <f>C51-'09'!D296</f>
        <v>0</v>
      </c>
      <c r="D57" s="224">
        <f>D51-'09'!E296</f>
        <v>0</v>
      </c>
      <c r="E57" s="224">
        <f>ROUND(E51,0)-ROUND('09'!F296,0)</f>
        <v>0</v>
      </c>
    </row>
  </sheetData>
  <autoFilter xmlns:etc="http://www.wps.cn/officeDocument/2017/etCustomData" ref="A4:H53" etc:filterBottomFollowUsedRange="0">
    <extLst/>
  </autoFilter>
  <mergeCells count="7">
    <mergeCell ref="B1:G1"/>
    <mergeCell ref="D3:E3"/>
    <mergeCell ref="F3:G3"/>
    <mergeCell ref="B52:G52"/>
    <mergeCell ref="A3:A4"/>
    <mergeCell ref="B3:B4"/>
    <mergeCell ref="C3:C4"/>
  </mergeCells>
  <conditionalFormatting sqref="B30">
    <cfRule type="expression" dxfId="2" priority="24" stopIfTrue="1">
      <formula>"len($A:$A)=3"</formula>
    </cfRule>
  </conditionalFormatting>
  <conditionalFormatting sqref="B33">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B34">
    <cfRule type="expression" dxfId="2" priority="10" stopIfTrue="1">
      <formula>"len($A:$A)=3"</formula>
    </cfRule>
  </conditionalFormatting>
  <conditionalFormatting sqref="B36">
    <cfRule type="expression" dxfId="2" priority="18" stopIfTrue="1">
      <formula>"len($A:$A)=3"</formula>
    </cfRule>
  </conditionalFormatting>
  <conditionalFormatting sqref="E45">
    <cfRule type="expression" dxfId="2" priority="1" stopIfTrue="1">
      <formula>"len($A:$A)=3"</formula>
    </cfRule>
  </conditionalFormatting>
  <conditionalFormatting sqref="B47">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50">
    <cfRule type="expression" dxfId="2" priority="3" stopIfTrue="1">
      <formula>"len($A:$A)=3"</formula>
    </cfRule>
  </conditionalFormatting>
  <conditionalFormatting sqref="C56:E56">
    <cfRule type="containsText" dxfId="5" priority="8" operator="between" text="FALSE">
      <formula>NOT(ISERROR(SEARCH("FALSE",C56)))</formula>
    </cfRule>
  </conditionalFormatting>
  <conditionalFormatting sqref="C57:E57">
    <cfRule type="cellIs" dxfId="4" priority="9" operator="notEqual">
      <formula>0</formula>
    </cfRule>
  </conditionalFormatting>
  <conditionalFormatting sqref="B31:B3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B37:B45">
    <cfRule type="expression" dxfId="2" priority="15" stopIfTrue="1">
      <formula>"len($A:$A)=3"</formula>
    </cfRule>
    <cfRule type="expression" dxfId="2" priority="16" stopIfTrue="1">
      <formula>"len($A:$A)=3"</formula>
    </cfRule>
    <cfRule type="expression" dxfId="2" priority="17" stopIfTrue="1">
      <formula>"len($A:$A)=3"</formula>
    </cfRule>
  </conditionalFormatting>
  <conditionalFormatting sqref="E41:E42">
    <cfRule type="expression" dxfId="2" priority="2" stopIfTrue="1">
      <formula>"len($A:$A)=3"</formula>
    </cfRule>
  </conditionalFormatting>
  <conditionalFormatting sqref="B29 B35">
    <cfRule type="expression" dxfId="2" priority="40" stopIfTrue="1">
      <formula>"len($A:$A)=3"</formula>
    </cfRule>
  </conditionalFormatting>
  <conditionalFormatting sqref="E31:E34 E47 E37:E40 E43:E44">
    <cfRule type="expression" dxfId="2" priority="32" stopIfTrue="1">
      <formula>"len($A:$A)=3"</formula>
    </cfRule>
  </conditionalFormatting>
  <conditionalFormatting sqref="B46 B48:B49">
    <cfRule type="expression" dxfId="2" priority="1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O302"/>
  <sheetViews>
    <sheetView showZeros="0" view="pageBreakPreview" zoomScale="70" zoomScaleNormal="100" workbookViewId="0">
      <pane ySplit="4" topLeftCell="A289" activePane="bottomLeft" state="frozen"/>
      <selection/>
      <selection pane="bottomLeft" activeCell="D3" sqref="D3:D4"/>
    </sheetView>
  </sheetViews>
  <sheetFormatPr defaultColWidth="9" defaultRowHeight="20.25"/>
  <cols>
    <col min="1" max="1" width="9" style="273" hidden="1" customWidth="1"/>
    <col min="2" max="2" width="17.8833333333333" style="273" hidden="1" customWidth="1"/>
    <col min="3" max="3" width="43.775" style="273" customWidth="1"/>
    <col min="4" max="6" width="16.8833333333333" style="273" customWidth="1"/>
    <col min="7" max="8" width="15.1083333333333" style="274" customWidth="1"/>
    <col min="9" max="9" width="3.88333333333333" style="557" hidden="1" customWidth="1"/>
    <col min="10" max="10" width="11.4416666666667" style="273" hidden="1" customWidth="1"/>
    <col min="11" max="12" width="9" style="273" hidden="1" customWidth="1"/>
    <col min="13" max="13" width="12.8583333333333" style="508" hidden="1" customWidth="1"/>
    <col min="14" max="16" width="9" style="273" hidden="1" customWidth="1"/>
    <col min="17" max="16384" width="9" style="273"/>
  </cols>
  <sheetData>
    <row r="1" ht="41.4" customHeight="1" spans="3:8">
      <c r="C1" s="276" t="str">
        <f>YEAR(封面!$B$9)-1&amp;"年市本级政府性基金预算支出执行情况表"</f>
        <v>2024年市本级政府性基金预算支出执行情况表</v>
      </c>
      <c r="D1" s="276"/>
      <c r="E1" s="276"/>
      <c r="F1" s="276"/>
      <c r="G1" s="276"/>
      <c r="H1" s="276"/>
    </row>
    <row r="2" ht="20.1" customHeight="1" spans="2:8">
      <c r="B2" s="506"/>
      <c r="C2" s="643" t="s">
        <v>1676</v>
      </c>
      <c r="D2" s="644"/>
      <c r="E2" s="644"/>
      <c r="F2" s="277"/>
      <c r="G2" s="278"/>
      <c r="H2" s="278" t="s">
        <v>130</v>
      </c>
    </row>
    <row r="3" s="271" customFormat="1" ht="35.1" customHeight="1" spans="2:13">
      <c r="B3" s="114" t="s">
        <v>131</v>
      </c>
      <c r="C3" s="514" t="s">
        <v>132</v>
      </c>
      <c r="D3" s="114" t="str">
        <f>YEAR(封面!$B$9)-2&amp;"年
决算数"</f>
        <v>2023年
决算数</v>
      </c>
      <c r="E3" s="67" t="str">
        <f>YEAR(封面!$B$9)-1&amp;"年"</f>
        <v>2024年</v>
      </c>
      <c r="F3" s="67"/>
      <c r="G3" s="535" t="s">
        <v>133</v>
      </c>
      <c r="H3" s="535"/>
      <c r="M3" s="645"/>
    </row>
    <row r="4" s="271" customFormat="1" ht="35.1" customHeight="1" spans="2:15">
      <c r="B4" s="114"/>
      <c r="C4" s="514"/>
      <c r="D4" s="114"/>
      <c r="E4" s="67" t="s">
        <v>135</v>
      </c>
      <c r="F4" s="114" t="s">
        <v>136</v>
      </c>
      <c r="G4" s="67" t="str">
        <f>"比"&amp;YEAR(封面!$B$9)-2&amp;"年决算数增长%"</f>
        <v>比2023年决算数增长%</v>
      </c>
      <c r="H4" s="67" t="str">
        <f>"完成"&amp;YEAR(封面!$B$9)-1&amp;"年预算数的%"</f>
        <v>完成2024年预算数的%</v>
      </c>
      <c r="I4" s="282" t="s">
        <v>134</v>
      </c>
      <c r="J4" s="271" t="s">
        <v>300</v>
      </c>
      <c r="M4" s="520" t="s">
        <v>301</v>
      </c>
      <c r="O4" s="271" t="s">
        <v>1439</v>
      </c>
    </row>
    <row r="5" s="272" customFormat="1" ht="43.2" customHeight="1" spans="1:10">
      <c r="A5" s="506">
        <f>LEN(B5)</f>
        <v>3</v>
      </c>
      <c r="B5" s="298" t="s">
        <v>1677</v>
      </c>
      <c r="C5" s="285" t="s">
        <v>1440</v>
      </c>
      <c r="D5" s="286">
        <f>SUM(D6,D12,D18)</f>
        <v>1</v>
      </c>
      <c r="E5" s="286">
        <f>SUM(E6,E12,E18)</f>
        <v>0</v>
      </c>
      <c r="F5" s="286">
        <f>SUM(F6,F12,F18)</f>
        <v>0</v>
      </c>
      <c r="G5" s="475">
        <f>IF(D5&lt;0,"",IFERROR(F5/D5-1,0))</f>
        <v>-1</v>
      </c>
      <c r="H5" s="475">
        <f>IF(D5&lt;0,"",IFERROR(F5/E5,0))</f>
        <v>0</v>
      </c>
      <c r="I5" s="646" t="str">
        <f>IF(LEN(B5)=3,"是",IF(C5&lt;&gt;"",IF(SUM(D5:F5)&lt;&gt;0,"是","否"),"是"))</f>
        <v>是</v>
      </c>
      <c r="J5" s="271" t="str">
        <f>IF(LEN(B5)=3,"类",IF(LEN(B5)=5,"款","项"))</f>
        <v>类</v>
      </c>
    </row>
    <row r="6" s="272" customFormat="1" ht="43.2" customHeight="1" spans="1:10">
      <c r="A6" s="506">
        <f t="shared" ref="A6:A37" si="0">LEN(B6)</f>
        <v>5</v>
      </c>
      <c r="B6" s="299" t="s">
        <v>1678</v>
      </c>
      <c r="C6" s="314" t="s">
        <v>1441</v>
      </c>
      <c r="D6" s="230">
        <f>SUM(D7:D11)</f>
        <v>1</v>
      </c>
      <c r="E6" s="230">
        <f>SUM(E7:E11)</f>
        <v>0</v>
      </c>
      <c r="F6" s="230">
        <f>SUM(F7:F11)</f>
        <v>0</v>
      </c>
      <c r="G6" s="475">
        <f t="shared" ref="G6:G69" si="1">IF(D6&lt;0,"",IFERROR(F6/D6-1,0))</f>
        <v>-1</v>
      </c>
      <c r="H6" s="475">
        <f t="shared" ref="H6:H69" si="2">IF(D6&lt;0,"",IFERROR(F6/E6,0))</f>
        <v>0</v>
      </c>
      <c r="I6" s="646" t="str">
        <f t="shared" ref="I6:I69" si="3">IF(LEN(B6)=3,"是",IF(C6&lt;&gt;"",IF(SUM(D6:F6)&lt;&gt;0,"是","否"),"是"))</f>
        <v>是</v>
      </c>
      <c r="J6" s="271" t="str">
        <f t="shared" ref="J6:J69" si="4">IF(LEN(B6)=3,"类",IF(LEN(B6)=5,"款","项"))</f>
        <v>款</v>
      </c>
    </row>
    <row r="7" s="273" customFormat="1" ht="43.2" customHeight="1" spans="1:15">
      <c r="A7" s="506">
        <f t="shared" si="0"/>
        <v>7</v>
      </c>
      <c r="B7" s="295">
        <v>2070701</v>
      </c>
      <c r="C7" s="439" t="s">
        <v>1442</v>
      </c>
      <c r="D7" s="296">
        <v>1</v>
      </c>
      <c r="E7" s="296"/>
      <c r="F7" s="296"/>
      <c r="G7" s="472">
        <f t="shared" si="1"/>
        <v>-1</v>
      </c>
      <c r="H7" s="472">
        <f t="shared" si="2"/>
        <v>0</v>
      </c>
      <c r="I7" s="646" t="str">
        <f t="shared" si="3"/>
        <v>是</v>
      </c>
      <c r="J7" s="271" t="str">
        <f t="shared" si="4"/>
        <v>项</v>
      </c>
      <c r="O7" s="272"/>
    </row>
    <row r="8" s="273" customFormat="1" ht="43.2" customHeight="1" spans="1:15">
      <c r="A8" s="506">
        <f t="shared" si="0"/>
        <v>7</v>
      </c>
      <c r="B8" s="295">
        <v>2070702</v>
      </c>
      <c r="C8" s="439" t="s">
        <v>1443</v>
      </c>
      <c r="D8" s="296"/>
      <c r="E8" s="296"/>
      <c r="F8" s="296"/>
      <c r="G8" s="472">
        <f t="shared" si="1"/>
        <v>0</v>
      </c>
      <c r="H8" s="472">
        <f t="shared" si="2"/>
        <v>0</v>
      </c>
      <c r="I8" s="646" t="str">
        <f t="shared" si="3"/>
        <v>否</v>
      </c>
      <c r="J8" s="271" t="str">
        <f t="shared" si="4"/>
        <v>项</v>
      </c>
      <c r="O8" s="272"/>
    </row>
    <row r="9" s="273" customFormat="1" ht="43.2" customHeight="1" spans="1:15">
      <c r="A9" s="506">
        <f t="shared" si="0"/>
        <v>7</v>
      </c>
      <c r="B9" s="295">
        <v>2070703</v>
      </c>
      <c r="C9" s="439" t="s">
        <v>1444</v>
      </c>
      <c r="D9" s="296"/>
      <c r="E9" s="296"/>
      <c r="F9" s="296"/>
      <c r="G9" s="472">
        <f t="shared" si="1"/>
        <v>0</v>
      </c>
      <c r="H9" s="472">
        <f t="shared" si="2"/>
        <v>0</v>
      </c>
      <c r="I9" s="646" t="str">
        <f t="shared" si="3"/>
        <v>否</v>
      </c>
      <c r="J9" s="271" t="str">
        <f t="shared" si="4"/>
        <v>项</v>
      </c>
      <c r="O9" s="272"/>
    </row>
    <row r="10" s="273" customFormat="1" ht="43.2" customHeight="1" spans="1:15">
      <c r="A10" s="506">
        <f t="shared" si="0"/>
        <v>7</v>
      </c>
      <c r="B10" s="295">
        <v>2070704</v>
      </c>
      <c r="C10" s="439" t="s">
        <v>1445</v>
      </c>
      <c r="D10" s="296"/>
      <c r="E10" s="296"/>
      <c r="F10" s="296"/>
      <c r="G10" s="472">
        <f t="shared" si="1"/>
        <v>0</v>
      </c>
      <c r="H10" s="472">
        <f t="shared" si="2"/>
        <v>0</v>
      </c>
      <c r="I10" s="646" t="str">
        <f t="shared" si="3"/>
        <v>否</v>
      </c>
      <c r="J10" s="271" t="str">
        <f t="shared" si="4"/>
        <v>项</v>
      </c>
      <c r="O10" s="272"/>
    </row>
    <row r="11" s="272" customFormat="1" ht="43.2" customHeight="1" spans="1:13">
      <c r="A11" s="506">
        <f t="shared" si="0"/>
        <v>7</v>
      </c>
      <c r="B11" s="295">
        <v>2070799</v>
      </c>
      <c r="C11" s="439" t="s">
        <v>1446</v>
      </c>
      <c r="D11" s="296"/>
      <c r="E11" s="296"/>
      <c r="F11" s="296"/>
      <c r="G11" s="472">
        <f t="shared" si="1"/>
        <v>0</v>
      </c>
      <c r="H11" s="472">
        <f t="shared" si="2"/>
        <v>0</v>
      </c>
      <c r="I11" s="646" t="str">
        <f t="shared" si="3"/>
        <v>否</v>
      </c>
      <c r="J11" s="271" t="str">
        <f t="shared" si="4"/>
        <v>项</v>
      </c>
      <c r="M11" s="273"/>
    </row>
    <row r="12" s="272" customFormat="1" ht="43.2" customHeight="1" spans="1:10">
      <c r="A12" s="506">
        <f t="shared" si="0"/>
        <v>5</v>
      </c>
      <c r="B12" s="295">
        <v>20709</v>
      </c>
      <c r="C12" s="314" t="s">
        <v>1447</v>
      </c>
      <c r="D12" s="296">
        <f>SUM(D13:D17)</f>
        <v>0</v>
      </c>
      <c r="E12" s="296">
        <f>SUM(E13:E17)</f>
        <v>0</v>
      </c>
      <c r="F12" s="296">
        <f>SUM(F13:F17)</f>
        <v>0</v>
      </c>
      <c r="G12" s="475">
        <f t="shared" si="1"/>
        <v>0</v>
      </c>
      <c r="H12" s="475">
        <f t="shared" si="2"/>
        <v>0</v>
      </c>
      <c r="I12" s="646" t="str">
        <f t="shared" si="3"/>
        <v>否</v>
      </c>
      <c r="J12" s="271" t="str">
        <f t="shared" si="4"/>
        <v>款</v>
      </c>
    </row>
    <row r="13" s="273" customFormat="1" ht="43.2" customHeight="1" spans="1:15">
      <c r="A13" s="506">
        <f t="shared" si="0"/>
        <v>7</v>
      </c>
      <c r="B13" s="295">
        <v>2070901</v>
      </c>
      <c r="C13" s="439" t="s">
        <v>1448</v>
      </c>
      <c r="D13" s="296"/>
      <c r="E13" s="296"/>
      <c r="F13" s="296"/>
      <c r="G13" s="472">
        <f t="shared" si="1"/>
        <v>0</v>
      </c>
      <c r="H13" s="472">
        <f t="shared" si="2"/>
        <v>0</v>
      </c>
      <c r="I13" s="646" t="str">
        <f t="shared" si="3"/>
        <v>否</v>
      </c>
      <c r="J13" s="271" t="str">
        <f t="shared" si="4"/>
        <v>项</v>
      </c>
      <c r="O13" s="272"/>
    </row>
    <row r="14" s="273" customFormat="1" ht="43.2" customHeight="1" spans="1:15">
      <c r="A14" s="506">
        <f t="shared" si="0"/>
        <v>7</v>
      </c>
      <c r="B14" s="295">
        <v>2070902</v>
      </c>
      <c r="C14" s="439" t="s">
        <v>1449</v>
      </c>
      <c r="D14" s="296"/>
      <c r="E14" s="296"/>
      <c r="F14" s="296"/>
      <c r="G14" s="472">
        <f t="shared" si="1"/>
        <v>0</v>
      </c>
      <c r="H14" s="472">
        <f t="shared" si="2"/>
        <v>0</v>
      </c>
      <c r="I14" s="646" t="str">
        <f t="shared" si="3"/>
        <v>否</v>
      </c>
      <c r="J14" s="271" t="str">
        <f t="shared" si="4"/>
        <v>项</v>
      </c>
      <c r="O14" s="272"/>
    </row>
    <row r="15" s="273" customFormat="1" ht="43.2" customHeight="1" spans="1:15">
      <c r="A15" s="506">
        <f t="shared" si="0"/>
        <v>7</v>
      </c>
      <c r="B15" s="295">
        <v>2070903</v>
      </c>
      <c r="C15" s="439" t="s">
        <v>1450</v>
      </c>
      <c r="D15" s="296"/>
      <c r="E15" s="296"/>
      <c r="F15" s="296"/>
      <c r="G15" s="472">
        <f t="shared" si="1"/>
        <v>0</v>
      </c>
      <c r="H15" s="472">
        <f t="shared" si="2"/>
        <v>0</v>
      </c>
      <c r="I15" s="646" t="str">
        <f t="shared" si="3"/>
        <v>否</v>
      </c>
      <c r="J15" s="271" t="str">
        <f t="shared" si="4"/>
        <v>项</v>
      </c>
      <c r="O15" s="272"/>
    </row>
    <row r="16" s="273" customFormat="1" ht="43.2" customHeight="1" spans="1:15">
      <c r="A16" s="506">
        <f t="shared" si="0"/>
        <v>7</v>
      </c>
      <c r="B16" s="295">
        <v>2070904</v>
      </c>
      <c r="C16" s="439" t="s">
        <v>1451</v>
      </c>
      <c r="D16" s="296"/>
      <c r="E16" s="296"/>
      <c r="F16" s="296"/>
      <c r="G16" s="472">
        <f t="shared" si="1"/>
        <v>0</v>
      </c>
      <c r="H16" s="472">
        <f t="shared" si="2"/>
        <v>0</v>
      </c>
      <c r="I16" s="646" t="str">
        <f t="shared" si="3"/>
        <v>否</v>
      </c>
      <c r="J16" s="271" t="str">
        <f t="shared" si="4"/>
        <v>项</v>
      </c>
      <c r="O16" s="272"/>
    </row>
    <row r="17" s="273" customFormat="1" ht="43.2" customHeight="1" spans="1:15">
      <c r="A17" s="506">
        <f t="shared" si="0"/>
        <v>7</v>
      </c>
      <c r="B17" s="295">
        <v>2070999</v>
      </c>
      <c r="C17" s="439" t="s">
        <v>1452</v>
      </c>
      <c r="D17" s="296"/>
      <c r="E17" s="296"/>
      <c r="F17" s="296"/>
      <c r="G17" s="472">
        <f t="shared" si="1"/>
        <v>0</v>
      </c>
      <c r="H17" s="472">
        <f t="shared" si="2"/>
        <v>0</v>
      </c>
      <c r="I17" s="646" t="str">
        <f t="shared" si="3"/>
        <v>否</v>
      </c>
      <c r="J17" s="271" t="str">
        <f t="shared" si="4"/>
        <v>项</v>
      </c>
      <c r="O17" s="272"/>
    </row>
    <row r="18" s="272" customFormat="1" ht="43.2" customHeight="1" spans="1:10">
      <c r="A18" s="506">
        <f t="shared" si="0"/>
        <v>5</v>
      </c>
      <c r="B18" s="295">
        <v>20710</v>
      </c>
      <c r="C18" s="314" t="s">
        <v>1453</v>
      </c>
      <c r="D18" s="296">
        <f>SUM(D19:D20)</f>
        <v>0</v>
      </c>
      <c r="E18" s="296">
        <f>SUM(E19:E20)</f>
        <v>0</v>
      </c>
      <c r="F18" s="296">
        <f>SUM(F19:F20)</f>
        <v>0</v>
      </c>
      <c r="G18" s="475">
        <f t="shared" si="1"/>
        <v>0</v>
      </c>
      <c r="H18" s="475">
        <f t="shared" si="2"/>
        <v>0</v>
      </c>
      <c r="I18" s="646" t="str">
        <f t="shared" si="3"/>
        <v>否</v>
      </c>
      <c r="J18" s="271" t="str">
        <f t="shared" si="4"/>
        <v>款</v>
      </c>
    </row>
    <row r="19" s="273" customFormat="1" ht="43.2" customHeight="1" spans="1:15">
      <c r="A19" s="506">
        <f t="shared" si="0"/>
        <v>7</v>
      </c>
      <c r="B19" s="295">
        <v>2071001</v>
      </c>
      <c r="C19" s="439" t="s">
        <v>1454</v>
      </c>
      <c r="D19" s="296"/>
      <c r="E19" s="296"/>
      <c r="F19" s="296"/>
      <c r="G19" s="472">
        <f t="shared" si="1"/>
        <v>0</v>
      </c>
      <c r="H19" s="472">
        <f t="shared" si="2"/>
        <v>0</v>
      </c>
      <c r="I19" s="646" t="str">
        <f t="shared" si="3"/>
        <v>否</v>
      </c>
      <c r="J19" s="271" t="str">
        <f t="shared" si="4"/>
        <v>项</v>
      </c>
      <c r="O19" s="272"/>
    </row>
    <row r="20" s="273" customFormat="1" ht="43.2" customHeight="1" spans="1:15">
      <c r="A20" s="506">
        <f t="shared" si="0"/>
        <v>7</v>
      </c>
      <c r="B20" s="295">
        <v>2071099</v>
      </c>
      <c r="C20" s="439" t="s">
        <v>1455</v>
      </c>
      <c r="D20" s="296"/>
      <c r="E20" s="296"/>
      <c r="F20" s="296"/>
      <c r="G20" s="472">
        <f t="shared" si="1"/>
        <v>0</v>
      </c>
      <c r="H20" s="472">
        <f t="shared" si="2"/>
        <v>0</v>
      </c>
      <c r="I20" s="646" t="str">
        <f t="shared" si="3"/>
        <v>否</v>
      </c>
      <c r="J20" s="271" t="str">
        <f t="shared" si="4"/>
        <v>项</v>
      </c>
      <c r="O20" s="272"/>
    </row>
    <row r="21" s="273" customFormat="1" ht="43.2" customHeight="1" spans="1:15">
      <c r="A21" s="506">
        <f t="shared" si="0"/>
        <v>3</v>
      </c>
      <c r="B21" s="298">
        <v>208</v>
      </c>
      <c r="C21" s="285" t="s">
        <v>1456</v>
      </c>
      <c r="D21" s="286">
        <f>SUM(D22,D26,D30)</f>
        <v>43</v>
      </c>
      <c r="E21" s="286">
        <f>SUM(E22,E26,E30)</f>
        <v>0</v>
      </c>
      <c r="F21" s="269">
        <f>SUM(F22,F26,F30)</f>
        <v>0</v>
      </c>
      <c r="G21" s="475">
        <f t="shared" si="1"/>
        <v>-1</v>
      </c>
      <c r="H21" s="475">
        <f t="shared" si="2"/>
        <v>0</v>
      </c>
      <c r="I21" s="646" t="str">
        <f t="shared" si="3"/>
        <v>是</v>
      </c>
      <c r="J21" s="271" t="str">
        <f t="shared" si="4"/>
        <v>类</v>
      </c>
      <c r="O21" s="272"/>
    </row>
    <row r="22" s="272" customFormat="1" ht="43.2" customHeight="1" spans="1:10">
      <c r="A22" s="506">
        <f t="shared" si="0"/>
        <v>5</v>
      </c>
      <c r="B22" s="299">
        <v>20822</v>
      </c>
      <c r="C22" s="314" t="s">
        <v>1457</v>
      </c>
      <c r="D22" s="230">
        <f>SUM(D23:D25)</f>
        <v>43</v>
      </c>
      <c r="E22" s="230">
        <f>SUM(E23:E25)</f>
        <v>0</v>
      </c>
      <c r="F22" s="268">
        <f>SUM(F23:F25)</f>
        <v>0</v>
      </c>
      <c r="G22" s="475">
        <f t="shared" si="1"/>
        <v>-1</v>
      </c>
      <c r="H22" s="475">
        <f t="shared" si="2"/>
        <v>0</v>
      </c>
      <c r="I22" s="646" t="str">
        <f t="shared" si="3"/>
        <v>是</v>
      </c>
      <c r="J22" s="271" t="str">
        <f t="shared" si="4"/>
        <v>款</v>
      </c>
    </row>
    <row r="23" ht="43.2" customHeight="1" spans="1:15">
      <c r="A23" s="506">
        <f t="shared" si="0"/>
        <v>7</v>
      </c>
      <c r="B23" s="299">
        <v>2082201</v>
      </c>
      <c r="C23" s="439" t="s">
        <v>1458</v>
      </c>
      <c r="D23" s="296">
        <v>43</v>
      </c>
      <c r="E23" s="296"/>
      <c r="F23" s="525"/>
      <c r="G23" s="472">
        <f t="shared" si="1"/>
        <v>-1</v>
      </c>
      <c r="H23" s="472">
        <f t="shared" si="2"/>
        <v>0</v>
      </c>
      <c r="I23" s="646" t="str">
        <f t="shared" si="3"/>
        <v>是</v>
      </c>
      <c r="J23" s="271" t="str">
        <f t="shared" si="4"/>
        <v>项</v>
      </c>
      <c r="M23" s="273"/>
      <c r="O23" s="272"/>
    </row>
    <row r="24" s="272" customFormat="1" ht="43.2" customHeight="1" spans="1:13">
      <c r="A24" s="506">
        <f t="shared" si="0"/>
        <v>7</v>
      </c>
      <c r="B24" s="299">
        <v>2082202</v>
      </c>
      <c r="C24" s="439" t="s">
        <v>1459</v>
      </c>
      <c r="D24" s="296"/>
      <c r="E24" s="296"/>
      <c r="F24" s="525"/>
      <c r="G24" s="472">
        <f t="shared" si="1"/>
        <v>0</v>
      </c>
      <c r="H24" s="472">
        <f t="shared" si="2"/>
        <v>0</v>
      </c>
      <c r="I24" s="646" t="str">
        <f t="shared" si="3"/>
        <v>否</v>
      </c>
      <c r="J24" s="271" t="str">
        <f t="shared" si="4"/>
        <v>项</v>
      </c>
      <c r="M24" s="273"/>
    </row>
    <row r="25" s="273" customFormat="1" ht="43.2" customHeight="1" spans="1:15">
      <c r="A25" s="506">
        <f t="shared" si="0"/>
        <v>7</v>
      </c>
      <c r="B25" s="299">
        <v>2082299</v>
      </c>
      <c r="C25" s="439" t="s">
        <v>1460</v>
      </c>
      <c r="D25" s="296"/>
      <c r="E25" s="296"/>
      <c r="F25" s="525"/>
      <c r="G25" s="472">
        <f t="shared" si="1"/>
        <v>0</v>
      </c>
      <c r="H25" s="472">
        <f t="shared" si="2"/>
        <v>0</v>
      </c>
      <c r="I25" s="646" t="str">
        <f t="shared" si="3"/>
        <v>否</v>
      </c>
      <c r="J25" s="271" t="str">
        <f t="shared" si="4"/>
        <v>项</v>
      </c>
      <c r="O25" s="272"/>
    </row>
    <row r="26" s="273" customFormat="1" ht="43.2" customHeight="1" spans="1:15">
      <c r="A26" s="506">
        <f t="shared" si="0"/>
        <v>5</v>
      </c>
      <c r="B26" s="299">
        <v>20823</v>
      </c>
      <c r="C26" s="314" t="s">
        <v>1461</v>
      </c>
      <c r="D26" s="296">
        <f>SUM(D27:D29)</f>
        <v>0</v>
      </c>
      <c r="E26" s="296">
        <f>SUM(E27:E29)</f>
        <v>0</v>
      </c>
      <c r="F26" s="525">
        <f>SUM(F27:F29)</f>
        <v>0</v>
      </c>
      <c r="G26" s="475">
        <f t="shared" si="1"/>
        <v>0</v>
      </c>
      <c r="H26" s="475">
        <f t="shared" si="2"/>
        <v>0</v>
      </c>
      <c r="I26" s="646" t="str">
        <f t="shared" si="3"/>
        <v>否</v>
      </c>
      <c r="J26" s="271" t="str">
        <f t="shared" si="4"/>
        <v>款</v>
      </c>
      <c r="O26" s="272"/>
    </row>
    <row r="27" s="273" customFormat="1" ht="43.2" customHeight="1" spans="1:15">
      <c r="A27" s="506">
        <f t="shared" si="0"/>
        <v>7</v>
      </c>
      <c r="B27" s="299">
        <v>2082301</v>
      </c>
      <c r="C27" s="439" t="s">
        <v>1458</v>
      </c>
      <c r="D27" s="296"/>
      <c r="E27" s="296"/>
      <c r="F27" s="525"/>
      <c r="G27" s="472">
        <f t="shared" si="1"/>
        <v>0</v>
      </c>
      <c r="H27" s="472">
        <f t="shared" si="2"/>
        <v>0</v>
      </c>
      <c r="I27" s="646" t="str">
        <f t="shared" si="3"/>
        <v>否</v>
      </c>
      <c r="J27" s="271" t="str">
        <f t="shared" si="4"/>
        <v>项</v>
      </c>
      <c r="O27" s="272"/>
    </row>
    <row r="28" s="273" customFormat="1" ht="43.2" customHeight="1" spans="1:15">
      <c r="A28" s="506">
        <f t="shared" si="0"/>
        <v>7</v>
      </c>
      <c r="B28" s="299">
        <v>2082302</v>
      </c>
      <c r="C28" s="439" t="s">
        <v>1459</v>
      </c>
      <c r="D28" s="296"/>
      <c r="E28" s="296"/>
      <c r="F28" s="525"/>
      <c r="G28" s="472">
        <f t="shared" si="1"/>
        <v>0</v>
      </c>
      <c r="H28" s="472">
        <f t="shared" si="2"/>
        <v>0</v>
      </c>
      <c r="I28" s="646" t="str">
        <f t="shared" si="3"/>
        <v>否</v>
      </c>
      <c r="J28" s="271" t="str">
        <f t="shared" si="4"/>
        <v>项</v>
      </c>
      <c r="O28" s="272"/>
    </row>
    <row r="29" s="272" customFormat="1" ht="43.2" customHeight="1" spans="1:13">
      <c r="A29" s="506">
        <f t="shared" si="0"/>
        <v>7</v>
      </c>
      <c r="B29" s="299">
        <v>2082399</v>
      </c>
      <c r="C29" s="439" t="s">
        <v>1462</v>
      </c>
      <c r="D29" s="296"/>
      <c r="E29" s="296"/>
      <c r="F29" s="525"/>
      <c r="G29" s="472">
        <f t="shared" si="1"/>
        <v>0</v>
      </c>
      <c r="H29" s="472">
        <f t="shared" si="2"/>
        <v>0</v>
      </c>
      <c r="I29" s="646" t="str">
        <f t="shared" si="3"/>
        <v>否</v>
      </c>
      <c r="J29" s="271" t="str">
        <f t="shared" si="4"/>
        <v>项</v>
      </c>
      <c r="M29" s="273"/>
    </row>
    <row r="30" s="272" customFormat="1" ht="43.2" customHeight="1" spans="1:10">
      <c r="A30" s="506">
        <f t="shared" si="0"/>
        <v>5</v>
      </c>
      <c r="B30" s="299">
        <v>20829</v>
      </c>
      <c r="C30" s="314" t="s">
        <v>1463</v>
      </c>
      <c r="D30" s="296">
        <f>SUM(D31:D32)</f>
        <v>0</v>
      </c>
      <c r="E30" s="296">
        <f>SUM(E31:E32)</f>
        <v>0</v>
      </c>
      <c r="F30" s="525">
        <f>SUM(F31:F32)</f>
        <v>0</v>
      </c>
      <c r="G30" s="475">
        <f t="shared" si="1"/>
        <v>0</v>
      </c>
      <c r="H30" s="475">
        <f t="shared" si="2"/>
        <v>0</v>
      </c>
      <c r="I30" s="646" t="str">
        <f t="shared" si="3"/>
        <v>否</v>
      </c>
      <c r="J30" s="271" t="str">
        <f t="shared" si="4"/>
        <v>款</v>
      </c>
    </row>
    <row r="31" s="273" customFormat="1" ht="43.2" customHeight="1" spans="1:15">
      <c r="A31" s="506">
        <f t="shared" si="0"/>
        <v>7</v>
      </c>
      <c r="B31" s="299">
        <v>2082901</v>
      </c>
      <c r="C31" s="439" t="s">
        <v>1459</v>
      </c>
      <c r="D31" s="296"/>
      <c r="E31" s="296"/>
      <c r="F31" s="525"/>
      <c r="G31" s="472">
        <f t="shared" si="1"/>
        <v>0</v>
      </c>
      <c r="H31" s="472">
        <f t="shared" si="2"/>
        <v>0</v>
      </c>
      <c r="I31" s="646" t="str">
        <f t="shared" si="3"/>
        <v>否</v>
      </c>
      <c r="J31" s="271" t="str">
        <f t="shared" si="4"/>
        <v>项</v>
      </c>
      <c r="O31" s="272"/>
    </row>
    <row r="32" s="272" customFormat="1" ht="43.2" customHeight="1" spans="1:13">
      <c r="A32" s="506">
        <f t="shared" si="0"/>
        <v>7</v>
      </c>
      <c r="B32" s="299">
        <v>2082999</v>
      </c>
      <c r="C32" s="439" t="s">
        <v>1464</v>
      </c>
      <c r="D32" s="296"/>
      <c r="E32" s="296"/>
      <c r="F32" s="525"/>
      <c r="G32" s="472">
        <f t="shared" si="1"/>
        <v>0</v>
      </c>
      <c r="H32" s="472">
        <f t="shared" si="2"/>
        <v>0</v>
      </c>
      <c r="I32" s="646" t="str">
        <f t="shared" si="3"/>
        <v>否</v>
      </c>
      <c r="J32" s="271" t="str">
        <f t="shared" si="4"/>
        <v>项</v>
      </c>
      <c r="M32" s="273"/>
    </row>
    <row r="33" s="273" customFormat="1" ht="43.2" customHeight="1" spans="1:15">
      <c r="A33" s="506">
        <f t="shared" si="0"/>
        <v>3</v>
      </c>
      <c r="B33" s="294">
        <v>211</v>
      </c>
      <c r="C33" s="285" t="s">
        <v>1465</v>
      </c>
      <c r="D33" s="286">
        <f>SUM(D34,D39)</f>
        <v>0</v>
      </c>
      <c r="E33" s="286">
        <f>SUM(E34,E39)</f>
        <v>0</v>
      </c>
      <c r="F33" s="286">
        <f>SUM(F34,F39)</f>
        <v>0</v>
      </c>
      <c r="G33" s="475">
        <f t="shared" si="1"/>
        <v>0</v>
      </c>
      <c r="H33" s="475">
        <f t="shared" si="2"/>
        <v>0</v>
      </c>
      <c r="I33" s="646" t="str">
        <f t="shared" si="3"/>
        <v>是</v>
      </c>
      <c r="J33" s="271" t="str">
        <f t="shared" si="4"/>
        <v>类</v>
      </c>
      <c r="O33" s="272"/>
    </row>
    <row r="34" s="273" customFormat="1" ht="43.2" customHeight="1" spans="1:15">
      <c r="A34" s="506">
        <f t="shared" si="0"/>
        <v>5</v>
      </c>
      <c r="B34" s="295">
        <v>21160</v>
      </c>
      <c r="C34" s="314" t="s">
        <v>1466</v>
      </c>
      <c r="D34" s="296">
        <f>SUM(D35:D38)</f>
        <v>0</v>
      </c>
      <c r="E34" s="296">
        <f>SUM(E35:E38)</f>
        <v>0</v>
      </c>
      <c r="F34" s="296">
        <f>SUM(F35:F38)</f>
        <v>0</v>
      </c>
      <c r="G34" s="475">
        <f t="shared" si="1"/>
        <v>0</v>
      </c>
      <c r="H34" s="475">
        <f t="shared" si="2"/>
        <v>0</v>
      </c>
      <c r="I34" s="646" t="str">
        <f t="shared" si="3"/>
        <v>否</v>
      </c>
      <c r="J34" s="271" t="str">
        <f t="shared" si="4"/>
        <v>款</v>
      </c>
      <c r="O34" s="272"/>
    </row>
    <row r="35" s="273" customFormat="1" ht="43.2" customHeight="1" spans="1:15">
      <c r="A35" s="506">
        <f t="shared" si="0"/>
        <v>7</v>
      </c>
      <c r="B35" s="299">
        <v>2116001</v>
      </c>
      <c r="C35" s="439" t="s">
        <v>1467</v>
      </c>
      <c r="D35" s="296"/>
      <c r="E35" s="296"/>
      <c r="F35" s="296"/>
      <c r="G35" s="472">
        <f t="shared" si="1"/>
        <v>0</v>
      </c>
      <c r="H35" s="472">
        <f t="shared" si="2"/>
        <v>0</v>
      </c>
      <c r="I35" s="646" t="str">
        <f t="shared" si="3"/>
        <v>否</v>
      </c>
      <c r="J35" s="271" t="str">
        <f t="shared" si="4"/>
        <v>项</v>
      </c>
      <c r="O35" s="272"/>
    </row>
    <row r="36" s="273" customFormat="1" ht="43.2" customHeight="1" spans="1:15">
      <c r="A36" s="506">
        <f t="shared" si="0"/>
        <v>7</v>
      </c>
      <c r="B36" s="299">
        <v>2116002</v>
      </c>
      <c r="C36" s="439" t="s">
        <v>1468</v>
      </c>
      <c r="D36" s="296"/>
      <c r="E36" s="296"/>
      <c r="F36" s="296"/>
      <c r="G36" s="472">
        <f t="shared" si="1"/>
        <v>0</v>
      </c>
      <c r="H36" s="472">
        <f t="shared" si="2"/>
        <v>0</v>
      </c>
      <c r="I36" s="646" t="str">
        <f t="shared" si="3"/>
        <v>否</v>
      </c>
      <c r="J36" s="271" t="str">
        <f t="shared" si="4"/>
        <v>项</v>
      </c>
      <c r="O36" s="272"/>
    </row>
    <row r="37" s="273" customFormat="1" ht="43.2" customHeight="1" spans="1:15">
      <c r="A37" s="506">
        <f t="shared" si="0"/>
        <v>7</v>
      </c>
      <c r="B37" s="299">
        <v>2116003</v>
      </c>
      <c r="C37" s="439" t="s">
        <v>1469</v>
      </c>
      <c r="D37" s="296"/>
      <c r="E37" s="296"/>
      <c r="F37" s="296"/>
      <c r="G37" s="472">
        <f t="shared" si="1"/>
        <v>0</v>
      </c>
      <c r="H37" s="472">
        <f t="shared" si="2"/>
        <v>0</v>
      </c>
      <c r="I37" s="646" t="str">
        <f t="shared" si="3"/>
        <v>否</v>
      </c>
      <c r="J37" s="271" t="str">
        <f t="shared" si="4"/>
        <v>项</v>
      </c>
      <c r="O37" s="272"/>
    </row>
    <row r="38" s="273" customFormat="1" ht="43.2" customHeight="1" spans="1:15">
      <c r="A38" s="506">
        <f t="shared" ref="A38:A69" si="5">LEN(B38)</f>
        <v>7</v>
      </c>
      <c r="B38" s="299">
        <v>2116099</v>
      </c>
      <c r="C38" s="439" t="s">
        <v>1470</v>
      </c>
      <c r="D38" s="296"/>
      <c r="E38" s="296"/>
      <c r="F38" s="296"/>
      <c r="G38" s="472">
        <f t="shared" si="1"/>
        <v>0</v>
      </c>
      <c r="H38" s="472">
        <f t="shared" si="2"/>
        <v>0</v>
      </c>
      <c r="I38" s="646" t="str">
        <f t="shared" si="3"/>
        <v>否</v>
      </c>
      <c r="J38" s="271" t="str">
        <f t="shared" si="4"/>
        <v>项</v>
      </c>
      <c r="O38" s="272"/>
    </row>
    <row r="39" s="273" customFormat="1" ht="43.2" customHeight="1" spans="1:15">
      <c r="A39" s="506">
        <f t="shared" si="5"/>
        <v>5</v>
      </c>
      <c r="B39" s="299">
        <v>21161</v>
      </c>
      <c r="C39" s="314" t="s">
        <v>1471</v>
      </c>
      <c r="D39" s="296">
        <f>SUM(D40:D43)</f>
        <v>0</v>
      </c>
      <c r="E39" s="296">
        <f>SUM(E40:E43)</f>
        <v>0</v>
      </c>
      <c r="F39" s="296">
        <f>SUM(F40:F43)</f>
        <v>0</v>
      </c>
      <c r="G39" s="475">
        <f t="shared" si="1"/>
        <v>0</v>
      </c>
      <c r="H39" s="475">
        <f t="shared" si="2"/>
        <v>0</v>
      </c>
      <c r="I39" s="646" t="str">
        <f t="shared" si="3"/>
        <v>否</v>
      </c>
      <c r="J39" s="271" t="str">
        <f t="shared" si="4"/>
        <v>款</v>
      </c>
      <c r="O39" s="272"/>
    </row>
    <row r="40" s="272" customFormat="1" ht="43.2" customHeight="1" spans="1:13">
      <c r="A40" s="506">
        <f t="shared" si="5"/>
        <v>7</v>
      </c>
      <c r="B40" s="299">
        <v>2116101</v>
      </c>
      <c r="C40" s="439" t="s">
        <v>1472</v>
      </c>
      <c r="D40" s="296"/>
      <c r="E40" s="296"/>
      <c r="F40" s="296"/>
      <c r="G40" s="472">
        <f t="shared" si="1"/>
        <v>0</v>
      </c>
      <c r="H40" s="472">
        <f t="shared" si="2"/>
        <v>0</v>
      </c>
      <c r="I40" s="646" t="str">
        <f t="shared" si="3"/>
        <v>否</v>
      </c>
      <c r="J40" s="271" t="str">
        <f t="shared" si="4"/>
        <v>项</v>
      </c>
      <c r="M40" s="273"/>
    </row>
    <row r="41" s="273" customFormat="1" ht="43.2" customHeight="1" spans="1:15">
      <c r="A41" s="506">
        <f t="shared" si="5"/>
        <v>7</v>
      </c>
      <c r="B41" s="299">
        <v>2116102</v>
      </c>
      <c r="C41" s="439" t="s">
        <v>1473</v>
      </c>
      <c r="D41" s="296"/>
      <c r="E41" s="296"/>
      <c r="F41" s="296"/>
      <c r="G41" s="472">
        <f t="shared" si="1"/>
        <v>0</v>
      </c>
      <c r="H41" s="472">
        <f t="shared" si="2"/>
        <v>0</v>
      </c>
      <c r="I41" s="646" t="str">
        <f t="shared" si="3"/>
        <v>否</v>
      </c>
      <c r="J41" s="271" t="str">
        <f t="shared" si="4"/>
        <v>项</v>
      </c>
      <c r="O41" s="272"/>
    </row>
    <row r="42" s="273" customFormat="1" ht="43.2" customHeight="1" spans="1:15">
      <c r="A42" s="506">
        <f t="shared" si="5"/>
        <v>7</v>
      </c>
      <c r="B42" s="299">
        <v>2116103</v>
      </c>
      <c r="C42" s="439" t="s">
        <v>1474</v>
      </c>
      <c r="D42" s="296"/>
      <c r="E42" s="296"/>
      <c r="F42" s="296"/>
      <c r="G42" s="472">
        <f t="shared" si="1"/>
        <v>0</v>
      </c>
      <c r="H42" s="472">
        <f t="shared" si="2"/>
        <v>0</v>
      </c>
      <c r="I42" s="646" t="str">
        <f t="shared" si="3"/>
        <v>否</v>
      </c>
      <c r="J42" s="271" t="str">
        <f t="shared" si="4"/>
        <v>项</v>
      </c>
      <c r="O42" s="272"/>
    </row>
    <row r="43" s="272" customFormat="1" ht="43.2" customHeight="1" spans="1:13">
      <c r="A43" s="506">
        <f t="shared" si="5"/>
        <v>7</v>
      </c>
      <c r="B43" s="299">
        <v>2116104</v>
      </c>
      <c r="C43" s="439" t="s">
        <v>1475</v>
      </c>
      <c r="D43" s="296"/>
      <c r="E43" s="296"/>
      <c r="F43" s="296"/>
      <c r="G43" s="472">
        <f t="shared" si="1"/>
        <v>0</v>
      </c>
      <c r="H43" s="472">
        <f t="shared" si="2"/>
        <v>0</v>
      </c>
      <c r="I43" s="646" t="str">
        <f t="shared" si="3"/>
        <v>否</v>
      </c>
      <c r="J43" s="271" t="str">
        <f t="shared" si="4"/>
        <v>项</v>
      </c>
      <c r="M43" s="273"/>
    </row>
    <row r="44" s="273" customFormat="1" ht="43.2" customHeight="1" spans="1:15">
      <c r="A44" s="506">
        <f t="shared" si="5"/>
        <v>3</v>
      </c>
      <c r="B44" s="294">
        <v>212</v>
      </c>
      <c r="C44" s="285" t="s">
        <v>1476</v>
      </c>
      <c r="D44" s="286">
        <f>SUM(D45,D61,D65,D66,D72,D76,D80,D84,D90,D93)</f>
        <v>87603</v>
      </c>
      <c r="E44" s="286">
        <f>SUM(E45,E61,E65,E66,E72,E76,E80,E84,E90,E93)</f>
        <v>84222</v>
      </c>
      <c r="F44" s="286">
        <f>SUM(F45,F61,F65,F66,F72,F76,F80,F84,F90,F93)</f>
        <v>309318</v>
      </c>
      <c r="G44" s="475">
        <f t="shared" si="1"/>
        <v>2.53090647580562</v>
      </c>
      <c r="H44" s="475">
        <f t="shared" si="2"/>
        <v>3.67265085132151</v>
      </c>
      <c r="I44" s="646" t="str">
        <f t="shared" si="3"/>
        <v>是</v>
      </c>
      <c r="J44" s="271" t="str">
        <f t="shared" si="4"/>
        <v>类</v>
      </c>
      <c r="O44" s="272">
        <f>VLOOKUP(B44,[267]Sheet1!$D$415:$M$446,10,0)</f>
        <v>309317</v>
      </c>
    </row>
    <row r="45" s="273" customFormat="1" ht="43.2" customHeight="1" spans="1:15">
      <c r="A45" s="506">
        <f t="shared" si="5"/>
        <v>5</v>
      </c>
      <c r="B45" s="295">
        <v>21208</v>
      </c>
      <c r="C45" s="314" t="s">
        <v>1477</v>
      </c>
      <c r="D45" s="230">
        <f>SUM(D46:D60)</f>
        <v>87603</v>
      </c>
      <c r="E45" s="230">
        <f>SUM(E46:E60)</f>
        <v>84222</v>
      </c>
      <c r="F45" s="230">
        <f>SUM(F46:F60)</f>
        <v>87063</v>
      </c>
      <c r="G45" s="475">
        <f t="shared" si="1"/>
        <v>-0.00616417245984724</v>
      </c>
      <c r="H45" s="475">
        <f t="shared" si="2"/>
        <v>1.03373227897699</v>
      </c>
      <c r="I45" s="646" t="str">
        <f t="shared" si="3"/>
        <v>是</v>
      </c>
      <c r="J45" s="271" t="str">
        <f t="shared" si="4"/>
        <v>款</v>
      </c>
      <c r="O45" s="272">
        <f>VLOOKUP(B45,[267]Sheet1!$D$415:$M$446,10,0)</f>
        <v>87062</v>
      </c>
    </row>
    <row r="46" s="273" customFormat="1" ht="43.2" customHeight="1" spans="1:15">
      <c r="A46" s="506">
        <f t="shared" si="5"/>
        <v>7</v>
      </c>
      <c r="B46" s="295">
        <v>2120801</v>
      </c>
      <c r="C46" s="439" t="s">
        <v>1478</v>
      </c>
      <c r="D46" s="296">
        <v>11543</v>
      </c>
      <c r="E46" s="296">
        <v>10000</v>
      </c>
      <c r="F46" s="296">
        <v>17153</v>
      </c>
      <c r="G46" s="472">
        <f t="shared" si="1"/>
        <v>0.4860088365243</v>
      </c>
      <c r="H46" s="472">
        <f t="shared" si="2"/>
        <v>1.7153</v>
      </c>
      <c r="I46" s="646" t="str">
        <f t="shared" si="3"/>
        <v>是</v>
      </c>
      <c r="J46" s="271" t="str">
        <f t="shared" si="4"/>
        <v>项</v>
      </c>
      <c r="M46" s="508">
        <f>VLOOKUP(B46,[262]基金支出!$C$4:$H$34,6,FALSE)</f>
        <v>16829</v>
      </c>
      <c r="O46" s="272">
        <f>VLOOKUP(B46,[267]Sheet1!$D$415:$M$446,10,0)</f>
        <v>17152</v>
      </c>
    </row>
    <row r="47" s="273" customFormat="1" ht="43.2" customHeight="1" spans="1:15">
      <c r="A47" s="506">
        <f t="shared" si="5"/>
        <v>7</v>
      </c>
      <c r="B47" s="295">
        <v>2120802</v>
      </c>
      <c r="C47" s="439" t="s">
        <v>1479</v>
      </c>
      <c r="D47" s="296"/>
      <c r="E47" s="296"/>
      <c r="F47" s="296"/>
      <c r="G47" s="472">
        <f t="shared" si="1"/>
        <v>0</v>
      </c>
      <c r="H47" s="472">
        <f t="shared" si="2"/>
        <v>0</v>
      </c>
      <c r="I47" s="646" t="str">
        <f t="shared" si="3"/>
        <v>否</v>
      </c>
      <c r="J47" s="271" t="str">
        <f t="shared" si="4"/>
        <v>项</v>
      </c>
      <c r="O47" s="272"/>
    </row>
    <row r="48" s="272" customFormat="1" ht="43.2" customHeight="1" spans="1:13">
      <c r="A48" s="506">
        <f t="shared" si="5"/>
        <v>7</v>
      </c>
      <c r="B48" s="295">
        <v>2120803</v>
      </c>
      <c r="C48" s="439" t="s">
        <v>1480</v>
      </c>
      <c r="D48" s="296"/>
      <c r="E48" s="296"/>
      <c r="F48" s="296"/>
      <c r="G48" s="472">
        <f t="shared" si="1"/>
        <v>0</v>
      </c>
      <c r="H48" s="472">
        <f t="shared" si="2"/>
        <v>0</v>
      </c>
      <c r="I48" s="646" t="str">
        <f t="shared" si="3"/>
        <v>否</v>
      </c>
      <c r="J48" s="271" t="str">
        <f t="shared" si="4"/>
        <v>项</v>
      </c>
      <c r="M48" s="273"/>
    </row>
    <row r="49" ht="43.2" customHeight="1" spans="1:15">
      <c r="A49" s="506">
        <f t="shared" si="5"/>
        <v>7</v>
      </c>
      <c r="B49" s="295">
        <v>2120804</v>
      </c>
      <c r="C49" s="439" t="s">
        <v>1481</v>
      </c>
      <c r="D49" s="296"/>
      <c r="E49" s="296"/>
      <c r="F49" s="296"/>
      <c r="G49" s="472">
        <f t="shared" si="1"/>
        <v>0</v>
      </c>
      <c r="H49" s="472">
        <f t="shared" si="2"/>
        <v>0</v>
      </c>
      <c r="I49" s="646" t="str">
        <f t="shared" si="3"/>
        <v>否</v>
      </c>
      <c r="J49" s="271" t="str">
        <f t="shared" si="4"/>
        <v>项</v>
      </c>
      <c r="M49" s="273"/>
      <c r="O49" s="272"/>
    </row>
    <row r="50" s="273" customFormat="1" ht="43.2" customHeight="1" spans="1:15">
      <c r="A50" s="506">
        <f t="shared" si="5"/>
        <v>7</v>
      </c>
      <c r="B50" s="295">
        <v>2120805</v>
      </c>
      <c r="C50" s="439" t="s">
        <v>1482</v>
      </c>
      <c r="D50" s="296"/>
      <c r="E50" s="296"/>
      <c r="F50" s="296"/>
      <c r="G50" s="472">
        <f t="shared" si="1"/>
        <v>0</v>
      </c>
      <c r="H50" s="472">
        <f t="shared" si="2"/>
        <v>0</v>
      </c>
      <c r="I50" s="646" t="str">
        <f t="shared" si="3"/>
        <v>否</v>
      </c>
      <c r="J50" s="271" t="str">
        <f t="shared" si="4"/>
        <v>项</v>
      </c>
      <c r="O50" s="272"/>
    </row>
    <row r="51" s="273" customFormat="1" ht="43.2" customHeight="1" spans="1:15">
      <c r="A51" s="506">
        <f t="shared" si="5"/>
        <v>7</v>
      </c>
      <c r="B51" s="295">
        <v>2120806</v>
      </c>
      <c r="C51" s="439" t="s">
        <v>1483</v>
      </c>
      <c r="D51" s="296"/>
      <c r="E51" s="296"/>
      <c r="F51" s="296"/>
      <c r="G51" s="472">
        <f t="shared" si="1"/>
        <v>0</v>
      </c>
      <c r="H51" s="472">
        <f t="shared" si="2"/>
        <v>0</v>
      </c>
      <c r="I51" s="646" t="str">
        <f t="shared" si="3"/>
        <v>否</v>
      </c>
      <c r="J51" s="271" t="str">
        <f t="shared" si="4"/>
        <v>项</v>
      </c>
      <c r="O51" s="272"/>
    </row>
    <row r="52" s="273" customFormat="1" ht="43.2" customHeight="1" spans="1:15">
      <c r="A52" s="506">
        <f t="shared" si="5"/>
        <v>7</v>
      </c>
      <c r="B52" s="295">
        <v>2120807</v>
      </c>
      <c r="C52" s="439" t="s">
        <v>1484</v>
      </c>
      <c r="D52" s="296"/>
      <c r="E52" s="296"/>
      <c r="F52" s="296"/>
      <c r="G52" s="472">
        <f t="shared" si="1"/>
        <v>0</v>
      </c>
      <c r="H52" s="472">
        <f t="shared" si="2"/>
        <v>0</v>
      </c>
      <c r="I52" s="646" t="str">
        <f t="shared" si="3"/>
        <v>否</v>
      </c>
      <c r="J52" s="271" t="str">
        <f t="shared" si="4"/>
        <v>项</v>
      </c>
      <c r="O52" s="272"/>
    </row>
    <row r="53" ht="43.2" customHeight="1" spans="1:15">
      <c r="A53" s="506">
        <f t="shared" si="5"/>
        <v>7</v>
      </c>
      <c r="B53" s="295">
        <v>2120809</v>
      </c>
      <c r="C53" s="439" t="s">
        <v>1485</v>
      </c>
      <c r="D53" s="296"/>
      <c r="E53" s="296"/>
      <c r="F53" s="296"/>
      <c r="G53" s="472">
        <f t="shared" si="1"/>
        <v>0</v>
      </c>
      <c r="H53" s="472">
        <f t="shared" si="2"/>
        <v>0</v>
      </c>
      <c r="I53" s="646" t="str">
        <f t="shared" si="3"/>
        <v>否</v>
      </c>
      <c r="J53" s="271" t="str">
        <f t="shared" si="4"/>
        <v>项</v>
      </c>
      <c r="M53" s="273"/>
      <c r="O53" s="272"/>
    </row>
    <row r="54" ht="43.2" customHeight="1" spans="1:15">
      <c r="A54" s="506">
        <f t="shared" si="5"/>
        <v>7</v>
      </c>
      <c r="B54" s="295">
        <v>2120810</v>
      </c>
      <c r="C54" s="439" t="s">
        <v>1486</v>
      </c>
      <c r="D54" s="296"/>
      <c r="E54" s="296"/>
      <c r="F54" s="296"/>
      <c r="G54" s="472">
        <f t="shared" si="1"/>
        <v>0</v>
      </c>
      <c r="H54" s="472">
        <f t="shared" si="2"/>
        <v>0</v>
      </c>
      <c r="I54" s="646" t="str">
        <f t="shared" si="3"/>
        <v>否</v>
      </c>
      <c r="J54" s="271" t="str">
        <f t="shared" si="4"/>
        <v>项</v>
      </c>
      <c r="M54" s="273"/>
      <c r="O54" s="272"/>
    </row>
    <row r="55" s="272" customFormat="1" ht="43.2" customHeight="1" spans="1:13">
      <c r="A55" s="506">
        <f t="shared" si="5"/>
        <v>7</v>
      </c>
      <c r="B55" s="295">
        <v>2120811</v>
      </c>
      <c r="C55" s="439" t="s">
        <v>1487</v>
      </c>
      <c r="D55" s="296"/>
      <c r="E55" s="296"/>
      <c r="F55" s="296"/>
      <c r="G55" s="472">
        <f t="shared" si="1"/>
        <v>0</v>
      </c>
      <c r="H55" s="472">
        <f t="shared" si="2"/>
        <v>0</v>
      </c>
      <c r="I55" s="646" t="str">
        <f t="shared" si="3"/>
        <v>否</v>
      </c>
      <c r="J55" s="271" t="str">
        <f t="shared" si="4"/>
        <v>项</v>
      </c>
      <c r="M55" s="273"/>
    </row>
    <row r="56" s="272" customFormat="1" ht="43.2" customHeight="1" spans="1:13">
      <c r="A56" s="506">
        <f t="shared" si="5"/>
        <v>7</v>
      </c>
      <c r="B56" s="295">
        <v>2120813</v>
      </c>
      <c r="C56" s="439" t="s">
        <v>1145</v>
      </c>
      <c r="D56" s="296"/>
      <c r="E56" s="296"/>
      <c r="F56" s="296"/>
      <c r="G56" s="472">
        <f t="shared" si="1"/>
        <v>0</v>
      </c>
      <c r="H56" s="472">
        <f t="shared" si="2"/>
        <v>0</v>
      </c>
      <c r="I56" s="646" t="str">
        <f t="shared" si="3"/>
        <v>否</v>
      </c>
      <c r="J56" s="271" t="str">
        <f t="shared" si="4"/>
        <v>项</v>
      </c>
      <c r="M56" s="273"/>
    </row>
    <row r="57" s="273" customFormat="1" ht="43.2" customHeight="1" spans="1:15">
      <c r="A57" s="506">
        <f t="shared" si="5"/>
        <v>7</v>
      </c>
      <c r="B57" s="295">
        <v>2120814</v>
      </c>
      <c r="C57" s="439" t="s">
        <v>1488</v>
      </c>
      <c r="D57" s="296">
        <v>1041</v>
      </c>
      <c r="E57" s="296">
        <v>911</v>
      </c>
      <c r="F57" s="296">
        <v>1916</v>
      </c>
      <c r="G57" s="472">
        <f t="shared" si="1"/>
        <v>0.840537944284342</v>
      </c>
      <c r="H57" s="472">
        <f t="shared" si="2"/>
        <v>2.10318331503842</v>
      </c>
      <c r="I57" s="646" t="str">
        <f t="shared" si="3"/>
        <v>是</v>
      </c>
      <c r="J57" s="271" t="str">
        <f t="shared" si="4"/>
        <v>项</v>
      </c>
      <c r="M57" s="647">
        <f>VLOOKUP(B57,[262]基金支出!$C$4:$H$34,6,FALSE)</f>
        <v>1174</v>
      </c>
      <c r="O57" s="272">
        <f>VLOOKUP(B57,[267]Sheet1!$D$415:$M$446,10,0)</f>
        <v>1916</v>
      </c>
    </row>
    <row r="58" s="273" customFormat="1" ht="43.2" customHeight="1" spans="1:15">
      <c r="A58" s="506">
        <f t="shared" si="5"/>
        <v>7</v>
      </c>
      <c r="B58" s="295">
        <v>2120815</v>
      </c>
      <c r="C58" s="439" t="s">
        <v>1489</v>
      </c>
      <c r="D58" s="296">
        <v>9292</v>
      </c>
      <c r="E58" s="296">
        <v>1889</v>
      </c>
      <c r="F58" s="296">
        <v>389</v>
      </c>
      <c r="G58" s="472">
        <f t="shared" si="1"/>
        <v>-0.958136030994404</v>
      </c>
      <c r="H58" s="472">
        <f t="shared" si="2"/>
        <v>0.205929062996294</v>
      </c>
      <c r="I58" s="646" t="str">
        <f t="shared" si="3"/>
        <v>是</v>
      </c>
      <c r="J58" s="271" t="str">
        <f t="shared" si="4"/>
        <v>项</v>
      </c>
      <c r="M58" s="647">
        <f>VLOOKUP(B58,[262]基金支出!$C$4:$H$34,6,FALSE)</f>
        <v>389</v>
      </c>
      <c r="O58" s="272">
        <f>VLOOKUP(B58,[267]Sheet1!$D$415:$M$446,10,0)</f>
        <v>389</v>
      </c>
    </row>
    <row r="59" s="273" customFormat="1" ht="43.2" customHeight="1" spans="1:15">
      <c r="A59" s="506">
        <f t="shared" si="5"/>
        <v>7</v>
      </c>
      <c r="B59" s="295">
        <v>2120816</v>
      </c>
      <c r="C59" s="439" t="s">
        <v>1490</v>
      </c>
      <c r="D59" s="296">
        <v>1156</v>
      </c>
      <c r="E59" s="296">
        <v>5665</v>
      </c>
      <c r="F59" s="296">
        <v>2696</v>
      </c>
      <c r="G59" s="472">
        <f t="shared" si="1"/>
        <v>1.33217993079585</v>
      </c>
      <c r="H59" s="472">
        <f t="shared" si="2"/>
        <v>0.475904677846425</v>
      </c>
      <c r="I59" s="646" t="str">
        <f t="shared" si="3"/>
        <v>是</v>
      </c>
      <c r="J59" s="271" t="str">
        <f t="shared" si="4"/>
        <v>项</v>
      </c>
      <c r="M59" s="647">
        <f>VLOOKUP(B59,[262]基金支出!$C$4:$H$34,6,FALSE)</f>
        <v>2696</v>
      </c>
      <c r="O59" s="272">
        <f>VLOOKUP(B59,[267]Sheet1!$D$415:$M$446,10,0)</f>
        <v>2696</v>
      </c>
    </row>
    <row r="60" ht="43.2" customHeight="1" spans="1:15">
      <c r="A60" s="506">
        <f t="shared" si="5"/>
        <v>7</v>
      </c>
      <c r="B60" s="295">
        <v>2120899</v>
      </c>
      <c r="C60" s="439" t="s">
        <v>1491</v>
      </c>
      <c r="D60" s="296">
        <v>64571</v>
      </c>
      <c r="E60" s="296">
        <v>65757</v>
      </c>
      <c r="F60" s="296">
        <v>64909</v>
      </c>
      <c r="G60" s="472">
        <f t="shared" si="1"/>
        <v>0.00523454801691159</v>
      </c>
      <c r="H60" s="472">
        <f t="shared" si="2"/>
        <v>0.987104034551455</v>
      </c>
      <c r="I60" s="646" t="str">
        <f t="shared" si="3"/>
        <v>是</v>
      </c>
      <c r="J60" s="271" t="str">
        <f t="shared" si="4"/>
        <v>项</v>
      </c>
      <c r="M60" s="647">
        <f>VLOOKUP(B60,[262]基金支出!$C$4:$H$34,6,FALSE)</f>
        <v>58781</v>
      </c>
      <c r="O60" s="272">
        <f>VLOOKUP(B60,[267]Sheet1!$D$415:$M$446,10,0)</f>
        <v>64908</v>
      </c>
    </row>
    <row r="61" s="273" customFormat="1" ht="43.2" customHeight="1" spans="1:15">
      <c r="A61" s="506">
        <f t="shared" si="5"/>
        <v>5</v>
      </c>
      <c r="B61" s="295">
        <v>21210</v>
      </c>
      <c r="C61" s="314" t="s">
        <v>1492</v>
      </c>
      <c r="D61" s="296">
        <f>SUM(D62:D64)</f>
        <v>0</v>
      </c>
      <c r="E61" s="296">
        <f>SUM(E62:E64)</f>
        <v>0</v>
      </c>
      <c r="F61" s="296">
        <f>SUM(F62:F64)</f>
        <v>0</v>
      </c>
      <c r="G61" s="475">
        <f t="shared" si="1"/>
        <v>0</v>
      </c>
      <c r="H61" s="475">
        <f t="shared" si="2"/>
        <v>0</v>
      </c>
      <c r="I61" s="646" t="str">
        <f t="shared" si="3"/>
        <v>否</v>
      </c>
      <c r="J61" s="271" t="str">
        <f t="shared" si="4"/>
        <v>款</v>
      </c>
      <c r="O61" s="272"/>
    </row>
    <row r="62" s="272" customFormat="1" ht="43.2" customHeight="1" spans="1:13">
      <c r="A62" s="506">
        <f t="shared" si="5"/>
        <v>7</v>
      </c>
      <c r="B62" s="295">
        <v>2121001</v>
      </c>
      <c r="C62" s="439" t="s">
        <v>1478</v>
      </c>
      <c r="D62" s="296"/>
      <c r="E62" s="296"/>
      <c r="F62" s="296"/>
      <c r="G62" s="472">
        <f t="shared" si="1"/>
        <v>0</v>
      </c>
      <c r="H62" s="472">
        <f t="shared" si="2"/>
        <v>0</v>
      </c>
      <c r="I62" s="646" t="str">
        <f t="shared" si="3"/>
        <v>否</v>
      </c>
      <c r="J62" s="271" t="str">
        <f t="shared" si="4"/>
        <v>项</v>
      </c>
      <c r="M62" s="273"/>
    </row>
    <row r="63" s="273" customFormat="1" ht="43.2" customHeight="1" spans="1:15">
      <c r="A63" s="506">
        <f t="shared" si="5"/>
        <v>7</v>
      </c>
      <c r="B63" s="295">
        <v>2121002</v>
      </c>
      <c r="C63" s="439" t="s">
        <v>1479</v>
      </c>
      <c r="D63" s="296"/>
      <c r="E63" s="296"/>
      <c r="F63" s="296"/>
      <c r="G63" s="472">
        <f t="shared" si="1"/>
        <v>0</v>
      </c>
      <c r="H63" s="472">
        <f t="shared" si="2"/>
        <v>0</v>
      </c>
      <c r="I63" s="646" t="str">
        <f t="shared" si="3"/>
        <v>否</v>
      </c>
      <c r="J63" s="271" t="str">
        <f t="shared" si="4"/>
        <v>项</v>
      </c>
      <c r="O63" s="272"/>
    </row>
    <row r="64" s="273" customFormat="1" ht="43.2" customHeight="1" spans="1:15">
      <c r="A64" s="506">
        <f t="shared" si="5"/>
        <v>7</v>
      </c>
      <c r="B64" s="295">
        <v>2121099</v>
      </c>
      <c r="C64" s="439" t="s">
        <v>1493</v>
      </c>
      <c r="D64" s="296"/>
      <c r="E64" s="296"/>
      <c r="F64" s="296"/>
      <c r="G64" s="472">
        <f t="shared" si="1"/>
        <v>0</v>
      </c>
      <c r="H64" s="472">
        <f t="shared" si="2"/>
        <v>0</v>
      </c>
      <c r="I64" s="646" t="str">
        <f t="shared" si="3"/>
        <v>否</v>
      </c>
      <c r="J64" s="271" t="str">
        <f t="shared" si="4"/>
        <v>项</v>
      </c>
      <c r="O64" s="272"/>
    </row>
    <row r="65" s="273" customFormat="1" ht="43.2" customHeight="1" spans="1:15">
      <c r="A65" s="506">
        <f t="shared" si="5"/>
        <v>5</v>
      </c>
      <c r="B65" s="295">
        <v>21211</v>
      </c>
      <c r="C65" s="314" t="s">
        <v>1494</v>
      </c>
      <c r="D65" s="296"/>
      <c r="E65" s="296"/>
      <c r="F65" s="296"/>
      <c r="G65" s="475">
        <f t="shared" si="1"/>
        <v>0</v>
      </c>
      <c r="H65" s="475">
        <f t="shared" si="2"/>
        <v>0</v>
      </c>
      <c r="I65" s="646" t="str">
        <f t="shared" si="3"/>
        <v>否</v>
      </c>
      <c r="J65" s="271" t="str">
        <f t="shared" si="4"/>
        <v>款</v>
      </c>
      <c r="O65" s="272"/>
    </row>
    <row r="66" ht="43.2" customHeight="1" spans="1:15">
      <c r="A66" s="506">
        <f t="shared" si="5"/>
        <v>5</v>
      </c>
      <c r="B66" s="295">
        <v>21213</v>
      </c>
      <c r="C66" s="314" t="s">
        <v>1495</v>
      </c>
      <c r="D66" s="296">
        <f>SUM(D67:D71)</f>
        <v>0</v>
      </c>
      <c r="E66" s="296">
        <f>SUM(E67:E71)</f>
        <v>0</v>
      </c>
      <c r="F66" s="296">
        <f>SUM(F67:F71)</f>
        <v>0</v>
      </c>
      <c r="G66" s="475">
        <f t="shared" si="1"/>
        <v>0</v>
      </c>
      <c r="H66" s="475">
        <f t="shared" si="2"/>
        <v>0</v>
      </c>
      <c r="I66" s="646" t="str">
        <f t="shared" si="3"/>
        <v>否</v>
      </c>
      <c r="J66" s="271" t="str">
        <f t="shared" si="4"/>
        <v>款</v>
      </c>
      <c r="M66" s="273"/>
      <c r="O66" s="272"/>
    </row>
    <row r="67" s="272" customFormat="1" ht="43.2" customHeight="1" spans="1:13">
      <c r="A67" s="506">
        <f t="shared" si="5"/>
        <v>7</v>
      </c>
      <c r="B67" s="295">
        <v>2121301</v>
      </c>
      <c r="C67" s="439" t="s">
        <v>1496</v>
      </c>
      <c r="D67" s="296"/>
      <c r="E67" s="296"/>
      <c r="F67" s="296"/>
      <c r="G67" s="472">
        <f t="shared" si="1"/>
        <v>0</v>
      </c>
      <c r="H67" s="472">
        <f t="shared" si="2"/>
        <v>0</v>
      </c>
      <c r="I67" s="646" t="str">
        <f t="shared" si="3"/>
        <v>否</v>
      </c>
      <c r="J67" s="271" t="str">
        <f t="shared" si="4"/>
        <v>项</v>
      </c>
      <c r="M67" s="273"/>
    </row>
    <row r="68" ht="43.2" customHeight="1" spans="1:15">
      <c r="A68" s="506">
        <f t="shared" si="5"/>
        <v>7</v>
      </c>
      <c r="B68" s="295">
        <v>2121302</v>
      </c>
      <c r="C68" s="439" t="s">
        <v>1497</v>
      </c>
      <c r="D68" s="296"/>
      <c r="E68" s="296"/>
      <c r="F68" s="296"/>
      <c r="G68" s="472">
        <f t="shared" si="1"/>
        <v>0</v>
      </c>
      <c r="H68" s="472">
        <f t="shared" si="2"/>
        <v>0</v>
      </c>
      <c r="I68" s="646" t="str">
        <f t="shared" si="3"/>
        <v>否</v>
      </c>
      <c r="J68" s="271" t="str">
        <f t="shared" si="4"/>
        <v>项</v>
      </c>
      <c r="M68" s="273"/>
      <c r="O68" s="272"/>
    </row>
    <row r="69" s="273" customFormat="1" ht="43.2" customHeight="1" spans="1:15">
      <c r="A69" s="506">
        <f t="shared" si="5"/>
        <v>7</v>
      </c>
      <c r="B69" s="295">
        <v>2121303</v>
      </c>
      <c r="C69" s="439" t="s">
        <v>1498</v>
      </c>
      <c r="D69" s="296"/>
      <c r="E69" s="296"/>
      <c r="F69" s="296"/>
      <c r="G69" s="472">
        <f t="shared" si="1"/>
        <v>0</v>
      </c>
      <c r="H69" s="472">
        <f t="shared" si="2"/>
        <v>0</v>
      </c>
      <c r="I69" s="646" t="str">
        <f t="shared" si="3"/>
        <v>否</v>
      </c>
      <c r="J69" s="271" t="str">
        <f t="shared" si="4"/>
        <v>项</v>
      </c>
      <c r="O69" s="272"/>
    </row>
    <row r="70" s="273" customFormat="1" ht="43.2" customHeight="1" spans="1:15">
      <c r="A70" s="506">
        <f t="shared" ref="A70:A101" si="6">LEN(B70)</f>
        <v>7</v>
      </c>
      <c r="B70" s="295">
        <v>2121304</v>
      </c>
      <c r="C70" s="439" t="s">
        <v>1499</v>
      </c>
      <c r="D70" s="296"/>
      <c r="E70" s="296"/>
      <c r="F70" s="296"/>
      <c r="G70" s="472">
        <f t="shared" ref="G70:G133" si="7">IF(D70&lt;0,"",IFERROR(F70/D70-1,0))</f>
        <v>0</v>
      </c>
      <c r="H70" s="472">
        <f t="shared" ref="H70:H133" si="8">IF(D70&lt;0,"",IFERROR(F70/E70,0))</f>
        <v>0</v>
      </c>
      <c r="I70" s="646" t="str">
        <f t="shared" ref="I70:I133" si="9">IF(LEN(B70)=3,"是",IF(C70&lt;&gt;"",IF(SUM(D70:F70)&lt;&gt;0,"是","否"),"是"))</f>
        <v>否</v>
      </c>
      <c r="J70" s="271" t="str">
        <f t="shared" ref="J70:J133" si="10">IF(LEN(B70)=3,"类",IF(LEN(B70)=5,"款","项"))</f>
        <v>项</v>
      </c>
      <c r="O70" s="272"/>
    </row>
    <row r="71" s="273" customFormat="1" ht="43.2" customHeight="1" spans="1:15">
      <c r="A71" s="506">
        <f t="shared" si="6"/>
        <v>7</v>
      </c>
      <c r="B71" s="295">
        <v>2121399</v>
      </c>
      <c r="C71" s="439" t="s">
        <v>1500</v>
      </c>
      <c r="D71" s="296"/>
      <c r="E71" s="296"/>
      <c r="F71" s="296"/>
      <c r="G71" s="472">
        <f t="shared" si="7"/>
        <v>0</v>
      </c>
      <c r="H71" s="472">
        <f t="shared" si="8"/>
        <v>0</v>
      </c>
      <c r="I71" s="646" t="str">
        <f t="shared" si="9"/>
        <v>否</v>
      </c>
      <c r="J71" s="271" t="str">
        <f t="shared" si="10"/>
        <v>项</v>
      </c>
      <c r="O71" s="272"/>
    </row>
    <row r="72" s="272" customFormat="1" ht="43.2" customHeight="1" spans="1:15">
      <c r="A72" s="506">
        <f t="shared" si="6"/>
        <v>5</v>
      </c>
      <c r="B72" s="295">
        <v>21214</v>
      </c>
      <c r="C72" s="314" t="s">
        <v>1501</v>
      </c>
      <c r="D72" s="296">
        <f>SUM(D73:D75)</f>
        <v>0</v>
      </c>
      <c r="E72" s="296">
        <f>SUM(E73:E75)</f>
        <v>0</v>
      </c>
      <c r="F72" s="296">
        <f>SUM(F73:F75)</f>
        <v>2255</v>
      </c>
      <c r="G72" s="475">
        <f t="shared" si="7"/>
        <v>0</v>
      </c>
      <c r="H72" s="475">
        <f t="shared" si="8"/>
        <v>0</v>
      </c>
      <c r="I72" s="646" t="str">
        <f t="shared" si="9"/>
        <v>是</v>
      </c>
      <c r="J72" s="271" t="str">
        <f t="shared" si="10"/>
        <v>款</v>
      </c>
      <c r="O72" s="272">
        <f>VLOOKUP(B72,[267]Sheet1!$D$415:$M$446,10,0)</f>
        <v>2255</v>
      </c>
    </row>
    <row r="73" s="273" customFormat="1" ht="43.2" customHeight="1" spans="1:15">
      <c r="A73" s="506">
        <f t="shared" si="6"/>
        <v>7</v>
      </c>
      <c r="B73" s="295">
        <v>2121401</v>
      </c>
      <c r="C73" s="439" t="s">
        <v>1502</v>
      </c>
      <c r="D73" s="296"/>
      <c r="E73" s="296"/>
      <c r="F73" s="296">
        <v>2255</v>
      </c>
      <c r="G73" s="472">
        <f t="shared" si="7"/>
        <v>0</v>
      </c>
      <c r="H73" s="472">
        <f t="shared" si="8"/>
        <v>0</v>
      </c>
      <c r="I73" s="646" t="str">
        <f t="shared" si="9"/>
        <v>是</v>
      </c>
      <c r="J73" s="271" t="str">
        <f t="shared" si="10"/>
        <v>项</v>
      </c>
      <c r="M73" s="508">
        <f>VLOOKUP(B73,[262]基金支出!$C$4:$H$34,6,FALSE)</f>
        <v>2255</v>
      </c>
      <c r="O73" s="272">
        <f>VLOOKUP(B73,[267]Sheet1!$D$415:$M$446,10,0)</f>
        <v>2255</v>
      </c>
    </row>
    <row r="74" ht="43.2" customHeight="1" spans="1:15">
      <c r="A74" s="506">
        <f t="shared" si="6"/>
        <v>7</v>
      </c>
      <c r="B74" s="295">
        <v>2121402</v>
      </c>
      <c r="C74" s="439" t="s">
        <v>1503</v>
      </c>
      <c r="D74" s="296"/>
      <c r="E74" s="296"/>
      <c r="F74" s="296"/>
      <c r="G74" s="472">
        <f t="shared" si="7"/>
        <v>0</v>
      </c>
      <c r="H74" s="472">
        <f t="shared" si="8"/>
        <v>0</v>
      </c>
      <c r="I74" s="646" t="str">
        <f t="shared" si="9"/>
        <v>否</v>
      </c>
      <c r="J74" s="271" t="str">
        <f t="shared" si="10"/>
        <v>项</v>
      </c>
      <c r="M74" s="273"/>
      <c r="O74" s="272"/>
    </row>
    <row r="75" s="273" customFormat="1" ht="43.2" customHeight="1" spans="1:15">
      <c r="A75" s="506">
        <f t="shared" si="6"/>
        <v>7</v>
      </c>
      <c r="B75" s="295">
        <v>2121499</v>
      </c>
      <c r="C75" s="439" t="s">
        <v>1504</v>
      </c>
      <c r="D75" s="296"/>
      <c r="E75" s="296"/>
      <c r="F75" s="296"/>
      <c r="G75" s="472">
        <f t="shared" si="7"/>
        <v>0</v>
      </c>
      <c r="H75" s="472">
        <f t="shared" si="8"/>
        <v>0</v>
      </c>
      <c r="I75" s="646" t="str">
        <f t="shared" si="9"/>
        <v>否</v>
      </c>
      <c r="J75" s="271" t="str">
        <f t="shared" si="10"/>
        <v>项</v>
      </c>
      <c r="O75" s="272"/>
    </row>
    <row r="76" s="273" customFormat="1" ht="43.2" customHeight="1" spans="1:15">
      <c r="A76" s="506">
        <f t="shared" si="6"/>
        <v>5</v>
      </c>
      <c r="B76" s="295">
        <v>21215</v>
      </c>
      <c r="C76" s="314" t="s">
        <v>1505</v>
      </c>
      <c r="D76" s="296">
        <f>SUM(D77:D79)</f>
        <v>0</v>
      </c>
      <c r="E76" s="296">
        <f>SUM(E77:E79)</f>
        <v>0</v>
      </c>
      <c r="F76" s="296">
        <f>SUM(F77:F79)</f>
        <v>0</v>
      </c>
      <c r="G76" s="475">
        <f t="shared" si="7"/>
        <v>0</v>
      </c>
      <c r="H76" s="475">
        <f t="shared" si="8"/>
        <v>0</v>
      </c>
      <c r="I76" s="646" t="str">
        <f t="shared" si="9"/>
        <v>否</v>
      </c>
      <c r="J76" s="271" t="str">
        <f t="shared" si="10"/>
        <v>款</v>
      </c>
      <c r="O76" s="272"/>
    </row>
    <row r="77" s="272" customFormat="1" ht="43.2" customHeight="1" spans="1:13">
      <c r="A77" s="506">
        <f t="shared" si="6"/>
        <v>7</v>
      </c>
      <c r="B77" s="295">
        <v>2121501</v>
      </c>
      <c r="C77" s="439" t="s">
        <v>1478</v>
      </c>
      <c r="D77" s="296"/>
      <c r="E77" s="296"/>
      <c r="F77" s="296"/>
      <c r="G77" s="472">
        <f t="shared" si="7"/>
        <v>0</v>
      </c>
      <c r="H77" s="472">
        <f t="shared" si="8"/>
        <v>0</v>
      </c>
      <c r="I77" s="646" t="str">
        <f t="shared" si="9"/>
        <v>否</v>
      </c>
      <c r="J77" s="271" t="str">
        <f t="shared" si="10"/>
        <v>项</v>
      </c>
      <c r="M77" s="273"/>
    </row>
    <row r="78" s="272" customFormat="1" ht="43.2" customHeight="1" spans="1:13">
      <c r="A78" s="506">
        <f t="shared" si="6"/>
        <v>7</v>
      </c>
      <c r="B78" s="295">
        <v>2121502</v>
      </c>
      <c r="C78" s="439" t="s">
        <v>1479</v>
      </c>
      <c r="D78" s="296"/>
      <c r="E78" s="296"/>
      <c r="F78" s="296"/>
      <c r="G78" s="472">
        <f t="shared" si="7"/>
        <v>0</v>
      </c>
      <c r="H78" s="472">
        <f t="shared" si="8"/>
        <v>0</v>
      </c>
      <c r="I78" s="646" t="str">
        <f t="shared" si="9"/>
        <v>否</v>
      </c>
      <c r="J78" s="271" t="str">
        <f t="shared" si="10"/>
        <v>项</v>
      </c>
      <c r="M78" s="273"/>
    </row>
    <row r="79" ht="43.2" customHeight="1" spans="1:15">
      <c r="A79" s="506">
        <f t="shared" si="6"/>
        <v>7</v>
      </c>
      <c r="B79" s="295">
        <v>2121599</v>
      </c>
      <c r="C79" s="439" t="s">
        <v>1506</v>
      </c>
      <c r="D79" s="296"/>
      <c r="E79" s="296"/>
      <c r="F79" s="296"/>
      <c r="G79" s="472">
        <f t="shared" si="7"/>
        <v>0</v>
      </c>
      <c r="H79" s="472">
        <f t="shared" si="8"/>
        <v>0</v>
      </c>
      <c r="I79" s="646" t="str">
        <f t="shared" si="9"/>
        <v>否</v>
      </c>
      <c r="J79" s="271" t="str">
        <f t="shared" si="10"/>
        <v>项</v>
      </c>
      <c r="M79" s="273"/>
      <c r="O79" s="272"/>
    </row>
    <row r="80" s="273" customFormat="1" ht="43.2" customHeight="1" spans="1:15">
      <c r="A80" s="506">
        <f t="shared" si="6"/>
        <v>5</v>
      </c>
      <c r="B80" s="295">
        <v>21216</v>
      </c>
      <c r="C80" s="314" t="s">
        <v>1507</v>
      </c>
      <c r="D80" s="296">
        <f>SUM(D81:D83)</f>
        <v>0</v>
      </c>
      <c r="E80" s="296">
        <f>SUM(E81:E83)</f>
        <v>0</v>
      </c>
      <c r="F80" s="296">
        <f>SUM(F81:F83)</f>
        <v>220000</v>
      </c>
      <c r="G80" s="475">
        <f t="shared" si="7"/>
        <v>0</v>
      </c>
      <c r="H80" s="475">
        <f t="shared" si="8"/>
        <v>0</v>
      </c>
      <c r="I80" s="646" t="str">
        <f t="shared" si="9"/>
        <v>是</v>
      </c>
      <c r="J80" s="271" t="str">
        <f t="shared" si="10"/>
        <v>款</v>
      </c>
      <c r="O80" s="272">
        <f>VLOOKUP(B80,[267]Sheet1!$D$415:$M$446,10,0)</f>
        <v>220000</v>
      </c>
    </row>
    <row r="81" s="273" customFormat="1" ht="43.2" customHeight="1" spans="1:15">
      <c r="A81" s="506">
        <f t="shared" si="6"/>
        <v>7</v>
      </c>
      <c r="B81" s="295">
        <v>2121601</v>
      </c>
      <c r="C81" s="439" t="s">
        <v>1478</v>
      </c>
      <c r="D81" s="296"/>
      <c r="E81" s="296"/>
      <c r="F81" s="296"/>
      <c r="G81" s="472">
        <f t="shared" si="7"/>
        <v>0</v>
      </c>
      <c r="H81" s="472">
        <f t="shared" si="8"/>
        <v>0</v>
      </c>
      <c r="I81" s="646" t="str">
        <f t="shared" si="9"/>
        <v>否</v>
      </c>
      <c r="J81" s="271" t="str">
        <f t="shared" si="10"/>
        <v>项</v>
      </c>
      <c r="O81" s="272"/>
    </row>
    <row r="82" s="273" customFormat="1" ht="43.2" customHeight="1" spans="1:15">
      <c r="A82" s="506">
        <f t="shared" si="6"/>
        <v>7</v>
      </c>
      <c r="B82" s="295">
        <v>2121602</v>
      </c>
      <c r="C82" s="439" t="s">
        <v>1479</v>
      </c>
      <c r="D82" s="296"/>
      <c r="E82" s="296"/>
      <c r="F82" s="296"/>
      <c r="G82" s="472">
        <f t="shared" si="7"/>
        <v>0</v>
      </c>
      <c r="H82" s="472">
        <f t="shared" si="8"/>
        <v>0</v>
      </c>
      <c r="I82" s="646" t="str">
        <f t="shared" si="9"/>
        <v>否</v>
      </c>
      <c r="J82" s="271" t="str">
        <f t="shared" si="10"/>
        <v>项</v>
      </c>
      <c r="O82" s="272"/>
    </row>
    <row r="83" s="272" customFormat="1" ht="43.2" customHeight="1" spans="1:15">
      <c r="A83" s="506">
        <f t="shared" si="6"/>
        <v>7</v>
      </c>
      <c r="B83" s="295">
        <v>2121699</v>
      </c>
      <c r="C83" s="439" t="s">
        <v>1508</v>
      </c>
      <c r="D83" s="296"/>
      <c r="E83" s="296"/>
      <c r="F83" s="296">
        <v>220000</v>
      </c>
      <c r="G83" s="472">
        <f t="shared" si="7"/>
        <v>0</v>
      </c>
      <c r="H83" s="472">
        <f t="shared" si="8"/>
        <v>0</v>
      </c>
      <c r="I83" s="646" t="str">
        <f t="shared" si="9"/>
        <v>是</v>
      </c>
      <c r="J83" s="271" t="str">
        <f t="shared" si="10"/>
        <v>项</v>
      </c>
      <c r="M83" s="508">
        <f>VLOOKUP(B83,[262]基金支出!$C$4:$H$34,6,FALSE)</f>
        <v>201000</v>
      </c>
      <c r="O83" s="272">
        <f>VLOOKUP(B83,[267]Sheet1!$D$415:$M$446,10,0)</f>
        <v>220000</v>
      </c>
    </row>
    <row r="84" ht="43.2" customHeight="1" spans="1:15">
      <c r="A84" s="506">
        <f t="shared" si="6"/>
        <v>5</v>
      </c>
      <c r="B84" s="295">
        <v>21217</v>
      </c>
      <c r="C84" s="314" t="s">
        <v>1509</v>
      </c>
      <c r="D84" s="296">
        <f>SUM(D85:D89)</f>
        <v>0</v>
      </c>
      <c r="E84" s="296">
        <f>SUM(E85:E89)</f>
        <v>0</v>
      </c>
      <c r="F84" s="296">
        <f>SUM(F85:F89)</f>
        <v>0</v>
      </c>
      <c r="G84" s="475">
        <f t="shared" si="7"/>
        <v>0</v>
      </c>
      <c r="H84" s="475">
        <f t="shared" si="8"/>
        <v>0</v>
      </c>
      <c r="I84" s="646" t="str">
        <f t="shared" si="9"/>
        <v>否</v>
      </c>
      <c r="J84" s="271" t="str">
        <f t="shared" si="10"/>
        <v>款</v>
      </c>
      <c r="M84" s="273"/>
      <c r="O84" s="272"/>
    </row>
    <row r="85" s="273" customFormat="1" ht="43.2" customHeight="1" spans="1:15">
      <c r="A85" s="506">
        <f t="shared" si="6"/>
        <v>7</v>
      </c>
      <c r="B85" s="295">
        <v>2121701</v>
      </c>
      <c r="C85" s="439" t="s">
        <v>1496</v>
      </c>
      <c r="D85" s="296"/>
      <c r="E85" s="296"/>
      <c r="F85" s="296"/>
      <c r="G85" s="472">
        <f t="shared" si="7"/>
        <v>0</v>
      </c>
      <c r="H85" s="472">
        <f t="shared" si="8"/>
        <v>0</v>
      </c>
      <c r="I85" s="646" t="str">
        <f t="shared" si="9"/>
        <v>否</v>
      </c>
      <c r="J85" s="271" t="str">
        <f t="shared" si="10"/>
        <v>项</v>
      </c>
      <c r="O85" s="272"/>
    </row>
    <row r="86" s="273" customFormat="1" ht="43.2" customHeight="1" spans="1:15">
      <c r="A86" s="506">
        <f t="shared" si="6"/>
        <v>7</v>
      </c>
      <c r="B86" s="295">
        <v>2121702</v>
      </c>
      <c r="C86" s="439" t="s">
        <v>1497</v>
      </c>
      <c r="D86" s="296"/>
      <c r="E86" s="296"/>
      <c r="F86" s="296"/>
      <c r="G86" s="472">
        <f t="shared" si="7"/>
        <v>0</v>
      </c>
      <c r="H86" s="472">
        <f t="shared" si="8"/>
        <v>0</v>
      </c>
      <c r="I86" s="646" t="str">
        <f t="shared" si="9"/>
        <v>否</v>
      </c>
      <c r="J86" s="271" t="str">
        <f t="shared" si="10"/>
        <v>项</v>
      </c>
      <c r="O86" s="272"/>
    </row>
    <row r="87" ht="43.2" customHeight="1" spans="1:15">
      <c r="A87" s="506">
        <f t="shared" si="6"/>
        <v>7</v>
      </c>
      <c r="B87" s="295">
        <v>2121703</v>
      </c>
      <c r="C87" s="439" t="s">
        <v>1498</v>
      </c>
      <c r="D87" s="296"/>
      <c r="E87" s="296"/>
      <c r="F87" s="296"/>
      <c r="G87" s="472">
        <f t="shared" si="7"/>
        <v>0</v>
      </c>
      <c r="H87" s="472">
        <f t="shared" si="8"/>
        <v>0</v>
      </c>
      <c r="I87" s="646" t="str">
        <f t="shared" si="9"/>
        <v>否</v>
      </c>
      <c r="J87" s="271" t="str">
        <f t="shared" si="10"/>
        <v>项</v>
      </c>
      <c r="M87" s="273"/>
      <c r="O87" s="272"/>
    </row>
    <row r="88" s="272" customFormat="1" ht="43.2" customHeight="1" spans="1:13">
      <c r="A88" s="506">
        <f t="shared" si="6"/>
        <v>7</v>
      </c>
      <c r="B88" s="295">
        <v>2121704</v>
      </c>
      <c r="C88" s="439" t="s">
        <v>1499</v>
      </c>
      <c r="D88" s="296"/>
      <c r="E88" s="296"/>
      <c r="F88" s="296"/>
      <c r="G88" s="472">
        <f t="shared" si="7"/>
        <v>0</v>
      </c>
      <c r="H88" s="472">
        <f t="shared" si="8"/>
        <v>0</v>
      </c>
      <c r="I88" s="646" t="str">
        <f t="shared" si="9"/>
        <v>否</v>
      </c>
      <c r="J88" s="271" t="str">
        <f t="shared" si="10"/>
        <v>项</v>
      </c>
      <c r="M88" s="273"/>
    </row>
    <row r="89" s="273" customFormat="1" ht="43.2" customHeight="1" spans="1:15">
      <c r="A89" s="506">
        <f t="shared" si="6"/>
        <v>7</v>
      </c>
      <c r="B89" s="295">
        <v>2121799</v>
      </c>
      <c r="C89" s="439" t="s">
        <v>1510</v>
      </c>
      <c r="D89" s="296"/>
      <c r="E89" s="296"/>
      <c r="F89" s="296"/>
      <c r="G89" s="472">
        <f t="shared" si="7"/>
        <v>0</v>
      </c>
      <c r="H89" s="472">
        <f t="shared" si="8"/>
        <v>0</v>
      </c>
      <c r="I89" s="646" t="str">
        <f t="shared" si="9"/>
        <v>否</v>
      </c>
      <c r="J89" s="271" t="str">
        <f t="shared" si="10"/>
        <v>项</v>
      </c>
      <c r="O89" s="272"/>
    </row>
    <row r="90" s="273" customFormat="1" ht="43.2" customHeight="1" spans="1:15">
      <c r="A90" s="506">
        <f t="shared" si="6"/>
        <v>5</v>
      </c>
      <c r="B90" s="295">
        <v>21218</v>
      </c>
      <c r="C90" s="314" t="s">
        <v>1511</v>
      </c>
      <c r="D90" s="296">
        <f>SUM(D91:D92)</f>
        <v>0</v>
      </c>
      <c r="E90" s="296">
        <f>SUM(E91:E92)</f>
        <v>0</v>
      </c>
      <c r="F90" s="296">
        <f>SUM(F91:F92)</f>
        <v>0</v>
      </c>
      <c r="G90" s="475">
        <f t="shared" si="7"/>
        <v>0</v>
      </c>
      <c r="H90" s="475">
        <f t="shared" si="8"/>
        <v>0</v>
      </c>
      <c r="I90" s="646" t="str">
        <f t="shared" si="9"/>
        <v>否</v>
      </c>
      <c r="J90" s="271" t="str">
        <f t="shared" si="10"/>
        <v>款</v>
      </c>
      <c r="O90" s="272"/>
    </row>
    <row r="91" s="273" customFormat="1" ht="43.2" customHeight="1" spans="1:15">
      <c r="A91" s="506">
        <f t="shared" si="6"/>
        <v>7</v>
      </c>
      <c r="B91" s="295">
        <v>2121801</v>
      </c>
      <c r="C91" s="439" t="s">
        <v>1502</v>
      </c>
      <c r="D91" s="296"/>
      <c r="E91" s="296"/>
      <c r="F91" s="296"/>
      <c r="G91" s="472">
        <f t="shared" si="7"/>
        <v>0</v>
      </c>
      <c r="H91" s="472">
        <f t="shared" si="8"/>
        <v>0</v>
      </c>
      <c r="I91" s="646" t="str">
        <f t="shared" si="9"/>
        <v>否</v>
      </c>
      <c r="J91" s="271" t="str">
        <f t="shared" si="10"/>
        <v>项</v>
      </c>
      <c r="O91" s="272"/>
    </row>
    <row r="92" ht="43.2" customHeight="1" spans="1:15">
      <c r="A92" s="506">
        <f t="shared" si="6"/>
        <v>7</v>
      </c>
      <c r="B92" s="295">
        <v>2121899</v>
      </c>
      <c r="C92" s="439" t="s">
        <v>1512</v>
      </c>
      <c r="D92" s="296"/>
      <c r="E92" s="296"/>
      <c r="F92" s="296"/>
      <c r="G92" s="472">
        <f t="shared" si="7"/>
        <v>0</v>
      </c>
      <c r="H92" s="472">
        <f t="shared" si="8"/>
        <v>0</v>
      </c>
      <c r="I92" s="646" t="str">
        <f t="shared" si="9"/>
        <v>否</v>
      </c>
      <c r="J92" s="271" t="str">
        <f t="shared" si="10"/>
        <v>项</v>
      </c>
      <c r="M92" s="273"/>
      <c r="O92" s="272"/>
    </row>
    <row r="93" s="272" customFormat="1" ht="43.2" customHeight="1" spans="1:10">
      <c r="A93" s="506">
        <f t="shared" si="6"/>
        <v>5</v>
      </c>
      <c r="B93" s="295">
        <v>21219</v>
      </c>
      <c r="C93" s="314" t="s">
        <v>1513</v>
      </c>
      <c r="D93" s="296">
        <f>SUM(D94:D101)</f>
        <v>0</v>
      </c>
      <c r="E93" s="296">
        <f>SUM(E94:E101)</f>
        <v>0</v>
      </c>
      <c r="F93" s="296">
        <f>SUM(F94:F101)</f>
        <v>0</v>
      </c>
      <c r="G93" s="475">
        <f t="shared" si="7"/>
        <v>0</v>
      </c>
      <c r="H93" s="475">
        <f t="shared" si="8"/>
        <v>0</v>
      </c>
      <c r="I93" s="646" t="str">
        <f t="shared" si="9"/>
        <v>否</v>
      </c>
      <c r="J93" s="271" t="str">
        <f t="shared" si="10"/>
        <v>款</v>
      </c>
    </row>
    <row r="94" s="273" customFormat="1" ht="43.2" customHeight="1" spans="1:15">
      <c r="A94" s="506">
        <f t="shared" si="6"/>
        <v>7</v>
      </c>
      <c r="B94" s="295">
        <v>2121901</v>
      </c>
      <c r="C94" s="439" t="s">
        <v>1478</v>
      </c>
      <c r="D94" s="296"/>
      <c r="E94" s="296"/>
      <c r="F94" s="296"/>
      <c r="G94" s="472">
        <f t="shared" si="7"/>
        <v>0</v>
      </c>
      <c r="H94" s="472">
        <f t="shared" si="8"/>
        <v>0</v>
      </c>
      <c r="I94" s="646" t="str">
        <f t="shared" si="9"/>
        <v>否</v>
      </c>
      <c r="J94" s="271" t="str">
        <f t="shared" si="10"/>
        <v>项</v>
      </c>
      <c r="O94" s="272"/>
    </row>
    <row r="95" ht="43.2" customHeight="1" spans="1:15">
      <c r="A95" s="506">
        <f t="shared" si="6"/>
        <v>7</v>
      </c>
      <c r="B95" s="295">
        <v>2121902</v>
      </c>
      <c r="C95" s="439" t="s">
        <v>1479</v>
      </c>
      <c r="D95" s="296"/>
      <c r="E95" s="296"/>
      <c r="F95" s="296"/>
      <c r="G95" s="472">
        <f t="shared" si="7"/>
        <v>0</v>
      </c>
      <c r="H95" s="472">
        <f t="shared" si="8"/>
        <v>0</v>
      </c>
      <c r="I95" s="646" t="str">
        <f t="shared" si="9"/>
        <v>否</v>
      </c>
      <c r="J95" s="271" t="str">
        <f t="shared" si="10"/>
        <v>项</v>
      </c>
      <c r="M95" s="273"/>
      <c r="O95" s="272"/>
    </row>
    <row r="96" s="273" customFormat="1" ht="43.2" customHeight="1" spans="1:15">
      <c r="A96" s="506">
        <f t="shared" si="6"/>
        <v>7</v>
      </c>
      <c r="B96" s="295">
        <v>2121903</v>
      </c>
      <c r="C96" s="439" t="s">
        <v>1480</v>
      </c>
      <c r="D96" s="296"/>
      <c r="E96" s="296"/>
      <c r="F96" s="296"/>
      <c r="G96" s="472">
        <f t="shared" si="7"/>
        <v>0</v>
      </c>
      <c r="H96" s="472">
        <f t="shared" si="8"/>
        <v>0</v>
      </c>
      <c r="I96" s="646" t="str">
        <f t="shared" si="9"/>
        <v>否</v>
      </c>
      <c r="J96" s="271" t="str">
        <f t="shared" si="10"/>
        <v>项</v>
      </c>
      <c r="O96" s="272"/>
    </row>
    <row r="97" s="273" customFormat="1" ht="43.2" customHeight="1" spans="1:15">
      <c r="A97" s="506">
        <f t="shared" si="6"/>
        <v>7</v>
      </c>
      <c r="B97" s="295">
        <v>2121904</v>
      </c>
      <c r="C97" s="439" t="s">
        <v>1481</v>
      </c>
      <c r="D97" s="296"/>
      <c r="E97" s="296"/>
      <c r="F97" s="296"/>
      <c r="G97" s="472">
        <f t="shared" si="7"/>
        <v>0</v>
      </c>
      <c r="H97" s="472">
        <f t="shared" si="8"/>
        <v>0</v>
      </c>
      <c r="I97" s="646" t="str">
        <f t="shared" si="9"/>
        <v>否</v>
      </c>
      <c r="J97" s="271" t="str">
        <f t="shared" si="10"/>
        <v>项</v>
      </c>
      <c r="O97" s="272"/>
    </row>
    <row r="98" s="273" customFormat="1" ht="43.2" customHeight="1" spans="1:15">
      <c r="A98" s="506">
        <f t="shared" si="6"/>
        <v>7</v>
      </c>
      <c r="B98" s="295">
        <v>2121905</v>
      </c>
      <c r="C98" s="439" t="s">
        <v>1484</v>
      </c>
      <c r="D98" s="296"/>
      <c r="E98" s="296"/>
      <c r="F98" s="296"/>
      <c r="G98" s="472">
        <f t="shared" si="7"/>
        <v>0</v>
      </c>
      <c r="H98" s="472">
        <f t="shared" si="8"/>
        <v>0</v>
      </c>
      <c r="I98" s="646" t="str">
        <f t="shared" si="9"/>
        <v>否</v>
      </c>
      <c r="J98" s="271" t="str">
        <f t="shared" si="10"/>
        <v>项</v>
      </c>
      <c r="O98" s="272"/>
    </row>
    <row r="99" s="273" customFormat="1" ht="43.2" customHeight="1" spans="1:15">
      <c r="A99" s="506">
        <f t="shared" si="6"/>
        <v>7</v>
      </c>
      <c r="B99" s="295">
        <v>2121906</v>
      </c>
      <c r="C99" s="439" t="s">
        <v>1486</v>
      </c>
      <c r="D99" s="296"/>
      <c r="E99" s="296"/>
      <c r="F99" s="296"/>
      <c r="G99" s="472">
        <f t="shared" si="7"/>
        <v>0</v>
      </c>
      <c r="H99" s="472">
        <f t="shared" si="8"/>
        <v>0</v>
      </c>
      <c r="I99" s="646" t="str">
        <f t="shared" si="9"/>
        <v>否</v>
      </c>
      <c r="J99" s="271" t="str">
        <f t="shared" si="10"/>
        <v>项</v>
      </c>
      <c r="O99" s="272"/>
    </row>
    <row r="100" ht="43.2" customHeight="1" spans="1:15">
      <c r="A100" s="506">
        <f t="shared" si="6"/>
        <v>7</v>
      </c>
      <c r="B100" s="295">
        <v>2121907</v>
      </c>
      <c r="C100" s="439" t="s">
        <v>1487</v>
      </c>
      <c r="D100" s="296"/>
      <c r="E100" s="296"/>
      <c r="F100" s="296"/>
      <c r="G100" s="472">
        <f t="shared" si="7"/>
        <v>0</v>
      </c>
      <c r="H100" s="472">
        <f t="shared" si="8"/>
        <v>0</v>
      </c>
      <c r="I100" s="646" t="str">
        <f t="shared" si="9"/>
        <v>否</v>
      </c>
      <c r="J100" s="271" t="str">
        <f t="shared" si="10"/>
        <v>项</v>
      </c>
      <c r="M100" s="273"/>
      <c r="O100" s="272"/>
    </row>
    <row r="101" s="273" customFormat="1" ht="43.2" customHeight="1" spans="1:15">
      <c r="A101" s="506">
        <f t="shared" si="6"/>
        <v>7</v>
      </c>
      <c r="B101" s="295">
        <v>2121999</v>
      </c>
      <c r="C101" s="439" t="s">
        <v>1514</v>
      </c>
      <c r="D101" s="296"/>
      <c r="E101" s="296"/>
      <c r="F101" s="296"/>
      <c r="G101" s="472">
        <f t="shared" si="7"/>
        <v>0</v>
      </c>
      <c r="H101" s="472">
        <f t="shared" si="8"/>
        <v>0</v>
      </c>
      <c r="I101" s="646" t="str">
        <f t="shared" si="9"/>
        <v>否</v>
      </c>
      <c r="J101" s="271" t="str">
        <f t="shared" si="10"/>
        <v>项</v>
      </c>
      <c r="O101" s="272"/>
    </row>
    <row r="102" s="272" customFormat="1" ht="43.2" customHeight="1" spans="1:15">
      <c r="A102" s="506">
        <f t="shared" ref="A102:A133" si="11">LEN(B102)</f>
        <v>3</v>
      </c>
      <c r="B102" s="294">
        <v>213</v>
      </c>
      <c r="C102" s="285" t="s">
        <v>1515</v>
      </c>
      <c r="D102" s="286">
        <f>SUM(D103,D108,D113,D118,D121,D126,D130,D134)</f>
        <v>0</v>
      </c>
      <c r="E102" s="286">
        <f>SUM(E103,E108,E113,E118,E121,E126,E130,E134)</f>
        <v>0</v>
      </c>
      <c r="F102" s="286">
        <f>SUM(F103,F108,F113,F118,F121,F126,F130,F134)</f>
        <v>45</v>
      </c>
      <c r="G102" s="475">
        <f t="shared" si="7"/>
        <v>0</v>
      </c>
      <c r="H102" s="475">
        <f t="shared" si="8"/>
        <v>0</v>
      </c>
      <c r="I102" s="646" t="str">
        <f t="shared" si="9"/>
        <v>是</v>
      </c>
      <c r="J102" s="271" t="str">
        <f t="shared" si="10"/>
        <v>类</v>
      </c>
      <c r="O102" s="272">
        <f>VLOOKUP(B102,[267]Sheet1!$D$415:$M$446,10,0)</f>
        <v>45</v>
      </c>
    </row>
    <row r="103" s="273" customFormat="1" ht="43.2" customHeight="1" spans="1:15">
      <c r="A103" s="506">
        <f t="shared" si="11"/>
        <v>5</v>
      </c>
      <c r="B103" s="295">
        <v>21366</v>
      </c>
      <c r="C103" s="314" t="s">
        <v>1516</v>
      </c>
      <c r="D103" s="230">
        <f>SUM(D104:D107)</f>
        <v>0</v>
      </c>
      <c r="E103" s="230">
        <f>SUM(E104:E107)</f>
        <v>0</v>
      </c>
      <c r="F103" s="230">
        <f>SUM(F104:F107)</f>
        <v>0</v>
      </c>
      <c r="G103" s="475">
        <f t="shared" si="7"/>
        <v>0</v>
      </c>
      <c r="H103" s="475">
        <f t="shared" si="8"/>
        <v>0</v>
      </c>
      <c r="I103" s="646" t="str">
        <f t="shared" si="9"/>
        <v>否</v>
      </c>
      <c r="J103" s="271" t="str">
        <f t="shared" si="10"/>
        <v>款</v>
      </c>
      <c r="O103" s="272"/>
    </row>
    <row r="104" s="273" customFormat="1" ht="43.2" customHeight="1" spans="1:15">
      <c r="A104" s="506">
        <f t="shared" si="11"/>
        <v>7</v>
      </c>
      <c r="B104" s="295">
        <v>2136601</v>
      </c>
      <c r="C104" s="439" t="s">
        <v>1517</v>
      </c>
      <c r="D104" s="296"/>
      <c r="E104" s="296"/>
      <c r="F104" s="296"/>
      <c r="G104" s="472">
        <f t="shared" si="7"/>
        <v>0</v>
      </c>
      <c r="H104" s="472">
        <f t="shared" si="8"/>
        <v>0</v>
      </c>
      <c r="I104" s="646" t="str">
        <f t="shared" si="9"/>
        <v>否</v>
      </c>
      <c r="J104" s="271" t="str">
        <f t="shared" si="10"/>
        <v>项</v>
      </c>
      <c r="O104" s="272"/>
    </row>
    <row r="105" ht="43.2" customHeight="1" spans="1:15">
      <c r="A105" s="506">
        <f t="shared" si="11"/>
        <v>7</v>
      </c>
      <c r="B105" s="295">
        <v>2136602</v>
      </c>
      <c r="C105" s="439" t="s">
        <v>1518</v>
      </c>
      <c r="D105" s="296"/>
      <c r="E105" s="296"/>
      <c r="F105" s="296"/>
      <c r="G105" s="472">
        <f t="shared" si="7"/>
        <v>0</v>
      </c>
      <c r="H105" s="472">
        <f t="shared" si="8"/>
        <v>0</v>
      </c>
      <c r="I105" s="646" t="str">
        <f t="shared" si="9"/>
        <v>否</v>
      </c>
      <c r="J105" s="271" t="str">
        <f t="shared" si="10"/>
        <v>项</v>
      </c>
      <c r="M105" s="273"/>
      <c r="O105" s="272"/>
    </row>
    <row r="106" s="273" customFormat="1" ht="43.2" customHeight="1" spans="1:15">
      <c r="A106" s="506">
        <f t="shared" si="11"/>
        <v>7</v>
      </c>
      <c r="B106" s="295">
        <v>2136603</v>
      </c>
      <c r="C106" s="439" t="s">
        <v>1519</v>
      </c>
      <c r="D106" s="296"/>
      <c r="E106" s="296"/>
      <c r="F106" s="296"/>
      <c r="G106" s="472">
        <f t="shared" si="7"/>
        <v>0</v>
      </c>
      <c r="H106" s="472">
        <f t="shared" si="8"/>
        <v>0</v>
      </c>
      <c r="I106" s="646" t="str">
        <f t="shared" si="9"/>
        <v>否</v>
      </c>
      <c r="J106" s="271" t="str">
        <f t="shared" si="10"/>
        <v>项</v>
      </c>
      <c r="O106" s="272"/>
    </row>
    <row r="107" s="273" customFormat="1" ht="43.2" customHeight="1" spans="1:15">
      <c r="A107" s="506">
        <f t="shared" si="11"/>
        <v>7</v>
      </c>
      <c r="B107" s="295">
        <v>2136699</v>
      </c>
      <c r="C107" s="439" t="s">
        <v>1520</v>
      </c>
      <c r="D107" s="296"/>
      <c r="E107" s="296"/>
      <c r="F107" s="296"/>
      <c r="G107" s="472">
        <f t="shared" si="7"/>
        <v>0</v>
      </c>
      <c r="H107" s="472">
        <f t="shared" si="8"/>
        <v>0</v>
      </c>
      <c r="I107" s="646" t="str">
        <f t="shared" si="9"/>
        <v>否</v>
      </c>
      <c r="J107" s="271" t="str">
        <f t="shared" si="10"/>
        <v>项</v>
      </c>
      <c r="O107" s="272"/>
    </row>
    <row r="108" s="273" customFormat="1" ht="43.2" customHeight="1" spans="1:15">
      <c r="A108" s="506">
        <f t="shared" si="11"/>
        <v>5</v>
      </c>
      <c r="B108" s="295">
        <v>21367</v>
      </c>
      <c r="C108" s="314" t="s">
        <v>1521</v>
      </c>
      <c r="D108" s="296">
        <f>SUM(D109:D112)</f>
        <v>0</v>
      </c>
      <c r="E108" s="296">
        <f>SUM(E109:E112)</f>
        <v>0</v>
      </c>
      <c r="F108" s="296">
        <f>SUM(F109:F112)</f>
        <v>0</v>
      </c>
      <c r="G108" s="475">
        <f t="shared" si="7"/>
        <v>0</v>
      </c>
      <c r="H108" s="475">
        <f t="shared" si="8"/>
        <v>0</v>
      </c>
      <c r="I108" s="646" t="str">
        <f t="shared" si="9"/>
        <v>否</v>
      </c>
      <c r="J108" s="271" t="str">
        <f t="shared" si="10"/>
        <v>款</v>
      </c>
      <c r="O108" s="272"/>
    </row>
    <row r="109" s="272" customFormat="1" ht="43.2" customHeight="1" spans="1:13">
      <c r="A109" s="506">
        <f t="shared" si="11"/>
        <v>7</v>
      </c>
      <c r="B109" s="295">
        <v>2136701</v>
      </c>
      <c r="C109" s="439" t="s">
        <v>1517</v>
      </c>
      <c r="D109" s="296"/>
      <c r="E109" s="296"/>
      <c r="F109" s="296"/>
      <c r="G109" s="472">
        <f t="shared" si="7"/>
        <v>0</v>
      </c>
      <c r="H109" s="472">
        <f t="shared" si="8"/>
        <v>0</v>
      </c>
      <c r="I109" s="646" t="str">
        <f t="shared" si="9"/>
        <v>否</v>
      </c>
      <c r="J109" s="271" t="str">
        <f t="shared" si="10"/>
        <v>项</v>
      </c>
      <c r="M109" s="273"/>
    </row>
    <row r="110" ht="43.2" customHeight="1" spans="1:15">
      <c r="A110" s="506">
        <f t="shared" si="11"/>
        <v>7</v>
      </c>
      <c r="B110" s="295">
        <v>2136702</v>
      </c>
      <c r="C110" s="439" t="s">
        <v>1518</v>
      </c>
      <c r="D110" s="296"/>
      <c r="E110" s="296"/>
      <c r="F110" s="296"/>
      <c r="G110" s="472">
        <f t="shared" si="7"/>
        <v>0</v>
      </c>
      <c r="H110" s="472">
        <f t="shared" si="8"/>
        <v>0</v>
      </c>
      <c r="I110" s="646" t="str">
        <f t="shared" si="9"/>
        <v>否</v>
      </c>
      <c r="J110" s="271" t="str">
        <f t="shared" si="10"/>
        <v>项</v>
      </c>
      <c r="M110" s="273"/>
      <c r="O110" s="272"/>
    </row>
    <row r="111" s="273" customFormat="1" ht="43.2" customHeight="1" spans="1:15">
      <c r="A111" s="506">
        <f t="shared" si="11"/>
        <v>7</v>
      </c>
      <c r="B111" s="295">
        <v>2136703</v>
      </c>
      <c r="C111" s="439" t="s">
        <v>1522</v>
      </c>
      <c r="D111" s="296"/>
      <c r="E111" s="296"/>
      <c r="F111" s="296"/>
      <c r="G111" s="472">
        <f t="shared" si="7"/>
        <v>0</v>
      </c>
      <c r="H111" s="472">
        <f t="shared" si="8"/>
        <v>0</v>
      </c>
      <c r="I111" s="646" t="str">
        <f t="shared" si="9"/>
        <v>否</v>
      </c>
      <c r="J111" s="271" t="str">
        <f t="shared" si="10"/>
        <v>项</v>
      </c>
      <c r="O111" s="272"/>
    </row>
    <row r="112" s="273" customFormat="1" ht="43.2" customHeight="1" spans="1:15">
      <c r="A112" s="506">
        <f t="shared" si="11"/>
        <v>7</v>
      </c>
      <c r="B112" s="295">
        <v>2136799</v>
      </c>
      <c r="C112" s="439" t="s">
        <v>1523</v>
      </c>
      <c r="D112" s="296"/>
      <c r="E112" s="296"/>
      <c r="F112" s="296"/>
      <c r="G112" s="472">
        <f t="shared" si="7"/>
        <v>0</v>
      </c>
      <c r="H112" s="472">
        <f t="shared" si="8"/>
        <v>0</v>
      </c>
      <c r="I112" s="646" t="str">
        <f t="shared" si="9"/>
        <v>否</v>
      </c>
      <c r="J112" s="271" t="str">
        <f t="shared" si="10"/>
        <v>项</v>
      </c>
      <c r="O112" s="272"/>
    </row>
    <row r="113" s="273" customFormat="1" ht="43.2" customHeight="1" spans="1:15">
      <c r="A113" s="506">
        <f t="shared" si="11"/>
        <v>5</v>
      </c>
      <c r="B113" s="295">
        <v>21369</v>
      </c>
      <c r="C113" s="314" t="s">
        <v>1524</v>
      </c>
      <c r="D113" s="230">
        <f>SUM(D114:D117)</f>
        <v>0</v>
      </c>
      <c r="E113" s="230">
        <f>SUM(E114:E117)</f>
        <v>0</v>
      </c>
      <c r="F113" s="230">
        <f>SUM(F114:F117)</f>
        <v>0</v>
      </c>
      <c r="G113" s="475">
        <f t="shared" si="7"/>
        <v>0</v>
      </c>
      <c r="H113" s="475">
        <f t="shared" si="8"/>
        <v>0</v>
      </c>
      <c r="I113" s="646" t="str">
        <f t="shared" si="9"/>
        <v>否</v>
      </c>
      <c r="J113" s="271" t="str">
        <f t="shared" si="10"/>
        <v>款</v>
      </c>
      <c r="O113" s="272"/>
    </row>
    <row r="114" s="273" customFormat="1" ht="43.2" customHeight="1" spans="1:15">
      <c r="A114" s="506">
        <f t="shared" si="11"/>
        <v>7</v>
      </c>
      <c r="B114" s="295">
        <v>2136901</v>
      </c>
      <c r="C114" s="439" t="s">
        <v>955</v>
      </c>
      <c r="D114" s="296"/>
      <c r="E114" s="296"/>
      <c r="F114" s="296"/>
      <c r="G114" s="472">
        <f t="shared" si="7"/>
        <v>0</v>
      </c>
      <c r="H114" s="472">
        <f t="shared" si="8"/>
        <v>0</v>
      </c>
      <c r="I114" s="646" t="str">
        <f t="shared" si="9"/>
        <v>否</v>
      </c>
      <c r="J114" s="271" t="str">
        <f t="shared" si="10"/>
        <v>项</v>
      </c>
      <c r="O114" s="272"/>
    </row>
    <row r="115" s="273" customFormat="1" ht="43.2" customHeight="1" spans="1:15">
      <c r="A115" s="506">
        <f t="shared" si="11"/>
        <v>7</v>
      </c>
      <c r="B115" s="295">
        <v>2136902</v>
      </c>
      <c r="C115" s="439" t="s">
        <v>1525</v>
      </c>
      <c r="D115" s="296"/>
      <c r="E115" s="296"/>
      <c r="F115" s="296"/>
      <c r="G115" s="472">
        <f t="shared" si="7"/>
        <v>0</v>
      </c>
      <c r="H115" s="472">
        <f t="shared" si="8"/>
        <v>0</v>
      </c>
      <c r="I115" s="646" t="str">
        <f t="shared" si="9"/>
        <v>否</v>
      </c>
      <c r="J115" s="271" t="str">
        <f t="shared" si="10"/>
        <v>项</v>
      </c>
      <c r="O115" s="272"/>
    </row>
    <row r="116" s="273" customFormat="1" ht="43.2" customHeight="1" spans="1:15">
      <c r="A116" s="506">
        <f t="shared" si="11"/>
        <v>7</v>
      </c>
      <c r="B116" s="295">
        <v>2136903</v>
      </c>
      <c r="C116" s="439" t="s">
        <v>1526</v>
      </c>
      <c r="D116" s="296"/>
      <c r="E116" s="296"/>
      <c r="F116" s="296"/>
      <c r="G116" s="472">
        <f t="shared" si="7"/>
        <v>0</v>
      </c>
      <c r="H116" s="472">
        <f t="shared" si="8"/>
        <v>0</v>
      </c>
      <c r="I116" s="646" t="str">
        <f t="shared" si="9"/>
        <v>否</v>
      </c>
      <c r="J116" s="271" t="str">
        <f t="shared" si="10"/>
        <v>项</v>
      </c>
      <c r="O116" s="272"/>
    </row>
    <row r="117" s="273" customFormat="1" ht="43.2" customHeight="1" spans="1:15">
      <c r="A117" s="506">
        <f t="shared" si="11"/>
        <v>7</v>
      </c>
      <c r="B117" s="295">
        <v>2136999</v>
      </c>
      <c r="C117" s="439" t="s">
        <v>1527</v>
      </c>
      <c r="D117" s="296"/>
      <c r="E117" s="296"/>
      <c r="F117" s="296"/>
      <c r="G117" s="472">
        <f t="shared" si="7"/>
        <v>0</v>
      </c>
      <c r="H117" s="472">
        <f t="shared" si="8"/>
        <v>0</v>
      </c>
      <c r="I117" s="646" t="str">
        <f t="shared" si="9"/>
        <v>否</v>
      </c>
      <c r="J117" s="271" t="str">
        <f t="shared" si="10"/>
        <v>项</v>
      </c>
      <c r="O117" s="272"/>
    </row>
    <row r="118" s="272" customFormat="1" ht="43.2" customHeight="1" spans="1:10">
      <c r="A118" s="506">
        <f t="shared" si="11"/>
        <v>5</v>
      </c>
      <c r="B118" s="302">
        <v>21370</v>
      </c>
      <c r="C118" s="314" t="s">
        <v>1528</v>
      </c>
      <c r="D118" s="296">
        <f>SUM(D119:D120)</f>
        <v>0</v>
      </c>
      <c r="E118" s="296">
        <f>SUM(E119:E120)</f>
        <v>0</v>
      </c>
      <c r="F118" s="296">
        <f>SUM(F119:F120)</f>
        <v>0</v>
      </c>
      <c r="G118" s="475">
        <f t="shared" si="7"/>
        <v>0</v>
      </c>
      <c r="H118" s="475">
        <f t="shared" si="8"/>
        <v>0</v>
      </c>
      <c r="I118" s="646" t="str">
        <f t="shared" si="9"/>
        <v>否</v>
      </c>
      <c r="J118" s="271" t="str">
        <f t="shared" si="10"/>
        <v>款</v>
      </c>
    </row>
    <row r="119" s="272" customFormat="1" ht="43.2" customHeight="1" spans="1:13">
      <c r="A119" s="506">
        <f t="shared" si="11"/>
        <v>7</v>
      </c>
      <c r="B119" s="302">
        <v>2137001</v>
      </c>
      <c r="C119" s="439" t="s">
        <v>1517</v>
      </c>
      <c r="D119" s="296"/>
      <c r="E119" s="296"/>
      <c r="F119" s="296"/>
      <c r="G119" s="472">
        <f t="shared" si="7"/>
        <v>0</v>
      </c>
      <c r="H119" s="472">
        <f t="shared" si="8"/>
        <v>0</v>
      </c>
      <c r="I119" s="646" t="str">
        <f t="shared" si="9"/>
        <v>否</v>
      </c>
      <c r="J119" s="271" t="str">
        <f t="shared" si="10"/>
        <v>项</v>
      </c>
      <c r="M119" s="273"/>
    </row>
    <row r="120" s="273" customFormat="1" ht="43.2" customHeight="1" spans="1:15">
      <c r="A120" s="506">
        <f t="shared" si="11"/>
        <v>7</v>
      </c>
      <c r="B120" s="302">
        <v>2137099</v>
      </c>
      <c r="C120" s="439" t="s">
        <v>1529</v>
      </c>
      <c r="D120" s="296"/>
      <c r="E120" s="296"/>
      <c r="F120" s="296"/>
      <c r="G120" s="472">
        <f t="shared" si="7"/>
        <v>0</v>
      </c>
      <c r="H120" s="472">
        <f t="shared" si="8"/>
        <v>0</v>
      </c>
      <c r="I120" s="646" t="str">
        <f t="shared" si="9"/>
        <v>否</v>
      </c>
      <c r="J120" s="271" t="str">
        <f t="shared" si="10"/>
        <v>项</v>
      </c>
      <c r="O120" s="272"/>
    </row>
    <row r="121" s="273" customFormat="1" ht="43.2" customHeight="1" spans="1:15">
      <c r="A121" s="506">
        <f t="shared" si="11"/>
        <v>5</v>
      </c>
      <c r="B121" s="302">
        <v>21371</v>
      </c>
      <c r="C121" s="314" t="s">
        <v>1530</v>
      </c>
      <c r="D121" s="296">
        <f>SUM(D122:D125)</f>
        <v>0</v>
      </c>
      <c r="E121" s="296">
        <f>SUM(E122:E125)</f>
        <v>0</v>
      </c>
      <c r="F121" s="296">
        <f>SUM(F122:F125)</f>
        <v>0</v>
      </c>
      <c r="G121" s="475">
        <f t="shared" si="7"/>
        <v>0</v>
      </c>
      <c r="H121" s="475">
        <f t="shared" si="8"/>
        <v>0</v>
      </c>
      <c r="I121" s="646" t="str">
        <f t="shared" si="9"/>
        <v>否</v>
      </c>
      <c r="J121" s="271" t="str">
        <f t="shared" si="10"/>
        <v>款</v>
      </c>
      <c r="O121" s="272"/>
    </row>
    <row r="122" s="273" customFormat="1" ht="43.2" customHeight="1" spans="1:15">
      <c r="A122" s="506">
        <f t="shared" si="11"/>
        <v>7</v>
      </c>
      <c r="B122" s="302">
        <v>2137101</v>
      </c>
      <c r="C122" s="439" t="s">
        <v>955</v>
      </c>
      <c r="D122" s="296"/>
      <c r="E122" s="296"/>
      <c r="F122" s="296"/>
      <c r="G122" s="472">
        <f t="shared" si="7"/>
        <v>0</v>
      </c>
      <c r="H122" s="472">
        <f t="shared" si="8"/>
        <v>0</v>
      </c>
      <c r="I122" s="646" t="str">
        <f t="shared" si="9"/>
        <v>否</v>
      </c>
      <c r="J122" s="271" t="str">
        <f t="shared" si="10"/>
        <v>项</v>
      </c>
      <c r="O122" s="272"/>
    </row>
    <row r="123" s="273" customFormat="1" ht="43.2" customHeight="1" spans="1:15">
      <c r="A123" s="506">
        <f t="shared" si="11"/>
        <v>7</v>
      </c>
      <c r="B123" s="302">
        <v>2137102</v>
      </c>
      <c r="C123" s="439" t="s">
        <v>1531</v>
      </c>
      <c r="D123" s="296"/>
      <c r="E123" s="296"/>
      <c r="F123" s="296"/>
      <c r="G123" s="472">
        <f t="shared" si="7"/>
        <v>0</v>
      </c>
      <c r="H123" s="472">
        <f t="shared" si="8"/>
        <v>0</v>
      </c>
      <c r="I123" s="646" t="str">
        <f t="shared" si="9"/>
        <v>否</v>
      </c>
      <c r="J123" s="271" t="str">
        <f t="shared" si="10"/>
        <v>项</v>
      </c>
      <c r="O123" s="272"/>
    </row>
    <row r="124" s="273" customFormat="1" ht="43.2" customHeight="1" spans="1:15">
      <c r="A124" s="506">
        <f t="shared" si="11"/>
        <v>7</v>
      </c>
      <c r="B124" s="302">
        <v>2137103</v>
      </c>
      <c r="C124" s="439" t="s">
        <v>1526</v>
      </c>
      <c r="D124" s="296"/>
      <c r="E124" s="296"/>
      <c r="F124" s="296"/>
      <c r="G124" s="472">
        <f t="shared" si="7"/>
        <v>0</v>
      </c>
      <c r="H124" s="472">
        <f t="shared" si="8"/>
        <v>0</v>
      </c>
      <c r="I124" s="646" t="str">
        <f t="shared" si="9"/>
        <v>否</v>
      </c>
      <c r="J124" s="271" t="str">
        <f t="shared" si="10"/>
        <v>项</v>
      </c>
      <c r="O124" s="272"/>
    </row>
    <row r="125" s="273" customFormat="1" ht="43.2" customHeight="1" spans="1:15">
      <c r="A125" s="506">
        <f t="shared" si="11"/>
        <v>7</v>
      </c>
      <c r="B125" s="302">
        <v>2137199</v>
      </c>
      <c r="C125" s="439" t="s">
        <v>1532</v>
      </c>
      <c r="D125" s="296"/>
      <c r="E125" s="296"/>
      <c r="F125" s="296"/>
      <c r="G125" s="472">
        <f t="shared" si="7"/>
        <v>0</v>
      </c>
      <c r="H125" s="472">
        <f t="shared" si="8"/>
        <v>0</v>
      </c>
      <c r="I125" s="646" t="str">
        <f t="shared" si="9"/>
        <v>否</v>
      </c>
      <c r="J125" s="271" t="str">
        <f t="shared" si="10"/>
        <v>项</v>
      </c>
      <c r="O125" s="272"/>
    </row>
    <row r="126" s="273" customFormat="1" ht="43.2" customHeight="1" spans="1:15">
      <c r="A126" s="506">
        <f t="shared" si="11"/>
        <v>5</v>
      </c>
      <c r="B126" s="302">
        <v>21372</v>
      </c>
      <c r="C126" s="314" t="s">
        <v>1533</v>
      </c>
      <c r="D126" s="296">
        <f>SUM(D127:D129)</f>
        <v>0</v>
      </c>
      <c r="E126" s="296">
        <f>SUM(E127:E129)</f>
        <v>0</v>
      </c>
      <c r="F126" s="296">
        <f>SUM(F127:F129)</f>
        <v>45</v>
      </c>
      <c r="G126" s="475">
        <f t="shared" si="7"/>
        <v>0</v>
      </c>
      <c r="H126" s="475">
        <f t="shared" si="8"/>
        <v>0</v>
      </c>
      <c r="I126" s="646" t="str">
        <f t="shared" si="9"/>
        <v>是</v>
      </c>
      <c r="J126" s="271" t="str">
        <f t="shared" si="10"/>
        <v>款</v>
      </c>
      <c r="O126" s="272">
        <f>VLOOKUP(B126,[267]Sheet1!$D$415:$M$446,10,0)</f>
        <v>45</v>
      </c>
    </row>
    <row r="127" s="273" customFormat="1" ht="43.2" customHeight="1" spans="1:15">
      <c r="A127" s="506">
        <f t="shared" si="11"/>
        <v>7</v>
      </c>
      <c r="B127" s="302">
        <v>2137201</v>
      </c>
      <c r="C127" s="439" t="s">
        <v>1534</v>
      </c>
      <c r="D127" s="296"/>
      <c r="E127" s="296"/>
      <c r="F127" s="296">
        <v>45</v>
      </c>
      <c r="G127" s="472">
        <f t="shared" si="7"/>
        <v>0</v>
      </c>
      <c r="H127" s="472">
        <f t="shared" si="8"/>
        <v>0</v>
      </c>
      <c r="I127" s="646" t="str">
        <f t="shared" si="9"/>
        <v>是</v>
      </c>
      <c r="J127" s="271" t="str">
        <f t="shared" si="10"/>
        <v>项</v>
      </c>
      <c r="M127" s="508">
        <f>VLOOKUP(B127,[262]基金支出!$C$4:$H$34,6,FALSE)</f>
        <v>45</v>
      </c>
      <c r="O127" s="272">
        <f>VLOOKUP(B127,[267]Sheet1!$D$415:$M$446,10,0)</f>
        <v>45</v>
      </c>
    </row>
    <row r="128" s="273" customFormat="1" ht="43.2" customHeight="1" spans="1:15">
      <c r="A128" s="506">
        <f t="shared" si="11"/>
        <v>7</v>
      </c>
      <c r="B128" s="302">
        <v>2137202</v>
      </c>
      <c r="C128" s="439" t="s">
        <v>1535</v>
      </c>
      <c r="D128" s="296"/>
      <c r="E128" s="296"/>
      <c r="F128" s="296"/>
      <c r="G128" s="472">
        <f t="shared" si="7"/>
        <v>0</v>
      </c>
      <c r="H128" s="472">
        <f t="shared" si="8"/>
        <v>0</v>
      </c>
      <c r="I128" s="646" t="str">
        <f t="shared" si="9"/>
        <v>否</v>
      </c>
      <c r="J128" s="271" t="str">
        <f t="shared" si="10"/>
        <v>项</v>
      </c>
      <c r="O128" s="272"/>
    </row>
    <row r="129" s="273" customFormat="1" ht="43.2" customHeight="1" spans="1:15">
      <c r="A129" s="506">
        <f t="shared" si="11"/>
        <v>7</v>
      </c>
      <c r="B129" s="302">
        <v>2137299</v>
      </c>
      <c r="C129" s="439" t="s">
        <v>1536</v>
      </c>
      <c r="D129" s="296"/>
      <c r="E129" s="296"/>
      <c r="F129" s="296"/>
      <c r="G129" s="472">
        <f t="shared" si="7"/>
        <v>0</v>
      </c>
      <c r="H129" s="472">
        <f t="shared" si="8"/>
        <v>0</v>
      </c>
      <c r="I129" s="646" t="str">
        <f t="shared" si="9"/>
        <v>否</v>
      </c>
      <c r="J129" s="271" t="str">
        <f t="shared" si="10"/>
        <v>项</v>
      </c>
      <c r="M129" s="273">
        <f>VLOOKUP(B129,[262]基金支出!$C$4:$H$34,6,FALSE)</f>
        <v>0</v>
      </c>
      <c r="O129" s="272">
        <f>VLOOKUP(B129,[267]Sheet1!$D$415:$M$446,10,0)</f>
        <v>0</v>
      </c>
    </row>
    <row r="130" s="273" customFormat="1" ht="43.2" customHeight="1" spans="1:15">
      <c r="A130" s="506">
        <f t="shared" si="11"/>
        <v>5</v>
      </c>
      <c r="B130" s="302">
        <v>21373</v>
      </c>
      <c r="C130" s="314" t="s">
        <v>1537</v>
      </c>
      <c r="D130" s="296">
        <f>SUM(D131:D133)</f>
        <v>0</v>
      </c>
      <c r="E130" s="296">
        <f>SUM(E131:E133)</f>
        <v>0</v>
      </c>
      <c r="F130" s="296">
        <f>SUM(F131:F133)</f>
        <v>0</v>
      </c>
      <c r="G130" s="475">
        <f t="shared" si="7"/>
        <v>0</v>
      </c>
      <c r="H130" s="475">
        <f t="shared" si="8"/>
        <v>0</v>
      </c>
      <c r="I130" s="646" t="str">
        <f t="shared" si="9"/>
        <v>否</v>
      </c>
      <c r="J130" s="271" t="str">
        <f t="shared" si="10"/>
        <v>款</v>
      </c>
      <c r="O130" s="272"/>
    </row>
    <row r="131" s="273" customFormat="1" ht="43.2" customHeight="1" spans="1:15">
      <c r="A131" s="506">
        <f t="shared" si="11"/>
        <v>7</v>
      </c>
      <c r="B131" s="302">
        <v>2137301</v>
      </c>
      <c r="C131" s="439" t="s">
        <v>1534</v>
      </c>
      <c r="D131" s="296"/>
      <c r="E131" s="296"/>
      <c r="F131" s="296"/>
      <c r="G131" s="472">
        <f t="shared" si="7"/>
        <v>0</v>
      </c>
      <c r="H131" s="472">
        <f t="shared" si="8"/>
        <v>0</v>
      </c>
      <c r="I131" s="646" t="str">
        <f t="shared" si="9"/>
        <v>否</v>
      </c>
      <c r="J131" s="271" t="str">
        <f t="shared" si="10"/>
        <v>项</v>
      </c>
      <c r="O131" s="272"/>
    </row>
    <row r="132" s="273" customFormat="1" ht="43.2" customHeight="1" spans="1:15">
      <c r="A132" s="506">
        <f t="shared" si="11"/>
        <v>7</v>
      </c>
      <c r="B132" s="302">
        <v>2137302</v>
      </c>
      <c r="C132" s="439" t="s">
        <v>1535</v>
      </c>
      <c r="D132" s="296"/>
      <c r="E132" s="296"/>
      <c r="F132" s="296"/>
      <c r="G132" s="472">
        <f t="shared" si="7"/>
        <v>0</v>
      </c>
      <c r="H132" s="472">
        <f t="shared" si="8"/>
        <v>0</v>
      </c>
      <c r="I132" s="646" t="str">
        <f t="shared" si="9"/>
        <v>否</v>
      </c>
      <c r="J132" s="271" t="str">
        <f t="shared" si="10"/>
        <v>项</v>
      </c>
      <c r="O132" s="272"/>
    </row>
    <row r="133" s="273" customFormat="1" ht="43.2" customHeight="1" spans="1:15">
      <c r="A133" s="506">
        <f t="shared" si="11"/>
        <v>7</v>
      </c>
      <c r="B133" s="302">
        <v>2137399</v>
      </c>
      <c r="C133" s="439" t="s">
        <v>1538</v>
      </c>
      <c r="D133" s="296"/>
      <c r="E133" s="296"/>
      <c r="F133" s="296"/>
      <c r="G133" s="472">
        <f t="shared" si="7"/>
        <v>0</v>
      </c>
      <c r="H133" s="472">
        <f t="shared" si="8"/>
        <v>0</v>
      </c>
      <c r="I133" s="646" t="str">
        <f t="shared" si="9"/>
        <v>否</v>
      </c>
      <c r="J133" s="271" t="str">
        <f t="shared" si="10"/>
        <v>项</v>
      </c>
      <c r="O133" s="272"/>
    </row>
    <row r="134" s="273" customFormat="1" ht="43.2" customHeight="1" spans="1:15">
      <c r="A134" s="506">
        <f t="shared" ref="A134:A173" si="12">LEN(B134)</f>
        <v>5</v>
      </c>
      <c r="B134" s="302">
        <v>21374</v>
      </c>
      <c r="C134" s="314" t="s">
        <v>1539</v>
      </c>
      <c r="D134" s="296">
        <f>SUM(D135:D136)</f>
        <v>0</v>
      </c>
      <c r="E134" s="296">
        <f>SUM(E135:E136)</f>
        <v>0</v>
      </c>
      <c r="F134" s="296">
        <f>SUM(F135:F136)</f>
        <v>0</v>
      </c>
      <c r="G134" s="475">
        <f t="shared" ref="G134:G197" si="13">IF(D134&lt;0,"",IFERROR(F134/D134-1,0))</f>
        <v>0</v>
      </c>
      <c r="H134" s="475">
        <f t="shared" ref="H134:H197" si="14">IF(D134&lt;0,"",IFERROR(F134/E134,0))</f>
        <v>0</v>
      </c>
      <c r="I134" s="646" t="str">
        <f t="shared" ref="I134:I197" si="15">IF(LEN(B134)=3,"是",IF(C134&lt;&gt;"",IF(SUM(D134:F134)&lt;&gt;0,"是","否"),"是"))</f>
        <v>否</v>
      </c>
      <c r="J134" s="271" t="str">
        <f t="shared" ref="J134:J197" si="16">IF(LEN(B134)=3,"类",IF(LEN(B134)=5,"款","项"))</f>
        <v>款</v>
      </c>
      <c r="O134" s="272"/>
    </row>
    <row r="135" s="273" customFormat="1" ht="43.2" customHeight="1" spans="1:15">
      <c r="A135" s="506">
        <f t="shared" si="12"/>
        <v>7</v>
      </c>
      <c r="B135" s="302">
        <v>2137401</v>
      </c>
      <c r="C135" s="439" t="s">
        <v>1535</v>
      </c>
      <c r="D135" s="296"/>
      <c r="E135" s="296"/>
      <c r="F135" s="296"/>
      <c r="G135" s="472">
        <f t="shared" si="13"/>
        <v>0</v>
      </c>
      <c r="H135" s="472">
        <f t="shared" si="14"/>
        <v>0</v>
      </c>
      <c r="I135" s="646" t="str">
        <f t="shared" si="15"/>
        <v>否</v>
      </c>
      <c r="J135" s="271" t="str">
        <f t="shared" si="16"/>
        <v>项</v>
      </c>
      <c r="O135" s="272"/>
    </row>
    <row r="136" s="273" customFormat="1" ht="43.2" customHeight="1" spans="1:15">
      <c r="A136" s="506">
        <f t="shared" si="12"/>
        <v>7</v>
      </c>
      <c r="B136" s="302">
        <v>2137499</v>
      </c>
      <c r="C136" s="439" t="s">
        <v>1540</v>
      </c>
      <c r="D136" s="296"/>
      <c r="E136" s="296"/>
      <c r="F136" s="296"/>
      <c r="G136" s="472">
        <f t="shared" si="13"/>
        <v>0</v>
      </c>
      <c r="H136" s="472">
        <f t="shared" si="14"/>
        <v>0</v>
      </c>
      <c r="I136" s="646" t="str">
        <f t="shared" si="15"/>
        <v>否</v>
      </c>
      <c r="J136" s="271" t="str">
        <f t="shared" si="16"/>
        <v>项</v>
      </c>
      <c r="O136" s="272"/>
    </row>
    <row r="137" s="272" customFormat="1" ht="43.2" customHeight="1" spans="1:10">
      <c r="A137" s="506">
        <f t="shared" si="12"/>
        <v>3</v>
      </c>
      <c r="B137" s="294">
        <v>214</v>
      </c>
      <c r="C137" s="285" t="s">
        <v>1541</v>
      </c>
      <c r="D137" s="286">
        <f>SUM(D138,D143,D148,D157,D164,D174,D177,D180:D180)</f>
        <v>4000</v>
      </c>
      <c r="E137" s="286">
        <f>SUM(E138,E143,E148,E157,E164,E174,E177,E180:E180)</f>
        <v>0</v>
      </c>
      <c r="F137" s="286">
        <f>SUM(F138,F143,F148,F157,F164,F174,F177,F180:F180)</f>
        <v>0</v>
      </c>
      <c r="G137" s="475">
        <f t="shared" si="13"/>
        <v>-1</v>
      </c>
      <c r="H137" s="475">
        <f t="shared" si="14"/>
        <v>0</v>
      </c>
      <c r="I137" s="646" t="str">
        <f t="shared" si="15"/>
        <v>是</v>
      </c>
      <c r="J137" s="271" t="str">
        <f t="shared" si="16"/>
        <v>类</v>
      </c>
    </row>
    <row r="138" s="273" customFormat="1" ht="43.2" customHeight="1" spans="1:15">
      <c r="A138" s="506">
        <f t="shared" si="12"/>
        <v>5</v>
      </c>
      <c r="B138" s="295">
        <v>21460</v>
      </c>
      <c r="C138" s="314" t="s">
        <v>1542</v>
      </c>
      <c r="D138" s="296">
        <f>SUM(D139:D142)</f>
        <v>0</v>
      </c>
      <c r="E138" s="296">
        <f>SUM(E139:E142)</f>
        <v>0</v>
      </c>
      <c r="F138" s="296">
        <f>SUM(F139:F142)</f>
        <v>0</v>
      </c>
      <c r="G138" s="475">
        <f t="shared" si="13"/>
        <v>0</v>
      </c>
      <c r="H138" s="475">
        <f t="shared" si="14"/>
        <v>0</v>
      </c>
      <c r="I138" s="646" t="str">
        <f t="shared" si="15"/>
        <v>否</v>
      </c>
      <c r="J138" s="271" t="str">
        <f t="shared" si="16"/>
        <v>款</v>
      </c>
      <c r="O138" s="272"/>
    </row>
    <row r="139" s="273" customFormat="1" ht="43.2" customHeight="1" spans="1:15">
      <c r="A139" s="506">
        <f t="shared" si="12"/>
        <v>7</v>
      </c>
      <c r="B139" s="295">
        <v>2146001</v>
      </c>
      <c r="C139" s="439" t="s">
        <v>984</v>
      </c>
      <c r="D139" s="296"/>
      <c r="E139" s="296"/>
      <c r="F139" s="296"/>
      <c r="G139" s="472">
        <f t="shared" si="13"/>
        <v>0</v>
      </c>
      <c r="H139" s="472">
        <f t="shared" si="14"/>
        <v>0</v>
      </c>
      <c r="I139" s="646" t="str">
        <f t="shared" si="15"/>
        <v>否</v>
      </c>
      <c r="J139" s="271" t="str">
        <f t="shared" si="16"/>
        <v>项</v>
      </c>
      <c r="O139" s="272"/>
    </row>
    <row r="140" s="272" customFormat="1" ht="43.2" customHeight="1" spans="1:13">
      <c r="A140" s="506">
        <f t="shared" si="12"/>
        <v>7</v>
      </c>
      <c r="B140" s="295">
        <v>2146002</v>
      </c>
      <c r="C140" s="439" t="s">
        <v>985</v>
      </c>
      <c r="D140" s="296"/>
      <c r="E140" s="296"/>
      <c r="F140" s="296"/>
      <c r="G140" s="472">
        <f t="shared" si="13"/>
        <v>0</v>
      </c>
      <c r="H140" s="472">
        <f t="shared" si="14"/>
        <v>0</v>
      </c>
      <c r="I140" s="646" t="str">
        <f t="shared" si="15"/>
        <v>否</v>
      </c>
      <c r="J140" s="271" t="str">
        <f t="shared" si="16"/>
        <v>项</v>
      </c>
      <c r="M140" s="273"/>
    </row>
    <row r="141" s="272" customFormat="1" ht="43.2" customHeight="1" spans="1:13">
      <c r="A141" s="506">
        <f t="shared" si="12"/>
        <v>7</v>
      </c>
      <c r="B141" s="295">
        <v>2146003</v>
      </c>
      <c r="C141" s="439" t="s">
        <v>1543</v>
      </c>
      <c r="D141" s="296"/>
      <c r="E141" s="296"/>
      <c r="F141" s="296"/>
      <c r="G141" s="472">
        <f t="shared" si="13"/>
        <v>0</v>
      </c>
      <c r="H141" s="472">
        <f t="shared" si="14"/>
        <v>0</v>
      </c>
      <c r="I141" s="646" t="str">
        <f t="shared" si="15"/>
        <v>否</v>
      </c>
      <c r="J141" s="271" t="str">
        <f t="shared" si="16"/>
        <v>项</v>
      </c>
      <c r="M141" s="273"/>
    </row>
    <row r="142" s="273" customFormat="1" ht="43.2" customHeight="1" spans="1:15">
      <c r="A142" s="506">
        <f t="shared" si="12"/>
        <v>7</v>
      </c>
      <c r="B142" s="295">
        <v>2146099</v>
      </c>
      <c r="C142" s="439" t="s">
        <v>1544</v>
      </c>
      <c r="D142" s="296"/>
      <c r="E142" s="296"/>
      <c r="F142" s="296"/>
      <c r="G142" s="472">
        <f t="shared" si="13"/>
        <v>0</v>
      </c>
      <c r="H142" s="472">
        <f t="shared" si="14"/>
        <v>0</v>
      </c>
      <c r="I142" s="646" t="str">
        <f t="shared" si="15"/>
        <v>否</v>
      </c>
      <c r="J142" s="271" t="str">
        <f t="shared" si="16"/>
        <v>项</v>
      </c>
      <c r="O142" s="272"/>
    </row>
    <row r="143" s="273" customFormat="1" ht="43.2" customHeight="1" spans="1:15">
      <c r="A143" s="506">
        <f t="shared" si="12"/>
        <v>5</v>
      </c>
      <c r="B143" s="295">
        <v>21462</v>
      </c>
      <c r="C143" s="314" t="s">
        <v>1545</v>
      </c>
      <c r="D143" s="296">
        <f>SUM(D144:D147)</f>
        <v>0</v>
      </c>
      <c r="E143" s="296">
        <f>SUM(E144:E147)</f>
        <v>0</v>
      </c>
      <c r="F143" s="296">
        <f>SUM(F144:F147)</f>
        <v>0</v>
      </c>
      <c r="G143" s="475">
        <f t="shared" si="13"/>
        <v>0</v>
      </c>
      <c r="H143" s="475">
        <f t="shared" si="14"/>
        <v>0</v>
      </c>
      <c r="I143" s="646" t="str">
        <f t="shared" si="15"/>
        <v>否</v>
      </c>
      <c r="J143" s="271" t="str">
        <f t="shared" si="16"/>
        <v>款</v>
      </c>
      <c r="O143" s="272"/>
    </row>
    <row r="144" s="273" customFormat="1" ht="43.2" customHeight="1" spans="1:15">
      <c r="A144" s="506">
        <f t="shared" si="12"/>
        <v>7</v>
      </c>
      <c r="B144" s="295">
        <v>2146201</v>
      </c>
      <c r="C144" s="439" t="s">
        <v>1543</v>
      </c>
      <c r="D144" s="296"/>
      <c r="E144" s="296"/>
      <c r="F144" s="296"/>
      <c r="G144" s="472">
        <f t="shared" si="13"/>
        <v>0</v>
      </c>
      <c r="H144" s="472">
        <f t="shared" si="14"/>
        <v>0</v>
      </c>
      <c r="I144" s="646" t="str">
        <f t="shared" si="15"/>
        <v>否</v>
      </c>
      <c r="J144" s="271" t="str">
        <f t="shared" si="16"/>
        <v>项</v>
      </c>
      <c r="O144" s="272"/>
    </row>
    <row r="145" s="273" customFormat="1" ht="43.2" customHeight="1" spans="1:15">
      <c r="A145" s="506">
        <f t="shared" si="12"/>
        <v>7</v>
      </c>
      <c r="B145" s="295">
        <v>2146202</v>
      </c>
      <c r="C145" s="439" t="s">
        <v>1546</v>
      </c>
      <c r="D145" s="296"/>
      <c r="E145" s="296"/>
      <c r="F145" s="296"/>
      <c r="G145" s="472">
        <f t="shared" si="13"/>
        <v>0</v>
      </c>
      <c r="H145" s="472">
        <f t="shared" si="14"/>
        <v>0</v>
      </c>
      <c r="I145" s="646" t="str">
        <f t="shared" si="15"/>
        <v>否</v>
      </c>
      <c r="J145" s="271" t="str">
        <f t="shared" si="16"/>
        <v>项</v>
      </c>
      <c r="O145" s="272"/>
    </row>
    <row r="146" ht="43.2" customHeight="1" spans="1:15">
      <c r="A146" s="506">
        <f t="shared" si="12"/>
        <v>7</v>
      </c>
      <c r="B146" s="295">
        <v>2146203</v>
      </c>
      <c r="C146" s="439" t="s">
        <v>1547</v>
      </c>
      <c r="D146" s="296"/>
      <c r="E146" s="296"/>
      <c r="F146" s="296"/>
      <c r="G146" s="472">
        <f t="shared" si="13"/>
        <v>0</v>
      </c>
      <c r="H146" s="472">
        <f t="shared" si="14"/>
        <v>0</v>
      </c>
      <c r="I146" s="646" t="str">
        <f t="shared" si="15"/>
        <v>否</v>
      </c>
      <c r="J146" s="271" t="str">
        <f t="shared" si="16"/>
        <v>项</v>
      </c>
      <c r="M146" s="273"/>
      <c r="O146" s="272"/>
    </row>
    <row r="147" s="272" customFormat="1" ht="43.2" customHeight="1" spans="1:13">
      <c r="A147" s="506">
        <f t="shared" si="12"/>
        <v>7</v>
      </c>
      <c r="B147" s="295">
        <v>2146299</v>
      </c>
      <c r="C147" s="439" t="s">
        <v>1548</v>
      </c>
      <c r="D147" s="296"/>
      <c r="E147" s="296"/>
      <c r="F147" s="296"/>
      <c r="G147" s="472">
        <f t="shared" si="13"/>
        <v>0</v>
      </c>
      <c r="H147" s="472">
        <f t="shared" si="14"/>
        <v>0</v>
      </c>
      <c r="I147" s="646" t="str">
        <f t="shared" si="15"/>
        <v>否</v>
      </c>
      <c r="J147" s="271" t="str">
        <f t="shared" si="16"/>
        <v>项</v>
      </c>
      <c r="M147" s="273"/>
    </row>
    <row r="148" s="273" customFormat="1" ht="43.2" customHeight="1" spans="1:15">
      <c r="A148" s="506">
        <f t="shared" si="12"/>
        <v>5</v>
      </c>
      <c r="B148" s="295">
        <v>21464</v>
      </c>
      <c r="C148" s="314" t="s">
        <v>1549</v>
      </c>
      <c r="D148" s="296">
        <f>SUM(D149:D156)</f>
        <v>0</v>
      </c>
      <c r="E148" s="296">
        <f>SUM(E149:E156)</f>
        <v>0</v>
      </c>
      <c r="F148" s="296">
        <f>SUM(F149:F156)</f>
        <v>0</v>
      </c>
      <c r="G148" s="475">
        <f t="shared" si="13"/>
        <v>0</v>
      </c>
      <c r="H148" s="475">
        <f t="shared" si="14"/>
        <v>0</v>
      </c>
      <c r="I148" s="646" t="str">
        <f t="shared" si="15"/>
        <v>否</v>
      </c>
      <c r="J148" s="271" t="str">
        <f t="shared" si="16"/>
        <v>款</v>
      </c>
      <c r="O148" s="272"/>
    </row>
    <row r="149" ht="43.2" customHeight="1" spans="1:15">
      <c r="A149" s="506">
        <f t="shared" si="12"/>
        <v>7</v>
      </c>
      <c r="B149" s="295">
        <v>2146401</v>
      </c>
      <c r="C149" s="439" t="s">
        <v>1550</v>
      </c>
      <c r="D149" s="296"/>
      <c r="E149" s="296"/>
      <c r="F149" s="296"/>
      <c r="G149" s="472">
        <f t="shared" si="13"/>
        <v>0</v>
      </c>
      <c r="H149" s="472">
        <f t="shared" si="14"/>
        <v>0</v>
      </c>
      <c r="I149" s="646" t="str">
        <f t="shared" si="15"/>
        <v>否</v>
      </c>
      <c r="J149" s="271" t="str">
        <f t="shared" si="16"/>
        <v>项</v>
      </c>
      <c r="M149" s="273"/>
      <c r="O149" s="272"/>
    </row>
    <row r="150" s="273" customFormat="1" ht="43.2" customHeight="1" spans="1:15">
      <c r="A150" s="506">
        <f t="shared" si="12"/>
        <v>7</v>
      </c>
      <c r="B150" s="295">
        <v>2146402</v>
      </c>
      <c r="C150" s="439" t="s">
        <v>1551</v>
      </c>
      <c r="D150" s="296"/>
      <c r="E150" s="296"/>
      <c r="F150" s="296"/>
      <c r="G150" s="472">
        <f t="shared" si="13"/>
        <v>0</v>
      </c>
      <c r="H150" s="472">
        <f t="shared" si="14"/>
        <v>0</v>
      </c>
      <c r="I150" s="646" t="str">
        <f t="shared" si="15"/>
        <v>否</v>
      </c>
      <c r="J150" s="271" t="str">
        <f t="shared" si="16"/>
        <v>项</v>
      </c>
      <c r="O150" s="272"/>
    </row>
    <row r="151" s="273" customFormat="1" ht="43.2" customHeight="1" spans="1:15">
      <c r="A151" s="506">
        <f t="shared" si="12"/>
        <v>7</v>
      </c>
      <c r="B151" s="295">
        <v>2146403</v>
      </c>
      <c r="C151" s="439" t="s">
        <v>1552</v>
      </c>
      <c r="D151" s="296"/>
      <c r="E151" s="296"/>
      <c r="F151" s="296"/>
      <c r="G151" s="472">
        <f t="shared" si="13"/>
        <v>0</v>
      </c>
      <c r="H151" s="472">
        <f t="shared" si="14"/>
        <v>0</v>
      </c>
      <c r="I151" s="646" t="str">
        <f t="shared" si="15"/>
        <v>否</v>
      </c>
      <c r="J151" s="271" t="str">
        <f t="shared" si="16"/>
        <v>项</v>
      </c>
      <c r="O151" s="272"/>
    </row>
    <row r="152" s="273" customFormat="1" ht="43.2" customHeight="1" spans="1:15">
      <c r="A152" s="506">
        <f t="shared" si="12"/>
        <v>7</v>
      </c>
      <c r="B152" s="295">
        <v>2146404</v>
      </c>
      <c r="C152" s="439" t="s">
        <v>1553</v>
      </c>
      <c r="D152" s="296"/>
      <c r="E152" s="296"/>
      <c r="F152" s="296"/>
      <c r="G152" s="472">
        <f t="shared" si="13"/>
        <v>0</v>
      </c>
      <c r="H152" s="472">
        <f t="shared" si="14"/>
        <v>0</v>
      </c>
      <c r="I152" s="646" t="str">
        <f t="shared" si="15"/>
        <v>否</v>
      </c>
      <c r="J152" s="271" t="str">
        <f t="shared" si="16"/>
        <v>项</v>
      </c>
      <c r="O152" s="272"/>
    </row>
    <row r="153" s="272" customFormat="1" ht="43.2" customHeight="1" spans="1:13">
      <c r="A153" s="506">
        <f t="shared" si="12"/>
        <v>7</v>
      </c>
      <c r="B153" s="295">
        <v>2146405</v>
      </c>
      <c r="C153" s="439" t="s">
        <v>1554</v>
      </c>
      <c r="D153" s="296"/>
      <c r="E153" s="296"/>
      <c r="F153" s="296"/>
      <c r="G153" s="472">
        <f t="shared" si="13"/>
        <v>0</v>
      </c>
      <c r="H153" s="472">
        <f t="shared" si="14"/>
        <v>0</v>
      </c>
      <c r="I153" s="646" t="str">
        <f t="shared" si="15"/>
        <v>否</v>
      </c>
      <c r="J153" s="271" t="str">
        <f t="shared" si="16"/>
        <v>项</v>
      </c>
      <c r="M153" s="273"/>
    </row>
    <row r="154" s="273" customFormat="1" ht="43.2" customHeight="1" spans="1:15">
      <c r="A154" s="506">
        <f t="shared" si="12"/>
        <v>7</v>
      </c>
      <c r="B154" s="295">
        <v>2146406</v>
      </c>
      <c r="C154" s="439" t="s">
        <v>1555</v>
      </c>
      <c r="D154" s="296"/>
      <c r="E154" s="296"/>
      <c r="F154" s="296"/>
      <c r="G154" s="472">
        <f t="shared" si="13"/>
        <v>0</v>
      </c>
      <c r="H154" s="472">
        <f t="shared" si="14"/>
        <v>0</v>
      </c>
      <c r="I154" s="646" t="str">
        <f t="shared" si="15"/>
        <v>否</v>
      </c>
      <c r="J154" s="271" t="str">
        <f t="shared" si="16"/>
        <v>项</v>
      </c>
      <c r="O154" s="272"/>
    </row>
    <row r="155" ht="43.2" customHeight="1" spans="1:15">
      <c r="A155" s="506">
        <f t="shared" si="12"/>
        <v>7</v>
      </c>
      <c r="B155" s="295">
        <v>2146407</v>
      </c>
      <c r="C155" s="439" t="s">
        <v>1556</v>
      </c>
      <c r="D155" s="296"/>
      <c r="E155" s="296"/>
      <c r="F155" s="296"/>
      <c r="G155" s="472">
        <f t="shared" si="13"/>
        <v>0</v>
      </c>
      <c r="H155" s="472">
        <f t="shared" si="14"/>
        <v>0</v>
      </c>
      <c r="I155" s="646" t="str">
        <f t="shared" si="15"/>
        <v>否</v>
      </c>
      <c r="J155" s="271" t="str">
        <f t="shared" si="16"/>
        <v>项</v>
      </c>
      <c r="M155" s="273"/>
      <c r="O155" s="272"/>
    </row>
    <row r="156" s="273" customFormat="1" ht="43.2" customHeight="1" spans="1:15">
      <c r="A156" s="506">
        <f t="shared" si="12"/>
        <v>7</v>
      </c>
      <c r="B156" s="295">
        <v>2146499</v>
      </c>
      <c r="C156" s="439" t="s">
        <v>1557</v>
      </c>
      <c r="D156" s="296"/>
      <c r="E156" s="296"/>
      <c r="F156" s="296"/>
      <c r="G156" s="472">
        <f t="shared" si="13"/>
        <v>0</v>
      </c>
      <c r="H156" s="472">
        <f t="shared" si="14"/>
        <v>0</v>
      </c>
      <c r="I156" s="646" t="str">
        <f t="shared" si="15"/>
        <v>否</v>
      </c>
      <c r="J156" s="271" t="str">
        <f t="shared" si="16"/>
        <v>项</v>
      </c>
      <c r="O156" s="272"/>
    </row>
    <row r="157" s="273" customFormat="1" ht="43.2" customHeight="1" spans="1:15">
      <c r="A157" s="506">
        <f t="shared" si="12"/>
        <v>5</v>
      </c>
      <c r="B157" s="295">
        <v>21468</v>
      </c>
      <c r="C157" s="314" t="s">
        <v>1558</v>
      </c>
      <c r="D157" s="296">
        <f>SUM(D158:D163)</f>
        <v>0</v>
      </c>
      <c r="E157" s="296">
        <f>SUM(E158:E163)</f>
        <v>0</v>
      </c>
      <c r="F157" s="296">
        <f>SUM(F158:F163)</f>
        <v>0</v>
      </c>
      <c r="G157" s="475">
        <f t="shared" si="13"/>
        <v>0</v>
      </c>
      <c r="H157" s="475">
        <f t="shared" si="14"/>
        <v>0</v>
      </c>
      <c r="I157" s="646" t="str">
        <f t="shared" si="15"/>
        <v>否</v>
      </c>
      <c r="J157" s="271" t="str">
        <f t="shared" si="16"/>
        <v>款</v>
      </c>
      <c r="O157" s="272"/>
    </row>
    <row r="158" ht="43.2" customHeight="1" spans="1:15">
      <c r="A158" s="506">
        <f t="shared" si="12"/>
        <v>7</v>
      </c>
      <c r="B158" s="295">
        <v>2146801</v>
      </c>
      <c r="C158" s="439" t="s">
        <v>1559</v>
      </c>
      <c r="D158" s="296"/>
      <c r="E158" s="296"/>
      <c r="F158" s="296"/>
      <c r="G158" s="472">
        <f t="shared" si="13"/>
        <v>0</v>
      </c>
      <c r="H158" s="472">
        <f t="shared" si="14"/>
        <v>0</v>
      </c>
      <c r="I158" s="646" t="str">
        <f t="shared" si="15"/>
        <v>否</v>
      </c>
      <c r="J158" s="271" t="str">
        <f t="shared" si="16"/>
        <v>项</v>
      </c>
      <c r="M158" s="273"/>
      <c r="O158" s="272"/>
    </row>
    <row r="159" ht="43.2" customHeight="1" spans="1:15">
      <c r="A159" s="506">
        <f t="shared" si="12"/>
        <v>7</v>
      </c>
      <c r="B159" s="295">
        <v>2146802</v>
      </c>
      <c r="C159" s="439" t="s">
        <v>1560</v>
      </c>
      <c r="D159" s="296"/>
      <c r="E159" s="296"/>
      <c r="F159" s="296"/>
      <c r="G159" s="472">
        <f t="shared" si="13"/>
        <v>0</v>
      </c>
      <c r="H159" s="472">
        <f t="shared" si="14"/>
        <v>0</v>
      </c>
      <c r="I159" s="646" t="str">
        <f t="shared" si="15"/>
        <v>否</v>
      </c>
      <c r="J159" s="271" t="str">
        <f t="shared" si="16"/>
        <v>项</v>
      </c>
      <c r="M159" s="273"/>
      <c r="O159" s="272"/>
    </row>
    <row r="160" s="273" customFormat="1" ht="43.2" customHeight="1" spans="1:15">
      <c r="A160" s="506">
        <f t="shared" si="12"/>
        <v>7</v>
      </c>
      <c r="B160" s="295">
        <v>2146803</v>
      </c>
      <c r="C160" s="439" t="s">
        <v>1561</v>
      </c>
      <c r="D160" s="296"/>
      <c r="E160" s="296"/>
      <c r="F160" s="296"/>
      <c r="G160" s="472">
        <f t="shared" si="13"/>
        <v>0</v>
      </c>
      <c r="H160" s="472">
        <f t="shared" si="14"/>
        <v>0</v>
      </c>
      <c r="I160" s="646" t="str">
        <f t="shared" si="15"/>
        <v>否</v>
      </c>
      <c r="J160" s="271" t="str">
        <f t="shared" si="16"/>
        <v>项</v>
      </c>
      <c r="O160" s="272"/>
    </row>
    <row r="161" s="273" customFormat="1" ht="43.2" customHeight="1" spans="1:15">
      <c r="A161" s="506">
        <f t="shared" si="12"/>
        <v>7</v>
      </c>
      <c r="B161" s="295">
        <v>2146804</v>
      </c>
      <c r="C161" s="439" t="s">
        <v>1562</v>
      </c>
      <c r="D161" s="296"/>
      <c r="E161" s="296"/>
      <c r="F161" s="296"/>
      <c r="G161" s="472">
        <f t="shared" si="13"/>
        <v>0</v>
      </c>
      <c r="H161" s="472">
        <f t="shared" si="14"/>
        <v>0</v>
      </c>
      <c r="I161" s="646" t="str">
        <f t="shared" si="15"/>
        <v>否</v>
      </c>
      <c r="J161" s="271" t="str">
        <f t="shared" si="16"/>
        <v>项</v>
      </c>
      <c r="O161" s="272"/>
    </row>
    <row r="162" s="273" customFormat="1" ht="43.2" customHeight="1" spans="1:15">
      <c r="A162" s="506">
        <f t="shared" si="12"/>
        <v>7</v>
      </c>
      <c r="B162" s="295">
        <v>2146805</v>
      </c>
      <c r="C162" s="439" t="s">
        <v>1563</v>
      </c>
      <c r="D162" s="296"/>
      <c r="E162" s="296"/>
      <c r="F162" s="296"/>
      <c r="G162" s="472">
        <f t="shared" si="13"/>
        <v>0</v>
      </c>
      <c r="H162" s="472">
        <f t="shared" si="14"/>
        <v>0</v>
      </c>
      <c r="I162" s="646" t="str">
        <f t="shared" si="15"/>
        <v>否</v>
      </c>
      <c r="J162" s="271" t="str">
        <f t="shared" si="16"/>
        <v>项</v>
      </c>
      <c r="O162" s="272"/>
    </row>
    <row r="163" s="273" customFormat="1" ht="43.2" customHeight="1" spans="1:15">
      <c r="A163" s="506">
        <f t="shared" si="12"/>
        <v>7</v>
      </c>
      <c r="B163" s="295">
        <v>2146899</v>
      </c>
      <c r="C163" s="439" t="s">
        <v>1564</v>
      </c>
      <c r="D163" s="296"/>
      <c r="E163" s="296"/>
      <c r="F163" s="296"/>
      <c r="G163" s="472">
        <f t="shared" si="13"/>
        <v>0</v>
      </c>
      <c r="H163" s="472">
        <f t="shared" si="14"/>
        <v>0</v>
      </c>
      <c r="I163" s="646" t="str">
        <f t="shared" si="15"/>
        <v>否</v>
      </c>
      <c r="J163" s="271" t="str">
        <f t="shared" si="16"/>
        <v>项</v>
      </c>
      <c r="O163" s="272"/>
    </row>
    <row r="164" s="273" customFormat="1" ht="43.2" customHeight="1" spans="1:15">
      <c r="A164" s="506">
        <f t="shared" si="12"/>
        <v>5</v>
      </c>
      <c r="B164" s="295">
        <v>21469</v>
      </c>
      <c r="C164" s="314" t="s">
        <v>1565</v>
      </c>
      <c r="D164" s="230">
        <f>SUM(D165:D173)</f>
        <v>0</v>
      </c>
      <c r="E164" s="230">
        <f>SUM(E165:E173)</f>
        <v>0</v>
      </c>
      <c r="F164" s="230">
        <f>SUM(F165:F173)</f>
        <v>0</v>
      </c>
      <c r="G164" s="475">
        <f t="shared" si="13"/>
        <v>0</v>
      </c>
      <c r="H164" s="475">
        <f t="shared" si="14"/>
        <v>0</v>
      </c>
      <c r="I164" s="646" t="str">
        <f t="shared" si="15"/>
        <v>否</v>
      </c>
      <c r="J164" s="271" t="str">
        <f t="shared" si="16"/>
        <v>款</v>
      </c>
      <c r="O164" s="272"/>
    </row>
    <row r="165" ht="43.2" customHeight="1" spans="1:15">
      <c r="A165" s="506">
        <f t="shared" si="12"/>
        <v>7</v>
      </c>
      <c r="B165" s="295">
        <v>2146901</v>
      </c>
      <c r="C165" s="439" t="s">
        <v>1566</v>
      </c>
      <c r="D165" s="296"/>
      <c r="E165" s="296"/>
      <c r="F165" s="296"/>
      <c r="G165" s="472">
        <f t="shared" si="13"/>
        <v>0</v>
      </c>
      <c r="H165" s="472">
        <f t="shared" si="14"/>
        <v>0</v>
      </c>
      <c r="I165" s="646" t="str">
        <f t="shared" si="15"/>
        <v>否</v>
      </c>
      <c r="J165" s="271" t="str">
        <f t="shared" si="16"/>
        <v>项</v>
      </c>
      <c r="M165" s="273"/>
      <c r="O165" s="272"/>
    </row>
    <row r="166" ht="43.2" customHeight="1" spans="1:15">
      <c r="A166" s="506">
        <f t="shared" si="12"/>
        <v>7</v>
      </c>
      <c r="B166" s="295">
        <v>2146902</v>
      </c>
      <c r="C166" s="439" t="s">
        <v>1011</v>
      </c>
      <c r="D166" s="296"/>
      <c r="E166" s="296"/>
      <c r="F166" s="296"/>
      <c r="G166" s="472">
        <f t="shared" si="13"/>
        <v>0</v>
      </c>
      <c r="H166" s="472">
        <f t="shared" si="14"/>
        <v>0</v>
      </c>
      <c r="I166" s="646" t="str">
        <f t="shared" si="15"/>
        <v>否</v>
      </c>
      <c r="J166" s="271" t="str">
        <f t="shared" si="16"/>
        <v>项</v>
      </c>
      <c r="M166" s="273"/>
      <c r="O166" s="272"/>
    </row>
    <row r="167" ht="43.2" customHeight="1" spans="1:15">
      <c r="A167" s="506">
        <f t="shared" si="12"/>
        <v>7</v>
      </c>
      <c r="B167" s="295">
        <v>2146903</v>
      </c>
      <c r="C167" s="439" t="s">
        <v>1567</v>
      </c>
      <c r="D167" s="296"/>
      <c r="E167" s="296"/>
      <c r="F167" s="296"/>
      <c r="G167" s="472">
        <f t="shared" si="13"/>
        <v>0</v>
      </c>
      <c r="H167" s="472">
        <f t="shared" si="14"/>
        <v>0</v>
      </c>
      <c r="I167" s="646" t="str">
        <f t="shared" si="15"/>
        <v>否</v>
      </c>
      <c r="J167" s="271" t="str">
        <f t="shared" si="16"/>
        <v>项</v>
      </c>
      <c r="M167" s="273"/>
      <c r="O167" s="272"/>
    </row>
    <row r="168" ht="43.2" customHeight="1" spans="1:15">
      <c r="A168" s="506">
        <f t="shared" si="12"/>
        <v>7</v>
      </c>
      <c r="B168" s="295">
        <v>2146904</v>
      </c>
      <c r="C168" s="439" t="s">
        <v>1568</v>
      </c>
      <c r="D168" s="296"/>
      <c r="E168" s="296"/>
      <c r="F168" s="296"/>
      <c r="G168" s="472">
        <f t="shared" si="13"/>
        <v>0</v>
      </c>
      <c r="H168" s="472">
        <f t="shared" si="14"/>
        <v>0</v>
      </c>
      <c r="I168" s="646" t="str">
        <f t="shared" si="15"/>
        <v>否</v>
      </c>
      <c r="J168" s="271" t="str">
        <f t="shared" si="16"/>
        <v>项</v>
      </c>
      <c r="M168" s="273"/>
      <c r="O168" s="272"/>
    </row>
    <row r="169" ht="43.2" customHeight="1" spans="1:15">
      <c r="A169" s="506">
        <f t="shared" si="12"/>
        <v>7</v>
      </c>
      <c r="B169" s="295">
        <v>2146906</v>
      </c>
      <c r="C169" s="439" t="s">
        <v>1569</v>
      </c>
      <c r="D169" s="296"/>
      <c r="E169" s="296"/>
      <c r="F169" s="296"/>
      <c r="G169" s="472">
        <f t="shared" si="13"/>
        <v>0</v>
      </c>
      <c r="H169" s="472">
        <f t="shared" si="14"/>
        <v>0</v>
      </c>
      <c r="I169" s="646" t="str">
        <f t="shared" si="15"/>
        <v>否</v>
      </c>
      <c r="J169" s="271" t="str">
        <f t="shared" si="16"/>
        <v>项</v>
      </c>
      <c r="M169" s="273"/>
      <c r="O169" s="272"/>
    </row>
    <row r="170" ht="43.2" customHeight="1" spans="1:15">
      <c r="A170" s="506">
        <f t="shared" si="12"/>
        <v>7</v>
      </c>
      <c r="B170" s="295">
        <v>2146907</v>
      </c>
      <c r="C170" s="439" t="s">
        <v>1570</v>
      </c>
      <c r="D170" s="296"/>
      <c r="E170" s="296"/>
      <c r="F170" s="296"/>
      <c r="G170" s="472">
        <f t="shared" si="13"/>
        <v>0</v>
      </c>
      <c r="H170" s="472">
        <f t="shared" si="14"/>
        <v>0</v>
      </c>
      <c r="I170" s="646" t="str">
        <f t="shared" si="15"/>
        <v>否</v>
      </c>
      <c r="J170" s="271" t="str">
        <f t="shared" si="16"/>
        <v>项</v>
      </c>
      <c r="M170" s="273"/>
      <c r="O170" s="272"/>
    </row>
    <row r="171" ht="43.2" customHeight="1" spans="1:15">
      <c r="A171" s="506">
        <f t="shared" si="12"/>
        <v>7</v>
      </c>
      <c r="B171" s="295">
        <v>2146908</v>
      </c>
      <c r="C171" s="439" t="s">
        <v>1571</v>
      </c>
      <c r="D171" s="296"/>
      <c r="E171" s="296"/>
      <c r="F171" s="296"/>
      <c r="G171" s="472">
        <f t="shared" si="13"/>
        <v>0</v>
      </c>
      <c r="H171" s="472">
        <f t="shared" si="14"/>
        <v>0</v>
      </c>
      <c r="I171" s="646" t="str">
        <f t="shared" si="15"/>
        <v>否</v>
      </c>
      <c r="J171" s="271" t="str">
        <f t="shared" si="16"/>
        <v>项</v>
      </c>
      <c r="M171" s="273"/>
      <c r="O171" s="272"/>
    </row>
    <row r="172" ht="43.2" customHeight="1" spans="1:15">
      <c r="A172" s="506">
        <f t="shared" si="12"/>
        <v>7</v>
      </c>
      <c r="B172" s="299">
        <v>2146909</v>
      </c>
      <c r="C172" s="439" t="s">
        <v>1572</v>
      </c>
      <c r="D172" s="296"/>
      <c r="E172" s="296"/>
      <c r="F172" s="296"/>
      <c r="G172" s="472">
        <f t="shared" si="13"/>
        <v>0</v>
      </c>
      <c r="H172" s="472">
        <f t="shared" si="14"/>
        <v>0</v>
      </c>
      <c r="I172" s="646" t="str">
        <f t="shared" si="15"/>
        <v>否</v>
      </c>
      <c r="J172" s="271" t="str">
        <f t="shared" si="16"/>
        <v>项</v>
      </c>
      <c r="M172" s="273"/>
      <c r="O172" s="272"/>
    </row>
    <row r="173" ht="43.2" customHeight="1" spans="1:15">
      <c r="A173" s="273">
        <f t="shared" si="12"/>
        <v>7</v>
      </c>
      <c r="B173" s="295">
        <v>2146999</v>
      </c>
      <c r="C173" s="439" t="s">
        <v>1573</v>
      </c>
      <c r="D173" s="296"/>
      <c r="E173" s="296"/>
      <c r="F173" s="296"/>
      <c r="G173" s="472">
        <f t="shared" si="13"/>
        <v>0</v>
      </c>
      <c r="H173" s="472">
        <f t="shared" si="14"/>
        <v>0</v>
      </c>
      <c r="I173" s="646" t="str">
        <f t="shared" si="15"/>
        <v>否</v>
      </c>
      <c r="J173" s="271" t="str">
        <f t="shared" si="16"/>
        <v>项</v>
      </c>
      <c r="M173" s="273"/>
      <c r="O173" s="272"/>
    </row>
    <row r="174" ht="43.2" customHeight="1" spans="1:15">
      <c r="A174" s="273">
        <f t="shared" ref="A174:A205" si="17">LEN(B174)</f>
        <v>5</v>
      </c>
      <c r="B174" s="299" t="s">
        <v>1679</v>
      </c>
      <c r="C174" s="314" t="s">
        <v>1574</v>
      </c>
      <c r="D174" s="296">
        <f>SUM(D175:D176)</f>
        <v>0</v>
      </c>
      <c r="E174" s="296">
        <f>SUM(E175:E176)</f>
        <v>0</v>
      </c>
      <c r="F174" s="296">
        <f>SUM(F175:F176)</f>
        <v>0</v>
      </c>
      <c r="G174" s="475">
        <f t="shared" si="13"/>
        <v>0</v>
      </c>
      <c r="H174" s="475">
        <f t="shared" si="14"/>
        <v>0</v>
      </c>
      <c r="I174" s="646" t="str">
        <f t="shared" si="15"/>
        <v>否</v>
      </c>
      <c r="J174" s="271" t="str">
        <f t="shared" si="16"/>
        <v>款</v>
      </c>
      <c r="M174" s="273"/>
      <c r="O174" s="272"/>
    </row>
    <row r="175" ht="43.2" customHeight="1" spans="1:15">
      <c r="A175" s="273">
        <f t="shared" si="17"/>
        <v>7</v>
      </c>
      <c r="B175" s="295">
        <v>2147001</v>
      </c>
      <c r="C175" s="439" t="s">
        <v>984</v>
      </c>
      <c r="D175" s="296"/>
      <c r="E175" s="296"/>
      <c r="F175" s="296"/>
      <c r="G175" s="472">
        <f t="shared" si="13"/>
        <v>0</v>
      </c>
      <c r="H175" s="472">
        <f t="shared" si="14"/>
        <v>0</v>
      </c>
      <c r="I175" s="646" t="str">
        <f t="shared" si="15"/>
        <v>否</v>
      </c>
      <c r="J175" s="271" t="str">
        <f t="shared" si="16"/>
        <v>项</v>
      </c>
      <c r="M175" s="273"/>
      <c r="O175" s="272"/>
    </row>
    <row r="176" ht="43.2" customHeight="1" spans="1:15">
      <c r="A176" s="273">
        <f t="shared" si="17"/>
        <v>7</v>
      </c>
      <c r="B176" s="295">
        <v>2147099</v>
      </c>
      <c r="C176" s="439" t="s">
        <v>1575</v>
      </c>
      <c r="D176" s="296"/>
      <c r="E176" s="296"/>
      <c r="F176" s="296"/>
      <c r="G176" s="472">
        <f t="shared" si="13"/>
        <v>0</v>
      </c>
      <c r="H176" s="472">
        <f t="shared" si="14"/>
        <v>0</v>
      </c>
      <c r="I176" s="646" t="str">
        <f t="shared" si="15"/>
        <v>否</v>
      </c>
      <c r="J176" s="271" t="str">
        <f t="shared" si="16"/>
        <v>项</v>
      </c>
      <c r="M176" s="273"/>
      <c r="O176" s="272"/>
    </row>
    <row r="177" ht="43.2" customHeight="1" spans="1:15">
      <c r="A177" s="273">
        <f t="shared" si="17"/>
        <v>5</v>
      </c>
      <c r="B177" s="295">
        <v>21471</v>
      </c>
      <c r="C177" s="314" t="s">
        <v>1576</v>
      </c>
      <c r="D177" s="296">
        <f>SUM(D178:D179)</f>
        <v>4000</v>
      </c>
      <c r="E177" s="296">
        <f>SUM(E178:E179)</f>
        <v>0</v>
      </c>
      <c r="F177" s="296">
        <f>SUM(F178:F179)</f>
        <v>0</v>
      </c>
      <c r="G177" s="475">
        <f t="shared" si="13"/>
        <v>-1</v>
      </c>
      <c r="H177" s="475">
        <f t="shared" si="14"/>
        <v>0</v>
      </c>
      <c r="I177" s="646" t="str">
        <f t="shared" si="15"/>
        <v>是</v>
      </c>
      <c r="J177" s="271" t="str">
        <f t="shared" si="16"/>
        <v>款</v>
      </c>
      <c r="M177" s="273"/>
      <c r="O177" s="272"/>
    </row>
    <row r="178" ht="43.2" customHeight="1" spans="1:15">
      <c r="A178" s="273">
        <f t="shared" si="17"/>
        <v>7</v>
      </c>
      <c r="B178" s="295">
        <v>2147101</v>
      </c>
      <c r="C178" s="439" t="s">
        <v>984</v>
      </c>
      <c r="D178" s="296">
        <v>4000</v>
      </c>
      <c r="E178" s="296"/>
      <c r="F178" s="296"/>
      <c r="G178" s="472">
        <f t="shared" si="13"/>
        <v>-1</v>
      </c>
      <c r="H178" s="472">
        <f t="shared" si="14"/>
        <v>0</v>
      </c>
      <c r="I178" s="646" t="str">
        <f t="shared" si="15"/>
        <v>是</v>
      </c>
      <c r="J178" s="271" t="str">
        <f t="shared" si="16"/>
        <v>项</v>
      </c>
      <c r="M178" s="273"/>
      <c r="O178" s="272"/>
    </row>
    <row r="179" ht="43.2" customHeight="1" spans="1:15">
      <c r="A179" s="273">
        <f t="shared" si="17"/>
        <v>7</v>
      </c>
      <c r="B179" s="295">
        <v>2147199</v>
      </c>
      <c r="C179" s="439" t="s">
        <v>1577</v>
      </c>
      <c r="D179" s="296"/>
      <c r="E179" s="296"/>
      <c r="F179" s="296"/>
      <c r="G179" s="472">
        <f t="shared" si="13"/>
        <v>0</v>
      </c>
      <c r="H179" s="472">
        <f t="shared" si="14"/>
        <v>0</v>
      </c>
      <c r="I179" s="646" t="str">
        <f t="shared" si="15"/>
        <v>否</v>
      </c>
      <c r="J179" s="271" t="str">
        <f t="shared" si="16"/>
        <v>项</v>
      </c>
      <c r="M179" s="273"/>
      <c r="O179" s="272"/>
    </row>
    <row r="180" ht="43.2" customHeight="1" spans="1:15">
      <c r="A180" s="273">
        <f t="shared" si="17"/>
        <v>5</v>
      </c>
      <c r="B180" s="295">
        <v>21472</v>
      </c>
      <c r="C180" s="314" t="s">
        <v>1578</v>
      </c>
      <c r="D180" s="296"/>
      <c r="E180" s="296"/>
      <c r="F180" s="296"/>
      <c r="G180" s="475">
        <f t="shared" si="13"/>
        <v>0</v>
      </c>
      <c r="H180" s="475">
        <f t="shared" si="14"/>
        <v>0</v>
      </c>
      <c r="I180" s="646" t="str">
        <f t="shared" si="15"/>
        <v>否</v>
      </c>
      <c r="J180" s="271" t="str">
        <f t="shared" si="16"/>
        <v>款</v>
      </c>
      <c r="M180" s="273"/>
      <c r="O180" s="272"/>
    </row>
    <row r="181" ht="43.2" customHeight="1" spans="1:15">
      <c r="A181" s="273">
        <f t="shared" si="17"/>
        <v>3</v>
      </c>
      <c r="B181" s="294">
        <v>215</v>
      </c>
      <c r="C181" s="285" t="s">
        <v>1579</v>
      </c>
      <c r="D181" s="286">
        <f>SUM(D182)</f>
        <v>0</v>
      </c>
      <c r="E181" s="286">
        <f>SUM(E182)</f>
        <v>0</v>
      </c>
      <c r="F181" s="286">
        <f>SUM(F182)</f>
        <v>0</v>
      </c>
      <c r="G181" s="475">
        <f t="shared" si="13"/>
        <v>0</v>
      </c>
      <c r="H181" s="475">
        <f t="shared" si="14"/>
        <v>0</v>
      </c>
      <c r="I181" s="646" t="str">
        <f t="shared" si="15"/>
        <v>是</v>
      </c>
      <c r="J181" s="271" t="str">
        <f t="shared" si="16"/>
        <v>类</v>
      </c>
      <c r="M181" s="273"/>
      <c r="O181" s="272"/>
    </row>
    <row r="182" ht="43.2" customHeight="1" spans="1:15">
      <c r="A182" s="273">
        <f t="shared" si="17"/>
        <v>5</v>
      </c>
      <c r="B182" s="295">
        <v>21562</v>
      </c>
      <c r="C182" s="314" t="s">
        <v>1580</v>
      </c>
      <c r="D182" s="230">
        <f>SUM(D183:D184)</f>
        <v>0</v>
      </c>
      <c r="E182" s="230">
        <f>SUM(E183:E184)</f>
        <v>0</v>
      </c>
      <c r="F182" s="230">
        <f>SUM(F183:F184)</f>
        <v>0</v>
      </c>
      <c r="G182" s="475">
        <f t="shared" si="13"/>
        <v>0</v>
      </c>
      <c r="H182" s="475">
        <f t="shared" si="14"/>
        <v>0</v>
      </c>
      <c r="I182" s="646" t="str">
        <f t="shared" si="15"/>
        <v>否</v>
      </c>
      <c r="J182" s="271" t="str">
        <f t="shared" si="16"/>
        <v>款</v>
      </c>
      <c r="M182" s="273"/>
      <c r="O182" s="272"/>
    </row>
    <row r="183" ht="43.2" customHeight="1" spans="1:15">
      <c r="A183" s="273">
        <f t="shared" si="17"/>
        <v>7</v>
      </c>
      <c r="B183" s="295">
        <v>2156202</v>
      </c>
      <c r="C183" s="439" t="s">
        <v>1581</v>
      </c>
      <c r="D183" s="296"/>
      <c r="E183" s="296"/>
      <c r="F183" s="296"/>
      <c r="G183" s="472">
        <f t="shared" si="13"/>
        <v>0</v>
      </c>
      <c r="H183" s="472">
        <f t="shared" si="14"/>
        <v>0</v>
      </c>
      <c r="I183" s="646" t="str">
        <f t="shared" si="15"/>
        <v>否</v>
      </c>
      <c r="J183" s="271" t="str">
        <f t="shared" si="16"/>
        <v>项</v>
      </c>
      <c r="M183" s="273"/>
      <c r="O183" s="272"/>
    </row>
    <row r="184" ht="43.2" customHeight="1" spans="1:15">
      <c r="A184" s="273">
        <f t="shared" si="17"/>
        <v>7</v>
      </c>
      <c r="B184" s="295">
        <v>2156299</v>
      </c>
      <c r="C184" s="439" t="s">
        <v>1582</v>
      </c>
      <c r="D184" s="296"/>
      <c r="E184" s="296"/>
      <c r="F184" s="296"/>
      <c r="G184" s="472">
        <f t="shared" si="13"/>
        <v>0</v>
      </c>
      <c r="H184" s="472">
        <f t="shared" si="14"/>
        <v>0</v>
      </c>
      <c r="I184" s="646" t="str">
        <f t="shared" si="15"/>
        <v>否</v>
      </c>
      <c r="J184" s="271" t="str">
        <f t="shared" si="16"/>
        <v>项</v>
      </c>
      <c r="M184" s="273"/>
      <c r="O184" s="272"/>
    </row>
    <row r="185" ht="43.2" customHeight="1" spans="1:15">
      <c r="A185" s="273">
        <f t="shared" si="17"/>
        <v>3</v>
      </c>
      <c r="B185" s="294">
        <v>229</v>
      </c>
      <c r="C185" s="285" t="s">
        <v>1583</v>
      </c>
      <c r="D185" s="286">
        <f>SUM(D186,D190,D199,D201)</f>
        <v>166</v>
      </c>
      <c r="E185" s="286">
        <f>SUM(E186,E190,E199,E201)</f>
        <v>0</v>
      </c>
      <c r="F185" s="286">
        <f>SUM(F186,F190,F199,F201)</f>
        <v>254</v>
      </c>
      <c r="G185" s="475">
        <f t="shared" si="13"/>
        <v>0.530120481927711</v>
      </c>
      <c r="H185" s="475">
        <f t="shared" si="14"/>
        <v>0</v>
      </c>
      <c r="I185" s="646" t="str">
        <f t="shared" si="15"/>
        <v>是</v>
      </c>
      <c r="J185" s="271" t="str">
        <f t="shared" si="16"/>
        <v>类</v>
      </c>
      <c r="M185" s="273"/>
      <c r="O185" s="272">
        <f>VLOOKUP(B185,[267]Sheet1!$D$415:$M$446,10,0)</f>
        <v>254</v>
      </c>
    </row>
    <row r="186" ht="43.2" customHeight="1" spans="1:15">
      <c r="A186" s="273">
        <f t="shared" si="17"/>
        <v>5</v>
      </c>
      <c r="B186" s="295">
        <v>22904</v>
      </c>
      <c r="C186" s="314" t="s">
        <v>1584</v>
      </c>
      <c r="D186" s="230">
        <f>SUM(D187:D189)</f>
        <v>0</v>
      </c>
      <c r="E186" s="230">
        <f>SUM(E187:E189)</f>
        <v>0</v>
      </c>
      <c r="F186" s="230">
        <f>SUM(F187:F189)</f>
        <v>0</v>
      </c>
      <c r="G186" s="475">
        <f t="shared" si="13"/>
        <v>0</v>
      </c>
      <c r="H186" s="475">
        <f t="shared" si="14"/>
        <v>0</v>
      </c>
      <c r="I186" s="646" t="str">
        <f t="shared" si="15"/>
        <v>否</v>
      </c>
      <c r="J186" s="271" t="str">
        <f t="shared" si="16"/>
        <v>款</v>
      </c>
      <c r="M186" s="273"/>
      <c r="O186" s="272"/>
    </row>
    <row r="187" ht="43.2" customHeight="1" spans="1:15">
      <c r="A187" s="273">
        <f t="shared" si="17"/>
        <v>7</v>
      </c>
      <c r="B187" s="295">
        <v>2290401</v>
      </c>
      <c r="C187" s="439" t="s">
        <v>1585</v>
      </c>
      <c r="D187" s="296"/>
      <c r="E187" s="296"/>
      <c r="F187" s="296"/>
      <c r="G187" s="472">
        <f t="shared" si="13"/>
        <v>0</v>
      </c>
      <c r="H187" s="472">
        <f t="shared" si="14"/>
        <v>0</v>
      </c>
      <c r="I187" s="646" t="str">
        <f t="shared" si="15"/>
        <v>否</v>
      </c>
      <c r="J187" s="271" t="str">
        <f t="shared" si="16"/>
        <v>项</v>
      </c>
      <c r="M187" s="273"/>
      <c r="O187" s="272"/>
    </row>
    <row r="188" ht="43.2" customHeight="1" spans="1:15">
      <c r="A188" s="273">
        <f t="shared" si="17"/>
        <v>7</v>
      </c>
      <c r="B188" s="295">
        <v>2290402</v>
      </c>
      <c r="C188" s="439" t="s">
        <v>1586</v>
      </c>
      <c r="D188" s="296"/>
      <c r="E188" s="296"/>
      <c r="F188" s="296"/>
      <c r="G188" s="472">
        <f t="shared" si="13"/>
        <v>0</v>
      </c>
      <c r="H188" s="472">
        <f t="shared" si="14"/>
        <v>0</v>
      </c>
      <c r="I188" s="646" t="str">
        <f t="shared" si="15"/>
        <v>否</v>
      </c>
      <c r="J188" s="271" t="str">
        <f t="shared" si="16"/>
        <v>项</v>
      </c>
      <c r="M188" s="273"/>
      <c r="O188" s="272"/>
    </row>
    <row r="189" ht="43.2" customHeight="1" spans="1:15">
      <c r="A189" s="273">
        <f t="shared" si="17"/>
        <v>7</v>
      </c>
      <c r="B189" s="295">
        <v>2290403</v>
      </c>
      <c r="C189" s="439" t="s">
        <v>1587</v>
      </c>
      <c r="D189" s="296"/>
      <c r="E189" s="296"/>
      <c r="F189" s="296"/>
      <c r="G189" s="472">
        <f t="shared" si="13"/>
        <v>0</v>
      </c>
      <c r="H189" s="472">
        <f t="shared" si="14"/>
        <v>0</v>
      </c>
      <c r="I189" s="646" t="str">
        <f t="shared" si="15"/>
        <v>否</v>
      </c>
      <c r="J189" s="271" t="str">
        <f t="shared" si="16"/>
        <v>项</v>
      </c>
      <c r="M189" s="273"/>
      <c r="O189" s="272"/>
    </row>
    <row r="190" ht="43.2" customHeight="1" spans="1:15">
      <c r="A190" s="273">
        <f t="shared" si="17"/>
        <v>5</v>
      </c>
      <c r="B190" s="295">
        <v>22908</v>
      </c>
      <c r="C190" s="314" t="s">
        <v>1588</v>
      </c>
      <c r="D190" s="230">
        <f>SUM(D191:D198)</f>
        <v>0</v>
      </c>
      <c r="E190" s="230">
        <f>SUM(E191:E198)</f>
        <v>0</v>
      </c>
      <c r="F190" s="230">
        <f>SUM(F191:F198)</f>
        <v>0</v>
      </c>
      <c r="G190" s="475">
        <f t="shared" si="13"/>
        <v>0</v>
      </c>
      <c r="H190" s="475">
        <f t="shared" si="14"/>
        <v>0</v>
      </c>
      <c r="I190" s="646" t="str">
        <f t="shared" si="15"/>
        <v>否</v>
      </c>
      <c r="J190" s="271" t="str">
        <f t="shared" si="16"/>
        <v>款</v>
      </c>
      <c r="M190" s="273"/>
      <c r="O190" s="272"/>
    </row>
    <row r="191" ht="43.2" customHeight="1" spans="1:15">
      <c r="A191" s="273">
        <f t="shared" si="17"/>
        <v>7</v>
      </c>
      <c r="B191" s="295">
        <v>2290802</v>
      </c>
      <c r="C191" s="439" t="s">
        <v>1589</v>
      </c>
      <c r="D191" s="296"/>
      <c r="E191" s="296"/>
      <c r="F191" s="296"/>
      <c r="G191" s="472">
        <f t="shared" si="13"/>
        <v>0</v>
      </c>
      <c r="H191" s="472">
        <f t="shared" si="14"/>
        <v>0</v>
      </c>
      <c r="I191" s="646" t="str">
        <f t="shared" si="15"/>
        <v>否</v>
      </c>
      <c r="J191" s="271" t="str">
        <f t="shared" si="16"/>
        <v>项</v>
      </c>
      <c r="M191" s="273"/>
      <c r="O191" s="272"/>
    </row>
    <row r="192" ht="43.2" customHeight="1" spans="1:15">
      <c r="A192" s="273">
        <f t="shared" si="17"/>
        <v>7</v>
      </c>
      <c r="B192" s="295">
        <v>2290803</v>
      </c>
      <c r="C192" s="439" t="s">
        <v>1590</v>
      </c>
      <c r="D192" s="296"/>
      <c r="E192" s="296"/>
      <c r="F192" s="296"/>
      <c r="G192" s="472">
        <f t="shared" si="13"/>
        <v>0</v>
      </c>
      <c r="H192" s="472">
        <f t="shared" si="14"/>
        <v>0</v>
      </c>
      <c r="I192" s="646" t="str">
        <f t="shared" si="15"/>
        <v>否</v>
      </c>
      <c r="J192" s="271" t="str">
        <f t="shared" si="16"/>
        <v>项</v>
      </c>
      <c r="M192" s="273"/>
      <c r="O192" s="272"/>
    </row>
    <row r="193" ht="43.2" customHeight="1" spans="1:15">
      <c r="A193" s="273">
        <f t="shared" si="17"/>
        <v>7</v>
      </c>
      <c r="B193" s="295">
        <v>2290804</v>
      </c>
      <c r="C193" s="439" t="s">
        <v>1591</v>
      </c>
      <c r="D193" s="296"/>
      <c r="E193" s="296"/>
      <c r="F193" s="296"/>
      <c r="G193" s="472">
        <f t="shared" si="13"/>
        <v>0</v>
      </c>
      <c r="H193" s="472">
        <f t="shared" si="14"/>
        <v>0</v>
      </c>
      <c r="I193" s="646" t="str">
        <f t="shared" si="15"/>
        <v>否</v>
      </c>
      <c r="J193" s="271" t="str">
        <f t="shared" si="16"/>
        <v>项</v>
      </c>
      <c r="M193" s="273"/>
      <c r="O193" s="272"/>
    </row>
    <row r="194" ht="43.2" customHeight="1" spans="1:15">
      <c r="A194" s="273">
        <f t="shared" si="17"/>
        <v>7</v>
      </c>
      <c r="B194" s="295">
        <v>2290805</v>
      </c>
      <c r="C194" s="439" t="s">
        <v>1592</v>
      </c>
      <c r="D194" s="296"/>
      <c r="E194" s="296"/>
      <c r="F194" s="296"/>
      <c r="G194" s="472">
        <f t="shared" si="13"/>
        <v>0</v>
      </c>
      <c r="H194" s="472">
        <f t="shared" si="14"/>
        <v>0</v>
      </c>
      <c r="I194" s="646" t="str">
        <f t="shared" si="15"/>
        <v>否</v>
      </c>
      <c r="J194" s="271" t="str">
        <f t="shared" si="16"/>
        <v>项</v>
      </c>
      <c r="M194" s="273"/>
      <c r="O194" s="272"/>
    </row>
    <row r="195" ht="43.2" customHeight="1" spans="1:15">
      <c r="A195" s="273">
        <f t="shared" si="17"/>
        <v>7</v>
      </c>
      <c r="B195" s="295">
        <v>2290806</v>
      </c>
      <c r="C195" s="439" t="s">
        <v>1593</v>
      </c>
      <c r="D195" s="296"/>
      <c r="E195" s="296"/>
      <c r="F195" s="296"/>
      <c r="G195" s="472">
        <f t="shared" si="13"/>
        <v>0</v>
      </c>
      <c r="H195" s="472">
        <f t="shared" si="14"/>
        <v>0</v>
      </c>
      <c r="I195" s="646" t="str">
        <f t="shared" si="15"/>
        <v>否</v>
      </c>
      <c r="J195" s="271" t="str">
        <f t="shared" si="16"/>
        <v>项</v>
      </c>
      <c r="M195" s="273"/>
      <c r="O195" s="272"/>
    </row>
    <row r="196" ht="43.2" customHeight="1" spans="1:15">
      <c r="A196" s="273">
        <f t="shared" si="17"/>
        <v>7</v>
      </c>
      <c r="B196" s="295">
        <v>2290807</v>
      </c>
      <c r="C196" s="439" t="s">
        <v>1594</v>
      </c>
      <c r="D196" s="296"/>
      <c r="E196" s="296"/>
      <c r="F196" s="296"/>
      <c r="G196" s="472">
        <f t="shared" si="13"/>
        <v>0</v>
      </c>
      <c r="H196" s="472">
        <f t="shared" si="14"/>
        <v>0</v>
      </c>
      <c r="I196" s="646" t="str">
        <f t="shared" si="15"/>
        <v>否</v>
      </c>
      <c r="J196" s="271" t="str">
        <f t="shared" si="16"/>
        <v>项</v>
      </c>
      <c r="M196" s="273"/>
      <c r="O196" s="272"/>
    </row>
    <row r="197" ht="43.2" customHeight="1" spans="1:15">
      <c r="A197" s="273">
        <f t="shared" si="17"/>
        <v>7</v>
      </c>
      <c r="B197" s="295">
        <v>2290808</v>
      </c>
      <c r="C197" s="439" t="s">
        <v>1595</v>
      </c>
      <c r="D197" s="296"/>
      <c r="E197" s="296"/>
      <c r="F197" s="296"/>
      <c r="G197" s="472">
        <f t="shared" si="13"/>
        <v>0</v>
      </c>
      <c r="H197" s="472">
        <f t="shared" si="14"/>
        <v>0</v>
      </c>
      <c r="I197" s="646" t="str">
        <f t="shared" si="15"/>
        <v>否</v>
      </c>
      <c r="J197" s="271" t="str">
        <f t="shared" si="16"/>
        <v>项</v>
      </c>
      <c r="M197" s="273"/>
      <c r="O197" s="272"/>
    </row>
    <row r="198" ht="43.2" customHeight="1" spans="1:15">
      <c r="A198" s="273">
        <f t="shared" si="17"/>
        <v>7</v>
      </c>
      <c r="B198" s="295">
        <v>2290899</v>
      </c>
      <c r="C198" s="439" t="s">
        <v>1596</v>
      </c>
      <c r="D198" s="296"/>
      <c r="E198" s="296"/>
      <c r="F198" s="296"/>
      <c r="G198" s="472">
        <f>IF(D198&lt;0,"",IFERROR(F198/D198-1,0))</f>
        <v>0</v>
      </c>
      <c r="H198" s="472">
        <f>IF(D198&lt;0,"",IFERROR(F198/E198,0))</f>
        <v>0</v>
      </c>
      <c r="I198" s="646" t="str">
        <f>IF(LEN(B198)=3,"是",IF(C198&lt;&gt;"",IF(SUM(D198:F198)&lt;&gt;0,"是","否"),"是"))</f>
        <v>否</v>
      </c>
      <c r="J198" s="271" t="str">
        <f>IF(LEN(B198)=3,"类",IF(LEN(B198)=5,"款","项"))</f>
        <v>项</v>
      </c>
      <c r="M198" s="273"/>
      <c r="O198" s="272"/>
    </row>
    <row r="199" ht="43.2" customHeight="1" spans="1:15">
      <c r="A199" s="273">
        <f t="shared" si="17"/>
        <v>5</v>
      </c>
      <c r="B199" s="299">
        <v>22909</v>
      </c>
      <c r="C199" s="314" t="s">
        <v>1597</v>
      </c>
      <c r="D199" s="296">
        <f>D200</f>
        <v>0</v>
      </c>
      <c r="E199" s="296">
        <f>E200</f>
        <v>0</v>
      </c>
      <c r="F199" s="296">
        <f>F200</f>
        <v>0</v>
      </c>
      <c r="G199" s="475">
        <f>IF(D199&lt;0,"",IFERROR(F199/D199-1,0))</f>
        <v>0</v>
      </c>
      <c r="H199" s="475">
        <f>IF(D199&lt;0,"",IFERROR(F199/E199,0))</f>
        <v>0</v>
      </c>
      <c r="I199" s="646" t="str">
        <f>IF(LEN(B199)=3,"是",IF(C199&lt;&gt;"",IF(SUM(D199:F199)&lt;&gt;0,"是","否"),"是"))</f>
        <v>否</v>
      </c>
      <c r="J199" s="271" t="str">
        <f>IF(LEN(B199)=3,"类",IF(LEN(B199)=5,"款","项"))</f>
        <v>款</v>
      </c>
      <c r="M199" s="273"/>
      <c r="O199" s="272"/>
    </row>
    <row r="200" ht="43.2" customHeight="1" spans="1:15">
      <c r="A200" s="273">
        <f t="shared" si="17"/>
        <v>7</v>
      </c>
      <c r="B200" s="299">
        <v>2290901</v>
      </c>
      <c r="C200" s="439" t="s">
        <v>1598</v>
      </c>
      <c r="D200" s="296"/>
      <c r="E200" s="296"/>
      <c r="F200" s="296"/>
      <c r="G200" s="472"/>
      <c r="H200" s="472"/>
      <c r="I200" s="646" t="str">
        <f t="shared" ref="I200:I231" si="18">IF(LEN(B200)=3,"是",IF(C200&lt;&gt;"",IF(SUM(D200:F200)&lt;&gt;0,"是","否"),"是"))</f>
        <v>否</v>
      </c>
      <c r="J200" s="271" t="str">
        <f t="shared" ref="J200:J231" si="19">IF(LEN(B200)=3,"类",IF(LEN(B200)=5,"款","项"))</f>
        <v>项</v>
      </c>
      <c r="M200" s="273"/>
      <c r="O200" s="272"/>
    </row>
    <row r="201" ht="43.2" customHeight="1" spans="1:15">
      <c r="A201" s="273">
        <f t="shared" si="17"/>
        <v>5</v>
      </c>
      <c r="B201" s="295">
        <v>22960</v>
      </c>
      <c r="C201" s="314" t="s">
        <v>1599</v>
      </c>
      <c r="D201" s="230">
        <f>SUM(D202:D212)</f>
        <v>166</v>
      </c>
      <c r="E201" s="230">
        <f>SUM(E202:E212)</f>
        <v>0</v>
      </c>
      <c r="F201" s="230">
        <f>SUM(F202:F212)</f>
        <v>254</v>
      </c>
      <c r="G201" s="475">
        <f t="shared" ref="G201:G264" si="20">IF(D201&lt;0,"",IFERROR(F201/D201-1,0))</f>
        <v>0.530120481927711</v>
      </c>
      <c r="H201" s="475">
        <f t="shared" ref="H201:H264" si="21">IF(D201&lt;0,"",IFERROR(F201/E201,0))</f>
        <v>0</v>
      </c>
      <c r="I201" s="646" t="str">
        <f t="shared" si="18"/>
        <v>是</v>
      </c>
      <c r="J201" s="271" t="str">
        <f t="shared" si="19"/>
        <v>款</v>
      </c>
      <c r="M201" s="273"/>
      <c r="O201" s="272">
        <f>VLOOKUP(B201,[267]Sheet1!$D$415:$M$446,10,0)</f>
        <v>254</v>
      </c>
    </row>
    <row r="202" ht="43.2" customHeight="1" spans="1:15">
      <c r="A202" s="273">
        <f t="shared" si="17"/>
        <v>7</v>
      </c>
      <c r="B202" s="302">
        <v>2296001</v>
      </c>
      <c r="C202" s="439" t="s">
        <v>1600</v>
      </c>
      <c r="D202" s="296"/>
      <c r="E202" s="296"/>
      <c r="F202" s="296"/>
      <c r="G202" s="472">
        <f t="shared" si="20"/>
        <v>0</v>
      </c>
      <c r="H202" s="472">
        <f t="shared" si="21"/>
        <v>0</v>
      </c>
      <c r="I202" s="646" t="str">
        <f t="shared" si="18"/>
        <v>否</v>
      </c>
      <c r="J202" s="271" t="str">
        <f t="shared" si="19"/>
        <v>项</v>
      </c>
      <c r="M202" s="273"/>
      <c r="O202" s="272"/>
    </row>
    <row r="203" ht="43.2" customHeight="1" spans="1:15">
      <c r="A203" s="273">
        <f t="shared" si="17"/>
        <v>7</v>
      </c>
      <c r="B203" s="295">
        <v>2296002</v>
      </c>
      <c r="C203" s="439" t="s">
        <v>1601</v>
      </c>
      <c r="D203" s="296">
        <v>143</v>
      </c>
      <c r="E203" s="296"/>
      <c r="F203" s="296">
        <v>106</v>
      </c>
      <c r="G203" s="472">
        <f t="shared" si="20"/>
        <v>-0.258741258741259</v>
      </c>
      <c r="H203" s="472">
        <f t="shared" si="21"/>
        <v>0</v>
      </c>
      <c r="I203" s="646" t="str">
        <f t="shared" si="18"/>
        <v>是</v>
      </c>
      <c r="J203" s="271" t="str">
        <f t="shared" si="19"/>
        <v>项</v>
      </c>
      <c r="M203" s="508">
        <f>VLOOKUP(B203,[262]基金支出!$C$4:$H$34,6,FALSE)</f>
        <v>106</v>
      </c>
      <c r="O203" s="272">
        <f>VLOOKUP(B203,[267]Sheet1!$D$415:$M$446,10,0)</f>
        <v>106</v>
      </c>
    </row>
    <row r="204" ht="43.2" customHeight="1" spans="1:15">
      <c r="A204" s="273">
        <f t="shared" si="17"/>
        <v>7</v>
      </c>
      <c r="B204" s="295">
        <v>2296003</v>
      </c>
      <c r="C204" s="439" t="s">
        <v>1602</v>
      </c>
      <c r="D204" s="296">
        <v>19</v>
      </c>
      <c r="E204" s="296"/>
      <c r="F204" s="296">
        <v>141</v>
      </c>
      <c r="G204" s="472">
        <f t="shared" si="20"/>
        <v>6.42105263157895</v>
      </c>
      <c r="H204" s="472">
        <f t="shared" si="21"/>
        <v>0</v>
      </c>
      <c r="I204" s="646" t="str">
        <f t="shared" si="18"/>
        <v>是</v>
      </c>
      <c r="J204" s="271" t="str">
        <f t="shared" si="19"/>
        <v>项</v>
      </c>
      <c r="M204" s="508">
        <f>VLOOKUP(B204,[262]基金支出!$C$4:$H$34,6,FALSE)</f>
        <v>141</v>
      </c>
      <c r="O204" s="272">
        <f>VLOOKUP(B204,[267]Sheet1!$D$415:$M$446,10,0)</f>
        <v>141</v>
      </c>
    </row>
    <row r="205" ht="43.2" customHeight="1" spans="1:15">
      <c r="A205" s="273">
        <f t="shared" si="17"/>
        <v>7</v>
      </c>
      <c r="B205" s="295">
        <v>2296004</v>
      </c>
      <c r="C205" s="439" t="s">
        <v>1603</v>
      </c>
      <c r="D205" s="296"/>
      <c r="E205" s="296"/>
      <c r="F205" s="296"/>
      <c r="G205" s="472">
        <f t="shared" si="20"/>
        <v>0</v>
      </c>
      <c r="H205" s="472">
        <f t="shared" si="21"/>
        <v>0</v>
      </c>
      <c r="I205" s="646" t="str">
        <f t="shared" si="18"/>
        <v>否</v>
      </c>
      <c r="J205" s="271" t="str">
        <f t="shared" si="19"/>
        <v>项</v>
      </c>
      <c r="M205" s="273"/>
      <c r="O205" s="272"/>
    </row>
    <row r="206" ht="43.2" customHeight="1" spans="1:15">
      <c r="A206" s="273">
        <f t="shared" ref="A206:A237" si="22">LEN(B206)</f>
        <v>7</v>
      </c>
      <c r="B206" s="295">
        <v>2296005</v>
      </c>
      <c r="C206" s="439" t="s">
        <v>1604</v>
      </c>
      <c r="D206" s="296"/>
      <c r="E206" s="296"/>
      <c r="F206" s="296"/>
      <c r="G206" s="472">
        <f t="shared" si="20"/>
        <v>0</v>
      </c>
      <c r="H206" s="472">
        <f t="shared" si="21"/>
        <v>0</v>
      </c>
      <c r="I206" s="646" t="str">
        <f t="shared" si="18"/>
        <v>否</v>
      </c>
      <c r="J206" s="271" t="str">
        <f t="shared" si="19"/>
        <v>项</v>
      </c>
      <c r="M206" s="273"/>
      <c r="O206" s="272"/>
    </row>
    <row r="207" ht="43.2" customHeight="1" spans="1:15">
      <c r="A207" s="273">
        <f t="shared" si="22"/>
        <v>7</v>
      </c>
      <c r="B207" s="295">
        <v>2296006</v>
      </c>
      <c r="C207" s="439" t="s">
        <v>1605</v>
      </c>
      <c r="D207" s="296"/>
      <c r="E207" s="296"/>
      <c r="F207" s="296">
        <v>7</v>
      </c>
      <c r="G207" s="472">
        <f t="shared" si="20"/>
        <v>0</v>
      </c>
      <c r="H207" s="472">
        <f t="shared" si="21"/>
        <v>0</v>
      </c>
      <c r="I207" s="646" t="str">
        <f t="shared" si="18"/>
        <v>是</v>
      </c>
      <c r="J207" s="271" t="str">
        <f t="shared" si="19"/>
        <v>项</v>
      </c>
      <c r="M207" s="647">
        <f>VLOOKUP(B207,[262]基金支出!$C$4:$H$34,6,FALSE)</f>
        <v>2</v>
      </c>
      <c r="O207" s="272">
        <f>VLOOKUP(B207,[267]Sheet1!$D$415:$M$446,10,0)</f>
        <v>7</v>
      </c>
    </row>
    <row r="208" ht="43.2" customHeight="1" spans="1:15">
      <c r="A208" s="273">
        <f t="shared" si="22"/>
        <v>7</v>
      </c>
      <c r="B208" s="295">
        <v>2296010</v>
      </c>
      <c r="C208" s="439" t="s">
        <v>1606</v>
      </c>
      <c r="D208" s="296"/>
      <c r="E208" s="296"/>
      <c r="F208" s="296"/>
      <c r="G208" s="472">
        <f t="shared" si="20"/>
        <v>0</v>
      </c>
      <c r="H208" s="472">
        <f t="shared" si="21"/>
        <v>0</v>
      </c>
      <c r="I208" s="646" t="str">
        <f t="shared" si="18"/>
        <v>否</v>
      </c>
      <c r="J208" s="271" t="str">
        <f t="shared" si="19"/>
        <v>项</v>
      </c>
      <c r="M208" s="273"/>
      <c r="O208" s="272"/>
    </row>
    <row r="209" ht="43.2" customHeight="1" spans="1:15">
      <c r="A209" s="273">
        <f t="shared" si="22"/>
        <v>7</v>
      </c>
      <c r="B209" s="295">
        <v>2296011</v>
      </c>
      <c r="C209" s="439" t="s">
        <v>1607</v>
      </c>
      <c r="D209" s="296"/>
      <c r="E209" s="296"/>
      <c r="F209" s="296"/>
      <c r="G209" s="472">
        <f t="shared" si="20"/>
        <v>0</v>
      </c>
      <c r="H209" s="472">
        <f t="shared" si="21"/>
        <v>0</v>
      </c>
      <c r="I209" s="646" t="str">
        <f t="shared" si="18"/>
        <v>否</v>
      </c>
      <c r="J209" s="271" t="str">
        <f t="shared" si="19"/>
        <v>项</v>
      </c>
      <c r="M209" s="273"/>
      <c r="O209" s="272"/>
    </row>
    <row r="210" ht="43.2" customHeight="1" spans="1:15">
      <c r="A210" s="273">
        <f t="shared" si="22"/>
        <v>7</v>
      </c>
      <c r="B210" s="295">
        <v>2296012</v>
      </c>
      <c r="C210" s="439" t="s">
        <v>1608</v>
      </c>
      <c r="D210" s="296"/>
      <c r="E210" s="296"/>
      <c r="F210" s="296"/>
      <c r="G210" s="472">
        <f t="shared" si="20"/>
        <v>0</v>
      </c>
      <c r="H210" s="472">
        <f t="shared" si="21"/>
        <v>0</v>
      </c>
      <c r="I210" s="646" t="str">
        <f t="shared" si="18"/>
        <v>否</v>
      </c>
      <c r="J210" s="271" t="str">
        <f t="shared" si="19"/>
        <v>项</v>
      </c>
      <c r="M210" s="273"/>
      <c r="O210" s="272"/>
    </row>
    <row r="211" ht="43.2" customHeight="1" spans="1:15">
      <c r="A211" s="273">
        <f t="shared" si="22"/>
        <v>7</v>
      </c>
      <c r="B211" s="295">
        <v>2296013</v>
      </c>
      <c r="C211" s="439" t="s">
        <v>1609</v>
      </c>
      <c r="D211" s="296"/>
      <c r="E211" s="296"/>
      <c r="F211" s="296"/>
      <c r="G211" s="472">
        <f t="shared" si="20"/>
        <v>0</v>
      </c>
      <c r="H211" s="472">
        <f t="shared" si="21"/>
        <v>0</v>
      </c>
      <c r="I211" s="646" t="str">
        <f t="shared" si="18"/>
        <v>否</v>
      </c>
      <c r="J211" s="271" t="str">
        <f t="shared" si="19"/>
        <v>项</v>
      </c>
      <c r="M211" s="273"/>
      <c r="O211" s="272"/>
    </row>
    <row r="212" ht="43.2" customHeight="1" spans="1:15">
      <c r="A212" s="273">
        <f t="shared" si="22"/>
        <v>7</v>
      </c>
      <c r="B212" s="295">
        <v>2296099</v>
      </c>
      <c r="C212" s="439" t="s">
        <v>1610</v>
      </c>
      <c r="D212" s="296">
        <v>4</v>
      </c>
      <c r="E212" s="296"/>
      <c r="F212" s="296">
        <v>0</v>
      </c>
      <c r="G212" s="472">
        <f t="shared" si="20"/>
        <v>-1</v>
      </c>
      <c r="H212" s="472">
        <f t="shared" si="21"/>
        <v>0</v>
      </c>
      <c r="I212" s="646" t="str">
        <f t="shared" si="18"/>
        <v>是</v>
      </c>
      <c r="J212" s="271" t="str">
        <f t="shared" si="19"/>
        <v>项</v>
      </c>
      <c r="M212" s="273">
        <v>0</v>
      </c>
      <c r="O212" s="272"/>
    </row>
    <row r="213" ht="43.2" customHeight="1" spans="1:15">
      <c r="A213" s="273">
        <f t="shared" si="22"/>
        <v>3</v>
      </c>
      <c r="B213" s="294">
        <v>232</v>
      </c>
      <c r="C213" s="285" t="s">
        <v>1611</v>
      </c>
      <c r="D213" s="286">
        <f>D214</f>
        <v>26274</v>
      </c>
      <c r="E213" s="286">
        <f>E214</f>
        <v>25131</v>
      </c>
      <c r="F213" s="286">
        <f>F214</f>
        <v>25203</v>
      </c>
      <c r="G213" s="475">
        <f t="shared" si="20"/>
        <v>-0.0407627312171729</v>
      </c>
      <c r="H213" s="475">
        <f t="shared" si="21"/>
        <v>1.00286498746568</v>
      </c>
      <c r="I213" s="646" t="str">
        <f t="shared" si="18"/>
        <v>是</v>
      </c>
      <c r="J213" s="271" t="str">
        <f t="shared" si="19"/>
        <v>类</v>
      </c>
      <c r="M213" s="273"/>
      <c r="O213" s="272">
        <f>VLOOKUP(B213,[267]Sheet1!$D$415:$M$446,10,0)</f>
        <v>25203</v>
      </c>
    </row>
    <row r="214" ht="43.2" customHeight="1" spans="1:15">
      <c r="A214" s="273">
        <f t="shared" si="22"/>
        <v>5</v>
      </c>
      <c r="B214" s="299">
        <v>23204</v>
      </c>
      <c r="C214" s="314" t="s">
        <v>1612</v>
      </c>
      <c r="D214" s="230">
        <f>SUM(D215:D230)</f>
        <v>26274</v>
      </c>
      <c r="E214" s="230">
        <f>SUM(E215:E230)</f>
        <v>25131</v>
      </c>
      <c r="F214" s="230">
        <f>SUM(F215:F230)</f>
        <v>25203</v>
      </c>
      <c r="G214" s="475">
        <f t="shared" si="20"/>
        <v>-0.0407627312171729</v>
      </c>
      <c r="H214" s="475">
        <f t="shared" si="21"/>
        <v>1.00286498746568</v>
      </c>
      <c r="I214" s="646" t="str">
        <f t="shared" si="18"/>
        <v>是</v>
      </c>
      <c r="J214" s="271" t="str">
        <f t="shared" si="19"/>
        <v>款</v>
      </c>
      <c r="M214" s="273"/>
      <c r="O214" s="272">
        <f>VLOOKUP(B214,[267]Sheet1!$D$415:$M$446,10,0)</f>
        <v>25203</v>
      </c>
    </row>
    <row r="215" ht="43.2" customHeight="1" spans="1:15">
      <c r="A215" s="273">
        <f t="shared" si="22"/>
        <v>7</v>
      </c>
      <c r="B215" s="295">
        <v>2320401</v>
      </c>
      <c r="C215" s="439" t="s">
        <v>1613</v>
      </c>
      <c r="D215" s="296"/>
      <c r="E215" s="296"/>
      <c r="F215" s="296"/>
      <c r="G215" s="472">
        <f t="shared" si="20"/>
        <v>0</v>
      </c>
      <c r="H215" s="472">
        <f t="shared" si="21"/>
        <v>0</v>
      </c>
      <c r="I215" s="646" t="str">
        <f t="shared" si="18"/>
        <v>否</v>
      </c>
      <c r="J215" s="271" t="str">
        <f t="shared" si="19"/>
        <v>项</v>
      </c>
      <c r="M215" s="273"/>
      <c r="O215" s="272"/>
    </row>
    <row r="216" ht="43.2" customHeight="1" spans="1:15">
      <c r="A216" s="273">
        <f t="shared" si="22"/>
        <v>7</v>
      </c>
      <c r="B216" s="295">
        <v>2320402</v>
      </c>
      <c r="C216" s="439" t="s">
        <v>1614</v>
      </c>
      <c r="D216" s="296"/>
      <c r="E216" s="296"/>
      <c r="F216" s="296"/>
      <c r="G216" s="472">
        <f t="shared" si="20"/>
        <v>0</v>
      </c>
      <c r="H216" s="472">
        <f t="shared" si="21"/>
        <v>0</v>
      </c>
      <c r="I216" s="646" t="str">
        <f t="shared" si="18"/>
        <v>否</v>
      </c>
      <c r="J216" s="271" t="str">
        <f t="shared" si="19"/>
        <v>项</v>
      </c>
      <c r="M216" s="273"/>
      <c r="O216" s="272"/>
    </row>
    <row r="217" ht="43.2" customHeight="1" spans="1:15">
      <c r="A217" s="273">
        <f t="shared" si="22"/>
        <v>7</v>
      </c>
      <c r="B217" s="295">
        <v>2320405</v>
      </c>
      <c r="C217" s="439" t="s">
        <v>1615</v>
      </c>
      <c r="D217" s="296"/>
      <c r="E217" s="296"/>
      <c r="F217" s="296"/>
      <c r="G217" s="472">
        <f t="shared" si="20"/>
        <v>0</v>
      </c>
      <c r="H217" s="472">
        <f t="shared" si="21"/>
        <v>0</v>
      </c>
      <c r="I217" s="646" t="str">
        <f t="shared" si="18"/>
        <v>否</v>
      </c>
      <c r="J217" s="271" t="str">
        <f t="shared" si="19"/>
        <v>项</v>
      </c>
      <c r="M217" s="273"/>
      <c r="O217" s="272"/>
    </row>
    <row r="218" ht="43.2" customHeight="1" spans="1:15">
      <c r="A218" s="273">
        <f t="shared" si="22"/>
        <v>7</v>
      </c>
      <c r="B218" s="295">
        <v>2320411</v>
      </c>
      <c r="C218" s="439" t="s">
        <v>1616</v>
      </c>
      <c r="D218" s="296">
        <v>4028</v>
      </c>
      <c r="E218" s="296">
        <v>3769</v>
      </c>
      <c r="F218" s="296">
        <v>3841</v>
      </c>
      <c r="G218" s="472">
        <f t="shared" si="20"/>
        <v>-0.0464250248262165</v>
      </c>
      <c r="H218" s="472">
        <f t="shared" si="21"/>
        <v>1.01910321040064</v>
      </c>
      <c r="I218" s="646" t="str">
        <f t="shared" si="18"/>
        <v>是</v>
      </c>
      <c r="J218" s="271" t="str">
        <f t="shared" si="19"/>
        <v>项</v>
      </c>
      <c r="M218" s="508">
        <f>VLOOKUP(B218,[262]基金支出!$C$4:$H$34,6,FALSE)</f>
        <v>3841</v>
      </c>
      <c r="O218" s="272">
        <f>VLOOKUP(B218,[267]Sheet1!$D$415:$M$446,10,0)</f>
        <v>3841</v>
      </c>
    </row>
    <row r="219" ht="43.2" customHeight="1" spans="1:15">
      <c r="A219" s="273">
        <f t="shared" si="22"/>
        <v>7</v>
      </c>
      <c r="B219" s="295">
        <v>2320413</v>
      </c>
      <c r="C219" s="439" t="s">
        <v>1617</v>
      </c>
      <c r="D219" s="296"/>
      <c r="E219" s="296"/>
      <c r="F219" s="296"/>
      <c r="G219" s="472">
        <f t="shared" si="20"/>
        <v>0</v>
      </c>
      <c r="H219" s="472">
        <f t="shared" si="21"/>
        <v>0</v>
      </c>
      <c r="I219" s="646" t="str">
        <f t="shared" si="18"/>
        <v>否</v>
      </c>
      <c r="J219" s="271" t="str">
        <f t="shared" si="19"/>
        <v>项</v>
      </c>
      <c r="M219" s="273"/>
      <c r="O219" s="272"/>
    </row>
    <row r="220" ht="43.2" customHeight="1" spans="1:15">
      <c r="A220" s="273">
        <f t="shared" si="22"/>
        <v>7</v>
      </c>
      <c r="B220" s="295">
        <v>2320414</v>
      </c>
      <c r="C220" s="439" t="s">
        <v>1618</v>
      </c>
      <c r="D220" s="296"/>
      <c r="E220" s="296"/>
      <c r="F220" s="296"/>
      <c r="G220" s="472">
        <f t="shared" si="20"/>
        <v>0</v>
      </c>
      <c r="H220" s="472">
        <f t="shared" si="21"/>
        <v>0</v>
      </c>
      <c r="I220" s="646" t="str">
        <f t="shared" si="18"/>
        <v>否</v>
      </c>
      <c r="J220" s="271" t="str">
        <f t="shared" si="19"/>
        <v>项</v>
      </c>
      <c r="M220" s="273"/>
      <c r="O220" s="272"/>
    </row>
    <row r="221" ht="43.2" customHeight="1" spans="1:15">
      <c r="A221" s="273">
        <f t="shared" si="22"/>
        <v>7</v>
      </c>
      <c r="B221" s="295">
        <v>2320416</v>
      </c>
      <c r="C221" s="439" t="s">
        <v>1619</v>
      </c>
      <c r="D221" s="296"/>
      <c r="E221" s="296"/>
      <c r="F221" s="296"/>
      <c r="G221" s="472">
        <f t="shared" si="20"/>
        <v>0</v>
      </c>
      <c r="H221" s="472">
        <f t="shared" si="21"/>
        <v>0</v>
      </c>
      <c r="I221" s="646" t="str">
        <f t="shared" si="18"/>
        <v>否</v>
      </c>
      <c r="J221" s="271" t="str">
        <f t="shared" si="19"/>
        <v>项</v>
      </c>
      <c r="M221" s="273"/>
      <c r="O221" s="272"/>
    </row>
    <row r="222" ht="43.2" customHeight="1" spans="1:15">
      <c r="A222" s="273">
        <f t="shared" si="22"/>
        <v>7</v>
      </c>
      <c r="B222" s="295">
        <v>2320417</v>
      </c>
      <c r="C222" s="439" t="s">
        <v>1620</v>
      </c>
      <c r="D222" s="296"/>
      <c r="E222" s="296"/>
      <c r="F222" s="296"/>
      <c r="G222" s="472">
        <f t="shared" si="20"/>
        <v>0</v>
      </c>
      <c r="H222" s="472">
        <f t="shared" si="21"/>
        <v>0</v>
      </c>
      <c r="I222" s="646" t="str">
        <f t="shared" si="18"/>
        <v>否</v>
      </c>
      <c r="J222" s="271" t="str">
        <f t="shared" si="19"/>
        <v>项</v>
      </c>
      <c r="M222" s="273"/>
      <c r="O222" s="272"/>
    </row>
    <row r="223" ht="43.2" customHeight="1" spans="1:15">
      <c r="A223" s="273">
        <f t="shared" si="22"/>
        <v>7</v>
      </c>
      <c r="B223" s="295">
        <v>2320418</v>
      </c>
      <c r="C223" s="439" t="s">
        <v>1621</v>
      </c>
      <c r="D223" s="296"/>
      <c r="E223" s="296"/>
      <c r="F223" s="296"/>
      <c r="G223" s="472">
        <f t="shared" si="20"/>
        <v>0</v>
      </c>
      <c r="H223" s="472">
        <f t="shared" si="21"/>
        <v>0</v>
      </c>
      <c r="I223" s="646" t="str">
        <f t="shared" si="18"/>
        <v>否</v>
      </c>
      <c r="J223" s="271" t="str">
        <f t="shared" si="19"/>
        <v>项</v>
      </c>
      <c r="M223" s="273"/>
      <c r="O223" s="272"/>
    </row>
    <row r="224" ht="43.2" customHeight="1" spans="1:15">
      <c r="A224" s="273">
        <f t="shared" si="22"/>
        <v>7</v>
      </c>
      <c r="B224" s="295">
        <v>2320419</v>
      </c>
      <c r="C224" s="439" t="s">
        <v>1622</v>
      </c>
      <c r="D224" s="296"/>
      <c r="E224" s="296"/>
      <c r="F224" s="296"/>
      <c r="G224" s="472">
        <f t="shared" si="20"/>
        <v>0</v>
      </c>
      <c r="H224" s="472">
        <f t="shared" si="21"/>
        <v>0</v>
      </c>
      <c r="I224" s="646" t="str">
        <f t="shared" si="18"/>
        <v>否</v>
      </c>
      <c r="J224" s="271" t="str">
        <f t="shared" si="19"/>
        <v>项</v>
      </c>
      <c r="M224" s="273"/>
      <c r="O224" s="272"/>
    </row>
    <row r="225" ht="43.2" customHeight="1" spans="1:15">
      <c r="A225" s="273">
        <f t="shared" si="22"/>
        <v>7</v>
      </c>
      <c r="B225" s="295">
        <v>2320420</v>
      </c>
      <c r="C225" s="439" t="s">
        <v>1623</v>
      </c>
      <c r="D225" s="296"/>
      <c r="E225" s="296"/>
      <c r="F225" s="296"/>
      <c r="G225" s="472">
        <f t="shared" si="20"/>
        <v>0</v>
      </c>
      <c r="H225" s="472">
        <f t="shared" si="21"/>
        <v>0</v>
      </c>
      <c r="I225" s="646" t="str">
        <f t="shared" si="18"/>
        <v>否</v>
      </c>
      <c r="J225" s="271" t="str">
        <f t="shared" si="19"/>
        <v>项</v>
      </c>
      <c r="M225" s="273"/>
      <c r="O225" s="272"/>
    </row>
    <row r="226" ht="43.2" customHeight="1" spans="1:15">
      <c r="A226" s="273">
        <f t="shared" si="22"/>
        <v>7</v>
      </c>
      <c r="B226" s="295">
        <v>2320431</v>
      </c>
      <c r="C226" s="439" t="s">
        <v>1624</v>
      </c>
      <c r="D226" s="296">
        <v>2382</v>
      </c>
      <c r="E226" s="296">
        <v>1498</v>
      </c>
      <c r="F226" s="296">
        <v>1498</v>
      </c>
      <c r="G226" s="472">
        <f t="shared" si="20"/>
        <v>-0.371116708648195</v>
      </c>
      <c r="H226" s="472">
        <f t="shared" si="21"/>
        <v>1</v>
      </c>
      <c r="I226" s="646" t="str">
        <f t="shared" si="18"/>
        <v>是</v>
      </c>
      <c r="J226" s="271" t="str">
        <f t="shared" si="19"/>
        <v>项</v>
      </c>
      <c r="M226" s="508">
        <f>VLOOKUP(B226,[262]基金支出!$C$4:$H$34,6,FALSE)</f>
        <v>1498</v>
      </c>
      <c r="O226" s="272">
        <f>VLOOKUP(B226,[267]Sheet1!$D$415:$M$446,10,0)</f>
        <v>1498</v>
      </c>
    </row>
    <row r="227" ht="43.2" customHeight="1" spans="1:15">
      <c r="A227" s="273">
        <f t="shared" si="22"/>
        <v>7</v>
      </c>
      <c r="B227" s="295">
        <v>2320432</v>
      </c>
      <c r="C227" s="439" t="s">
        <v>1625</v>
      </c>
      <c r="D227" s="296">
        <v>1269</v>
      </c>
      <c r="E227" s="296">
        <v>1269</v>
      </c>
      <c r="F227" s="296">
        <v>1269</v>
      </c>
      <c r="G227" s="472">
        <f t="shared" si="20"/>
        <v>0</v>
      </c>
      <c r="H227" s="472">
        <f t="shared" si="21"/>
        <v>1</v>
      </c>
      <c r="I227" s="646" t="str">
        <f t="shared" si="18"/>
        <v>是</v>
      </c>
      <c r="J227" s="271" t="str">
        <f t="shared" si="19"/>
        <v>项</v>
      </c>
      <c r="M227" s="508">
        <f>VLOOKUP(B227,[262]基金支出!$C$4:$H$34,6,FALSE)</f>
        <v>1269</v>
      </c>
      <c r="O227" s="272">
        <f>VLOOKUP(B227,[267]Sheet1!$D$415:$M$446,10,0)</f>
        <v>1269</v>
      </c>
    </row>
    <row r="228" ht="43.2" customHeight="1" spans="1:15">
      <c r="A228" s="273">
        <f t="shared" si="22"/>
        <v>7</v>
      </c>
      <c r="B228" s="295">
        <v>2320433</v>
      </c>
      <c r="C228" s="439" t="s">
        <v>1626</v>
      </c>
      <c r="D228" s="296">
        <v>14302</v>
      </c>
      <c r="E228" s="296">
        <v>14302</v>
      </c>
      <c r="F228" s="296">
        <v>14302</v>
      </c>
      <c r="G228" s="472">
        <f t="shared" si="20"/>
        <v>0</v>
      </c>
      <c r="H228" s="472">
        <f t="shared" si="21"/>
        <v>1</v>
      </c>
      <c r="I228" s="646" t="str">
        <f t="shared" si="18"/>
        <v>是</v>
      </c>
      <c r="J228" s="271" t="str">
        <f t="shared" si="19"/>
        <v>项</v>
      </c>
      <c r="M228" s="508">
        <f>VLOOKUP(B228,[262]基金支出!$C$4:$H$34,6,FALSE)</f>
        <v>14302</v>
      </c>
      <c r="O228" s="272">
        <f>VLOOKUP(B228,[267]Sheet1!$D$415:$M$446,10,0)</f>
        <v>14302</v>
      </c>
    </row>
    <row r="229" ht="43.2" customHeight="1" spans="1:15">
      <c r="A229" s="273">
        <f t="shared" si="22"/>
        <v>7</v>
      </c>
      <c r="B229" s="295">
        <v>2320498</v>
      </c>
      <c r="C229" s="439" t="s">
        <v>1627</v>
      </c>
      <c r="D229" s="296">
        <v>4293</v>
      </c>
      <c r="E229" s="296">
        <v>4293</v>
      </c>
      <c r="F229" s="296">
        <v>4293</v>
      </c>
      <c r="G229" s="472">
        <f t="shared" si="20"/>
        <v>0</v>
      </c>
      <c r="H229" s="472">
        <f t="shared" si="21"/>
        <v>1</v>
      </c>
      <c r="I229" s="646" t="str">
        <f t="shared" si="18"/>
        <v>是</v>
      </c>
      <c r="J229" s="271" t="str">
        <f t="shared" si="19"/>
        <v>项</v>
      </c>
      <c r="M229" s="508">
        <f>VLOOKUP(B229,[262]基金支出!$C$4:$H$34,6,FALSE)</f>
        <v>4293</v>
      </c>
      <c r="O229" s="272">
        <f>VLOOKUP(B229,[267]Sheet1!$D$415:$M$446,10,0)</f>
        <v>4293</v>
      </c>
    </row>
    <row r="230" ht="43.2" customHeight="1" spans="1:15">
      <c r="A230" s="273">
        <f t="shared" si="22"/>
        <v>7</v>
      </c>
      <c r="B230" s="295">
        <v>2320499</v>
      </c>
      <c r="C230" s="439" t="s">
        <v>1628</v>
      </c>
      <c r="D230" s="296"/>
      <c r="E230" s="296"/>
      <c r="F230" s="296"/>
      <c r="G230" s="472">
        <f t="shared" si="20"/>
        <v>0</v>
      </c>
      <c r="H230" s="472">
        <f t="shared" si="21"/>
        <v>0</v>
      </c>
      <c r="I230" s="646" t="str">
        <f t="shared" si="18"/>
        <v>否</v>
      </c>
      <c r="J230" s="271" t="str">
        <f t="shared" si="19"/>
        <v>项</v>
      </c>
      <c r="M230" s="273"/>
      <c r="O230" s="272"/>
    </row>
    <row r="231" ht="43.2" customHeight="1" spans="1:15">
      <c r="A231" s="273">
        <f t="shared" si="22"/>
        <v>3</v>
      </c>
      <c r="B231" s="294">
        <v>233</v>
      </c>
      <c r="C231" s="285" t="s">
        <v>1629</v>
      </c>
      <c r="D231" s="286">
        <f>D232</f>
        <v>77</v>
      </c>
      <c r="E231" s="286">
        <f>E232</f>
        <v>227</v>
      </c>
      <c r="F231" s="286">
        <f>F232</f>
        <v>261</v>
      </c>
      <c r="G231" s="475">
        <f t="shared" si="20"/>
        <v>2.38961038961039</v>
      </c>
      <c r="H231" s="475">
        <f t="shared" si="21"/>
        <v>1.14977973568282</v>
      </c>
      <c r="I231" s="646" t="str">
        <f t="shared" si="18"/>
        <v>是</v>
      </c>
      <c r="J231" s="271" t="str">
        <f t="shared" si="19"/>
        <v>类</v>
      </c>
      <c r="M231" s="273"/>
      <c r="O231" s="272">
        <f>VLOOKUP(B231,[267]Sheet1!$D$415:$M$446,10,0)</f>
        <v>261</v>
      </c>
    </row>
    <row r="232" ht="43.2" customHeight="1" spans="1:15">
      <c r="A232" s="273">
        <f t="shared" si="22"/>
        <v>5</v>
      </c>
      <c r="B232" s="302">
        <v>23304</v>
      </c>
      <c r="C232" s="314" t="s">
        <v>1630</v>
      </c>
      <c r="D232" s="230">
        <f>SUM(D233:D247)</f>
        <v>77</v>
      </c>
      <c r="E232" s="230">
        <f>SUM(E233:E247)</f>
        <v>227</v>
      </c>
      <c r="F232" s="230">
        <f>SUM(F233:F247)</f>
        <v>261</v>
      </c>
      <c r="G232" s="475">
        <f t="shared" si="20"/>
        <v>2.38961038961039</v>
      </c>
      <c r="H232" s="475">
        <f t="shared" si="21"/>
        <v>1.14977973568282</v>
      </c>
      <c r="I232" s="646" t="str">
        <f t="shared" ref="I232:I268" si="23">IF(LEN(B232)=3,"是",IF(C232&lt;&gt;"",IF(SUM(D232:F232)&lt;&gt;0,"是","否"),"是"))</f>
        <v>是</v>
      </c>
      <c r="J232" s="271" t="str">
        <f t="shared" ref="J232:J268" si="24">IF(LEN(B232)=3,"类",IF(LEN(B232)=5,"款","项"))</f>
        <v>款</v>
      </c>
      <c r="M232" s="273"/>
      <c r="O232" s="272">
        <f>VLOOKUP(B232,[267]Sheet1!$D$415:$M$446,10,0)</f>
        <v>261</v>
      </c>
    </row>
    <row r="233" ht="43.2" customHeight="1" spans="1:15">
      <c r="A233" s="273">
        <f t="shared" si="22"/>
        <v>7</v>
      </c>
      <c r="B233" s="295">
        <v>2330401</v>
      </c>
      <c r="C233" s="439" t="s">
        <v>1631</v>
      </c>
      <c r="D233" s="296"/>
      <c r="E233" s="296"/>
      <c r="F233" s="296"/>
      <c r="G233" s="472">
        <f t="shared" si="20"/>
        <v>0</v>
      </c>
      <c r="H233" s="472">
        <f t="shared" si="21"/>
        <v>0</v>
      </c>
      <c r="I233" s="646" t="str">
        <f t="shared" si="23"/>
        <v>否</v>
      </c>
      <c r="J233" s="271" t="str">
        <f t="shared" si="24"/>
        <v>项</v>
      </c>
      <c r="M233" s="273"/>
      <c r="O233" s="272"/>
    </row>
    <row r="234" ht="43.2" customHeight="1" spans="1:15">
      <c r="A234" s="273">
        <f t="shared" si="22"/>
        <v>7</v>
      </c>
      <c r="B234" s="295">
        <v>2330405</v>
      </c>
      <c r="C234" s="439" t="s">
        <v>1632</v>
      </c>
      <c r="D234" s="296"/>
      <c r="E234" s="296"/>
      <c r="F234" s="296"/>
      <c r="G234" s="472">
        <f t="shared" si="20"/>
        <v>0</v>
      </c>
      <c r="H234" s="472">
        <f t="shared" si="21"/>
        <v>0</v>
      </c>
      <c r="I234" s="646" t="str">
        <f t="shared" si="23"/>
        <v>否</v>
      </c>
      <c r="J234" s="271" t="str">
        <f t="shared" si="24"/>
        <v>项</v>
      </c>
      <c r="M234" s="273"/>
      <c r="O234" s="272"/>
    </row>
    <row r="235" ht="43.2" customHeight="1" spans="1:15">
      <c r="A235" s="273">
        <f t="shared" si="22"/>
        <v>7</v>
      </c>
      <c r="B235" s="295">
        <v>2330411</v>
      </c>
      <c r="C235" s="439" t="s">
        <v>1633</v>
      </c>
      <c r="D235" s="296">
        <v>21</v>
      </c>
      <c r="E235" s="296">
        <v>7</v>
      </c>
      <c r="F235" s="296">
        <v>6</v>
      </c>
      <c r="G235" s="472">
        <f t="shared" si="20"/>
        <v>-0.714285714285714</v>
      </c>
      <c r="H235" s="472">
        <f t="shared" si="21"/>
        <v>0.857142857142857</v>
      </c>
      <c r="I235" s="646" t="str">
        <f t="shared" si="23"/>
        <v>是</v>
      </c>
      <c r="J235" s="271" t="str">
        <f t="shared" si="24"/>
        <v>项</v>
      </c>
      <c r="M235" s="508">
        <f>VLOOKUP(B235,[262]基金支出!$C$4:$H$34,6,FALSE)</f>
        <v>6</v>
      </c>
      <c r="O235" s="272">
        <f>VLOOKUP(B235,[267]Sheet1!$D$415:$M$446,10,0)</f>
        <v>6</v>
      </c>
    </row>
    <row r="236" ht="43.2" customHeight="1" spans="1:15">
      <c r="A236" s="273">
        <f t="shared" si="22"/>
        <v>7</v>
      </c>
      <c r="B236" s="295">
        <v>2330413</v>
      </c>
      <c r="C236" s="439" t="s">
        <v>1634</v>
      </c>
      <c r="D236" s="296"/>
      <c r="E236" s="296"/>
      <c r="F236" s="296"/>
      <c r="G236" s="472">
        <f t="shared" si="20"/>
        <v>0</v>
      </c>
      <c r="H236" s="472">
        <f t="shared" si="21"/>
        <v>0</v>
      </c>
      <c r="I236" s="646" t="str">
        <f t="shared" si="23"/>
        <v>否</v>
      </c>
      <c r="J236" s="271" t="str">
        <f t="shared" si="24"/>
        <v>项</v>
      </c>
      <c r="M236" s="273"/>
      <c r="O236" s="272"/>
    </row>
    <row r="237" ht="43.2" customHeight="1" spans="1:15">
      <c r="A237" s="273">
        <f t="shared" si="22"/>
        <v>7</v>
      </c>
      <c r="B237" s="295">
        <v>2330414</v>
      </c>
      <c r="C237" s="439" t="s">
        <v>1635</v>
      </c>
      <c r="D237" s="296"/>
      <c r="E237" s="296"/>
      <c r="F237" s="296"/>
      <c r="G237" s="472">
        <f t="shared" si="20"/>
        <v>0</v>
      </c>
      <c r="H237" s="472">
        <f t="shared" si="21"/>
        <v>0</v>
      </c>
      <c r="I237" s="646" t="str">
        <f t="shared" si="23"/>
        <v>否</v>
      </c>
      <c r="J237" s="271" t="str">
        <f t="shared" si="24"/>
        <v>项</v>
      </c>
      <c r="M237" s="273"/>
      <c r="O237" s="272"/>
    </row>
    <row r="238" ht="43.2" customHeight="1" spans="1:15">
      <c r="A238" s="273">
        <f t="shared" ref="A238:A269" si="25">LEN(B238)</f>
        <v>7</v>
      </c>
      <c r="B238" s="295">
        <v>2330416</v>
      </c>
      <c r="C238" s="439" t="s">
        <v>1636</v>
      </c>
      <c r="D238" s="296"/>
      <c r="E238" s="296"/>
      <c r="F238" s="296"/>
      <c r="G238" s="472">
        <f t="shared" si="20"/>
        <v>0</v>
      </c>
      <c r="H238" s="472">
        <f t="shared" si="21"/>
        <v>0</v>
      </c>
      <c r="I238" s="646" t="str">
        <f t="shared" si="23"/>
        <v>否</v>
      </c>
      <c r="J238" s="271" t="str">
        <f t="shared" si="24"/>
        <v>项</v>
      </c>
      <c r="M238" s="273"/>
      <c r="O238" s="272"/>
    </row>
    <row r="239" ht="43.2" customHeight="1" spans="1:15">
      <c r="A239" s="273">
        <f t="shared" si="25"/>
        <v>7</v>
      </c>
      <c r="B239" s="295">
        <v>2330417</v>
      </c>
      <c r="C239" s="439" t="s">
        <v>1637</v>
      </c>
      <c r="D239" s="296"/>
      <c r="E239" s="296"/>
      <c r="F239" s="296"/>
      <c r="G239" s="472">
        <f t="shared" si="20"/>
        <v>0</v>
      </c>
      <c r="H239" s="472">
        <f t="shared" si="21"/>
        <v>0</v>
      </c>
      <c r="I239" s="646" t="str">
        <f t="shared" si="23"/>
        <v>否</v>
      </c>
      <c r="J239" s="271" t="str">
        <f t="shared" si="24"/>
        <v>项</v>
      </c>
      <c r="M239" s="273"/>
      <c r="O239" s="272"/>
    </row>
    <row r="240" ht="43.2" customHeight="1" spans="1:15">
      <c r="A240" s="273">
        <f t="shared" si="25"/>
        <v>7</v>
      </c>
      <c r="B240" s="295">
        <v>2330418</v>
      </c>
      <c r="C240" s="439" t="s">
        <v>1638</v>
      </c>
      <c r="D240" s="296"/>
      <c r="E240" s="296"/>
      <c r="F240" s="296"/>
      <c r="G240" s="472">
        <f t="shared" si="20"/>
        <v>0</v>
      </c>
      <c r="H240" s="472">
        <f t="shared" si="21"/>
        <v>0</v>
      </c>
      <c r="I240" s="646" t="str">
        <f t="shared" si="23"/>
        <v>否</v>
      </c>
      <c r="J240" s="271" t="str">
        <f t="shared" si="24"/>
        <v>项</v>
      </c>
      <c r="M240" s="273"/>
      <c r="O240" s="272"/>
    </row>
    <row r="241" ht="43.2" customHeight="1" spans="1:15">
      <c r="A241" s="273">
        <f t="shared" si="25"/>
        <v>7</v>
      </c>
      <c r="B241" s="295">
        <v>2330419</v>
      </c>
      <c r="C241" s="439" t="s">
        <v>1639</v>
      </c>
      <c r="D241" s="296"/>
      <c r="E241" s="296"/>
      <c r="F241" s="296"/>
      <c r="G241" s="472">
        <f t="shared" si="20"/>
        <v>0</v>
      </c>
      <c r="H241" s="472">
        <f t="shared" si="21"/>
        <v>0</v>
      </c>
      <c r="I241" s="646" t="str">
        <f t="shared" si="23"/>
        <v>否</v>
      </c>
      <c r="J241" s="271" t="str">
        <f t="shared" si="24"/>
        <v>项</v>
      </c>
      <c r="M241" s="273"/>
      <c r="O241" s="272"/>
    </row>
    <row r="242" ht="43.2" customHeight="1" spans="1:15">
      <c r="A242" s="273">
        <f t="shared" si="25"/>
        <v>7</v>
      </c>
      <c r="B242" s="295">
        <v>2330420</v>
      </c>
      <c r="C242" s="439" t="s">
        <v>1640</v>
      </c>
      <c r="D242" s="296"/>
      <c r="E242" s="296"/>
      <c r="F242" s="296"/>
      <c r="G242" s="472">
        <f t="shared" si="20"/>
        <v>0</v>
      </c>
      <c r="H242" s="472">
        <f t="shared" si="21"/>
        <v>0</v>
      </c>
      <c r="I242" s="646" t="str">
        <f t="shared" si="23"/>
        <v>否</v>
      </c>
      <c r="J242" s="271" t="str">
        <f t="shared" si="24"/>
        <v>项</v>
      </c>
      <c r="M242" s="273"/>
      <c r="O242" s="272"/>
    </row>
    <row r="243" ht="43.2" customHeight="1" spans="1:15">
      <c r="A243" s="273">
        <f t="shared" si="25"/>
        <v>7</v>
      </c>
      <c r="B243" s="295">
        <v>2330431</v>
      </c>
      <c r="C243" s="439" t="s">
        <v>1641</v>
      </c>
      <c r="D243" s="296">
        <v>56</v>
      </c>
      <c r="E243" s="296"/>
      <c r="F243" s="296"/>
      <c r="G243" s="472">
        <f t="shared" si="20"/>
        <v>-1</v>
      </c>
      <c r="H243" s="472">
        <f t="shared" si="21"/>
        <v>0</v>
      </c>
      <c r="I243" s="646" t="str">
        <f t="shared" si="23"/>
        <v>是</v>
      </c>
      <c r="J243" s="271" t="str">
        <f t="shared" si="24"/>
        <v>项</v>
      </c>
      <c r="M243" s="273"/>
      <c r="O243" s="272"/>
    </row>
    <row r="244" ht="43.2" customHeight="1" spans="1:15">
      <c r="A244" s="273">
        <f t="shared" si="25"/>
        <v>7</v>
      </c>
      <c r="B244" s="295">
        <v>2330432</v>
      </c>
      <c r="C244" s="439" t="s">
        <v>1642</v>
      </c>
      <c r="D244" s="296"/>
      <c r="E244" s="296"/>
      <c r="F244" s="296"/>
      <c r="G244" s="472">
        <f t="shared" si="20"/>
        <v>0</v>
      </c>
      <c r="H244" s="472">
        <f t="shared" si="21"/>
        <v>0</v>
      </c>
      <c r="I244" s="646" t="str">
        <f t="shared" si="23"/>
        <v>否</v>
      </c>
      <c r="J244" s="271" t="str">
        <f t="shared" si="24"/>
        <v>项</v>
      </c>
      <c r="M244" s="273"/>
      <c r="O244" s="272"/>
    </row>
    <row r="245" ht="43.2" customHeight="1" spans="1:15">
      <c r="A245" s="273">
        <f t="shared" si="25"/>
        <v>7</v>
      </c>
      <c r="B245" s="295">
        <v>2330433</v>
      </c>
      <c r="C245" s="439" t="s">
        <v>1643</v>
      </c>
      <c r="D245" s="296"/>
      <c r="E245" s="296"/>
      <c r="F245" s="296">
        <v>231</v>
      </c>
      <c r="G245" s="472">
        <f t="shared" si="20"/>
        <v>0</v>
      </c>
      <c r="H245" s="472">
        <f t="shared" si="21"/>
        <v>0</v>
      </c>
      <c r="I245" s="646" t="str">
        <f t="shared" si="23"/>
        <v>是</v>
      </c>
      <c r="J245" s="271" t="str">
        <f t="shared" si="24"/>
        <v>项</v>
      </c>
      <c r="M245" s="508">
        <f>VLOOKUP(B245,[262]基金支出!$C$4:$H$34,6,FALSE)</f>
        <v>231</v>
      </c>
      <c r="O245" s="272">
        <f>VLOOKUP(B245,[267]Sheet1!$D$415:$M$446,10,0)</f>
        <v>231</v>
      </c>
    </row>
    <row r="246" ht="43.2" customHeight="1" spans="1:15">
      <c r="A246" s="273">
        <f t="shared" si="25"/>
        <v>7</v>
      </c>
      <c r="B246" s="295">
        <v>2330498</v>
      </c>
      <c r="C246" s="439" t="s">
        <v>1644</v>
      </c>
      <c r="D246" s="296"/>
      <c r="E246" s="296">
        <v>220</v>
      </c>
      <c r="F246" s="296"/>
      <c r="G246" s="472">
        <f t="shared" si="20"/>
        <v>0</v>
      </c>
      <c r="H246" s="472">
        <f t="shared" si="21"/>
        <v>0</v>
      </c>
      <c r="I246" s="646" t="str">
        <f t="shared" si="23"/>
        <v>是</v>
      </c>
      <c r="J246" s="271" t="str">
        <f t="shared" si="24"/>
        <v>项</v>
      </c>
      <c r="M246" s="273"/>
      <c r="O246" s="272"/>
    </row>
    <row r="247" ht="43.2" customHeight="1" spans="1:15">
      <c r="A247" s="273">
        <f t="shared" si="25"/>
        <v>7</v>
      </c>
      <c r="B247" s="295">
        <v>2330499</v>
      </c>
      <c r="C247" s="439" t="s">
        <v>1645</v>
      </c>
      <c r="D247" s="296"/>
      <c r="E247" s="296"/>
      <c r="F247" s="296">
        <v>24</v>
      </c>
      <c r="G247" s="472">
        <f t="shared" si="20"/>
        <v>0</v>
      </c>
      <c r="H247" s="472">
        <f t="shared" si="21"/>
        <v>0</v>
      </c>
      <c r="I247" s="646" t="str">
        <f t="shared" si="23"/>
        <v>是</v>
      </c>
      <c r="J247" s="271" t="str">
        <f t="shared" si="24"/>
        <v>项</v>
      </c>
      <c r="M247" s="273"/>
      <c r="O247" s="272">
        <f>VLOOKUP(B247,[267]Sheet1!$D$415:$M$446,10,0)</f>
        <v>24</v>
      </c>
    </row>
    <row r="248" ht="43.2" customHeight="1" spans="1:15">
      <c r="A248" s="273">
        <f t="shared" si="25"/>
        <v>3</v>
      </c>
      <c r="B248" s="304">
        <v>234</v>
      </c>
      <c r="C248" s="285" t="s">
        <v>1646</v>
      </c>
      <c r="D248" s="286">
        <f>SUM(D249,D262)</f>
        <v>0</v>
      </c>
      <c r="E248" s="286">
        <f>SUM(E249,E262)</f>
        <v>0</v>
      </c>
      <c r="F248" s="286">
        <f>SUM(F249,F262)</f>
        <v>0</v>
      </c>
      <c r="G248" s="475">
        <f t="shared" si="20"/>
        <v>0</v>
      </c>
      <c r="H248" s="475">
        <f t="shared" si="21"/>
        <v>0</v>
      </c>
      <c r="I248" s="646" t="str">
        <f t="shared" si="23"/>
        <v>是</v>
      </c>
      <c r="J248" s="271" t="str">
        <f t="shared" si="24"/>
        <v>类</v>
      </c>
      <c r="M248" s="273"/>
      <c r="O248" s="272"/>
    </row>
    <row r="249" ht="43.2" customHeight="1" spans="1:15">
      <c r="A249" s="273">
        <f t="shared" si="25"/>
        <v>5</v>
      </c>
      <c r="B249" s="305">
        <v>23401</v>
      </c>
      <c r="C249" s="314" t="s">
        <v>1647</v>
      </c>
      <c r="D249" s="296">
        <f>SUM(D250:D261)</f>
        <v>0</v>
      </c>
      <c r="E249" s="296">
        <f>SUM(E250:E261)</f>
        <v>0</v>
      </c>
      <c r="F249" s="296">
        <f>SUM(F250:F261)</f>
        <v>0</v>
      </c>
      <c r="G249" s="475">
        <f t="shared" si="20"/>
        <v>0</v>
      </c>
      <c r="H249" s="475">
        <f t="shared" si="21"/>
        <v>0</v>
      </c>
      <c r="I249" s="646" t="str">
        <f t="shared" si="23"/>
        <v>否</v>
      </c>
      <c r="J249" s="271" t="str">
        <f t="shared" si="24"/>
        <v>款</v>
      </c>
      <c r="M249" s="273"/>
      <c r="O249" s="272"/>
    </row>
    <row r="250" ht="43.2" customHeight="1" spans="1:15">
      <c r="A250" s="273">
        <f t="shared" si="25"/>
        <v>7</v>
      </c>
      <c r="B250" s="305">
        <v>2340101</v>
      </c>
      <c r="C250" s="439" t="s">
        <v>1648</v>
      </c>
      <c r="D250" s="296"/>
      <c r="E250" s="296"/>
      <c r="F250" s="296"/>
      <c r="G250" s="472">
        <f t="shared" si="20"/>
        <v>0</v>
      </c>
      <c r="H250" s="472">
        <f t="shared" si="21"/>
        <v>0</v>
      </c>
      <c r="I250" s="646" t="str">
        <f t="shared" si="23"/>
        <v>否</v>
      </c>
      <c r="J250" s="271" t="str">
        <f t="shared" si="24"/>
        <v>项</v>
      </c>
      <c r="M250" s="273"/>
      <c r="O250" s="272"/>
    </row>
    <row r="251" ht="43.2" customHeight="1" spans="1:15">
      <c r="A251" s="273">
        <f t="shared" si="25"/>
        <v>7</v>
      </c>
      <c r="B251" s="305">
        <v>2340102</v>
      </c>
      <c r="C251" s="439" t="s">
        <v>1649</v>
      </c>
      <c r="D251" s="296"/>
      <c r="E251" s="296"/>
      <c r="F251" s="296"/>
      <c r="G251" s="472">
        <f t="shared" si="20"/>
        <v>0</v>
      </c>
      <c r="H251" s="472">
        <f t="shared" si="21"/>
        <v>0</v>
      </c>
      <c r="I251" s="646" t="str">
        <f t="shared" si="23"/>
        <v>否</v>
      </c>
      <c r="J251" s="271" t="str">
        <f t="shared" si="24"/>
        <v>项</v>
      </c>
      <c r="M251" s="273"/>
      <c r="O251" s="272"/>
    </row>
    <row r="252" ht="43.2" customHeight="1" spans="1:15">
      <c r="A252" s="273">
        <f t="shared" si="25"/>
        <v>7</v>
      </c>
      <c r="B252" s="305">
        <v>2340103</v>
      </c>
      <c r="C252" s="439" t="s">
        <v>1650</v>
      </c>
      <c r="D252" s="296"/>
      <c r="E252" s="296"/>
      <c r="F252" s="296"/>
      <c r="G252" s="472">
        <f t="shared" si="20"/>
        <v>0</v>
      </c>
      <c r="H252" s="472">
        <f t="shared" si="21"/>
        <v>0</v>
      </c>
      <c r="I252" s="646" t="str">
        <f t="shared" si="23"/>
        <v>否</v>
      </c>
      <c r="J252" s="271" t="str">
        <f t="shared" si="24"/>
        <v>项</v>
      </c>
      <c r="M252" s="273"/>
      <c r="O252" s="272"/>
    </row>
    <row r="253" ht="43.2" customHeight="1" spans="1:15">
      <c r="A253" s="273">
        <f t="shared" si="25"/>
        <v>7</v>
      </c>
      <c r="B253" s="305">
        <v>2340104</v>
      </c>
      <c r="C253" s="439" t="s">
        <v>1651</v>
      </c>
      <c r="D253" s="296"/>
      <c r="E253" s="296"/>
      <c r="F253" s="296"/>
      <c r="G253" s="472">
        <f t="shared" si="20"/>
        <v>0</v>
      </c>
      <c r="H253" s="472">
        <f t="shared" si="21"/>
        <v>0</v>
      </c>
      <c r="I253" s="646" t="str">
        <f t="shared" si="23"/>
        <v>否</v>
      </c>
      <c r="J253" s="271" t="str">
        <f t="shared" si="24"/>
        <v>项</v>
      </c>
      <c r="M253" s="273"/>
      <c r="O253" s="272"/>
    </row>
    <row r="254" ht="43.2" customHeight="1" spans="1:15">
      <c r="A254" s="273">
        <f t="shared" si="25"/>
        <v>7</v>
      </c>
      <c r="B254" s="305">
        <v>2340105</v>
      </c>
      <c r="C254" s="439" t="s">
        <v>1652</v>
      </c>
      <c r="D254" s="296"/>
      <c r="E254" s="296"/>
      <c r="F254" s="296"/>
      <c r="G254" s="472">
        <f t="shared" si="20"/>
        <v>0</v>
      </c>
      <c r="H254" s="472">
        <f t="shared" si="21"/>
        <v>0</v>
      </c>
      <c r="I254" s="646" t="str">
        <f t="shared" si="23"/>
        <v>否</v>
      </c>
      <c r="J254" s="271" t="str">
        <f t="shared" si="24"/>
        <v>项</v>
      </c>
      <c r="M254" s="273"/>
      <c r="O254" s="272"/>
    </row>
    <row r="255" ht="43.2" customHeight="1" spans="1:15">
      <c r="A255" s="273">
        <f t="shared" si="25"/>
        <v>7</v>
      </c>
      <c r="B255" s="305">
        <v>2340106</v>
      </c>
      <c r="C255" s="439" t="s">
        <v>1653</v>
      </c>
      <c r="D255" s="296"/>
      <c r="E255" s="296"/>
      <c r="F255" s="296"/>
      <c r="G255" s="472">
        <f t="shared" si="20"/>
        <v>0</v>
      </c>
      <c r="H255" s="472">
        <f t="shared" si="21"/>
        <v>0</v>
      </c>
      <c r="I255" s="646" t="str">
        <f t="shared" si="23"/>
        <v>否</v>
      </c>
      <c r="J255" s="271" t="str">
        <f t="shared" si="24"/>
        <v>项</v>
      </c>
      <c r="M255" s="273"/>
      <c r="O255" s="272"/>
    </row>
    <row r="256" ht="43.2" customHeight="1" spans="1:15">
      <c r="A256" s="273">
        <f t="shared" si="25"/>
        <v>7</v>
      </c>
      <c r="B256" s="305">
        <v>2340107</v>
      </c>
      <c r="C256" s="439" t="s">
        <v>1654</v>
      </c>
      <c r="D256" s="296"/>
      <c r="E256" s="296"/>
      <c r="F256" s="296"/>
      <c r="G256" s="472">
        <f t="shared" si="20"/>
        <v>0</v>
      </c>
      <c r="H256" s="472">
        <f t="shared" si="21"/>
        <v>0</v>
      </c>
      <c r="I256" s="646" t="str">
        <f t="shared" si="23"/>
        <v>否</v>
      </c>
      <c r="J256" s="271" t="str">
        <f t="shared" si="24"/>
        <v>项</v>
      </c>
      <c r="M256" s="273"/>
      <c r="O256" s="272"/>
    </row>
    <row r="257" ht="43.2" customHeight="1" spans="1:15">
      <c r="A257" s="273">
        <f t="shared" si="25"/>
        <v>7</v>
      </c>
      <c r="B257" s="305">
        <v>2340108</v>
      </c>
      <c r="C257" s="439" t="s">
        <v>1655</v>
      </c>
      <c r="D257" s="296"/>
      <c r="E257" s="296"/>
      <c r="F257" s="296"/>
      <c r="G257" s="472">
        <f t="shared" si="20"/>
        <v>0</v>
      </c>
      <c r="H257" s="472">
        <f t="shared" si="21"/>
        <v>0</v>
      </c>
      <c r="I257" s="646" t="str">
        <f t="shared" si="23"/>
        <v>否</v>
      </c>
      <c r="J257" s="271" t="str">
        <f t="shared" si="24"/>
        <v>项</v>
      </c>
      <c r="M257" s="273"/>
      <c r="O257" s="272"/>
    </row>
    <row r="258" ht="43.2" customHeight="1" spans="1:15">
      <c r="A258" s="273">
        <f t="shared" si="25"/>
        <v>7</v>
      </c>
      <c r="B258" s="305">
        <v>2340109</v>
      </c>
      <c r="C258" s="439" t="s">
        <v>1656</v>
      </c>
      <c r="D258" s="296"/>
      <c r="E258" s="296"/>
      <c r="F258" s="296"/>
      <c r="G258" s="472">
        <f t="shared" si="20"/>
        <v>0</v>
      </c>
      <c r="H258" s="472">
        <f t="shared" si="21"/>
        <v>0</v>
      </c>
      <c r="I258" s="646" t="str">
        <f t="shared" si="23"/>
        <v>否</v>
      </c>
      <c r="J258" s="271" t="str">
        <f t="shared" si="24"/>
        <v>项</v>
      </c>
      <c r="M258" s="273"/>
      <c r="O258" s="272"/>
    </row>
    <row r="259" ht="43.2" customHeight="1" spans="1:15">
      <c r="A259" s="273">
        <f t="shared" si="25"/>
        <v>7</v>
      </c>
      <c r="B259" s="305">
        <v>2340110</v>
      </c>
      <c r="C259" s="439" t="s">
        <v>1657</v>
      </c>
      <c r="D259" s="296"/>
      <c r="E259" s="296"/>
      <c r="F259" s="296"/>
      <c r="G259" s="472">
        <f t="shared" si="20"/>
        <v>0</v>
      </c>
      <c r="H259" s="472">
        <f t="shared" si="21"/>
        <v>0</v>
      </c>
      <c r="I259" s="646" t="str">
        <f t="shared" si="23"/>
        <v>否</v>
      </c>
      <c r="J259" s="271" t="str">
        <f t="shared" si="24"/>
        <v>项</v>
      </c>
      <c r="M259" s="273"/>
      <c r="O259" s="272"/>
    </row>
    <row r="260" ht="43.2" customHeight="1" spans="1:15">
      <c r="A260" s="273">
        <f t="shared" si="25"/>
        <v>7</v>
      </c>
      <c r="B260" s="305">
        <v>2340111</v>
      </c>
      <c r="C260" s="439" t="s">
        <v>1658</v>
      </c>
      <c r="D260" s="296"/>
      <c r="E260" s="296"/>
      <c r="F260" s="296"/>
      <c r="G260" s="472">
        <f t="shared" si="20"/>
        <v>0</v>
      </c>
      <c r="H260" s="472">
        <f t="shared" si="21"/>
        <v>0</v>
      </c>
      <c r="I260" s="646" t="str">
        <f t="shared" si="23"/>
        <v>否</v>
      </c>
      <c r="J260" s="271" t="str">
        <f t="shared" si="24"/>
        <v>项</v>
      </c>
      <c r="M260" s="273"/>
      <c r="O260" s="272"/>
    </row>
    <row r="261" ht="43.2" customHeight="1" spans="1:15">
      <c r="A261" s="273">
        <f t="shared" si="25"/>
        <v>7</v>
      </c>
      <c r="B261" s="305">
        <v>2340199</v>
      </c>
      <c r="C261" s="439" t="s">
        <v>1659</v>
      </c>
      <c r="D261" s="296"/>
      <c r="E261" s="296"/>
      <c r="F261" s="296"/>
      <c r="G261" s="472">
        <f t="shared" si="20"/>
        <v>0</v>
      </c>
      <c r="H261" s="472">
        <f t="shared" si="21"/>
        <v>0</v>
      </c>
      <c r="I261" s="646" t="str">
        <f t="shared" si="23"/>
        <v>否</v>
      </c>
      <c r="J261" s="271" t="str">
        <f t="shared" si="24"/>
        <v>项</v>
      </c>
      <c r="M261" s="273"/>
      <c r="O261" s="272"/>
    </row>
    <row r="262" ht="43.2" customHeight="1" spans="1:15">
      <c r="A262" s="273">
        <f t="shared" si="25"/>
        <v>5</v>
      </c>
      <c r="B262" s="305">
        <v>23402</v>
      </c>
      <c r="C262" s="314" t="s">
        <v>1660</v>
      </c>
      <c r="D262" s="296">
        <f>SUM(D263:D268)</f>
        <v>0</v>
      </c>
      <c r="E262" s="296">
        <f>SUM(E263:E268)</f>
        <v>0</v>
      </c>
      <c r="F262" s="296">
        <f>SUM(F263:F268)</f>
        <v>0</v>
      </c>
      <c r="G262" s="475">
        <f t="shared" si="20"/>
        <v>0</v>
      </c>
      <c r="H262" s="475">
        <f t="shared" si="21"/>
        <v>0</v>
      </c>
      <c r="I262" s="646" t="str">
        <f t="shared" si="23"/>
        <v>否</v>
      </c>
      <c r="J262" s="271" t="str">
        <f t="shared" si="24"/>
        <v>款</v>
      </c>
      <c r="M262" s="273"/>
      <c r="O262" s="272"/>
    </row>
    <row r="263" ht="43.2" customHeight="1" spans="1:15">
      <c r="A263" s="273">
        <f t="shared" si="25"/>
        <v>7</v>
      </c>
      <c r="B263" s="305">
        <v>2340201</v>
      </c>
      <c r="C263" s="439" t="s">
        <v>1062</v>
      </c>
      <c r="D263" s="296"/>
      <c r="E263" s="296"/>
      <c r="F263" s="296"/>
      <c r="G263" s="472">
        <f t="shared" si="20"/>
        <v>0</v>
      </c>
      <c r="H263" s="472">
        <f t="shared" si="21"/>
        <v>0</v>
      </c>
      <c r="I263" s="646" t="str">
        <f t="shared" si="23"/>
        <v>否</v>
      </c>
      <c r="J263" s="271" t="str">
        <f t="shared" si="24"/>
        <v>项</v>
      </c>
      <c r="M263" s="273"/>
      <c r="O263" s="272"/>
    </row>
    <row r="264" ht="43.2" customHeight="1" spans="1:15">
      <c r="A264" s="273">
        <f t="shared" si="25"/>
        <v>7</v>
      </c>
      <c r="B264" s="305">
        <v>2340202</v>
      </c>
      <c r="C264" s="439" t="s">
        <v>1100</v>
      </c>
      <c r="D264" s="296"/>
      <c r="E264" s="296"/>
      <c r="F264" s="296"/>
      <c r="G264" s="472">
        <f t="shared" si="20"/>
        <v>0</v>
      </c>
      <c r="H264" s="472">
        <f t="shared" si="21"/>
        <v>0</v>
      </c>
      <c r="I264" s="646" t="str">
        <f t="shared" si="23"/>
        <v>否</v>
      </c>
      <c r="J264" s="271" t="str">
        <f t="shared" si="24"/>
        <v>项</v>
      </c>
      <c r="M264" s="273"/>
      <c r="O264" s="272"/>
    </row>
    <row r="265" ht="43.2" customHeight="1" spans="1:15">
      <c r="A265" s="273">
        <f t="shared" si="25"/>
        <v>7</v>
      </c>
      <c r="B265" s="305">
        <v>2340203</v>
      </c>
      <c r="C265" s="439" t="s">
        <v>1661</v>
      </c>
      <c r="D265" s="296"/>
      <c r="E265" s="296"/>
      <c r="F265" s="296"/>
      <c r="G265" s="472">
        <f t="shared" ref="G265:G272" si="26">IF(D265&lt;0,"",IFERROR(F265/D265-1,0))</f>
        <v>0</v>
      </c>
      <c r="H265" s="472">
        <f t="shared" ref="H265:H272" si="27">IF(D265&lt;0,"",IFERROR(F265/E265,0))</f>
        <v>0</v>
      </c>
      <c r="I265" s="646" t="str">
        <f t="shared" si="23"/>
        <v>否</v>
      </c>
      <c r="J265" s="271" t="str">
        <f t="shared" si="24"/>
        <v>项</v>
      </c>
      <c r="M265" s="273"/>
      <c r="O265" s="272"/>
    </row>
    <row r="266" ht="43.2" customHeight="1" spans="1:15">
      <c r="A266" s="273">
        <f t="shared" si="25"/>
        <v>7</v>
      </c>
      <c r="B266" s="305">
        <v>2340204</v>
      </c>
      <c r="C266" s="439" t="s">
        <v>1662</v>
      </c>
      <c r="D266" s="296"/>
      <c r="E266" s="296"/>
      <c r="F266" s="296"/>
      <c r="G266" s="472">
        <f t="shared" si="26"/>
        <v>0</v>
      </c>
      <c r="H266" s="472">
        <f t="shared" si="27"/>
        <v>0</v>
      </c>
      <c r="I266" s="646" t="str">
        <f t="shared" si="23"/>
        <v>否</v>
      </c>
      <c r="J266" s="271" t="str">
        <f t="shared" si="24"/>
        <v>项</v>
      </c>
      <c r="M266" s="273"/>
      <c r="O266" s="272"/>
    </row>
    <row r="267" ht="43.2" customHeight="1" spans="1:15">
      <c r="A267" s="273">
        <f t="shared" si="25"/>
        <v>7</v>
      </c>
      <c r="B267" s="305">
        <v>2340205</v>
      </c>
      <c r="C267" s="439" t="s">
        <v>1663</v>
      </c>
      <c r="D267" s="296"/>
      <c r="E267" s="296"/>
      <c r="F267" s="296"/>
      <c r="G267" s="472">
        <f t="shared" si="26"/>
        <v>0</v>
      </c>
      <c r="H267" s="472">
        <f t="shared" si="27"/>
        <v>0</v>
      </c>
      <c r="I267" s="646" t="str">
        <f t="shared" si="23"/>
        <v>否</v>
      </c>
      <c r="J267" s="271" t="str">
        <f t="shared" si="24"/>
        <v>项</v>
      </c>
      <c r="M267" s="273"/>
      <c r="O267" s="272"/>
    </row>
    <row r="268" ht="43.2" customHeight="1" spans="1:15">
      <c r="A268" s="273">
        <f t="shared" si="25"/>
        <v>7</v>
      </c>
      <c r="B268" s="305">
        <v>2340299</v>
      </c>
      <c r="C268" s="439" t="s">
        <v>1664</v>
      </c>
      <c r="D268" s="296"/>
      <c r="E268" s="296"/>
      <c r="F268" s="296"/>
      <c r="G268" s="472">
        <f t="shared" si="26"/>
        <v>0</v>
      </c>
      <c r="H268" s="472">
        <f t="shared" si="27"/>
        <v>0</v>
      </c>
      <c r="I268" s="646" t="str">
        <f t="shared" si="23"/>
        <v>否</v>
      </c>
      <c r="J268" s="271" t="str">
        <f t="shared" si="24"/>
        <v>项</v>
      </c>
      <c r="M268" s="273"/>
      <c r="O268" s="272"/>
    </row>
    <row r="269" ht="43.2" customHeight="1" spans="1:15">
      <c r="A269" s="273">
        <f t="shared" si="25"/>
        <v>0</v>
      </c>
      <c r="B269" s="648"/>
      <c r="C269" s="345"/>
      <c r="D269" s="322"/>
      <c r="E269" s="322"/>
      <c r="F269" s="322"/>
      <c r="G269" s="472">
        <f t="shared" si="26"/>
        <v>0</v>
      </c>
      <c r="H269" s="472">
        <f t="shared" si="27"/>
        <v>0</v>
      </c>
      <c r="I269" s="646" t="str">
        <f t="shared" ref="I269:I274" si="28">IF(LEN(B269)=3,"是",IF(C269&lt;&gt;"",IF(SUM(D269:F269)&lt;&gt;0,"是","否"),"是"))</f>
        <v>是</v>
      </c>
      <c r="J269" s="271"/>
      <c r="M269" s="273"/>
      <c r="O269" s="272"/>
    </row>
    <row r="270" ht="43.2" customHeight="1" spans="1:15">
      <c r="A270" s="273">
        <f t="shared" ref="A270:A297" si="29">LEN(B270)</f>
        <v>0</v>
      </c>
      <c r="B270" s="309"/>
      <c r="C270" s="216" t="s">
        <v>1680</v>
      </c>
      <c r="D270" s="328">
        <f>SUM(D5,D21,D33,D44,D102,D137,D181,D185,D213,D231,D248)</f>
        <v>118164</v>
      </c>
      <c r="E270" s="328">
        <f>SUM(E5,E21,E33,E44,E102,E137,E181,E185,E213,E231,E248)</f>
        <v>109580</v>
      </c>
      <c r="F270" s="328">
        <f>SUM(F5,F21,F33,F44,F102,F137,F181,F185,F213,F231,F248)</f>
        <v>335081</v>
      </c>
      <c r="G270" s="475">
        <f t="shared" si="26"/>
        <v>1.83572830980671</v>
      </c>
      <c r="H270" s="475">
        <f t="shared" si="27"/>
        <v>3.05786639897792</v>
      </c>
      <c r="I270" s="646" t="str">
        <f t="shared" si="28"/>
        <v>是</v>
      </c>
      <c r="M270" s="273"/>
      <c r="O270" s="272"/>
    </row>
    <row r="271" ht="43.2" customHeight="1" spans="1:15">
      <c r="A271" s="273">
        <f t="shared" si="29"/>
        <v>3</v>
      </c>
      <c r="B271" s="312">
        <v>230</v>
      </c>
      <c r="C271" s="313" t="s">
        <v>283</v>
      </c>
      <c r="D271" s="286">
        <f>SUM(D272,D283,D285,D287,D288)</f>
        <v>9204</v>
      </c>
      <c r="E271" s="286">
        <f>SUM(E272,E283,E285,E287,E288)</f>
        <v>18873</v>
      </c>
      <c r="F271" s="286">
        <f>SUM(F272,F283,F285,F287,F288)</f>
        <v>27415</v>
      </c>
      <c r="G271" s="475">
        <f t="shared" si="26"/>
        <v>1.97859626249457</v>
      </c>
      <c r="H271" s="475">
        <f t="shared" si="27"/>
        <v>1.4526042494569</v>
      </c>
      <c r="I271" s="646" t="str">
        <f t="shared" si="28"/>
        <v>是</v>
      </c>
      <c r="M271" s="273"/>
      <c r="O271" s="272"/>
    </row>
    <row r="272" ht="43.2" customHeight="1" spans="1:15">
      <c r="A272" s="273">
        <f t="shared" si="29"/>
        <v>5</v>
      </c>
      <c r="B272" s="312">
        <v>23004</v>
      </c>
      <c r="C272" s="314" t="s">
        <v>1666</v>
      </c>
      <c r="D272" s="230">
        <f>SUM(D273:D282)</f>
        <v>0</v>
      </c>
      <c r="E272" s="230">
        <f>SUM(E273:E282)</f>
        <v>0</v>
      </c>
      <c r="F272" s="230">
        <f>SUM(F273:F282)</f>
        <v>2270</v>
      </c>
      <c r="G272" s="472">
        <f t="shared" si="26"/>
        <v>0</v>
      </c>
      <c r="H272" s="472">
        <f t="shared" si="27"/>
        <v>0</v>
      </c>
      <c r="I272" s="646" t="str">
        <f t="shared" si="28"/>
        <v>是</v>
      </c>
      <c r="M272" s="273"/>
      <c r="O272" s="272"/>
    </row>
    <row r="273" ht="43.2" customHeight="1" spans="1:15">
      <c r="A273" s="273">
        <f t="shared" si="29"/>
        <v>7</v>
      </c>
      <c r="B273" s="312">
        <v>2300403</v>
      </c>
      <c r="C273" s="649" t="s">
        <v>1667</v>
      </c>
      <c r="D273" s="230"/>
      <c r="E273" s="230"/>
      <c r="F273" s="471"/>
      <c r="G273" s="472">
        <f t="shared" ref="G273:G296" si="30">IF(D273&lt;0,"",IFERROR(F273/D273-1,0))</f>
        <v>0</v>
      </c>
      <c r="H273" s="472">
        <f t="shared" ref="H273:H296" si="31">IF(D273&lt;0,"",IFERROR(F273/E273,0))</f>
        <v>0</v>
      </c>
      <c r="I273" s="646" t="str">
        <f t="shared" si="28"/>
        <v>否</v>
      </c>
      <c r="M273" s="273"/>
      <c r="O273" s="272"/>
    </row>
    <row r="274" ht="43.2" customHeight="1" spans="1:15">
      <c r="A274" s="273">
        <f t="shared" si="29"/>
        <v>7</v>
      </c>
      <c r="B274" s="317">
        <v>2300404</v>
      </c>
      <c r="C274" s="649" t="s">
        <v>228</v>
      </c>
      <c r="D274" s="230"/>
      <c r="E274" s="230"/>
      <c r="F274" s="471"/>
      <c r="G274" s="472">
        <f t="shared" si="30"/>
        <v>0</v>
      </c>
      <c r="H274" s="472">
        <f t="shared" si="31"/>
        <v>0</v>
      </c>
      <c r="I274" s="646" t="str">
        <f t="shared" si="28"/>
        <v>否</v>
      </c>
      <c r="M274" s="273"/>
      <c r="O274" s="272"/>
    </row>
    <row r="275" ht="43.2" customHeight="1" spans="1:15">
      <c r="A275" s="273">
        <f t="shared" si="29"/>
        <v>7</v>
      </c>
      <c r="B275" s="317">
        <v>2300405</v>
      </c>
      <c r="C275" s="649" t="s">
        <v>229</v>
      </c>
      <c r="D275" s="230"/>
      <c r="E275" s="230"/>
      <c r="F275" s="471"/>
      <c r="G275" s="472">
        <f t="shared" si="30"/>
        <v>0</v>
      </c>
      <c r="H275" s="472">
        <f t="shared" si="31"/>
        <v>0</v>
      </c>
      <c r="I275" s="646" t="s">
        <v>1433</v>
      </c>
      <c r="M275" s="273"/>
      <c r="O275" s="272"/>
    </row>
    <row r="276" ht="43.2" customHeight="1" spans="1:15">
      <c r="A276" s="273">
        <f t="shared" si="29"/>
        <v>7</v>
      </c>
      <c r="B276" s="317">
        <v>2300406</v>
      </c>
      <c r="C276" s="649" t="s">
        <v>230</v>
      </c>
      <c r="D276" s="230"/>
      <c r="E276" s="230"/>
      <c r="F276" s="471"/>
      <c r="G276" s="472">
        <f t="shared" si="30"/>
        <v>0</v>
      </c>
      <c r="H276" s="472">
        <f t="shared" si="31"/>
        <v>0</v>
      </c>
      <c r="I276" s="646" t="s">
        <v>1433</v>
      </c>
      <c r="M276" s="273"/>
      <c r="O276" s="272"/>
    </row>
    <row r="277" ht="43.2" customHeight="1" spans="1:15">
      <c r="A277" s="273">
        <f t="shared" si="29"/>
        <v>7</v>
      </c>
      <c r="B277" s="317">
        <v>2300407</v>
      </c>
      <c r="C277" s="649" t="s">
        <v>232</v>
      </c>
      <c r="D277" s="230"/>
      <c r="E277" s="230"/>
      <c r="F277" s="471"/>
      <c r="G277" s="472">
        <f t="shared" si="30"/>
        <v>0</v>
      </c>
      <c r="H277" s="472">
        <f t="shared" si="31"/>
        <v>0</v>
      </c>
      <c r="I277" s="646" t="s">
        <v>1433</v>
      </c>
      <c r="M277" s="273"/>
      <c r="O277" s="272"/>
    </row>
    <row r="278" ht="43.2" customHeight="1" spans="1:15">
      <c r="A278" s="273">
        <f t="shared" si="29"/>
        <v>7</v>
      </c>
      <c r="B278" s="317">
        <v>2300408</v>
      </c>
      <c r="C278" s="649" t="s">
        <v>233</v>
      </c>
      <c r="D278" s="230"/>
      <c r="E278" s="230"/>
      <c r="F278" s="471">
        <v>2270</v>
      </c>
      <c r="G278" s="472">
        <f t="shared" si="30"/>
        <v>0</v>
      </c>
      <c r="H278" s="472">
        <f t="shared" si="31"/>
        <v>0</v>
      </c>
      <c r="I278" s="646" t="s">
        <v>1433</v>
      </c>
      <c r="M278" s="273"/>
      <c r="O278" s="272"/>
    </row>
    <row r="279" ht="43.2" customHeight="1" spans="1:15">
      <c r="A279" s="273">
        <f t="shared" si="29"/>
        <v>7</v>
      </c>
      <c r="B279" s="317">
        <v>2300409</v>
      </c>
      <c r="C279" s="649" t="s">
        <v>234</v>
      </c>
      <c r="D279" s="230"/>
      <c r="E279" s="230"/>
      <c r="F279" s="471"/>
      <c r="G279" s="472">
        <f t="shared" si="30"/>
        <v>0</v>
      </c>
      <c r="H279" s="472">
        <f t="shared" si="31"/>
        <v>0</v>
      </c>
      <c r="I279" s="646" t="s">
        <v>1433</v>
      </c>
      <c r="M279" s="273"/>
      <c r="O279" s="272"/>
    </row>
    <row r="280" ht="43.2" customHeight="1" spans="1:15">
      <c r="A280" s="273">
        <f t="shared" si="29"/>
        <v>7</v>
      </c>
      <c r="B280" s="317">
        <v>2300410</v>
      </c>
      <c r="C280" s="649" t="s">
        <v>235</v>
      </c>
      <c r="D280" s="230"/>
      <c r="E280" s="230"/>
      <c r="F280" s="471"/>
      <c r="G280" s="472">
        <f t="shared" si="30"/>
        <v>0</v>
      </c>
      <c r="H280" s="472">
        <f t="shared" si="31"/>
        <v>0</v>
      </c>
      <c r="I280" s="646" t="s">
        <v>1433</v>
      </c>
      <c r="M280" s="273"/>
      <c r="O280" s="272"/>
    </row>
    <row r="281" ht="43.2" customHeight="1" spans="1:15">
      <c r="A281" s="273">
        <f t="shared" si="29"/>
        <v>7</v>
      </c>
      <c r="B281" s="317">
        <v>2300411</v>
      </c>
      <c r="C281" s="649" t="s">
        <v>236</v>
      </c>
      <c r="D281" s="230"/>
      <c r="E281" s="230"/>
      <c r="F281" s="471"/>
      <c r="G281" s="472">
        <f t="shared" si="30"/>
        <v>0</v>
      </c>
      <c r="H281" s="472">
        <f t="shared" si="31"/>
        <v>0</v>
      </c>
      <c r="I281" s="646" t="s">
        <v>1433</v>
      </c>
      <c r="M281" s="273"/>
      <c r="O281" s="272"/>
    </row>
    <row r="282" ht="43.2" customHeight="1" spans="1:15">
      <c r="A282" s="273">
        <f t="shared" si="29"/>
        <v>7</v>
      </c>
      <c r="B282" s="317">
        <v>2300499</v>
      </c>
      <c r="C282" s="649" t="s">
        <v>1101</v>
      </c>
      <c r="D282" s="230"/>
      <c r="E282" s="230"/>
      <c r="F282" s="471"/>
      <c r="G282" s="472">
        <f t="shared" si="30"/>
        <v>0</v>
      </c>
      <c r="H282" s="472">
        <f t="shared" si="31"/>
        <v>0</v>
      </c>
      <c r="I282" s="646" t="s">
        <v>1433</v>
      </c>
      <c r="M282" s="273"/>
      <c r="O282" s="272"/>
    </row>
    <row r="283" ht="43.2" customHeight="1" spans="1:15">
      <c r="A283" s="273">
        <f t="shared" si="29"/>
        <v>5</v>
      </c>
      <c r="B283" s="317">
        <v>23006</v>
      </c>
      <c r="C283" s="314" t="s">
        <v>28</v>
      </c>
      <c r="D283" s="230">
        <f>D284</f>
        <v>6864</v>
      </c>
      <c r="E283" s="230">
        <f>E284</f>
        <v>3873</v>
      </c>
      <c r="F283" s="230">
        <f>F284</f>
        <v>819</v>
      </c>
      <c r="G283" s="472">
        <f t="shared" si="30"/>
        <v>-0.880681818181818</v>
      </c>
      <c r="H283" s="472">
        <f t="shared" si="31"/>
        <v>0.21146398140976</v>
      </c>
      <c r="I283" s="646" t="str">
        <f>IF(LEN(B283)=3,"是",IF(C283&lt;&gt;"",IF(SUM(D283:F283)&lt;&gt;0,"是","否"),"是"))</f>
        <v>是</v>
      </c>
      <c r="M283" s="273"/>
      <c r="O283" s="272"/>
    </row>
    <row r="284" ht="43.2" customHeight="1" spans="1:15">
      <c r="A284" s="273">
        <f t="shared" si="29"/>
        <v>7</v>
      </c>
      <c r="B284" s="317">
        <v>2300603</v>
      </c>
      <c r="C284" s="649" t="s">
        <v>1668</v>
      </c>
      <c r="D284" s="230">
        <v>6864</v>
      </c>
      <c r="E284" s="230">
        <v>3873</v>
      </c>
      <c r="F284" s="230">
        <v>819</v>
      </c>
      <c r="G284" s="472">
        <f t="shared" si="30"/>
        <v>-0.880681818181818</v>
      </c>
      <c r="H284" s="472">
        <f t="shared" si="31"/>
        <v>0.21146398140976</v>
      </c>
      <c r="I284" s="646" t="s">
        <v>1433</v>
      </c>
      <c r="M284" s="273"/>
      <c r="O284" s="272"/>
    </row>
    <row r="285" ht="43.2" customHeight="1" spans="1:15">
      <c r="A285" s="273">
        <f t="shared" si="29"/>
        <v>5</v>
      </c>
      <c r="B285" s="312">
        <v>23008</v>
      </c>
      <c r="C285" s="314" t="s">
        <v>26</v>
      </c>
      <c r="D285" s="230">
        <f>D286</f>
        <v>0</v>
      </c>
      <c r="E285" s="230">
        <f>E286</f>
        <v>15000</v>
      </c>
      <c r="F285" s="230">
        <f>F286</f>
        <v>0</v>
      </c>
      <c r="G285" s="472">
        <f t="shared" si="30"/>
        <v>0</v>
      </c>
      <c r="H285" s="472">
        <f t="shared" si="31"/>
        <v>0</v>
      </c>
      <c r="I285" s="646" t="str">
        <f>IF(LEN(B285)=3,"是",IF(C285&lt;&gt;"",IF(SUM(D285:F285)&lt;&gt;0,"是","否"),"是"))</f>
        <v>是</v>
      </c>
      <c r="M285" s="273"/>
      <c r="O285" s="272"/>
    </row>
    <row r="286" ht="43.2" customHeight="1" spans="1:15">
      <c r="A286" s="273">
        <f t="shared" si="29"/>
        <v>7</v>
      </c>
      <c r="B286" s="312">
        <v>2300802</v>
      </c>
      <c r="C286" s="649" t="s">
        <v>1669</v>
      </c>
      <c r="D286" s="230"/>
      <c r="E286" s="230">
        <v>15000</v>
      </c>
      <c r="F286" s="471"/>
      <c r="G286" s="472">
        <f t="shared" si="30"/>
        <v>0</v>
      </c>
      <c r="H286" s="472">
        <f t="shared" si="31"/>
        <v>0</v>
      </c>
      <c r="I286" s="646" t="s">
        <v>1433</v>
      </c>
      <c r="M286" s="273"/>
      <c r="O286" s="272"/>
    </row>
    <row r="287" ht="43.2" customHeight="1" spans="1:15">
      <c r="A287" s="273">
        <f t="shared" si="29"/>
        <v>5</v>
      </c>
      <c r="B287" s="312">
        <v>23009</v>
      </c>
      <c r="C287" s="314" t="s">
        <v>65</v>
      </c>
      <c r="D287" s="230">
        <v>2340</v>
      </c>
      <c r="E287" s="230"/>
      <c r="F287" s="230">
        <v>24326</v>
      </c>
      <c r="G287" s="472">
        <f t="shared" si="30"/>
        <v>9.3957264957265</v>
      </c>
      <c r="H287" s="472">
        <f t="shared" si="31"/>
        <v>0</v>
      </c>
      <c r="I287" s="646" t="str">
        <f>IF(LEN(B287)=3,"是",IF(C287&lt;&gt;"",IF(SUM(D287:F287)&lt;&gt;0,"是","否"),"是"))</f>
        <v>是</v>
      </c>
      <c r="M287" s="273"/>
      <c r="O287" s="272"/>
    </row>
    <row r="288" ht="43.2" customHeight="1" spans="1:15">
      <c r="A288" s="273">
        <f t="shared" si="29"/>
        <v>5</v>
      </c>
      <c r="B288" s="312">
        <v>23011</v>
      </c>
      <c r="C288" s="314" t="s">
        <v>1681</v>
      </c>
      <c r="D288" s="230">
        <f>SUM(D289:D291)</f>
        <v>0</v>
      </c>
      <c r="E288" s="230">
        <f>SUM(E289:E291)</f>
        <v>0</v>
      </c>
      <c r="F288" s="230">
        <f>SUM(F289:F291)</f>
        <v>0</v>
      </c>
      <c r="G288" s="472">
        <f t="shared" si="30"/>
        <v>0</v>
      </c>
      <c r="H288" s="472">
        <f t="shared" si="31"/>
        <v>0</v>
      </c>
      <c r="I288" s="646" t="str">
        <f>IF(LEN(B288)=3,"是",IF(C288&lt;&gt;"",IF(SUM(D288:F288)&lt;&gt;0,"是","否"),"是"))</f>
        <v>否</v>
      </c>
      <c r="M288" s="273"/>
      <c r="O288" s="272"/>
    </row>
    <row r="289" ht="43.2" customHeight="1" spans="1:13">
      <c r="A289" s="273">
        <f t="shared" si="29"/>
        <v>0</v>
      </c>
      <c r="B289" s="323"/>
      <c r="C289" s="649" t="s">
        <v>1682</v>
      </c>
      <c r="D289" s="230"/>
      <c r="E289" s="230"/>
      <c r="F289" s="471"/>
      <c r="G289" s="472">
        <f t="shared" si="30"/>
        <v>0</v>
      </c>
      <c r="H289" s="472">
        <f t="shared" si="31"/>
        <v>0</v>
      </c>
      <c r="I289" s="646" t="str">
        <f>IF(LEN(B289)=3,"是",IF(C289&lt;&gt;"",IF(SUM(D289:F289)&lt;&gt;0,"是","否"),"是"))</f>
        <v>否</v>
      </c>
      <c r="M289" s="273"/>
    </row>
    <row r="290" ht="43.2" customHeight="1" spans="1:13">
      <c r="A290" s="273">
        <f t="shared" si="29"/>
        <v>0</v>
      </c>
      <c r="B290" s="323"/>
      <c r="C290" s="649" t="s">
        <v>1683</v>
      </c>
      <c r="D290" s="230"/>
      <c r="E290" s="230"/>
      <c r="F290" s="471"/>
      <c r="G290" s="472">
        <f t="shared" si="30"/>
        <v>0</v>
      </c>
      <c r="H290" s="472">
        <f t="shared" si="31"/>
        <v>0</v>
      </c>
      <c r="I290" s="646" t="str">
        <f>IF(LEN(B290)=3,"是",IF(C290&lt;&gt;"",IF(SUM(D290:F290)&lt;&gt;0,"是","否"),"是"))</f>
        <v>否</v>
      </c>
      <c r="M290" s="273"/>
    </row>
    <row r="291" ht="43.2" customHeight="1" spans="1:13">
      <c r="A291" s="273">
        <f t="shared" si="29"/>
        <v>0</v>
      </c>
      <c r="B291" s="323"/>
      <c r="C291" s="649" t="s">
        <v>1684</v>
      </c>
      <c r="D291" s="230"/>
      <c r="E291" s="230"/>
      <c r="F291" s="471"/>
      <c r="G291" s="472">
        <f t="shared" si="30"/>
        <v>0</v>
      </c>
      <c r="H291" s="472">
        <f t="shared" si="31"/>
        <v>0</v>
      </c>
      <c r="I291" s="646" t="str">
        <f t="shared" ref="I291:I296" si="32">IF(LEN(B291)=3,"是",IF(C291&lt;&gt;"",IF(SUM(D291:F291)&lt;&gt;0,"是","否"),"是"))</f>
        <v>否</v>
      </c>
      <c r="M291" s="273"/>
    </row>
    <row r="292" ht="43.2" customHeight="1" spans="1:13">
      <c r="A292" s="273">
        <f t="shared" si="29"/>
        <v>3</v>
      </c>
      <c r="B292" s="323" t="s">
        <v>1685</v>
      </c>
      <c r="C292" s="285" t="s">
        <v>74</v>
      </c>
      <c r="D292" s="286">
        <f>SUM(D293:D294)</f>
        <v>83340</v>
      </c>
      <c r="E292" s="286">
        <f>SUM(E293:E294)</f>
        <v>596</v>
      </c>
      <c r="F292" s="286">
        <f>SUM(F293:F294)</f>
        <v>29960</v>
      </c>
      <c r="G292" s="475">
        <f t="shared" si="30"/>
        <v>-0.640508759299256</v>
      </c>
      <c r="H292" s="475">
        <f t="shared" si="31"/>
        <v>50.2684563758389</v>
      </c>
      <c r="I292" s="646" t="str">
        <f t="shared" si="32"/>
        <v>是</v>
      </c>
      <c r="M292" s="273"/>
    </row>
    <row r="293" ht="43.2" customHeight="1" spans="1:13">
      <c r="A293" s="273">
        <f t="shared" si="29"/>
        <v>0</v>
      </c>
      <c r="B293" s="323"/>
      <c r="C293" s="314" t="s">
        <v>294</v>
      </c>
      <c r="D293" s="230">
        <v>6920</v>
      </c>
      <c r="E293" s="230">
        <v>596</v>
      </c>
      <c r="F293" s="230">
        <v>260</v>
      </c>
      <c r="G293" s="472">
        <f t="shared" si="30"/>
        <v>-0.96242774566474</v>
      </c>
      <c r="H293" s="472">
        <f t="shared" si="31"/>
        <v>0.436241610738255</v>
      </c>
      <c r="I293" s="646" t="str">
        <f t="shared" si="32"/>
        <v>是</v>
      </c>
      <c r="M293" s="273"/>
    </row>
    <row r="294" ht="43.2" customHeight="1" spans="1:13">
      <c r="A294" s="273">
        <f t="shared" si="29"/>
        <v>0</v>
      </c>
      <c r="B294" s="323"/>
      <c r="C294" s="314" t="s">
        <v>295</v>
      </c>
      <c r="D294" s="230">
        <v>76420</v>
      </c>
      <c r="E294" s="230"/>
      <c r="F294" s="230">
        <v>29700</v>
      </c>
      <c r="G294" s="472">
        <f t="shared" si="30"/>
        <v>-0.611358283171945</v>
      </c>
      <c r="H294" s="472">
        <f t="shared" si="31"/>
        <v>0</v>
      </c>
      <c r="I294" s="646" t="str">
        <f t="shared" si="32"/>
        <v>是</v>
      </c>
      <c r="M294" s="273"/>
    </row>
    <row r="295" ht="43.2" customHeight="1" spans="1:13">
      <c r="A295" s="273">
        <f t="shared" si="29"/>
        <v>0</v>
      </c>
      <c r="B295" s="323"/>
      <c r="C295" s="326" t="s">
        <v>45</v>
      </c>
      <c r="D295" s="230"/>
      <c r="E295" s="286"/>
      <c r="F295" s="471"/>
      <c r="G295" s="472">
        <f t="shared" si="30"/>
        <v>0</v>
      </c>
      <c r="H295" s="472">
        <f t="shared" si="31"/>
        <v>0</v>
      </c>
      <c r="I295" s="646" t="str">
        <f t="shared" si="32"/>
        <v>否</v>
      </c>
      <c r="M295" s="273"/>
    </row>
    <row r="296" ht="43.2" customHeight="1" spans="1:13">
      <c r="A296" s="273">
        <f t="shared" si="29"/>
        <v>0</v>
      </c>
      <c r="B296" s="323"/>
      <c r="C296" s="330" t="s">
        <v>298</v>
      </c>
      <c r="D296" s="457">
        <f>SUM(D270:D271,D292,D295)</f>
        <v>210708</v>
      </c>
      <c r="E296" s="457">
        <f>SUM(E270:E271,E292,E295)</f>
        <v>129049</v>
      </c>
      <c r="F296" s="457">
        <f>SUM(F270:F271,F292,F295)</f>
        <v>392456</v>
      </c>
      <c r="G296" s="475">
        <f t="shared" si="30"/>
        <v>0.862558611917915</v>
      </c>
      <c r="H296" s="475">
        <f t="shared" si="31"/>
        <v>3.04113941216127</v>
      </c>
      <c r="I296" s="646" t="str">
        <f t="shared" si="32"/>
        <v>是</v>
      </c>
      <c r="K296" s="334">
        <f>F296-'08'!E51</f>
        <v>0</v>
      </c>
      <c r="M296" s="273"/>
    </row>
    <row r="297" ht="47.1" customHeight="1" spans="1:14">
      <c r="A297" s="273">
        <f t="shared" si="29"/>
        <v>0</v>
      </c>
      <c r="C297" s="365" t="s">
        <v>1686</v>
      </c>
      <c r="D297" s="365"/>
      <c r="E297" s="365"/>
      <c r="F297" s="365"/>
      <c r="G297" s="365"/>
      <c r="H297" s="365"/>
      <c r="J297" s="273" t="s">
        <v>255</v>
      </c>
      <c r="K297" s="273" t="b">
        <f>D296='08'!C51</f>
        <v>1</v>
      </c>
      <c r="L297" s="273" t="b">
        <f>E296='08'!D51</f>
        <v>1</v>
      </c>
      <c r="M297" s="273"/>
      <c r="N297" s="273" t="b">
        <f>F296='08'!E51</f>
        <v>1</v>
      </c>
    </row>
    <row r="298" hidden="1" spans="4:6">
      <c r="D298" s="334"/>
      <c r="E298" s="334"/>
      <c r="F298" s="334"/>
    </row>
    <row r="299" hidden="1" spans="4:6">
      <c r="D299" s="334">
        <v>210708</v>
      </c>
      <c r="E299" s="334">
        <v>129049</v>
      </c>
      <c r="F299" s="650">
        <v>392456</v>
      </c>
    </row>
    <row r="300" hidden="1" spans="4:6">
      <c r="D300" s="334"/>
      <c r="E300" s="334"/>
      <c r="F300" s="650"/>
    </row>
    <row r="301" ht="31.5" hidden="1" spans="3:6">
      <c r="C301" s="224" t="s">
        <v>255</v>
      </c>
      <c r="D301" s="224" t="b">
        <f>D296='08'!C51</f>
        <v>1</v>
      </c>
      <c r="E301" s="224" t="b">
        <f>E296='08'!D51</f>
        <v>1</v>
      </c>
      <c r="F301" s="224" t="b">
        <f>ROUND(F296,0)=ROUND('08'!E51,0)</f>
        <v>1</v>
      </c>
    </row>
    <row r="302" ht="31.5" hidden="1" spans="3:6">
      <c r="C302" s="224" t="s">
        <v>256</v>
      </c>
      <c r="D302" s="224">
        <f>D296-'08'!C51</f>
        <v>0</v>
      </c>
      <c r="E302" s="224">
        <f>E296-'08'!D51</f>
        <v>0</v>
      </c>
      <c r="F302" s="224">
        <f>ROUND(F296,0)-ROUND('08'!E51,0)</f>
        <v>0</v>
      </c>
    </row>
  </sheetData>
  <autoFilter xmlns:etc="http://www.wps.cn/officeDocument/2017/etCustomData" ref="A4:P297" etc:filterBottomFollowUsedRange="0">
    <extLst/>
  </autoFilter>
  <mergeCells count="7">
    <mergeCell ref="C1:H1"/>
    <mergeCell ref="E3:F3"/>
    <mergeCell ref="G3:H3"/>
    <mergeCell ref="C297:H297"/>
    <mergeCell ref="B3:B4"/>
    <mergeCell ref="C3:C4"/>
    <mergeCell ref="D3:D4"/>
  </mergeCells>
  <conditionalFormatting sqref="C6">
    <cfRule type="expression" dxfId="2" priority="144" stopIfTrue="1">
      <formula>"len($A:$A)=3"</formula>
    </cfRule>
    <cfRule type="expression" dxfId="2" priority="145" stopIfTrue="1">
      <formula>"len($A:$A)=3"</formula>
    </cfRule>
    <cfRule type="expression" dxfId="2" priority="146" stopIfTrue="1">
      <formula>"len($A:$A)=3"</formula>
    </cfRule>
  </conditionalFormatting>
  <conditionalFormatting sqref="C12">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8">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22">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26">
    <cfRule type="expression" dxfId="2" priority="132" stopIfTrue="1">
      <formula>"len($A:$A)=3"</formula>
    </cfRule>
    <cfRule type="expression" dxfId="2" priority="133" stopIfTrue="1">
      <formula>"len($A:$A)=3"</formula>
    </cfRule>
    <cfRule type="expression" dxfId="2" priority="134" stopIfTrue="1">
      <formula>"len($A:$A)=3"</formula>
    </cfRule>
  </conditionalFormatting>
  <conditionalFormatting sqref="C30">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C34">
    <cfRule type="expression" dxfId="2" priority="126" stopIfTrue="1">
      <formula>"len($A:$A)=3"</formula>
    </cfRule>
    <cfRule type="expression" dxfId="2" priority="127" stopIfTrue="1">
      <formula>"len($A:$A)=3"</formula>
    </cfRule>
    <cfRule type="expression" dxfId="2" priority="128" stopIfTrue="1">
      <formula>"len($A:$A)=3"</formula>
    </cfRule>
  </conditionalFormatting>
  <conditionalFormatting sqref="C39">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C45">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C61">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C65">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66">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C72">
    <cfRule type="expression" dxfId="2" priority="108" stopIfTrue="1">
      <formula>"len($A:$A)=3"</formula>
    </cfRule>
    <cfRule type="expression" dxfId="2" priority="109" stopIfTrue="1">
      <formula>"len($A:$A)=3"</formula>
    </cfRule>
    <cfRule type="expression" dxfId="2" priority="110" stopIfTrue="1">
      <formula>"len($A:$A)=3"</formula>
    </cfRule>
  </conditionalFormatting>
  <conditionalFormatting sqref="C76">
    <cfRule type="expression" dxfId="2" priority="105" stopIfTrue="1">
      <formula>"len($A:$A)=3"</formula>
    </cfRule>
    <cfRule type="expression" dxfId="2" priority="106" stopIfTrue="1">
      <formula>"len($A:$A)=3"</formula>
    </cfRule>
    <cfRule type="expression" dxfId="2" priority="107" stopIfTrue="1">
      <formula>"len($A:$A)=3"</formula>
    </cfRule>
  </conditionalFormatting>
  <conditionalFormatting sqref="C80">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84">
    <cfRule type="expression" dxfId="2" priority="99" stopIfTrue="1">
      <formula>"len($A:$A)=3"</formula>
    </cfRule>
    <cfRule type="expression" dxfId="2" priority="100" stopIfTrue="1">
      <formula>"len($A:$A)=3"</formula>
    </cfRule>
    <cfRule type="expression" dxfId="2" priority="101" stopIfTrue="1">
      <formula>"len($A:$A)=3"</formula>
    </cfRule>
  </conditionalFormatting>
  <conditionalFormatting sqref="C90">
    <cfRule type="expression" dxfId="2" priority="96" stopIfTrue="1">
      <formula>"len($A:$A)=3"</formula>
    </cfRule>
    <cfRule type="expression" dxfId="2" priority="97" stopIfTrue="1">
      <formula>"len($A:$A)=3"</formula>
    </cfRule>
    <cfRule type="expression" dxfId="2" priority="98" stopIfTrue="1">
      <formula>"len($A:$A)=3"</formula>
    </cfRule>
  </conditionalFormatting>
  <conditionalFormatting sqref="C93">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C103">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C108">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C113">
    <cfRule type="expression" dxfId="2" priority="84" stopIfTrue="1">
      <formula>"len($A:$A)=3"</formula>
    </cfRule>
    <cfRule type="expression" dxfId="2" priority="85" stopIfTrue="1">
      <formula>"len($A:$A)=3"</formula>
    </cfRule>
    <cfRule type="expression" dxfId="2" priority="86" stopIfTrue="1">
      <formula>"len($A:$A)=3"</formula>
    </cfRule>
  </conditionalFormatting>
  <conditionalFormatting sqref="C118">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C121">
    <cfRule type="expression" dxfId="2" priority="78" stopIfTrue="1">
      <formula>"len($A:$A)=3"</formula>
    </cfRule>
    <cfRule type="expression" dxfId="2" priority="79" stopIfTrue="1">
      <formula>"len($A:$A)=3"</formula>
    </cfRule>
    <cfRule type="expression" dxfId="2" priority="80" stopIfTrue="1">
      <formula>"len($A:$A)=3"</formula>
    </cfRule>
  </conditionalFormatting>
  <conditionalFormatting sqref="C12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3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34">
    <cfRule type="expression" dxfId="2" priority="1" stopIfTrue="1">
      <formula>"len($A:$A)=3"</formula>
    </cfRule>
    <cfRule type="expression" dxfId="2" priority="2" stopIfTrue="1">
      <formula>"len($A:$A)=3"</formula>
    </cfRule>
    <cfRule type="expression" dxfId="2" priority="3" stopIfTrue="1">
      <formula>"len($A:$A)=3"</formula>
    </cfRule>
  </conditionalFormatting>
  <conditionalFormatting sqref="C138">
    <cfRule type="expression" dxfId="2" priority="75" stopIfTrue="1">
      <formula>"len($A:$A)=3"</formula>
    </cfRule>
    <cfRule type="expression" dxfId="2" priority="76" stopIfTrue="1">
      <formula>"len($A:$A)=3"</formula>
    </cfRule>
    <cfRule type="expression" dxfId="2" priority="77" stopIfTrue="1">
      <formula>"len($A:$A)=3"</formula>
    </cfRule>
  </conditionalFormatting>
  <conditionalFormatting sqref="C143">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C148">
    <cfRule type="expression" dxfId="2" priority="66" stopIfTrue="1">
      <formula>"len($A:$A)=3"</formula>
    </cfRule>
    <cfRule type="expression" dxfId="2" priority="67" stopIfTrue="1">
      <formula>"len($A:$A)=3"</formula>
    </cfRule>
    <cfRule type="expression" dxfId="2" priority="68" stopIfTrue="1">
      <formula>"len($A:$A)=3"</formula>
    </cfRule>
  </conditionalFormatting>
  <conditionalFormatting sqref="C157">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164">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17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177">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C180">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182">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1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C190">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C199">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201">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214">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23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249">
    <cfRule type="expression" dxfId="2" priority="24" stopIfTrue="1">
      <formula>"len($A:$A)=3"</formula>
    </cfRule>
    <cfRule type="expression" dxfId="2" priority="25" stopIfTrue="1">
      <formula>"len($A:$A)=3"</formula>
    </cfRule>
    <cfRule type="expression" dxfId="2" priority="26" stopIfTrue="1">
      <formula>"len($A:$A)=3"</formula>
    </cfRule>
  </conditionalFormatting>
  <conditionalFormatting sqref="C262">
    <cfRule type="expression" dxfId="2" priority="21" stopIfTrue="1">
      <formula>"len($A:$A)=3"</formula>
    </cfRule>
    <cfRule type="expression" dxfId="2" priority="22" stopIfTrue="1">
      <formula>"len($A:$A)=3"</formula>
    </cfRule>
    <cfRule type="expression" dxfId="2" priority="23" stopIfTrue="1">
      <formula>"len($A:$A)=3"</formula>
    </cfRule>
  </conditionalFormatting>
  <conditionalFormatting sqref="C272">
    <cfRule type="expression" dxfId="2" priority="18" stopIfTrue="1">
      <formula>"len($A:$A)=3"</formula>
    </cfRule>
    <cfRule type="expression" dxfId="2" priority="19" stopIfTrue="1">
      <formula>"len($A:$A)=3"</formula>
    </cfRule>
    <cfRule type="expression" dxfId="2" priority="20" stopIfTrue="1">
      <formula>"len($A:$A)=3"</formula>
    </cfRule>
  </conditionalFormatting>
  <conditionalFormatting sqref="C295">
    <cfRule type="expression" dxfId="2" priority="153" stopIfTrue="1">
      <formula>"len($A:$A)=3"</formula>
    </cfRule>
  </conditionalFormatting>
  <conditionalFormatting sqref="D301:F301">
    <cfRule type="containsText" dxfId="5" priority="10" operator="between" text="FALSE">
      <formula>NOT(ISERROR(SEARCH("FALSE",D301)))</formula>
    </cfRule>
  </conditionalFormatting>
  <conditionalFormatting sqref="D302:F302">
    <cfRule type="cellIs" dxfId="4" priority="11" operator="notEqual">
      <formula>0</formula>
    </cfRule>
  </conditionalFormatting>
  <conditionalFormatting sqref="C293:C294">
    <cfRule type="expression" dxfId="2" priority="12" stopIfTrue="1">
      <formula>"len($A:$A)=3"</formula>
    </cfRule>
    <cfRule type="expression" dxfId="2" priority="13" stopIfTrue="1">
      <formula>"len($A:$A)=3"</formula>
    </cfRule>
    <cfRule type="expression" dxfId="2" priority="14" stopIfTrue="1">
      <formula>"len($A:$A)=3"</formula>
    </cfRule>
  </conditionalFormatting>
  <conditionalFormatting sqref="F289:F291">
    <cfRule type="expression" dxfId="2" priority="154" stopIfTrue="1">
      <formula>"len($A:$A)=3"</formula>
    </cfRule>
  </conditionalFormatting>
  <conditionalFormatting sqref="C283 C285 C287:C288">
    <cfRule type="expression" dxfId="2" priority="15" stopIfTrue="1">
      <formula>"len($A:$A)=3"</formula>
    </cfRule>
    <cfRule type="expression" dxfId="2" priority="16" stopIfTrue="1">
      <formula>"len($A:$A)=3"</formula>
    </cfRule>
    <cfRule type="expression" dxfId="2" priority="17"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K54"/>
  <sheetViews>
    <sheetView showGridLines="0" showZeros="0" view="pageBreakPreview" zoomScale="70" zoomScaleNormal="100" workbookViewId="0">
      <pane ySplit="4" topLeftCell="A35" activePane="bottomLeft" state="frozen"/>
      <selection/>
      <selection pane="bottomLeft" activeCell="C3" sqref="C3:D3"/>
    </sheetView>
  </sheetViews>
  <sheetFormatPr defaultColWidth="9" defaultRowHeight="14.25"/>
  <cols>
    <col min="1" max="1" width="43.775" style="209" customWidth="1"/>
    <col min="2" max="4" width="16.8833333333333" style="225" customWidth="1"/>
    <col min="5" max="6" width="15.1083333333333" style="225" customWidth="1"/>
    <col min="7" max="7" width="5.10833333333333" style="209" hidden="1" customWidth="1"/>
    <col min="8" max="11" width="9" style="209" hidden="1" customWidth="1"/>
    <col min="12" max="16384" width="9" style="209"/>
  </cols>
  <sheetData>
    <row r="1" s="209" customFormat="1" ht="45" customHeight="1" spans="1:6">
      <c r="A1" s="338" t="str">
        <f>YEAR([260]封面!$B$8)-1&amp;"年澄江市国有资本经营预算收入执行情况表"</f>
        <v>2024年澄江市国有资本经营预算收入执行情况表</v>
      </c>
      <c r="B1" s="338"/>
      <c r="C1" s="338"/>
      <c r="D1" s="338"/>
      <c r="E1" s="338"/>
      <c r="F1" s="338"/>
    </row>
    <row r="2" s="209" customFormat="1" ht="20.1" customHeight="1" spans="1:6">
      <c r="A2" s="432" t="s">
        <v>1687</v>
      </c>
      <c r="B2" s="640"/>
      <c r="C2" s="640"/>
      <c r="D2" s="640"/>
      <c r="E2" s="640"/>
      <c r="F2" s="641" t="s">
        <v>130</v>
      </c>
    </row>
    <row r="3" s="630" customFormat="1" ht="36" customHeight="1" spans="1:6">
      <c r="A3" s="535" t="s">
        <v>132</v>
      </c>
      <c r="B3" s="67" t="str">
        <f>YEAR([260]封面!$B$8)-2&amp;"年决算数"</f>
        <v>2023年决算数</v>
      </c>
      <c r="C3" s="67" t="str">
        <f>YEAR([260]封面!$B$8)-1&amp;"年"</f>
        <v>2024年</v>
      </c>
      <c r="D3" s="67"/>
      <c r="E3" s="535" t="s">
        <v>133</v>
      </c>
      <c r="F3" s="535"/>
    </row>
    <row r="4" s="630" customFormat="1" ht="36" customHeight="1" spans="1:7">
      <c r="A4" s="535"/>
      <c r="B4" s="67"/>
      <c r="C4" s="67" t="s">
        <v>135</v>
      </c>
      <c r="D4" s="114" t="s">
        <v>136</v>
      </c>
      <c r="E4" s="67" t="str">
        <f>"比"&amp;YEAR([260]封面!$B$8)-2&amp;"年决算数增长%"</f>
        <v>比2023年决算数增长%</v>
      </c>
      <c r="F4" s="67" t="str">
        <f>"完成"&amp;YEAR([260]封面!$B$8)-1&amp;"年预算数的%"</f>
        <v>完成2024年预算数的%</v>
      </c>
      <c r="G4" s="630" t="s">
        <v>134</v>
      </c>
    </row>
    <row r="5" s="209" customFormat="1" ht="36" customHeight="1" spans="1:7">
      <c r="A5" s="210" t="s">
        <v>1688</v>
      </c>
      <c r="B5" s="238">
        <f>SUM(B6:B27)</f>
        <v>200</v>
      </c>
      <c r="C5" s="238">
        <f>SUM(C6:C27)</f>
        <v>500</v>
      </c>
      <c r="D5" s="238">
        <f>SUM(D6:D27)</f>
        <v>0</v>
      </c>
      <c r="E5" s="627">
        <f>IF(B5&gt;0,D5/B5-1,IF(B5&lt;0,-(D5/B5-1),""))</f>
        <v>-1</v>
      </c>
      <c r="F5" s="232">
        <f>IF(C5&lt;&gt;0,D5/C5,"")</f>
        <v>0</v>
      </c>
      <c r="G5" s="265" t="str">
        <f t="shared" ref="G5:G47" si="0">IF(A5&lt;&gt;"",IF(SUM(B5:D5)&lt;&gt;0,"是","否"),"是")</f>
        <v>是</v>
      </c>
    </row>
    <row r="6" s="209" customFormat="1" ht="36" customHeight="1" spans="1:7">
      <c r="A6" s="266" t="s">
        <v>1689</v>
      </c>
      <c r="B6" s="239"/>
      <c r="C6" s="239"/>
      <c r="D6" s="242"/>
      <c r="E6" s="639" t="str">
        <f>IF(B6&gt;0,D6/B6-1,IF(B6&lt;0,-(D6/B6-1),""))</f>
        <v/>
      </c>
      <c r="F6" s="234" t="str">
        <f>IF(C6&lt;&gt;0,D6/C6,"")</f>
        <v/>
      </c>
      <c r="G6" s="265" t="str">
        <f t="shared" si="0"/>
        <v>否</v>
      </c>
    </row>
    <row r="7" s="209" customFormat="1" ht="36" customHeight="1" spans="1:7">
      <c r="A7" s="266" t="s">
        <v>1690</v>
      </c>
      <c r="B7" s="239"/>
      <c r="C7" s="239"/>
      <c r="D7" s="242"/>
      <c r="E7" s="639" t="str">
        <f t="shared" ref="E7:E47" si="1">IF(B7&gt;0,D7/B7-1,IF(B7&lt;0,-(D7/B7-1),""))</f>
        <v/>
      </c>
      <c r="F7" s="234" t="str">
        <f t="shared" ref="F5:F47" si="2">IF(C7&lt;&gt;0,D7/C7,"")</f>
        <v/>
      </c>
      <c r="G7" s="265" t="str">
        <f t="shared" si="0"/>
        <v>否</v>
      </c>
    </row>
    <row r="8" s="209" customFormat="1" ht="36" customHeight="1" spans="1:7">
      <c r="A8" s="266" t="s">
        <v>1691</v>
      </c>
      <c r="B8" s="239"/>
      <c r="C8" s="239"/>
      <c r="D8" s="242"/>
      <c r="E8" s="639" t="str">
        <f t="shared" si="1"/>
        <v/>
      </c>
      <c r="F8" s="234" t="str">
        <f t="shared" si="2"/>
        <v/>
      </c>
      <c r="G8" s="265" t="str">
        <f t="shared" si="0"/>
        <v>否</v>
      </c>
    </row>
    <row r="9" s="209" customFormat="1" ht="36" customHeight="1" spans="1:7">
      <c r="A9" s="266" t="s">
        <v>1692</v>
      </c>
      <c r="B9" s="239"/>
      <c r="C9" s="239"/>
      <c r="D9" s="242"/>
      <c r="E9" s="639" t="str">
        <f t="shared" si="1"/>
        <v/>
      </c>
      <c r="F9" s="234" t="str">
        <f t="shared" si="2"/>
        <v/>
      </c>
      <c r="G9" s="265" t="str">
        <f t="shared" si="0"/>
        <v>否</v>
      </c>
    </row>
    <row r="10" s="209" customFormat="1" ht="36" customHeight="1" spans="1:7">
      <c r="A10" s="266" t="s">
        <v>1693</v>
      </c>
      <c r="B10" s="239"/>
      <c r="C10" s="239"/>
      <c r="D10" s="242"/>
      <c r="E10" s="639" t="str">
        <f t="shared" si="1"/>
        <v/>
      </c>
      <c r="F10" s="234" t="str">
        <f t="shared" si="2"/>
        <v/>
      </c>
      <c r="G10" s="265" t="str">
        <f t="shared" si="0"/>
        <v>否</v>
      </c>
    </row>
    <row r="11" s="209" customFormat="1" ht="36" customHeight="1" spans="1:7">
      <c r="A11" s="266" t="s">
        <v>1694</v>
      </c>
      <c r="B11" s="239"/>
      <c r="C11" s="239"/>
      <c r="D11" s="242"/>
      <c r="E11" s="639" t="str">
        <f t="shared" si="1"/>
        <v/>
      </c>
      <c r="F11" s="234" t="str">
        <f t="shared" si="2"/>
        <v/>
      </c>
      <c r="G11" s="265" t="str">
        <f t="shared" si="0"/>
        <v>否</v>
      </c>
    </row>
    <row r="12" s="209" customFormat="1" ht="36" customHeight="1" spans="1:7">
      <c r="A12" s="266" t="s">
        <v>1695</v>
      </c>
      <c r="B12" s="239"/>
      <c r="C12" s="239"/>
      <c r="D12" s="242"/>
      <c r="E12" s="639" t="str">
        <f t="shared" si="1"/>
        <v/>
      </c>
      <c r="F12" s="234" t="str">
        <f t="shared" si="2"/>
        <v/>
      </c>
      <c r="G12" s="265" t="str">
        <f t="shared" si="0"/>
        <v>否</v>
      </c>
    </row>
    <row r="13" s="209" customFormat="1" ht="36" customHeight="1" spans="1:7">
      <c r="A13" s="266" t="s">
        <v>1696</v>
      </c>
      <c r="B13" s="239"/>
      <c r="C13" s="239"/>
      <c r="D13" s="242"/>
      <c r="E13" s="639" t="str">
        <f t="shared" si="1"/>
        <v/>
      </c>
      <c r="F13" s="234" t="str">
        <f t="shared" si="2"/>
        <v/>
      </c>
      <c r="G13" s="265" t="str">
        <f t="shared" si="0"/>
        <v>否</v>
      </c>
    </row>
    <row r="14" s="209" customFormat="1" ht="36" customHeight="1" spans="1:7">
      <c r="A14" s="266" t="s">
        <v>1697</v>
      </c>
      <c r="B14" s="239"/>
      <c r="C14" s="242"/>
      <c r="D14" s="242"/>
      <c r="E14" s="639" t="str">
        <f t="shared" si="1"/>
        <v/>
      </c>
      <c r="F14" s="234" t="str">
        <f t="shared" si="2"/>
        <v/>
      </c>
      <c r="G14" s="265" t="str">
        <f t="shared" si="0"/>
        <v>否</v>
      </c>
    </row>
    <row r="15" s="209" customFormat="1" ht="36" customHeight="1" spans="1:7">
      <c r="A15" s="266" t="s">
        <v>1698</v>
      </c>
      <c r="B15" s="239"/>
      <c r="C15" s="239"/>
      <c r="D15" s="242"/>
      <c r="E15" s="639" t="str">
        <f t="shared" si="1"/>
        <v/>
      </c>
      <c r="F15" s="234" t="str">
        <f t="shared" si="2"/>
        <v/>
      </c>
      <c r="G15" s="265" t="str">
        <f t="shared" si="0"/>
        <v>否</v>
      </c>
    </row>
    <row r="16" s="209" customFormat="1" ht="36" customHeight="1" spans="1:7">
      <c r="A16" s="266" t="s">
        <v>1699</v>
      </c>
      <c r="B16" s="239"/>
      <c r="C16" s="239"/>
      <c r="D16" s="242"/>
      <c r="E16" s="639" t="str">
        <f t="shared" si="1"/>
        <v/>
      </c>
      <c r="F16" s="234" t="str">
        <f t="shared" si="2"/>
        <v/>
      </c>
      <c r="G16" s="265" t="str">
        <f t="shared" si="0"/>
        <v>否</v>
      </c>
    </row>
    <row r="17" s="209" customFormat="1" ht="36" customHeight="1" spans="1:7">
      <c r="A17" s="266" t="s">
        <v>1700</v>
      </c>
      <c r="B17" s="239"/>
      <c r="C17" s="242"/>
      <c r="D17" s="242"/>
      <c r="E17" s="639" t="str">
        <f t="shared" si="1"/>
        <v/>
      </c>
      <c r="F17" s="234" t="str">
        <f t="shared" si="2"/>
        <v/>
      </c>
      <c r="G17" s="265" t="str">
        <f t="shared" si="0"/>
        <v>否</v>
      </c>
    </row>
    <row r="18" s="209" customFormat="1" ht="36" customHeight="1" spans="1:7">
      <c r="A18" s="266" t="s">
        <v>1701</v>
      </c>
      <c r="B18" s="239"/>
      <c r="C18" s="242"/>
      <c r="D18" s="242"/>
      <c r="E18" s="639" t="str">
        <f t="shared" si="1"/>
        <v/>
      </c>
      <c r="F18" s="234" t="str">
        <f t="shared" si="2"/>
        <v/>
      </c>
      <c r="G18" s="265" t="str">
        <f t="shared" si="0"/>
        <v>否</v>
      </c>
    </row>
    <row r="19" s="209" customFormat="1" ht="36" customHeight="1" spans="1:7">
      <c r="A19" s="266" t="s">
        <v>1702</v>
      </c>
      <c r="B19" s="239"/>
      <c r="C19" s="242"/>
      <c r="D19" s="242"/>
      <c r="E19" s="639" t="str">
        <f t="shared" si="1"/>
        <v/>
      </c>
      <c r="F19" s="234" t="str">
        <f t="shared" si="2"/>
        <v/>
      </c>
      <c r="G19" s="265" t="str">
        <f t="shared" si="0"/>
        <v>否</v>
      </c>
    </row>
    <row r="20" s="209" customFormat="1" ht="36" customHeight="1" spans="1:7">
      <c r="A20" s="266" t="s">
        <v>1703</v>
      </c>
      <c r="B20" s="239"/>
      <c r="C20" s="242"/>
      <c r="D20" s="242"/>
      <c r="E20" s="639" t="str">
        <f t="shared" si="1"/>
        <v/>
      </c>
      <c r="F20" s="234" t="str">
        <f t="shared" si="2"/>
        <v/>
      </c>
      <c r="G20" s="265" t="str">
        <f t="shared" si="0"/>
        <v>否</v>
      </c>
    </row>
    <row r="21" s="209" customFormat="1" ht="36" customHeight="1" spans="1:7">
      <c r="A21" s="266" t="s">
        <v>1704</v>
      </c>
      <c r="B21" s="239"/>
      <c r="C21" s="242"/>
      <c r="D21" s="242"/>
      <c r="E21" s="639" t="str">
        <f t="shared" si="1"/>
        <v/>
      </c>
      <c r="F21" s="234" t="str">
        <f t="shared" si="2"/>
        <v/>
      </c>
      <c r="G21" s="265" t="str">
        <f t="shared" si="0"/>
        <v>否</v>
      </c>
    </row>
    <row r="22" s="209" customFormat="1" ht="36" customHeight="1" spans="1:7">
      <c r="A22" s="266" t="s">
        <v>1705</v>
      </c>
      <c r="B22" s="239"/>
      <c r="C22" s="242"/>
      <c r="D22" s="242"/>
      <c r="E22" s="639" t="str">
        <f t="shared" si="1"/>
        <v/>
      </c>
      <c r="F22" s="234" t="str">
        <f t="shared" si="2"/>
        <v/>
      </c>
      <c r="G22" s="265" t="str">
        <f t="shared" si="0"/>
        <v>否</v>
      </c>
    </row>
    <row r="23" s="209" customFormat="1" ht="36" customHeight="1" spans="1:7">
      <c r="A23" s="266" t="s">
        <v>1706</v>
      </c>
      <c r="B23" s="239"/>
      <c r="C23" s="242"/>
      <c r="D23" s="242"/>
      <c r="E23" s="639" t="str">
        <f t="shared" si="1"/>
        <v/>
      </c>
      <c r="F23" s="234" t="str">
        <f t="shared" si="2"/>
        <v/>
      </c>
      <c r="G23" s="265" t="str">
        <f t="shared" si="0"/>
        <v>否</v>
      </c>
    </row>
    <row r="24" s="209" customFormat="1" ht="36" customHeight="1" spans="1:7">
      <c r="A24" s="266" t="s">
        <v>1707</v>
      </c>
      <c r="B24" s="239"/>
      <c r="C24" s="242"/>
      <c r="D24" s="242"/>
      <c r="E24" s="639" t="str">
        <f t="shared" si="1"/>
        <v/>
      </c>
      <c r="F24" s="234" t="str">
        <f t="shared" si="2"/>
        <v/>
      </c>
      <c r="G24" s="265" t="str">
        <f t="shared" si="0"/>
        <v>否</v>
      </c>
    </row>
    <row r="25" s="209" customFormat="1" ht="36" customHeight="1" spans="1:7">
      <c r="A25" s="266" t="s">
        <v>1708</v>
      </c>
      <c r="B25" s="239"/>
      <c r="C25" s="239"/>
      <c r="D25" s="242"/>
      <c r="E25" s="639" t="str">
        <f t="shared" si="1"/>
        <v/>
      </c>
      <c r="F25" s="234" t="str">
        <f t="shared" si="2"/>
        <v/>
      </c>
      <c r="G25" s="265" t="str">
        <f t="shared" si="0"/>
        <v>否</v>
      </c>
    </row>
    <row r="26" s="209" customFormat="1" ht="36" customHeight="1" spans="1:7">
      <c r="A26" s="266" t="s">
        <v>1709</v>
      </c>
      <c r="B26" s="239"/>
      <c r="C26" s="242"/>
      <c r="D26" s="242"/>
      <c r="E26" s="639" t="str">
        <f t="shared" si="1"/>
        <v/>
      </c>
      <c r="F26" s="234" t="str">
        <f t="shared" si="2"/>
        <v/>
      </c>
      <c r="G26" s="265" t="str">
        <f t="shared" si="0"/>
        <v>否</v>
      </c>
    </row>
    <row r="27" s="209" customFormat="1" ht="36" customHeight="1" spans="1:7">
      <c r="A27" s="266" t="s">
        <v>1710</v>
      </c>
      <c r="B27" s="239">
        <v>200</v>
      </c>
      <c r="C27" s="239">
        <v>500</v>
      </c>
      <c r="D27" s="242">
        <v>0</v>
      </c>
      <c r="E27" s="639">
        <f t="shared" si="1"/>
        <v>-1</v>
      </c>
      <c r="F27" s="234">
        <f t="shared" si="2"/>
        <v>0</v>
      </c>
      <c r="G27" s="265" t="str">
        <f t="shared" si="0"/>
        <v>是</v>
      </c>
    </row>
    <row r="28" s="209" customFormat="1" ht="36" customHeight="1" spans="1:7">
      <c r="A28" s="210" t="s">
        <v>1711</v>
      </c>
      <c r="B28" s="238">
        <f>SUM(B29:B32)</f>
        <v>0</v>
      </c>
      <c r="C28" s="238">
        <f>SUM(C29:C32)</f>
        <v>0</v>
      </c>
      <c r="D28" s="238">
        <f>SUM(D29:D32)</f>
        <v>0</v>
      </c>
      <c r="E28" s="639" t="str">
        <f t="shared" si="1"/>
        <v/>
      </c>
      <c r="F28" s="234" t="str">
        <f t="shared" si="2"/>
        <v/>
      </c>
      <c r="G28" s="265" t="str">
        <f t="shared" si="0"/>
        <v>否</v>
      </c>
    </row>
    <row r="29" s="209" customFormat="1" ht="36" customHeight="1" spans="1:7">
      <c r="A29" s="266" t="s">
        <v>1712</v>
      </c>
      <c r="B29" s="239"/>
      <c r="C29" s="239"/>
      <c r="D29" s="268"/>
      <c r="E29" s="639" t="str">
        <f t="shared" si="1"/>
        <v/>
      </c>
      <c r="F29" s="234" t="str">
        <f t="shared" si="2"/>
        <v/>
      </c>
      <c r="G29" s="265" t="str">
        <f t="shared" si="0"/>
        <v>否</v>
      </c>
    </row>
    <row r="30" s="209" customFormat="1" ht="36" customHeight="1" spans="1:7">
      <c r="A30" s="266" t="s">
        <v>1713</v>
      </c>
      <c r="B30" s="239"/>
      <c r="C30" s="239"/>
      <c r="D30" s="268"/>
      <c r="E30" s="639" t="str">
        <f t="shared" si="1"/>
        <v/>
      </c>
      <c r="F30" s="234" t="str">
        <f t="shared" si="2"/>
        <v/>
      </c>
      <c r="G30" s="265" t="str">
        <f t="shared" si="0"/>
        <v>否</v>
      </c>
    </row>
    <row r="31" s="209" customFormat="1" ht="36" customHeight="1" spans="1:7">
      <c r="A31" s="266" t="s">
        <v>1714</v>
      </c>
      <c r="B31" s="239"/>
      <c r="C31" s="239"/>
      <c r="D31" s="268"/>
      <c r="E31" s="639" t="str">
        <f t="shared" si="1"/>
        <v/>
      </c>
      <c r="F31" s="234" t="str">
        <f t="shared" si="2"/>
        <v/>
      </c>
      <c r="G31" s="265" t="str">
        <f t="shared" si="0"/>
        <v>否</v>
      </c>
    </row>
    <row r="32" s="209" customFormat="1" ht="36" customHeight="1" spans="1:7">
      <c r="A32" s="266" t="s">
        <v>1715</v>
      </c>
      <c r="B32" s="239"/>
      <c r="C32" s="642"/>
      <c r="D32" s="268"/>
      <c r="E32" s="639" t="str">
        <f t="shared" si="1"/>
        <v/>
      </c>
      <c r="F32" s="234" t="str">
        <f t="shared" si="2"/>
        <v/>
      </c>
      <c r="G32" s="265" t="str">
        <f t="shared" si="0"/>
        <v>否</v>
      </c>
    </row>
    <row r="33" s="209" customFormat="1" ht="36" customHeight="1" spans="1:7">
      <c r="A33" s="210" t="s">
        <v>1716</v>
      </c>
      <c r="B33" s="238">
        <f>SUM(B34:B37)</f>
        <v>0</v>
      </c>
      <c r="C33" s="238">
        <f>SUM(C34:C37)</f>
        <v>800</v>
      </c>
      <c r="D33" s="238">
        <f>SUM(D34:D37)</f>
        <v>0</v>
      </c>
      <c r="E33" s="639" t="str">
        <f t="shared" si="1"/>
        <v/>
      </c>
      <c r="F33" s="234">
        <f t="shared" si="2"/>
        <v>0</v>
      </c>
      <c r="G33" s="265" t="str">
        <f t="shared" si="0"/>
        <v>是</v>
      </c>
    </row>
    <row r="34" s="209" customFormat="1" ht="36" customHeight="1" spans="1:7">
      <c r="A34" s="266" t="s">
        <v>1717</v>
      </c>
      <c r="B34" s="239"/>
      <c r="C34" s="642"/>
      <c r="D34" s="242"/>
      <c r="E34" s="639" t="str">
        <f t="shared" si="1"/>
        <v/>
      </c>
      <c r="F34" s="234" t="str">
        <f t="shared" ref="F34:F47" si="3">IF(C34&lt;&gt;0,D34/C34,"")</f>
        <v/>
      </c>
      <c r="G34" s="265" t="str">
        <f t="shared" si="0"/>
        <v>否</v>
      </c>
    </row>
    <row r="35" s="209" customFormat="1" ht="36" customHeight="1" spans="1:7">
      <c r="A35" s="266" t="s">
        <v>1718</v>
      </c>
      <c r="B35" s="239"/>
      <c r="C35" s="642">
        <v>800</v>
      </c>
      <c r="D35" s="242"/>
      <c r="E35" s="639" t="str">
        <f t="shared" si="1"/>
        <v/>
      </c>
      <c r="F35" s="234">
        <f t="shared" si="3"/>
        <v>0</v>
      </c>
      <c r="G35" s="265" t="str">
        <f t="shared" si="0"/>
        <v>是</v>
      </c>
    </row>
    <row r="36" s="209" customFormat="1" ht="36" customHeight="1" spans="1:7">
      <c r="A36" s="266" t="s">
        <v>1719</v>
      </c>
      <c r="B36" s="239"/>
      <c r="C36" s="642"/>
      <c r="D36" s="242"/>
      <c r="E36" s="639" t="str">
        <f t="shared" si="1"/>
        <v/>
      </c>
      <c r="F36" s="234" t="str">
        <f t="shared" si="3"/>
        <v/>
      </c>
      <c r="G36" s="265" t="str">
        <f t="shared" si="0"/>
        <v>否</v>
      </c>
    </row>
    <row r="37" s="209" customFormat="1" ht="36" customHeight="1" spans="1:7">
      <c r="A37" s="266" t="s">
        <v>1720</v>
      </c>
      <c r="B37" s="239"/>
      <c r="C37" s="230"/>
      <c r="D37" s="242"/>
      <c r="E37" s="639" t="str">
        <f t="shared" si="1"/>
        <v/>
      </c>
      <c r="F37" s="234" t="str">
        <f t="shared" si="3"/>
        <v/>
      </c>
      <c r="G37" s="265" t="str">
        <f t="shared" si="0"/>
        <v>否</v>
      </c>
    </row>
    <row r="38" s="209" customFormat="1" ht="36" customHeight="1" spans="1:7">
      <c r="A38" s="210" t="s">
        <v>1721</v>
      </c>
      <c r="B38" s="238">
        <f>SUM(B39:B41)</f>
        <v>0</v>
      </c>
      <c r="C38" s="238">
        <f>SUM(C39:C41)</f>
        <v>0</v>
      </c>
      <c r="D38" s="238">
        <f>SUM(D39:D41)</f>
        <v>0</v>
      </c>
      <c r="E38" s="639" t="str">
        <f t="shared" si="1"/>
        <v/>
      </c>
      <c r="F38" s="234" t="str">
        <f t="shared" si="3"/>
        <v/>
      </c>
      <c r="G38" s="265" t="str">
        <f t="shared" si="0"/>
        <v>否</v>
      </c>
    </row>
    <row r="39" s="209" customFormat="1" ht="36" customHeight="1" spans="1:7">
      <c r="A39" s="266" t="s">
        <v>1722</v>
      </c>
      <c r="B39" s="239"/>
      <c r="C39" s="239"/>
      <c r="D39" s="242"/>
      <c r="E39" s="639" t="str">
        <f t="shared" si="1"/>
        <v/>
      </c>
      <c r="F39" s="234" t="str">
        <f t="shared" si="3"/>
        <v/>
      </c>
      <c r="G39" s="265" t="str">
        <f t="shared" si="0"/>
        <v>否</v>
      </c>
    </row>
    <row r="40" s="209" customFormat="1" ht="36" customHeight="1" spans="1:7">
      <c r="A40" s="266" t="s">
        <v>1723</v>
      </c>
      <c r="B40" s="239"/>
      <c r="C40" s="239"/>
      <c r="D40" s="268"/>
      <c r="E40" s="639" t="str">
        <f t="shared" si="1"/>
        <v/>
      </c>
      <c r="F40" s="234" t="str">
        <f t="shared" si="3"/>
        <v/>
      </c>
      <c r="G40" s="265" t="str">
        <f t="shared" si="0"/>
        <v>否</v>
      </c>
    </row>
    <row r="41" s="209" customFormat="1" ht="36" customHeight="1" spans="1:7">
      <c r="A41" s="266" t="s">
        <v>1724</v>
      </c>
      <c r="B41" s="239"/>
      <c r="C41" s="239"/>
      <c r="D41" s="268"/>
      <c r="E41" s="639" t="str">
        <f t="shared" si="1"/>
        <v/>
      </c>
      <c r="F41" s="234" t="str">
        <f t="shared" si="3"/>
        <v/>
      </c>
      <c r="G41" s="265" t="str">
        <f t="shared" si="0"/>
        <v>否</v>
      </c>
    </row>
    <row r="42" s="209" customFormat="1" ht="36" customHeight="1" spans="1:7">
      <c r="A42" s="210" t="s">
        <v>1725</v>
      </c>
      <c r="B42" s="238"/>
      <c r="C42" s="238"/>
      <c r="D42" s="238">
        <v>13300</v>
      </c>
      <c r="E42" s="639" t="str">
        <f t="shared" si="1"/>
        <v/>
      </c>
      <c r="F42" s="234" t="str">
        <f t="shared" si="3"/>
        <v/>
      </c>
      <c r="G42" s="265" t="str">
        <f t="shared" si="0"/>
        <v>是</v>
      </c>
    </row>
    <row r="43" s="209" customFormat="1" ht="36" customHeight="1" spans="1:7">
      <c r="A43" s="244" t="s">
        <v>1726</v>
      </c>
      <c r="B43" s="238">
        <v>200</v>
      </c>
      <c r="C43" s="238">
        <v>1300</v>
      </c>
      <c r="D43" s="238">
        <v>13300</v>
      </c>
      <c r="E43" s="627">
        <f t="shared" si="1"/>
        <v>65.5</v>
      </c>
      <c r="F43" s="232">
        <f t="shared" si="3"/>
        <v>10.2307692307692</v>
      </c>
      <c r="G43" s="265" t="str">
        <f t="shared" si="0"/>
        <v>是</v>
      </c>
    </row>
    <row r="44" s="209" customFormat="1" ht="36" customHeight="1" spans="1:7">
      <c r="A44" s="266" t="s">
        <v>78</v>
      </c>
      <c r="B44" s="239">
        <v>9</v>
      </c>
      <c r="C44" s="239">
        <v>9</v>
      </c>
      <c r="D44" s="242">
        <v>8</v>
      </c>
      <c r="E44" s="639">
        <f t="shared" si="1"/>
        <v>-0.111111111111111</v>
      </c>
      <c r="F44" s="234">
        <f t="shared" si="3"/>
        <v>0.888888888888889</v>
      </c>
      <c r="G44" s="201" t="str">
        <f t="shared" si="0"/>
        <v>是</v>
      </c>
    </row>
    <row r="45" s="209" customFormat="1" ht="36" customHeight="1" spans="1:7">
      <c r="A45" s="266" t="s">
        <v>79</v>
      </c>
      <c r="B45" s="239">
        <v>1</v>
      </c>
      <c r="C45" s="239">
        <v>10</v>
      </c>
      <c r="D45" s="242">
        <v>10</v>
      </c>
      <c r="E45" s="639">
        <f t="shared" si="1"/>
        <v>9</v>
      </c>
      <c r="F45" s="234">
        <f t="shared" si="3"/>
        <v>1</v>
      </c>
      <c r="G45" s="201" t="str">
        <f t="shared" si="0"/>
        <v>是</v>
      </c>
    </row>
    <row r="46" s="209" customFormat="1" ht="36" customHeight="1" spans="1:7">
      <c r="A46" s="266" t="s">
        <v>1727</v>
      </c>
      <c r="B46" s="239"/>
      <c r="C46" s="239"/>
      <c r="D46" s="239"/>
      <c r="E46" s="639" t="str">
        <f t="shared" si="1"/>
        <v/>
      </c>
      <c r="F46" s="234" t="str">
        <f t="shared" si="3"/>
        <v/>
      </c>
      <c r="G46" s="201" t="str">
        <f t="shared" si="0"/>
        <v>否</v>
      </c>
    </row>
    <row r="47" s="209" customFormat="1" ht="36" customHeight="1" spans="1:11">
      <c r="A47" s="244" t="s">
        <v>254</v>
      </c>
      <c r="B47" s="191">
        <f>SUM(B43:B46)</f>
        <v>210</v>
      </c>
      <c r="C47" s="191">
        <f>SUM(C43:C46)</f>
        <v>1319</v>
      </c>
      <c r="D47" s="191">
        <f>SUM(D43:D46)</f>
        <v>13318</v>
      </c>
      <c r="E47" s="627">
        <f t="shared" si="1"/>
        <v>62.4190476190476</v>
      </c>
      <c r="F47" s="232">
        <f t="shared" si="3"/>
        <v>10.0970432145565</v>
      </c>
      <c r="G47" s="265" t="str">
        <f t="shared" si="0"/>
        <v>是</v>
      </c>
      <c r="I47" s="571" t="b">
        <f>B47='[260]11'!B30</f>
        <v>1</v>
      </c>
      <c r="J47" s="571" t="b">
        <f>C47='[260]11'!C30</f>
        <v>1</v>
      </c>
      <c r="K47" s="571" t="b">
        <f>D47='[260]11'!D30</f>
        <v>0</v>
      </c>
    </row>
    <row r="48" s="209" customFormat="1" hidden="1" spans="2:6">
      <c r="B48" s="225"/>
      <c r="C48" s="225"/>
      <c r="D48" s="225"/>
      <c r="E48" s="225"/>
      <c r="F48" s="225"/>
    </row>
    <row r="49" s="209" customFormat="1" hidden="1" spans="2:6">
      <c r="B49" s="225"/>
      <c r="C49" s="225"/>
      <c r="D49" s="225"/>
      <c r="E49" s="225"/>
      <c r="F49" s="225"/>
    </row>
    <row r="50" s="209" customFormat="1" hidden="1" spans="2:6">
      <c r="B50" s="225"/>
      <c r="C50" s="225"/>
      <c r="D50" s="225"/>
      <c r="E50" s="225"/>
      <c r="F50" s="225"/>
    </row>
    <row r="51" s="209" customFormat="1" hidden="1" spans="2:6">
      <c r="B51" s="225"/>
      <c r="C51" s="225"/>
      <c r="D51" s="225"/>
      <c r="E51" s="225"/>
      <c r="F51" s="225"/>
    </row>
    <row r="52" s="209" customFormat="1" hidden="1" spans="2:6">
      <c r="B52" s="225"/>
      <c r="C52" s="225"/>
      <c r="D52" s="225"/>
      <c r="E52" s="225"/>
      <c r="F52" s="225"/>
    </row>
    <row r="53" s="209" customFormat="1" ht="31.5" hidden="1" spans="1:6">
      <c r="A53" s="224" t="s">
        <v>255</v>
      </c>
      <c r="B53" s="224" t="b">
        <f>B47='[260]11'!B30</f>
        <v>1</v>
      </c>
      <c r="C53" s="224" t="b">
        <f>C47='[260]11'!C30</f>
        <v>1</v>
      </c>
      <c r="D53" s="224" t="b">
        <f>D47='[260]11'!D30</f>
        <v>0</v>
      </c>
      <c r="E53" s="225"/>
      <c r="F53" s="225"/>
    </row>
    <row r="54" s="209" customFormat="1" ht="31.5" hidden="1" spans="1:6">
      <c r="A54" s="224" t="s">
        <v>256</v>
      </c>
      <c r="B54" s="224">
        <f>B47-'[260]11'!B30</f>
        <v>0</v>
      </c>
      <c r="C54" s="224">
        <f>C47-'[260]11'!C30</f>
        <v>0</v>
      </c>
      <c r="D54" s="224">
        <f>D47-'[260]11'!D30</f>
        <v>12000</v>
      </c>
      <c r="E54" s="225"/>
      <c r="F54" s="225"/>
    </row>
  </sheetData>
  <autoFilter xmlns:etc="http://www.wps.cn/officeDocument/2017/etCustomData" ref="A4:G49" etc:filterBottomFollowUsedRange="0">
    <extLst/>
  </autoFilter>
  <mergeCells count="5">
    <mergeCell ref="A1:F1"/>
    <mergeCell ref="C3:D3"/>
    <mergeCell ref="E3:F3"/>
    <mergeCell ref="A3:A4"/>
    <mergeCell ref="B3:B4"/>
  </mergeCells>
  <conditionalFormatting sqref="B53:D53">
    <cfRule type="containsText" dxfId="5" priority="1" operator="between" text="FALSE">
      <formula>NOT(ISERROR(SEARCH("FALSE",B53)))</formula>
    </cfRule>
  </conditionalFormatting>
  <conditionalFormatting sqref="B54:D54">
    <cfRule type="cellIs" dxfId="4" priority="2" operator="notEqual">
      <formula>0</formula>
    </cfRule>
  </conditionalFormatting>
  <conditionalFormatting sqref="F5:F47">
    <cfRule type="cellIs" dxfId="7" priority="3" stopIfTrue="1" operator="lessThanOrEqual">
      <formula>-1</formula>
    </cfRule>
  </conditionalFormatting>
  <conditionalFormatting sqref="G4:G47">
    <cfRule type="cellIs" dxfId="8" priority="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G34"/>
  <sheetViews>
    <sheetView showGridLines="0" showZeros="0" view="pageBreakPreview" zoomScale="70" zoomScaleNormal="100" workbookViewId="0">
      <pane ySplit="4" topLeftCell="A17" activePane="bottomLeft" state="frozen"/>
      <selection/>
      <selection pane="bottomLeft" activeCell="C3" sqref="C3:D3"/>
    </sheetView>
  </sheetViews>
  <sheetFormatPr defaultColWidth="9" defaultRowHeight="14.25" outlineLevelCol="6"/>
  <cols>
    <col min="1" max="1" width="43.775" style="209" customWidth="1"/>
    <col min="2" max="4" width="16.8833333333333" style="225" customWidth="1"/>
    <col min="5" max="6" width="15.1083333333333" style="225" customWidth="1"/>
    <col min="7" max="7" width="9.10833333333333" style="209" hidden="1" customWidth="1"/>
    <col min="8" max="16384" width="9" style="209"/>
  </cols>
  <sheetData>
    <row r="1" s="209" customFormat="1" ht="45" customHeight="1" spans="1:6">
      <c r="A1" s="338" t="str">
        <f>YEAR([260]封面!$B$8)-1&amp;"年澄江市国有资本经营预算支出执行情况表"</f>
        <v>2024年澄江市国有资本经营预算支出执行情况表</v>
      </c>
      <c r="B1" s="338"/>
      <c r="C1" s="338"/>
      <c r="D1" s="338"/>
      <c r="E1" s="338"/>
      <c r="F1" s="338"/>
    </row>
    <row r="2" s="209" customFormat="1" ht="20.1" customHeight="1" spans="1:6">
      <c r="A2" s="632" t="s">
        <v>1728</v>
      </c>
      <c r="B2" s="633"/>
      <c r="C2" s="633"/>
      <c r="D2" s="633"/>
      <c r="E2" s="633"/>
      <c r="F2" s="634" t="s">
        <v>130</v>
      </c>
    </row>
    <row r="3" s="209" customFormat="1" ht="36" customHeight="1" spans="1:7">
      <c r="A3" s="535" t="s">
        <v>132</v>
      </c>
      <c r="B3" s="67" t="str">
        <f>YEAR([260]封面!$B$8)-2&amp;"年决算数"</f>
        <v>2023年决算数</v>
      </c>
      <c r="C3" s="67" t="str">
        <f>YEAR([260]封面!$B$8)-1&amp;"年"</f>
        <v>2024年</v>
      </c>
      <c r="D3" s="67"/>
      <c r="E3" s="535" t="s">
        <v>133</v>
      </c>
      <c r="F3" s="535"/>
      <c r="G3" s="536" t="s">
        <v>134</v>
      </c>
    </row>
    <row r="4" s="209" customFormat="1" ht="36" customHeight="1" spans="1:7">
      <c r="A4" s="535"/>
      <c r="B4" s="67"/>
      <c r="C4" s="67" t="s">
        <v>135</v>
      </c>
      <c r="D4" s="114" t="s">
        <v>136</v>
      </c>
      <c r="E4" s="67" t="str">
        <f>"比"&amp;YEAR([260]封面!$B$8)-2&amp;"年决算数增长%"</f>
        <v>比2023年决算数增长%</v>
      </c>
      <c r="F4" s="67" t="str">
        <f>"完成"&amp;YEAR([260]封面!$B$8)-1&amp;"年预算数的%"</f>
        <v>完成2024年预算数的%</v>
      </c>
      <c r="G4" s="536"/>
    </row>
    <row r="5" s="209" customFormat="1" ht="36" customHeight="1" spans="1:7">
      <c r="A5" s="210" t="s">
        <v>1729</v>
      </c>
      <c r="B5" s="221">
        <f>SUM(B6:B11)</f>
        <v>0</v>
      </c>
      <c r="C5" s="221">
        <f>SUM(C6:C11)</f>
        <v>19</v>
      </c>
      <c r="D5" s="568">
        <f>SUM(D6:D11)</f>
        <v>7</v>
      </c>
      <c r="E5" s="241">
        <v>1</v>
      </c>
      <c r="F5" s="232">
        <f t="shared" ref="F5:F30" si="0">IF(C5&lt;&gt;0,D5/C5,"")</f>
        <v>0.368421052631579</v>
      </c>
      <c r="G5" s="265" t="str">
        <f t="shared" ref="G5:G30" si="1">IF(A5&lt;&gt;"",IF(SUM(B5:D5)&lt;&gt;0,"是","否"),"是")</f>
        <v>是</v>
      </c>
    </row>
    <row r="6" s="209" customFormat="1" ht="36" customHeight="1" spans="1:7">
      <c r="A6" s="219" t="s">
        <v>1730</v>
      </c>
      <c r="B6" s="218"/>
      <c r="C6" s="230"/>
      <c r="D6" s="245"/>
      <c r="E6" s="235" t="str">
        <f>IF(B6&gt;0,D6/B6-1,IF(B6&lt;0,-(D6/B6-1),""))</f>
        <v/>
      </c>
      <c r="F6" s="234" t="str">
        <f t="shared" si="0"/>
        <v/>
      </c>
      <c r="G6" s="265" t="str">
        <f t="shared" si="1"/>
        <v>否</v>
      </c>
    </row>
    <row r="7" s="209" customFormat="1" ht="36" customHeight="1" spans="1:7">
      <c r="A7" s="219" t="s">
        <v>1731</v>
      </c>
      <c r="B7" s="218"/>
      <c r="C7" s="230"/>
      <c r="D7" s="245"/>
      <c r="E7" s="235" t="str">
        <f t="shared" ref="E5:E25" si="2">IF(B7&gt;0,D7/B7-1,IF(B7&lt;0,-(D7/B7-1),""))</f>
        <v/>
      </c>
      <c r="F7" s="234" t="str">
        <f t="shared" si="0"/>
        <v/>
      </c>
      <c r="G7" s="265" t="str">
        <f t="shared" si="1"/>
        <v>否</v>
      </c>
    </row>
    <row r="8" s="209" customFormat="1" ht="36" customHeight="1" spans="1:7">
      <c r="A8" s="219" t="s">
        <v>1732</v>
      </c>
      <c r="B8" s="218"/>
      <c r="C8" s="230">
        <v>19</v>
      </c>
      <c r="D8" s="230">
        <v>7</v>
      </c>
      <c r="E8" s="235">
        <v>1</v>
      </c>
      <c r="F8" s="234">
        <f t="shared" si="0"/>
        <v>0.368421052631579</v>
      </c>
      <c r="G8" s="265" t="str">
        <f t="shared" si="1"/>
        <v>是</v>
      </c>
    </row>
    <row r="9" s="209" customFormat="1" ht="36" customHeight="1" spans="1:7">
      <c r="A9" s="219" t="s">
        <v>1733</v>
      </c>
      <c r="B9" s="218"/>
      <c r="C9" s="230"/>
      <c r="D9" s="245"/>
      <c r="E9" s="235" t="str">
        <f t="shared" si="2"/>
        <v/>
      </c>
      <c r="F9" s="234" t="str">
        <f t="shared" si="0"/>
        <v/>
      </c>
      <c r="G9" s="265" t="str">
        <f t="shared" si="1"/>
        <v>否</v>
      </c>
    </row>
    <row r="10" s="209" customFormat="1" ht="36" customHeight="1" spans="1:7">
      <c r="A10" s="219" t="s">
        <v>1734</v>
      </c>
      <c r="B10" s="218"/>
      <c r="C10" s="218"/>
      <c r="D10" s="245"/>
      <c r="E10" s="235" t="str">
        <f t="shared" si="2"/>
        <v/>
      </c>
      <c r="F10" s="234" t="str">
        <f t="shared" si="0"/>
        <v/>
      </c>
      <c r="G10" s="265" t="str">
        <f t="shared" si="1"/>
        <v>否</v>
      </c>
    </row>
    <row r="11" s="209" customFormat="1" ht="36" customHeight="1" spans="1:7">
      <c r="A11" s="219" t="s">
        <v>1735</v>
      </c>
      <c r="B11" s="218"/>
      <c r="C11" s="218"/>
      <c r="D11" s="245"/>
      <c r="E11" s="235" t="str">
        <f t="shared" si="2"/>
        <v/>
      </c>
      <c r="F11" s="234" t="str">
        <f t="shared" si="0"/>
        <v/>
      </c>
      <c r="G11" s="265" t="str">
        <f t="shared" si="1"/>
        <v>否</v>
      </c>
    </row>
    <row r="12" s="209" customFormat="1" ht="36" customHeight="1" spans="1:7">
      <c r="A12" s="210" t="s">
        <v>1736</v>
      </c>
      <c r="B12" s="221">
        <f>SUM(B13:B18)</f>
        <v>0</v>
      </c>
      <c r="C12" s="221">
        <f>SUM(C13:C18)</f>
        <v>0</v>
      </c>
      <c r="D12" s="568">
        <f>SUM(D13:D18)</f>
        <v>0</v>
      </c>
      <c r="E12" s="241" t="str">
        <f t="shared" si="2"/>
        <v/>
      </c>
      <c r="F12" s="232" t="str">
        <f t="shared" si="0"/>
        <v/>
      </c>
      <c r="G12" s="265" t="str">
        <f t="shared" si="1"/>
        <v>否</v>
      </c>
    </row>
    <row r="13" s="209" customFormat="1" ht="36" customHeight="1" spans="1:7">
      <c r="A13" s="219" t="s">
        <v>1737</v>
      </c>
      <c r="B13" s="218"/>
      <c r="C13" s="218"/>
      <c r="D13" s="213"/>
      <c r="E13" s="235" t="str">
        <f t="shared" si="2"/>
        <v/>
      </c>
      <c r="F13" s="234" t="str">
        <f t="shared" si="0"/>
        <v/>
      </c>
      <c r="G13" s="265" t="str">
        <f t="shared" si="1"/>
        <v>否</v>
      </c>
    </row>
    <row r="14" s="209" customFormat="1" ht="36" customHeight="1" spans="1:7">
      <c r="A14" s="219" t="s">
        <v>1738</v>
      </c>
      <c r="B14" s="218"/>
      <c r="C14" s="218"/>
      <c r="D14" s="213"/>
      <c r="E14" s="235" t="str">
        <f t="shared" si="2"/>
        <v/>
      </c>
      <c r="F14" s="234" t="str">
        <f t="shared" si="0"/>
        <v/>
      </c>
      <c r="G14" s="265" t="str">
        <f t="shared" si="1"/>
        <v>否</v>
      </c>
    </row>
    <row r="15" s="209" customFormat="1" ht="36" customHeight="1" spans="1:7">
      <c r="A15" s="219" t="s">
        <v>1739</v>
      </c>
      <c r="B15" s="218"/>
      <c r="C15" s="218"/>
      <c r="D15" s="213"/>
      <c r="E15" s="235" t="str">
        <f t="shared" si="2"/>
        <v/>
      </c>
      <c r="F15" s="234" t="str">
        <f t="shared" si="0"/>
        <v/>
      </c>
      <c r="G15" s="265" t="str">
        <f t="shared" si="1"/>
        <v>否</v>
      </c>
    </row>
    <row r="16" s="209" customFormat="1" ht="36" customHeight="1" spans="1:7">
      <c r="A16" s="219" t="s">
        <v>1740</v>
      </c>
      <c r="B16" s="218"/>
      <c r="C16" s="218"/>
      <c r="D16" s="213"/>
      <c r="E16" s="235" t="str">
        <f t="shared" si="2"/>
        <v/>
      </c>
      <c r="F16" s="234" t="str">
        <f t="shared" si="0"/>
        <v/>
      </c>
      <c r="G16" s="265" t="str">
        <f t="shared" si="1"/>
        <v>否</v>
      </c>
    </row>
    <row r="17" s="209" customFormat="1" ht="36" customHeight="1" spans="1:7">
      <c r="A17" s="219" t="s">
        <v>1741</v>
      </c>
      <c r="B17" s="218"/>
      <c r="C17" s="218"/>
      <c r="D17" s="213"/>
      <c r="E17" s="235" t="str">
        <f t="shared" si="2"/>
        <v/>
      </c>
      <c r="F17" s="234" t="str">
        <f t="shared" si="0"/>
        <v/>
      </c>
      <c r="G17" s="265" t="str">
        <f t="shared" si="1"/>
        <v>否</v>
      </c>
    </row>
    <row r="18" s="209" customFormat="1" ht="36" customHeight="1" spans="1:7">
      <c r="A18" s="219" t="s">
        <v>1742</v>
      </c>
      <c r="B18" s="218"/>
      <c r="C18" s="218"/>
      <c r="D18" s="213"/>
      <c r="E18" s="235" t="str">
        <f t="shared" si="2"/>
        <v/>
      </c>
      <c r="F18" s="234" t="str">
        <f t="shared" si="0"/>
        <v/>
      </c>
      <c r="G18" s="265" t="str">
        <f t="shared" si="1"/>
        <v>否</v>
      </c>
    </row>
    <row r="19" s="209" customFormat="1" ht="36" customHeight="1" spans="1:7">
      <c r="A19" s="210" t="s">
        <v>1743</v>
      </c>
      <c r="B19" s="221">
        <f t="shared" ref="B19:B23" si="3">B20</f>
        <v>0</v>
      </c>
      <c r="C19" s="221">
        <f t="shared" ref="C19:C23" si="4">C20</f>
        <v>0</v>
      </c>
      <c r="D19" s="568">
        <f>D20</f>
        <v>0</v>
      </c>
      <c r="E19" s="241" t="str">
        <f t="shared" si="2"/>
        <v/>
      </c>
      <c r="F19" s="232" t="str">
        <f t="shared" si="0"/>
        <v/>
      </c>
      <c r="G19" s="265" t="str">
        <f t="shared" si="1"/>
        <v>否</v>
      </c>
    </row>
    <row r="20" s="209" customFormat="1" ht="36" customHeight="1" spans="1:7">
      <c r="A20" s="219" t="s">
        <v>1744</v>
      </c>
      <c r="B20" s="218"/>
      <c r="C20" s="230"/>
      <c r="D20" s="213"/>
      <c r="E20" s="235" t="str">
        <f t="shared" si="2"/>
        <v/>
      </c>
      <c r="F20" s="234" t="str">
        <f t="shared" si="0"/>
        <v/>
      </c>
      <c r="G20" s="265" t="str">
        <f t="shared" si="1"/>
        <v>否</v>
      </c>
    </row>
    <row r="21" s="209" customFormat="1" ht="36" customHeight="1" spans="1:7">
      <c r="A21" s="210" t="s">
        <v>1745</v>
      </c>
      <c r="B21" s="221">
        <f t="shared" si="3"/>
        <v>0</v>
      </c>
      <c r="C21" s="221">
        <f t="shared" si="4"/>
        <v>0</v>
      </c>
      <c r="D21" s="568">
        <f>D22</f>
        <v>0</v>
      </c>
      <c r="E21" s="235" t="str">
        <f t="shared" si="2"/>
        <v/>
      </c>
      <c r="F21" s="234" t="str">
        <f t="shared" si="0"/>
        <v/>
      </c>
      <c r="G21" s="265" t="str">
        <f t="shared" si="1"/>
        <v>否</v>
      </c>
    </row>
    <row r="22" s="209" customFormat="1" ht="36" customHeight="1" spans="1:7">
      <c r="A22" s="219" t="s">
        <v>1746</v>
      </c>
      <c r="B22" s="218"/>
      <c r="C22" s="218"/>
      <c r="D22" s="245"/>
      <c r="E22" s="235" t="str">
        <f t="shared" si="2"/>
        <v/>
      </c>
      <c r="F22" s="234" t="str">
        <f t="shared" si="0"/>
        <v/>
      </c>
      <c r="G22" s="265" t="str">
        <f t="shared" si="1"/>
        <v>否</v>
      </c>
    </row>
    <row r="23" s="209" customFormat="1" ht="36" customHeight="1" spans="1:7">
      <c r="A23" s="210" t="s">
        <v>1747</v>
      </c>
      <c r="B23" s="221">
        <f t="shared" si="3"/>
        <v>0</v>
      </c>
      <c r="C23" s="221">
        <f t="shared" si="4"/>
        <v>0</v>
      </c>
      <c r="D23" s="568">
        <f>SUM(D24)</f>
        <v>0</v>
      </c>
      <c r="E23" s="241" t="str">
        <f t="shared" si="2"/>
        <v/>
      </c>
      <c r="F23" s="232" t="str">
        <f t="shared" si="0"/>
        <v/>
      </c>
      <c r="G23" s="265" t="str">
        <f t="shared" si="1"/>
        <v>否</v>
      </c>
    </row>
    <row r="24" s="209" customFormat="1" ht="36" customHeight="1" spans="1:7">
      <c r="A24" s="219" t="s">
        <v>1748</v>
      </c>
      <c r="B24" s="218"/>
      <c r="C24" s="230"/>
      <c r="D24" s="245"/>
      <c r="E24" s="235" t="str">
        <f t="shared" si="2"/>
        <v/>
      </c>
      <c r="F24" s="234" t="str">
        <f t="shared" si="0"/>
        <v/>
      </c>
      <c r="G24" s="265" t="str">
        <f t="shared" si="1"/>
        <v>否</v>
      </c>
    </row>
    <row r="25" s="209" customFormat="1" ht="36" customHeight="1" spans="1:7">
      <c r="A25" s="244" t="s">
        <v>1749</v>
      </c>
      <c r="B25" s="221">
        <f>B5+B12+B19+B23+B21</f>
        <v>0</v>
      </c>
      <c r="C25" s="221">
        <f>C5+C12+C19+C23+C21</f>
        <v>19</v>
      </c>
      <c r="D25" s="568">
        <f>D5+D12+D19+D23+D21</f>
        <v>7</v>
      </c>
      <c r="E25" s="627">
        <v>1</v>
      </c>
      <c r="F25" s="232">
        <f t="shared" si="0"/>
        <v>0.368421052631579</v>
      </c>
      <c r="G25" s="265" t="str">
        <f t="shared" si="1"/>
        <v>是</v>
      </c>
    </row>
    <row r="26" s="209" customFormat="1" ht="36" customHeight="1" spans="1:7">
      <c r="A26" s="260" t="s">
        <v>283</v>
      </c>
      <c r="B26" s="221">
        <f>SUM(B27:B28)</f>
        <v>200</v>
      </c>
      <c r="C26" s="221">
        <f>SUM(C27:C28)</f>
        <v>1300</v>
      </c>
      <c r="D26" s="568">
        <f>SUM(D27:D28)</f>
        <v>13300</v>
      </c>
      <c r="E26" s="627">
        <f>D26/B26-1</f>
        <v>65.5</v>
      </c>
      <c r="F26" s="232">
        <f t="shared" si="0"/>
        <v>10.2307692307692</v>
      </c>
      <c r="G26" s="265" t="str">
        <f t="shared" si="1"/>
        <v>是</v>
      </c>
    </row>
    <row r="27" s="209" customFormat="1" ht="36" customHeight="1" spans="1:7">
      <c r="A27" s="219" t="s">
        <v>1750</v>
      </c>
      <c r="B27" s="221"/>
      <c r="C27" s="221"/>
      <c r="D27" s="213"/>
      <c r="E27" s="627"/>
      <c r="F27" s="234" t="str">
        <f t="shared" si="0"/>
        <v/>
      </c>
      <c r="G27" s="265" t="str">
        <f t="shared" si="1"/>
        <v>否</v>
      </c>
    </row>
    <row r="28" s="209" customFormat="1" ht="36" customHeight="1" spans="1:7">
      <c r="A28" s="266" t="s">
        <v>26</v>
      </c>
      <c r="B28" s="638">
        <v>200</v>
      </c>
      <c r="C28" s="230">
        <v>1300</v>
      </c>
      <c r="D28" s="213">
        <v>13300</v>
      </c>
      <c r="E28" s="639">
        <f>D28/B28-1</f>
        <v>65.5</v>
      </c>
      <c r="F28" s="234">
        <f t="shared" si="0"/>
        <v>10.2307692307692</v>
      </c>
      <c r="G28" s="265" t="str">
        <f t="shared" si="1"/>
        <v>是</v>
      </c>
    </row>
    <row r="29" s="209" customFormat="1" ht="36" customHeight="1" spans="1:7">
      <c r="A29" s="261" t="s">
        <v>82</v>
      </c>
      <c r="B29" s="221">
        <v>10</v>
      </c>
      <c r="C29" s="221"/>
      <c r="D29" s="568">
        <v>11</v>
      </c>
      <c r="E29" s="627">
        <f>D29/B29-1</f>
        <v>0.1</v>
      </c>
      <c r="F29" s="234" t="str">
        <f t="shared" si="0"/>
        <v/>
      </c>
      <c r="G29" s="265" t="str">
        <f t="shared" si="1"/>
        <v>是</v>
      </c>
    </row>
    <row r="30" s="209" customFormat="1" ht="36" customHeight="1" spans="1:7">
      <c r="A30" s="244" t="s">
        <v>298</v>
      </c>
      <c r="B30" s="221">
        <f>B25+B26+B29</f>
        <v>210</v>
      </c>
      <c r="C30" s="221">
        <f>C25+C26+C29</f>
        <v>1319</v>
      </c>
      <c r="D30" s="568">
        <f>D25+D26+D29</f>
        <v>13318</v>
      </c>
      <c r="E30" s="627">
        <f>D30/B30-1</f>
        <v>62.4190476190476</v>
      </c>
      <c r="F30" s="232">
        <f t="shared" si="0"/>
        <v>10.0970432145565</v>
      </c>
      <c r="G30" s="265" t="str">
        <f t="shared" si="1"/>
        <v>是</v>
      </c>
    </row>
    <row r="31" s="209" customFormat="1" ht="39" hidden="1" customHeight="1" spans="1:6">
      <c r="A31" s="630"/>
      <c r="B31" s="630"/>
      <c r="C31" s="630"/>
      <c r="D31" s="630"/>
      <c r="E31" s="630"/>
      <c r="F31" s="630"/>
    </row>
    <row r="32" s="209" customFormat="1" hidden="1" spans="2:6">
      <c r="B32" s="225"/>
      <c r="C32" s="246"/>
      <c r="D32" s="246"/>
      <c r="E32" s="225"/>
      <c r="F32" s="225"/>
    </row>
    <row r="33" s="209" customFormat="1" ht="31.5" hidden="1" spans="1:6">
      <c r="A33" s="224" t="s">
        <v>255</v>
      </c>
      <c r="B33" s="224" t="b">
        <f>B30='[260]10'!B47</f>
        <v>1</v>
      </c>
      <c r="C33" s="224" t="b">
        <f>C30='[260]10'!C47</f>
        <v>1</v>
      </c>
      <c r="D33" s="224" t="b">
        <f>D30='[260]10'!D47</f>
        <v>0</v>
      </c>
      <c r="E33" s="225"/>
      <c r="F33" s="225"/>
    </row>
    <row r="34" s="209" customFormat="1" ht="31.5" hidden="1" spans="1:6">
      <c r="A34" s="224" t="s">
        <v>256</v>
      </c>
      <c r="B34" s="224">
        <f>B30-'[260]10'!B47</f>
        <v>0</v>
      </c>
      <c r="C34" s="224">
        <f>C30-'[260]10'!C47</f>
        <v>0</v>
      </c>
      <c r="D34" s="224">
        <f>D30-'[260]10'!D47</f>
        <v>12000</v>
      </c>
      <c r="E34" s="225"/>
      <c r="F34" s="225"/>
    </row>
  </sheetData>
  <autoFilter xmlns:etc="http://www.wps.cn/officeDocument/2017/etCustomData" ref="A4:G31" etc:filterBottomFollowUsedRange="0">
    <extLst/>
  </autoFilter>
  <mergeCells count="7">
    <mergeCell ref="A1:F1"/>
    <mergeCell ref="C3:D3"/>
    <mergeCell ref="E3:F3"/>
    <mergeCell ref="A31:F31"/>
    <mergeCell ref="A3:A4"/>
    <mergeCell ref="B3:B4"/>
    <mergeCell ref="G3:G4"/>
  </mergeCells>
  <conditionalFormatting sqref="F5">
    <cfRule type="cellIs" dxfId="7" priority="7" stopIfTrue="1" operator="lessThanOrEqual">
      <formula>-1</formula>
    </cfRule>
    <cfRule type="cellIs" dxfId="7" priority="6" stopIfTrue="1" operator="greaterThan">
      <formula>10</formula>
    </cfRule>
  </conditionalFormatting>
  <conditionalFormatting sqref="B33:D33">
    <cfRule type="containsText" dxfId="5" priority="4" operator="between" text="FALSE">
      <formula>NOT(ISERROR(SEARCH("FALSE",B33)))</formula>
    </cfRule>
  </conditionalFormatting>
  <conditionalFormatting sqref="B34:D34">
    <cfRule type="cellIs" dxfId="4" priority="5" operator="notEqual">
      <formula>0</formula>
    </cfRule>
  </conditionalFormatting>
  <conditionalFormatting sqref="F6:F25">
    <cfRule type="cellIs" dxfId="7" priority="9" stopIfTrue="1" operator="lessThanOrEqual">
      <formula>-1</formula>
    </cfRule>
    <cfRule type="cellIs" dxfId="7" priority="8" stopIfTrue="1" operator="greaterThan">
      <formula>10</formula>
    </cfRule>
  </conditionalFormatting>
  <conditionalFormatting sqref="F26:F30">
    <cfRule type="cellIs" dxfId="7" priority="1" stopIfTrue="1" operator="lessThanOrEqual">
      <formula>-1</formula>
    </cfRule>
  </conditionalFormatting>
  <conditionalFormatting sqref="G5:G30">
    <cfRule type="cellIs" dxfId="8" priority="10"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K41"/>
  <sheetViews>
    <sheetView showGridLines="0" showZeros="0" view="pageBreakPreview" zoomScale="70" zoomScaleNormal="100" workbookViewId="0">
      <pane ySplit="4" topLeftCell="A26" activePane="bottomLeft" state="frozen"/>
      <selection/>
      <selection pane="bottomLeft" activeCell="C3" sqref="C3:D3"/>
    </sheetView>
  </sheetViews>
  <sheetFormatPr defaultColWidth="9" defaultRowHeight="14.25"/>
  <cols>
    <col min="1" max="1" width="43.775" style="209" customWidth="1"/>
    <col min="2" max="4" width="16.6666666666667" style="225" customWidth="1"/>
    <col min="5" max="6" width="15.1083333333333" style="225" customWidth="1"/>
    <col min="7" max="7" width="3.33333333333333" style="209" hidden="1" customWidth="1"/>
    <col min="8" max="11" width="9" style="209" hidden="1" customWidth="1"/>
    <col min="12" max="16384" width="9" style="209"/>
  </cols>
  <sheetData>
    <row r="1" ht="45" customHeight="1" spans="1:6">
      <c r="A1" s="338" t="str">
        <f>YEAR(封面!$B$9)-1&amp;"年市本级国有资本经营预算收入执行情况表"</f>
        <v>2024年市本级国有资本经营预算收入执行情况表</v>
      </c>
      <c r="B1" s="338"/>
      <c r="C1" s="338"/>
      <c r="D1" s="338"/>
      <c r="E1" s="338"/>
      <c r="F1" s="338"/>
    </row>
    <row r="2" ht="20.1" customHeight="1" spans="1:6">
      <c r="A2" s="632" t="s">
        <v>1751</v>
      </c>
      <c r="B2" s="633"/>
      <c r="C2" s="633"/>
      <c r="D2" s="633"/>
      <c r="E2" s="633"/>
      <c r="F2" s="634" t="s">
        <v>130</v>
      </c>
    </row>
    <row r="3" ht="36" customHeight="1" spans="1:7">
      <c r="A3" s="535" t="s">
        <v>132</v>
      </c>
      <c r="B3" s="67" t="str">
        <f>YEAR(封面!$B$9)-2&amp;"年决算数"</f>
        <v>2023年决算数</v>
      </c>
      <c r="C3" s="67" t="str">
        <f>YEAR(封面!$B$9)-1&amp;"年"</f>
        <v>2024年</v>
      </c>
      <c r="D3" s="67"/>
      <c r="E3" s="535" t="s">
        <v>133</v>
      </c>
      <c r="F3" s="535"/>
      <c r="G3" s="536" t="s">
        <v>134</v>
      </c>
    </row>
    <row r="4" ht="36" customHeight="1" spans="1:7">
      <c r="A4" s="535"/>
      <c r="B4" s="67"/>
      <c r="C4" s="67" t="s">
        <v>135</v>
      </c>
      <c r="D4" s="114" t="s">
        <v>136</v>
      </c>
      <c r="E4" s="67" t="str">
        <f>"比"&amp;YEAR(封面!$B$9)-2&amp;"年决算数增长%"</f>
        <v>比2023年决算数增长%</v>
      </c>
      <c r="F4" s="67" t="str">
        <f>"完成"&amp;YEAR(封面!$B$9)-1&amp;"年预算数的%"</f>
        <v>完成2024年预算数的%</v>
      </c>
      <c r="G4" s="536"/>
    </row>
    <row r="5" ht="36" customHeight="1" spans="1:7">
      <c r="A5" s="210" t="s">
        <v>1688</v>
      </c>
      <c r="B5" s="221">
        <f>SUM(B6:B22)</f>
        <v>200</v>
      </c>
      <c r="C5" s="221">
        <f>SUM(C6:C22)</f>
        <v>500</v>
      </c>
      <c r="D5" s="221">
        <f>SUM(D6:D22)</f>
        <v>0</v>
      </c>
      <c r="E5" s="627">
        <f>IF(B5&gt;0,D5/B5-1,IF(B5&lt;0,-(D5/B5-1),""))</f>
        <v>-1</v>
      </c>
      <c r="F5" s="627">
        <v>-1</v>
      </c>
      <c r="G5" s="265" t="str">
        <f t="shared" ref="G5:G36" si="0">IF(A5&lt;&gt;"",IF(SUM(B5:D5)&lt;&gt;0,"是","否"),"是")</f>
        <v>是</v>
      </c>
    </row>
    <row r="6" ht="36" customHeight="1" spans="1:7">
      <c r="A6" s="212" t="s">
        <v>1689</v>
      </c>
      <c r="B6" s="218"/>
      <c r="C6" s="230"/>
      <c r="D6" s="230"/>
      <c r="E6" s="235" t="str">
        <f t="shared" ref="E5:E36" si="1">IF(B6&gt;0,D6/B6-1,IF(B6&lt;0,-(D6/B6-1),""))</f>
        <v/>
      </c>
      <c r="F6" s="234" t="str">
        <f t="shared" ref="F5:F36" si="2">IF(C6&lt;&gt;0,D6/C6,"")</f>
        <v/>
      </c>
      <c r="G6" s="265" t="str">
        <f t="shared" si="0"/>
        <v>否</v>
      </c>
    </row>
    <row r="7" ht="36" customHeight="1" spans="1:7">
      <c r="A7" s="212" t="s">
        <v>1692</v>
      </c>
      <c r="B7" s="218"/>
      <c r="C7" s="230"/>
      <c r="D7" s="230"/>
      <c r="E7" s="235" t="str">
        <f t="shared" si="1"/>
        <v/>
      </c>
      <c r="F7" s="234" t="str">
        <f t="shared" si="2"/>
        <v/>
      </c>
      <c r="G7" s="265" t="str">
        <f t="shared" si="0"/>
        <v>否</v>
      </c>
    </row>
    <row r="8" ht="36" customHeight="1" spans="1:7">
      <c r="A8" s="212" t="s">
        <v>1693</v>
      </c>
      <c r="B8" s="218"/>
      <c r="C8" s="230"/>
      <c r="D8" s="230"/>
      <c r="E8" s="235" t="str">
        <f t="shared" si="1"/>
        <v/>
      </c>
      <c r="F8" s="234" t="str">
        <f t="shared" si="2"/>
        <v/>
      </c>
      <c r="G8" s="265" t="str">
        <f t="shared" si="0"/>
        <v>否</v>
      </c>
    </row>
    <row r="9" ht="36" customHeight="1" spans="1:7">
      <c r="A9" s="212" t="s">
        <v>1694</v>
      </c>
      <c r="B9" s="218"/>
      <c r="C9" s="230"/>
      <c r="D9" s="230"/>
      <c r="E9" s="235" t="str">
        <f t="shared" si="1"/>
        <v/>
      </c>
      <c r="F9" s="234" t="str">
        <f t="shared" si="2"/>
        <v/>
      </c>
      <c r="G9" s="265" t="str">
        <f t="shared" si="0"/>
        <v>否</v>
      </c>
    </row>
    <row r="10" ht="36" customHeight="1" spans="1:7">
      <c r="A10" s="212" t="s">
        <v>1695</v>
      </c>
      <c r="B10" s="218"/>
      <c r="C10" s="230"/>
      <c r="D10" s="230"/>
      <c r="E10" s="235" t="str">
        <f t="shared" si="1"/>
        <v/>
      </c>
      <c r="F10" s="234" t="str">
        <f t="shared" si="2"/>
        <v/>
      </c>
      <c r="G10" s="265" t="str">
        <f t="shared" si="0"/>
        <v>否</v>
      </c>
    </row>
    <row r="11" ht="36" customHeight="1" spans="1:7">
      <c r="A11" s="212" t="s">
        <v>1696</v>
      </c>
      <c r="B11" s="218"/>
      <c r="C11" s="230"/>
      <c r="D11" s="230"/>
      <c r="E11" s="235" t="str">
        <f t="shared" si="1"/>
        <v/>
      </c>
      <c r="F11" s="234" t="str">
        <f t="shared" si="2"/>
        <v/>
      </c>
      <c r="G11" s="265" t="str">
        <f t="shared" si="0"/>
        <v>否</v>
      </c>
    </row>
    <row r="12" ht="36" customHeight="1" spans="1:7">
      <c r="A12" s="212" t="s">
        <v>1700</v>
      </c>
      <c r="B12" s="218"/>
      <c r="C12" s="230"/>
      <c r="D12" s="230"/>
      <c r="E12" s="235" t="str">
        <f t="shared" si="1"/>
        <v/>
      </c>
      <c r="F12" s="234" t="str">
        <f t="shared" si="2"/>
        <v/>
      </c>
      <c r="G12" s="265" t="str">
        <f t="shared" si="0"/>
        <v>否</v>
      </c>
    </row>
    <row r="13" ht="36" customHeight="1" spans="1:7">
      <c r="A13" s="212" t="s">
        <v>1701</v>
      </c>
      <c r="B13" s="218"/>
      <c r="C13" s="230"/>
      <c r="D13" s="230"/>
      <c r="E13" s="235" t="str">
        <f t="shared" si="1"/>
        <v/>
      </c>
      <c r="F13" s="234" t="str">
        <f t="shared" si="2"/>
        <v/>
      </c>
      <c r="G13" s="265" t="str">
        <f t="shared" si="0"/>
        <v>否</v>
      </c>
    </row>
    <row r="14" ht="36" customHeight="1" spans="1:7">
      <c r="A14" s="212" t="s">
        <v>1702</v>
      </c>
      <c r="B14" s="218"/>
      <c r="C14" s="230"/>
      <c r="D14" s="230"/>
      <c r="E14" s="235" t="str">
        <f t="shared" si="1"/>
        <v/>
      </c>
      <c r="F14" s="234" t="str">
        <f t="shared" si="2"/>
        <v/>
      </c>
      <c r="G14" s="265" t="str">
        <f t="shared" si="0"/>
        <v>否</v>
      </c>
    </row>
    <row r="15" ht="36" customHeight="1" spans="1:7">
      <c r="A15" s="212" t="s">
        <v>1703</v>
      </c>
      <c r="B15" s="218"/>
      <c r="C15" s="230"/>
      <c r="D15" s="230"/>
      <c r="E15" s="235" t="str">
        <f t="shared" si="1"/>
        <v/>
      </c>
      <c r="F15" s="234" t="str">
        <f t="shared" si="2"/>
        <v/>
      </c>
      <c r="G15" s="265" t="str">
        <f t="shared" si="0"/>
        <v>否</v>
      </c>
    </row>
    <row r="16" ht="36" customHeight="1" spans="1:7">
      <c r="A16" s="212" t="s">
        <v>1699</v>
      </c>
      <c r="B16" s="218"/>
      <c r="C16" s="230"/>
      <c r="D16" s="230"/>
      <c r="E16" s="235" t="str">
        <f t="shared" si="1"/>
        <v/>
      </c>
      <c r="F16" s="234" t="str">
        <f t="shared" si="2"/>
        <v/>
      </c>
      <c r="G16" s="265" t="str">
        <f t="shared" si="0"/>
        <v>否</v>
      </c>
    </row>
    <row r="17" ht="36" customHeight="1" spans="1:7">
      <c r="A17" s="212" t="s">
        <v>1704</v>
      </c>
      <c r="B17" s="218"/>
      <c r="C17" s="230"/>
      <c r="D17" s="230"/>
      <c r="E17" s="235" t="str">
        <f t="shared" si="1"/>
        <v/>
      </c>
      <c r="F17" s="234" t="str">
        <f t="shared" si="2"/>
        <v/>
      </c>
      <c r="G17" s="265" t="str">
        <f t="shared" si="0"/>
        <v>否</v>
      </c>
    </row>
    <row r="18" ht="36" customHeight="1" spans="1:7">
      <c r="A18" s="212" t="s">
        <v>1705</v>
      </c>
      <c r="B18" s="218"/>
      <c r="C18" s="230"/>
      <c r="D18" s="230"/>
      <c r="E18" s="235" t="str">
        <f t="shared" si="1"/>
        <v/>
      </c>
      <c r="F18" s="234" t="str">
        <f t="shared" si="2"/>
        <v/>
      </c>
      <c r="G18" s="265" t="str">
        <f t="shared" si="0"/>
        <v>否</v>
      </c>
    </row>
    <row r="19" ht="36" customHeight="1" spans="1:7">
      <c r="A19" s="212" t="s">
        <v>1706</v>
      </c>
      <c r="B19" s="218"/>
      <c r="C19" s="230"/>
      <c r="D19" s="230"/>
      <c r="E19" s="235" t="str">
        <f t="shared" si="1"/>
        <v/>
      </c>
      <c r="F19" s="234" t="str">
        <f t="shared" si="2"/>
        <v/>
      </c>
      <c r="G19" s="265" t="str">
        <f t="shared" si="0"/>
        <v>否</v>
      </c>
    </row>
    <row r="20" ht="36" customHeight="1" spans="1:7">
      <c r="A20" s="212" t="s">
        <v>1707</v>
      </c>
      <c r="B20" s="218"/>
      <c r="C20" s="230"/>
      <c r="D20" s="230"/>
      <c r="E20" s="235" t="str">
        <f t="shared" si="1"/>
        <v/>
      </c>
      <c r="F20" s="234" t="str">
        <f t="shared" si="2"/>
        <v/>
      </c>
      <c r="G20" s="265" t="str">
        <f t="shared" si="0"/>
        <v>否</v>
      </c>
    </row>
    <row r="21" ht="36" customHeight="1" spans="1:7">
      <c r="A21" s="212" t="s">
        <v>1709</v>
      </c>
      <c r="B21" s="218"/>
      <c r="C21" s="230"/>
      <c r="D21" s="230"/>
      <c r="E21" s="235" t="str">
        <f t="shared" si="1"/>
        <v/>
      </c>
      <c r="F21" s="234" t="str">
        <f t="shared" si="2"/>
        <v/>
      </c>
      <c r="G21" s="265" t="str">
        <f t="shared" si="0"/>
        <v>否</v>
      </c>
    </row>
    <row r="22" ht="36" customHeight="1" spans="1:7">
      <c r="A22" s="212" t="s">
        <v>1710</v>
      </c>
      <c r="B22" s="218">
        <v>200</v>
      </c>
      <c r="C22" s="230">
        <v>500</v>
      </c>
      <c r="D22" s="230">
        <v>0</v>
      </c>
      <c r="E22" s="235">
        <f t="shared" si="1"/>
        <v>-1</v>
      </c>
      <c r="F22" s="235">
        <v>-1</v>
      </c>
      <c r="G22" s="265" t="str">
        <f t="shared" si="0"/>
        <v>是</v>
      </c>
    </row>
    <row r="23" ht="36" customHeight="1" spans="1:7">
      <c r="A23" s="210" t="s">
        <v>1711</v>
      </c>
      <c r="B23" s="221">
        <f>SUM(B24:B25)</f>
        <v>0</v>
      </c>
      <c r="C23" s="221">
        <f>SUM(C24:C25)</f>
        <v>0</v>
      </c>
      <c r="D23" s="221">
        <f>SUM(D24:D25)</f>
        <v>0</v>
      </c>
      <c r="E23" s="241" t="str">
        <f t="shared" si="1"/>
        <v/>
      </c>
      <c r="F23" s="232" t="str">
        <f t="shared" si="2"/>
        <v/>
      </c>
      <c r="G23" s="265" t="str">
        <f t="shared" si="0"/>
        <v>否</v>
      </c>
    </row>
    <row r="24" ht="36" customHeight="1" spans="1:7">
      <c r="A24" s="212" t="s">
        <v>1712</v>
      </c>
      <c r="B24" s="218"/>
      <c r="C24" s="230"/>
      <c r="D24" s="635"/>
      <c r="E24" s="235" t="str">
        <f t="shared" si="1"/>
        <v/>
      </c>
      <c r="F24" s="234" t="str">
        <f t="shared" si="2"/>
        <v/>
      </c>
      <c r="G24" s="265" t="str">
        <f t="shared" si="0"/>
        <v>否</v>
      </c>
    </row>
    <row r="25" ht="36" customHeight="1" spans="1:7">
      <c r="A25" s="212" t="s">
        <v>1713</v>
      </c>
      <c r="B25" s="218"/>
      <c r="C25" s="230"/>
      <c r="D25" s="635"/>
      <c r="E25" s="235" t="str">
        <f t="shared" si="1"/>
        <v/>
      </c>
      <c r="F25" s="234" t="str">
        <f t="shared" si="2"/>
        <v/>
      </c>
      <c r="G25" s="265" t="str">
        <f t="shared" si="0"/>
        <v>否</v>
      </c>
    </row>
    <row r="26" ht="36" customHeight="1" spans="1:7">
      <c r="A26" s="210" t="s">
        <v>1716</v>
      </c>
      <c r="B26" s="221">
        <f>SUM(B27:B28)</f>
        <v>0</v>
      </c>
      <c r="C26" s="221">
        <f>SUM(C27:C28)</f>
        <v>800</v>
      </c>
      <c r="D26" s="221">
        <f>SUM(D27:D28)</f>
        <v>0</v>
      </c>
      <c r="E26" s="235" t="str">
        <f t="shared" si="1"/>
        <v/>
      </c>
      <c r="F26" s="235">
        <v>-1</v>
      </c>
      <c r="G26" s="265" t="str">
        <f t="shared" si="0"/>
        <v>是</v>
      </c>
    </row>
    <row r="27" ht="36" customHeight="1" spans="1:7">
      <c r="A27" s="212" t="s">
        <v>1717</v>
      </c>
      <c r="B27" s="218"/>
      <c r="C27" s="218"/>
      <c r="D27" s="218"/>
      <c r="E27" s="235" t="str">
        <f t="shared" si="1"/>
        <v/>
      </c>
      <c r="F27" s="232" t="str">
        <f t="shared" si="2"/>
        <v/>
      </c>
      <c r="G27" s="265" t="str">
        <f t="shared" si="0"/>
        <v>否</v>
      </c>
    </row>
    <row r="28" ht="36" customHeight="1" spans="1:7">
      <c r="A28" s="212" t="s">
        <v>1718</v>
      </c>
      <c r="B28" s="218"/>
      <c r="C28" s="218">
        <v>800</v>
      </c>
      <c r="D28" s="218"/>
      <c r="E28" s="235" t="str">
        <f t="shared" si="1"/>
        <v/>
      </c>
      <c r="F28" s="235">
        <v>-1</v>
      </c>
      <c r="G28" s="265" t="str">
        <f t="shared" si="0"/>
        <v>是</v>
      </c>
    </row>
    <row r="29" ht="36" customHeight="1" spans="1:7">
      <c r="A29" s="210" t="s">
        <v>1721</v>
      </c>
      <c r="B29" s="221">
        <f>SUM(B30:B30)</f>
        <v>0</v>
      </c>
      <c r="C29" s="221">
        <f>SUM(C30:C30)</f>
        <v>0</v>
      </c>
      <c r="D29" s="221"/>
      <c r="E29" s="241" t="str">
        <f t="shared" si="1"/>
        <v/>
      </c>
      <c r="F29" s="232" t="str">
        <f t="shared" si="2"/>
        <v/>
      </c>
      <c r="G29" s="265" t="str">
        <f t="shared" si="0"/>
        <v>否</v>
      </c>
    </row>
    <row r="30" ht="36" customHeight="1" spans="1:7">
      <c r="A30" s="212" t="s">
        <v>1723</v>
      </c>
      <c r="B30" s="218"/>
      <c r="C30" s="218"/>
      <c r="D30" s="218"/>
      <c r="E30" s="235" t="str">
        <f t="shared" si="1"/>
        <v/>
      </c>
      <c r="F30" s="234" t="str">
        <f t="shared" si="2"/>
        <v/>
      </c>
      <c r="G30" s="265" t="str">
        <f t="shared" si="0"/>
        <v>否</v>
      </c>
    </row>
    <row r="31" ht="36" customHeight="1" spans="1:7">
      <c r="A31" s="210" t="s">
        <v>1725</v>
      </c>
      <c r="B31" s="218"/>
      <c r="C31" s="218"/>
      <c r="D31" s="221">
        <v>13300</v>
      </c>
      <c r="E31" s="241">
        <v>1</v>
      </c>
      <c r="F31" s="241">
        <v>1</v>
      </c>
      <c r="G31" s="265" t="str">
        <f t="shared" si="0"/>
        <v>是</v>
      </c>
    </row>
    <row r="32" ht="36" customHeight="1" spans="1:7">
      <c r="A32" s="244" t="s">
        <v>1752</v>
      </c>
      <c r="B32" s="221">
        <f>B5+B23+B26+B29+B31</f>
        <v>200</v>
      </c>
      <c r="C32" s="221">
        <f>C5+C23+C26+C29+C31</f>
        <v>1300</v>
      </c>
      <c r="D32" s="221">
        <v>13300</v>
      </c>
      <c r="E32" s="241">
        <f t="shared" si="1"/>
        <v>65.5</v>
      </c>
      <c r="F32" s="232">
        <f t="shared" si="2"/>
        <v>10.2307692307692</v>
      </c>
      <c r="G32" s="265" t="str">
        <f t="shared" si="0"/>
        <v>是</v>
      </c>
    </row>
    <row r="33" s="631" customFormat="1" ht="36" customHeight="1" spans="1:7">
      <c r="A33" s="212" t="s">
        <v>78</v>
      </c>
      <c r="B33" s="218">
        <v>9</v>
      </c>
      <c r="C33" s="218">
        <v>9</v>
      </c>
      <c r="D33" s="218">
        <v>8</v>
      </c>
      <c r="E33" s="235">
        <f t="shared" si="1"/>
        <v>-0.111111111111111</v>
      </c>
      <c r="F33" s="234">
        <f t="shared" si="2"/>
        <v>0.888888888888889</v>
      </c>
      <c r="G33" s="636" t="str">
        <f t="shared" si="0"/>
        <v>是</v>
      </c>
    </row>
    <row r="34" s="631" customFormat="1" ht="36" customHeight="1" spans="1:7">
      <c r="A34" s="212" t="s">
        <v>79</v>
      </c>
      <c r="B34" s="218">
        <v>1</v>
      </c>
      <c r="C34" s="218">
        <v>10</v>
      </c>
      <c r="D34" s="218">
        <v>10</v>
      </c>
      <c r="E34" s="235">
        <f t="shared" si="1"/>
        <v>9</v>
      </c>
      <c r="F34" s="234">
        <f t="shared" si="2"/>
        <v>1</v>
      </c>
      <c r="G34" s="636" t="str">
        <f t="shared" si="0"/>
        <v>是</v>
      </c>
    </row>
    <row r="35" s="631" customFormat="1" ht="36" customHeight="1" spans="1:7">
      <c r="A35" s="212" t="s">
        <v>1727</v>
      </c>
      <c r="B35" s="218"/>
      <c r="C35" s="218"/>
      <c r="D35" s="218"/>
      <c r="E35" s="241" t="str">
        <f t="shared" si="1"/>
        <v/>
      </c>
      <c r="F35" s="234" t="str">
        <f t="shared" si="2"/>
        <v/>
      </c>
      <c r="G35" s="636" t="str">
        <f t="shared" si="0"/>
        <v>否</v>
      </c>
    </row>
    <row r="36" ht="36" customHeight="1" spans="1:11">
      <c r="A36" s="244" t="s">
        <v>254</v>
      </c>
      <c r="B36" s="221">
        <f>SUM(B32:B35)</f>
        <v>210</v>
      </c>
      <c r="C36" s="221">
        <f>SUM(C32:C35)</f>
        <v>1319</v>
      </c>
      <c r="D36" s="221">
        <f>SUM(D32:D35)</f>
        <v>13318</v>
      </c>
      <c r="E36" s="241">
        <f t="shared" si="1"/>
        <v>62.4190476190476</v>
      </c>
      <c r="F36" s="232">
        <f t="shared" si="2"/>
        <v>10.0970432145565</v>
      </c>
      <c r="G36" s="265" t="str">
        <f t="shared" si="0"/>
        <v>是</v>
      </c>
      <c r="I36" s="209" t="b">
        <f>B36='13'!B20</f>
        <v>1</v>
      </c>
      <c r="J36" s="209" t="b">
        <f>C36='13'!C20</f>
        <v>1</v>
      </c>
      <c r="K36" s="209" t="b">
        <f>D36='13'!D20</f>
        <v>1</v>
      </c>
    </row>
    <row r="37" ht="81" hidden="1" customHeight="1" spans="1:6">
      <c r="A37" s="637"/>
      <c r="B37" s="637"/>
      <c r="C37" s="637"/>
      <c r="D37" s="637"/>
      <c r="E37" s="637"/>
      <c r="F37" s="637"/>
    </row>
    <row r="38" hidden="1" spans="3:4">
      <c r="C38" s="246"/>
      <c r="D38" s="246"/>
    </row>
    <row r="39" hidden="1" spans="3:4">
      <c r="C39" s="246"/>
      <c r="D39" s="246"/>
    </row>
    <row r="40" ht="31.5" hidden="1" spans="1:4">
      <c r="A40" s="224" t="s">
        <v>255</v>
      </c>
      <c r="B40" s="224" t="b">
        <f>B36='13'!B20</f>
        <v>1</v>
      </c>
      <c r="C40" s="224" t="b">
        <f>C36='13'!C20</f>
        <v>1</v>
      </c>
      <c r="D40" s="224" t="b">
        <f>D36='13'!D20</f>
        <v>1</v>
      </c>
    </row>
    <row r="41" ht="31.5" hidden="1" spans="1:4">
      <c r="A41" s="224" t="s">
        <v>256</v>
      </c>
      <c r="B41" s="224">
        <f>B36-'13'!B20</f>
        <v>0</v>
      </c>
      <c r="C41" s="224">
        <f>C36-'13'!C20</f>
        <v>0</v>
      </c>
      <c r="D41" s="224">
        <f>D36-'13'!D20</f>
        <v>0</v>
      </c>
    </row>
  </sheetData>
  <autoFilter xmlns:etc="http://www.wps.cn/officeDocument/2017/etCustomData" ref="A4:G37" etc:filterBottomFollowUsedRange="0">
    <extLst/>
  </autoFilter>
  <mergeCells count="7">
    <mergeCell ref="A1:F1"/>
    <mergeCell ref="C3:D3"/>
    <mergeCell ref="E3:F3"/>
    <mergeCell ref="A37:F37"/>
    <mergeCell ref="A3:A4"/>
    <mergeCell ref="B3:B4"/>
    <mergeCell ref="G3:G4"/>
  </mergeCells>
  <conditionalFormatting sqref="B40:D40">
    <cfRule type="containsText" dxfId="5" priority="3" operator="between" text="FALSE">
      <formula>NOT(ISERROR(SEARCH("FALSE",B40)))</formula>
    </cfRule>
  </conditionalFormatting>
  <conditionalFormatting sqref="B41:D41">
    <cfRule type="cellIs" dxfId="4" priority="4" operator="notEqual">
      <formula>0</formula>
    </cfRule>
  </conditionalFormatting>
  <conditionalFormatting sqref="F38:F45">
    <cfRule type="cellIs" dxfId="8" priority="8" stopIfTrue="1" operator="lessThanOrEqual">
      <formula>-1</formula>
    </cfRule>
    <cfRule type="cellIs" dxfId="8" priority="7" stopIfTrue="1" operator="lessThanOrEqual">
      <formula>-1</formula>
    </cfRule>
  </conditionalFormatting>
  <conditionalFormatting sqref="G5:G36">
    <cfRule type="cellIs" dxfId="8" priority="9" stopIfTrue="1" operator="lessThanOrEqual">
      <formula>-1</formula>
    </cfRule>
  </conditionalFormatting>
  <conditionalFormatting sqref="F6:F21 F23:F25 F27 F29:F30 F32:F36">
    <cfRule type="cellIs" dxfId="7" priority="2"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pageSetUpPr fitToPage="1"/>
  </sheetPr>
  <dimension ref="A1:G24"/>
  <sheetViews>
    <sheetView showGridLines="0" showZeros="0" view="pageBreakPreview" zoomScale="70" zoomScaleNormal="100" workbookViewId="0">
      <pane ySplit="4" topLeftCell="A5" activePane="bottomLeft" state="frozen"/>
      <selection/>
      <selection pane="bottomLeft" activeCell="C3" sqref="C3:D3"/>
    </sheetView>
  </sheetViews>
  <sheetFormatPr defaultColWidth="9" defaultRowHeight="14.25" outlineLevelCol="6"/>
  <cols>
    <col min="1" max="1" width="43.775" style="209" customWidth="1"/>
    <col min="2" max="4" width="16.8833333333333" style="225" customWidth="1"/>
    <col min="5" max="6" width="15" style="225" customWidth="1"/>
    <col min="7" max="7" width="14.1083333333333" style="209" hidden="1" customWidth="1"/>
    <col min="8" max="16384" width="9" style="209"/>
  </cols>
  <sheetData>
    <row r="1" ht="45" customHeight="1" spans="1:6">
      <c r="A1" s="622" t="str">
        <f>YEAR(封面!$B$9)-1&amp;"年市本级国有资本经营预算支出执行情况表"</f>
        <v>2024年市本级国有资本经营预算支出执行情况表</v>
      </c>
      <c r="B1" s="622"/>
      <c r="C1" s="622"/>
      <c r="D1" s="622"/>
      <c r="E1" s="622"/>
      <c r="F1" s="622"/>
    </row>
    <row r="2" ht="20.1" customHeight="1" spans="1:6">
      <c r="A2" s="623" t="s">
        <v>1753</v>
      </c>
      <c r="B2" s="624"/>
      <c r="C2" s="625"/>
      <c r="D2" s="209"/>
      <c r="E2" s="626"/>
      <c r="F2" s="434" t="s">
        <v>130</v>
      </c>
    </row>
    <row r="3" ht="36" customHeight="1" spans="1:6">
      <c r="A3" s="535" t="s">
        <v>132</v>
      </c>
      <c r="B3" s="67" t="str">
        <f>YEAR(封面!$B$9)-2&amp;"年决算数"</f>
        <v>2023年决算数</v>
      </c>
      <c r="C3" s="67" t="str">
        <f>YEAR(封面!$B$9)-1&amp;"年"</f>
        <v>2024年</v>
      </c>
      <c r="D3" s="67"/>
      <c r="E3" s="535" t="s">
        <v>133</v>
      </c>
      <c r="F3" s="535"/>
    </row>
    <row r="4" ht="36" customHeight="1" spans="1:7">
      <c r="A4" s="535"/>
      <c r="B4" s="67"/>
      <c r="C4" s="67" t="s">
        <v>135</v>
      </c>
      <c r="D4" s="114" t="s">
        <v>136</v>
      </c>
      <c r="E4" s="67" t="str">
        <f>"比"&amp;YEAR(封面!$B$9)-2&amp;"年决算数增长%"</f>
        <v>比2023年决算数增长%</v>
      </c>
      <c r="F4" s="67" t="str">
        <f>"完成"&amp;YEAR(封面!$B$9)-1&amp;"年预算数的%"</f>
        <v>完成2024年预算数的%</v>
      </c>
      <c r="G4" s="536" t="s">
        <v>134</v>
      </c>
    </row>
    <row r="5" ht="36" customHeight="1" spans="1:7">
      <c r="A5" s="210" t="s">
        <v>1729</v>
      </c>
      <c r="B5" s="221">
        <f>SUM(B6:B7)</f>
        <v>0</v>
      </c>
      <c r="C5" s="221">
        <f>SUM(C6:C7)</f>
        <v>19</v>
      </c>
      <c r="D5" s="221">
        <f>SUM(D6:D7)</f>
        <v>7</v>
      </c>
      <c r="E5" s="627">
        <v>1</v>
      </c>
      <c r="F5" s="232">
        <f t="shared" ref="F5:F20" si="0">IF(C5&lt;&gt;0,D5/C5,"")</f>
        <v>0.368421052631579</v>
      </c>
      <c r="G5" s="265" t="str">
        <f t="shared" ref="G5:G20" si="1">IF(A5&lt;&gt;"",IF(SUM(B5:D5)&lt;&gt;0,"是","否"),"是")</f>
        <v>是</v>
      </c>
    </row>
    <row r="6" ht="36" customHeight="1" spans="1:7">
      <c r="A6" s="219" t="s">
        <v>1730</v>
      </c>
      <c r="B6" s="218"/>
      <c r="C6" s="230"/>
      <c r="D6" s="218"/>
      <c r="E6" s="235" t="str">
        <f t="shared" ref="E5:E15" si="2">IF(B6&gt;0,D6/B6-1,IF(B6&lt;0,-(D6/B6-1),""))</f>
        <v/>
      </c>
      <c r="F6" s="234" t="str">
        <f t="shared" si="0"/>
        <v/>
      </c>
      <c r="G6" s="265" t="str">
        <f t="shared" si="1"/>
        <v>否</v>
      </c>
    </row>
    <row r="7" ht="36" customHeight="1" spans="1:7">
      <c r="A7" s="219" t="s">
        <v>1735</v>
      </c>
      <c r="B7" s="218"/>
      <c r="C7" s="230">
        <v>19</v>
      </c>
      <c r="D7" s="218">
        <v>7</v>
      </c>
      <c r="E7" s="235">
        <v>1</v>
      </c>
      <c r="F7" s="234">
        <f t="shared" si="0"/>
        <v>0.368421052631579</v>
      </c>
      <c r="G7" s="265" t="str">
        <f t="shared" si="1"/>
        <v>是</v>
      </c>
    </row>
    <row r="8" ht="36" customHeight="1" spans="1:7">
      <c r="A8" s="210" t="s">
        <v>1736</v>
      </c>
      <c r="B8" s="221">
        <f>SUM(B9:B10)</f>
        <v>0</v>
      </c>
      <c r="C8" s="221">
        <f>SUM(C9:C10)</f>
        <v>0</v>
      </c>
      <c r="D8" s="221">
        <f>SUM(D9:D10)</f>
        <v>0</v>
      </c>
      <c r="E8" s="241" t="str">
        <f t="shared" si="2"/>
        <v/>
      </c>
      <c r="F8" s="232" t="str">
        <f t="shared" si="0"/>
        <v/>
      </c>
      <c r="G8" s="265" t="str">
        <f t="shared" si="1"/>
        <v>否</v>
      </c>
    </row>
    <row r="9" ht="36" customHeight="1" spans="1:7">
      <c r="A9" s="219" t="s">
        <v>1737</v>
      </c>
      <c r="B9" s="218"/>
      <c r="C9" s="230"/>
      <c r="D9" s="218"/>
      <c r="E9" s="235" t="str">
        <f t="shared" si="2"/>
        <v/>
      </c>
      <c r="F9" s="234" t="str">
        <f t="shared" si="0"/>
        <v/>
      </c>
      <c r="G9" s="265" t="str">
        <f t="shared" si="1"/>
        <v>否</v>
      </c>
    </row>
    <row r="10" ht="36" customHeight="1" spans="1:7">
      <c r="A10" s="219" t="s">
        <v>1742</v>
      </c>
      <c r="B10" s="218"/>
      <c r="C10" s="230"/>
      <c r="D10" s="218"/>
      <c r="E10" s="235" t="str">
        <f t="shared" si="2"/>
        <v/>
      </c>
      <c r="F10" s="234" t="str">
        <f t="shared" si="0"/>
        <v/>
      </c>
      <c r="G10" s="265" t="str">
        <f t="shared" si="1"/>
        <v>否</v>
      </c>
    </row>
    <row r="11" ht="36" customHeight="1" spans="1:7">
      <c r="A11" s="210" t="s">
        <v>1743</v>
      </c>
      <c r="B11" s="221">
        <f>B12</f>
        <v>0</v>
      </c>
      <c r="C11" s="221">
        <f>C12</f>
        <v>0</v>
      </c>
      <c r="D11" s="221">
        <f>D12</f>
        <v>0</v>
      </c>
      <c r="E11" s="241" t="str">
        <f t="shared" si="2"/>
        <v/>
      </c>
      <c r="F11" s="232" t="str">
        <f t="shared" si="0"/>
        <v/>
      </c>
      <c r="G11" s="265" t="str">
        <f t="shared" si="1"/>
        <v>否</v>
      </c>
    </row>
    <row r="12" ht="36" customHeight="1" spans="1:7">
      <c r="A12" s="219" t="s">
        <v>1744</v>
      </c>
      <c r="B12" s="218"/>
      <c r="C12" s="230"/>
      <c r="D12" s="218"/>
      <c r="E12" s="235" t="str">
        <f t="shared" si="2"/>
        <v/>
      </c>
      <c r="F12" s="234" t="str">
        <f t="shared" si="0"/>
        <v/>
      </c>
      <c r="G12" s="265" t="str">
        <f t="shared" si="1"/>
        <v>否</v>
      </c>
    </row>
    <row r="13" ht="36" customHeight="1" spans="1:7">
      <c r="A13" s="210" t="s">
        <v>1747</v>
      </c>
      <c r="B13" s="221">
        <f>B14</f>
        <v>0</v>
      </c>
      <c r="C13" s="221">
        <f>C14</f>
        <v>0</v>
      </c>
      <c r="D13" s="221">
        <f>D14</f>
        <v>0</v>
      </c>
      <c r="E13" s="241" t="str">
        <f t="shared" si="2"/>
        <v/>
      </c>
      <c r="F13" s="232" t="str">
        <f t="shared" si="0"/>
        <v/>
      </c>
      <c r="G13" s="265" t="str">
        <f t="shared" si="1"/>
        <v>否</v>
      </c>
    </row>
    <row r="14" ht="36" customHeight="1" spans="1:7">
      <c r="A14" s="219" t="s">
        <v>1748</v>
      </c>
      <c r="B14" s="218"/>
      <c r="C14" s="230"/>
      <c r="D14" s="218"/>
      <c r="E14" s="235" t="str">
        <f t="shared" si="2"/>
        <v/>
      </c>
      <c r="F14" s="234" t="str">
        <f t="shared" si="0"/>
        <v/>
      </c>
      <c r="G14" s="265" t="str">
        <f t="shared" si="1"/>
        <v>否</v>
      </c>
    </row>
    <row r="15" ht="36" customHeight="1" spans="1:7">
      <c r="A15" s="244" t="s">
        <v>1754</v>
      </c>
      <c r="B15" s="221">
        <f>B5+B8+B11+B13</f>
        <v>0</v>
      </c>
      <c r="C15" s="221">
        <f>C5+C8+C11+C13</f>
        <v>19</v>
      </c>
      <c r="D15" s="221">
        <f>D5+D8+D11+D13</f>
        <v>7</v>
      </c>
      <c r="E15" s="241">
        <v>1</v>
      </c>
      <c r="F15" s="232">
        <f t="shared" si="0"/>
        <v>0.368421052631579</v>
      </c>
      <c r="G15" s="265" t="str">
        <f t="shared" si="1"/>
        <v>是</v>
      </c>
    </row>
    <row r="16" ht="36" customHeight="1" spans="1:7">
      <c r="A16" s="628" t="s">
        <v>283</v>
      </c>
      <c r="B16" s="221">
        <f>SUM(B17:B18)</f>
        <v>200</v>
      </c>
      <c r="C16" s="221">
        <f>SUM(C17:C18)</f>
        <v>1300</v>
      </c>
      <c r="D16" s="221">
        <f>SUM(D17:D18)</f>
        <v>13300</v>
      </c>
      <c r="E16" s="241">
        <f>IF(B16&gt;0,D16/B16-1,IF(B16&lt;0,-(D16/B16-1),""))</f>
        <v>65.5</v>
      </c>
      <c r="F16" s="232">
        <f t="shared" si="0"/>
        <v>10.2307692307692</v>
      </c>
      <c r="G16" s="265" t="str">
        <f t="shared" si="1"/>
        <v>是</v>
      </c>
    </row>
    <row r="17" ht="36" customHeight="1" spans="1:7">
      <c r="A17" s="219" t="s">
        <v>1750</v>
      </c>
      <c r="B17" s="218"/>
      <c r="C17" s="218"/>
      <c r="D17" s="218"/>
      <c r="E17" s="235" t="str">
        <f>IF(B17&gt;0,D17/B17-1,IF(B17&lt;0,-(D17/B17-1),""))</f>
        <v/>
      </c>
      <c r="F17" s="234" t="str">
        <f t="shared" si="0"/>
        <v/>
      </c>
      <c r="G17" s="265" t="str">
        <f t="shared" si="1"/>
        <v>否</v>
      </c>
    </row>
    <row r="18" ht="36" customHeight="1" spans="1:7">
      <c r="A18" s="219" t="s">
        <v>26</v>
      </c>
      <c r="B18" s="218">
        <v>200</v>
      </c>
      <c r="C18" s="230">
        <v>1300</v>
      </c>
      <c r="D18" s="218">
        <v>13300</v>
      </c>
      <c r="E18" s="235">
        <f>IF(B18&gt;0,D18/B18-1,IF(B18&lt;0,-(D18/B18-1),""))</f>
        <v>65.5</v>
      </c>
      <c r="F18" s="234">
        <f t="shared" si="0"/>
        <v>10.2307692307692</v>
      </c>
      <c r="G18" s="265" t="str">
        <f t="shared" si="1"/>
        <v>是</v>
      </c>
    </row>
    <row r="19" ht="36" customHeight="1" spans="1:7">
      <c r="A19" s="629" t="s">
        <v>82</v>
      </c>
      <c r="B19" s="221">
        <v>10</v>
      </c>
      <c r="C19" s="221"/>
      <c r="D19" s="221">
        <v>11</v>
      </c>
      <c r="E19" s="241">
        <f>IF(B19&gt;0,D19/B19-1,IF(B19&lt;0,-(D19/B19-1),""))</f>
        <v>0.1</v>
      </c>
      <c r="F19" s="234" t="str">
        <f t="shared" si="0"/>
        <v/>
      </c>
      <c r="G19" s="265" t="str">
        <f t="shared" si="1"/>
        <v>是</v>
      </c>
    </row>
    <row r="20" ht="36" customHeight="1" spans="1:7">
      <c r="A20" s="244" t="s">
        <v>298</v>
      </c>
      <c r="B20" s="221">
        <f>B15+B16+B19</f>
        <v>210</v>
      </c>
      <c r="C20" s="221">
        <f>C15+C16+C19</f>
        <v>1319</v>
      </c>
      <c r="D20" s="221">
        <f>D15+D16+D19</f>
        <v>13318</v>
      </c>
      <c r="E20" s="241">
        <f>IF(B20&gt;0,D20/B20-1,IF(B20&lt;0,-(D20/B20-1),""))</f>
        <v>62.4190476190476</v>
      </c>
      <c r="F20" s="232">
        <f t="shared" si="0"/>
        <v>10.0970432145565</v>
      </c>
      <c r="G20" s="265" t="str">
        <f t="shared" si="1"/>
        <v>是</v>
      </c>
    </row>
    <row r="21" hidden="1" spans="1:6">
      <c r="A21" s="630"/>
      <c r="B21" s="630"/>
      <c r="C21" s="630"/>
      <c r="D21" s="630"/>
      <c r="E21" s="630"/>
      <c r="F21" s="630"/>
    </row>
    <row r="22" hidden="1" spans="4:4">
      <c r="D22" s="246"/>
    </row>
    <row r="23" ht="31.5" hidden="1" spans="1:4">
      <c r="A23" s="224" t="s">
        <v>255</v>
      </c>
      <c r="B23" s="224" t="b">
        <f>B20='12'!B36</f>
        <v>1</v>
      </c>
      <c r="C23" s="224" t="b">
        <f>C20='12'!C36</f>
        <v>1</v>
      </c>
      <c r="D23" s="224" t="b">
        <f>D20='12'!D36</f>
        <v>1</v>
      </c>
    </row>
    <row r="24" ht="31.5" hidden="1" spans="1:4">
      <c r="A24" s="224" t="s">
        <v>256</v>
      </c>
      <c r="B24" s="224">
        <f>B20-'12'!B36</f>
        <v>0</v>
      </c>
      <c r="C24" s="224">
        <f>C20-'12'!C36</f>
        <v>0</v>
      </c>
      <c r="D24" s="224">
        <f>D20-'12'!D36</f>
        <v>0</v>
      </c>
    </row>
  </sheetData>
  <autoFilter xmlns:etc="http://www.wps.cn/officeDocument/2017/etCustomData" ref="A4:G21" etc:filterBottomFollowUsedRange="0">
    <extLst/>
  </autoFilter>
  <mergeCells count="6">
    <mergeCell ref="A1:F1"/>
    <mergeCell ref="C3:D3"/>
    <mergeCell ref="E3:F3"/>
    <mergeCell ref="A21:F21"/>
    <mergeCell ref="A3:A4"/>
    <mergeCell ref="B3:B4"/>
  </mergeCells>
  <conditionalFormatting sqref="F5">
    <cfRule type="cellIs" dxfId="7" priority="2" stopIfTrue="1" operator="lessThanOrEqual">
      <formula>-1</formula>
    </cfRule>
  </conditionalFormatting>
  <conditionalFormatting sqref="B23:D23">
    <cfRule type="containsText" dxfId="5" priority="5" operator="between" text="FALSE">
      <formula>NOT(ISERROR(SEARCH("FALSE",B23)))</formula>
    </cfRule>
  </conditionalFormatting>
  <conditionalFormatting sqref="B24:D24">
    <cfRule type="cellIs" dxfId="4" priority="6" operator="notEqual">
      <formula>0</formula>
    </cfRule>
  </conditionalFormatting>
  <conditionalFormatting sqref="F6:F15">
    <cfRule type="cellIs" dxfId="7" priority="4" stopIfTrue="1" operator="lessThanOrEqual">
      <formula>-1</formula>
    </cfRule>
    <cfRule type="cellIs" dxfId="7" priority="3" stopIfTrue="1" operator="greaterThan">
      <formula>10</formula>
    </cfRule>
  </conditionalFormatting>
  <conditionalFormatting sqref="F16:F20">
    <cfRule type="cellIs" dxfId="7" priority="1" stopIfTrue="1" operator="lessThanOrEqual">
      <formula>-1</formula>
    </cfRule>
  </conditionalFormatting>
  <conditionalFormatting sqref="G5:G20">
    <cfRule type="cellIs" dxfId="8" priority="10"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7" fitToHeight="0" orientation="portrait"/>
  <headerFooter alignWithMargins="0">
    <oddFooter>&amp;C&amp;18- &amp;P -</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8991363261818"/>
  </sheetPr>
  <dimension ref="A1:XEW58"/>
  <sheetViews>
    <sheetView view="pageBreakPreview" zoomScale="70" zoomScaleNormal="85" workbookViewId="0">
      <selection activeCell="D3" sqref="D3"/>
    </sheetView>
  </sheetViews>
  <sheetFormatPr defaultColWidth="9" defaultRowHeight="14.25"/>
  <cols>
    <col min="1" max="1" width="107.883333333333" style="761" customWidth="1"/>
    <col min="2" max="2" width="11.4416666666667" style="761" customWidth="1"/>
    <col min="3" max="3" width="68.8833333333333" style="761" customWidth="1"/>
    <col min="4" max="16384" width="9" style="761"/>
  </cols>
  <sheetData>
    <row r="1" ht="36" spans="1:3">
      <c r="A1" s="762" t="s">
        <v>3</v>
      </c>
      <c r="B1" s="755" t="s">
        <v>4</v>
      </c>
      <c r="C1" s="755"/>
    </row>
    <row r="2" ht="20.1" customHeight="1" spans="2:3">
      <c r="B2" s="763"/>
      <c r="C2" s="763"/>
    </row>
    <row r="3" customFormat="1" ht="34.5" customHeight="1" spans="1:3">
      <c r="A3" s="764" t="str">
        <f>"一、"&amp;YEAR(封面!$B$9)-1&amp;"年地方一般公共预算执行情况报表"</f>
        <v>一、2024年地方一般公共预算执行情况报表</v>
      </c>
      <c r="B3" s="763"/>
      <c r="C3" s="763"/>
    </row>
    <row r="4" s="760" customFormat="1" ht="34.5" customHeight="1" spans="1:3">
      <c r="A4" s="765" t="str">
        <f>B4&amp;"、"&amp;C4</f>
        <v>表一、2024年澄江市地方一般公共预算收支情况表</v>
      </c>
      <c r="B4" s="758" t="str">
        <f>'01-1'!$B$2</f>
        <v>表一</v>
      </c>
      <c r="C4" s="135" t="str">
        <f>'01-1'!$B$1</f>
        <v>2024年澄江市地方一般公共预算收支情况表</v>
      </c>
    </row>
    <row r="5" s="760" customFormat="1" ht="34.5" customHeight="1" spans="1:3">
      <c r="A5" s="765" t="str">
        <f>B5&amp;"、"&amp;C5</f>
        <v>表二、2024年澄江市地方一般公共预算支出执行情况表</v>
      </c>
      <c r="B5" s="758" t="str">
        <f>'02'!$C$2</f>
        <v>表二</v>
      </c>
      <c r="C5" s="135" t="str">
        <f>'02'!$C$1</f>
        <v>2024年澄江市地方一般公共预算支出执行情况表</v>
      </c>
    </row>
    <row r="6" s="760" customFormat="1" ht="34.5" customHeight="1" spans="1:3">
      <c r="A6" s="765" t="str">
        <f>B6&amp;"、"&amp;C6</f>
        <v>表三、2024年市本级地方一般公共预算收支情况表</v>
      </c>
      <c r="B6" s="758" t="str">
        <f>'03-1'!$B$2</f>
        <v>表三</v>
      </c>
      <c r="C6" s="135" t="str">
        <f>'03-1'!$B$1</f>
        <v>2024年市本级地方一般公共预算收支情况表</v>
      </c>
    </row>
    <row r="7" s="760" customFormat="1" ht="34.5" customHeight="1" spans="1:3">
      <c r="A7" s="765" t="str">
        <f>B7&amp;"、"&amp;C7</f>
        <v>表四、2024年市本级地方一般公共预算支出执行情况表</v>
      </c>
      <c r="B7" s="758" t="str">
        <f>'04'!$C$2</f>
        <v>表四</v>
      </c>
      <c r="C7" s="135" t="str">
        <f>'04'!$C$1</f>
        <v>2024年市本级地方一般公共预算支出执行情况表</v>
      </c>
    </row>
    <row r="8" s="760" customFormat="1" ht="34.5" customHeight="1" spans="1:16377">
      <c r="A8" s="765" t="str">
        <f>B8&amp;"、"&amp;C8</f>
        <v>表五、2024年市本级预备费安排情况表</v>
      </c>
      <c r="B8" s="758" t="str">
        <f>'05'!A2</f>
        <v>表五</v>
      </c>
      <c r="C8" s="135" t="str">
        <f>'05'!A1</f>
        <v>2024年市本级预备费安排情况表</v>
      </c>
      <c r="D8" s="761"/>
      <c r="E8" s="761"/>
      <c r="F8" s="761"/>
      <c r="G8" s="761"/>
      <c r="H8" s="761"/>
      <c r="I8" s="761"/>
      <c r="J8" s="761"/>
      <c r="K8" s="761"/>
      <c r="L8" s="761"/>
      <c r="M8" s="761"/>
      <c r="N8" s="761"/>
      <c r="O8" s="761"/>
      <c r="P8" s="761"/>
      <c r="Q8" s="761"/>
      <c r="R8" s="761"/>
      <c r="S8" s="761"/>
      <c r="T8" s="761"/>
      <c r="U8" s="761"/>
      <c r="V8" s="761"/>
      <c r="W8" s="761"/>
      <c r="X8" s="761"/>
      <c r="Y8" s="761"/>
      <c r="Z8" s="761"/>
      <c r="AA8" s="761"/>
      <c r="AB8" s="761"/>
      <c r="AC8" s="761"/>
      <c r="AD8" s="761"/>
      <c r="AE8" s="761"/>
      <c r="AF8" s="761"/>
      <c r="AG8" s="761"/>
      <c r="AH8" s="761"/>
      <c r="AI8" s="761"/>
      <c r="AJ8" s="761"/>
      <c r="AK8" s="761"/>
      <c r="AL8" s="761"/>
      <c r="AM8" s="761"/>
      <c r="AN8" s="761"/>
      <c r="AO8" s="761"/>
      <c r="AP8" s="761"/>
      <c r="AQ8" s="761"/>
      <c r="AR8" s="761"/>
      <c r="AS8" s="761"/>
      <c r="AT8" s="761"/>
      <c r="AU8" s="761"/>
      <c r="AV8" s="761"/>
      <c r="AW8" s="761"/>
      <c r="AX8" s="761"/>
      <c r="AY8" s="761"/>
      <c r="AZ8" s="761"/>
      <c r="BA8" s="761"/>
      <c r="BB8" s="761"/>
      <c r="BC8" s="761"/>
      <c r="BD8" s="761"/>
      <c r="BE8" s="761"/>
      <c r="BF8" s="761"/>
      <c r="BG8" s="761"/>
      <c r="BH8" s="761"/>
      <c r="BI8" s="761"/>
      <c r="BJ8" s="761"/>
      <c r="BK8" s="761"/>
      <c r="BL8" s="761"/>
      <c r="BM8" s="761"/>
      <c r="BN8" s="761"/>
      <c r="BO8" s="761"/>
      <c r="BP8" s="761"/>
      <c r="BQ8" s="761"/>
      <c r="BR8" s="761"/>
      <c r="BS8" s="761"/>
      <c r="BT8" s="761"/>
      <c r="BU8" s="761"/>
      <c r="BV8" s="761"/>
      <c r="BW8" s="761"/>
      <c r="BX8" s="761"/>
      <c r="BY8" s="761"/>
      <c r="BZ8" s="761"/>
      <c r="CA8" s="761"/>
      <c r="CB8" s="761"/>
      <c r="CC8" s="761"/>
      <c r="CD8" s="761"/>
      <c r="CE8" s="761"/>
      <c r="CF8" s="761"/>
      <c r="CG8" s="761"/>
      <c r="CH8" s="761"/>
      <c r="CI8" s="761"/>
      <c r="CJ8" s="761"/>
      <c r="CK8" s="761"/>
      <c r="CL8" s="761"/>
      <c r="CM8" s="761"/>
      <c r="CN8" s="761"/>
      <c r="CO8" s="761"/>
      <c r="CP8" s="761"/>
      <c r="CQ8" s="761"/>
      <c r="CR8" s="761"/>
      <c r="CS8" s="761"/>
      <c r="CT8" s="761"/>
      <c r="CU8" s="761"/>
      <c r="CV8" s="761"/>
      <c r="CW8" s="761"/>
      <c r="CX8" s="761"/>
      <c r="CY8" s="761"/>
      <c r="CZ8" s="761"/>
      <c r="DA8" s="761"/>
      <c r="DB8" s="761"/>
      <c r="DC8" s="761"/>
      <c r="DD8" s="761"/>
      <c r="DE8" s="761"/>
      <c r="DF8" s="761"/>
      <c r="DG8" s="761"/>
      <c r="DH8" s="761"/>
      <c r="DI8" s="761"/>
      <c r="DJ8" s="761"/>
      <c r="DK8" s="761"/>
      <c r="DL8" s="761"/>
      <c r="DM8" s="761"/>
      <c r="DN8" s="761"/>
      <c r="DO8" s="761"/>
      <c r="DP8" s="761"/>
      <c r="DQ8" s="761"/>
      <c r="DR8" s="761"/>
      <c r="DS8" s="761"/>
      <c r="DT8" s="761"/>
      <c r="DU8" s="761"/>
      <c r="DV8" s="761"/>
      <c r="DW8" s="761"/>
      <c r="DX8" s="761"/>
      <c r="DY8" s="761"/>
      <c r="DZ8" s="761"/>
      <c r="EA8" s="761"/>
      <c r="EB8" s="761"/>
      <c r="EC8" s="761"/>
      <c r="ED8" s="761"/>
      <c r="EE8" s="761"/>
      <c r="EF8" s="761"/>
      <c r="EG8" s="761"/>
      <c r="EH8" s="761"/>
      <c r="EI8" s="761"/>
      <c r="EJ8" s="761"/>
      <c r="EK8" s="761"/>
      <c r="EL8" s="761"/>
      <c r="EM8" s="761"/>
      <c r="EN8" s="761"/>
      <c r="EO8" s="761"/>
      <c r="EP8" s="761"/>
      <c r="EQ8" s="761"/>
      <c r="ER8" s="761"/>
      <c r="ES8" s="761"/>
      <c r="ET8" s="761"/>
      <c r="EU8" s="761"/>
      <c r="EV8" s="761"/>
      <c r="EW8" s="761"/>
      <c r="EX8" s="761"/>
      <c r="EY8" s="761"/>
      <c r="EZ8" s="761"/>
      <c r="FA8" s="761"/>
      <c r="FB8" s="761"/>
      <c r="FC8" s="761"/>
      <c r="FD8" s="761"/>
      <c r="FE8" s="761"/>
      <c r="FF8" s="761"/>
      <c r="FG8" s="761"/>
      <c r="FH8" s="761"/>
      <c r="FI8" s="761"/>
      <c r="FJ8" s="761"/>
      <c r="FK8" s="761"/>
      <c r="FL8" s="761"/>
      <c r="FM8" s="761"/>
      <c r="FN8" s="761"/>
      <c r="FO8" s="761"/>
      <c r="FP8" s="761"/>
      <c r="FQ8" s="761"/>
      <c r="FR8" s="761"/>
      <c r="FS8" s="761"/>
      <c r="FT8" s="761"/>
      <c r="FU8" s="761"/>
      <c r="FV8" s="761"/>
      <c r="FW8" s="761"/>
      <c r="FX8" s="761"/>
      <c r="FY8" s="761"/>
      <c r="FZ8" s="761"/>
      <c r="GA8" s="761"/>
      <c r="GB8" s="761"/>
      <c r="GC8" s="761"/>
      <c r="GD8" s="761"/>
      <c r="GE8" s="761"/>
      <c r="GF8" s="761"/>
      <c r="GG8" s="761"/>
      <c r="GH8" s="761"/>
      <c r="GI8" s="761"/>
      <c r="GJ8" s="761"/>
      <c r="GK8" s="761"/>
      <c r="GL8" s="761"/>
      <c r="GM8" s="761"/>
      <c r="GN8" s="761"/>
      <c r="GO8" s="761"/>
      <c r="GP8" s="761"/>
      <c r="GQ8" s="761"/>
      <c r="GR8" s="761"/>
      <c r="GS8" s="761"/>
      <c r="GT8" s="761"/>
      <c r="GU8" s="761"/>
      <c r="GV8" s="761"/>
      <c r="GW8" s="761"/>
      <c r="GX8" s="761"/>
      <c r="GY8" s="761"/>
      <c r="GZ8" s="761"/>
      <c r="HA8" s="761"/>
      <c r="HB8" s="761"/>
      <c r="HC8" s="761"/>
      <c r="HD8" s="761"/>
      <c r="HE8" s="761"/>
      <c r="HF8" s="761"/>
      <c r="HG8" s="761"/>
      <c r="HH8" s="761"/>
      <c r="HI8" s="761"/>
      <c r="HJ8" s="761"/>
      <c r="HK8" s="761"/>
      <c r="HL8" s="761"/>
      <c r="HM8" s="761"/>
      <c r="HN8" s="761"/>
      <c r="HO8" s="761"/>
      <c r="HP8" s="761"/>
      <c r="HQ8" s="761"/>
      <c r="HR8" s="761"/>
      <c r="HS8" s="761"/>
      <c r="HT8" s="761"/>
      <c r="HU8" s="761"/>
      <c r="HV8" s="761"/>
      <c r="HW8" s="761"/>
      <c r="HX8" s="761"/>
      <c r="HY8" s="761"/>
      <c r="HZ8" s="761"/>
      <c r="IA8" s="761"/>
      <c r="IB8" s="761"/>
      <c r="IC8" s="761"/>
      <c r="ID8" s="761"/>
      <c r="IE8" s="761"/>
      <c r="IF8" s="761"/>
      <c r="IG8" s="761"/>
      <c r="IH8" s="761"/>
      <c r="II8" s="761"/>
      <c r="IJ8" s="761"/>
      <c r="IK8" s="761"/>
      <c r="IL8" s="761"/>
      <c r="IM8" s="761"/>
      <c r="IN8" s="761"/>
      <c r="IO8" s="761"/>
      <c r="IP8" s="761"/>
      <c r="IQ8" s="761"/>
      <c r="IR8" s="761"/>
      <c r="IS8" s="761"/>
      <c r="IT8" s="761"/>
      <c r="IU8" s="761"/>
      <c r="IV8" s="761"/>
      <c r="IW8" s="761"/>
      <c r="IX8" s="761"/>
      <c r="IY8" s="761"/>
      <c r="IZ8" s="761"/>
      <c r="JA8" s="761"/>
      <c r="JB8" s="761"/>
      <c r="JC8" s="761"/>
      <c r="JD8" s="761"/>
      <c r="JE8" s="761"/>
      <c r="JF8" s="761"/>
      <c r="JG8" s="761"/>
      <c r="JH8" s="761"/>
      <c r="JI8" s="761"/>
      <c r="JJ8" s="761"/>
      <c r="JK8" s="761"/>
      <c r="JL8" s="761"/>
      <c r="JM8" s="761"/>
      <c r="JN8" s="761"/>
      <c r="JO8" s="761"/>
      <c r="JP8" s="761"/>
      <c r="JQ8" s="761"/>
      <c r="JR8" s="761"/>
      <c r="JS8" s="761"/>
      <c r="JT8" s="761"/>
      <c r="JU8" s="761"/>
      <c r="JV8" s="761"/>
      <c r="JW8" s="761"/>
      <c r="JX8" s="761"/>
      <c r="JY8" s="761"/>
      <c r="JZ8" s="761"/>
      <c r="KA8" s="761"/>
      <c r="KB8" s="761"/>
      <c r="KC8" s="761"/>
      <c r="KD8" s="761"/>
      <c r="KE8" s="761"/>
      <c r="KF8" s="761"/>
      <c r="KG8" s="761"/>
      <c r="KH8" s="761"/>
      <c r="KI8" s="761"/>
      <c r="KJ8" s="761"/>
      <c r="KK8" s="761"/>
      <c r="KL8" s="761"/>
      <c r="KM8" s="761"/>
      <c r="KN8" s="761"/>
      <c r="KO8" s="761"/>
      <c r="KP8" s="761"/>
      <c r="KQ8" s="761"/>
      <c r="KR8" s="761"/>
      <c r="KS8" s="761"/>
      <c r="KT8" s="761"/>
      <c r="KU8" s="761"/>
      <c r="KV8" s="761"/>
      <c r="KW8" s="761"/>
      <c r="KX8" s="761"/>
      <c r="KY8" s="761"/>
      <c r="KZ8" s="761"/>
      <c r="LA8" s="761"/>
      <c r="LB8" s="761"/>
      <c r="LC8" s="761"/>
      <c r="LD8" s="761"/>
      <c r="LE8" s="761"/>
      <c r="LF8" s="761"/>
      <c r="LG8" s="761"/>
      <c r="LH8" s="761"/>
      <c r="LI8" s="761"/>
      <c r="LJ8" s="761"/>
      <c r="LK8" s="761"/>
      <c r="LL8" s="761"/>
      <c r="LM8" s="761"/>
      <c r="LN8" s="761"/>
      <c r="LO8" s="761"/>
      <c r="LP8" s="761"/>
      <c r="LQ8" s="761"/>
      <c r="LR8" s="761"/>
      <c r="LS8" s="761"/>
      <c r="LT8" s="761"/>
      <c r="LU8" s="761"/>
      <c r="LV8" s="761"/>
      <c r="LW8" s="761"/>
      <c r="LX8" s="761"/>
      <c r="LY8" s="761"/>
      <c r="LZ8" s="761"/>
      <c r="MA8" s="761"/>
      <c r="MB8" s="761"/>
      <c r="MC8" s="761"/>
      <c r="MD8" s="761"/>
      <c r="ME8" s="761"/>
      <c r="MF8" s="761"/>
      <c r="MG8" s="761"/>
      <c r="MH8" s="761"/>
      <c r="MI8" s="761"/>
      <c r="MJ8" s="761"/>
      <c r="MK8" s="761"/>
      <c r="ML8" s="761"/>
      <c r="MM8" s="761"/>
      <c r="MN8" s="761"/>
      <c r="MO8" s="761"/>
      <c r="MP8" s="761"/>
      <c r="MQ8" s="761"/>
      <c r="MR8" s="761"/>
      <c r="MS8" s="761"/>
      <c r="MT8" s="761"/>
      <c r="MU8" s="761"/>
      <c r="MV8" s="761"/>
      <c r="MW8" s="761"/>
      <c r="MX8" s="761"/>
      <c r="MY8" s="761"/>
      <c r="MZ8" s="761"/>
      <c r="NA8" s="761"/>
      <c r="NB8" s="761"/>
      <c r="NC8" s="761"/>
      <c r="ND8" s="761"/>
      <c r="NE8" s="761"/>
      <c r="NF8" s="761"/>
      <c r="NG8" s="761"/>
      <c r="NH8" s="761"/>
      <c r="NI8" s="761"/>
      <c r="NJ8" s="761"/>
      <c r="NK8" s="761"/>
      <c r="NL8" s="761"/>
      <c r="NM8" s="761"/>
      <c r="NN8" s="761"/>
      <c r="NO8" s="761"/>
      <c r="NP8" s="761"/>
      <c r="NQ8" s="761"/>
      <c r="NR8" s="761"/>
      <c r="NS8" s="761"/>
      <c r="NT8" s="761"/>
      <c r="NU8" s="761"/>
      <c r="NV8" s="761"/>
      <c r="NW8" s="761"/>
      <c r="NX8" s="761"/>
      <c r="NY8" s="761"/>
      <c r="NZ8" s="761"/>
      <c r="OA8" s="761"/>
      <c r="OB8" s="761"/>
      <c r="OC8" s="761"/>
      <c r="OD8" s="761"/>
      <c r="OE8" s="761"/>
      <c r="OF8" s="761"/>
      <c r="OG8" s="761"/>
      <c r="OH8" s="761"/>
      <c r="OI8" s="761"/>
      <c r="OJ8" s="761"/>
      <c r="OK8" s="761"/>
      <c r="OL8" s="761"/>
      <c r="OM8" s="761"/>
      <c r="ON8" s="761"/>
      <c r="OO8" s="761"/>
      <c r="OP8" s="761"/>
      <c r="OQ8" s="761"/>
      <c r="OR8" s="761"/>
      <c r="OS8" s="761"/>
      <c r="OT8" s="761"/>
      <c r="OU8" s="761"/>
      <c r="OV8" s="761"/>
      <c r="OW8" s="761"/>
      <c r="OX8" s="761"/>
      <c r="OY8" s="761"/>
      <c r="OZ8" s="761"/>
      <c r="PA8" s="761"/>
      <c r="PB8" s="761"/>
      <c r="PC8" s="761"/>
      <c r="PD8" s="761"/>
      <c r="PE8" s="761"/>
      <c r="PF8" s="761"/>
      <c r="PG8" s="761"/>
      <c r="PH8" s="761"/>
      <c r="PI8" s="761"/>
      <c r="PJ8" s="761"/>
      <c r="PK8" s="761"/>
      <c r="PL8" s="761"/>
      <c r="PM8" s="761"/>
      <c r="PN8" s="761"/>
      <c r="PO8" s="761"/>
      <c r="PP8" s="761"/>
      <c r="PQ8" s="761"/>
      <c r="PR8" s="761"/>
      <c r="PS8" s="761"/>
      <c r="PT8" s="761"/>
      <c r="PU8" s="761"/>
      <c r="PV8" s="761"/>
      <c r="PW8" s="761"/>
      <c r="PX8" s="761"/>
      <c r="PY8" s="761"/>
      <c r="PZ8" s="761"/>
      <c r="QA8" s="761"/>
      <c r="QB8" s="761"/>
      <c r="QC8" s="761"/>
      <c r="QD8" s="761"/>
      <c r="QE8" s="761"/>
      <c r="QF8" s="761"/>
      <c r="QG8" s="761"/>
      <c r="QH8" s="761"/>
      <c r="QI8" s="761"/>
      <c r="QJ8" s="761"/>
      <c r="QK8" s="761"/>
      <c r="QL8" s="761"/>
      <c r="QM8" s="761"/>
      <c r="QN8" s="761"/>
      <c r="QO8" s="761"/>
      <c r="QP8" s="761"/>
      <c r="QQ8" s="761"/>
      <c r="QR8" s="761"/>
      <c r="QS8" s="761"/>
      <c r="QT8" s="761"/>
      <c r="QU8" s="761"/>
      <c r="QV8" s="761"/>
      <c r="QW8" s="761"/>
      <c r="QX8" s="761"/>
      <c r="QY8" s="761"/>
      <c r="QZ8" s="761"/>
      <c r="RA8" s="761"/>
      <c r="RB8" s="761"/>
      <c r="RC8" s="761"/>
      <c r="RD8" s="761"/>
      <c r="RE8" s="761"/>
      <c r="RF8" s="761"/>
      <c r="RG8" s="761"/>
      <c r="RH8" s="761"/>
      <c r="RI8" s="761"/>
      <c r="RJ8" s="761"/>
      <c r="RK8" s="761"/>
      <c r="RL8" s="761"/>
      <c r="RM8" s="761"/>
      <c r="RN8" s="761"/>
      <c r="RO8" s="761"/>
      <c r="RP8" s="761"/>
      <c r="RQ8" s="761"/>
      <c r="RR8" s="761"/>
      <c r="RS8" s="761"/>
      <c r="RT8" s="761"/>
      <c r="RU8" s="761"/>
      <c r="RV8" s="761"/>
      <c r="RW8" s="761"/>
      <c r="RX8" s="761"/>
      <c r="RY8" s="761"/>
      <c r="RZ8" s="761"/>
      <c r="SA8" s="761"/>
      <c r="SB8" s="761"/>
      <c r="SC8" s="761"/>
      <c r="SD8" s="761"/>
      <c r="SE8" s="761"/>
      <c r="SF8" s="761"/>
      <c r="SG8" s="761"/>
      <c r="SH8" s="761"/>
      <c r="SI8" s="761"/>
      <c r="SJ8" s="761"/>
      <c r="SK8" s="761"/>
      <c r="SL8" s="761"/>
      <c r="SM8" s="761"/>
      <c r="SN8" s="761"/>
      <c r="SO8" s="761"/>
      <c r="SP8" s="761"/>
      <c r="SQ8" s="761"/>
      <c r="SR8" s="761"/>
      <c r="SS8" s="761"/>
      <c r="ST8" s="761"/>
      <c r="SU8" s="761"/>
      <c r="SV8" s="761"/>
      <c r="SW8" s="761"/>
      <c r="SX8" s="761"/>
      <c r="SY8" s="761"/>
      <c r="SZ8" s="761"/>
      <c r="TA8" s="761"/>
      <c r="TB8" s="761"/>
      <c r="TC8" s="761"/>
      <c r="TD8" s="761"/>
      <c r="TE8" s="761"/>
      <c r="TF8" s="761"/>
      <c r="TG8" s="761"/>
      <c r="TH8" s="761"/>
      <c r="TI8" s="761"/>
      <c r="TJ8" s="761"/>
      <c r="TK8" s="761"/>
      <c r="TL8" s="761"/>
      <c r="TM8" s="761"/>
      <c r="TN8" s="761"/>
      <c r="TO8" s="761"/>
      <c r="TP8" s="761"/>
      <c r="TQ8" s="761"/>
      <c r="TR8" s="761"/>
      <c r="TS8" s="761"/>
      <c r="TT8" s="761"/>
      <c r="TU8" s="761"/>
      <c r="TV8" s="761"/>
      <c r="TW8" s="761"/>
      <c r="TX8" s="761"/>
      <c r="TY8" s="761"/>
      <c r="TZ8" s="761"/>
      <c r="UA8" s="761"/>
      <c r="UB8" s="761"/>
      <c r="UC8" s="761"/>
      <c r="UD8" s="761"/>
      <c r="UE8" s="761"/>
      <c r="UF8" s="761"/>
      <c r="UG8" s="761"/>
      <c r="UH8" s="761"/>
      <c r="UI8" s="761"/>
      <c r="UJ8" s="761"/>
      <c r="UK8" s="761"/>
      <c r="UL8" s="761"/>
      <c r="UM8" s="761"/>
      <c r="UN8" s="761"/>
      <c r="UO8" s="761"/>
      <c r="UP8" s="761"/>
      <c r="UQ8" s="761"/>
      <c r="UR8" s="761"/>
      <c r="US8" s="761"/>
      <c r="UT8" s="761"/>
      <c r="UU8" s="761"/>
      <c r="UV8" s="761"/>
      <c r="UW8" s="761"/>
      <c r="UX8" s="761"/>
      <c r="UY8" s="761"/>
      <c r="UZ8" s="761"/>
      <c r="VA8" s="761"/>
      <c r="VB8" s="761"/>
      <c r="VC8" s="761"/>
      <c r="VD8" s="761"/>
      <c r="VE8" s="761"/>
      <c r="VF8" s="761"/>
      <c r="VG8" s="761"/>
      <c r="VH8" s="761"/>
      <c r="VI8" s="761"/>
      <c r="VJ8" s="761"/>
      <c r="VK8" s="761"/>
      <c r="VL8" s="761"/>
      <c r="VM8" s="761"/>
      <c r="VN8" s="761"/>
      <c r="VO8" s="761"/>
      <c r="VP8" s="761"/>
      <c r="VQ8" s="761"/>
      <c r="VR8" s="761"/>
      <c r="VS8" s="761"/>
      <c r="VT8" s="761"/>
      <c r="VU8" s="761"/>
      <c r="VV8" s="761"/>
      <c r="VW8" s="761"/>
      <c r="VX8" s="761"/>
      <c r="VY8" s="761"/>
      <c r="VZ8" s="761"/>
      <c r="WA8" s="761"/>
      <c r="WB8" s="761"/>
      <c r="WC8" s="761"/>
      <c r="WD8" s="761"/>
      <c r="WE8" s="761"/>
      <c r="WF8" s="761"/>
      <c r="WG8" s="761"/>
      <c r="WH8" s="761"/>
      <c r="WI8" s="761"/>
      <c r="WJ8" s="761"/>
      <c r="WK8" s="761"/>
      <c r="WL8" s="761"/>
      <c r="WM8" s="761"/>
      <c r="WN8" s="761"/>
      <c r="WO8" s="761"/>
      <c r="WP8" s="761"/>
      <c r="WQ8" s="761"/>
      <c r="WR8" s="761"/>
      <c r="WS8" s="761"/>
      <c r="WT8" s="761"/>
      <c r="WU8" s="761"/>
      <c r="WV8" s="761"/>
      <c r="WW8" s="761"/>
      <c r="WX8" s="761"/>
      <c r="WY8" s="761"/>
      <c r="WZ8" s="761"/>
      <c r="XA8" s="761"/>
      <c r="XB8" s="761"/>
      <c r="XC8" s="761"/>
      <c r="XD8" s="761"/>
      <c r="XE8" s="761"/>
      <c r="XF8" s="761"/>
      <c r="XG8" s="761"/>
      <c r="XH8" s="761"/>
      <c r="XI8" s="761"/>
      <c r="XJ8" s="761"/>
      <c r="XK8" s="761"/>
      <c r="XL8" s="761"/>
      <c r="XM8" s="761"/>
      <c r="XN8" s="761"/>
      <c r="XO8" s="761"/>
      <c r="XP8" s="761"/>
      <c r="XQ8" s="761"/>
      <c r="XR8" s="761"/>
      <c r="XS8" s="761"/>
      <c r="XT8" s="761"/>
      <c r="XU8" s="761"/>
      <c r="XV8" s="761"/>
      <c r="XW8" s="761"/>
      <c r="XX8" s="761"/>
      <c r="XY8" s="761"/>
      <c r="XZ8" s="761"/>
      <c r="YA8" s="761"/>
      <c r="YB8" s="761"/>
      <c r="YC8" s="761"/>
      <c r="YD8" s="761"/>
      <c r="YE8" s="761"/>
      <c r="YF8" s="761"/>
      <c r="YG8" s="761"/>
      <c r="YH8" s="761"/>
      <c r="YI8" s="761"/>
      <c r="YJ8" s="761"/>
      <c r="YK8" s="761"/>
      <c r="YL8" s="761"/>
      <c r="YM8" s="761"/>
      <c r="YN8" s="761"/>
      <c r="YO8" s="761"/>
      <c r="YP8" s="761"/>
      <c r="YQ8" s="761"/>
      <c r="YR8" s="761"/>
      <c r="YS8" s="761"/>
      <c r="YT8" s="761"/>
      <c r="YU8" s="761"/>
      <c r="YV8" s="761"/>
      <c r="YW8" s="761"/>
      <c r="YX8" s="761"/>
      <c r="YY8" s="761"/>
      <c r="YZ8" s="761"/>
      <c r="ZA8" s="761"/>
      <c r="ZB8" s="761"/>
      <c r="ZC8" s="761"/>
      <c r="ZD8" s="761"/>
      <c r="ZE8" s="761"/>
      <c r="ZF8" s="761"/>
      <c r="ZG8" s="761"/>
      <c r="ZH8" s="761"/>
      <c r="ZI8" s="761"/>
      <c r="ZJ8" s="761"/>
      <c r="ZK8" s="761"/>
      <c r="ZL8" s="761"/>
      <c r="ZM8" s="761"/>
      <c r="ZN8" s="761"/>
      <c r="ZO8" s="761"/>
      <c r="ZP8" s="761"/>
      <c r="ZQ8" s="761"/>
      <c r="ZR8" s="761"/>
      <c r="ZS8" s="761"/>
      <c r="ZT8" s="761"/>
      <c r="ZU8" s="761"/>
      <c r="ZV8" s="761"/>
      <c r="ZW8" s="761"/>
      <c r="ZX8" s="761"/>
      <c r="ZY8" s="761"/>
      <c r="ZZ8" s="761"/>
      <c r="AAA8" s="761"/>
      <c r="AAB8" s="761"/>
      <c r="AAC8" s="761"/>
      <c r="AAD8" s="761"/>
      <c r="AAE8" s="761"/>
      <c r="AAF8" s="761"/>
      <c r="AAG8" s="761"/>
      <c r="AAH8" s="761"/>
      <c r="AAI8" s="761"/>
      <c r="AAJ8" s="761"/>
      <c r="AAK8" s="761"/>
      <c r="AAL8" s="761"/>
      <c r="AAM8" s="761"/>
      <c r="AAN8" s="761"/>
      <c r="AAO8" s="761"/>
      <c r="AAP8" s="761"/>
      <c r="AAQ8" s="761"/>
      <c r="AAR8" s="761"/>
      <c r="AAS8" s="761"/>
      <c r="AAT8" s="761"/>
      <c r="AAU8" s="761"/>
      <c r="AAV8" s="761"/>
      <c r="AAW8" s="761"/>
      <c r="AAX8" s="761"/>
      <c r="AAY8" s="761"/>
      <c r="AAZ8" s="761"/>
      <c r="ABA8" s="761"/>
      <c r="ABB8" s="761"/>
      <c r="ABC8" s="761"/>
      <c r="ABD8" s="761"/>
      <c r="ABE8" s="761"/>
      <c r="ABF8" s="761"/>
      <c r="ABG8" s="761"/>
      <c r="ABH8" s="761"/>
      <c r="ABI8" s="761"/>
      <c r="ABJ8" s="761"/>
      <c r="ABK8" s="761"/>
      <c r="ABL8" s="761"/>
      <c r="ABM8" s="761"/>
      <c r="ABN8" s="761"/>
      <c r="ABO8" s="761"/>
      <c r="ABP8" s="761"/>
      <c r="ABQ8" s="761"/>
      <c r="ABR8" s="761"/>
      <c r="ABS8" s="761"/>
      <c r="ABT8" s="761"/>
      <c r="ABU8" s="761"/>
      <c r="ABV8" s="761"/>
      <c r="ABW8" s="761"/>
      <c r="ABX8" s="761"/>
      <c r="ABY8" s="761"/>
      <c r="ABZ8" s="761"/>
      <c r="ACA8" s="761"/>
      <c r="ACB8" s="761"/>
      <c r="ACC8" s="761"/>
      <c r="ACD8" s="761"/>
      <c r="ACE8" s="761"/>
      <c r="ACF8" s="761"/>
      <c r="ACG8" s="761"/>
      <c r="ACH8" s="761"/>
      <c r="ACI8" s="761"/>
      <c r="ACJ8" s="761"/>
      <c r="ACK8" s="761"/>
      <c r="ACL8" s="761"/>
      <c r="ACM8" s="761"/>
      <c r="ACN8" s="761"/>
      <c r="ACO8" s="761"/>
      <c r="ACP8" s="761"/>
      <c r="ACQ8" s="761"/>
      <c r="ACR8" s="761"/>
      <c r="ACS8" s="761"/>
      <c r="ACT8" s="761"/>
      <c r="ACU8" s="761"/>
      <c r="ACV8" s="761"/>
      <c r="ACW8" s="761"/>
      <c r="ACX8" s="761"/>
      <c r="ACY8" s="761"/>
      <c r="ACZ8" s="761"/>
      <c r="ADA8" s="761"/>
      <c r="ADB8" s="761"/>
      <c r="ADC8" s="761"/>
      <c r="ADD8" s="761"/>
      <c r="ADE8" s="761"/>
      <c r="ADF8" s="761"/>
      <c r="ADG8" s="761"/>
      <c r="ADH8" s="761"/>
      <c r="ADI8" s="761"/>
      <c r="ADJ8" s="761"/>
      <c r="ADK8" s="761"/>
      <c r="ADL8" s="761"/>
      <c r="ADM8" s="761"/>
      <c r="ADN8" s="761"/>
      <c r="ADO8" s="761"/>
      <c r="ADP8" s="761"/>
      <c r="ADQ8" s="761"/>
      <c r="ADR8" s="761"/>
      <c r="ADS8" s="761"/>
      <c r="ADT8" s="761"/>
      <c r="ADU8" s="761"/>
      <c r="ADV8" s="761"/>
      <c r="ADW8" s="761"/>
      <c r="ADX8" s="761"/>
      <c r="ADY8" s="761"/>
      <c r="ADZ8" s="761"/>
      <c r="AEA8" s="761"/>
      <c r="AEB8" s="761"/>
      <c r="AEC8" s="761"/>
      <c r="AED8" s="761"/>
      <c r="AEE8" s="761"/>
      <c r="AEF8" s="761"/>
      <c r="AEG8" s="761"/>
      <c r="AEH8" s="761"/>
      <c r="AEI8" s="761"/>
      <c r="AEJ8" s="761"/>
      <c r="AEK8" s="761"/>
      <c r="AEL8" s="761"/>
      <c r="AEM8" s="761"/>
      <c r="AEN8" s="761"/>
      <c r="AEO8" s="761"/>
      <c r="AEP8" s="761"/>
      <c r="AEQ8" s="761"/>
      <c r="AER8" s="761"/>
      <c r="AES8" s="761"/>
      <c r="AET8" s="761"/>
      <c r="AEU8" s="761"/>
      <c r="AEV8" s="761"/>
      <c r="AEW8" s="761"/>
      <c r="AEX8" s="761"/>
      <c r="AEY8" s="761"/>
      <c r="AEZ8" s="761"/>
      <c r="AFA8" s="761"/>
      <c r="AFB8" s="761"/>
      <c r="AFC8" s="761"/>
      <c r="AFD8" s="761"/>
      <c r="AFE8" s="761"/>
      <c r="AFF8" s="761"/>
      <c r="AFG8" s="761"/>
      <c r="AFH8" s="761"/>
      <c r="AFI8" s="761"/>
      <c r="AFJ8" s="761"/>
      <c r="AFK8" s="761"/>
      <c r="AFL8" s="761"/>
      <c r="AFM8" s="761"/>
      <c r="AFN8" s="761"/>
      <c r="AFO8" s="761"/>
      <c r="AFP8" s="761"/>
      <c r="AFQ8" s="761"/>
      <c r="AFR8" s="761"/>
      <c r="AFS8" s="761"/>
      <c r="AFT8" s="761"/>
      <c r="AFU8" s="761"/>
      <c r="AFV8" s="761"/>
      <c r="AFW8" s="761"/>
      <c r="AFX8" s="761"/>
      <c r="AFY8" s="761"/>
      <c r="AFZ8" s="761"/>
      <c r="AGA8" s="761"/>
      <c r="AGB8" s="761"/>
      <c r="AGC8" s="761"/>
      <c r="AGD8" s="761"/>
      <c r="AGE8" s="761"/>
      <c r="AGF8" s="761"/>
      <c r="AGG8" s="761"/>
      <c r="AGH8" s="761"/>
      <c r="AGI8" s="761"/>
      <c r="AGJ8" s="761"/>
      <c r="AGK8" s="761"/>
      <c r="AGL8" s="761"/>
      <c r="AGM8" s="761"/>
      <c r="AGN8" s="761"/>
      <c r="AGO8" s="761"/>
      <c r="AGP8" s="761"/>
      <c r="AGQ8" s="761"/>
      <c r="AGR8" s="761"/>
      <c r="AGS8" s="761"/>
      <c r="AGT8" s="761"/>
      <c r="AGU8" s="761"/>
      <c r="AGV8" s="761"/>
      <c r="AGW8" s="761"/>
      <c r="AGX8" s="761"/>
      <c r="AGY8" s="761"/>
      <c r="AGZ8" s="761"/>
      <c r="AHA8" s="761"/>
      <c r="AHB8" s="761"/>
      <c r="AHC8" s="761"/>
      <c r="AHD8" s="761"/>
      <c r="AHE8" s="761"/>
      <c r="AHF8" s="761"/>
      <c r="AHG8" s="761"/>
      <c r="AHH8" s="761"/>
      <c r="AHI8" s="761"/>
      <c r="AHJ8" s="761"/>
      <c r="AHK8" s="761"/>
      <c r="AHL8" s="761"/>
      <c r="AHM8" s="761"/>
      <c r="AHN8" s="761"/>
      <c r="AHO8" s="761"/>
      <c r="AHP8" s="761"/>
      <c r="AHQ8" s="761"/>
      <c r="AHR8" s="761"/>
      <c r="AHS8" s="761"/>
      <c r="AHT8" s="761"/>
      <c r="AHU8" s="761"/>
      <c r="AHV8" s="761"/>
      <c r="AHW8" s="761"/>
      <c r="AHX8" s="761"/>
      <c r="AHY8" s="761"/>
      <c r="AHZ8" s="761"/>
      <c r="AIA8" s="761"/>
      <c r="AIB8" s="761"/>
      <c r="AIC8" s="761"/>
      <c r="AID8" s="761"/>
      <c r="AIE8" s="761"/>
      <c r="AIF8" s="761"/>
      <c r="AIG8" s="761"/>
      <c r="AIH8" s="761"/>
      <c r="AII8" s="761"/>
      <c r="AIJ8" s="761"/>
      <c r="AIK8" s="761"/>
      <c r="AIL8" s="761"/>
      <c r="AIM8" s="761"/>
      <c r="AIN8" s="761"/>
      <c r="AIO8" s="761"/>
      <c r="AIP8" s="761"/>
      <c r="AIQ8" s="761"/>
      <c r="AIR8" s="761"/>
      <c r="AIS8" s="761"/>
      <c r="AIT8" s="761"/>
      <c r="AIU8" s="761"/>
      <c r="AIV8" s="761"/>
      <c r="AIW8" s="761"/>
      <c r="AIX8" s="761"/>
      <c r="AIY8" s="761"/>
      <c r="AIZ8" s="761"/>
      <c r="AJA8" s="761"/>
      <c r="AJB8" s="761"/>
      <c r="AJC8" s="761"/>
      <c r="AJD8" s="761"/>
      <c r="AJE8" s="761"/>
      <c r="AJF8" s="761"/>
      <c r="AJG8" s="761"/>
      <c r="AJH8" s="761"/>
      <c r="AJI8" s="761"/>
      <c r="AJJ8" s="761"/>
      <c r="AJK8" s="761"/>
      <c r="AJL8" s="761"/>
      <c r="AJM8" s="761"/>
      <c r="AJN8" s="761"/>
      <c r="AJO8" s="761"/>
      <c r="AJP8" s="761"/>
      <c r="AJQ8" s="761"/>
      <c r="AJR8" s="761"/>
      <c r="AJS8" s="761"/>
      <c r="AJT8" s="761"/>
      <c r="AJU8" s="761"/>
      <c r="AJV8" s="761"/>
      <c r="AJW8" s="761"/>
      <c r="AJX8" s="761"/>
      <c r="AJY8" s="761"/>
      <c r="AJZ8" s="761"/>
      <c r="AKA8" s="761"/>
      <c r="AKB8" s="761"/>
      <c r="AKC8" s="761"/>
      <c r="AKD8" s="761"/>
      <c r="AKE8" s="761"/>
      <c r="AKF8" s="761"/>
      <c r="AKG8" s="761"/>
      <c r="AKH8" s="761"/>
      <c r="AKI8" s="761"/>
      <c r="AKJ8" s="761"/>
      <c r="AKK8" s="761"/>
      <c r="AKL8" s="761"/>
      <c r="AKM8" s="761"/>
      <c r="AKN8" s="761"/>
      <c r="AKO8" s="761"/>
      <c r="AKP8" s="761"/>
      <c r="AKQ8" s="761"/>
      <c r="AKR8" s="761"/>
      <c r="AKS8" s="761"/>
      <c r="AKT8" s="761"/>
      <c r="AKU8" s="761"/>
      <c r="AKV8" s="761"/>
      <c r="AKW8" s="761"/>
      <c r="AKX8" s="761"/>
      <c r="AKY8" s="761"/>
      <c r="AKZ8" s="761"/>
      <c r="ALA8" s="761"/>
      <c r="ALB8" s="761"/>
      <c r="ALC8" s="761"/>
      <c r="ALD8" s="761"/>
      <c r="ALE8" s="761"/>
      <c r="ALF8" s="761"/>
      <c r="ALG8" s="761"/>
      <c r="ALH8" s="761"/>
      <c r="ALI8" s="761"/>
      <c r="ALJ8" s="761"/>
      <c r="ALK8" s="761"/>
      <c r="ALL8" s="761"/>
      <c r="ALM8" s="761"/>
      <c r="ALN8" s="761"/>
      <c r="ALO8" s="761"/>
      <c r="ALP8" s="761"/>
      <c r="ALQ8" s="761"/>
      <c r="ALR8" s="761"/>
      <c r="ALS8" s="761"/>
      <c r="ALT8" s="761"/>
      <c r="ALU8" s="761"/>
      <c r="ALV8" s="761"/>
      <c r="ALW8" s="761"/>
      <c r="ALX8" s="761"/>
      <c r="ALY8" s="761"/>
      <c r="ALZ8" s="761"/>
      <c r="AMA8" s="761"/>
      <c r="AMB8" s="761"/>
      <c r="AMC8" s="761"/>
      <c r="AMD8" s="761"/>
      <c r="AME8" s="761"/>
      <c r="AMF8" s="761"/>
      <c r="AMG8" s="761"/>
      <c r="AMH8" s="761"/>
      <c r="AMI8" s="761"/>
      <c r="AMJ8" s="761"/>
      <c r="AMK8" s="761"/>
      <c r="AML8" s="761"/>
      <c r="AMM8" s="761"/>
      <c r="AMN8" s="761"/>
      <c r="AMO8" s="761"/>
      <c r="AMP8" s="761"/>
      <c r="AMQ8" s="761"/>
      <c r="AMR8" s="761"/>
      <c r="AMS8" s="761"/>
      <c r="AMT8" s="761"/>
      <c r="AMU8" s="761"/>
      <c r="AMV8" s="761"/>
      <c r="AMW8" s="761"/>
      <c r="AMX8" s="761"/>
      <c r="AMY8" s="761"/>
      <c r="AMZ8" s="761"/>
      <c r="ANA8" s="761"/>
      <c r="ANB8" s="761"/>
      <c r="ANC8" s="761"/>
      <c r="AND8" s="761"/>
      <c r="ANE8" s="761"/>
      <c r="ANF8" s="761"/>
      <c r="ANG8" s="761"/>
      <c r="ANH8" s="761"/>
      <c r="ANI8" s="761"/>
      <c r="ANJ8" s="761"/>
      <c r="ANK8" s="761"/>
      <c r="ANL8" s="761"/>
      <c r="ANM8" s="761"/>
      <c r="ANN8" s="761"/>
      <c r="ANO8" s="761"/>
      <c r="ANP8" s="761"/>
      <c r="ANQ8" s="761"/>
      <c r="ANR8" s="761"/>
      <c r="ANS8" s="761"/>
      <c r="ANT8" s="761"/>
      <c r="ANU8" s="761"/>
      <c r="ANV8" s="761"/>
      <c r="ANW8" s="761"/>
      <c r="ANX8" s="761"/>
      <c r="ANY8" s="761"/>
      <c r="ANZ8" s="761"/>
      <c r="AOA8" s="761"/>
      <c r="AOB8" s="761"/>
      <c r="AOC8" s="761"/>
      <c r="AOD8" s="761"/>
      <c r="AOE8" s="761"/>
      <c r="AOF8" s="761"/>
      <c r="AOG8" s="761"/>
      <c r="AOH8" s="761"/>
      <c r="AOI8" s="761"/>
      <c r="AOJ8" s="761"/>
      <c r="AOK8" s="761"/>
      <c r="AOL8" s="761"/>
      <c r="AOM8" s="761"/>
      <c r="AON8" s="761"/>
      <c r="AOO8" s="761"/>
      <c r="AOP8" s="761"/>
      <c r="AOQ8" s="761"/>
      <c r="AOR8" s="761"/>
      <c r="AOS8" s="761"/>
      <c r="AOT8" s="761"/>
      <c r="AOU8" s="761"/>
      <c r="AOV8" s="761"/>
      <c r="AOW8" s="761"/>
      <c r="AOX8" s="761"/>
      <c r="AOY8" s="761"/>
      <c r="AOZ8" s="761"/>
      <c r="APA8" s="761"/>
      <c r="APB8" s="761"/>
      <c r="APC8" s="761"/>
      <c r="APD8" s="761"/>
      <c r="APE8" s="761"/>
      <c r="APF8" s="761"/>
      <c r="APG8" s="761"/>
      <c r="APH8" s="761"/>
      <c r="API8" s="761"/>
      <c r="APJ8" s="761"/>
      <c r="APK8" s="761"/>
      <c r="APL8" s="761"/>
      <c r="APM8" s="761"/>
      <c r="APN8" s="761"/>
      <c r="APO8" s="761"/>
      <c r="APP8" s="761"/>
      <c r="APQ8" s="761"/>
      <c r="APR8" s="761"/>
      <c r="APS8" s="761"/>
      <c r="APT8" s="761"/>
      <c r="APU8" s="761"/>
      <c r="APV8" s="761"/>
      <c r="APW8" s="761"/>
      <c r="APX8" s="761"/>
      <c r="APY8" s="761"/>
      <c r="APZ8" s="761"/>
      <c r="AQA8" s="761"/>
      <c r="AQB8" s="761"/>
      <c r="AQC8" s="761"/>
      <c r="AQD8" s="761"/>
      <c r="AQE8" s="761"/>
      <c r="AQF8" s="761"/>
      <c r="AQG8" s="761"/>
      <c r="AQH8" s="761"/>
      <c r="AQI8" s="761"/>
      <c r="AQJ8" s="761"/>
      <c r="AQK8" s="761"/>
      <c r="AQL8" s="761"/>
      <c r="AQM8" s="761"/>
      <c r="AQN8" s="761"/>
      <c r="AQO8" s="761"/>
      <c r="AQP8" s="761"/>
      <c r="AQQ8" s="761"/>
      <c r="AQR8" s="761"/>
      <c r="AQS8" s="761"/>
      <c r="AQT8" s="761"/>
      <c r="AQU8" s="761"/>
      <c r="AQV8" s="761"/>
      <c r="AQW8" s="761"/>
      <c r="AQX8" s="761"/>
      <c r="AQY8" s="761"/>
      <c r="AQZ8" s="761"/>
      <c r="ARA8" s="761"/>
      <c r="ARB8" s="761"/>
      <c r="ARC8" s="761"/>
      <c r="ARD8" s="761"/>
      <c r="ARE8" s="761"/>
      <c r="ARF8" s="761"/>
      <c r="ARG8" s="761"/>
      <c r="ARH8" s="761"/>
      <c r="ARI8" s="761"/>
      <c r="ARJ8" s="761"/>
      <c r="ARK8" s="761"/>
      <c r="ARL8" s="761"/>
      <c r="ARM8" s="761"/>
      <c r="ARN8" s="761"/>
      <c r="ARO8" s="761"/>
      <c r="ARP8" s="761"/>
      <c r="ARQ8" s="761"/>
      <c r="ARR8" s="761"/>
      <c r="ARS8" s="761"/>
      <c r="ART8" s="761"/>
      <c r="ARU8" s="761"/>
      <c r="ARV8" s="761"/>
      <c r="ARW8" s="761"/>
      <c r="ARX8" s="761"/>
      <c r="ARY8" s="761"/>
      <c r="ARZ8" s="761"/>
      <c r="ASA8" s="761"/>
      <c r="ASB8" s="761"/>
      <c r="ASC8" s="761"/>
      <c r="ASD8" s="761"/>
      <c r="ASE8" s="761"/>
      <c r="ASF8" s="761"/>
      <c r="ASG8" s="761"/>
      <c r="ASH8" s="761"/>
      <c r="ASI8" s="761"/>
      <c r="ASJ8" s="761"/>
      <c r="ASK8" s="761"/>
      <c r="ASL8" s="761"/>
      <c r="ASM8" s="761"/>
      <c r="ASN8" s="761"/>
      <c r="ASO8" s="761"/>
      <c r="ASP8" s="761"/>
      <c r="ASQ8" s="761"/>
      <c r="ASR8" s="761"/>
      <c r="ASS8" s="761"/>
      <c r="AST8" s="761"/>
      <c r="ASU8" s="761"/>
      <c r="ASV8" s="761"/>
      <c r="ASW8" s="761"/>
      <c r="ASX8" s="761"/>
      <c r="ASY8" s="761"/>
      <c r="ASZ8" s="761"/>
      <c r="ATA8" s="761"/>
      <c r="ATB8" s="761"/>
      <c r="ATC8" s="761"/>
      <c r="ATD8" s="761"/>
      <c r="ATE8" s="761"/>
      <c r="ATF8" s="761"/>
      <c r="ATG8" s="761"/>
      <c r="ATH8" s="761"/>
      <c r="ATI8" s="761"/>
      <c r="ATJ8" s="761"/>
      <c r="ATK8" s="761"/>
      <c r="ATL8" s="761"/>
      <c r="ATM8" s="761"/>
      <c r="ATN8" s="761"/>
      <c r="ATO8" s="761"/>
      <c r="ATP8" s="761"/>
      <c r="ATQ8" s="761"/>
      <c r="ATR8" s="761"/>
      <c r="ATS8" s="761"/>
      <c r="ATT8" s="761"/>
      <c r="ATU8" s="761"/>
      <c r="ATV8" s="761"/>
      <c r="ATW8" s="761"/>
      <c r="ATX8" s="761"/>
      <c r="ATY8" s="761"/>
      <c r="ATZ8" s="761"/>
      <c r="AUA8" s="761"/>
      <c r="AUB8" s="761"/>
      <c r="AUC8" s="761"/>
      <c r="AUD8" s="761"/>
      <c r="AUE8" s="761"/>
      <c r="AUF8" s="761"/>
      <c r="AUG8" s="761"/>
      <c r="AUH8" s="761"/>
      <c r="AUI8" s="761"/>
      <c r="AUJ8" s="761"/>
      <c r="AUK8" s="761"/>
      <c r="AUL8" s="761"/>
      <c r="AUM8" s="761"/>
      <c r="AUN8" s="761"/>
      <c r="AUO8" s="761"/>
      <c r="AUP8" s="761"/>
      <c r="AUQ8" s="761"/>
      <c r="AUR8" s="761"/>
      <c r="AUS8" s="761"/>
      <c r="AUT8" s="761"/>
      <c r="AUU8" s="761"/>
      <c r="AUV8" s="761"/>
      <c r="AUW8" s="761"/>
      <c r="AUX8" s="761"/>
      <c r="AUY8" s="761"/>
      <c r="AUZ8" s="761"/>
      <c r="AVA8" s="761"/>
      <c r="AVB8" s="761"/>
      <c r="AVC8" s="761"/>
      <c r="AVD8" s="761"/>
      <c r="AVE8" s="761"/>
      <c r="AVF8" s="761"/>
      <c r="AVG8" s="761"/>
      <c r="AVH8" s="761"/>
      <c r="AVI8" s="761"/>
      <c r="AVJ8" s="761"/>
      <c r="AVK8" s="761"/>
      <c r="AVL8" s="761"/>
      <c r="AVM8" s="761"/>
      <c r="AVN8" s="761"/>
      <c r="AVO8" s="761"/>
      <c r="AVP8" s="761"/>
      <c r="AVQ8" s="761"/>
      <c r="AVR8" s="761"/>
      <c r="AVS8" s="761"/>
      <c r="AVT8" s="761"/>
      <c r="AVU8" s="761"/>
      <c r="AVV8" s="761"/>
      <c r="AVW8" s="761"/>
      <c r="AVX8" s="761"/>
      <c r="AVY8" s="761"/>
      <c r="AVZ8" s="761"/>
      <c r="AWA8" s="761"/>
      <c r="AWB8" s="761"/>
      <c r="AWC8" s="761"/>
      <c r="AWD8" s="761"/>
      <c r="AWE8" s="761"/>
      <c r="AWF8" s="761"/>
      <c r="AWG8" s="761"/>
      <c r="AWH8" s="761"/>
      <c r="AWI8" s="761"/>
      <c r="AWJ8" s="761"/>
      <c r="AWK8" s="761"/>
      <c r="AWL8" s="761"/>
      <c r="AWM8" s="761"/>
      <c r="AWN8" s="761"/>
      <c r="AWO8" s="761"/>
      <c r="AWP8" s="761"/>
      <c r="AWQ8" s="761"/>
      <c r="AWR8" s="761"/>
      <c r="AWS8" s="761"/>
      <c r="AWT8" s="761"/>
      <c r="AWU8" s="761"/>
      <c r="AWV8" s="761"/>
      <c r="AWW8" s="761"/>
      <c r="AWX8" s="761"/>
      <c r="AWY8" s="761"/>
      <c r="AWZ8" s="761"/>
      <c r="AXA8" s="761"/>
      <c r="AXB8" s="761"/>
      <c r="AXC8" s="761"/>
      <c r="AXD8" s="761"/>
      <c r="AXE8" s="761"/>
      <c r="AXF8" s="761"/>
      <c r="AXG8" s="761"/>
      <c r="AXH8" s="761"/>
      <c r="AXI8" s="761"/>
      <c r="AXJ8" s="761"/>
      <c r="AXK8" s="761"/>
      <c r="AXL8" s="761"/>
      <c r="AXM8" s="761"/>
      <c r="AXN8" s="761"/>
      <c r="AXO8" s="761"/>
      <c r="AXP8" s="761"/>
      <c r="AXQ8" s="761"/>
      <c r="AXR8" s="761"/>
      <c r="AXS8" s="761"/>
      <c r="AXT8" s="761"/>
      <c r="AXU8" s="761"/>
      <c r="AXV8" s="761"/>
      <c r="AXW8" s="761"/>
      <c r="AXX8" s="761"/>
      <c r="AXY8" s="761"/>
      <c r="AXZ8" s="761"/>
      <c r="AYA8" s="761"/>
      <c r="AYB8" s="761"/>
      <c r="AYC8" s="761"/>
      <c r="AYD8" s="761"/>
      <c r="AYE8" s="761"/>
      <c r="AYF8" s="761"/>
      <c r="AYG8" s="761"/>
      <c r="AYH8" s="761"/>
      <c r="AYI8" s="761"/>
      <c r="AYJ8" s="761"/>
      <c r="AYK8" s="761"/>
      <c r="AYL8" s="761"/>
      <c r="AYM8" s="761"/>
      <c r="AYN8" s="761"/>
      <c r="AYO8" s="761"/>
      <c r="AYP8" s="761"/>
      <c r="AYQ8" s="761"/>
      <c r="AYR8" s="761"/>
      <c r="AYS8" s="761"/>
      <c r="AYT8" s="761"/>
      <c r="AYU8" s="761"/>
      <c r="AYV8" s="761"/>
      <c r="AYW8" s="761"/>
      <c r="AYX8" s="761"/>
      <c r="AYY8" s="761"/>
      <c r="AYZ8" s="761"/>
      <c r="AZA8" s="761"/>
      <c r="AZB8" s="761"/>
      <c r="AZC8" s="761"/>
      <c r="AZD8" s="761"/>
      <c r="AZE8" s="761"/>
      <c r="AZF8" s="761"/>
      <c r="AZG8" s="761"/>
      <c r="AZH8" s="761"/>
      <c r="AZI8" s="761"/>
      <c r="AZJ8" s="761"/>
      <c r="AZK8" s="761"/>
      <c r="AZL8" s="761"/>
      <c r="AZM8" s="761"/>
      <c r="AZN8" s="761"/>
      <c r="AZO8" s="761"/>
      <c r="AZP8" s="761"/>
      <c r="AZQ8" s="761"/>
      <c r="AZR8" s="761"/>
      <c r="AZS8" s="761"/>
      <c r="AZT8" s="761"/>
      <c r="AZU8" s="761"/>
      <c r="AZV8" s="761"/>
      <c r="AZW8" s="761"/>
      <c r="AZX8" s="761"/>
      <c r="AZY8" s="761"/>
      <c r="AZZ8" s="761"/>
      <c r="BAA8" s="761"/>
      <c r="BAB8" s="761"/>
      <c r="BAC8" s="761"/>
      <c r="BAD8" s="761"/>
      <c r="BAE8" s="761"/>
      <c r="BAF8" s="761"/>
      <c r="BAG8" s="761"/>
      <c r="BAH8" s="761"/>
      <c r="BAI8" s="761"/>
      <c r="BAJ8" s="761"/>
      <c r="BAK8" s="761"/>
      <c r="BAL8" s="761"/>
      <c r="BAM8" s="761"/>
      <c r="BAN8" s="761"/>
      <c r="BAO8" s="761"/>
      <c r="BAP8" s="761"/>
      <c r="BAQ8" s="761"/>
      <c r="BAR8" s="761"/>
      <c r="BAS8" s="761"/>
      <c r="BAT8" s="761"/>
      <c r="BAU8" s="761"/>
      <c r="BAV8" s="761"/>
      <c r="BAW8" s="761"/>
      <c r="BAX8" s="761"/>
      <c r="BAY8" s="761"/>
      <c r="BAZ8" s="761"/>
      <c r="BBA8" s="761"/>
      <c r="BBB8" s="761"/>
      <c r="BBC8" s="761"/>
      <c r="BBD8" s="761"/>
      <c r="BBE8" s="761"/>
      <c r="BBF8" s="761"/>
      <c r="BBG8" s="761"/>
      <c r="BBH8" s="761"/>
      <c r="BBI8" s="761"/>
      <c r="BBJ8" s="761"/>
      <c r="BBK8" s="761"/>
      <c r="BBL8" s="761"/>
      <c r="BBM8" s="761"/>
      <c r="BBN8" s="761"/>
      <c r="BBO8" s="761"/>
      <c r="BBP8" s="761"/>
      <c r="BBQ8" s="761"/>
      <c r="BBR8" s="761"/>
      <c r="BBS8" s="761"/>
      <c r="BBT8" s="761"/>
      <c r="BBU8" s="761"/>
      <c r="BBV8" s="761"/>
      <c r="BBW8" s="761"/>
      <c r="BBX8" s="761"/>
      <c r="BBY8" s="761"/>
      <c r="BBZ8" s="761"/>
      <c r="BCA8" s="761"/>
      <c r="BCB8" s="761"/>
      <c r="BCC8" s="761"/>
      <c r="BCD8" s="761"/>
      <c r="BCE8" s="761"/>
      <c r="BCF8" s="761"/>
      <c r="BCG8" s="761"/>
      <c r="BCH8" s="761"/>
      <c r="BCI8" s="761"/>
      <c r="BCJ8" s="761"/>
      <c r="BCK8" s="761"/>
      <c r="BCL8" s="761"/>
      <c r="BCM8" s="761"/>
      <c r="BCN8" s="761"/>
      <c r="BCO8" s="761"/>
      <c r="BCP8" s="761"/>
      <c r="BCQ8" s="761"/>
      <c r="BCR8" s="761"/>
      <c r="BCS8" s="761"/>
      <c r="BCT8" s="761"/>
      <c r="BCU8" s="761"/>
      <c r="BCV8" s="761"/>
      <c r="BCW8" s="761"/>
      <c r="BCX8" s="761"/>
      <c r="BCY8" s="761"/>
      <c r="BCZ8" s="761"/>
      <c r="BDA8" s="761"/>
      <c r="BDB8" s="761"/>
      <c r="BDC8" s="761"/>
      <c r="BDD8" s="761"/>
      <c r="BDE8" s="761"/>
      <c r="BDF8" s="761"/>
      <c r="BDG8" s="761"/>
      <c r="BDH8" s="761"/>
      <c r="BDI8" s="761"/>
      <c r="BDJ8" s="761"/>
      <c r="BDK8" s="761"/>
      <c r="BDL8" s="761"/>
      <c r="BDM8" s="761"/>
      <c r="BDN8" s="761"/>
      <c r="BDO8" s="761"/>
      <c r="BDP8" s="761"/>
      <c r="BDQ8" s="761"/>
      <c r="BDR8" s="761"/>
      <c r="BDS8" s="761"/>
      <c r="BDT8" s="761"/>
      <c r="BDU8" s="761"/>
      <c r="BDV8" s="761"/>
      <c r="BDW8" s="761"/>
      <c r="BDX8" s="761"/>
      <c r="BDY8" s="761"/>
      <c r="BDZ8" s="761"/>
      <c r="BEA8" s="761"/>
      <c r="BEB8" s="761"/>
      <c r="BEC8" s="761"/>
      <c r="BED8" s="761"/>
      <c r="BEE8" s="761"/>
      <c r="BEF8" s="761"/>
      <c r="BEG8" s="761"/>
      <c r="BEH8" s="761"/>
      <c r="BEI8" s="761"/>
      <c r="BEJ8" s="761"/>
      <c r="BEK8" s="761"/>
      <c r="BEL8" s="761"/>
      <c r="BEM8" s="761"/>
      <c r="BEN8" s="761"/>
      <c r="BEO8" s="761"/>
      <c r="BEP8" s="761"/>
      <c r="BEQ8" s="761"/>
      <c r="BER8" s="761"/>
      <c r="BES8" s="761"/>
      <c r="BET8" s="761"/>
      <c r="BEU8" s="761"/>
      <c r="BEV8" s="761"/>
      <c r="BEW8" s="761"/>
      <c r="BEX8" s="761"/>
      <c r="BEY8" s="761"/>
      <c r="BEZ8" s="761"/>
      <c r="BFA8" s="761"/>
      <c r="BFB8" s="761"/>
      <c r="BFC8" s="761"/>
      <c r="BFD8" s="761"/>
      <c r="BFE8" s="761"/>
      <c r="BFF8" s="761"/>
      <c r="BFG8" s="761"/>
      <c r="BFH8" s="761"/>
      <c r="BFI8" s="761"/>
      <c r="BFJ8" s="761"/>
      <c r="BFK8" s="761"/>
      <c r="BFL8" s="761"/>
      <c r="BFM8" s="761"/>
      <c r="BFN8" s="761"/>
      <c r="BFO8" s="761"/>
      <c r="BFP8" s="761"/>
      <c r="BFQ8" s="761"/>
      <c r="BFR8" s="761"/>
      <c r="BFS8" s="761"/>
      <c r="BFT8" s="761"/>
      <c r="BFU8" s="761"/>
      <c r="BFV8" s="761"/>
      <c r="BFW8" s="761"/>
      <c r="BFX8" s="761"/>
      <c r="BFY8" s="761"/>
      <c r="BFZ8" s="761"/>
      <c r="BGA8" s="761"/>
      <c r="BGB8" s="761"/>
      <c r="BGC8" s="761"/>
      <c r="BGD8" s="761"/>
      <c r="BGE8" s="761"/>
      <c r="BGF8" s="761"/>
      <c r="BGG8" s="761"/>
      <c r="BGH8" s="761"/>
      <c r="BGI8" s="761"/>
      <c r="BGJ8" s="761"/>
      <c r="BGK8" s="761"/>
      <c r="BGL8" s="761"/>
      <c r="BGM8" s="761"/>
      <c r="BGN8" s="761"/>
      <c r="BGO8" s="761"/>
      <c r="BGP8" s="761"/>
      <c r="BGQ8" s="761"/>
      <c r="BGR8" s="761"/>
      <c r="BGS8" s="761"/>
      <c r="BGT8" s="761"/>
      <c r="BGU8" s="761"/>
      <c r="BGV8" s="761"/>
      <c r="BGW8" s="761"/>
      <c r="BGX8" s="761"/>
      <c r="BGY8" s="761"/>
      <c r="BGZ8" s="761"/>
      <c r="BHA8" s="761"/>
      <c r="BHB8" s="761"/>
      <c r="BHC8" s="761"/>
      <c r="BHD8" s="761"/>
      <c r="BHE8" s="761"/>
      <c r="BHF8" s="761"/>
      <c r="BHG8" s="761"/>
      <c r="BHH8" s="761"/>
      <c r="BHI8" s="761"/>
      <c r="BHJ8" s="761"/>
      <c r="BHK8" s="761"/>
      <c r="BHL8" s="761"/>
      <c r="BHM8" s="761"/>
      <c r="BHN8" s="761"/>
      <c r="BHO8" s="761"/>
      <c r="BHP8" s="761"/>
      <c r="BHQ8" s="761"/>
      <c r="BHR8" s="761"/>
      <c r="BHS8" s="761"/>
      <c r="BHT8" s="761"/>
      <c r="BHU8" s="761"/>
      <c r="BHV8" s="761"/>
      <c r="BHW8" s="761"/>
      <c r="BHX8" s="761"/>
      <c r="BHY8" s="761"/>
      <c r="BHZ8" s="761"/>
      <c r="BIA8" s="761"/>
      <c r="BIB8" s="761"/>
      <c r="BIC8" s="761"/>
      <c r="BID8" s="761"/>
      <c r="BIE8" s="761"/>
      <c r="BIF8" s="761"/>
      <c r="BIG8" s="761"/>
      <c r="BIH8" s="761"/>
      <c r="BII8" s="761"/>
      <c r="BIJ8" s="761"/>
      <c r="BIK8" s="761"/>
      <c r="BIL8" s="761"/>
      <c r="BIM8" s="761"/>
      <c r="BIN8" s="761"/>
      <c r="BIO8" s="761"/>
      <c r="BIP8" s="761"/>
      <c r="BIQ8" s="761"/>
      <c r="BIR8" s="761"/>
      <c r="BIS8" s="761"/>
      <c r="BIT8" s="761"/>
      <c r="BIU8" s="761"/>
      <c r="BIV8" s="761"/>
      <c r="BIW8" s="761"/>
      <c r="BIX8" s="761"/>
      <c r="BIY8" s="761"/>
      <c r="BIZ8" s="761"/>
      <c r="BJA8" s="761"/>
      <c r="BJB8" s="761"/>
      <c r="BJC8" s="761"/>
      <c r="BJD8" s="761"/>
      <c r="BJE8" s="761"/>
      <c r="BJF8" s="761"/>
      <c r="BJG8" s="761"/>
      <c r="BJH8" s="761"/>
      <c r="BJI8" s="761"/>
      <c r="BJJ8" s="761"/>
      <c r="BJK8" s="761"/>
      <c r="BJL8" s="761"/>
      <c r="BJM8" s="761"/>
      <c r="BJN8" s="761"/>
      <c r="BJO8" s="761"/>
      <c r="BJP8" s="761"/>
      <c r="BJQ8" s="761"/>
      <c r="BJR8" s="761"/>
      <c r="BJS8" s="761"/>
      <c r="BJT8" s="761"/>
      <c r="BJU8" s="761"/>
      <c r="BJV8" s="761"/>
      <c r="BJW8" s="761"/>
      <c r="BJX8" s="761"/>
      <c r="BJY8" s="761"/>
      <c r="BJZ8" s="761"/>
      <c r="BKA8" s="761"/>
      <c r="BKB8" s="761"/>
      <c r="BKC8" s="761"/>
      <c r="BKD8" s="761"/>
      <c r="BKE8" s="761"/>
      <c r="BKF8" s="761"/>
      <c r="BKG8" s="761"/>
      <c r="BKH8" s="761"/>
      <c r="BKI8" s="761"/>
      <c r="BKJ8" s="761"/>
      <c r="BKK8" s="761"/>
      <c r="BKL8" s="761"/>
      <c r="BKM8" s="761"/>
      <c r="BKN8" s="761"/>
      <c r="BKO8" s="761"/>
      <c r="BKP8" s="761"/>
      <c r="BKQ8" s="761"/>
      <c r="BKR8" s="761"/>
      <c r="BKS8" s="761"/>
      <c r="BKT8" s="761"/>
      <c r="BKU8" s="761"/>
      <c r="BKV8" s="761"/>
      <c r="BKW8" s="761"/>
      <c r="BKX8" s="761"/>
      <c r="BKY8" s="761"/>
      <c r="BKZ8" s="761"/>
      <c r="BLA8" s="761"/>
      <c r="BLB8" s="761"/>
      <c r="BLC8" s="761"/>
      <c r="BLD8" s="761"/>
      <c r="BLE8" s="761"/>
      <c r="BLF8" s="761"/>
      <c r="BLG8" s="761"/>
      <c r="BLH8" s="761"/>
      <c r="BLI8" s="761"/>
      <c r="BLJ8" s="761"/>
      <c r="BLK8" s="761"/>
      <c r="BLL8" s="761"/>
      <c r="BLM8" s="761"/>
      <c r="BLN8" s="761"/>
      <c r="BLO8" s="761"/>
      <c r="BLP8" s="761"/>
      <c r="BLQ8" s="761"/>
      <c r="BLR8" s="761"/>
      <c r="BLS8" s="761"/>
      <c r="BLT8" s="761"/>
      <c r="BLU8" s="761"/>
      <c r="BLV8" s="761"/>
      <c r="BLW8" s="761"/>
      <c r="BLX8" s="761"/>
      <c r="BLY8" s="761"/>
      <c r="BLZ8" s="761"/>
      <c r="BMA8" s="761"/>
      <c r="BMB8" s="761"/>
      <c r="BMC8" s="761"/>
      <c r="BMD8" s="761"/>
      <c r="BME8" s="761"/>
      <c r="BMF8" s="761"/>
      <c r="BMG8" s="761"/>
      <c r="BMH8" s="761"/>
      <c r="BMI8" s="761"/>
      <c r="BMJ8" s="761"/>
      <c r="BMK8" s="761"/>
      <c r="BML8" s="761"/>
      <c r="BMM8" s="761"/>
      <c r="BMN8" s="761"/>
      <c r="BMO8" s="761"/>
      <c r="BMP8" s="761"/>
      <c r="BMQ8" s="761"/>
      <c r="BMR8" s="761"/>
      <c r="BMS8" s="761"/>
      <c r="BMT8" s="761"/>
      <c r="BMU8" s="761"/>
      <c r="BMV8" s="761"/>
      <c r="BMW8" s="761"/>
      <c r="BMX8" s="761"/>
      <c r="BMY8" s="761"/>
      <c r="BMZ8" s="761"/>
      <c r="BNA8" s="761"/>
      <c r="BNB8" s="761"/>
      <c r="BNC8" s="761"/>
      <c r="BND8" s="761"/>
      <c r="BNE8" s="761"/>
      <c r="BNF8" s="761"/>
      <c r="BNG8" s="761"/>
      <c r="BNH8" s="761"/>
      <c r="BNI8" s="761"/>
      <c r="BNJ8" s="761"/>
      <c r="BNK8" s="761"/>
      <c r="BNL8" s="761"/>
      <c r="BNM8" s="761"/>
      <c r="BNN8" s="761"/>
      <c r="BNO8" s="761"/>
      <c r="BNP8" s="761"/>
      <c r="BNQ8" s="761"/>
      <c r="BNR8" s="761"/>
      <c r="BNS8" s="761"/>
      <c r="BNT8" s="761"/>
      <c r="BNU8" s="761"/>
      <c r="BNV8" s="761"/>
      <c r="BNW8" s="761"/>
      <c r="BNX8" s="761"/>
      <c r="BNY8" s="761"/>
      <c r="BNZ8" s="761"/>
      <c r="BOA8" s="761"/>
      <c r="BOB8" s="761"/>
      <c r="BOC8" s="761"/>
      <c r="BOD8" s="761"/>
      <c r="BOE8" s="761"/>
      <c r="BOF8" s="761"/>
      <c r="BOG8" s="761"/>
      <c r="BOH8" s="761"/>
      <c r="BOI8" s="761"/>
      <c r="BOJ8" s="761"/>
      <c r="BOK8" s="761"/>
      <c r="BOL8" s="761"/>
      <c r="BOM8" s="761"/>
      <c r="BON8" s="761"/>
      <c r="BOO8" s="761"/>
      <c r="BOP8" s="761"/>
      <c r="BOQ8" s="761"/>
      <c r="BOR8" s="761"/>
      <c r="BOS8" s="761"/>
      <c r="BOT8" s="761"/>
      <c r="BOU8" s="761"/>
      <c r="BOV8" s="761"/>
      <c r="BOW8" s="761"/>
      <c r="BOX8" s="761"/>
      <c r="BOY8" s="761"/>
      <c r="BOZ8" s="761"/>
      <c r="BPA8" s="761"/>
      <c r="BPB8" s="761"/>
      <c r="BPC8" s="761"/>
      <c r="BPD8" s="761"/>
      <c r="BPE8" s="761"/>
      <c r="BPF8" s="761"/>
      <c r="BPG8" s="761"/>
      <c r="BPH8" s="761"/>
      <c r="BPI8" s="761"/>
      <c r="BPJ8" s="761"/>
      <c r="BPK8" s="761"/>
      <c r="BPL8" s="761"/>
      <c r="BPM8" s="761"/>
      <c r="BPN8" s="761"/>
      <c r="BPO8" s="761"/>
      <c r="BPP8" s="761"/>
      <c r="BPQ8" s="761"/>
      <c r="BPR8" s="761"/>
      <c r="BPS8" s="761"/>
      <c r="BPT8" s="761"/>
      <c r="BPU8" s="761"/>
      <c r="BPV8" s="761"/>
      <c r="BPW8" s="761"/>
      <c r="BPX8" s="761"/>
      <c r="BPY8" s="761"/>
      <c r="BPZ8" s="761"/>
      <c r="BQA8" s="761"/>
      <c r="BQB8" s="761"/>
      <c r="BQC8" s="761"/>
      <c r="BQD8" s="761"/>
      <c r="BQE8" s="761"/>
      <c r="BQF8" s="761"/>
      <c r="BQG8" s="761"/>
      <c r="BQH8" s="761"/>
      <c r="BQI8" s="761"/>
      <c r="BQJ8" s="761"/>
      <c r="BQK8" s="761"/>
      <c r="BQL8" s="761"/>
      <c r="BQM8" s="761"/>
      <c r="BQN8" s="761"/>
      <c r="BQO8" s="761"/>
      <c r="BQP8" s="761"/>
      <c r="BQQ8" s="761"/>
      <c r="BQR8" s="761"/>
      <c r="BQS8" s="761"/>
      <c r="BQT8" s="761"/>
      <c r="BQU8" s="761"/>
      <c r="BQV8" s="761"/>
      <c r="BQW8" s="761"/>
      <c r="BQX8" s="761"/>
      <c r="BQY8" s="761"/>
      <c r="BQZ8" s="761"/>
      <c r="BRA8" s="761"/>
      <c r="BRB8" s="761"/>
      <c r="BRC8" s="761"/>
      <c r="BRD8" s="761"/>
      <c r="BRE8" s="761"/>
      <c r="BRF8" s="761"/>
      <c r="BRG8" s="761"/>
      <c r="BRH8" s="761"/>
      <c r="BRI8" s="761"/>
      <c r="BRJ8" s="761"/>
      <c r="BRK8" s="761"/>
      <c r="BRL8" s="761"/>
      <c r="BRM8" s="761"/>
      <c r="BRN8" s="761"/>
      <c r="BRO8" s="761"/>
      <c r="BRP8" s="761"/>
      <c r="BRQ8" s="761"/>
      <c r="BRR8" s="761"/>
      <c r="BRS8" s="761"/>
      <c r="BRT8" s="761"/>
      <c r="BRU8" s="761"/>
      <c r="BRV8" s="761"/>
      <c r="BRW8" s="761"/>
      <c r="BRX8" s="761"/>
      <c r="BRY8" s="761"/>
      <c r="BRZ8" s="761"/>
      <c r="BSA8" s="761"/>
      <c r="BSB8" s="761"/>
      <c r="BSC8" s="761"/>
      <c r="BSD8" s="761"/>
      <c r="BSE8" s="761"/>
      <c r="BSF8" s="761"/>
      <c r="BSG8" s="761"/>
      <c r="BSH8" s="761"/>
      <c r="BSI8" s="761"/>
      <c r="BSJ8" s="761"/>
      <c r="BSK8" s="761"/>
      <c r="BSL8" s="761"/>
      <c r="BSM8" s="761"/>
      <c r="BSN8" s="761"/>
      <c r="BSO8" s="761"/>
      <c r="BSP8" s="761"/>
      <c r="BSQ8" s="761"/>
      <c r="BSR8" s="761"/>
      <c r="BSS8" s="761"/>
      <c r="BST8" s="761"/>
      <c r="BSU8" s="761"/>
      <c r="BSV8" s="761"/>
      <c r="BSW8" s="761"/>
      <c r="BSX8" s="761"/>
      <c r="BSY8" s="761"/>
      <c r="BSZ8" s="761"/>
      <c r="BTA8" s="761"/>
      <c r="BTB8" s="761"/>
      <c r="BTC8" s="761"/>
      <c r="BTD8" s="761"/>
      <c r="BTE8" s="761"/>
      <c r="BTF8" s="761"/>
      <c r="BTG8" s="761"/>
      <c r="BTH8" s="761"/>
      <c r="BTI8" s="761"/>
      <c r="BTJ8" s="761"/>
      <c r="BTK8" s="761"/>
      <c r="BTL8" s="761"/>
      <c r="BTM8" s="761"/>
      <c r="BTN8" s="761"/>
      <c r="BTO8" s="761"/>
      <c r="BTP8" s="761"/>
      <c r="BTQ8" s="761"/>
      <c r="BTR8" s="761"/>
      <c r="BTS8" s="761"/>
      <c r="BTT8" s="761"/>
      <c r="BTU8" s="761"/>
      <c r="BTV8" s="761"/>
      <c r="BTW8" s="761"/>
      <c r="BTX8" s="761"/>
      <c r="BTY8" s="761"/>
      <c r="BTZ8" s="761"/>
      <c r="BUA8" s="761"/>
      <c r="BUB8" s="761"/>
      <c r="BUC8" s="761"/>
      <c r="BUD8" s="761"/>
      <c r="BUE8" s="761"/>
      <c r="BUF8" s="761"/>
      <c r="BUG8" s="761"/>
      <c r="BUH8" s="761"/>
      <c r="BUI8" s="761"/>
      <c r="BUJ8" s="761"/>
      <c r="BUK8" s="761"/>
      <c r="BUL8" s="761"/>
      <c r="BUM8" s="761"/>
      <c r="BUN8" s="761"/>
      <c r="BUO8" s="761"/>
      <c r="BUP8" s="761"/>
      <c r="BUQ8" s="761"/>
      <c r="BUR8" s="761"/>
      <c r="BUS8" s="761"/>
      <c r="BUT8" s="761"/>
      <c r="BUU8" s="761"/>
      <c r="BUV8" s="761"/>
      <c r="BUW8" s="761"/>
      <c r="BUX8" s="761"/>
      <c r="BUY8" s="761"/>
      <c r="BUZ8" s="761"/>
      <c r="BVA8" s="761"/>
      <c r="BVB8" s="761"/>
      <c r="BVC8" s="761"/>
      <c r="BVD8" s="761"/>
      <c r="BVE8" s="761"/>
      <c r="BVF8" s="761"/>
      <c r="BVG8" s="761"/>
      <c r="BVH8" s="761"/>
      <c r="BVI8" s="761"/>
      <c r="BVJ8" s="761"/>
      <c r="BVK8" s="761"/>
      <c r="BVL8" s="761"/>
      <c r="BVM8" s="761"/>
      <c r="BVN8" s="761"/>
      <c r="BVO8" s="761"/>
      <c r="BVP8" s="761"/>
      <c r="BVQ8" s="761"/>
      <c r="BVR8" s="761"/>
      <c r="BVS8" s="761"/>
      <c r="BVT8" s="761"/>
      <c r="BVU8" s="761"/>
      <c r="BVV8" s="761"/>
      <c r="BVW8" s="761"/>
      <c r="BVX8" s="761"/>
      <c r="BVY8" s="761"/>
      <c r="BVZ8" s="761"/>
      <c r="BWA8" s="761"/>
      <c r="BWB8" s="761"/>
      <c r="BWC8" s="761"/>
      <c r="BWD8" s="761"/>
      <c r="BWE8" s="761"/>
      <c r="BWF8" s="761"/>
      <c r="BWG8" s="761"/>
      <c r="BWH8" s="761"/>
      <c r="BWI8" s="761"/>
      <c r="BWJ8" s="761"/>
      <c r="BWK8" s="761"/>
      <c r="BWL8" s="761"/>
      <c r="BWM8" s="761"/>
      <c r="BWN8" s="761"/>
      <c r="BWO8" s="761"/>
      <c r="BWP8" s="761"/>
      <c r="BWQ8" s="761"/>
      <c r="BWR8" s="761"/>
      <c r="BWS8" s="761"/>
      <c r="BWT8" s="761"/>
      <c r="BWU8" s="761"/>
      <c r="BWV8" s="761"/>
      <c r="BWW8" s="761"/>
      <c r="BWX8" s="761"/>
      <c r="BWY8" s="761"/>
      <c r="BWZ8" s="761"/>
      <c r="BXA8" s="761"/>
      <c r="BXB8" s="761"/>
      <c r="BXC8" s="761"/>
      <c r="BXD8" s="761"/>
      <c r="BXE8" s="761"/>
      <c r="BXF8" s="761"/>
      <c r="BXG8" s="761"/>
      <c r="BXH8" s="761"/>
      <c r="BXI8" s="761"/>
      <c r="BXJ8" s="761"/>
      <c r="BXK8" s="761"/>
      <c r="BXL8" s="761"/>
      <c r="BXM8" s="761"/>
      <c r="BXN8" s="761"/>
      <c r="BXO8" s="761"/>
      <c r="BXP8" s="761"/>
      <c r="BXQ8" s="761"/>
      <c r="BXR8" s="761"/>
      <c r="BXS8" s="761"/>
      <c r="BXT8" s="761"/>
      <c r="BXU8" s="761"/>
      <c r="BXV8" s="761"/>
      <c r="BXW8" s="761"/>
      <c r="BXX8" s="761"/>
      <c r="BXY8" s="761"/>
      <c r="BXZ8" s="761"/>
      <c r="BYA8" s="761"/>
      <c r="BYB8" s="761"/>
      <c r="BYC8" s="761"/>
      <c r="BYD8" s="761"/>
      <c r="BYE8" s="761"/>
      <c r="BYF8" s="761"/>
      <c r="BYG8" s="761"/>
      <c r="BYH8" s="761"/>
      <c r="BYI8" s="761"/>
      <c r="BYJ8" s="761"/>
      <c r="BYK8" s="761"/>
      <c r="BYL8" s="761"/>
      <c r="BYM8" s="761"/>
      <c r="BYN8" s="761"/>
      <c r="BYO8" s="761"/>
      <c r="BYP8" s="761"/>
      <c r="BYQ8" s="761"/>
      <c r="BYR8" s="761"/>
      <c r="BYS8" s="761"/>
      <c r="BYT8" s="761"/>
      <c r="BYU8" s="761"/>
      <c r="BYV8" s="761"/>
      <c r="BYW8" s="761"/>
      <c r="BYX8" s="761"/>
      <c r="BYY8" s="761"/>
      <c r="BYZ8" s="761"/>
      <c r="BZA8" s="761"/>
      <c r="BZB8" s="761"/>
      <c r="BZC8" s="761"/>
      <c r="BZD8" s="761"/>
      <c r="BZE8" s="761"/>
      <c r="BZF8" s="761"/>
      <c r="BZG8" s="761"/>
      <c r="BZH8" s="761"/>
      <c r="BZI8" s="761"/>
      <c r="BZJ8" s="761"/>
      <c r="BZK8" s="761"/>
      <c r="BZL8" s="761"/>
      <c r="BZM8" s="761"/>
      <c r="BZN8" s="761"/>
      <c r="BZO8" s="761"/>
      <c r="BZP8" s="761"/>
      <c r="BZQ8" s="761"/>
      <c r="BZR8" s="761"/>
      <c r="BZS8" s="761"/>
      <c r="BZT8" s="761"/>
      <c r="BZU8" s="761"/>
      <c r="BZV8" s="761"/>
      <c r="BZW8" s="761"/>
      <c r="BZX8" s="761"/>
      <c r="BZY8" s="761"/>
      <c r="BZZ8" s="761"/>
      <c r="CAA8" s="761"/>
      <c r="CAB8" s="761"/>
      <c r="CAC8" s="761"/>
      <c r="CAD8" s="761"/>
      <c r="CAE8" s="761"/>
      <c r="CAF8" s="761"/>
      <c r="CAG8" s="761"/>
      <c r="CAH8" s="761"/>
      <c r="CAI8" s="761"/>
      <c r="CAJ8" s="761"/>
      <c r="CAK8" s="761"/>
      <c r="CAL8" s="761"/>
      <c r="CAM8" s="761"/>
      <c r="CAN8" s="761"/>
      <c r="CAO8" s="761"/>
      <c r="CAP8" s="761"/>
      <c r="CAQ8" s="761"/>
      <c r="CAR8" s="761"/>
      <c r="CAS8" s="761"/>
      <c r="CAT8" s="761"/>
      <c r="CAU8" s="761"/>
      <c r="CAV8" s="761"/>
      <c r="CAW8" s="761"/>
      <c r="CAX8" s="761"/>
      <c r="CAY8" s="761"/>
      <c r="CAZ8" s="761"/>
      <c r="CBA8" s="761"/>
      <c r="CBB8" s="761"/>
      <c r="CBC8" s="761"/>
      <c r="CBD8" s="761"/>
      <c r="CBE8" s="761"/>
      <c r="CBF8" s="761"/>
      <c r="CBG8" s="761"/>
      <c r="CBH8" s="761"/>
      <c r="CBI8" s="761"/>
      <c r="CBJ8" s="761"/>
      <c r="CBK8" s="761"/>
      <c r="CBL8" s="761"/>
      <c r="CBM8" s="761"/>
      <c r="CBN8" s="761"/>
      <c r="CBO8" s="761"/>
      <c r="CBP8" s="761"/>
      <c r="CBQ8" s="761"/>
      <c r="CBR8" s="761"/>
      <c r="CBS8" s="761"/>
      <c r="CBT8" s="761"/>
      <c r="CBU8" s="761"/>
      <c r="CBV8" s="761"/>
      <c r="CBW8" s="761"/>
      <c r="CBX8" s="761"/>
      <c r="CBY8" s="761"/>
      <c r="CBZ8" s="761"/>
      <c r="CCA8" s="761"/>
      <c r="CCB8" s="761"/>
      <c r="CCC8" s="761"/>
      <c r="CCD8" s="761"/>
      <c r="CCE8" s="761"/>
      <c r="CCF8" s="761"/>
      <c r="CCG8" s="761"/>
      <c r="CCH8" s="761"/>
      <c r="CCI8" s="761"/>
      <c r="CCJ8" s="761"/>
      <c r="CCK8" s="761"/>
      <c r="CCL8" s="761"/>
      <c r="CCM8" s="761"/>
      <c r="CCN8" s="761"/>
      <c r="CCO8" s="761"/>
      <c r="CCP8" s="761"/>
      <c r="CCQ8" s="761"/>
      <c r="CCR8" s="761"/>
      <c r="CCS8" s="761"/>
      <c r="CCT8" s="761"/>
      <c r="CCU8" s="761"/>
      <c r="CCV8" s="761"/>
      <c r="CCW8" s="761"/>
      <c r="CCX8" s="761"/>
      <c r="CCY8" s="761"/>
      <c r="CCZ8" s="761"/>
      <c r="CDA8" s="761"/>
      <c r="CDB8" s="761"/>
      <c r="CDC8" s="761"/>
      <c r="CDD8" s="761"/>
      <c r="CDE8" s="761"/>
      <c r="CDF8" s="761"/>
      <c r="CDG8" s="761"/>
      <c r="CDH8" s="761"/>
      <c r="CDI8" s="761"/>
      <c r="CDJ8" s="761"/>
      <c r="CDK8" s="761"/>
      <c r="CDL8" s="761"/>
      <c r="CDM8" s="761"/>
      <c r="CDN8" s="761"/>
      <c r="CDO8" s="761"/>
      <c r="CDP8" s="761"/>
      <c r="CDQ8" s="761"/>
      <c r="CDR8" s="761"/>
      <c r="CDS8" s="761"/>
      <c r="CDT8" s="761"/>
      <c r="CDU8" s="761"/>
      <c r="CDV8" s="761"/>
      <c r="CDW8" s="761"/>
      <c r="CDX8" s="761"/>
      <c r="CDY8" s="761"/>
      <c r="CDZ8" s="761"/>
      <c r="CEA8" s="761"/>
      <c r="CEB8" s="761"/>
      <c r="CEC8" s="761"/>
      <c r="CED8" s="761"/>
      <c r="CEE8" s="761"/>
      <c r="CEF8" s="761"/>
      <c r="CEG8" s="761"/>
      <c r="CEH8" s="761"/>
      <c r="CEI8" s="761"/>
      <c r="CEJ8" s="761"/>
      <c r="CEK8" s="761"/>
      <c r="CEL8" s="761"/>
      <c r="CEM8" s="761"/>
      <c r="CEN8" s="761"/>
      <c r="CEO8" s="761"/>
      <c r="CEP8" s="761"/>
      <c r="CEQ8" s="761"/>
      <c r="CER8" s="761"/>
      <c r="CES8" s="761"/>
      <c r="CET8" s="761"/>
      <c r="CEU8" s="761"/>
      <c r="CEV8" s="761"/>
      <c r="CEW8" s="761"/>
      <c r="CEX8" s="761"/>
      <c r="CEY8" s="761"/>
      <c r="CEZ8" s="761"/>
      <c r="CFA8" s="761"/>
      <c r="CFB8" s="761"/>
      <c r="CFC8" s="761"/>
      <c r="CFD8" s="761"/>
      <c r="CFE8" s="761"/>
      <c r="CFF8" s="761"/>
      <c r="CFG8" s="761"/>
      <c r="CFH8" s="761"/>
      <c r="CFI8" s="761"/>
      <c r="CFJ8" s="761"/>
      <c r="CFK8" s="761"/>
      <c r="CFL8" s="761"/>
      <c r="CFM8" s="761"/>
      <c r="CFN8" s="761"/>
      <c r="CFO8" s="761"/>
      <c r="CFP8" s="761"/>
      <c r="CFQ8" s="761"/>
      <c r="CFR8" s="761"/>
      <c r="CFS8" s="761"/>
      <c r="CFT8" s="761"/>
      <c r="CFU8" s="761"/>
      <c r="CFV8" s="761"/>
      <c r="CFW8" s="761"/>
      <c r="CFX8" s="761"/>
      <c r="CFY8" s="761"/>
      <c r="CFZ8" s="761"/>
      <c r="CGA8" s="761"/>
      <c r="CGB8" s="761"/>
      <c r="CGC8" s="761"/>
      <c r="CGD8" s="761"/>
      <c r="CGE8" s="761"/>
      <c r="CGF8" s="761"/>
      <c r="CGG8" s="761"/>
      <c r="CGH8" s="761"/>
      <c r="CGI8" s="761"/>
      <c r="CGJ8" s="761"/>
      <c r="CGK8" s="761"/>
      <c r="CGL8" s="761"/>
      <c r="CGM8" s="761"/>
      <c r="CGN8" s="761"/>
      <c r="CGO8" s="761"/>
      <c r="CGP8" s="761"/>
      <c r="CGQ8" s="761"/>
      <c r="CGR8" s="761"/>
      <c r="CGS8" s="761"/>
      <c r="CGT8" s="761"/>
      <c r="CGU8" s="761"/>
      <c r="CGV8" s="761"/>
      <c r="CGW8" s="761"/>
      <c r="CGX8" s="761"/>
      <c r="CGY8" s="761"/>
      <c r="CGZ8" s="761"/>
      <c r="CHA8" s="761"/>
      <c r="CHB8" s="761"/>
      <c r="CHC8" s="761"/>
      <c r="CHD8" s="761"/>
      <c r="CHE8" s="761"/>
      <c r="CHF8" s="761"/>
      <c r="CHG8" s="761"/>
      <c r="CHH8" s="761"/>
      <c r="CHI8" s="761"/>
      <c r="CHJ8" s="761"/>
      <c r="CHK8" s="761"/>
      <c r="CHL8" s="761"/>
      <c r="CHM8" s="761"/>
      <c r="CHN8" s="761"/>
      <c r="CHO8" s="761"/>
      <c r="CHP8" s="761"/>
      <c r="CHQ8" s="761"/>
      <c r="CHR8" s="761"/>
      <c r="CHS8" s="761"/>
      <c r="CHT8" s="761"/>
      <c r="CHU8" s="761"/>
      <c r="CHV8" s="761"/>
      <c r="CHW8" s="761"/>
      <c r="CHX8" s="761"/>
      <c r="CHY8" s="761"/>
      <c r="CHZ8" s="761"/>
      <c r="CIA8" s="761"/>
      <c r="CIB8" s="761"/>
      <c r="CIC8" s="761"/>
      <c r="CID8" s="761"/>
      <c r="CIE8" s="761"/>
      <c r="CIF8" s="761"/>
      <c r="CIG8" s="761"/>
      <c r="CIH8" s="761"/>
      <c r="CII8" s="761"/>
      <c r="CIJ8" s="761"/>
      <c r="CIK8" s="761"/>
      <c r="CIL8" s="761"/>
      <c r="CIM8" s="761"/>
      <c r="CIN8" s="761"/>
      <c r="CIO8" s="761"/>
      <c r="CIP8" s="761"/>
      <c r="CIQ8" s="761"/>
      <c r="CIR8" s="761"/>
      <c r="CIS8" s="761"/>
      <c r="CIT8" s="761"/>
      <c r="CIU8" s="761"/>
      <c r="CIV8" s="761"/>
      <c r="CIW8" s="761"/>
      <c r="CIX8" s="761"/>
      <c r="CIY8" s="761"/>
      <c r="CIZ8" s="761"/>
      <c r="CJA8" s="761"/>
      <c r="CJB8" s="761"/>
      <c r="CJC8" s="761"/>
      <c r="CJD8" s="761"/>
      <c r="CJE8" s="761"/>
      <c r="CJF8" s="761"/>
      <c r="CJG8" s="761"/>
      <c r="CJH8" s="761"/>
      <c r="CJI8" s="761"/>
      <c r="CJJ8" s="761"/>
      <c r="CJK8" s="761"/>
      <c r="CJL8" s="761"/>
      <c r="CJM8" s="761"/>
      <c r="CJN8" s="761"/>
      <c r="CJO8" s="761"/>
      <c r="CJP8" s="761"/>
      <c r="CJQ8" s="761"/>
      <c r="CJR8" s="761"/>
      <c r="CJS8" s="761"/>
      <c r="CJT8" s="761"/>
      <c r="CJU8" s="761"/>
      <c r="CJV8" s="761"/>
      <c r="CJW8" s="761"/>
      <c r="CJX8" s="761"/>
      <c r="CJY8" s="761"/>
      <c r="CJZ8" s="761"/>
      <c r="CKA8" s="761"/>
      <c r="CKB8" s="761"/>
      <c r="CKC8" s="761"/>
      <c r="CKD8" s="761"/>
      <c r="CKE8" s="761"/>
      <c r="CKF8" s="761"/>
      <c r="CKG8" s="761"/>
      <c r="CKH8" s="761"/>
      <c r="CKI8" s="761"/>
      <c r="CKJ8" s="761"/>
      <c r="CKK8" s="761"/>
      <c r="CKL8" s="761"/>
      <c r="CKM8" s="761"/>
      <c r="CKN8" s="761"/>
      <c r="CKO8" s="761"/>
      <c r="CKP8" s="761"/>
      <c r="CKQ8" s="761"/>
      <c r="CKR8" s="761"/>
      <c r="CKS8" s="761"/>
      <c r="CKT8" s="761"/>
      <c r="CKU8" s="761"/>
      <c r="CKV8" s="761"/>
      <c r="CKW8" s="761"/>
      <c r="CKX8" s="761"/>
      <c r="CKY8" s="761"/>
      <c r="CKZ8" s="761"/>
      <c r="CLA8" s="761"/>
      <c r="CLB8" s="761"/>
      <c r="CLC8" s="761"/>
      <c r="CLD8" s="761"/>
      <c r="CLE8" s="761"/>
      <c r="CLF8" s="761"/>
      <c r="CLG8" s="761"/>
      <c r="CLH8" s="761"/>
      <c r="CLI8" s="761"/>
      <c r="CLJ8" s="761"/>
      <c r="CLK8" s="761"/>
      <c r="CLL8" s="761"/>
      <c r="CLM8" s="761"/>
      <c r="CLN8" s="761"/>
      <c r="CLO8" s="761"/>
      <c r="CLP8" s="761"/>
      <c r="CLQ8" s="761"/>
      <c r="CLR8" s="761"/>
      <c r="CLS8" s="761"/>
      <c r="CLT8" s="761"/>
      <c r="CLU8" s="761"/>
      <c r="CLV8" s="761"/>
      <c r="CLW8" s="761"/>
      <c r="CLX8" s="761"/>
      <c r="CLY8" s="761"/>
      <c r="CLZ8" s="761"/>
      <c r="CMA8" s="761"/>
      <c r="CMB8" s="761"/>
      <c r="CMC8" s="761"/>
      <c r="CMD8" s="761"/>
      <c r="CME8" s="761"/>
      <c r="CMF8" s="761"/>
      <c r="CMG8" s="761"/>
      <c r="CMH8" s="761"/>
      <c r="CMI8" s="761"/>
      <c r="CMJ8" s="761"/>
      <c r="CMK8" s="761"/>
      <c r="CML8" s="761"/>
      <c r="CMM8" s="761"/>
      <c r="CMN8" s="761"/>
      <c r="CMO8" s="761"/>
      <c r="CMP8" s="761"/>
      <c r="CMQ8" s="761"/>
      <c r="CMR8" s="761"/>
      <c r="CMS8" s="761"/>
      <c r="CMT8" s="761"/>
      <c r="CMU8" s="761"/>
      <c r="CMV8" s="761"/>
      <c r="CMW8" s="761"/>
      <c r="CMX8" s="761"/>
      <c r="CMY8" s="761"/>
      <c r="CMZ8" s="761"/>
      <c r="CNA8" s="761"/>
      <c r="CNB8" s="761"/>
      <c r="CNC8" s="761"/>
      <c r="CND8" s="761"/>
      <c r="CNE8" s="761"/>
      <c r="CNF8" s="761"/>
      <c r="CNG8" s="761"/>
      <c r="CNH8" s="761"/>
      <c r="CNI8" s="761"/>
      <c r="CNJ8" s="761"/>
      <c r="CNK8" s="761"/>
      <c r="CNL8" s="761"/>
      <c r="CNM8" s="761"/>
      <c r="CNN8" s="761"/>
      <c r="CNO8" s="761"/>
      <c r="CNP8" s="761"/>
      <c r="CNQ8" s="761"/>
      <c r="CNR8" s="761"/>
      <c r="CNS8" s="761"/>
      <c r="CNT8" s="761"/>
      <c r="CNU8" s="761"/>
      <c r="CNV8" s="761"/>
      <c r="CNW8" s="761"/>
      <c r="CNX8" s="761"/>
      <c r="CNY8" s="761"/>
      <c r="CNZ8" s="761"/>
      <c r="COA8" s="761"/>
      <c r="COB8" s="761"/>
      <c r="COC8" s="761"/>
      <c r="COD8" s="761"/>
      <c r="COE8" s="761"/>
      <c r="COF8" s="761"/>
      <c r="COG8" s="761"/>
      <c r="COH8" s="761"/>
      <c r="COI8" s="761"/>
      <c r="COJ8" s="761"/>
      <c r="COK8" s="761"/>
      <c r="COL8" s="761"/>
      <c r="COM8" s="761"/>
      <c r="CON8" s="761"/>
      <c r="COO8" s="761"/>
      <c r="COP8" s="761"/>
      <c r="COQ8" s="761"/>
      <c r="COR8" s="761"/>
      <c r="COS8" s="761"/>
      <c r="COT8" s="761"/>
      <c r="COU8" s="761"/>
      <c r="COV8" s="761"/>
      <c r="COW8" s="761"/>
      <c r="COX8" s="761"/>
      <c r="COY8" s="761"/>
      <c r="COZ8" s="761"/>
      <c r="CPA8" s="761"/>
      <c r="CPB8" s="761"/>
      <c r="CPC8" s="761"/>
      <c r="CPD8" s="761"/>
      <c r="CPE8" s="761"/>
      <c r="CPF8" s="761"/>
      <c r="CPG8" s="761"/>
      <c r="CPH8" s="761"/>
      <c r="CPI8" s="761"/>
      <c r="CPJ8" s="761"/>
      <c r="CPK8" s="761"/>
      <c r="CPL8" s="761"/>
      <c r="CPM8" s="761"/>
      <c r="CPN8" s="761"/>
      <c r="CPO8" s="761"/>
      <c r="CPP8" s="761"/>
      <c r="CPQ8" s="761"/>
      <c r="CPR8" s="761"/>
      <c r="CPS8" s="761"/>
      <c r="CPT8" s="761"/>
      <c r="CPU8" s="761"/>
      <c r="CPV8" s="761"/>
      <c r="CPW8" s="761"/>
      <c r="CPX8" s="761"/>
      <c r="CPY8" s="761"/>
      <c r="CPZ8" s="761"/>
      <c r="CQA8" s="761"/>
      <c r="CQB8" s="761"/>
      <c r="CQC8" s="761"/>
      <c r="CQD8" s="761"/>
      <c r="CQE8" s="761"/>
      <c r="CQF8" s="761"/>
      <c r="CQG8" s="761"/>
      <c r="CQH8" s="761"/>
      <c r="CQI8" s="761"/>
      <c r="CQJ8" s="761"/>
      <c r="CQK8" s="761"/>
      <c r="CQL8" s="761"/>
      <c r="CQM8" s="761"/>
      <c r="CQN8" s="761"/>
      <c r="CQO8" s="761"/>
      <c r="CQP8" s="761"/>
      <c r="CQQ8" s="761"/>
      <c r="CQR8" s="761"/>
      <c r="CQS8" s="761"/>
      <c r="CQT8" s="761"/>
      <c r="CQU8" s="761"/>
      <c r="CQV8" s="761"/>
      <c r="CQW8" s="761"/>
      <c r="CQX8" s="761"/>
      <c r="CQY8" s="761"/>
      <c r="CQZ8" s="761"/>
      <c r="CRA8" s="761"/>
      <c r="CRB8" s="761"/>
      <c r="CRC8" s="761"/>
      <c r="CRD8" s="761"/>
      <c r="CRE8" s="761"/>
      <c r="CRF8" s="761"/>
      <c r="CRG8" s="761"/>
      <c r="CRH8" s="761"/>
      <c r="CRI8" s="761"/>
      <c r="CRJ8" s="761"/>
      <c r="CRK8" s="761"/>
      <c r="CRL8" s="761"/>
      <c r="CRM8" s="761"/>
      <c r="CRN8" s="761"/>
      <c r="CRO8" s="761"/>
      <c r="CRP8" s="761"/>
      <c r="CRQ8" s="761"/>
      <c r="CRR8" s="761"/>
      <c r="CRS8" s="761"/>
      <c r="CRT8" s="761"/>
      <c r="CRU8" s="761"/>
      <c r="CRV8" s="761"/>
      <c r="CRW8" s="761"/>
      <c r="CRX8" s="761"/>
      <c r="CRY8" s="761"/>
      <c r="CRZ8" s="761"/>
      <c r="CSA8" s="761"/>
      <c r="CSB8" s="761"/>
      <c r="CSC8" s="761"/>
      <c r="CSD8" s="761"/>
      <c r="CSE8" s="761"/>
      <c r="CSF8" s="761"/>
      <c r="CSG8" s="761"/>
      <c r="CSH8" s="761"/>
      <c r="CSI8" s="761"/>
      <c r="CSJ8" s="761"/>
      <c r="CSK8" s="761"/>
      <c r="CSL8" s="761"/>
      <c r="CSM8" s="761"/>
      <c r="CSN8" s="761"/>
      <c r="CSO8" s="761"/>
      <c r="CSP8" s="761"/>
      <c r="CSQ8" s="761"/>
      <c r="CSR8" s="761"/>
      <c r="CSS8" s="761"/>
      <c r="CST8" s="761"/>
      <c r="CSU8" s="761"/>
      <c r="CSV8" s="761"/>
      <c r="CSW8" s="761"/>
      <c r="CSX8" s="761"/>
      <c r="CSY8" s="761"/>
      <c r="CSZ8" s="761"/>
      <c r="CTA8" s="761"/>
      <c r="CTB8" s="761"/>
      <c r="CTC8" s="761"/>
      <c r="CTD8" s="761"/>
      <c r="CTE8" s="761"/>
      <c r="CTF8" s="761"/>
      <c r="CTG8" s="761"/>
      <c r="CTH8" s="761"/>
      <c r="CTI8" s="761"/>
      <c r="CTJ8" s="761"/>
      <c r="CTK8" s="761"/>
      <c r="CTL8" s="761"/>
      <c r="CTM8" s="761"/>
      <c r="CTN8" s="761"/>
      <c r="CTO8" s="761"/>
      <c r="CTP8" s="761"/>
      <c r="CTQ8" s="761"/>
      <c r="CTR8" s="761"/>
      <c r="CTS8" s="761"/>
      <c r="CTT8" s="761"/>
      <c r="CTU8" s="761"/>
      <c r="CTV8" s="761"/>
      <c r="CTW8" s="761"/>
      <c r="CTX8" s="761"/>
      <c r="CTY8" s="761"/>
      <c r="CTZ8" s="761"/>
      <c r="CUA8" s="761"/>
      <c r="CUB8" s="761"/>
      <c r="CUC8" s="761"/>
      <c r="CUD8" s="761"/>
      <c r="CUE8" s="761"/>
      <c r="CUF8" s="761"/>
      <c r="CUG8" s="761"/>
      <c r="CUH8" s="761"/>
      <c r="CUI8" s="761"/>
      <c r="CUJ8" s="761"/>
      <c r="CUK8" s="761"/>
      <c r="CUL8" s="761"/>
      <c r="CUM8" s="761"/>
      <c r="CUN8" s="761"/>
      <c r="CUO8" s="761"/>
      <c r="CUP8" s="761"/>
      <c r="CUQ8" s="761"/>
      <c r="CUR8" s="761"/>
      <c r="CUS8" s="761"/>
      <c r="CUT8" s="761"/>
      <c r="CUU8" s="761"/>
      <c r="CUV8" s="761"/>
      <c r="CUW8" s="761"/>
      <c r="CUX8" s="761"/>
      <c r="CUY8" s="761"/>
      <c r="CUZ8" s="761"/>
      <c r="CVA8" s="761"/>
      <c r="CVB8" s="761"/>
      <c r="CVC8" s="761"/>
      <c r="CVD8" s="761"/>
      <c r="CVE8" s="761"/>
      <c r="CVF8" s="761"/>
      <c r="CVG8" s="761"/>
      <c r="CVH8" s="761"/>
      <c r="CVI8" s="761"/>
      <c r="CVJ8" s="761"/>
      <c r="CVK8" s="761"/>
      <c r="CVL8" s="761"/>
      <c r="CVM8" s="761"/>
      <c r="CVN8" s="761"/>
      <c r="CVO8" s="761"/>
      <c r="CVP8" s="761"/>
      <c r="CVQ8" s="761"/>
      <c r="CVR8" s="761"/>
      <c r="CVS8" s="761"/>
      <c r="CVT8" s="761"/>
      <c r="CVU8" s="761"/>
      <c r="CVV8" s="761"/>
      <c r="CVW8" s="761"/>
      <c r="CVX8" s="761"/>
      <c r="CVY8" s="761"/>
      <c r="CVZ8" s="761"/>
      <c r="CWA8" s="761"/>
      <c r="CWB8" s="761"/>
      <c r="CWC8" s="761"/>
      <c r="CWD8" s="761"/>
      <c r="CWE8" s="761"/>
      <c r="CWF8" s="761"/>
      <c r="CWG8" s="761"/>
      <c r="CWH8" s="761"/>
      <c r="CWI8" s="761"/>
      <c r="CWJ8" s="761"/>
      <c r="CWK8" s="761"/>
      <c r="CWL8" s="761"/>
      <c r="CWM8" s="761"/>
      <c r="CWN8" s="761"/>
      <c r="CWO8" s="761"/>
      <c r="CWP8" s="761"/>
      <c r="CWQ8" s="761"/>
      <c r="CWR8" s="761"/>
      <c r="CWS8" s="761"/>
      <c r="CWT8" s="761"/>
      <c r="CWU8" s="761"/>
      <c r="CWV8" s="761"/>
      <c r="CWW8" s="761"/>
      <c r="CWX8" s="761"/>
      <c r="CWY8" s="761"/>
      <c r="CWZ8" s="761"/>
      <c r="CXA8" s="761"/>
      <c r="CXB8" s="761"/>
      <c r="CXC8" s="761"/>
      <c r="CXD8" s="761"/>
      <c r="CXE8" s="761"/>
      <c r="CXF8" s="761"/>
      <c r="CXG8" s="761"/>
      <c r="CXH8" s="761"/>
      <c r="CXI8" s="761"/>
      <c r="CXJ8" s="761"/>
      <c r="CXK8" s="761"/>
      <c r="CXL8" s="761"/>
      <c r="CXM8" s="761"/>
      <c r="CXN8" s="761"/>
      <c r="CXO8" s="761"/>
      <c r="CXP8" s="761"/>
      <c r="CXQ8" s="761"/>
      <c r="CXR8" s="761"/>
      <c r="CXS8" s="761"/>
      <c r="CXT8" s="761"/>
      <c r="CXU8" s="761"/>
      <c r="CXV8" s="761"/>
      <c r="CXW8" s="761"/>
      <c r="CXX8" s="761"/>
      <c r="CXY8" s="761"/>
      <c r="CXZ8" s="761"/>
      <c r="CYA8" s="761"/>
      <c r="CYB8" s="761"/>
      <c r="CYC8" s="761"/>
      <c r="CYD8" s="761"/>
      <c r="CYE8" s="761"/>
      <c r="CYF8" s="761"/>
      <c r="CYG8" s="761"/>
      <c r="CYH8" s="761"/>
      <c r="CYI8" s="761"/>
      <c r="CYJ8" s="761"/>
      <c r="CYK8" s="761"/>
      <c r="CYL8" s="761"/>
      <c r="CYM8" s="761"/>
      <c r="CYN8" s="761"/>
      <c r="CYO8" s="761"/>
      <c r="CYP8" s="761"/>
      <c r="CYQ8" s="761"/>
      <c r="CYR8" s="761"/>
      <c r="CYS8" s="761"/>
      <c r="CYT8" s="761"/>
      <c r="CYU8" s="761"/>
      <c r="CYV8" s="761"/>
      <c r="CYW8" s="761"/>
      <c r="CYX8" s="761"/>
      <c r="CYY8" s="761"/>
      <c r="CYZ8" s="761"/>
      <c r="CZA8" s="761"/>
      <c r="CZB8" s="761"/>
      <c r="CZC8" s="761"/>
      <c r="CZD8" s="761"/>
      <c r="CZE8" s="761"/>
      <c r="CZF8" s="761"/>
      <c r="CZG8" s="761"/>
      <c r="CZH8" s="761"/>
      <c r="CZI8" s="761"/>
      <c r="CZJ8" s="761"/>
      <c r="CZK8" s="761"/>
      <c r="CZL8" s="761"/>
      <c r="CZM8" s="761"/>
      <c r="CZN8" s="761"/>
      <c r="CZO8" s="761"/>
      <c r="CZP8" s="761"/>
      <c r="CZQ8" s="761"/>
      <c r="CZR8" s="761"/>
      <c r="CZS8" s="761"/>
      <c r="CZT8" s="761"/>
      <c r="CZU8" s="761"/>
      <c r="CZV8" s="761"/>
      <c r="CZW8" s="761"/>
      <c r="CZX8" s="761"/>
      <c r="CZY8" s="761"/>
      <c r="CZZ8" s="761"/>
      <c r="DAA8" s="761"/>
      <c r="DAB8" s="761"/>
      <c r="DAC8" s="761"/>
      <c r="DAD8" s="761"/>
      <c r="DAE8" s="761"/>
      <c r="DAF8" s="761"/>
      <c r="DAG8" s="761"/>
      <c r="DAH8" s="761"/>
      <c r="DAI8" s="761"/>
      <c r="DAJ8" s="761"/>
      <c r="DAK8" s="761"/>
      <c r="DAL8" s="761"/>
      <c r="DAM8" s="761"/>
      <c r="DAN8" s="761"/>
      <c r="DAO8" s="761"/>
      <c r="DAP8" s="761"/>
      <c r="DAQ8" s="761"/>
      <c r="DAR8" s="761"/>
      <c r="DAS8" s="761"/>
      <c r="DAT8" s="761"/>
      <c r="DAU8" s="761"/>
      <c r="DAV8" s="761"/>
      <c r="DAW8" s="761"/>
      <c r="DAX8" s="761"/>
      <c r="DAY8" s="761"/>
      <c r="DAZ8" s="761"/>
      <c r="DBA8" s="761"/>
      <c r="DBB8" s="761"/>
      <c r="DBC8" s="761"/>
      <c r="DBD8" s="761"/>
      <c r="DBE8" s="761"/>
      <c r="DBF8" s="761"/>
      <c r="DBG8" s="761"/>
      <c r="DBH8" s="761"/>
      <c r="DBI8" s="761"/>
      <c r="DBJ8" s="761"/>
      <c r="DBK8" s="761"/>
      <c r="DBL8" s="761"/>
      <c r="DBM8" s="761"/>
      <c r="DBN8" s="761"/>
      <c r="DBO8" s="761"/>
      <c r="DBP8" s="761"/>
      <c r="DBQ8" s="761"/>
      <c r="DBR8" s="761"/>
      <c r="DBS8" s="761"/>
      <c r="DBT8" s="761"/>
      <c r="DBU8" s="761"/>
      <c r="DBV8" s="761"/>
      <c r="DBW8" s="761"/>
      <c r="DBX8" s="761"/>
      <c r="DBY8" s="761"/>
      <c r="DBZ8" s="761"/>
      <c r="DCA8" s="761"/>
      <c r="DCB8" s="761"/>
      <c r="DCC8" s="761"/>
      <c r="DCD8" s="761"/>
      <c r="DCE8" s="761"/>
      <c r="DCF8" s="761"/>
      <c r="DCG8" s="761"/>
      <c r="DCH8" s="761"/>
      <c r="DCI8" s="761"/>
      <c r="DCJ8" s="761"/>
      <c r="DCK8" s="761"/>
      <c r="DCL8" s="761"/>
      <c r="DCM8" s="761"/>
      <c r="DCN8" s="761"/>
      <c r="DCO8" s="761"/>
      <c r="DCP8" s="761"/>
      <c r="DCQ8" s="761"/>
      <c r="DCR8" s="761"/>
      <c r="DCS8" s="761"/>
      <c r="DCT8" s="761"/>
      <c r="DCU8" s="761"/>
      <c r="DCV8" s="761"/>
      <c r="DCW8" s="761"/>
      <c r="DCX8" s="761"/>
      <c r="DCY8" s="761"/>
      <c r="DCZ8" s="761"/>
      <c r="DDA8" s="761"/>
      <c r="DDB8" s="761"/>
      <c r="DDC8" s="761"/>
      <c r="DDD8" s="761"/>
      <c r="DDE8" s="761"/>
      <c r="DDF8" s="761"/>
      <c r="DDG8" s="761"/>
      <c r="DDH8" s="761"/>
      <c r="DDI8" s="761"/>
      <c r="DDJ8" s="761"/>
      <c r="DDK8" s="761"/>
      <c r="DDL8" s="761"/>
      <c r="DDM8" s="761"/>
      <c r="DDN8" s="761"/>
      <c r="DDO8" s="761"/>
      <c r="DDP8" s="761"/>
      <c r="DDQ8" s="761"/>
      <c r="DDR8" s="761"/>
      <c r="DDS8" s="761"/>
      <c r="DDT8" s="761"/>
      <c r="DDU8" s="761"/>
      <c r="DDV8" s="761"/>
      <c r="DDW8" s="761"/>
      <c r="DDX8" s="761"/>
      <c r="DDY8" s="761"/>
      <c r="DDZ8" s="761"/>
      <c r="DEA8" s="761"/>
      <c r="DEB8" s="761"/>
      <c r="DEC8" s="761"/>
      <c r="DED8" s="761"/>
      <c r="DEE8" s="761"/>
      <c r="DEF8" s="761"/>
      <c r="DEG8" s="761"/>
      <c r="DEH8" s="761"/>
      <c r="DEI8" s="761"/>
      <c r="DEJ8" s="761"/>
      <c r="DEK8" s="761"/>
      <c r="DEL8" s="761"/>
      <c r="DEM8" s="761"/>
      <c r="DEN8" s="761"/>
      <c r="DEO8" s="761"/>
      <c r="DEP8" s="761"/>
      <c r="DEQ8" s="761"/>
      <c r="DER8" s="761"/>
      <c r="DES8" s="761"/>
      <c r="DET8" s="761"/>
      <c r="DEU8" s="761"/>
      <c r="DEV8" s="761"/>
      <c r="DEW8" s="761"/>
      <c r="DEX8" s="761"/>
      <c r="DEY8" s="761"/>
      <c r="DEZ8" s="761"/>
      <c r="DFA8" s="761"/>
      <c r="DFB8" s="761"/>
      <c r="DFC8" s="761"/>
      <c r="DFD8" s="761"/>
      <c r="DFE8" s="761"/>
      <c r="DFF8" s="761"/>
      <c r="DFG8" s="761"/>
      <c r="DFH8" s="761"/>
      <c r="DFI8" s="761"/>
      <c r="DFJ8" s="761"/>
      <c r="DFK8" s="761"/>
      <c r="DFL8" s="761"/>
      <c r="DFM8" s="761"/>
      <c r="DFN8" s="761"/>
      <c r="DFO8" s="761"/>
      <c r="DFP8" s="761"/>
      <c r="DFQ8" s="761"/>
      <c r="DFR8" s="761"/>
      <c r="DFS8" s="761"/>
      <c r="DFT8" s="761"/>
      <c r="DFU8" s="761"/>
      <c r="DFV8" s="761"/>
      <c r="DFW8" s="761"/>
      <c r="DFX8" s="761"/>
      <c r="DFY8" s="761"/>
      <c r="DFZ8" s="761"/>
      <c r="DGA8" s="761"/>
      <c r="DGB8" s="761"/>
      <c r="DGC8" s="761"/>
      <c r="DGD8" s="761"/>
      <c r="DGE8" s="761"/>
      <c r="DGF8" s="761"/>
      <c r="DGG8" s="761"/>
      <c r="DGH8" s="761"/>
      <c r="DGI8" s="761"/>
      <c r="DGJ8" s="761"/>
      <c r="DGK8" s="761"/>
      <c r="DGL8" s="761"/>
      <c r="DGM8" s="761"/>
      <c r="DGN8" s="761"/>
      <c r="DGO8" s="761"/>
      <c r="DGP8" s="761"/>
      <c r="DGQ8" s="761"/>
      <c r="DGR8" s="761"/>
      <c r="DGS8" s="761"/>
      <c r="DGT8" s="761"/>
      <c r="DGU8" s="761"/>
      <c r="DGV8" s="761"/>
      <c r="DGW8" s="761"/>
      <c r="DGX8" s="761"/>
      <c r="DGY8" s="761"/>
      <c r="DGZ8" s="761"/>
      <c r="DHA8" s="761"/>
      <c r="DHB8" s="761"/>
      <c r="DHC8" s="761"/>
      <c r="DHD8" s="761"/>
      <c r="DHE8" s="761"/>
      <c r="DHF8" s="761"/>
      <c r="DHG8" s="761"/>
      <c r="DHH8" s="761"/>
      <c r="DHI8" s="761"/>
      <c r="DHJ8" s="761"/>
      <c r="DHK8" s="761"/>
      <c r="DHL8" s="761"/>
      <c r="DHM8" s="761"/>
      <c r="DHN8" s="761"/>
      <c r="DHO8" s="761"/>
      <c r="DHP8" s="761"/>
      <c r="DHQ8" s="761"/>
      <c r="DHR8" s="761"/>
      <c r="DHS8" s="761"/>
      <c r="DHT8" s="761"/>
      <c r="DHU8" s="761"/>
      <c r="DHV8" s="761"/>
      <c r="DHW8" s="761"/>
      <c r="DHX8" s="761"/>
      <c r="DHY8" s="761"/>
      <c r="DHZ8" s="761"/>
      <c r="DIA8" s="761"/>
      <c r="DIB8" s="761"/>
      <c r="DIC8" s="761"/>
      <c r="DID8" s="761"/>
      <c r="DIE8" s="761"/>
      <c r="DIF8" s="761"/>
      <c r="DIG8" s="761"/>
      <c r="DIH8" s="761"/>
      <c r="DII8" s="761"/>
      <c r="DIJ8" s="761"/>
      <c r="DIK8" s="761"/>
      <c r="DIL8" s="761"/>
      <c r="DIM8" s="761"/>
      <c r="DIN8" s="761"/>
      <c r="DIO8" s="761"/>
      <c r="DIP8" s="761"/>
      <c r="DIQ8" s="761"/>
      <c r="DIR8" s="761"/>
      <c r="DIS8" s="761"/>
      <c r="DIT8" s="761"/>
      <c r="DIU8" s="761"/>
      <c r="DIV8" s="761"/>
      <c r="DIW8" s="761"/>
      <c r="DIX8" s="761"/>
      <c r="DIY8" s="761"/>
      <c r="DIZ8" s="761"/>
      <c r="DJA8" s="761"/>
      <c r="DJB8" s="761"/>
      <c r="DJC8" s="761"/>
      <c r="DJD8" s="761"/>
      <c r="DJE8" s="761"/>
      <c r="DJF8" s="761"/>
      <c r="DJG8" s="761"/>
      <c r="DJH8" s="761"/>
      <c r="DJI8" s="761"/>
      <c r="DJJ8" s="761"/>
      <c r="DJK8" s="761"/>
      <c r="DJL8" s="761"/>
      <c r="DJM8" s="761"/>
      <c r="DJN8" s="761"/>
      <c r="DJO8" s="761"/>
      <c r="DJP8" s="761"/>
      <c r="DJQ8" s="761"/>
      <c r="DJR8" s="761"/>
      <c r="DJS8" s="761"/>
      <c r="DJT8" s="761"/>
      <c r="DJU8" s="761"/>
      <c r="DJV8" s="761"/>
      <c r="DJW8" s="761"/>
      <c r="DJX8" s="761"/>
      <c r="DJY8" s="761"/>
      <c r="DJZ8" s="761"/>
      <c r="DKA8" s="761"/>
      <c r="DKB8" s="761"/>
      <c r="DKC8" s="761"/>
      <c r="DKD8" s="761"/>
      <c r="DKE8" s="761"/>
      <c r="DKF8" s="761"/>
      <c r="DKG8" s="761"/>
      <c r="DKH8" s="761"/>
      <c r="DKI8" s="761"/>
      <c r="DKJ8" s="761"/>
      <c r="DKK8" s="761"/>
      <c r="DKL8" s="761"/>
      <c r="DKM8" s="761"/>
      <c r="DKN8" s="761"/>
      <c r="DKO8" s="761"/>
      <c r="DKP8" s="761"/>
      <c r="DKQ8" s="761"/>
      <c r="DKR8" s="761"/>
      <c r="DKS8" s="761"/>
      <c r="DKT8" s="761"/>
      <c r="DKU8" s="761"/>
      <c r="DKV8" s="761"/>
      <c r="DKW8" s="761"/>
      <c r="DKX8" s="761"/>
      <c r="DKY8" s="761"/>
      <c r="DKZ8" s="761"/>
      <c r="DLA8" s="761"/>
      <c r="DLB8" s="761"/>
      <c r="DLC8" s="761"/>
      <c r="DLD8" s="761"/>
      <c r="DLE8" s="761"/>
      <c r="DLF8" s="761"/>
      <c r="DLG8" s="761"/>
      <c r="DLH8" s="761"/>
      <c r="DLI8" s="761"/>
      <c r="DLJ8" s="761"/>
      <c r="DLK8" s="761"/>
      <c r="DLL8" s="761"/>
      <c r="DLM8" s="761"/>
      <c r="DLN8" s="761"/>
      <c r="DLO8" s="761"/>
      <c r="DLP8" s="761"/>
      <c r="DLQ8" s="761"/>
      <c r="DLR8" s="761"/>
      <c r="DLS8" s="761"/>
      <c r="DLT8" s="761"/>
      <c r="DLU8" s="761"/>
      <c r="DLV8" s="761"/>
      <c r="DLW8" s="761"/>
      <c r="DLX8" s="761"/>
      <c r="DLY8" s="761"/>
      <c r="DLZ8" s="761"/>
      <c r="DMA8" s="761"/>
      <c r="DMB8" s="761"/>
      <c r="DMC8" s="761"/>
      <c r="DMD8" s="761"/>
      <c r="DME8" s="761"/>
      <c r="DMF8" s="761"/>
      <c r="DMG8" s="761"/>
      <c r="DMH8" s="761"/>
      <c r="DMI8" s="761"/>
      <c r="DMJ8" s="761"/>
      <c r="DMK8" s="761"/>
      <c r="DML8" s="761"/>
      <c r="DMM8" s="761"/>
      <c r="DMN8" s="761"/>
      <c r="DMO8" s="761"/>
      <c r="DMP8" s="761"/>
      <c r="DMQ8" s="761"/>
      <c r="DMR8" s="761"/>
      <c r="DMS8" s="761"/>
      <c r="DMT8" s="761"/>
      <c r="DMU8" s="761"/>
      <c r="DMV8" s="761"/>
      <c r="DMW8" s="761"/>
      <c r="DMX8" s="761"/>
      <c r="DMY8" s="761"/>
      <c r="DMZ8" s="761"/>
      <c r="DNA8" s="761"/>
      <c r="DNB8" s="761"/>
      <c r="DNC8" s="761"/>
      <c r="DND8" s="761"/>
      <c r="DNE8" s="761"/>
      <c r="DNF8" s="761"/>
      <c r="DNG8" s="761"/>
      <c r="DNH8" s="761"/>
      <c r="DNI8" s="761"/>
      <c r="DNJ8" s="761"/>
      <c r="DNK8" s="761"/>
      <c r="DNL8" s="761"/>
      <c r="DNM8" s="761"/>
      <c r="DNN8" s="761"/>
      <c r="DNO8" s="761"/>
      <c r="DNP8" s="761"/>
      <c r="DNQ8" s="761"/>
      <c r="DNR8" s="761"/>
      <c r="DNS8" s="761"/>
      <c r="DNT8" s="761"/>
      <c r="DNU8" s="761"/>
      <c r="DNV8" s="761"/>
      <c r="DNW8" s="761"/>
      <c r="DNX8" s="761"/>
      <c r="DNY8" s="761"/>
      <c r="DNZ8" s="761"/>
      <c r="DOA8" s="761"/>
      <c r="DOB8" s="761"/>
      <c r="DOC8" s="761"/>
      <c r="DOD8" s="761"/>
      <c r="DOE8" s="761"/>
      <c r="DOF8" s="761"/>
      <c r="DOG8" s="761"/>
      <c r="DOH8" s="761"/>
      <c r="DOI8" s="761"/>
      <c r="DOJ8" s="761"/>
      <c r="DOK8" s="761"/>
      <c r="DOL8" s="761"/>
      <c r="DOM8" s="761"/>
      <c r="DON8" s="761"/>
      <c r="DOO8" s="761"/>
      <c r="DOP8" s="761"/>
      <c r="DOQ8" s="761"/>
      <c r="DOR8" s="761"/>
      <c r="DOS8" s="761"/>
      <c r="DOT8" s="761"/>
      <c r="DOU8" s="761"/>
      <c r="DOV8" s="761"/>
      <c r="DOW8" s="761"/>
      <c r="DOX8" s="761"/>
      <c r="DOY8" s="761"/>
      <c r="DOZ8" s="761"/>
      <c r="DPA8" s="761"/>
      <c r="DPB8" s="761"/>
      <c r="DPC8" s="761"/>
      <c r="DPD8" s="761"/>
      <c r="DPE8" s="761"/>
      <c r="DPF8" s="761"/>
      <c r="DPG8" s="761"/>
      <c r="DPH8" s="761"/>
      <c r="DPI8" s="761"/>
      <c r="DPJ8" s="761"/>
      <c r="DPK8" s="761"/>
      <c r="DPL8" s="761"/>
      <c r="DPM8" s="761"/>
      <c r="DPN8" s="761"/>
      <c r="DPO8" s="761"/>
      <c r="DPP8" s="761"/>
      <c r="DPQ8" s="761"/>
      <c r="DPR8" s="761"/>
      <c r="DPS8" s="761"/>
      <c r="DPT8" s="761"/>
      <c r="DPU8" s="761"/>
      <c r="DPV8" s="761"/>
      <c r="DPW8" s="761"/>
      <c r="DPX8" s="761"/>
      <c r="DPY8" s="761"/>
      <c r="DPZ8" s="761"/>
      <c r="DQA8" s="761"/>
      <c r="DQB8" s="761"/>
      <c r="DQC8" s="761"/>
      <c r="DQD8" s="761"/>
      <c r="DQE8" s="761"/>
      <c r="DQF8" s="761"/>
      <c r="DQG8" s="761"/>
      <c r="DQH8" s="761"/>
      <c r="DQI8" s="761"/>
      <c r="DQJ8" s="761"/>
      <c r="DQK8" s="761"/>
      <c r="DQL8" s="761"/>
      <c r="DQM8" s="761"/>
      <c r="DQN8" s="761"/>
      <c r="DQO8" s="761"/>
      <c r="DQP8" s="761"/>
      <c r="DQQ8" s="761"/>
      <c r="DQR8" s="761"/>
      <c r="DQS8" s="761"/>
      <c r="DQT8" s="761"/>
      <c r="DQU8" s="761"/>
      <c r="DQV8" s="761"/>
      <c r="DQW8" s="761"/>
      <c r="DQX8" s="761"/>
      <c r="DQY8" s="761"/>
      <c r="DQZ8" s="761"/>
      <c r="DRA8" s="761"/>
      <c r="DRB8" s="761"/>
      <c r="DRC8" s="761"/>
      <c r="DRD8" s="761"/>
      <c r="DRE8" s="761"/>
      <c r="DRF8" s="761"/>
      <c r="DRG8" s="761"/>
      <c r="DRH8" s="761"/>
      <c r="DRI8" s="761"/>
      <c r="DRJ8" s="761"/>
      <c r="DRK8" s="761"/>
      <c r="DRL8" s="761"/>
      <c r="DRM8" s="761"/>
      <c r="DRN8" s="761"/>
      <c r="DRO8" s="761"/>
      <c r="DRP8" s="761"/>
      <c r="DRQ8" s="761"/>
      <c r="DRR8" s="761"/>
      <c r="DRS8" s="761"/>
      <c r="DRT8" s="761"/>
      <c r="DRU8" s="761"/>
      <c r="DRV8" s="761"/>
      <c r="DRW8" s="761"/>
      <c r="DRX8" s="761"/>
      <c r="DRY8" s="761"/>
      <c r="DRZ8" s="761"/>
      <c r="DSA8" s="761"/>
      <c r="DSB8" s="761"/>
      <c r="DSC8" s="761"/>
      <c r="DSD8" s="761"/>
      <c r="DSE8" s="761"/>
      <c r="DSF8" s="761"/>
      <c r="DSG8" s="761"/>
      <c r="DSH8" s="761"/>
      <c r="DSI8" s="761"/>
      <c r="DSJ8" s="761"/>
      <c r="DSK8" s="761"/>
      <c r="DSL8" s="761"/>
      <c r="DSM8" s="761"/>
      <c r="DSN8" s="761"/>
      <c r="DSO8" s="761"/>
      <c r="DSP8" s="761"/>
      <c r="DSQ8" s="761"/>
      <c r="DSR8" s="761"/>
      <c r="DSS8" s="761"/>
      <c r="DST8" s="761"/>
      <c r="DSU8" s="761"/>
      <c r="DSV8" s="761"/>
      <c r="DSW8" s="761"/>
      <c r="DSX8" s="761"/>
      <c r="DSY8" s="761"/>
      <c r="DSZ8" s="761"/>
      <c r="DTA8" s="761"/>
      <c r="DTB8" s="761"/>
      <c r="DTC8" s="761"/>
      <c r="DTD8" s="761"/>
      <c r="DTE8" s="761"/>
      <c r="DTF8" s="761"/>
      <c r="DTG8" s="761"/>
      <c r="DTH8" s="761"/>
      <c r="DTI8" s="761"/>
      <c r="DTJ8" s="761"/>
      <c r="DTK8" s="761"/>
      <c r="DTL8" s="761"/>
      <c r="DTM8" s="761"/>
      <c r="DTN8" s="761"/>
      <c r="DTO8" s="761"/>
      <c r="DTP8" s="761"/>
      <c r="DTQ8" s="761"/>
      <c r="DTR8" s="761"/>
      <c r="DTS8" s="761"/>
      <c r="DTT8" s="761"/>
      <c r="DTU8" s="761"/>
      <c r="DTV8" s="761"/>
      <c r="DTW8" s="761"/>
      <c r="DTX8" s="761"/>
      <c r="DTY8" s="761"/>
      <c r="DTZ8" s="761"/>
      <c r="DUA8" s="761"/>
      <c r="DUB8" s="761"/>
      <c r="DUC8" s="761"/>
      <c r="DUD8" s="761"/>
      <c r="DUE8" s="761"/>
      <c r="DUF8" s="761"/>
      <c r="DUG8" s="761"/>
      <c r="DUH8" s="761"/>
      <c r="DUI8" s="761"/>
      <c r="DUJ8" s="761"/>
      <c r="DUK8" s="761"/>
      <c r="DUL8" s="761"/>
      <c r="DUM8" s="761"/>
      <c r="DUN8" s="761"/>
      <c r="DUO8" s="761"/>
      <c r="DUP8" s="761"/>
      <c r="DUQ8" s="761"/>
      <c r="DUR8" s="761"/>
      <c r="DUS8" s="761"/>
      <c r="DUT8" s="761"/>
      <c r="DUU8" s="761"/>
      <c r="DUV8" s="761"/>
      <c r="DUW8" s="761"/>
      <c r="DUX8" s="761"/>
      <c r="DUY8" s="761"/>
      <c r="DUZ8" s="761"/>
      <c r="DVA8" s="761"/>
      <c r="DVB8" s="761"/>
      <c r="DVC8" s="761"/>
      <c r="DVD8" s="761"/>
      <c r="DVE8" s="761"/>
      <c r="DVF8" s="761"/>
      <c r="DVG8" s="761"/>
      <c r="DVH8" s="761"/>
      <c r="DVI8" s="761"/>
      <c r="DVJ8" s="761"/>
      <c r="DVK8" s="761"/>
      <c r="DVL8" s="761"/>
      <c r="DVM8" s="761"/>
      <c r="DVN8" s="761"/>
      <c r="DVO8" s="761"/>
      <c r="DVP8" s="761"/>
      <c r="DVQ8" s="761"/>
      <c r="DVR8" s="761"/>
      <c r="DVS8" s="761"/>
      <c r="DVT8" s="761"/>
      <c r="DVU8" s="761"/>
      <c r="DVV8" s="761"/>
      <c r="DVW8" s="761"/>
      <c r="DVX8" s="761"/>
      <c r="DVY8" s="761"/>
      <c r="DVZ8" s="761"/>
      <c r="DWA8" s="761"/>
      <c r="DWB8" s="761"/>
      <c r="DWC8" s="761"/>
      <c r="DWD8" s="761"/>
      <c r="DWE8" s="761"/>
      <c r="DWF8" s="761"/>
      <c r="DWG8" s="761"/>
      <c r="DWH8" s="761"/>
      <c r="DWI8" s="761"/>
      <c r="DWJ8" s="761"/>
      <c r="DWK8" s="761"/>
      <c r="DWL8" s="761"/>
      <c r="DWM8" s="761"/>
      <c r="DWN8" s="761"/>
      <c r="DWO8" s="761"/>
      <c r="DWP8" s="761"/>
      <c r="DWQ8" s="761"/>
      <c r="DWR8" s="761"/>
      <c r="DWS8" s="761"/>
      <c r="DWT8" s="761"/>
      <c r="DWU8" s="761"/>
      <c r="DWV8" s="761"/>
      <c r="DWW8" s="761"/>
      <c r="DWX8" s="761"/>
      <c r="DWY8" s="761"/>
      <c r="DWZ8" s="761"/>
      <c r="DXA8" s="761"/>
      <c r="DXB8" s="761"/>
      <c r="DXC8" s="761"/>
      <c r="DXD8" s="761"/>
      <c r="DXE8" s="761"/>
      <c r="DXF8" s="761"/>
      <c r="DXG8" s="761"/>
      <c r="DXH8" s="761"/>
      <c r="DXI8" s="761"/>
      <c r="DXJ8" s="761"/>
      <c r="DXK8" s="761"/>
      <c r="DXL8" s="761"/>
      <c r="DXM8" s="761"/>
      <c r="DXN8" s="761"/>
      <c r="DXO8" s="761"/>
      <c r="DXP8" s="761"/>
      <c r="DXQ8" s="761"/>
      <c r="DXR8" s="761"/>
      <c r="DXS8" s="761"/>
      <c r="DXT8" s="761"/>
      <c r="DXU8" s="761"/>
      <c r="DXV8" s="761"/>
      <c r="DXW8" s="761"/>
      <c r="DXX8" s="761"/>
      <c r="DXY8" s="761"/>
      <c r="DXZ8" s="761"/>
      <c r="DYA8" s="761"/>
      <c r="DYB8" s="761"/>
      <c r="DYC8" s="761"/>
      <c r="DYD8" s="761"/>
      <c r="DYE8" s="761"/>
      <c r="DYF8" s="761"/>
      <c r="DYG8" s="761"/>
      <c r="DYH8" s="761"/>
      <c r="DYI8" s="761"/>
      <c r="DYJ8" s="761"/>
      <c r="DYK8" s="761"/>
      <c r="DYL8" s="761"/>
      <c r="DYM8" s="761"/>
      <c r="DYN8" s="761"/>
      <c r="DYO8" s="761"/>
      <c r="DYP8" s="761"/>
      <c r="DYQ8" s="761"/>
      <c r="DYR8" s="761"/>
      <c r="DYS8" s="761"/>
      <c r="DYT8" s="761"/>
      <c r="DYU8" s="761"/>
      <c r="DYV8" s="761"/>
      <c r="DYW8" s="761"/>
      <c r="DYX8" s="761"/>
      <c r="DYY8" s="761"/>
      <c r="DYZ8" s="761"/>
      <c r="DZA8" s="761"/>
      <c r="DZB8" s="761"/>
      <c r="DZC8" s="761"/>
      <c r="DZD8" s="761"/>
      <c r="DZE8" s="761"/>
      <c r="DZF8" s="761"/>
      <c r="DZG8" s="761"/>
      <c r="DZH8" s="761"/>
      <c r="DZI8" s="761"/>
      <c r="DZJ8" s="761"/>
      <c r="DZK8" s="761"/>
      <c r="DZL8" s="761"/>
      <c r="DZM8" s="761"/>
      <c r="DZN8" s="761"/>
      <c r="DZO8" s="761"/>
      <c r="DZP8" s="761"/>
      <c r="DZQ8" s="761"/>
      <c r="DZR8" s="761"/>
      <c r="DZS8" s="761"/>
      <c r="DZT8" s="761"/>
      <c r="DZU8" s="761"/>
      <c r="DZV8" s="761"/>
      <c r="DZW8" s="761"/>
      <c r="DZX8" s="761"/>
      <c r="DZY8" s="761"/>
      <c r="DZZ8" s="761"/>
      <c r="EAA8" s="761"/>
      <c r="EAB8" s="761"/>
      <c r="EAC8" s="761"/>
      <c r="EAD8" s="761"/>
      <c r="EAE8" s="761"/>
      <c r="EAF8" s="761"/>
      <c r="EAG8" s="761"/>
      <c r="EAH8" s="761"/>
      <c r="EAI8" s="761"/>
      <c r="EAJ8" s="761"/>
      <c r="EAK8" s="761"/>
      <c r="EAL8" s="761"/>
      <c r="EAM8" s="761"/>
      <c r="EAN8" s="761"/>
      <c r="EAO8" s="761"/>
      <c r="EAP8" s="761"/>
      <c r="EAQ8" s="761"/>
      <c r="EAR8" s="761"/>
      <c r="EAS8" s="761"/>
      <c r="EAT8" s="761"/>
      <c r="EAU8" s="761"/>
      <c r="EAV8" s="761"/>
      <c r="EAW8" s="761"/>
      <c r="EAX8" s="761"/>
      <c r="EAY8" s="761"/>
      <c r="EAZ8" s="761"/>
      <c r="EBA8" s="761"/>
      <c r="EBB8" s="761"/>
      <c r="EBC8" s="761"/>
      <c r="EBD8" s="761"/>
      <c r="EBE8" s="761"/>
      <c r="EBF8" s="761"/>
      <c r="EBG8" s="761"/>
      <c r="EBH8" s="761"/>
      <c r="EBI8" s="761"/>
      <c r="EBJ8" s="761"/>
      <c r="EBK8" s="761"/>
      <c r="EBL8" s="761"/>
      <c r="EBM8" s="761"/>
      <c r="EBN8" s="761"/>
      <c r="EBO8" s="761"/>
      <c r="EBP8" s="761"/>
      <c r="EBQ8" s="761"/>
      <c r="EBR8" s="761"/>
      <c r="EBS8" s="761"/>
      <c r="EBT8" s="761"/>
      <c r="EBU8" s="761"/>
      <c r="EBV8" s="761"/>
      <c r="EBW8" s="761"/>
      <c r="EBX8" s="761"/>
      <c r="EBY8" s="761"/>
      <c r="EBZ8" s="761"/>
      <c r="ECA8" s="761"/>
      <c r="ECB8" s="761"/>
      <c r="ECC8" s="761"/>
      <c r="ECD8" s="761"/>
      <c r="ECE8" s="761"/>
      <c r="ECF8" s="761"/>
      <c r="ECG8" s="761"/>
      <c r="ECH8" s="761"/>
      <c r="ECI8" s="761"/>
      <c r="ECJ8" s="761"/>
      <c r="ECK8" s="761"/>
      <c r="ECL8" s="761"/>
      <c r="ECM8" s="761"/>
      <c r="ECN8" s="761"/>
      <c r="ECO8" s="761"/>
      <c r="ECP8" s="761"/>
      <c r="ECQ8" s="761"/>
      <c r="ECR8" s="761"/>
      <c r="ECS8" s="761"/>
      <c r="ECT8" s="761"/>
      <c r="ECU8" s="761"/>
      <c r="ECV8" s="761"/>
      <c r="ECW8" s="761"/>
      <c r="ECX8" s="761"/>
      <c r="ECY8" s="761"/>
      <c r="ECZ8" s="761"/>
      <c r="EDA8" s="761"/>
      <c r="EDB8" s="761"/>
      <c r="EDC8" s="761"/>
      <c r="EDD8" s="761"/>
      <c r="EDE8" s="761"/>
      <c r="EDF8" s="761"/>
      <c r="EDG8" s="761"/>
      <c r="EDH8" s="761"/>
      <c r="EDI8" s="761"/>
      <c r="EDJ8" s="761"/>
      <c r="EDK8" s="761"/>
      <c r="EDL8" s="761"/>
      <c r="EDM8" s="761"/>
      <c r="EDN8" s="761"/>
      <c r="EDO8" s="761"/>
      <c r="EDP8" s="761"/>
      <c r="EDQ8" s="761"/>
      <c r="EDR8" s="761"/>
      <c r="EDS8" s="761"/>
      <c r="EDT8" s="761"/>
      <c r="EDU8" s="761"/>
      <c r="EDV8" s="761"/>
      <c r="EDW8" s="761"/>
      <c r="EDX8" s="761"/>
      <c r="EDY8" s="761"/>
      <c r="EDZ8" s="761"/>
      <c r="EEA8" s="761"/>
      <c r="EEB8" s="761"/>
      <c r="EEC8" s="761"/>
      <c r="EED8" s="761"/>
      <c r="EEE8" s="761"/>
      <c r="EEF8" s="761"/>
      <c r="EEG8" s="761"/>
      <c r="EEH8" s="761"/>
      <c r="EEI8" s="761"/>
      <c r="EEJ8" s="761"/>
      <c r="EEK8" s="761"/>
      <c r="EEL8" s="761"/>
      <c r="EEM8" s="761"/>
      <c r="EEN8" s="761"/>
      <c r="EEO8" s="761"/>
      <c r="EEP8" s="761"/>
      <c r="EEQ8" s="761"/>
      <c r="EER8" s="761"/>
      <c r="EES8" s="761"/>
      <c r="EET8" s="761"/>
      <c r="EEU8" s="761"/>
      <c r="EEV8" s="761"/>
      <c r="EEW8" s="761"/>
      <c r="EEX8" s="761"/>
      <c r="EEY8" s="761"/>
      <c r="EEZ8" s="761"/>
      <c r="EFA8" s="761"/>
      <c r="EFB8" s="761"/>
      <c r="EFC8" s="761"/>
      <c r="EFD8" s="761"/>
      <c r="EFE8" s="761"/>
      <c r="EFF8" s="761"/>
      <c r="EFG8" s="761"/>
      <c r="EFH8" s="761"/>
      <c r="EFI8" s="761"/>
      <c r="EFJ8" s="761"/>
      <c r="EFK8" s="761"/>
      <c r="EFL8" s="761"/>
      <c r="EFM8" s="761"/>
      <c r="EFN8" s="761"/>
      <c r="EFO8" s="761"/>
      <c r="EFP8" s="761"/>
      <c r="EFQ8" s="761"/>
      <c r="EFR8" s="761"/>
      <c r="EFS8" s="761"/>
      <c r="EFT8" s="761"/>
      <c r="EFU8" s="761"/>
      <c r="EFV8" s="761"/>
      <c r="EFW8" s="761"/>
      <c r="EFX8" s="761"/>
      <c r="EFY8" s="761"/>
      <c r="EFZ8" s="761"/>
      <c r="EGA8" s="761"/>
      <c r="EGB8" s="761"/>
      <c r="EGC8" s="761"/>
      <c r="EGD8" s="761"/>
      <c r="EGE8" s="761"/>
      <c r="EGF8" s="761"/>
      <c r="EGG8" s="761"/>
      <c r="EGH8" s="761"/>
      <c r="EGI8" s="761"/>
      <c r="EGJ8" s="761"/>
      <c r="EGK8" s="761"/>
      <c r="EGL8" s="761"/>
      <c r="EGM8" s="761"/>
      <c r="EGN8" s="761"/>
      <c r="EGO8" s="761"/>
      <c r="EGP8" s="761"/>
      <c r="EGQ8" s="761"/>
      <c r="EGR8" s="761"/>
      <c r="EGS8" s="761"/>
      <c r="EGT8" s="761"/>
      <c r="EGU8" s="761"/>
      <c r="EGV8" s="761"/>
      <c r="EGW8" s="761"/>
      <c r="EGX8" s="761"/>
      <c r="EGY8" s="761"/>
      <c r="EGZ8" s="761"/>
      <c r="EHA8" s="761"/>
      <c r="EHB8" s="761"/>
      <c r="EHC8" s="761"/>
      <c r="EHD8" s="761"/>
      <c r="EHE8" s="761"/>
      <c r="EHF8" s="761"/>
      <c r="EHG8" s="761"/>
      <c r="EHH8" s="761"/>
      <c r="EHI8" s="761"/>
      <c r="EHJ8" s="761"/>
      <c r="EHK8" s="761"/>
      <c r="EHL8" s="761"/>
      <c r="EHM8" s="761"/>
      <c r="EHN8" s="761"/>
      <c r="EHO8" s="761"/>
      <c r="EHP8" s="761"/>
      <c r="EHQ8" s="761"/>
      <c r="EHR8" s="761"/>
      <c r="EHS8" s="761"/>
      <c r="EHT8" s="761"/>
      <c r="EHU8" s="761"/>
      <c r="EHV8" s="761"/>
      <c r="EHW8" s="761"/>
      <c r="EHX8" s="761"/>
      <c r="EHY8" s="761"/>
      <c r="EHZ8" s="761"/>
      <c r="EIA8" s="761"/>
      <c r="EIB8" s="761"/>
      <c r="EIC8" s="761"/>
      <c r="EID8" s="761"/>
      <c r="EIE8" s="761"/>
      <c r="EIF8" s="761"/>
      <c r="EIG8" s="761"/>
      <c r="EIH8" s="761"/>
      <c r="EII8" s="761"/>
      <c r="EIJ8" s="761"/>
      <c r="EIK8" s="761"/>
      <c r="EIL8" s="761"/>
      <c r="EIM8" s="761"/>
      <c r="EIN8" s="761"/>
      <c r="EIO8" s="761"/>
      <c r="EIP8" s="761"/>
      <c r="EIQ8" s="761"/>
      <c r="EIR8" s="761"/>
      <c r="EIS8" s="761"/>
      <c r="EIT8" s="761"/>
      <c r="EIU8" s="761"/>
      <c r="EIV8" s="761"/>
      <c r="EIW8" s="761"/>
      <c r="EIX8" s="761"/>
      <c r="EIY8" s="761"/>
      <c r="EIZ8" s="761"/>
      <c r="EJA8" s="761"/>
      <c r="EJB8" s="761"/>
      <c r="EJC8" s="761"/>
      <c r="EJD8" s="761"/>
      <c r="EJE8" s="761"/>
      <c r="EJF8" s="761"/>
      <c r="EJG8" s="761"/>
      <c r="EJH8" s="761"/>
      <c r="EJI8" s="761"/>
      <c r="EJJ8" s="761"/>
      <c r="EJK8" s="761"/>
      <c r="EJL8" s="761"/>
      <c r="EJM8" s="761"/>
      <c r="EJN8" s="761"/>
      <c r="EJO8" s="761"/>
      <c r="EJP8" s="761"/>
      <c r="EJQ8" s="761"/>
      <c r="EJR8" s="761"/>
      <c r="EJS8" s="761"/>
      <c r="EJT8" s="761"/>
      <c r="EJU8" s="761"/>
      <c r="EJV8" s="761"/>
      <c r="EJW8" s="761"/>
      <c r="EJX8" s="761"/>
      <c r="EJY8" s="761"/>
      <c r="EJZ8" s="761"/>
      <c r="EKA8" s="761"/>
      <c r="EKB8" s="761"/>
      <c r="EKC8" s="761"/>
      <c r="EKD8" s="761"/>
      <c r="EKE8" s="761"/>
      <c r="EKF8" s="761"/>
      <c r="EKG8" s="761"/>
      <c r="EKH8" s="761"/>
      <c r="EKI8" s="761"/>
      <c r="EKJ8" s="761"/>
      <c r="EKK8" s="761"/>
      <c r="EKL8" s="761"/>
      <c r="EKM8" s="761"/>
      <c r="EKN8" s="761"/>
      <c r="EKO8" s="761"/>
      <c r="EKP8" s="761"/>
      <c r="EKQ8" s="761"/>
      <c r="EKR8" s="761"/>
      <c r="EKS8" s="761"/>
      <c r="EKT8" s="761"/>
      <c r="EKU8" s="761"/>
      <c r="EKV8" s="761"/>
      <c r="EKW8" s="761"/>
      <c r="EKX8" s="761"/>
      <c r="EKY8" s="761"/>
      <c r="EKZ8" s="761"/>
      <c r="ELA8" s="761"/>
      <c r="ELB8" s="761"/>
      <c r="ELC8" s="761"/>
      <c r="ELD8" s="761"/>
      <c r="ELE8" s="761"/>
      <c r="ELF8" s="761"/>
      <c r="ELG8" s="761"/>
      <c r="ELH8" s="761"/>
      <c r="ELI8" s="761"/>
      <c r="ELJ8" s="761"/>
      <c r="ELK8" s="761"/>
      <c r="ELL8" s="761"/>
      <c r="ELM8" s="761"/>
      <c r="ELN8" s="761"/>
      <c r="ELO8" s="761"/>
      <c r="ELP8" s="761"/>
      <c r="ELQ8" s="761"/>
      <c r="ELR8" s="761"/>
      <c r="ELS8" s="761"/>
      <c r="ELT8" s="761"/>
      <c r="ELU8" s="761"/>
      <c r="ELV8" s="761"/>
      <c r="ELW8" s="761"/>
      <c r="ELX8" s="761"/>
      <c r="ELY8" s="761"/>
      <c r="ELZ8" s="761"/>
      <c r="EMA8" s="761"/>
      <c r="EMB8" s="761"/>
      <c r="EMC8" s="761"/>
      <c r="EMD8" s="761"/>
      <c r="EME8" s="761"/>
      <c r="EMF8" s="761"/>
      <c r="EMG8" s="761"/>
      <c r="EMH8" s="761"/>
      <c r="EMI8" s="761"/>
      <c r="EMJ8" s="761"/>
      <c r="EMK8" s="761"/>
      <c r="EML8" s="761"/>
      <c r="EMM8" s="761"/>
      <c r="EMN8" s="761"/>
      <c r="EMO8" s="761"/>
      <c r="EMP8" s="761"/>
      <c r="EMQ8" s="761"/>
      <c r="EMR8" s="761"/>
      <c r="EMS8" s="761"/>
      <c r="EMT8" s="761"/>
      <c r="EMU8" s="761"/>
      <c r="EMV8" s="761"/>
      <c r="EMW8" s="761"/>
      <c r="EMX8" s="761"/>
      <c r="EMY8" s="761"/>
      <c r="EMZ8" s="761"/>
      <c r="ENA8" s="761"/>
      <c r="ENB8" s="761"/>
      <c r="ENC8" s="761"/>
      <c r="END8" s="761"/>
      <c r="ENE8" s="761"/>
      <c r="ENF8" s="761"/>
      <c r="ENG8" s="761"/>
      <c r="ENH8" s="761"/>
      <c r="ENI8" s="761"/>
      <c r="ENJ8" s="761"/>
      <c r="ENK8" s="761"/>
      <c r="ENL8" s="761"/>
      <c r="ENM8" s="761"/>
      <c r="ENN8" s="761"/>
      <c r="ENO8" s="761"/>
      <c r="ENP8" s="761"/>
      <c r="ENQ8" s="761"/>
      <c r="ENR8" s="761"/>
      <c r="ENS8" s="761"/>
      <c r="ENT8" s="761"/>
      <c r="ENU8" s="761"/>
      <c r="ENV8" s="761"/>
      <c r="ENW8" s="761"/>
      <c r="ENX8" s="761"/>
      <c r="ENY8" s="761"/>
      <c r="ENZ8" s="761"/>
      <c r="EOA8" s="761"/>
      <c r="EOB8" s="761"/>
      <c r="EOC8" s="761"/>
      <c r="EOD8" s="761"/>
      <c r="EOE8" s="761"/>
      <c r="EOF8" s="761"/>
      <c r="EOG8" s="761"/>
      <c r="EOH8" s="761"/>
      <c r="EOI8" s="761"/>
      <c r="EOJ8" s="761"/>
      <c r="EOK8" s="761"/>
      <c r="EOL8" s="761"/>
      <c r="EOM8" s="761"/>
      <c r="EON8" s="761"/>
      <c r="EOO8" s="761"/>
      <c r="EOP8" s="761"/>
      <c r="EOQ8" s="761"/>
      <c r="EOR8" s="761"/>
      <c r="EOS8" s="761"/>
      <c r="EOT8" s="761"/>
      <c r="EOU8" s="761"/>
      <c r="EOV8" s="761"/>
      <c r="EOW8" s="761"/>
      <c r="EOX8" s="761"/>
      <c r="EOY8" s="761"/>
      <c r="EOZ8" s="761"/>
      <c r="EPA8" s="761"/>
      <c r="EPB8" s="761"/>
      <c r="EPC8" s="761"/>
      <c r="EPD8" s="761"/>
      <c r="EPE8" s="761"/>
      <c r="EPF8" s="761"/>
      <c r="EPG8" s="761"/>
      <c r="EPH8" s="761"/>
      <c r="EPI8" s="761"/>
      <c r="EPJ8" s="761"/>
      <c r="EPK8" s="761"/>
      <c r="EPL8" s="761"/>
      <c r="EPM8" s="761"/>
      <c r="EPN8" s="761"/>
      <c r="EPO8" s="761"/>
      <c r="EPP8" s="761"/>
      <c r="EPQ8" s="761"/>
      <c r="EPR8" s="761"/>
      <c r="EPS8" s="761"/>
      <c r="EPT8" s="761"/>
      <c r="EPU8" s="761"/>
      <c r="EPV8" s="761"/>
      <c r="EPW8" s="761"/>
      <c r="EPX8" s="761"/>
      <c r="EPY8" s="761"/>
      <c r="EPZ8" s="761"/>
      <c r="EQA8" s="761"/>
      <c r="EQB8" s="761"/>
      <c r="EQC8" s="761"/>
      <c r="EQD8" s="761"/>
      <c r="EQE8" s="761"/>
      <c r="EQF8" s="761"/>
      <c r="EQG8" s="761"/>
      <c r="EQH8" s="761"/>
      <c r="EQI8" s="761"/>
      <c r="EQJ8" s="761"/>
      <c r="EQK8" s="761"/>
      <c r="EQL8" s="761"/>
      <c r="EQM8" s="761"/>
      <c r="EQN8" s="761"/>
      <c r="EQO8" s="761"/>
      <c r="EQP8" s="761"/>
      <c r="EQQ8" s="761"/>
      <c r="EQR8" s="761"/>
      <c r="EQS8" s="761"/>
      <c r="EQT8" s="761"/>
      <c r="EQU8" s="761"/>
      <c r="EQV8" s="761"/>
      <c r="EQW8" s="761"/>
      <c r="EQX8" s="761"/>
      <c r="EQY8" s="761"/>
      <c r="EQZ8" s="761"/>
      <c r="ERA8" s="761"/>
      <c r="ERB8" s="761"/>
      <c r="ERC8" s="761"/>
      <c r="ERD8" s="761"/>
      <c r="ERE8" s="761"/>
      <c r="ERF8" s="761"/>
      <c r="ERG8" s="761"/>
      <c r="ERH8" s="761"/>
      <c r="ERI8" s="761"/>
      <c r="ERJ8" s="761"/>
      <c r="ERK8" s="761"/>
      <c r="ERL8" s="761"/>
      <c r="ERM8" s="761"/>
      <c r="ERN8" s="761"/>
      <c r="ERO8" s="761"/>
      <c r="ERP8" s="761"/>
      <c r="ERQ8" s="761"/>
      <c r="ERR8" s="761"/>
      <c r="ERS8" s="761"/>
      <c r="ERT8" s="761"/>
      <c r="ERU8" s="761"/>
      <c r="ERV8" s="761"/>
      <c r="ERW8" s="761"/>
      <c r="ERX8" s="761"/>
      <c r="ERY8" s="761"/>
      <c r="ERZ8" s="761"/>
      <c r="ESA8" s="761"/>
      <c r="ESB8" s="761"/>
      <c r="ESC8" s="761"/>
      <c r="ESD8" s="761"/>
      <c r="ESE8" s="761"/>
      <c r="ESF8" s="761"/>
      <c r="ESG8" s="761"/>
      <c r="ESH8" s="761"/>
      <c r="ESI8" s="761"/>
      <c r="ESJ8" s="761"/>
      <c r="ESK8" s="761"/>
      <c r="ESL8" s="761"/>
      <c r="ESM8" s="761"/>
      <c r="ESN8" s="761"/>
      <c r="ESO8" s="761"/>
      <c r="ESP8" s="761"/>
      <c r="ESQ8" s="761"/>
      <c r="ESR8" s="761"/>
      <c r="ESS8" s="761"/>
      <c r="EST8" s="761"/>
      <c r="ESU8" s="761"/>
      <c r="ESV8" s="761"/>
      <c r="ESW8" s="761"/>
      <c r="ESX8" s="761"/>
      <c r="ESY8" s="761"/>
      <c r="ESZ8" s="761"/>
      <c r="ETA8" s="761"/>
      <c r="ETB8" s="761"/>
      <c r="ETC8" s="761"/>
      <c r="ETD8" s="761"/>
      <c r="ETE8" s="761"/>
      <c r="ETF8" s="761"/>
      <c r="ETG8" s="761"/>
      <c r="ETH8" s="761"/>
      <c r="ETI8" s="761"/>
      <c r="ETJ8" s="761"/>
      <c r="ETK8" s="761"/>
      <c r="ETL8" s="761"/>
      <c r="ETM8" s="761"/>
      <c r="ETN8" s="761"/>
      <c r="ETO8" s="761"/>
      <c r="ETP8" s="761"/>
      <c r="ETQ8" s="761"/>
      <c r="ETR8" s="761"/>
      <c r="ETS8" s="761"/>
      <c r="ETT8" s="761"/>
      <c r="ETU8" s="761"/>
      <c r="ETV8" s="761"/>
      <c r="ETW8" s="761"/>
      <c r="ETX8" s="761"/>
      <c r="ETY8" s="761"/>
      <c r="ETZ8" s="761"/>
      <c r="EUA8" s="761"/>
      <c r="EUB8" s="761"/>
      <c r="EUC8" s="761"/>
      <c r="EUD8" s="761"/>
      <c r="EUE8" s="761"/>
      <c r="EUF8" s="761"/>
      <c r="EUG8" s="761"/>
      <c r="EUH8" s="761"/>
      <c r="EUI8" s="761"/>
      <c r="EUJ8" s="761"/>
      <c r="EUK8" s="761"/>
      <c r="EUL8" s="761"/>
      <c r="EUM8" s="761"/>
      <c r="EUN8" s="761"/>
      <c r="EUO8" s="761"/>
      <c r="EUP8" s="761"/>
      <c r="EUQ8" s="761"/>
      <c r="EUR8" s="761"/>
      <c r="EUS8" s="761"/>
      <c r="EUT8" s="761"/>
      <c r="EUU8" s="761"/>
      <c r="EUV8" s="761"/>
      <c r="EUW8" s="761"/>
      <c r="EUX8" s="761"/>
      <c r="EUY8" s="761"/>
      <c r="EUZ8" s="761"/>
      <c r="EVA8" s="761"/>
      <c r="EVB8" s="761"/>
      <c r="EVC8" s="761"/>
      <c r="EVD8" s="761"/>
      <c r="EVE8" s="761"/>
      <c r="EVF8" s="761"/>
      <c r="EVG8" s="761"/>
      <c r="EVH8" s="761"/>
      <c r="EVI8" s="761"/>
      <c r="EVJ8" s="761"/>
      <c r="EVK8" s="761"/>
      <c r="EVL8" s="761"/>
      <c r="EVM8" s="761"/>
      <c r="EVN8" s="761"/>
      <c r="EVO8" s="761"/>
      <c r="EVP8" s="761"/>
      <c r="EVQ8" s="761"/>
      <c r="EVR8" s="761"/>
      <c r="EVS8" s="761"/>
      <c r="EVT8" s="761"/>
      <c r="EVU8" s="761"/>
      <c r="EVV8" s="761"/>
      <c r="EVW8" s="761"/>
      <c r="EVX8" s="761"/>
      <c r="EVY8" s="761"/>
      <c r="EVZ8" s="761"/>
      <c r="EWA8" s="761"/>
      <c r="EWB8" s="761"/>
      <c r="EWC8" s="761"/>
      <c r="EWD8" s="761"/>
      <c r="EWE8" s="761"/>
      <c r="EWF8" s="761"/>
      <c r="EWG8" s="761"/>
      <c r="EWH8" s="761"/>
      <c r="EWI8" s="761"/>
      <c r="EWJ8" s="761"/>
      <c r="EWK8" s="761"/>
      <c r="EWL8" s="761"/>
      <c r="EWM8" s="761"/>
      <c r="EWN8" s="761"/>
      <c r="EWO8" s="761"/>
      <c r="EWP8" s="761"/>
      <c r="EWQ8" s="761"/>
      <c r="EWR8" s="761"/>
      <c r="EWS8" s="761"/>
      <c r="EWT8" s="761"/>
      <c r="EWU8" s="761"/>
      <c r="EWV8" s="761"/>
      <c r="EWW8" s="761"/>
      <c r="EWX8" s="761"/>
      <c r="EWY8" s="761"/>
      <c r="EWZ8" s="761"/>
      <c r="EXA8" s="761"/>
      <c r="EXB8" s="761"/>
      <c r="EXC8" s="761"/>
      <c r="EXD8" s="761"/>
      <c r="EXE8" s="761"/>
      <c r="EXF8" s="761"/>
      <c r="EXG8" s="761"/>
      <c r="EXH8" s="761"/>
      <c r="EXI8" s="761"/>
      <c r="EXJ8" s="761"/>
      <c r="EXK8" s="761"/>
      <c r="EXL8" s="761"/>
      <c r="EXM8" s="761"/>
      <c r="EXN8" s="761"/>
      <c r="EXO8" s="761"/>
      <c r="EXP8" s="761"/>
      <c r="EXQ8" s="761"/>
      <c r="EXR8" s="761"/>
      <c r="EXS8" s="761"/>
      <c r="EXT8" s="761"/>
      <c r="EXU8" s="761"/>
      <c r="EXV8" s="761"/>
      <c r="EXW8" s="761"/>
      <c r="EXX8" s="761"/>
      <c r="EXY8" s="761"/>
      <c r="EXZ8" s="761"/>
      <c r="EYA8" s="761"/>
      <c r="EYB8" s="761"/>
      <c r="EYC8" s="761"/>
      <c r="EYD8" s="761"/>
      <c r="EYE8" s="761"/>
      <c r="EYF8" s="761"/>
      <c r="EYG8" s="761"/>
      <c r="EYH8" s="761"/>
      <c r="EYI8" s="761"/>
      <c r="EYJ8" s="761"/>
      <c r="EYK8" s="761"/>
      <c r="EYL8" s="761"/>
      <c r="EYM8" s="761"/>
      <c r="EYN8" s="761"/>
      <c r="EYO8" s="761"/>
      <c r="EYP8" s="761"/>
      <c r="EYQ8" s="761"/>
      <c r="EYR8" s="761"/>
      <c r="EYS8" s="761"/>
      <c r="EYT8" s="761"/>
      <c r="EYU8" s="761"/>
      <c r="EYV8" s="761"/>
      <c r="EYW8" s="761"/>
      <c r="EYX8" s="761"/>
      <c r="EYY8" s="761"/>
      <c r="EYZ8" s="761"/>
      <c r="EZA8" s="761"/>
      <c r="EZB8" s="761"/>
      <c r="EZC8" s="761"/>
      <c r="EZD8" s="761"/>
      <c r="EZE8" s="761"/>
      <c r="EZF8" s="761"/>
      <c r="EZG8" s="761"/>
      <c r="EZH8" s="761"/>
      <c r="EZI8" s="761"/>
      <c r="EZJ8" s="761"/>
      <c r="EZK8" s="761"/>
      <c r="EZL8" s="761"/>
      <c r="EZM8" s="761"/>
      <c r="EZN8" s="761"/>
      <c r="EZO8" s="761"/>
      <c r="EZP8" s="761"/>
      <c r="EZQ8" s="761"/>
      <c r="EZR8" s="761"/>
      <c r="EZS8" s="761"/>
      <c r="EZT8" s="761"/>
      <c r="EZU8" s="761"/>
      <c r="EZV8" s="761"/>
      <c r="EZW8" s="761"/>
      <c r="EZX8" s="761"/>
      <c r="EZY8" s="761"/>
      <c r="EZZ8" s="761"/>
      <c r="FAA8" s="761"/>
      <c r="FAB8" s="761"/>
      <c r="FAC8" s="761"/>
      <c r="FAD8" s="761"/>
      <c r="FAE8" s="761"/>
      <c r="FAF8" s="761"/>
      <c r="FAG8" s="761"/>
      <c r="FAH8" s="761"/>
      <c r="FAI8" s="761"/>
      <c r="FAJ8" s="761"/>
      <c r="FAK8" s="761"/>
      <c r="FAL8" s="761"/>
      <c r="FAM8" s="761"/>
      <c r="FAN8" s="761"/>
      <c r="FAO8" s="761"/>
      <c r="FAP8" s="761"/>
      <c r="FAQ8" s="761"/>
      <c r="FAR8" s="761"/>
      <c r="FAS8" s="761"/>
      <c r="FAT8" s="761"/>
      <c r="FAU8" s="761"/>
      <c r="FAV8" s="761"/>
      <c r="FAW8" s="761"/>
      <c r="FAX8" s="761"/>
      <c r="FAY8" s="761"/>
      <c r="FAZ8" s="761"/>
      <c r="FBA8" s="761"/>
      <c r="FBB8" s="761"/>
      <c r="FBC8" s="761"/>
      <c r="FBD8" s="761"/>
      <c r="FBE8" s="761"/>
      <c r="FBF8" s="761"/>
      <c r="FBG8" s="761"/>
      <c r="FBH8" s="761"/>
      <c r="FBI8" s="761"/>
      <c r="FBJ8" s="761"/>
      <c r="FBK8" s="761"/>
      <c r="FBL8" s="761"/>
      <c r="FBM8" s="761"/>
      <c r="FBN8" s="761"/>
      <c r="FBO8" s="761"/>
      <c r="FBP8" s="761"/>
      <c r="FBQ8" s="761"/>
      <c r="FBR8" s="761"/>
      <c r="FBS8" s="761"/>
      <c r="FBT8" s="761"/>
      <c r="FBU8" s="761"/>
      <c r="FBV8" s="761"/>
      <c r="FBW8" s="761"/>
      <c r="FBX8" s="761"/>
      <c r="FBY8" s="761"/>
      <c r="FBZ8" s="761"/>
      <c r="FCA8" s="761"/>
      <c r="FCB8" s="761"/>
      <c r="FCC8" s="761"/>
      <c r="FCD8" s="761"/>
      <c r="FCE8" s="761"/>
      <c r="FCF8" s="761"/>
      <c r="FCG8" s="761"/>
      <c r="FCH8" s="761"/>
      <c r="FCI8" s="761"/>
      <c r="FCJ8" s="761"/>
      <c r="FCK8" s="761"/>
      <c r="FCL8" s="761"/>
      <c r="FCM8" s="761"/>
      <c r="FCN8" s="761"/>
      <c r="FCO8" s="761"/>
      <c r="FCP8" s="761"/>
      <c r="FCQ8" s="761"/>
      <c r="FCR8" s="761"/>
      <c r="FCS8" s="761"/>
      <c r="FCT8" s="761"/>
      <c r="FCU8" s="761"/>
      <c r="FCV8" s="761"/>
      <c r="FCW8" s="761"/>
      <c r="FCX8" s="761"/>
      <c r="FCY8" s="761"/>
      <c r="FCZ8" s="761"/>
      <c r="FDA8" s="761"/>
      <c r="FDB8" s="761"/>
      <c r="FDC8" s="761"/>
      <c r="FDD8" s="761"/>
      <c r="FDE8" s="761"/>
      <c r="FDF8" s="761"/>
      <c r="FDG8" s="761"/>
      <c r="FDH8" s="761"/>
      <c r="FDI8" s="761"/>
      <c r="FDJ8" s="761"/>
      <c r="FDK8" s="761"/>
      <c r="FDL8" s="761"/>
      <c r="FDM8" s="761"/>
      <c r="FDN8" s="761"/>
      <c r="FDO8" s="761"/>
      <c r="FDP8" s="761"/>
      <c r="FDQ8" s="761"/>
      <c r="FDR8" s="761"/>
      <c r="FDS8" s="761"/>
      <c r="FDT8" s="761"/>
      <c r="FDU8" s="761"/>
      <c r="FDV8" s="761"/>
      <c r="FDW8" s="761"/>
      <c r="FDX8" s="761"/>
      <c r="FDY8" s="761"/>
      <c r="FDZ8" s="761"/>
      <c r="FEA8" s="761"/>
      <c r="FEB8" s="761"/>
      <c r="FEC8" s="761"/>
      <c r="FED8" s="761"/>
      <c r="FEE8" s="761"/>
      <c r="FEF8" s="761"/>
      <c r="FEG8" s="761"/>
      <c r="FEH8" s="761"/>
      <c r="FEI8" s="761"/>
      <c r="FEJ8" s="761"/>
      <c r="FEK8" s="761"/>
      <c r="FEL8" s="761"/>
      <c r="FEM8" s="761"/>
      <c r="FEN8" s="761"/>
      <c r="FEO8" s="761"/>
      <c r="FEP8" s="761"/>
      <c r="FEQ8" s="761"/>
      <c r="FER8" s="761"/>
      <c r="FES8" s="761"/>
      <c r="FET8" s="761"/>
      <c r="FEU8" s="761"/>
      <c r="FEV8" s="761"/>
      <c r="FEW8" s="761"/>
      <c r="FEX8" s="761"/>
      <c r="FEY8" s="761"/>
      <c r="FEZ8" s="761"/>
      <c r="FFA8" s="761"/>
      <c r="FFB8" s="761"/>
      <c r="FFC8" s="761"/>
      <c r="FFD8" s="761"/>
      <c r="FFE8" s="761"/>
      <c r="FFF8" s="761"/>
      <c r="FFG8" s="761"/>
      <c r="FFH8" s="761"/>
      <c r="FFI8" s="761"/>
      <c r="FFJ8" s="761"/>
      <c r="FFK8" s="761"/>
      <c r="FFL8" s="761"/>
      <c r="FFM8" s="761"/>
      <c r="FFN8" s="761"/>
      <c r="FFO8" s="761"/>
      <c r="FFP8" s="761"/>
      <c r="FFQ8" s="761"/>
      <c r="FFR8" s="761"/>
      <c r="FFS8" s="761"/>
      <c r="FFT8" s="761"/>
      <c r="FFU8" s="761"/>
      <c r="FFV8" s="761"/>
      <c r="FFW8" s="761"/>
      <c r="FFX8" s="761"/>
      <c r="FFY8" s="761"/>
      <c r="FFZ8" s="761"/>
      <c r="FGA8" s="761"/>
      <c r="FGB8" s="761"/>
      <c r="FGC8" s="761"/>
      <c r="FGD8" s="761"/>
      <c r="FGE8" s="761"/>
      <c r="FGF8" s="761"/>
      <c r="FGG8" s="761"/>
      <c r="FGH8" s="761"/>
      <c r="FGI8" s="761"/>
      <c r="FGJ8" s="761"/>
      <c r="FGK8" s="761"/>
      <c r="FGL8" s="761"/>
      <c r="FGM8" s="761"/>
      <c r="FGN8" s="761"/>
      <c r="FGO8" s="761"/>
      <c r="FGP8" s="761"/>
      <c r="FGQ8" s="761"/>
      <c r="FGR8" s="761"/>
      <c r="FGS8" s="761"/>
      <c r="FGT8" s="761"/>
      <c r="FGU8" s="761"/>
      <c r="FGV8" s="761"/>
      <c r="FGW8" s="761"/>
      <c r="FGX8" s="761"/>
      <c r="FGY8" s="761"/>
      <c r="FGZ8" s="761"/>
      <c r="FHA8" s="761"/>
      <c r="FHB8" s="761"/>
      <c r="FHC8" s="761"/>
      <c r="FHD8" s="761"/>
      <c r="FHE8" s="761"/>
      <c r="FHF8" s="761"/>
      <c r="FHG8" s="761"/>
      <c r="FHH8" s="761"/>
      <c r="FHI8" s="761"/>
      <c r="FHJ8" s="761"/>
      <c r="FHK8" s="761"/>
      <c r="FHL8" s="761"/>
      <c r="FHM8" s="761"/>
      <c r="FHN8" s="761"/>
      <c r="FHO8" s="761"/>
      <c r="FHP8" s="761"/>
      <c r="FHQ8" s="761"/>
      <c r="FHR8" s="761"/>
      <c r="FHS8" s="761"/>
      <c r="FHT8" s="761"/>
      <c r="FHU8" s="761"/>
      <c r="FHV8" s="761"/>
      <c r="FHW8" s="761"/>
      <c r="FHX8" s="761"/>
      <c r="FHY8" s="761"/>
      <c r="FHZ8" s="761"/>
      <c r="FIA8" s="761"/>
      <c r="FIB8" s="761"/>
      <c r="FIC8" s="761"/>
      <c r="FID8" s="761"/>
      <c r="FIE8" s="761"/>
      <c r="FIF8" s="761"/>
      <c r="FIG8" s="761"/>
      <c r="FIH8" s="761"/>
      <c r="FII8" s="761"/>
      <c r="FIJ8" s="761"/>
      <c r="FIK8" s="761"/>
      <c r="FIL8" s="761"/>
      <c r="FIM8" s="761"/>
      <c r="FIN8" s="761"/>
      <c r="FIO8" s="761"/>
      <c r="FIP8" s="761"/>
      <c r="FIQ8" s="761"/>
      <c r="FIR8" s="761"/>
      <c r="FIS8" s="761"/>
      <c r="FIT8" s="761"/>
      <c r="FIU8" s="761"/>
      <c r="FIV8" s="761"/>
      <c r="FIW8" s="761"/>
      <c r="FIX8" s="761"/>
      <c r="FIY8" s="761"/>
      <c r="FIZ8" s="761"/>
      <c r="FJA8" s="761"/>
      <c r="FJB8" s="761"/>
      <c r="FJC8" s="761"/>
      <c r="FJD8" s="761"/>
      <c r="FJE8" s="761"/>
      <c r="FJF8" s="761"/>
      <c r="FJG8" s="761"/>
      <c r="FJH8" s="761"/>
      <c r="FJI8" s="761"/>
      <c r="FJJ8" s="761"/>
      <c r="FJK8" s="761"/>
      <c r="FJL8" s="761"/>
      <c r="FJM8" s="761"/>
      <c r="FJN8" s="761"/>
      <c r="FJO8" s="761"/>
      <c r="FJP8" s="761"/>
      <c r="FJQ8" s="761"/>
      <c r="FJR8" s="761"/>
      <c r="FJS8" s="761"/>
      <c r="FJT8" s="761"/>
      <c r="FJU8" s="761"/>
      <c r="FJV8" s="761"/>
      <c r="FJW8" s="761"/>
      <c r="FJX8" s="761"/>
      <c r="FJY8" s="761"/>
      <c r="FJZ8" s="761"/>
      <c r="FKA8" s="761"/>
      <c r="FKB8" s="761"/>
      <c r="FKC8" s="761"/>
      <c r="FKD8" s="761"/>
      <c r="FKE8" s="761"/>
      <c r="FKF8" s="761"/>
      <c r="FKG8" s="761"/>
      <c r="FKH8" s="761"/>
      <c r="FKI8" s="761"/>
      <c r="FKJ8" s="761"/>
      <c r="FKK8" s="761"/>
      <c r="FKL8" s="761"/>
      <c r="FKM8" s="761"/>
      <c r="FKN8" s="761"/>
      <c r="FKO8" s="761"/>
      <c r="FKP8" s="761"/>
      <c r="FKQ8" s="761"/>
      <c r="FKR8" s="761"/>
      <c r="FKS8" s="761"/>
      <c r="FKT8" s="761"/>
      <c r="FKU8" s="761"/>
      <c r="FKV8" s="761"/>
      <c r="FKW8" s="761"/>
      <c r="FKX8" s="761"/>
      <c r="FKY8" s="761"/>
      <c r="FKZ8" s="761"/>
      <c r="FLA8" s="761"/>
      <c r="FLB8" s="761"/>
      <c r="FLC8" s="761"/>
      <c r="FLD8" s="761"/>
      <c r="FLE8" s="761"/>
      <c r="FLF8" s="761"/>
      <c r="FLG8" s="761"/>
      <c r="FLH8" s="761"/>
      <c r="FLI8" s="761"/>
      <c r="FLJ8" s="761"/>
      <c r="FLK8" s="761"/>
      <c r="FLL8" s="761"/>
      <c r="FLM8" s="761"/>
      <c r="FLN8" s="761"/>
      <c r="FLO8" s="761"/>
      <c r="FLP8" s="761"/>
      <c r="FLQ8" s="761"/>
      <c r="FLR8" s="761"/>
      <c r="FLS8" s="761"/>
      <c r="FLT8" s="761"/>
      <c r="FLU8" s="761"/>
      <c r="FLV8" s="761"/>
      <c r="FLW8" s="761"/>
      <c r="FLX8" s="761"/>
      <c r="FLY8" s="761"/>
      <c r="FLZ8" s="761"/>
      <c r="FMA8" s="761"/>
      <c r="FMB8" s="761"/>
      <c r="FMC8" s="761"/>
      <c r="FMD8" s="761"/>
      <c r="FME8" s="761"/>
      <c r="FMF8" s="761"/>
      <c r="FMG8" s="761"/>
      <c r="FMH8" s="761"/>
      <c r="FMI8" s="761"/>
      <c r="FMJ8" s="761"/>
      <c r="FMK8" s="761"/>
      <c r="FML8" s="761"/>
      <c r="FMM8" s="761"/>
      <c r="FMN8" s="761"/>
      <c r="FMO8" s="761"/>
      <c r="FMP8" s="761"/>
      <c r="FMQ8" s="761"/>
      <c r="FMR8" s="761"/>
      <c r="FMS8" s="761"/>
      <c r="FMT8" s="761"/>
      <c r="FMU8" s="761"/>
      <c r="FMV8" s="761"/>
      <c r="FMW8" s="761"/>
      <c r="FMX8" s="761"/>
      <c r="FMY8" s="761"/>
      <c r="FMZ8" s="761"/>
      <c r="FNA8" s="761"/>
      <c r="FNB8" s="761"/>
      <c r="FNC8" s="761"/>
      <c r="FND8" s="761"/>
      <c r="FNE8" s="761"/>
      <c r="FNF8" s="761"/>
      <c r="FNG8" s="761"/>
      <c r="FNH8" s="761"/>
      <c r="FNI8" s="761"/>
      <c r="FNJ8" s="761"/>
      <c r="FNK8" s="761"/>
      <c r="FNL8" s="761"/>
      <c r="FNM8" s="761"/>
      <c r="FNN8" s="761"/>
      <c r="FNO8" s="761"/>
      <c r="FNP8" s="761"/>
      <c r="FNQ8" s="761"/>
      <c r="FNR8" s="761"/>
      <c r="FNS8" s="761"/>
      <c r="FNT8" s="761"/>
      <c r="FNU8" s="761"/>
      <c r="FNV8" s="761"/>
      <c r="FNW8" s="761"/>
      <c r="FNX8" s="761"/>
      <c r="FNY8" s="761"/>
      <c r="FNZ8" s="761"/>
      <c r="FOA8" s="761"/>
      <c r="FOB8" s="761"/>
      <c r="FOC8" s="761"/>
      <c r="FOD8" s="761"/>
      <c r="FOE8" s="761"/>
      <c r="FOF8" s="761"/>
      <c r="FOG8" s="761"/>
      <c r="FOH8" s="761"/>
      <c r="FOI8" s="761"/>
      <c r="FOJ8" s="761"/>
      <c r="FOK8" s="761"/>
      <c r="FOL8" s="761"/>
      <c r="FOM8" s="761"/>
      <c r="FON8" s="761"/>
      <c r="FOO8" s="761"/>
      <c r="FOP8" s="761"/>
      <c r="FOQ8" s="761"/>
      <c r="FOR8" s="761"/>
      <c r="FOS8" s="761"/>
      <c r="FOT8" s="761"/>
      <c r="FOU8" s="761"/>
      <c r="FOV8" s="761"/>
      <c r="FOW8" s="761"/>
      <c r="FOX8" s="761"/>
      <c r="FOY8" s="761"/>
      <c r="FOZ8" s="761"/>
      <c r="FPA8" s="761"/>
      <c r="FPB8" s="761"/>
      <c r="FPC8" s="761"/>
      <c r="FPD8" s="761"/>
      <c r="FPE8" s="761"/>
      <c r="FPF8" s="761"/>
      <c r="FPG8" s="761"/>
      <c r="FPH8" s="761"/>
      <c r="FPI8" s="761"/>
      <c r="FPJ8" s="761"/>
      <c r="FPK8" s="761"/>
      <c r="FPL8" s="761"/>
      <c r="FPM8" s="761"/>
      <c r="FPN8" s="761"/>
      <c r="FPO8" s="761"/>
      <c r="FPP8" s="761"/>
      <c r="FPQ8" s="761"/>
      <c r="FPR8" s="761"/>
      <c r="FPS8" s="761"/>
      <c r="FPT8" s="761"/>
      <c r="FPU8" s="761"/>
      <c r="FPV8" s="761"/>
      <c r="FPW8" s="761"/>
      <c r="FPX8" s="761"/>
      <c r="FPY8" s="761"/>
      <c r="FPZ8" s="761"/>
      <c r="FQA8" s="761"/>
      <c r="FQB8" s="761"/>
      <c r="FQC8" s="761"/>
      <c r="FQD8" s="761"/>
      <c r="FQE8" s="761"/>
      <c r="FQF8" s="761"/>
      <c r="FQG8" s="761"/>
      <c r="FQH8" s="761"/>
      <c r="FQI8" s="761"/>
      <c r="FQJ8" s="761"/>
      <c r="FQK8" s="761"/>
      <c r="FQL8" s="761"/>
      <c r="FQM8" s="761"/>
      <c r="FQN8" s="761"/>
      <c r="FQO8" s="761"/>
      <c r="FQP8" s="761"/>
      <c r="FQQ8" s="761"/>
      <c r="FQR8" s="761"/>
      <c r="FQS8" s="761"/>
      <c r="FQT8" s="761"/>
      <c r="FQU8" s="761"/>
      <c r="FQV8" s="761"/>
      <c r="FQW8" s="761"/>
      <c r="FQX8" s="761"/>
      <c r="FQY8" s="761"/>
      <c r="FQZ8" s="761"/>
      <c r="FRA8" s="761"/>
      <c r="FRB8" s="761"/>
      <c r="FRC8" s="761"/>
      <c r="FRD8" s="761"/>
      <c r="FRE8" s="761"/>
      <c r="FRF8" s="761"/>
      <c r="FRG8" s="761"/>
      <c r="FRH8" s="761"/>
      <c r="FRI8" s="761"/>
      <c r="FRJ8" s="761"/>
      <c r="FRK8" s="761"/>
      <c r="FRL8" s="761"/>
      <c r="FRM8" s="761"/>
      <c r="FRN8" s="761"/>
      <c r="FRO8" s="761"/>
      <c r="FRP8" s="761"/>
      <c r="FRQ8" s="761"/>
      <c r="FRR8" s="761"/>
      <c r="FRS8" s="761"/>
      <c r="FRT8" s="761"/>
      <c r="FRU8" s="761"/>
      <c r="FRV8" s="761"/>
      <c r="FRW8" s="761"/>
      <c r="FRX8" s="761"/>
      <c r="FRY8" s="761"/>
      <c r="FRZ8" s="761"/>
      <c r="FSA8" s="761"/>
      <c r="FSB8" s="761"/>
      <c r="FSC8" s="761"/>
      <c r="FSD8" s="761"/>
      <c r="FSE8" s="761"/>
      <c r="FSF8" s="761"/>
      <c r="FSG8" s="761"/>
      <c r="FSH8" s="761"/>
      <c r="FSI8" s="761"/>
      <c r="FSJ8" s="761"/>
      <c r="FSK8" s="761"/>
      <c r="FSL8" s="761"/>
      <c r="FSM8" s="761"/>
      <c r="FSN8" s="761"/>
      <c r="FSO8" s="761"/>
      <c r="FSP8" s="761"/>
      <c r="FSQ8" s="761"/>
      <c r="FSR8" s="761"/>
      <c r="FSS8" s="761"/>
      <c r="FST8" s="761"/>
      <c r="FSU8" s="761"/>
      <c r="FSV8" s="761"/>
      <c r="FSW8" s="761"/>
      <c r="FSX8" s="761"/>
      <c r="FSY8" s="761"/>
      <c r="FSZ8" s="761"/>
      <c r="FTA8" s="761"/>
      <c r="FTB8" s="761"/>
      <c r="FTC8" s="761"/>
      <c r="FTD8" s="761"/>
      <c r="FTE8" s="761"/>
      <c r="FTF8" s="761"/>
      <c r="FTG8" s="761"/>
      <c r="FTH8" s="761"/>
      <c r="FTI8" s="761"/>
      <c r="FTJ8" s="761"/>
      <c r="FTK8" s="761"/>
      <c r="FTL8" s="761"/>
      <c r="FTM8" s="761"/>
      <c r="FTN8" s="761"/>
      <c r="FTO8" s="761"/>
      <c r="FTP8" s="761"/>
      <c r="FTQ8" s="761"/>
      <c r="FTR8" s="761"/>
      <c r="FTS8" s="761"/>
      <c r="FTT8" s="761"/>
      <c r="FTU8" s="761"/>
      <c r="FTV8" s="761"/>
      <c r="FTW8" s="761"/>
      <c r="FTX8" s="761"/>
      <c r="FTY8" s="761"/>
      <c r="FTZ8" s="761"/>
      <c r="FUA8" s="761"/>
      <c r="FUB8" s="761"/>
      <c r="FUC8" s="761"/>
      <c r="FUD8" s="761"/>
      <c r="FUE8" s="761"/>
      <c r="FUF8" s="761"/>
      <c r="FUG8" s="761"/>
      <c r="FUH8" s="761"/>
      <c r="FUI8" s="761"/>
      <c r="FUJ8" s="761"/>
      <c r="FUK8" s="761"/>
      <c r="FUL8" s="761"/>
      <c r="FUM8" s="761"/>
      <c r="FUN8" s="761"/>
      <c r="FUO8" s="761"/>
      <c r="FUP8" s="761"/>
      <c r="FUQ8" s="761"/>
      <c r="FUR8" s="761"/>
      <c r="FUS8" s="761"/>
      <c r="FUT8" s="761"/>
      <c r="FUU8" s="761"/>
      <c r="FUV8" s="761"/>
      <c r="FUW8" s="761"/>
      <c r="FUX8" s="761"/>
      <c r="FUY8" s="761"/>
      <c r="FUZ8" s="761"/>
      <c r="FVA8" s="761"/>
      <c r="FVB8" s="761"/>
      <c r="FVC8" s="761"/>
      <c r="FVD8" s="761"/>
      <c r="FVE8" s="761"/>
      <c r="FVF8" s="761"/>
      <c r="FVG8" s="761"/>
      <c r="FVH8" s="761"/>
      <c r="FVI8" s="761"/>
      <c r="FVJ8" s="761"/>
      <c r="FVK8" s="761"/>
      <c r="FVL8" s="761"/>
      <c r="FVM8" s="761"/>
      <c r="FVN8" s="761"/>
      <c r="FVO8" s="761"/>
      <c r="FVP8" s="761"/>
      <c r="FVQ8" s="761"/>
      <c r="FVR8" s="761"/>
      <c r="FVS8" s="761"/>
      <c r="FVT8" s="761"/>
      <c r="FVU8" s="761"/>
      <c r="FVV8" s="761"/>
      <c r="FVW8" s="761"/>
      <c r="FVX8" s="761"/>
      <c r="FVY8" s="761"/>
      <c r="FVZ8" s="761"/>
      <c r="FWA8" s="761"/>
      <c r="FWB8" s="761"/>
      <c r="FWC8" s="761"/>
      <c r="FWD8" s="761"/>
      <c r="FWE8" s="761"/>
      <c r="FWF8" s="761"/>
      <c r="FWG8" s="761"/>
      <c r="FWH8" s="761"/>
      <c r="FWI8" s="761"/>
      <c r="FWJ8" s="761"/>
      <c r="FWK8" s="761"/>
      <c r="FWL8" s="761"/>
      <c r="FWM8" s="761"/>
      <c r="FWN8" s="761"/>
      <c r="FWO8" s="761"/>
      <c r="FWP8" s="761"/>
      <c r="FWQ8" s="761"/>
      <c r="FWR8" s="761"/>
      <c r="FWS8" s="761"/>
      <c r="FWT8" s="761"/>
      <c r="FWU8" s="761"/>
      <c r="FWV8" s="761"/>
      <c r="FWW8" s="761"/>
      <c r="FWX8" s="761"/>
      <c r="FWY8" s="761"/>
      <c r="FWZ8" s="761"/>
      <c r="FXA8" s="761"/>
      <c r="FXB8" s="761"/>
      <c r="FXC8" s="761"/>
      <c r="FXD8" s="761"/>
      <c r="FXE8" s="761"/>
      <c r="FXF8" s="761"/>
      <c r="FXG8" s="761"/>
      <c r="FXH8" s="761"/>
      <c r="FXI8" s="761"/>
      <c r="FXJ8" s="761"/>
      <c r="FXK8" s="761"/>
      <c r="FXL8" s="761"/>
      <c r="FXM8" s="761"/>
      <c r="FXN8" s="761"/>
      <c r="FXO8" s="761"/>
      <c r="FXP8" s="761"/>
      <c r="FXQ8" s="761"/>
      <c r="FXR8" s="761"/>
      <c r="FXS8" s="761"/>
      <c r="FXT8" s="761"/>
      <c r="FXU8" s="761"/>
      <c r="FXV8" s="761"/>
      <c r="FXW8" s="761"/>
      <c r="FXX8" s="761"/>
      <c r="FXY8" s="761"/>
      <c r="FXZ8" s="761"/>
      <c r="FYA8" s="761"/>
      <c r="FYB8" s="761"/>
      <c r="FYC8" s="761"/>
      <c r="FYD8" s="761"/>
      <c r="FYE8" s="761"/>
      <c r="FYF8" s="761"/>
      <c r="FYG8" s="761"/>
      <c r="FYH8" s="761"/>
      <c r="FYI8" s="761"/>
      <c r="FYJ8" s="761"/>
      <c r="FYK8" s="761"/>
      <c r="FYL8" s="761"/>
      <c r="FYM8" s="761"/>
      <c r="FYN8" s="761"/>
      <c r="FYO8" s="761"/>
      <c r="FYP8" s="761"/>
      <c r="FYQ8" s="761"/>
      <c r="FYR8" s="761"/>
      <c r="FYS8" s="761"/>
      <c r="FYT8" s="761"/>
      <c r="FYU8" s="761"/>
      <c r="FYV8" s="761"/>
      <c r="FYW8" s="761"/>
      <c r="FYX8" s="761"/>
      <c r="FYY8" s="761"/>
      <c r="FYZ8" s="761"/>
      <c r="FZA8" s="761"/>
      <c r="FZB8" s="761"/>
      <c r="FZC8" s="761"/>
      <c r="FZD8" s="761"/>
      <c r="FZE8" s="761"/>
      <c r="FZF8" s="761"/>
      <c r="FZG8" s="761"/>
      <c r="FZH8" s="761"/>
      <c r="FZI8" s="761"/>
      <c r="FZJ8" s="761"/>
      <c r="FZK8" s="761"/>
      <c r="FZL8" s="761"/>
      <c r="FZM8" s="761"/>
      <c r="FZN8" s="761"/>
      <c r="FZO8" s="761"/>
      <c r="FZP8" s="761"/>
      <c r="FZQ8" s="761"/>
      <c r="FZR8" s="761"/>
      <c r="FZS8" s="761"/>
      <c r="FZT8" s="761"/>
      <c r="FZU8" s="761"/>
      <c r="FZV8" s="761"/>
      <c r="FZW8" s="761"/>
      <c r="FZX8" s="761"/>
      <c r="FZY8" s="761"/>
      <c r="FZZ8" s="761"/>
      <c r="GAA8" s="761"/>
      <c r="GAB8" s="761"/>
      <c r="GAC8" s="761"/>
      <c r="GAD8" s="761"/>
      <c r="GAE8" s="761"/>
      <c r="GAF8" s="761"/>
      <c r="GAG8" s="761"/>
      <c r="GAH8" s="761"/>
      <c r="GAI8" s="761"/>
      <c r="GAJ8" s="761"/>
      <c r="GAK8" s="761"/>
      <c r="GAL8" s="761"/>
      <c r="GAM8" s="761"/>
      <c r="GAN8" s="761"/>
      <c r="GAO8" s="761"/>
      <c r="GAP8" s="761"/>
      <c r="GAQ8" s="761"/>
      <c r="GAR8" s="761"/>
      <c r="GAS8" s="761"/>
      <c r="GAT8" s="761"/>
      <c r="GAU8" s="761"/>
      <c r="GAV8" s="761"/>
      <c r="GAW8" s="761"/>
      <c r="GAX8" s="761"/>
      <c r="GAY8" s="761"/>
      <c r="GAZ8" s="761"/>
      <c r="GBA8" s="761"/>
      <c r="GBB8" s="761"/>
      <c r="GBC8" s="761"/>
      <c r="GBD8" s="761"/>
      <c r="GBE8" s="761"/>
      <c r="GBF8" s="761"/>
      <c r="GBG8" s="761"/>
      <c r="GBH8" s="761"/>
      <c r="GBI8" s="761"/>
      <c r="GBJ8" s="761"/>
      <c r="GBK8" s="761"/>
      <c r="GBL8" s="761"/>
      <c r="GBM8" s="761"/>
      <c r="GBN8" s="761"/>
      <c r="GBO8" s="761"/>
      <c r="GBP8" s="761"/>
      <c r="GBQ8" s="761"/>
      <c r="GBR8" s="761"/>
      <c r="GBS8" s="761"/>
      <c r="GBT8" s="761"/>
      <c r="GBU8" s="761"/>
      <c r="GBV8" s="761"/>
      <c r="GBW8" s="761"/>
      <c r="GBX8" s="761"/>
      <c r="GBY8" s="761"/>
      <c r="GBZ8" s="761"/>
      <c r="GCA8" s="761"/>
      <c r="GCB8" s="761"/>
      <c r="GCC8" s="761"/>
      <c r="GCD8" s="761"/>
      <c r="GCE8" s="761"/>
      <c r="GCF8" s="761"/>
      <c r="GCG8" s="761"/>
      <c r="GCH8" s="761"/>
      <c r="GCI8" s="761"/>
      <c r="GCJ8" s="761"/>
      <c r="GCK8" s="761"/>
      <c r="GCL8" s="761"/>
      <c r="GCM8" s="761"/>
      <c r="GCN8" s="761"/>
      <c r="GCO8" s="761"/>
      <c r="GCP8" s="761"/>
      <c r="GCQ8" s="761"/>
      <c r="GCR8" s="761"/>
      <c r="GCS8" s="761"/>
      <c r="GCT8" s="761"/>
      <c r="GCU8" s="761"/>
      <c r="GCV8" s="761"/>
      <c r="GCW8" s="761"/>
      <c r="GCX8" s="761"/>
      <c r="GCY8" s="761"/>
      <c r="GCZ8" s="761"/>
      <c r="GDA8" s="761"/>
      <c r="GDB8" s="761"/>
      <c r="GDC8" s="761"/>
      <c r="GDD8" s="761"/>
      <c r="GDE8" s="761"/>
      <c r="GDF8" s="761"/>
      <c r="GDG8" s="761"/>
      <c r="GDH8" s="761"/>
      <c r="GDI8" s="761"/>
      <c r="GDJ8" s="761"/>
      <c r="GDK8" s="761"/>
      <c r="GDL8" s="761"/>
      <c r="GDM8" s="761"/>
      <c r="GDN8" s="761"/>
      <c r="GDO8" s="761"/>
      <c r="GDP8" s="761"/>
      <c r="GDQ8" s="761"/>
      <c r="GDR8" s="761"/>
      <c r="GDS8" s="761"/>
      <c r="GDT8" s="761"/>
      <c r="GDU8" s="761"/>
      <c r="GDV8" s="761"/>
      <c r="GDW8" s="761"/>
      <c r="GDX8" s="761"/>
      <c r="GDY8" s="761"/>
      <c r="GDZ8" s="761"/>
      <c r="GEA8" s="761"/>
      <c r="GEB8" s="761"/>
      <c r="GEC8" s="761"/>
      <c r="GED8" s="761"/>
      <c r="GEE8" s="761"/>
      <c r="GEF8" s="761"/>
      <c r="GEG8" s="761"/>
      <c r="GEH8" s="761"/>
      <c r="GEI8" s="761"/>
      <c r="GEJ8" s="761"/>
      <c r="GEK8" s="761"/>
      <c r="GEL8" s="761"/>
      <c r="GEM8" s="761"/>
      <c r="GEN8" s="761"/>
      <c r="GEO8" s="761"/>
      <c r="GEP8" s="761"/>
      <c r="GEQ8" s="761"/>
      <c r="GER8" s="761"/>
      <c r="GES8" s="761"/>
      <c r="GET8" s="761"/>
      <c r="GEU8" s="761"/>
      <c r="GEV8" s="761"/>
      <c r="GEW8" s="761"/>
      <c r="GEX8" s="761"/>
      <c r="GEY8" s="761"/>
      <c r="GEZ8" s="761"/>
      <c r="GFA8" s="761"/>
      <c r="GFB8" s="761"/>
      <c r="GFC8" s="761"/>
      <c r="GFD8" s="761"/>
      <c r="GFE8" s="761"/>
      <c r="GFF8" s="761"/>
      <c r="GFG8" s="761"/>
      <c r="GFH8" s="761"/>
      <c r="GFI8" s="761"/>
      <c r="GFJ8" s="761"/>
      <c r="GFK8" s="761"/>
      <c r="GFL8" s="761"/>
      <c r="GFM8" s="761"/>
      <c r="GFN8" s="761"/>
      <c r="GFO8" s="761"/>
      <c r="GFP8" s="761"/>
      <c r="GFQ8" s="761"/>
      <c r="GFR8" s="761"/>
      <c r="GFS8" s="761"/>
      <c r="GFT8" s="761"/>
      <c r="GFU8" s="761"/>
      <c r="GFV8" s="761"/>
      <c r="GFW8" s="761"/>
      <c r="GFX8" s="761"/>
      <c r="GFY8" s="761"/>
      <c r="GFZ8" s="761"/>
      <c r="GGA8" s="761"/>
      <c r="GGB8" s="761"/>
      <c r="GGC8" s="761"/>
      <c r="GGD8" s="761"/>
      <c r="GGE8" s="761"/>
      <c r="GGF8" s="761"/>
      <c r="GGG8" s="761"/>
      <c r="GGH8" s="761"/>
      <c r="GGI8" s="761"/>
      <c r="GGJ8" s="761"/>
      <c r="GGK8" s="761"/>
      <c r="GGL8" s="761"/>
      <c r="GGM8" s="761"/>
      <c r="GGN8" s="761"/>
      <c r="GGO8" s="761"/>
      <c r="GGP8" s="761"/>
      <c r="GGQ8" s="761"/>
      <c r="GGR8" s="761"/>
      <c r="GGS8" s="761"/>
      <c r="GGT8" s="761"/>
      <c r="GGU8" s="761"/>
      <c r="GGV8" s="761"/>
      <c r="GGW8" s="761"/>
      <c r="GGX8" s="761"/>
      <c r="GGY8" s="761"/>
      <c r="GGZ8" s="761"/>
      <c r="GHA8" s="761"/>
      <c r="GHB8" s="761"/>
      <c r="GHC8" s="761"/>
      <c r="GHD8" s="761"/>
      <c r="GHE8" s="761"/>
      <c r="GHF8" s="761"/>
      <c r="GHG8" s="761"/>
      <c r="GHH8" s="761"/>
      <c r="GHI8" s="761"/>
      <c r="GHJ8" s="761"/>
      <c r="GHK8" s="761"/>
      <c r="GHL8" s="761"/>
      <c r="GHM8" s="761"/>
      <c r="GHN8" s="761"/>
      <c r="GHO8" s="761"/>
      <c r="GHP8" s="761"/>
      <c r="GHQ8" s="761"/>
      <c r="GHR8" s="761"/>
      <c r="GHS8" s="761"/>
      <c r="GHT8" s="761"/>
      <c r="GHU8" s="761"/>
      <c r="GHV8" s="761"/>
      <c r="GHW8" s="761"/>
      <c r="GHX8" s="761"/>
      <c r="GHY8" s="761"/>
      <c r="GHZ8" s="761"/>
      <c r="GIA8" s="761"/>
      <c r="GIB8" s="761"/>
      <c r="GIC8" s="761"/>
      <c r="GID8" s="761"/>
      <c r="GIE8" s="761"/>
      <c r="GIF8" s="761"/>
      <c r="GIG8" s="761"/>
      <c r="GIH8" s="761"/>
      <c r="GII8" s="761"/>
      <c r="GIJ8" s="761"/>
      <c r="GIK8" s="761"/>
      <c r="GIL8" s="761"/>
      <c r="GIM8" s="761"/>
      <c r="GIN8" s="761"/>
      <c r="GIO8" s="761"/>
      <c r="GIP8" s="761"/>
      <c r="GIQ8" s="761"/>
      <c r="GIR8" s="761"/>
      <c r="GIS8" s="761"/>
      <c r="GIT8" s="761"/>
      <c r="GIU8" s="761"/>
      <c r="GIV8" s="761"/>
      <c r="GIW8" s="761"/>
      <c r="GIX8" s="761"/>
      <c r="GIY8" s="761"/>
      <c r="GIZ8" s="761"/>
      <c r="GJA8" s="761"/>
      <c r="GJB8" s="761"/>
      <c r="GJC8" s="761"/>
      <c r="GJD8" s="761"/>
      <c r="GJE8" s="761"/>
      <c r="GJF8" s="761"/>
      <c r="GJG8" s="761"/>
      <c r="GJH8" s="761"/>
      <c r="GJI8" s="761"/>
      <c r="GJJ8" s="761"/>
      <c r="GJK8" s="761"/>
      <c r="GJL8" s="761"/>
      <c r="GJM8" s="761"/>
      <c r="GJN8" s="761"/>
      <c r="GJO8" s="761"/>
      <c r="GJP8" s="761"/>
      <c r="GJQ8" s="761"/>
      <c r="GJR8" s="761"/>
      <c r="GJS8" s="761"/>
      <c r="GJT8" s="761"/>
      <c r="GJU8" s="761"/>
      <c r="GJV8" s="761"/>
      <c r="GJW8" s="761"/>
      <c r="GJX8" s="761"/>
      <c r="GJY8" s="761"/>
      <c r="GJZ8" s="761"/>
      <c r="GKA8" s="761"/>
      <c r="GKB8" s="761"/>
      <c r="GKC8" s="761"/>
      <c r="GKD8" s="761"/>
      <c r="GKE8" s="761"/>
      <c r="GKF8" s="761"/>
      <c r="GKG8" s="761"/>
      <c r="GKH8" s="761"/>
      <c r="GKI8" s="761"/>
      <c r="GKJ8" s="761"/>
      <c r="GKK8" s="761"/>
      <c r="GKL8" s="761"/>
      <c r="GKM8" s="761"/>
      <c r="GKN8" s="761"/>
      <c r="GKO8" s="761"/>
      <c r="GKP8" s="761"/>
      <c r="GKQ8" s="761"/>
      <c r="GKR8" s="761"/>
      <c r="GKS8" s="761"/>
      <c r="GKT8" s="761"/>
      <c r="GKU8" s="761"/>
      <c r="GKV8" s="761"/>
      <c r="GKW8" s="761"/>
      <c r="GKX8" s="761"/>
      <c r="GKY8" s="761"/>
      <c r="GKZ8" s="761"/>
      <c r="GLA8" s="761"/>
      <c r="GLB8" s="761"/>
      <c r="GLC8" s="761"/>
      <c r="GLD8" s="761"/>
      <c r="GLE8" s="761"/>
      <c r="GLF8" s="761"/>
      <c r="GLG8" s="761"/>
      <c r="GLH8" s="761"/>
      <c r="GLI8" s="761"/>
      <c r="GLJ8" s="761"/>
      <c r="GLK8" s="761"/>
      <c r="GLL8" s="761"/>
      <c r="GLM8" s="761"/>
      <c r="GLN8" s="761"/>
      <c r="GLO8" s="761"/>
      <c r="GLP8" s="761"/>
      <c r="GLQ8" s="761"/>
      <c r="GLR8" s="761"/>
      <c r="GLS8" s="761"/>
      <c r="GLT8" s="761"/>
      <c r="GLU8" s="761"/>
      <c r="GLV8" s="761"/>
      <c r="GLW8" s="761"/>
      <c r="GLX8" s="761"/>
      <c r="GLY8" s="761"/>
      <c r="GLZ8" s="761"/>
      <c r="GMA8" s="761"/>
      <c r="GMB8" s="761"/>
      <c r="GMC8" s="761"/>
      <c r="GMD8" s="761"/>
      <c r="GME8" s="761"/>
      <c r="GMF8" s="761"/>
      <c r="GMG8" s="761"/>
      <c r="GMH8" s="761"/>
      <c r="GMI8" s="761"/>
      <c r="GMJ8" s="761"/>
      <c r="GMK8" s="761"/>
      <c r="GML8" s="761"/>
      <c r="GMM8" s="761"/>
      <c r="GMN8" s="761"/>
      <c r="GMO8" s="761"/>
      <c r="GMP8" s="761"/>
      <c r="GMQ8" s="761"/>
      <c r="GMR8" s="761"/>
      <c r="GMS8" s="761"/>
      <c r="GMT8" s="761"/>
      <c r="GMU8" s="761"/>
      <c r="GMV8" s="761"/>
      <c r="GMW8" s="761"/>
      <c r="GMX8" s="761"/>
      <c r="GMY8" s="761"/>
      <c r="GMZ8" s="761"/>
      <c r="GNA8" s="761"/>
      <c r="GNB8" s="761"/>
      <c r="GNC8" s="761"/>
      <c r="GND8" s="761"/>
      <c r="GNE8" s="761"/>
      <c r="GNF8" s="761"/>
      <c r="GNG8" s="761"/>
      <c r="GNH8" s="761"/>
      <c r="GNI8" s="761"/>
      <c r="GNJ8" s="761"/>
      <c r="GNK8" s="761"/>
      <c r="GNL8" s="761"/>
      <c r="GNM8" s="761"/>
      <c r="GNN8" s="761"/>
      <c r="GNO8" s="761"/>
      <c r="GNP8" s="761"/>
      <c r="GNQ8" s="761"/>
      <c r="GNR8" s="761"/>
      <c r="GNS8" s="761"/>
      <c r="GNT8" s="761"/>
      <c r="GNU8" s="761"/>
      <c r="GNV8" s="761"/>
      <c r="GNW8" s="761"/>
      <c r="GNX8" s="761"/>
      <c r="GNY8" s="761"/>
      <c r="GNZ8" s="761"/>
      <c r="GOA8" s="761"/>
      <c r="GOB8" s="761"/>
      <c r="GOC8" s="761"/>
      <c r="GOD8" s="761"/>
      <c r="GOE8" s="761"/>
      <c r="GOF8" s="761"/>
      <c r="GOG8" s="761"/>
      <c r="GOH8" s="761"/>
      <c r="GOI8" s="761"/>
      <c r="GOJ8" s="761"/>
      <c r="GOK8" s="761"/>
      <c r="GOL8" s="761"/>
      <c r="GOM8" s="761"/>
      <c r="GON8" s="761"/>
      <c r="GOO8" s="761"/>
      <c r="GOP8" s="761"/>
      <c r="GOQ8" s="761"/>
      <c r="GOR8" s="761"/>
      <c r="GOS8" s="761"/>
      <c r="GOT8" s="761"/>
      <c r="GOU8" s="761"/>
      <c r="GOV8" s="761"/>
      <c r="GOW8" s="761"/>
      <c r="GOX8" s="761"/>
      <c r="GOY8" s="761"/>
      <c r="GOZ8" s="761"/>
      <c r="GPA8" s="761"/>
      <c r="GPB8" s="761"/>
      <c r="GPC8" s="761"/>
      <c r="GPD8" s="761"/>
      <c r="GPE8" s="761"/>
      <c r="GPF8" s="761"/>
      <c r="GPG8" s="761"/>
      <c r="GPH8" s="761"/>
      <c r="GPI8" s="761"/>
      <c r="GPJ8" s="761"/>
      <c r="GPK8" s="761"/>
      <c r="GPL8" s="761"/>
      <c r="GPM8" s="761"/>
      <c r="GPN8" s="761"/>
      <c r="GPO8" s="761"/>
      <c r="GPP8" s="761"/>
      <c r="GPQ8" s="761"/>
      <c r="GPR8" s="761"/>
      <c r="GPS8" s="761"/>
      <c r="GPT8" s="761"/>
      <c r="GPU8" s="761"/>
      <c r="GPV8" s="761"/>
      <c r="GPW8" s="761"/>
      <c r="GPX8" s="761"/>
      <c r="GPY8" s="761"/>
      <c r="GPZ8" s="761"/>
      <c r="GQA8" s="761"/>
      <c r="GQB8" s="761"/>
      <c r="GQC8" s="761"/>
      <c r="GQD8" s="761"/>
      <c r="GQE8" s="761"/>
      <c r="GQF8" s="761"/>
      <c r="GQG8" s="761"/>
      <c r="GQH8" s="761"/>
      <c r="GQI8" s="761"/>
      <c r="GQJ8" s="761"/>
      <c r="GQK8" s="761"/>
      <c r="GQL8" s="761"/>
      <c r="GQM8" s="761"/>
      <c r="GQN8" s="761"/>
      <c r="GQO8" s="761"/>
      <c r="GQP8" s="761"/>
      <c r="GQQ8" s="761"/>
      <c r="GQR8" s="761"/>
      <c r="GQS8" s="761"/>
      <c r="GQT8" s="761"/>
      <c r="GQU8" s="761"/>
      <c r="GQV8" s="761"/>
      <c r="GQW8" s="761"/>
      <c r="GQX8" s="761"/>
      <c r="GQY8" s="761"/>
      <c r="GQZ8" s="761"/>
      <c r="GRA8" s="761"/>
      <c r="GRB8" s="761"/>
      <c r="GRC8" s="761"/>
      <c r="GRD8" s="761"/>
      <c r="GRE8" s="761"/>
      <c r="GRF8" s="761"/>
      <c r="GRG8" s="761"/>
      <c r="GRH8" s="761"/>
      <c r="GRI8" s="761"/>
      <c r="GRJ8" s="761"/>
      <c r="GRK8" s="761"/>
      <c r="GRL8" s="761"/>
      <c r="GRM8" s="761"/>
      <c r="GRN8" s="761"/>
      <c r="GRO8" s="761"/>
      <c r="GRP8" s="761"/>
      <c r="GRQ8" s="761"/>
      <c r="GRR8" s="761"/>
      <c r="GRS8" s="761"/>
      <c r="GRT8" s="761"/>
      <c r="GRU8" s="761"/>
      <c r="GRV8" s="761"/>
      <c r="GRW8" s="761"/>
      <c r="GRX8" s="761"/>
      <c r="GRY8" s="761"/>
      <c r="GRZ8" s="761"/>
      <c r="GSA8" s="761"/>
      <c r="GSB8" s="761"/>
      <c r="GSC8" s="761"/>
      <c r="GSD8" s="761"/>
      <c r="GSE8" s="761"/>
      <c r="GSF8" s="761"/>
      <c r="GSG8" s="761"/>
      <c r="GSH8" s="761"/>
      <c r="GSI8" s="761"/>
      <c r="GSJ8" s="761"/>
      <c r="GSK8" s="761"/>
      <c r="GSL8" s="761"/>
      <c r="GSM8" s="761"/>
      <c r="GSN8" s="761"/>
      <c r="GSO8" s="761"/>
      <c r="GSP8" s="761"/>
      <c r="GSQ8" s="761"/>
      <c r="GSR8" s="761"/>
      <c r="GSS8" s="761"/>
      <c r="GST8" s="761"/>
      <c r="GSU8" s="761"/>
      <c r="GSV8" s="761"/>
      <c r="GSW8" s="761"/>
      <c r="GSX8" s="761"/>
      <c r="GSY8" s="761"/>
      <c r="GSZ8" s="761"/>
      <c r="GTA8" s="761"/>
      <c r="GTB8" s="761"/>
      <c r="GTC8" s="761"/>
      <c r="GTD8" s="761"/>
      <c r="GTE8" s="761"/>
      <c r="GTF8" s="761"/>
      <c r="GTG8" s="761"/>
      <c r="GTH8" s="761"/>
      <c r="GTI8" s="761"/>
      <c r="GTJ8" s="761"/>
      <c r="GTK8" s="761"/>
      <c r="GTL8" s="761"/>
      <c r="GTM8" s="761"/>
      <c r="GTN8" s="761"/>
      <c r="GTO8" s="761"/>
      <c r="GTP8" s="761"/>
      <c r="GTQ8" s="761"/>
      <c r="GTR8" s="761"/>
      <c r="GTS8" s="761"/>
      <c r="GTT8" s="761"/>
      <c r="GTU8" s="761"/>
      <c r="GTV8" s="761"/>
      <c r="GTW8" s="761"/>
      <c r="GTX8" s="761"/>
      <c r="GTY8" s="761"/>
      <c r="GTZ8" s="761"/>
      <c r="GUA8" s="761"/>
      <c r="GUB8" s="761"/>
      <c r="GUC8" s="761"/>
      <c r="GUD8" s="761"/>
      <c r="GUE8" s="761"/>
      <c r="GUF8" s="761"/>
      <c r="GUG8" s="761"/>
      <c r="GUH8" s="761"/>
      <c r="GUI8" s="761"/>
      <c r="GUJ8" s="761"/>
      <c r="GUK8" s="761"/>
      <c r="GUL8" s="761"/>
      <c r="GUM8" s="761"/>
      <c r="GUN8" s="761"/>
      <c r="GUO8" s="761"/>
      <c r="GUP8" s="761"/>
      <c r="GUQ8" s="761"/>
      <c r="GUR8" s="761"/>
      <c r="GUS8" s="761"/>
      <c r="GUT8" s="761"/>
      <c r="GUU8" s="761"/>
      <c r="GUV8" s="761"/>
      <c r="GUW8" s="761"/>
      <c r="GUX8" s="761"/>
      <c r="GUY8" s="761"/>
      <c r="GUZ8" s="761"/>
      <c r="GVA8" s="761"/>
      <c r="GVB8" s="761"/>
      <c r="GVC8" s="761"/>
      <c r="GVD8" s="761"/>
      <c r="GVE8" s="761"/>
      <c r="GVF8" s="761"/>
      <c r="GVG8" s="761"/>
      <c r="GVH8" s="761"/>
      <c r="GVI8" s="761"/>
      <c r="GVJ8" s="761"/>
      <c r="GVK8" s="761"/>
      <c r="GVL8" s="761"/>
      <c r="GVM8" s="761"/>
      <c r="GVN8" s="761"/>
      <c r="GVO8" s="761"/>
      <c r="GVP8" s="761"/>
      <c r="GVQ8" s="761"/>
      <c r="GVR8" s="761"/>
      <c r="GVS8" s="761"/>
      <c r="GVT8" s="761"/>
      <c r="GVU8" s="761"/>
      <c r="GVV8" s="761"/>
      <c r="GVW8" s="761"/>
      <c r="GVX8" s="761"/>
      <c r="GVY8" s="761"/>
      <c r="GVZ8" s="761"/>
      <c r="GWA8" s="761"/>
      <c r="GWB8" s="761"/>
      <c r="GWC8" s="761"/>
      <c r="GWD8" s="761"/>
      <c r="GWE8" s="761"/>
      <c r="GWF8" s="761"/>
      <c r="GWG8" s="761"/>
      <c r="GWH8" s="761"/>
      <c r="GWI8" s="761"/>
      <c r="GWJ8" s="761"/>
      <c r="GWK8" s="761"/>
      <c r="GWL8" s="761"/>
      <c r="GWM8" s="761"/>
      <c r="GWN8" s="761"/>
      <c r="GWO8" s="761"/>
      <c r="GWP8" s="761"/>
      <c r="GWQ8" s="761"/>
      <c r="GWR8" s="761"/>
      <c r="GWS8" s="761"/>
      <c r="GWT8" s="761"/>
      <c r="GWU8" s="761"/>
      <c r="GWV8" s="761"/>
      <c r="GWW8" s="761"/>
      <c r="GWX8" s="761"/>
      <c r="GWY8" s="761"/>
      <c r="GWZ8" s="761"/>
      <c r="GXA8" s="761"/>
      <c r="GXB8" s="761"/>
      <c r="GXC8" s="761"/>
      <c r="GXD8" s="761"/>
      <c r="GXE8" s="761"/>
      <c r="GXF8" s="761"/>
      <c r="GXG8" s="761"/>
      <c r="GXH8" s="761"/>
      <c r="GXI8" s="761"/>
      <c r="GXJ8" s="761"/>
      <c r="GXK8" s="761"/>
      <c r="GXL8" s="761"/>
      <c r="GXM8" s="761"/>
      <c r="GXN8" s="761"/>
      <c r="GXO8" s="761"/>
      <c r="GXP8" s="761"/>
      <c r="GXQ8" s="761"/>
      <c r="GXR8" s="761"/>
      <c r="GXS8" s="761"/>
      <c r="GXT8" s="761"/>
      <c r="GXU8" s="761"/>
      <c r="GXV8" s="761"/>
      <c r="GXW8" s="761"/>
      <c r="GXX8" s="761"/>
      <c r="GXY8" s="761"/>
      <c r="GXZ8" s="761"/>
      <c r="GYA8" s="761"/>
      <c r="GYB8" s="761"/>
      <c r="GYC8" s="761"/>
      <c r="GYD8" s="761"/>
      <c r="GYE8" s="761"/>
      <c r="GYF8" s="761"/>
      <c r="GYG8" s="761"/>
      <c r="GYH8" s="761"/>
      <c r="GYI8" s="761"/>
      <c r="GYJ8" s="761"/>
      <c r="GYK8" s="761"/>
      <c r="GYL8" s="761"/>
      <c r="GYM8" s="761"/>
      <c r="GYN8" s="761"/>
      <c r="GYO8" s="761"/>
      <c r="GYP8" s="761"/>
      <c r="GYQ8" s="761"/>
      <c r="GYR8" s="761"/>
      <c r="GYS8" s="761"/>
      <c r="GYT8" s="761"/>
      <c r="GYU8" s="761"/>
      <c r="GYV8" s="761"/>
      <c r="GYW8" s="761"/>
      <c r="GYX8" s="761"/>
      <c r="GYY8" s="761"/>
      <c r="GYZ8" s="761"/>
      <c r="GZA8" s="761"/>
      <c r="GZB8" s="761"/>
      <c r="GZC8" s="761"/>
      <c r="GZD8" s="761"/>
      <c r="GZE8" s="761"/>
      <c r="GZF8" s="761"/>
      <c r="GZG8" s="761"/>
      <c r="GZH8" s="761"/>
      <c r="GZI8" s="761"/>
      <c r="GZJ8" s="761"/>
      <c r="GZK8" s="761"/>
      <c r="GZL8" s="761"/>
      <c r="GZM8" s="761"/>
      <c r="GZN8" s="761"/>
      <c r="GZO8" s="761"/>
      <c r="GZP8" s="761"/>
      <c r="GZQ8" s="761"/>
      <c r="GZR8" s="761"/>
      <c r="GZS8" s="761"/>
      <c r="GZT8" s="761"/>
      <c r="GZU8" s="761"/>
      <c r="GZV8" s="761"/>
      <c r="GZW8" s="761"/>
      <c r="GZX8" s="761"/>
      <c r="GZY8" s="761"/>
      <c r="GZZ8" s="761"/>
      <c r="HAA8" s="761"/>
      <c r="HAB8" s="761"/>
      <c r="HAC8" s="761"/>
      <c r="HAD8" s="761"/>
      <c r="HAE8" s="761"/>
      <c r="HAF8" s="761"/>
      <c r="HAG8" s="761"/>
      <c r="HAH8" s="761"/>
      <c r="HAI8" s="761"/>
      <c r="HAJ8" s="761"/>
      <c r="HAK8" s="761"/>
      <c r="HAL8" s="761"/>
      <c r="HAM8" s="761"/>
      <c r="HAN8" s="761"/>
      <c r="HAO8" s="761"/>
      <c r="HAP8" s="761"/>
      <c r="HAQ8" s="761"/>
      <c r="HAR8" s="761"/>
      <c r="HAS8" s="761"/>
      <c r="HAT8" s="761"/>
      <c r="HAU8" s="761"/>
      <c r="HAV8" s="761"/>
      <c r="HAW8" s="761"/>
      <c r="HAX8" s="761"/>
      <c r="HAY8" s="761"/>
      <c r="HAZ8" s="761"/>
      <c r="HBA8" s="761"/>
      <c r="HBB8" s="761"/>
      <c r="HBC8" s="761"/>
      <c r="HBD8" s="761"/>
      <c r="HBE8" s="761"/>
      <c r="HBF8" s="761"/>
      <c r="HBG8" s="761"/>
      <c r="HBH8" s="761"/>
      <c r="HBI8" s="761"/>
      <c r="HBJ8" s="761"/>
      <c r="HBK8" s="761"/>
      <c r="HBL8" s="761"/>
      <c r="HBM8" s="761"/>
      <c r="HBN8" s="761"/>
      <c r="HBO8" s="761"/>
      <c r="HBP8" s="761"/>
      <c r="HBQ8" s="761"/>
      <c r="HBR8" s="761"/>
      <c r="HBS8" s="761"/>
      <c r="HBT8" s="761"/>
      <c r="HBU8" s="761"/>
      <c r="HBV8" s="761"/>
      <c r="HBW8" s="761"/>
      <c r="HBX8" s="761"/>
      <c r="HBY8" s="761"/>
      <c r="HBZ8" s="761"/>
      <c r="HCA8" s="761"/>
      <c r="HCB8" s="761"/>
      <c r="HCC8" s="761"/>
      <c r="HCD8" s="761"/>
      <c r="HCE8" s="761"/>
      <c r="HCF8" s="761"/>
      <c r="HCG8" s="761"/>
      <c r="HCH8" s="761"/>
      <c r="HCI8" s="761"/>
      <c r="HCJ8" s="761"/>
      <c r="HCK8" s="761"/>
      <c r="HCL8" s="761"/>
      <c r="HCM8" s="761"/>
      <c r="HCN8" s="761"/>
      <c r="HCO8" s="761"/>
      <c r="HCP8" s="761"/>
      <c r="HCQ8" s="761"/>
      <c r="HCR8" s="761"/>
      <c r="HCS8" s="761"/>
      <c r="HCT8" s="761"/>
      <c r="HCU8" s="761"/>
      <c r="HCV8" s="761"/>
      <c r="HCW8" s="761"/>
      <c r="HCX8" s="761"/>
      <c r="HCY8" s="761"/>
      <c r="HCZ8" s="761"/>
      <c r="HDA8" s="761"/>
      <c r="HDB8" s="761"/>
      <c r="HDC8" s="761"/>
      <c r="HDD8" s="761"/>
      <c r="HDE8" s="761"/>
      <c r="HDF8" s="761"/>
      <c r="HDG8" s="761"/>
      <c r="HDH8" s="761"/>
      <c r="HDI8" s="761"/>
      <c r="HDJ8" s="761"/>
      <c r="HDK8" s="761"/>
      <c r="HDL8" s="761"/>
      <c r="HDM8" s="761"/>
      <c r="HDN8" s="761"/>
      <c r="HDO8" s="761"/>
      <c r="HDP8" s="761"/>
      <c r="HDQ8" s="761"/>
      <c r="HDR8" s="761"/>
      <c r="HDS8" s="761"/>
      <c r="HDT8" s="761"/>
      <c r="HDU8" s="761"/>
      <c r="HDV8" s="761"/>
      <c r="HDW8" s="761"/>
      <c r="HDX8" s="761"/>
      <c r="HDY8" s="761"/>
      <c r="HDZ8" s="761"/>
      <c r="HEA8" s="761"/>
      <c r="HEB8" s="761"/>
      <c r="HEC8" s="761"/>
      <c r="HED8" s="761"/>
      <c r="HEE8" s="761"/>
      <c r="HEF8" s="761"/>
      <c r="HEG8" s="761"/>
      <c r="HEH8" s="761"/>
      <c r="HEI8" s="761"/>
      <c r="HEJ8" s="761"/>
      <c r="HEK8" s="761"/>
      <c r="HEL8" s="761"/>
      <c r="HEM8" s="761"/>
      <c r="HEN8" s="761"/>
      <c r="HEO8" s="761"/>
      <c r="HEP8" s="761"/>
      <c r="HEQ8" s="761"/>
      <c r="HER8" s="761"/>
      <c r="HES8" s="761"/>
      <c r="HET8" s="761"/>
      <c r="HEU8" s="761"/>
      <c r="HEV8" s="761"/>
      <c r="HEW8" s="761"/>
      <c r="HEX8" s="761"/>
      <c r="HEY8" s="761"/>
      <c r="HEZ8" s="761"/>
      <c r="HFA8" s="761"/>
      <c r="HFB8" s="761"/>
      <c r="HFC8" s="761"/>
      <c r="HFD8" s="761"/>
      <c r="HFE8" s="761"/>
      <c r="HFF8" s="761"/>
      <c r="HFG8" s="761"/>
      <c r="HFH8" s="761"/>
      <c r="HFI8" s="761"/>
      <c r="HFJ8" s="761"/>
      <c r="HFK8" s="761"/>
      <c r="HFL8" s="761"/>
      <c r="HFM8" s="761"/>
      <c r="HFN8" s="761"/>
      <c r="HFO8" s="761"/>
      <c r="HFP8" s="761"/>
      <c r="HFQ8" s="761"/>
      <c r="HFR8" s="761"/>
      <c r="HFS8" s="761"/>
      <c r="HFT8" s="761"/>
      <c r="HFU8" s="761"/>
      <c r="HFV8" s="761"/>
      <c r="HFW8" s="761"/>
      <c r="HFX8" s="761"/>
      <c r="HFY8" s="761"/>
      <c r="HFZ8" s="761"/>
      <c r="HGA8" s="761"/>
      <c r="HGB8" s="761"/>
      <c r="HGC8" s="761"/>
      <c r="HGD8" s="761"/>
      <c r="HGE8" s="761"/>
      <c r="HGF8" s="761"/>
      <c r="HGG8" s="761"/>
      <c r="HGH8" s="761"/>
      <c r="HGI8" s="761"/>
      <c r="HGJ8" s="761"/>
      <c r="HGK8" s="761"/>
      <c r="HGL8" s="761"/>
      <c r="HGM8" s="761"/>
      <c r="HGN8" s="761"/>
      <c r="HGO8" s="761"/>
      <c r="HGP8" s="761"/>
      <c r="HGQ8" s="761"/>
      <c r="HGR8" s="761"/>
      <c r="HGS8" s="761"/>
      <c r="HGT8" s="761"/>
      <c r="HGU8" s="761"/>
      <c r="HGV8" s="761"/>
      <c r="HGW8" s="761"/>
      <c r="HGX8" s="761"/>
      <c r="HGY8" s="761"/>
      <c r="HGZ8" s="761"/>
      <c r="HHA8" s="761"/>
      <c r="HHB8" s="761"/>
      <c r="HHC8" s="761"/>
      <c r="HHD8" s="761"/>
      <c r="HHE8" s="761"/>
      <c r="HHF8" s="761"/>
      <c r="HHG8" s="761"/>
      <c r="HHH8" s="761"/>
      <c r="HHI8" s="761"/>
      <c r="HHJ8" s="761"/>
      <c r="HHK8" s="761"/>
      <c r="HHL8" s="761"/>
      <c r="HHM8" s="761"/>
      <c r="HHN8" s="761"/>
      <c r="HHO8" s="761"/>
      <c r="HHP8" s="761"/>
      <c r="HHQ8" s="761"/>
      <c r="HHR8" s="761"/>
      <c r="HHS8" s="761"/>
      <c r="HHT8" s="761"/>
      <c r="HHU8" s="761"/>
      <c r="HHV8" s="761"/>
      <c r="HHW8" s="761"/>
      <c r="HHX8" s="761"/>
      <c r="HHY8" s="761"/>
      <c r="HHZ8" s="761"/>
      <c r="HIA8" s="761"/>
      <c r="HIB8" s="761"/>
      <c r="HIC8" s="761"/>
      <c r="HID8" s="761"/>
      <c r="HIE8" s="761"/>
      <c r="HIF8" s="761"/>
      <c r="HIG8" s="761"/>
      <c r="HIH8" s="761"/>
      <c r="HII8" s="761"/>
      <c r="HIJ8" s="761"/>
      <c r="HIK8" s="761"/>
      <c r="HIL8" s="761"/>
      <c r="HIM8" s="761"/>
      <c r="HIN8" s="761"/>
      <c r="HIO8" s="761"/>
      <c r="HIP8" s="761"/>
      <c r="HIQ8" s="761"/>
      <c r="HIR8" s="761"/>
      <c r="HIS8" s="761"/>
      <c r="HIT8" s="761"/>
      <c r="HIU8" s="761"/>
      <c r="HIV8" s="761"/>
      <c r="HIW8" s="761"/>
      <c r="HIX8" s="761"/>
      <c r="HIY8" s="761"/>
      <c r="HIZ8" s="761"/>
      <c r="HJA8" s="761"/>
      <c r="HJB8" s="761"/>
      <c r="HJC8" s="761"/>
      <c r="HJD8" s="761"/>
      <c r="HJE8" s="761"/>
      <c r="HJF8" s="761"/>
      <c r="HJG8" s="761"/>
      <c r="HJH8" s="761"/>
      <c r="HJI8" s="761"/>
      <c r="HJJ8" s="761"/>
      <c r="HJK8" s="761"/>
      <c r="HJL8" s="761"/>
      <c r="HJM8" s="761"/>
      <c r="HJN8" s="761"/>
      <c r="HJO8" s="761"/>
      <c r="HJP8" s="761"/>
      <c r="HJQ8" s="761"/>
      <c r="HJR8" s="761"/>
      <c r="HJS8" s="761"/>
      <c r="HJT8" s="761"/>
      <c r="HJU8" s="761"/>
      <c r="HJV8" s="761"/>
      <c r="HJW8" s="761"/>
      <c r="HJX8" s="761"/>
      <c r="HJY8" s="761"/>
      <c r="HJZ8" s="761"/>
      <c r="HKA8" s="761"/>
      <c r="HKB8" s="761"/>
      <c r="HKC8" s="761"/>
      <c r="HKD8" s="761"/>
      <c r="HKE8" s="761"/>
      <c r="HKF8" s="761"/>
      <c r="HKG8" s="761"/>
      <c r="HKH8" s="761"/>
      <c r="HKI8" s="761"/>
      <c r="HKJ8" s="761"/>
      <c r="HKK8" s="761"/>
      <c r="HKL8" s="761"/>
      <c r="HKM8" s="761"/>
      <c r="HKN8" s="761"/>
      <c r="HKO8" s="761"/>
      <c r="HKP8" s="761"/>
      <c r="HKQ8" s="761"/>
      <c r="HKR8" s="761"/>
      <c r="HKS8" s="761"/>
      <c r="HKT8" s="761"/>
      <c r="HKU8" s="761"/>
      <c r="HKV8" s="761"/>
      <c r="HKW8" s="761"/>
      <c r="HKX8" s="761"/>
      <c r="HKY8" s="761"/>
      <c r="HKZ8" s="761"/>
      <c r="HLA8" s="761"/>
      <c r="HLB8" s="761"/>
      <c r="HLC8" s="761"/>
      <c r="HLD8" s="761"/>
      <c r="HLE8" s="761"/>
      <c r="HLF8" s="761"/>
      <c r="HLG8" s="761"/>
      <c r="HLH8" s="761"/>
      <c r="HLI8" s="761"/>
      <c r="HLJ8" s="761"/>
      <c r="HLK8" s="761"/>
      <c r="HLL8" s="761"/>
      <c r="HLM8" s="761"/>
      <c r="HLN8" s="761"/>
      <c r="HLO8" s="761"/>
      <c r="HLP8" s="761"/>
      <c r="HLQ8" s="761"/>
      <c r="HLR8" s="761"/>
      <c r="HLS8" s="761"/>
      <c r="HLT8" s="761"/>
      <c r="HLU8" s="761"/>
      <c r="HLV8" s="761"/>
      <c r="HLW8" s="761"/>
      <c r="HLX8" s="761"/>
      <c r="HLY8" s="761"/>
      <c r="HLZ8" s="761"/>
      <c r="HMA8" s="761"/>
      <c r="HMB8" s="761"/>
      <c r="HMC8" s="761"/>
      <c r="HMD8" s="761"/>
      <c r="HME8" s="761"/>
      <c r="HMF8" s="761"/>
      <c r="HMG8" s="761"/>
      <c r="HMH8" s="761"/>
      <c r="HMI8" s="761"/>
      <c r="HMJ8" s="761"/>
      <c r="HMK8" s="761"/>
      <c r="HML8" s="761"/>
      <c r="HMM8" s="761"/>
      <c r="HMN8" s="761"/>
      <c r="HMO8" s="761"/>
      <c r="HMP8" s="761"/>
      <c r="HMQ8" s="761"/>
      <c r="HMR8" s="761"/>
      <c r="HMS8" s="761"/>
      <c r="HMT8" s="761"/>
      <c r="HMU8" s="761"/>
      <c r="HMV8" s="761"/>
      <c r="HMW8" s="761"/>
      <c r="HMX8" s="761"/>
      <c r="HMY8" s="761"/>
      <c r="HMZ8" s="761"/>
      <c r="HNA8" s="761"/>
      <c r="HNB8" s="761"/>
      <c r="HNC8" s="761"/>
      <c r="HND8" s="761"/>
      <c r="HNE8" s="761"/>
      <c r="HNF8" s="761"/>
      <c r="HNG8" s="761"/>
      <c r="HNH8" s="761"/>
      <c r="HNI8" s="761"/>
      <c r="HNJ8" s="761"/>
      <c r="HNK8" s="761"/>
      <c r="HNL8" s="761"/>
      <c r="HNM8" s="761"/>
      <c r="HNN8" s="761"/>
      <c r="HNO8" s="761"/>
      <c r="HNP8" s="761"/>
      <c r="HNQ8" s="761"/>
      <c r="HNR8" s="761"/>
      <c r="HNS8" s="761"/>
      <c r="HNT8" s="761"/>
      <c r="HNU8" s="761"/>
      <c r="HNV8" s="761"/>
      <c r="HNW8" s="761"/>
      <c r="HNX8" s="761"/>
      <c r="HNY8" s="761"/>
      <c r="HNZ8" s="761"/>
      <c r="HOA8" s="761"/>
      <c r="HOB8" s="761"/>
      <c r="HOC8" s="761"/>
      <c r="HOD8" s="761"/>
      <c r="HOE8" s="761"/>
      <c r="HOF8" s="761"/>
      <c r="HOG8" s="761"/>
      <c r="HOH8" s="761"/>
      <c r="HOI8" s="761"/>
      <c r="HOJ8" s="761"/>
      <c r="HOK8" s="761"/>
      <c r="HOL8" s="761"/>
      <c r="HOM8" s="761"/>
      <c r="HON8" s="761"/>
      <c r="HOO8" s="761"/>
      <c r="HOP8" s="761"/>
      <c r="HOQ8" s="761"/>
      <c r="HOR8" s="761"/>
      <c r="HOS8" s="761"/>
      <c r="HOT8" s="761"/>
      <c r="HOU8" s="761"/>
      <c r="HOV8" s="761"/>
      <c r="HOW8" s="761"/>
      <c r="HOX8" s="761"/>
      <c r="HOY8" s="761"/>
      <c r="HOZ8" s="761"/>
      <c r="HPA8" s="761"/>
      <c r="HPB8" s="761"/>
      <c r="HPC8" s="761"/>
      <c r="HPD8" s="761"/>
      <c r="HPE8" s="761"/>
      <c r="HPF8" s="761"/>
      <c r="HPG8" s="761"/>
      <c r="HPH8" s="761"/>
      <c r="HPI8" s="761"/>
      <c r="HPJ8" s="761"/>
      <c r="HPK8" s="761"/>
      <c r="HPL8" s="761"/>
      <c r="HPM8" s="761"/>
      <c r="HPN8" s="761"/>
      <c r="HPO8" s="761"/>
      <c r="HPP8" s="761"/>
      <c r="HPQ8" s="761"/>
      <c r="HPR8" s="761"/>
      <c r="HPS8" s="761"/>
      <c r="HPT8" s="761"/>
      <c r="HPU8" s="761"/>
      <c r="HPV8" s="761"/>
      <c r="HPW8" s="761"/>
      <c r="HPX8" s="761"/>
      <c r="HPY8" s="761"/>
      <c r="HPZ8" s="761"/>
      <c r="HQA8" s="761"/>
      <c r="HQB8" s="761"/>
      <c r="HQC8" s="761"/>
      <c r="HQD8" s="761"/>
      <c r="HQE8" s="761"/>
      <c r="HQF8" s="761"/>
      <c r="HQG8" s="761"/>
      <c r="HQH8" s="761"/>
      <c r="HQI8" s="761"/>
      <c r="HQJ8" s="761"/>
      <c r="HQK8" s="761"/>
      <c r="HQL8" s="761"/>
      <c r="HQM8" s="761"/>
      <c r="HQN8" s="761"/>
      <c r="HQO8" s="761"/>
      <c r="HQP8" s="761"/>
      <c r="HQQ8" s="761"/>
      <c r="HQR8" s="761"/>
      <c r="HQS8" s="761"/>
      <c r="HQT8" s="761"/>
      <c r="HQU8" s="761"/>
      <c r="HQV8" s="761"/>
      <c r="HQW8" s="761"/>
      <c r="HQX8" s="761"/>
      <c r="HQY8" s="761"/>
      <c r="HQZ8" s="761"/>
      <c r="HRA8" s="761"/>
      <c r="HRB8" s="761"/>
      <c r="HRC8" s="761"/>
      <c r="HRD8" s="761"/>
      <c r="HRE8" s="761"/>
      <c r="HRF8" s="761"/>
      <c r="HRG8" s="761"/>
      <c r="HRH8" s="761"/>
      <c r="HRI8" s="761"/>
      <c r="HRJ8" s="761"/>
      <c r="HRK8" s="761"/>
      <c r="HRL8" s="761"/>
      <c r="HRM8" s="761"/>
      <c r="HRN8" s="761"/>
      <c r="HRO8" s="761"/>
      <c r="HRP8" s="761"/>
      <c r="HRQ8" s="761"/>
      <c r="HRR8" s="761"/>
      <c r="HRS8" s="761"/>
      <c r="HRT8" s="761"/>
      <c r="HRU8" s="761"/>
      <c r="HRV8" s="761"/>
      <c r="HRW8" s="761"/>
      <c r="HRX8" s="761"/>
      <c r="HRY8" s="761"/>
      <c r="HRZ8" s="761"/>
      <c r="HSA8" s="761"/>
      <c r="HSB8" s="761"/>
      <c r="HSC8" s="761"/>
      <c r="HSD8" s="761"/>
      <c r="HSE8" s="761"/>
      <c r="HSF8" s="761"/>
      <c r="HSG8" s="761"/>
      <c r="HSH8" s="761"/>
      <c r="HSI8" s="761"/>
      <c r="HSJ8" s="761"/>
      <c r="HSK8" s="761"/>
      <c r="HSL8" s="761"/>
      <c r="HSM8" s="761"/>
      <c r="HSN8" s="761"/>
      <c r="HSO8" s="761"/>
      <c r="HSP8" s="761"/>
      <c r="HSQ8" s="761"/>
      <c r="HSR8" s="761"/>
      <c r="HSS8" s="761"/>
      <c r="HST8" s="761"/>
      <c r="HSU8" s="761"/>
      <c r="HSV8" s="761"/>
      <c r="HSW8" s="761"/>
      <c r="HSX8" s="761"/>
      <c r="HSY8" s="761"/>
      <c r="HSZ8" s="761"/>
      <c r="HTA8" s="761"/>
      <c r="HTB8" s="761"/>
      <c r="HTC8" s="761"/>
      <c r="HTD8" s="761"/>
      <c r="HTE8" s="761"/>
      <c r="HTF8" s="761"/>
      <c r="HTG8" s="761"/>
      <c r="HTH8" s="761"/>
      <c r="HTI8" s="761"/>
      <c r="HTJ8" s="761"/>
      <c r="HTK8" s="761"/>
      <c r="HTL8" s="761"/>
      <c r="HTM8" s="761"/>
      <c r="HTN8" s="761"/>
      <c r="HTO8" s="761"/>
      <c r="HTP8" s="761"/>
      <c r="HTQ8" s="761"/>
      <c r="HTR8" s="761"/>
      <c r="HTS8" s="761"/>
      <c r="HTT8" s="761"/>
      <c r="HTU8" s="761"/>
      <c r="HTV8" s="761"/>
      <c r="HTW8" s="761"/>
      <c r="HTX8" s="761"/>
      <c r="HTY8" s="761"/>
      <c r="HTZ8" s="761"/>
      <c r="HUA8" s="761"/>
      <c r="HUB8" s="761"/>
      <c r="HUC8" s="761"/>
      <c r="HUD8" s="761"/>
      <c r="HUE8" s="761"/>
      <c r="HUF8" s="761"/>
      <c r="HUG8" s="761"/>
      <c r="HUH8" s="761"/>
      <c r="HUI8" s="761"/>
      <c r="HUJ8" s="761"/>
      <c r="HUK8" s="761"/>
      <c r="HUL8" s="761"/>
      <c r="HUM8" s="761"/>
      <c r="HUN8" s="761"/>
      <c r="HUO8" s="761"/>
      <c r="HUP8" s="761"/>
      <c r="HUQ8" s="761"/>
      <c r="HUR8" s="761"/>
      <c r="HUS8" s="761"/>
      <c r="HUT8" s="761"/>
      <c r="HUU8" s="761"/>
      <c r="HUV8" s="761"/>
      <c r="HUW8" s="761"/>
      <c r="HUX8" s="761"/>
      <c r="HUY8" s="761"/>
      <c r="HUZ8" s="761"/>
      <c r="HVA8" s="761"/>
      <c r="HVB8" s="761"/>
      <c r="HVC8" s="761"/>
      <c r="HVD8" s="761"/>
      <c r="HVE8" s="761"/>
      <c r="HVF8" s="761"/>
      <c r="HVG8" s="761"/>
      <c r="HVH8" s="761"/>
      <c r="HVI8" s="761"/>
      <c r="HVJ8" s="761"/>
      <c r="HVK8" s="761"/>
      <c r="HVL8" s="761"/>
      <c r="HVM8" s="761"/>
      <c r="HVN8" s="761"/>
      <c r="HVO8" s="761"/>
      <c r="HVP8" s="761"/>
      <c r="HVQ8" s="761"/>
      <c r="HVR8" s="761"/>
      <c r="HVS8" s="761"/>
      <c r="HVT8" s="761"/>
      <c r="HVU8" s="761"/>
      <c r="HVV8" s="761"/>
      <c r="HVW8" s="761"/>
      <c r="HVX8" s="761"/>
      <c r="HVY8" s="761"/>
      <c r="HVZ8" s="761"/>
      <c r="HWA8" s="761"/>
      <c r="HWB8" s="761"/>
      <c r="HWC8" s="761"/>
      <c r="HWD8" s="761"/>
      <c r="HWE8" s="761"/>
      <c r="HWF8" s="761"/>
      <c r="HWG8" s="761"/>
      <c r="HWH8" s="761"/>
      <c r="HWI8" s="761"/>
      <c r="HWJ8" s="761"/>
      <c r="HWK8" s="761"/>
      <c r="HWL8" s="761"/>
      <c r="HWM8" s="761"/>
      <c r="HWN8" s="761"/>
      <c r="HWO8" s="761"/>
      <c r="HWP8" s="761"/>
      <c r="HWQ8" s="761"/>
      <c r="HWR8" s="761"/>
      <c r="HWS8" s="761"/>
      <c r="HWT8" s="761"/>
      <c r="HWU8" s="761"/>
      <c r="HWV8" s="761"/>
      <c r="HWW8" s="761"/>
      <c r="HWX8" s="761"/>
      <c r="HWY8" s="761"/>
      <c r="HWZ8" s="761"/>
      <c r="HXA8" s="761"/>
      <c r="HXB8" s="761"/>
      <c r="HXC8" s="761"/>
      <c r="HXD8" s="761"/>
      <c r="HXE8" s="761"/>
      <c r="HXF8" s="761"/>
      <c r="HXG8" s="761"/>
      <c r="HXH8" s="761"/>
      <c r="HXI8" s="761"/>
      <c r="HXJ8" s="761"/>
      <c r="HXK8" s="761"/>
      <c r="HXL8" s="761"/>
      <c r="HXM8" s="761"/>
      <c r="HXN8" s="761"/>
      <c r="HXO8" s="761"/>
      <c r="HXP8" s="761"/>
      <c r="HXQ8" s="761"/>
      <c r="HXR8" s="761"/>
      <c r="HXS8" s="761"/>
      <c r="HXT8" s="761"/>
      <c r="HXU8" s="761"/>
      <c r="HXV8" s="761"/>
      <c r="HXW8" s="761"/>
      <c r="HXX8" s="761"/>
      <c r="HXY8" s="761"/>
      <c r="HXZ8" s="761"/>
      <c r="HYA8" s="761"/>
      <c r="HYB8" s="761"/>
      <c r="HYC8" s="761"/>
      <c r="HYD8" s="761"/>
      <c r="HYE8" s="761"/>
      <c r="HYF8" s="761"/>
      <c r="HYG8" s="761"/>
      <c r="HYH8" s="761"/>
      <c r="HYI8" s="761"/>
      <c r="HYJ8" s="761"/>
      <c r="HYK8" s="761"/>
      <c r="HYL8" s="761"/>
      <c r="HYM8" s="761"/>
      <c r="HYN8" s="761"/>
      <c r="HYO8" s="761"/>
      <c r="HYP8" s="761"/>
      <c r="HYQ8" s="761"/>
      <c r="HYR8" s="761"/>
      <c r="HYS8" s="761"/>
      <c r="HYT8" s="761"/>
      <c r="HYU8" s="761"/>
      <c r="HYV8" s="761"/>
      <c r="HYW8" s="761"/>
      <c r="HYX8" s="761"/>
      <c r="HYY8" s="761"/>
      <c r="HYZ8" s="761"/>
      <c r="HZA8" s="761"/>
      <c r="HZB8" s="761"/>
      <c r="HZC8" s="761"/>
      <c r="HZD8" s="761"/>
      <c r="HZE8" s="761"/>
      <c r="HZF8" s="761"/>
      <c r="HZG8" s="761"/>
      <c r="HZH8" s="761"/>
      <c r="HZI8" s="761"/>
      <c r="HZJ8" s="761"/>
      <c r="HZK8" s="761"/>
      <c r="HZL8" s="761"/>
      <c r="HZM8" s="761"/>
      <c r="HZN8" s="761"/>
      <c r="HZO8" s="761"/>
      <c r="HZP8" s="761"/>
      <c r="HZQ8" s="761"/>
      <c r="HZR8" s="761"/>
      <c r="HZS8" s="761"/>
      <c r="HZT8" s="761"/>
      <c r="HZU8" s="761"/>
      <c r="HZV8" s="761"/>
      <c r="HZW8" s="761"/>
      <c r="HZX8" s="761"/>
      <c r="HZY8" s="761"/>
      <c r="HZZ8" s="761"/>
      <c r="IAA8" s="761"/>
      <c r="IAB8" s="761"/>
      <c r="IAC8" s="761"/>
      <c r="IAD8" s="761"/>
      <c r="IAE8" s="761"/>
      <c r="IAF8" s="761"/>
      <c r="IAG8" s="761"/>
      <c r="IAH8" s="761"/>
      <c r="IAI8" s="761"/>
      <c r="IAJ8" s="761"/>
      <c r="IAK8" s="761"/>
      <c r="IAL8" s="761"/>
      <c r="IAM8" s="761"/>
      <c r="IAN8" s="761"/>
      <c r="IAO8" s="761"/>
      <c r="IAP8" s="761"/>
      <c r="IAQ8" s="761"/>
      <c r="IAR8" s="761"/>
      <c r="IAS8" s="761"/>
      <c r="IAT8" s="761"/>
      <c r="IAU8" s="761"/>
      <c r="IAV8" s="761"/>
      <c r="IAW8" s="761"/>
      <c r="IAX8" s="761"/>
      <c r="IAY8" s="761"/>
      <c r="IAZ8" s="761"/>
      <c r="IBA8" s="761"/>
      <c r="IBB8" s="761"/>
      <c r="IBC8" s="761"/>
      <c r="IBD8" s="761"/>
      <c r="IBE8" s="761"/>
      <c r="IBF8" s="761"/>
      <c r="IBG8" s="761"/>
      <c r="IBH8" s="761"/>
      <c r="IBI8" s="761"/>
      <c r="IBJ8" s="761"/>
      <c r="IBK8" s="761"/>
      <c r="IBL8" s="761"/>
      <c r="IBM8" s="761"/>
      <c r="IBN8" s="761"/>
      <c r="IBO8" s="761"/>
      <c r="IBP8" s="761"/>
      <c r="IBQ8" s="761"/>
      <c r="IBR8" s="761"/>
      <c r="IBS8" s="761"/>
      <c r="IBT8" s="761"/>
      <c r="IBU8" s="761"/>
      <c r="IBV8" s="761"/>
      <c r="IBW8" s="761"/>
      <c r="IBX8" s="761"/>
      <c r="IBY8" s="761"/>
      <c r="IBZ8" s="761"/>
      <c r="ICA8" s="761"/>
      <c r="ICB8" s="761"/>
      <c r="ICC8" s="761"/>
      <c r="ICD8" s="761"/>
      <c r="ICE8" s="761"/>
      <c r="ICF8" s="761"/>
      <c r="ICG8" s="761"/>
      <c r="ICH8" s="761"/>
      <c r="ICI8" s="761"/>
      <c r="ICJ8" s="761"/>
      <c r="ICK8" s="761"/>
      <c r="ICL8" s="761"/>
      <c r="ICM8" s="761"/>
      <c r="ICN8" s="761"/>
      <c r="ICO8" s="761"/>
      <c r="ICP8" s="761"/>
      <c r="ICQ8" s="761"/>
      <c r="ICR8" s="761"/>
      <c r="ICS8" s="761"/>
      <c r="ICT8" s="761"/>
      <c r="ICU8" s="761"/>
      <c r="ICV8" s="761"/>
      <c r="ICW8" s="761"/>
      <c r="ICX8" s="761"/>
      <c r="ICY8" s="761"/>
      <c r="ICZ8" s="761"/>
      <c r="IDA8" s="761"/>
      <c r="IDB8" s="761"/>
      <c r="IDC8" s="761"/>
      <c r="IDD8" s="761"/>
      <c r="IDE8" s="761"/>
      <c r="IDF8" s="761"/>
      <c r="IDG8" s="761"/>
      <c r="IDH8" s="761"/>
      <c r="IDI8" s="761"/>
      <c r="IDJ8" s="761"/>
      <c r="IDK8" s="761"/>
      <c r="IDL8" s="761"/>
      <c r="IDM8" s="761"/>
      <c r="IDN8" s="761"/>
      <c r="IDO8" s="761"/>
      <c r="IDP8" s="761"/>
      <c r="IDQ8" s="761"/>
      <c r="IDR8" s="761"/>
      <c r="IDS8" s="761"/>
      <c r="IDT8" s="761"/>
      <c r="IDU8" s="761"/>
      <c r="IDV8" s="761"/>
      <c r="IDW8" s="761"/>
      <c r="IDX8" s="761"/>
      <c r="IDY8" s="761"/>
      <c r="IDZ8" s="761"/>
      <c r="IEA8" s="761"/>
      <c r="IEB8" s="761"/>
      <c r="IEC8" s="761"/>
      <c r="IED8" s="761"/>
      <c r="IEE8" s="761"/>
      <c r="IEF8" s="761"/>
      <c r="IEG8" s="761"/>
      <c r="IEH8" s="761"/>
      <c r="IEI8" s="761"/>
      <c r="IEJ8" s="761"/>
      <c r="IEK8" s="761"/>
      <c r="IEL8" s="761"/>
      <c r="IEM8" s="761"/>
      <c r="IEN8" s="761"/>
      <c r="IEO8" s="761"/>
      <c r="IEP8" s="761"/>
      <c r="IEQ8" s="761"/>
      <c r="IER8" s="761"/>
      <c r="IES8" s="761"/>
      <c r="IET8" s="761"/>
      <c r="IEU8" s="761"/>
      <c r="IEV8" s="761"/>
      <c r="IEW8" s="761"/>
      <c r="IEX8" s="761"/>
      <c r="IEY8" s="761"/>
      <c r="IEZ8" s="761"/>
      <c r="IFA8" s="761"/>
      <c r="IFB8" s="761"/>
      <c r="IFC8" s="761"/>
      <c r="IFD8" s="761"/>
      <c r="IFE8" s="761"/>
      <c r="IFF8" s="761"/>
      <c r="IFG8" s="761"/>
      <c r="IFH8" s="761"/>
      <c r="IFI8" s="761"/>
      <c r="IFJ8" s="761"/>
      <c r="IFK8" s="761"/>
      <c r="IFL8" s="761"/>
      <c r="IFM8" s="761"/>
      <c r="IFN8" s="761"/>
      <c r="IFO8" s="761"/>
      <c r="IFP8" s="761"/>
      <c r="IFQ8" s="761"/>
      <c r="IFR8" s="761"/>
      <c r="IFS8" s="761"/>
      <c r="IFT8" s="761"/>
      <c r="IFU8" s="761"/>
      <c r="IFV8" s="761"/>
      <c r="IFW8" s="761"/>
      <c r="IFX8" s="761"/>
      <c r="IFY8" s="761"/>
      <c r="IFZ8" s="761"/>
      <c r="IGA8" s="761"/>
      <c r="IGB8" s="761"/>
      <c r="IGC8" s="761"/>
      <c r="IGD8" s="761"/>
      <c r="IGE8" s="761"/>
      <c r="IGF8" s="761"/>
      <c r="IGG8" s="761"/>
      <c r="IGH8" s="761"/>
      <c r="IGI8" s="761"/>
      <c r="IGJ8" s="761"/>
      <c r="IGK8" s="761"/>
      <c r="IGL8" s="761"/>
      <c r="IGM8" s="761"/>
      <c r="IGN8" s="761"/>
      <c r="IGO8" s="761"/>
      <c r="IGP8" s="761"/>
      <c r="IGQ8" s="761"/>
      <c r="IGR8" s="761"/>
      <c r="IGS8" s="761"/>
      <c r="IGT8" s="761"/>
      <c r="IGU8" s="761"/>
      <c r="IGV8" s="761"/>
      <c r="IGW8" s="761"/>
      <c r="IGX8" s="761"/>
      <c r="IGY8" s="761"/>
      <c r="IGZ8" s="761"/>
      <c r="IHA8" s="761"/>
      <c r="IHB8" s="761"/>
      <c r="IHC8" s="761"/>
      <c r="IHD8" s="761"/>
      <c r="IHE8" s="761"/>
      <c r="IHF8" s="761"/>
      <c r="IHG8" s="761"/>
      <c r="IHH8" s="761"/>
      <c r="IHI8" s="761"/>
      <c r="IHJ8" s="761"/>
      <c r="IHK8" s="761"/>
      <c r="IHL8" s="761"/>
      <c r="IHM8" s="761"/>
      <c r="IHN8" s="761"/>
      <c r="IHO8" s="761"/>
      <c r="IHP8" s="761"/>
      <c r="IHQ8" s="761"/>
      <c r="IHR8" s="761"/>
      <c r="IHS8" s="761"/>
      <c r="IHT8" s="761"/>
      <c r="IHU8" s="761"/>
      <c r="IHV8" s="761"/>
      <c r="IHW8" s="761"/>
      <c r="IHX8" s="761"/>
      <c r="IHY8" s="761"/>
      <c r="IHZ8" s="761"/>
      <c r="IIA8" s="761"/>
      <c r="IIB8" s="761"/>
      <c r="IIC8" s="761"/>
      <c r="IID8" s="761"/>
      <c r="IIE8" s="761"/>
      <c r="IIF8" s="761"/>
      <c r="IIG8" s="761"/>
      <c r="IIH8" s="761"/>
      <c r="III8" s="761"/>
      <c r="IIJ8" s="761"/>
      <c r="IIK8" s="761"/>
      <c r="IIL8" s="761"/>
      <c r="IIM8" s="761"/>
      <c r="IIN8" s="761"/>
      <c r="IIO8" s="761"/>
      <c r="IIP8" s="761"/>
      <c r="IIQ8" s="761"/>
      <c r="IIR8" s="761"/>
      <c r="IIS8" s="761"/>
      <c r="IIT8" s="761"/>
      <c r="IIU8" s="761"/>
      <c r="IIV8" s="761"/>
      <c r="IIW8" s="761"/>
      <c r="IIX8" s="761"/>
      <c r="IIY8" s="761"/>
      <c r="IIZ8" s="761"/>
      <c r="IJA8" s="761"/>
      <c r="IJB8" s="761"/>
      <c r="IJC8" s="761"/>
      <c r="IJD8" s="761"/>
      <c r="IJE8" s="761"/>
      <c r="IJF8" s="761"/>
      <c r="IJG8" s="761"/>
      <c r="IJH8" s="761"/>
      <c r="IJI8" s="761"/>
      <c r="IJJ8" s="761"/>
      <c r="IJK8" s="761"/>
      <c r="IJL8" s="761"/>
      <c r="IJM8" s="761"/>
      <c r="IJN8" s="761"/>
      <c r="IJO8" s="761"/>
      <c r="IJP8" s="761"/>
      <c r="IJQ8" s="761"/>
      <c r="IJR8" s="761"/>
      <c r="IJS8" s="761"/>
      <c r="IJT8" s="761"/>
      <c r="IJU8" s="761"/>
      <c r="IJV8" s="761"/>
      <c r="IJW8" s="761"/>
      <c r="IJX8" s="761"/>
      <c r="IJY8" s="761"/>
      <c r="IJZ8" s="761"/>
      <c r="IKA8" s="761"/>
      <c r="IKB8" s="761"/>
      <c r="IKC8" s="761"/>
      <c r="IKD8" s="761"/>
      <c r="IKE8" s="761"/>
      <c r="IKF8" s="761"/>
      <c r="IKG8" s="761"/>
      <c r="IKH8" s="761"/>
      <c r="IKI8" s="761"/>
      <c r="IKJ8" s="761"/>
      <c r="IKK8" s="761"/>
      <c r="IKL8" s="761"/>
      <c r="IKM8" s="761"/>
      <c r="IKN8" s="761"/>
      <c r="IKO8" s="761"/>
      <c r="IKP8" s="761"/>
      <c r="IKQ8" s="761"/>
      <c r="IKR8" s="761"/>
      <c r="IKS8" s="761"/>
      <c r="IKT8" s="761"/>
      <c r="IKU8" s="761"/>
      <c r="IKV8" s="761"/>
      <c r="IKW8" s="761"/>
      <c r="IKX8" s="761"/>
      <c r="IKY8" s="761"/>
      <c r="IKZ8" s="761"/>
      <c r="ILA8" s="761"/>
      <c r="ILB8" s="761"/>
      <c r="ILC8" s="761"/>
      <c r="ILD8" s="761"/>
      <c r="ILE8" s="761"/>
      <c r="ILF8" s="761"/>
      <c r="ILG8" s="761"/>
      <c r="ILH8" s="761"/>
      <c r="ILI8" s="761"/>
      <c r="ILJ8" s="761"/>
      <c r="ILK8" s="761"/>
      <c r="ILL8" s="761"/>
      <c r="ILM8" s="761"/>
      <c r="ILN8" s="761"/>
      <c r="ILO8" s="761"/>
      <c r="ILP8" s="761"/>
      <c r="ILQ8" s="761"/>
      <c r="ILR8" s="761"/>
      <c r="ILS8" s="761"/>
      <c r="ILT8" s="761"/>
      <c r="ILU8" s="761"/>
      <c r="ILV8" s="761"/>
      <c r="ILW8" s="761"/>
      <c r="ILX8" s="761"/>
      <c r="ILY8" s="761"/>
      <c r="ILZ8" s="761"/>
      <c r="IMA8" s="761"/>
      <c r="IMB8" s="761"/>
      <c r="IMC8" s="761"/>
      <c r="IMD8" s="761"/>
      <c r="IME8" s="761"/>
      <c r="IMF8" s="761"/>
      <c r="IMG8" s="761"/>
      <c r="IMH8" s="761"/>
      <c r="IMI8" s="761"/>
      <c r="IMJ8" s="761"/>
      <c r="IMK8" s="761"/>
      <c r="IML8" s="761"/>
      <c r="IMM8" s="761"/>
      <c r="IMN8" s="761"/>
      <c r="IMO8" s="761"/>
      <c r="IMP8" s="761"/>
      <c r="IMQ8" s="761"/>
      <c r="IMR8" s="761"/>
      <c r="IMS8" s="761"/>
      <c r="IMT8" s="761"/>
      <c r="IMU8" s="761"/>
      <c r="IMV8" s="761"/>
      <c r="IMW8" s="761"/>
      <c r="IMX8" s="761"/>
      <c r="IMY8" s="761"/>
      <c r="IMZ8" s="761"/>
      <c r="INA8" s="761"/>
      <c r="INB8" s="761"/>
      <c r="INC8" s="761"/>
      <c r="IND8" s="761"/>
      <c r="INE8" s="761"/>
      <c r="INF8" s="761"/>
      <c r="ING8" s="761"/>
      <c r="INH8" s="761"/>
      <c r="INI8" s="761"/>
      <c r="INJ8" s="761"/>
      <c r="INK8" s="761"/>
      <c r="INL8" s="761"/>
      <c r="INM8" s="761"/>
      <c r="INN8" s="761"/>
      <c r="INO8" s="761"/>
      <c r="INP8" s="761"/>
      <c r="INQ8" s="761"/>
      <c r="INR8" s="761"/>
      <c r="INS8" s="761"/>
      <c r="INT8" s="761"/>
      <c r="INU8" s="761"/>
      <c r="INV8" s="761"/>
      <c r="INW8" s="761"/>
      <c r="INX8" s="761"/>
      <c r="INY8" s="761"/>
      <c r="INZ8" s="761"/>
      <c r="IOA8" s="761"/>
      <c r="IOB8" s="761"/>
      <c r="IOC8" s="761"/>
      <c r="IOD8" s="761"/>
      <c r="IOE8" s="761"/>
      <c r="IOF8" s="761"/>
      <c r="IOG8" s="761"/>
      <c r="IOH8" s="761"/>
      <c r="IOI8" s="761"/>
      <c r="IOJ8" s="761"/>
      <c r="IOK8" s="761"/>
      <c r="IOL8" s="761"/>
      <c r="IOM8" s="761"/>
      <c r="ION8" s="761"/>
      <c r="IOO8" s="761"/>
      <c r="IOP8" s="761"/>
      <c r="IOQ8" s="761"/>
      <c r="IOR8" s="761"/>
      <c r="IOS8" s="761"/>
      <c r="IOT8" s="761"/>
      <c r="IOU8" s="761"/>
      <c r="IOV8" s="761"/>
      <c r="IOW8" s="761"/>
      <c r="IOX8" s="761"/>
      <c r="IOY8" s="761"/>
      <c r="IOZ8" s="761"/>
      <c r="IPA8" s="761"/>
      <c r="IPB8" s="761"/>
      <c r="IPC8" s="761"/>
      <c r="IPD8" s="761"/>
      <c r="IPE8" s="761"/>
      <c r="IPF8" s="761"/>
      <c r="IPG8" s="761"/>
      <c r="IPH8" s="761"/>
      <c r="IPI8" s="761"/>
      <c r="IPJ8" s="761"/>
      <c r="IPK8" s="761"/>
      <c r="IPL8" s="761"/>
      <c r="IPM8" s="761"/>
      <c r="IPN8" s="761"/>
      <c r="IPO8" s="761"/>
      <c r="IPP8" s="761"/>
      <c r="IPQ8" s="761"/>
      <c r="IPR8" s="761"/>
      <c r="IPS8" s="761"/>
      <c r="IPT8" s="761"/>
      <c r="IPU8" s="761"/>
      <c r="IPV8" s="761"/>
      <c r="IPW8" s="761"/>
      <c r="IPX8" s="761"/>
      <c r="IPY8" s="761"/>
      <c r="IPZ8" s="761"/>
      <c r="IQA8" s="761"/>
      <c r="IQB8" s="761"/>
      <c r="IQC8" s="761"/>
      <c r="IQD8" s="761"/>
      <c r="IQE8" s="761"/>
      <c r="IQF8" s="761"/>
      <c r="IQG8" s="761"/>
      <c r="IQH8" s="761"/>
      <c r="IQI8" s="761"/>
      <c r="IQJ8" s="761"/>
      <c r="IQK8" s="761"/>
      <c r="IQL8" s="761"/>
      <c r="IQM8" s="761"/>
      <c r="IQN8" s="761"/>
      <c r="IQO8" s="761"/>
      <c r="IQP8" s="761"/>
      <c r="IQQ8" s="761"/>
      <c r="IQR8" s="761"/>
      <c r="IQS8" s="761"/>
      <c r="IQT8" s="761"/>
      <c r="IQU8" s="761"/>
      <c r="IQV8" s="761"/>
      <c r="IQW8" s="761"/>
      <c r="IQX8" s="761"/>
      <c r="IQY8" s="761"/>
      <c r="IQZ8" s="761"/>
      <c r="IRA8" s="761"/>
      <c r="IRB8" s="761"/>
      <c r="IRC8" s="761"/>
      <c r="IRD8" s="761"/>
      <c r="IRE8" s="761"/>
      <c r="IRF8" s="761"/>
      <c r="IRG8" s="761"/>
      <c r="IRH8" s="761"/>
      <c r="IRI8" s="761"/>
      <c r="IRJ8" s="761"/>
      <c r="IRK8" s="761"/>
      <c r="IRL8" s="761"/>
      <c r="IRM8" s="761"/>
      <c r="IRN8" s="761"/>
      <c r="IRO8" s="761"/>
      <c r="IRP8" s="761"/>
      <c r="IRQ8" s="761"/>
      <c r="IRR8" s="761"/>
      <c r="IRS8" s="761"/>
      <c r="IRT8" s="761"/>
      <c r="IRU8" s="761"/>
      <c r="IRV8" s="761"/>
      <c r="IRW8" s="761"/>
      <c r="IRX8" s="761"/>
      <c r="IRY8" s="761"/>
      <c r="IRZ8" s="761"/>
      <c r="ISA8" s="761"/>
      <c r="ISB8" s="761"/>
      <c r="ISC8" s="761"/>
      <c r="ISD8" s="761"/>
      <c r="ISE8" s="761"/>
      <c r="ISF8" s="761"/>
      <c r="ISG8" s="761"/>
      <c r="ISH8" s="761"/>
      <c r="ISI8" s="761"/>
      <c r="ISJ8" s="761"/>
      <c r="ISK8" s="761"/>
      <c r="ISL8" s="761"/>
      <c r="ISM8" s="761"/>
      <c r="ISN8" s="761"/>
      <c r="ISO8" s="761"/>
      <c r="ISP8" s="761"/>
      <c r="ISQ8" s="761"/>
      <c r="ISR8" s="761"/>
      <c r="ISS8" s="761"/>
      <c r="IST8" s="761"/>
      <c r="ISU8" s="761"/>
      <c r="ISV8" s="761"/>
      <c r="ISW8" s="761"/>
      <c r="ISX8" s="761"/>
      <c r="ISY8" s="761"/>
      <c r="ISZ8" s="761"/>
      <c r="ITA8" s="761"/>
      <c r="ITB8" s="761"/>
      <c r="ITC8" s="761"/>
      <c r="ITD8" s="761"/>
      <c r="ITE8" s="761"/>
      <c r="ITF8" s="761"/>
      <c r="ITG8" s="761"/>
      <c r="ITH8" s="761"/>
      <c r="ITI8" s="761"/>
      <c r="ITJ8" s="761"/>
      <c r="ITK8" s="761"/>
      <c r="ITL8" s="761"/>
      <c r="ITM8" s="761"/>
      <c r="ITN8" s="761"/>
      <c r="ITO8" s="761"/>
      <c r="ITP8" s="761"/>
      <c r="ITQ8" s="761"/>
      <c r="ITR8" s="761"/>
      <c r="ITS8" s="761"/>
      <c r="ITT8" s="761"/>
      <c r="ITU8" s="761"/>
      <c r="ITV8" s="761"/>
      <c r="ITW8" s="761"/>
      <c r="ITX8" s="761"/>
      <c r="ITY8" s="761"/>
      <c r="ITZ8" s="761"/>
      <c r="IUA8" s="761"/>
      <c r="IUB8" s="761"/>
      <c r="IUC8" s="761"/>
      <c r="IUD8" s="761"/>
      <c r="IUE8" s="761"/>
      <c r="IUF8" s="761"/>
      <c r="IUG8" s="761"/>
      <c r="IUH8" s="761"/>
      <c r="IUI8" s="761"/>
      <c r="IUJ8" s="761"/>
      <c r="IUK8" s="761"/>
      <c r="IUL8" s="761"/>
      <c r="IUM8" s="761"/>
      <c r="IUN8" s="761"/>
      <c r="IUO8" s="761"/>
      <c r="IUP8" s="761"/>
      <c r="IUQ8" s="761"/>
      <c r="IUR8" s="761"/>
      <c r="IUS8" s="761"/>
      <c r="IUT8" s="761"/>
      <c r="IUU8" s="761"/>
      <c r="IUV8" s="761"/>
      <c r="IUW8" s="761"/>
      <c r="IUX8" s="761"/>
      <c r="IUY8" s="761"/>
      <c r="IUZ8" s="761"/>
      <c r="IVA8" s="761"/>
      <c r="IVB8" s="761"/>
      <c r="IVC8" s="761"/>
      <c r="IVD8" s="761"/>
      <c r="IVE8" s="761"/>
      <c r="IVF8" s="761"/>
      <c r="IVG8" s="761"/>
      <c r="IVH8" s="761"/>
      <c r="IVI8" s="761"/>
      <c r="IVJ8" s="761"/>
      <c r="IVK8" s="761"/>
      <c r="IVL8" s="761"/>
      <c r="IVM8" s="761"/>
      <c r="IVN8" s="761"/>
      <c r="IVO8" s="761"/>
      <c r="IVP8" s="761"/>
      <c r="IVQ8" s="761"/>
      <c r="IVR8" s="761"/>
      <c r="IVS8" s="761"/>
      <c r="IVT8" s="761"/>
      <c r="IVU8" s="761"/>
      <c r="IVV8" s="761"/>
      <c r="IVW8" s="761"/>
      <c r="IVX8" s="761"/>
      <c r="IVY8" s="761"/>
      <c r="IVZ8" s="761"/>
      <c r="IWA8" s="761"/>
      <c r="IWB8" s="761"/>
      <c r="IWC8" s="761"/>
      <c r="IWD8" s="761"/>
      <c r="IWE8" s="761"/>
      <c r="IWF8" s="761"/>
      <c r="IWG8" s="761"/>
      <c r="IWH8" s="761"/>
      <c r="IWI8" s="761"/>
      <c r="IWJ8" s="761"/>
      <c r="IWK8" s="761"/>
      <c r="IWL8" s="761"/>
      <c r="IWM8" s="761"/>
      <c r="IWN8" s="761"/>
      <c r="IWO8" s="761"/>
      <c r="IWP8" s="761"/>
      <c r="IWQ8" s="761"/>
      <c r="IWR8" s="761"/>
      <c r="IWS8" s="761"/>
      <c r="IWT8" s="761"/>
      <c r="IWU8" s="761"/>
      <c r="IWV8" s="761"/>
      <c r="IWW8" s="761"/>
      <c r="IWX8" s="761"/>
      <c r="IWY8" s="761"/>
      <c r="IWZ8" s="761"/>
      <c r="IXA8" s="761"/>
      <c r="IXB8" s="761"/>
      <c r="IXC8" s="761"/>
      <c r="IXD8" s="761"/>
      <c r="IXE8" s="761"/>
      <c r="IXF8" s="761"/>
      <c r="IXG8" s="761"/>
      <c r="IXH8" s="761"/>
      <c r="IXI8" s="761"/>
      <c r="IXJ8" s="761"/>
      <c r="IXK8" s="761"/>
      <c r="IXL8" s="761"/>
      <c r="IXM8" s="761"/>
      <c r="IXN8" s="761"/>
      <c r="IXO8" s="761"/>
      <c r="IXP8" s="761"/>
      <c r="IXQ8" s="761"/>
      <c r="IXR8" s="761"/>
      <c r="IXS8" s="761"/>
      <c r="IXT8" s="761"/>
      <c r="IXU8" s="761"/>
      <c r="IXV8" s="761"/>
      <c r="IXW8" s="761"/>
      <c r="IXX8" s="761"/>
      <c r="IXY8" s="761"/>
      <c r="IXZ8" s="761"/>
      <c r="IYA8" s="761"/>
      <c r="IYB8" s="761"/>
      <c r="IYC8" s="761"/>
      <c r="IYD8" s="761"/>
      <c r="IYE8" s="761"/>
      <c r="IYF8" s="761"/>
      <c r="IYG8" s="761"/>
      <c r="IYH8" s="761"/>
      <c r="IYI8" s="761"/>
      <c r="IYJ8" s="761"/>
      <c r="IYK8" s="761"/>
      <c r="IYL8" s="761"/>
      <c r="IYM8" s="761"/>
      <c r="IYN8" s="761"/>
      <c r="IYO8" s="761"/>
      <c r="IYP8" s="761"/>
      <c r="IYQ8" s="761"/>
      <c r="IYR8" s="761"/>
      <c r="IYS8" s="761"/>
      <c r="IYT8" s="761"/>
      <c r="IYU8" s="761"/>
      <c r="IYV8" s="761"/>
      <c r="IYW8" s="761"/>
      <c r="IYX8" s="761"/>
      <c r="IYY8" s="761"/>
      <c r="IYZ8" s="761"/>
      <c r="IZA8" s="761"/>
      <c r="IZB8" s="761"/>
      <c r="IZC8" s="761"/>
      <c r="IZD8" s="761"/>
      <c r="IZE8" s="761"/>
      <c r="IZF8" s="761"/>
      <c r="IZG8" s="761"/>
      <c r="IZH8" s="761"/>
      <c r="IZI8" s="761"/>
      <c r="IZJ8" s="761"/>
      <c r="IZK8" s="761"/>
      <c r="IZL8" s="761"/>
      <c r="IZM8" s="761"/>
      <c r="IZN8" s="761"/>
      <c r="IZO8" s="761"/>
      <c r="IZP8" s="761"/>
      <c r="IZQ8" s="761"/>
      <c r="IZR8" s="761"/>
      <c r="IZS8" s="761"/>
      <c r="IZT8" s="761"/>
      <c r="IZU8" s="761"/>
      <c r="IZV8" s="761"/>
      <c r="IZW8" s="761"/>
      <c r="IZX8" s="761"/>
      <c r="IZY8" s="761"/>
      <c r="IZZ8" s="761"/>
      <c r="JAA8" s="761"/>
      <c r="JAB8" s="761"/>
      <c r="JAC8" s="761"/>
      <c r="JAD8" s="761"/>
      <c r="JAE8" s="761"/>
      <c r="JAF8" s="761"/>
      <c r="JAG8" s="761"/>
      <c r="JAH8" s="761"/>
      <c r="JAI8" s="761"/>
      <c r="JAJ8" s="761"/>
      <c r="JAK8" s="761"/>
      <c r="JAL8" s="761"/>
      <c r="JAM8" s="761"/>
      <c r="JAN8" s="761"/>
      <c r="JAO8" s="761"/>
      <c r="JAP8" s="761"/>
      <c r="JAQ8" s="761"/>
      <c r="JAR8" s="761"/>
      <c r="JAS8" s="761"/>
      <c r="JAT8" s="761"/>
      <c r="JAU8" s="761"/>
      <c r="JAV8" s="761"/>
      <c r="JAW8" s="761"/>
      <c r="JAX8" s="761"/>
      <c r="JAY8" s="761"/>
      <c r="JAZ8" s="761"/>
      <c r="JBA8" s="761"/>
      <c r="JBB8" s="761"/>
      <c r="JBC8" s="761"/>
      <c r="JBD8" s="761"/>
      <c r="JBE8" s="761"/>
      <c r="JBF8" s="761"/>
      <c r="JBG8" s="761"/>
      <c r="JBH8" s="761"/>
      <c r="JBI8" s="761"/>
      <c r="JBJ8" s="761"/>
      <c r="JBK8" s="761"/>
      <c r="JBL8" s="761"/>
      <c r="JBM8" s="761"/>
      <c r="JBN8" s="761"/>
      <c r="JBO8" s="761"/>
      <c r="JBP8" s="761"/>
      <c r="JBQ8" s="761"/>
      <c r="JBR8" s="761"/>
      <c r="JBS8" s="761"/>
      <c r="JBT8" s="761"/>
      <c r="JBU8" s="761"/>
      <c r="JBV8" s="761"/>
      <c r="JBW8" s="761"/>
      <c r="JBX8" s="761"/>
      <c r="JBY8" s="761"/>
      <c r="JBZ8" s="761"/>
      <c r="JCA8" s="761"/>
      <c r="JCB8" s="761"/>
      <c r="JCC8" s="761"/>
      <c r="JCD8" s="761"/>
      <c r="JCE8" s="761"/>
      <c r="JCF8" s="761"/>
      <c r="JCG8" s="761"/>
      <c r="JCH8" s="761"/>
      <c r="JCI8" s="761"/>
      <c r="JCJ8" s="761"/>
      <c r="JCK8" s="761"/>
      <c r="JCL8" s="761"/>
      <c r="JCM8" s="761"/>
      <c r="JCN8" s="761"/>
      <c r="JCO8" s="761"/>
      <c r="JCP8" s="761"/>
      <c r="JCQ8" s="761"/>
      <c r="JCR8" s="761"/>
      <c r="JCS8" s="761"/>
      <c r="JCT8" s="761"/>
      <c r="JCU8" s="761"/>
      <c r="JCV8" s="761"/>
      <c r="JCW8" s="761"/>
      <c r="JCX8" s="761"/>
      <c r="JCY8" s="761"/>
      <c r="JCZ8" s="761"/>
      <c r="JDA8" s="761"/>
      <c r="JDB8" s="761"/>
      <c r="JDC8" s="761"/>
      <c r="JDD8" s="761"/>
      <c r="JDE8" s="761"/>
      <c r="JDF8" s="761"/>
      <c r="JDG8" s="761"/>
      <c r="JDH8" s="761"/>
      <c r="JDI8" s="761"/>
      <c r="JDJ8" s="761"/>
      <c r="JDK8" s="761"/>
      <c r="JDL8" s="761"/>
      <c r="JDM8" s="761"/>
      <c r="JDN8" s="761"/>
      <c r="JDO8" s="761"/>
      <c r="JDP8" s="761"/>
      <c r="JDQ8" s="761"/>
      <c r="JDR8" s="761"/>
      <c r="JDS8" s="761"/>
      <c r="JDT8" s="761"/>
      <c r="JDU8" s="761"/>
      <c r="JDV8" s="761"/>
      <c r="JDW8" s="761"/>
      <c r="JDX8" s="761"/>
      <c r="JDY8" s="761"/>
      <c r="JDZ8" s="761"/>
      <c r="JEA8" s="761"/>
      <c r="JEB8" s="761"/>
      <c r="JEC8" s="761"/>
      <c r="JED8" s="761"/>
      <c r="JEE8" s="761"/>
      <c r="JEF8" s="761"/>
      <c r="JEG8" s="761"/>
      <c r="JEH8" s="761"/>
      <c r="JEI8" s="761"/>
      <c r="JEJ8" s="761"/>
      <c r="JEK8" s="761"/>
      <c r="JEL8" s="761"/>
      <c r="JEM8" s="761"/>
      <c r="JEN8" s="761"/>
      <c r="JEO8" s="761"/>
      <c r="JEP8" s="761"/>
      <c r="JEQ8" s="761"/>
      <c r="JER8" s="761"/>
      <c r="JES8" s="761"/>
      <c r="JET8" s="761"/>
      <c r="JEU8" s="761"/>
      <c r="JEV8" s="761"/>
      <c r="JEW8" s="761"/>
      <c r="JEX8" s="761"/>
      <c r="JEY8" s="761"/>
      <c r="JEZ8" s="761"/>
      <c r="JFA8" s="761"/>
      <c r="JFB8" s="761"/>
      <c r="JFC8" s="761"/>
      <c r="JFD8" s="761"/>
      <c r="JFE8" s="761"/>
      <c r="JFF8" s="761"/>
      <c r="JFG8" s="761"/>
      <c r="JFH8" s="761"/>
      <c r="JFI8" s="761"/>
      <c r="JFJ8" s="761"/>
      <c r="JFK8" s="761"/>
      <c r="JFL8" s="761"/>
      <c r="JFM8" s="761"/>
      <c r="JFN8" s="761"/>
      <c r="JFO8" s="761"/>
      <c r="JFP8" s="761"/>
      <c r="JFQ8" s="761"/>
      <c r="JFR8" s="761"/>
      <c r="JFS8" s="761"/>
      <c r="JFT8" s="761"/>
      <c r="JFU8" s="761"/>
      <c r="JFV8" s="761"/>
      <c r="JFW8" s="761"/>
      <c r="JFX8" s="761"/>
      <c r="JFY8" s="761"/>
      <c r="JFZ8" s="761"/>
      <c r="JGA8" s="761"/>
      <c r="JGB8" s="761"/>
      <c r="JGC8" s="761"/>
      <c r="JGD8" s="761"/>
      <c r="JGE8" s="761"/>
      <c r="JGF8" s="761"/>
      <c r="JGG8" s="761"/>
      <c r="JGH8" s="761"/>
      <c r="JGI8" s="761"/>
      <c r="JGJ8" s="761"/>
      <c r="JGK8" s="761"/>
      <c r="JGL8" s="761"/>
      <c r="JGM8" s="761"/>
      <c r="JGN8" s="761"/>
      <c r="JGO8" s="761"/>
      <c r="JGP8" s="761"/>
      <c r="JGQ8" s="761"/>
      <c r="JGR8" s="761"/>
      <c r="JGS8" s="761"/>
      <c r="JGT8" s="761"/>
      <c r="JGU8" s="761"/>
      <c r="JGV8" s="761"/>
      <c r="JGW8" s="761"/>
      <c r="JGX8" s="761"/>
      <c r="JGY8" s="761"/>
      <c r="JGZ8" s="761"/>
      <c r="JHA8" s="761"/>
      <c r="JHB8" s="761"/>
      <c r="JHC8" s="761"/>
      <c r="JHD8" s="761"/>
      <c r="JHE8" s="761"/>
      <c r="JHF8" s="761"/>
      <c r="JHG8" s="761"/>
      <c r="JHH8" s="761"/>
      <c r="JHI8" s="761"/>
      <c r="JHJ8" s="761"/>
      <c r="JHK8" s="761"/>
      <c r="JHL8" s="761"/>
      <c r="JHM8" s="761"/>
      <c r="JHN8" s="761"/>
      <c r="JHO8" s="761"/>
      <c r="JHP8" s="761"/>
      <c r="JHQ8" s="761"/>
      <c r="JHR8" s="761"/>
      <c r="JHS8" s="761"/>
      <c r="JHT8" s="761"/>
      <c r="JHU8" s="761"/>
      <c r="JHV8" s="761"/>
      <c r="JHW8" s="761"/>
      <c r="JHX8" s="761"/>
      <c r="JHY8" s="761"/>
      <c r="JHZ8" s="761"/>
      <c r="JIA8" s="761"/>
      <c r="JIB8" s="761"/>
      <c r="JIC8" s="761"/>
      <c r="JID8" s="761"/>
      <c r="JIE8" s="761"/>
      <c r="JIF8" s="761"/>
      <c r="JIG8" s="761"/>
      <c r="JIH8" s="761"/>
      <c r="JII8" s="761"/>
      <c r="JIJ8" s="761"/>
      <c r="JIK8" s="761"/>
      <c r="JIL8" s="761"/>
      <c r="JIM8" s="761"/>
      <c r="JIN8" s="761"/>
      <c r="JIO8" s="761"/>
      <c r="JIP8" s="761"/>
      <c r="JIQ8" s="761"/>
      <c r="JIR8" s="761"/>
      <c r="JIS8" s="761"/>
      <c r="JIT8" s="761"/>
      <c r="JIU8" s="761"/>
      <c r="JIV8" s="761"/>
      <c r="JIW8" s="761"/>
      <c r="JIX8" s="761"/>
      <c r="JIY8" s="761"/>
      <c r="JIZ8" s="761"/>
      <c r="JJA8" s="761"/>
      <c r="JJB8" s="761"/>
      <c r="JJC8" s="761"/>
      <c r="JJD8" s="761"/>
      <c r="JJE8" s="761"/>
      <c r="JJF8" s="761"/>
      <c r="JJG8" s="761"/>
      <c r="JJH8" s="761"/>
      <c r="JJI8" s="761"/>
      <c r="JJJ8" s="761"/>
      <c r="JJK8" s="761"/>
      <c r="JJL8" s="761"/>
      <c r="JJM8" s="761"/>
      <c r="JJN8" s="761"/>
      <c r="JJO8" s="761"/>
      <c r="JJP8" s="761"/>
      <c r="JJQ8" s="761"/>
      <c r="JJR8" s="761"/>
      <c r="JJS8" s="761"/>
      <c r="JJT8" s="761"/>
      <c r="JJU8" s="761"/>
      <c r="JJV8" s="761"/>
      <c r="JJW8" s="761"/>
      <c r="JJX8" s="761"/>
      <c r="JJY8" s="761"/>
      <c r="JJZ8" s="761"/>
      <c r="JKA8" s="761"/>
      <c r="JKB8" s="761"/>
      <c r="JKC8" s="761"/>
      <c r="JKD8" s="761"/>
      <c r="JKE8" s="761"/>
      <c r="JKF8" s="761"/>
      <c r="JKG8" s="761"/>
      <c r="JKH8" s="761"/>
      <c r="JKI8" s="761"/>
      <c r="JKJ8" s="761"/>
      <c r="JKK8" s="761"/>
      <c r="JKL8" s="761"/>
      <c r="JKM8" s="761"/>
      <c r="JKN8" s="761"/>
      <c r="JKO8" s="761"/>
      <c r="JKP8" s="761"/>
      <c r="JKQ8" s="761"/>
      <c r="JKR8" s="761"/>
      <c r="JKS8" s="761"/>
      <c r="JKT8" s="761"/>
      <c r="JKU8" s="761"/>
      <c r="JKV8" s="761"/>
      <c r="JKW8" s="761"/>
      <c r="JKX8" s="761"/>
      <c r="JKY8" s="761"/>
      <c r="JKZ8" s="761"/>
      <c r="JLA8" s="761"/>
      <c r="JLB8" s="761"/>
      <c r="JLC8" s="761"/>
      <c r="JLD8" s="761"/>
      <c r="JLE8" s="761"/>
      <c r="JLF8" s="761"/>
      <c r="JLG8" s="761"/>
      <c r="JLH8" s="761"/>
      <c r="JLI8" s="761"/>
      <c r="JLJ8" s="761"/>
      <c r="JLK8" s="761"/>
      <c r="JLL8" s="761"/>
      <c r="JLM8" s="761"/>
      <c r="JLN8" s="761"/>
      <c r="JLO8" s="761"/>
      <c r="JLP8" s="761"/>
      <c r="JLQ8" s="761"/>
      <c r="JLR8" s="761"/>
      <c r="JLS8" s="761"/>
      <c r="JLT8" s="761"/>
      <c r="JLU8" s="761"/>
      <c r="JLV8" s="761"/>
      <c r="JLW8" s="761"/>
      <c r="JLX8" s="761"/>
      <c r="JLY8" s="761"/>
      <c r="JLZ8" s="761"/>
      <c r="JMA8" s="761"/>
      <c r="JMB8" s="761"/>
      <c r="JMC8" s="761"/>
      <c r="JMD8" s="761"/>
      <c r="JME8" s="761"/>
      <c r="JMF8" s="761"/>
      <c r="JMG8" s="761"/>
      <c r="JMH8" s="761"/>
      <c r="JMI8" s="761"/>
      <c r="JMJ8" s="761"/>
      <c r="JMK8" s="761"/>
      <c r="JML8" s="761"/>
      <c r="JMM8" s="761"/>
      <c r="JMN8" s="761"/>
      <c r="JMO8" s="761"/>
      <c r="JMP8" s="761"/>
      <c r="JMQ8" s="761"/>
      <c r="JMR8" s="761"/>
      <c r="JMS8" s="761"/>
      <c r="JMT8" s="761"/>
      <c r="JMU8" s="761"/>
      <c r="JMV8" s="761"/>
      <c r="JMW8" s="761"/>
      <c r="JMX8" s="761"/>
      <c r="JMY8" s="761"/>
      <c r="JMZ8" s="761"/>
      <c r="JNA8" s="761"/>
      <c r="JNB8" s="761"/>
      <c r="JNC8" s="761"/>
      <c r="JND8" s="761"/>
      <c r="JNE8" s="761"/>
      <c r="JNF8" s="761"/>
      <c r="JNG8" s="761"/>
      <c r="JNH8" s="761"/>
      <c r="JNI8" s="761"/>
      <c r="JNJ8" s="761"/>
      <c r="JNK8" s="761"/>
      <c r="JNL8" s="761"/>
      <c r="JNM8" s="761"/>
      <c r="JNN8" s="761"/>
      <c r="JNO8" s="761"/>
      <c r="JNP8" s="761"/>
      <c r="JNQ8" s="761"/>
      <c r="JNR8" s="761"/>
      <c r="JNS8" s="761"/>
      <c r="JNT8" s="761"/>
      <c r="JNU8" s="761"/>
      <c r="JNV8" s="761"/>
      <c r="JNW8" s="761"/>
      <c r="JNX8" s="761"/>
      <c r="JNY8" s="761"/>
      <c r="JNZ8" s="761"/>
      <c r="JOA8" s="761"/>
      <c r="JOB8" s="761"/>
      <c r="JOC8" s="761"/>
      <c r="JOD8" s="761"/>
      <c r="JOE8" s="761"/>
      <c r="JOF8" s="761"/>
      <c r="JOG8" s="761"/>
      <c r="JOH8" s="761"/>
      <c r="JOI8" s="761"/>
      <c r="JOJ8" s="761"/>
      <c r="JOK8" s="761"/>
      <c r="JOL8" s="761"/>
      <c r="JOM8" s="761"/>
      <c r="JON8" s="761"/>
      <c r="JOO8" s="761"/>
      <c r="JOP8" s="761"/>
      <c r="JOQ8" s="761"/>
      <c r="JOR8" s="761"/>
      <c r="JOS8" s="761"/>
      <c r="JOT8" s="761"/>
      <c r="JOU8" s="761"/>
      <c r="JOV8" s="761"/>
      <c r="JOW8" s="761"/>
      <c r="JOX8" s="761"/>
      <c r="JOY8" s="761"/>
      <c r="JOZ8" s="761"/>
      <c r="JPA8" s="761"/>
      <c r="JPB8" s="761"/>
      <c r="JPC8" s="761"/>
      <c r="JPD8" s="761"/>
      <c r="JPE8" s="761"/>
      <c r="JPF8" s="761"/>
      <c r="JPG8" s="761"/>
      <c r="JPH8" s="761"/>
      <c r="JPI8" s="761"/>
      <c r="JPJ8" s="761"/>
      <c r="JPK8" s="761"/>
      <c r="JPL8" s="761"/>
      <c r="JPM8" s="761"/>
      <c r="JPN8" s="761"/>
      <c r="JPO8" s="761"/>
      <c r="JPP8" s="761"/>
      <c r="JPQ8" s="761"/>
      <c r="JPR8" s="761"/>
      <c r="JPS8" s="761"/>
      <c r="JPT8" s="761"/>
      <c r="JPU8" s="761"/>
      <c r="JPV8" s="761"/>
      <c r="JPW8" s="761"/>
      <c r="JPX8" s="761"/>
      <c r="JPY8" s="761"/>
      <c r="JPZ8" s="761"/>
      <c r="JQA8" s="761"/>
      <c r="JQB8" s="761"/>
      <c r="JQC8" s="761"/>
      <c r="JQD8" s="761"/>
      <c r="JQE8" s="761"/>
      <c r="JQF8" s="761"/>
      <c r="JQG8" s="761"/>
      <c r="JQH8" s="761"/>
      <c r="JQI8" s="761"/>
      <c r="JQJ8" s="761"/>
      <c r="JQK8" s="761"/>
      <c r="JQL8" s="761"/>
      <c r="JQM8" s="761"/>
      <c r="JQN8" s="761"/>
      <c r="JQO8" s="761"/>
      <c r="JQP8" s="761"/>
      <c r="JQQ8" s="761"/>
      <c r="JQR8" s="761"/>
      <c r="JQS8" s="761"/>
      <c r="JQT8" s="761"/>
      <c r="JQU8" s="761"/>
      <c r="JQV8" s="761"/>
      <c r="JQW8" s="761"/>
      <c r="JQX8" s="761"/>
      <c r="JQY8" s="761"/>
      <c r="JQZ8" s="761"/>
      <c r="JRA8" s="761"/>
      <c r="JRB8" s="761"/>
      <c r="JRC8" s="761"/>
      <c r="JRD8" s="761"/>
      <c r="JRE8" s="761"/>
      <c r="JRF8" s="761"/>
      <c r="JRG8" s="761"/>
      <c r="JRH8" s="761"/>
      <c r="JRI8" s="761"/>
      <c r="JRJ8" s="761"/>
      <c r="JRK8" s="761"/>
      <c r="JRL8" s="761"/>
      <c r="JRM8" s="761"/>
      <c r="JRN8" s="761"/>
      <c r="JRO8" s="761"/>
      <c r="JRP8" s="761"/>
      <c r="JRQ8" s="761"/>
      <c r="JRR8" s="761"/>
      <c r="JRS8" s="761"/>
      <c r="JRT8" s="761"/>
      <c r="JRU8" s="761"/>
      <c r="JRV8" s="761"/>
      <c r="JRW8" s="761"/>
      <c r="JRX8" s="761"/>
      <c r="JRY8" s="761"/>
      <c r="JRZ8" s="761"/>
      <c r="JSA8" s="761"/>
      <c r="JSB8" s="761"/>
      <c r="JSC8" s="761"/>
      <c r="JSD8" s="761"/>
      <c r="JSE8" s="761"/>
      <c r="JSF8" s="761"/>
      <c r="JSG8" s="761"/>
      <c r="JSH8" s="761"/>
      <c r="JSI8" s="761"/>
      <c r="JSJ8" s="761"/>
      <c r="JSK8" s="761"/>
      <c r="JSL8" s="761"/>
      <c r="JSM8" s="761"/>
      <c r="JSN8" s="761"/>
      <c r="JSO8" s="761"/>
      <c r="JSP8" s="761"/>
      <c r="JSQ8" s="761"/>
      <c r="JSR8" s="761"/>
      <c r="JSS8" s="761"/>
      <c r="JST8" s="761"/>
      <c r="JSU8" s="761"/>
      <c r="JSV8" s="761"/>
      <c r="JSW8" s="761"/>
      <c r="JSX8" s="761"/>
      <c r="JSY8" s="761"/>
      <c r="JSZ8" s="761"/>
      <c r="JTA8" s="761"/>
      <c r="JTB8" s="761"/>
      <c r="JTC8" s="761"/>
      <c r="JTD8" s="761"/>
      <c r="JTE8" s="761"/>
      <c r="JTF8" s="761"/>
      <c r="JTG8" s="761"/>
      <c r="JTH8" s="761"/>
      <c r="JTI8" s="761"/>
      <c r="JTJ8" s="761"/>
      <c r="JTK8" s="761"/>
      <c r="JTL8" s="761"/>
      <c r="JTM8" s="761"/>
      <c r="JTN8" s="761"/>
      <c r="JTO8" s="761"/>
      <c r="JTP8" s="761"/>
      <c r="JTQ8" s="761"/>
      <c r="JTR8" s="761"/>
      <c r="JTS8" s="761"/>
      <c r="JTT8" s="761"/>
      <c r="JTU8" s="761"/>
      <c r="JTV8" s="761"/>
      <c r="JTW8" s="761"/>
      <c r="JTX8" s="761"/>
      <c r="JTY8" s="761"/>
      <c r="JTZ8" s="761"/>
      <c r="JUA8" s="761"/>
      <c r="JUB8" s="761"/>
      <c r="JUC8" s="761"/>
      <c r="JUD8" s="761"/>
      <c r="JUE8" s="761"/>
      <c r="JUF8" s="761"/>
      <c r="JUG8" s="761"/>
      <c r="JUH8" s="761"/>
      <c r="JUI8" s="761"/>
      <c r="JUJ8" s="761"/>
      <c r="JUK8" s="761"/>
      <c r="JUL8" s="761"/>
      <c r="JUM8" s="761"/>
      <c r="JUN8" s="761"/>
      <c r="JUO8" s="761"/>
      <c r="JUP8" s="761"/>
      <c r="JUQ8" s="761"/>
      <c r="JUR8" s="761"/>
      <c r="JUS8" s="761"/>
      <c r="JUT8" s="761"/>
      <c r="JUU8" s="761"/>
      <c r="JUV8" s="761"/>
      <c r="JUW8" s="761"/>
      <c r="JUX8" s="761"/>
      <c r="JUY8" s="761"/>
      <c r="JUZ8" s="761"/>
      <c r="JVA8" s="761"/>
      <c r="JVB8" s="761"/>
      <c r="JVC8" s="761"/>
      <c r="JVD8" s="761"/>
      <c r="JVE8" s="761"/>
      <c r="JVF8" s="761"/>
      <c r="JVG8" s="761"/>
      <c r="JVH8" s="761"/>
      <c r="JVI8" s="761"/>
      <c r="JVJ8" s="761"/>
      <c r="JVK8" s="761"/>
      <c r="JVL8" s="761"/>
      <c r="JVM8" s="761"/>
      <c r="JVN8" s="761"/>
      <c r="JVO8" s="761"/>
      <c r="JVP8" s="761"/>
      <c r="JVQ8" s="761"/>
      <c r="JVR8" s="761"/>
      <c r="JVS8" s="761"/>
      <c r="JVT8" s="761"/>
      <c r="JVU8" s="761"/>
      <c r="JVV8" s="761"/>
      <c r="JVW8" s="761"/>
      <c r="JVX8" s="761"/>
      <c r="JVY8" s="761"/>
      <c r="JVZ8" s="761"/>
      <c r="JWA8" s="761"/>
      <c r="JWB8" s="761"/>
      <c r="JWC8" s="761"/>
      <c r="JWD8" s="761"/>
      <c r="JWE8" s="761"/>
      <c r="JWF8" s="761"/>
      <c r="JWG8" s="761"/>
      <c r="JWH8" s="761"/>
      <c r="JWI8" s="761"/>
      <c r="JWJ8" s="761"/>
      <c r="JWK8" s="761"/>
      <c r="JWL8" s="761"/>
      <c r="JWM8" s="761"/>
      <c r="JWN8" s="761"/>
      <c r="JWO8" s="761"/>
      <c r="JWP8" s="761"/>
      <c r="JWQ8" s="761"/>
      <c r="JWR8" s="761"/>
      <c r="JWS8" s="761"/>
      <c r="JWT8" s="761"/>
      <c r="JWU8" s="761"/>
      <c r="JWV8" s="761"/>
      <c r="JWW8" s="761"/>
      <c r="JWX8" s="761"/>
      <c r="JWY8" s="761"/>
      <c r="JWZ8" s="761"/>
      <c r="JXA8" s="761"/>
      <c r="JXB8" s="761"/>
      <c r="JXC8" s="761"/>
      <c r="JXD8" s="761"/>
      <c r="JXE8" s="761"/>
      <c r="JXF8" s="761"/>
      <c r="JXG8" s="761"/>
      <c r="JXH8" s="761"/>
      <c r="JXI8" s="761"/>
      <c r="JXJ8" s="761"/>
      <c r="JXK8" s="761"/>
      <c r="JXL8" s="761"/>
      <c r="JXM8" s="761"/>
      <c r="JXN8" s="761"/>
      <c r="JXO8" s="761"/>
      <c r="JXP8" s="761"/>
      <c r="JXQ8" s="761"/>
      <c r="JXR8" s="761"/>
      <c r="JXS8" s="761"/>
      <c r="JXT8" s="761"/>
      <c r="JXU8" s="761"/>
      <c r="JXV8" s="761"/>
      <c r="JXW8" s="761"/>
      <c r="JXX8" s="761"/>
      <c r="JXY8" s="761"/>
      <c r="JXZ8" s="761"/>
      <c r="JYA8" s="761"/>
      <c r="JYB8" s="761"/>
      <c r="JYC8" s="761"/>
      <c r="JYD8" s="761"/>
      <c r="JYE8" s="761"/>
      <c r="JYF8" s="761"/>
      <c r="JYG8" s="761"/>
      <c r="JYH8" s="761"/>
      <c r="JYI8" s="761"/>
      <c r="JYJ8" s="761"/>
      <c r="JYK8" s="761"/>
      <c r="JYL8" s="761"/>
      <c r="JYM8" s="761"/>
      <c r="JYN8" s="761"/>
      <c r="JYO8" s="761"/>
      <c r="JYP8" s="761"/>
      <c r="JYQ8" s="761"/>
      <c r="JYR8" s="761"/>
      <c r="JYS8" s="761"/>
      <c r="JYT8" s="761"/>
      <c r="JYU8" s="761"/>
      <c r="JYV8" s="761"/>
      <c r="JYW8" s="761"/>
      <c r="JYX8" s="761"/>
      <c r="JYY8" s="761"/>
      <c r="JYZ8" s="761"/>
      <c r="JZA8" s="761"/>
      <c r="JZB8" s="761"/>
      <c r="JZC8" s="761"/>
      <c r="JZD8" s="761"/>
      <c r="JZE8" s="761"/>
      <c r="JZF8" s="761"/>
      <c r="JZG8" s="761"/>
      <c r="JZH8" s="761"/>
      <c r="JZI8" s="761"/>
      <c r="JZJ8" s="761"/>
      <c r="JZK8" s="761"/>
      <c r="JZL8" s="761"/>
      <c r="JZM8" s="761"/>
      <c r="JZN8" s="761"/>
      <c r="JZO8" s="761"/>
      <c r="JZP8" s="761"/>
      <c r="JZQ8" s="761"/>
      <c r="JZR8" s="761"/>
      <c r="JZS8" s="761"/>
      <c r="JZT8" s="761"/>
      <c r="JZU8" s="761"/>
      <c r="JZV8" s="761"/>
      <c r="JZW8" s="761"/>
      <c r="JZX8" s="761"/>
      <c r="JZY8" s="761"/>
      <c r="JZZ8" s="761"/>
      <c r="KAA8" s="761"/>
      <c r="KAB8" s="761"/>
      <c r="KAC8" s="761"/>
      <c r="KAD8" s="761"/>
      <c r="KAE8" s="761"/>
      <c r="KAF8" s="761"/>
      <c r="KAG8" s="761"/>
      <c r="KAH8" s="761"/>
      <c r="KAI8" s="761"/>
      <c r="KAJ8" s="761"/>
      <c r="KAK8" s="761"/>
      <c r="KAL8" s="761"/>
      <c r="KAM8" s="761"/>
      <c r="KAN8" s="761"/>
      <c r="KAO8" s="761"/>
      <c r="KAP8" s="761"/>
      <c r="KAQ8" s="761"/>
      <c r="KAR8" s="761"/>
      <c r="KAS8" s="761"/>
      <c r="KAT8" s="761"/>
      <c r="KAU8" s="761"/>
      <c r="KAV8" s="761"/>
      <c r="KAW8" s="761"/>
      <c r="KAX8" s="761"/>
      <c r="KAY8" s="761"/>
      <c r="KAZ8" s="761"/>
      <c r="KBA8" s="761"/>
      <c r="KBB8" s="761"/>
      <c r="KBC8" s="761"/>
      <c r="KBD8" s="761"/>
      <c r="KBE8" s="761"/>
      <c r="KBF8" s="761"/>
      <c r="KBG8" s="761"/>
      <c r="KBH8" s="761"/>
      <c r="KBI8" s="761"/>
      <c r="KBJ8" s="761"/>
      <c r="KBK8" s="761"/>
      <c r="KBL8" s="761"/>
      <c r="KBM8" s="761"/>
      <c r="KBN8" s="761"/>
      <c r="KBO8" s="761"/>
      <c r="KBP8" s="761"/>
      <c r="KBQ8" s="761"/>
      <c r="KBR8" s="761"/>
      <c r="KBS8" s="761"/>
      <c r="KBT8" s="761"/>
      <c r="KBU8" s="761"/>
      <c r="KBV8" s="761"/>
      <c r="KBW8" s="761"/>
      <c r="KBX8" s="761"/>
      <c r="KBY8" s="761"/>
      <c r="KBZ8" s="761"/>
      <c r="KCA8" s="761"/>
      <c r="KCB8" s="761"/>
      <c r="KCC8" s="761"/>
      <c r="KCD8" s="761"/>
      <c r="KCE8" s="761"/>
      <c r="KCF8" s="761"/>
      <c r="KCG8" s="761"/>
      <c r="KCH8" s="761"/>
      <c r="KCI8" s="761"/>
      <c r="KCJ8" s="761"/>
      <c r="KCK8" s="761"/>
      <c r="KCL8" s="761"/>
      <c r="KCM8" s="761"/>
      <c r="KCN8" s="761"/>
      <c r="KCO8" s="761"/>
      <c r="KCP8" s="761"/>
      <c r="KCQ8" s="761"/>
      <c r="KCR8" s="761"/>
      <c r="KCS8" s="761"/>
      <c r="KCT8" s="761"/>
      <c r="KCU8" s="761"/>
      <c r="KCV8" s="761"/>
      <c r="KCW8" s="761"/>
      <c r="KCX8" s="761"/>
      <c r="KCY8" s="761"/>
      <c r="KCZ8" s="761"/>
      <c r="KDA8" s="761"/>
      <c r="KDB8" s="761"/>
      <c r="KDC8" s="761"/>
      <c r="KDD8" s="761"/>
      <c r="KDE8" s="761"/>
      <c r="KDF8" s="761"/>
      <c r="KDG8" s="761"/>
      <c r="KDH8" s="761"/>
      <c r="KDI8" s="761"/>
      <c r="KDJ8" s="761"/>
      <c r="KDK8" s="761"/>
      <c r="KDL8" s="761"/>
      <c r="KDM8" s="761"/>
      <c r="KDN8" s="761"/>
      <c r="KDO8" s="761"/>
      <c r="KDP8" s="761"/>
      <c r="KDQ8" s="761"/>
      <c r="KDR8" s="761"/>
      <c r="KDS8" s="761"/>
      <c r="KDT8" s="761"/>
      <c r="KDU8" s="761"/>
      <c r="KDV8" s="761"/>
      <c r="KDW8" s="761"/>
      <c r="KDX8" s="761"/>
      <c r="KDY8" s="761"/>
      <c r="KDZ8" s="761"/>
      <c r="KEA8" s="761"/>
      <c r="KEB8" s="761"/>
      <c r="KEC8" s="761"/>
      <c r="KED8" s="761"/>
      <c r="KEE8" s="761"/>
      <c r="KEF8" s="761"/>
      <c r="KEG8" s="761"/>
      <c r="KEH8" s="761"/>
      <c r="KEI8" s="761"/>
      <c r="KEJ8" s="761"/>
      <c r="KEK8" s="761"/>
      <c r="KEL8" s="761"/>
      <c r="KEM8" s="761"/>
      <c r="KEN8" s="761"/>
      <c r="KEO8" s="761"/>
      <c r="KEP8" s="761"/>
      <c r="KEQ8" s="761"/>
      <c r="KER8" s="761"/>
      <c r="KES8" s="761"/>
      <c r="KET8" s="761"/>
      <c r="KEU8" s="761"/>
      <c r="KEV8" s="761"/>
      <c r="KEW8" s="761"/>
      <c r="KEX8" s="761"/>
      <c r="KEY8" s="761"/>
      <c r="KEZ8" s="761"/>
      <c r="KFA8" s="761"/>
      <c r="KFB8" s="761"/>
      <c r="KFC8" s="761"/>
      <c r="KFD8" s="761"/>
      <c r="KFE8" s="761"/>
      <c r="KFF8" s="761"/>
      <c r="KFG8" s="761"/>
      <c r="KFH8" s="761"/>
      <c r="KFI8" s="761"/>
      <c r="KFJ8" s="761"/>
      <c r="KFK8" s="761"/>
      <c r="KFL8" s="761"/>
      <c r="KFM8" s="761"/>
      <c r="KFN8" s="761"/>
      <c r="KFO8" s="761"/>
      <c r="KFP8" s="761"/>
      <c r="KFQ8" s="761"/>
      <c r="KFR8" s="761"/>
      <c r="KFS8" s="761"/>
      <c r="KFT8" s="761"/>
      <c r="KFU8" s="761"/>
      <c r="KFV8" s="761"/>
      <c r="KFW8" s="761"/>
      <c r="KFX8" s="761"/>
      <c r="KFY8" s="761"/>
      <c r="KFZ8" s="761"/>
      <c r="KGA8" s="761"/>
      <c r="KGB8" s="761"/>
      <c r="KGC8" s="761"/>
      <c r="KGD8" s="761"/>
      <c r="KGE8" s="761"/>
      <c r="KGF8" s="761"/>
      <c r="KGG8" s="761"/>
      <c r="KGH8" s="761"/>
      <c r="KGI8" s="761"/>
      <c r="KGJ8" s="761"/>
      <c r="KGK8" s="761"/>
      <c r="KGL8" s="761"/>
      <c r="KGM8" s="761"/>
      <c r="KGN8" s="761"/>
      <c r="KGO8" s="761"/>
      <c r="KGP8" s="761"/>
      <c r="KGQ8" s="761"/>
      <c r="KGR8" s="761"/>
      <c r="KGS8" s="761"/>
      <c r="KGT8" s="761"/>
      <c r="KGU8" s="761"/>
      <c r="KGV8" s="761"/>
      <c r="KGW8" s="761"/>
      <c r="KGX8" s="761"/>
      <c r="KGY8" s="761"/>
      <c r="KGZ8" s="761"/>
      <c r="KHA8" s="761"/>
      <c r="KHB8" s="761"/>
      <c r="KHC8" s="761"/>
      <c r="KHD8" s="761"/>
      <c r="KHE8" s="761"/>
      <c r="KHF8" s="761"/>
      <c r="KHG8" s="761"/>
      <c r="KHH8" s="761"/>
      <c r="KHI8" s="761"/>
      <c r="KHJ8" s="761"/>
      <c r="KHK8" s="761"/>
      <c r="KHL8" s="761"/>
      <c r="KHM8" s="761"/>
      <c r="KHN8" s="761"/>
      <c r="KHO8" s="761"/>
      <c r="KHP8" s="761"/>
      <c r="KHQ8" s="761"/>
      <c r="KHR8" s="761"/>
      <c r="KHS8" s="761"/>
      <c r="KHT8" s="761"/>
      <c r="KHU8" s="761"/>
      <c r="KHV8" s="761"/>
      <c r="KHW8" s="761"/>
      <c r="KHX8" s="761"/>
      <c r="KHY8" s="761"/>
      <c r="KHZ8" s="761"/>
      <c r="KIA8" s="761"/>
      <c r="KIB8" s="761"/>
      <c r="KIC8" s="761"/>
      <c r="KID8" s="761"/>
      <c r="KIE8" s="761"/>
      <c r="KIF8" s="761"/>
      <c r="KIG8" s="761"/>
      <c r="KIH8" s="761"/>
      <c r="KII8" s="761"/>
      <c r="KIJ8" s="761"/>
      <c r="KIK8" s="761"/>
      <c r="KIL8" s="761"/>
      <c r="KIM8" s="761"/>
      <c r="KIN8" s="761"/>
      <c r="KIO8" s="761"/>
      <c r="KIP8" s="761"/>
      <c r="KIQ8" s="761"/>
      <c r="KIR8" s="761"/>
      <c r="KIS8" s="761"/>
      <c r="KIT8" s="761"/>
      <c r="KIU8" s="761"/>
      <c r="KIV8" s="761"/>
      <c r="KIW8" s="761"/>
      <c r="KIX8" s="761"/>
      <c r="KIY8" s="761"/>
      <c r="KIZ8" s="761"/>
      <c r="KJA8" s="761"/>
      <c r="KJB8" s="761"/>
      <c r="KJC8" s="761"/>
      <c r="KJD8" s="761"/>
      <c r="KJE8" s="761"/>
      <c r="KJF8" s="761"/>
      <c r="KJG8" s="761"/>
      <c r="KJH8" s="761"/>
      <c r="KJI8" s="761"/>
      <c r="KJJ8" s="761"/>
      <c r="KJK8" s="761"/>
      <c r="KJL8" s="761"/>
      <c r="KJM8" s="761"/>
      <c r="KJN8" s="761"/>
      <c r="KJO8" s="761"/>
      <c r="KJP8" s="761"/>
      <c r="KJQ8" s="761"/>
      <c r="KJR8" s="761"/>
      <c r="KJS8" s="761"/>
      <c r="KJT8" s="761"/>
      <c r="KJU8" s="761"/>
      <c r="KJV8" s="761"/>
      <c r="KJW8" s="761"/>
      <c r="KJX8" s="761"/>
      <c r="KJY8" s="761"/>
      <c r="KJZ8" s="761"/>
      <c r="KKA8" s="761"/>
      <c r="KKB8" s="761"/>
      <c r="KKC8" s="761"/>
      <c r="KKD8" s="761"/>
      <c r="KKE8" s="761"/>
      <c r="KKF8" s="761"/>
      <c r="KKG8" s="761"/>
      <c r="KKH8" s="761"/>
      <c r="KKI8" s="761"/>
      <c r="KKJ8" s="761"/>
      <c r="KKK8" s="761"/>
      <c r="KKL8" s="761"/>
      <c r="KKM8" s="761"/>
      <c r="KKN8" s="761"/>
      <c r="KKO8" s="761"/>
      <c r="KKP8" s="761"/>
      <c r="KKQ8" s="761"/>
      <c r="KKR8" s="761"/>
      <c r="KKS8" s="761"/>
      <c r="KKT8" s="761"/>
      <c r="KKU8" s="761"/>
      <c r="KKV8" s="761"/>
      <c r="KKW8" s="761"/>
      <c r="KKX8" s="761"/>
      <c r="KKY8" s="761"/>
      <c r="KKZ8" s="761"/>
      <c r="KLA8" s="761"/>
      <c r="KLB8" s="761"/>
      <c r="KLC8" s="761"/>
      <c r="KLD8" s="761"/>
      <c r="KLE8" s="761"/>
      <c r="KLF8" s="761"/>
      <c r="KLG8" s="761"/>
      <c r="KLH8" s="761"/>
      <c r="KLI8" s="761"/>
      <c r="KLJ8" s="761"/>
      <c r="KLK8" s="761"/>
      <c r="KLL8" s="761"/>
      <c r="KLM8" s="761"/>
      <c r="KLN8" s="761"/>
      <c r="KLO8" s="761"/>
      <c r="KLP8" s="761"/>
      <c r="KLQ8" s="761"/>
      <c r="KLR8" s="761"/>
      <c r="KLS8" s="761"/>
      <c r="KLT8" s="761"/>
      <c r="KLU8" s="761"/>
      <c r="KLV8" s="761"/>
      <c r="KLW8" s="761"/>
      <c r="KLX8" s="761"/>
      <c r="KLY8" s="761"/>
      <c r="KLZ8" s="761"/>
      <c r="KMA8" s="761"/>
      <c r="KMB8" s="761"/>
      <c r="KMC8" s="761"/>
      <c r="KMD8" s="761"/>
      <c r="KME8" s="761"/>
      <c r="KMF8" s="761"/>
      <c r="KMG8" s="761"/>
      <c r="KMH8" s="761"/>
      <c r="KMI8" s="761"/>
      <c r="KMJ8" s="761"/>
      <c r="KMK8" s="761"/>
      <c r="KML8" s="761"/>
      <c r="KMM8" s="761"/>
      <c r="KMN8" s="761"/>
      <c r="KMO8" s="761"/>
      <c r="KMP8" s="761"/>
      <c r="KMQ8" s="761"/>
      <c r="KMR8" s="761"/>
      <c r="KMS8" s="761"/>
      <c r="KMT8" s="761"/>
      <c r="KMU8" s="761"/>
      <c r="KMV8" s="761"/>
      <c r="KMW8" s="761"/>
      <c r="KMX8" s="761"/>
      <c r="KMY8" s="761"/>
      <c r="KMZ8" s="761"/>
      <c r="KNA8" s="761"/>
      <c r="KNB8" s="761"/>
      <c r="KNC8" s="761"/>
      <c r="KND8" s="761"/>
      <c r="KNE8" s="761"/>
      <c r="KNF8" s="761"/>
      <c r="KNG8" s="761"/>
      <c r="KNH8" s="761"/>
      <c r="KNI8" s="761"/>
      <c r="KNJ8" s="761"/>
      <c r="KNK8" s="761"/>
      <c r="KNL8" s="761"/>
      <c r="KNM8" s="761"/>
      <c r="KNN8" s="761"/>
      <c r="KNO8" s="761"/>
      <c r="KNP8" s="761"/>
      <c r="KNQ8" s="761"/>
      <c r="KNR8" s="761"/>
      <c r="KNS8" s="761"/>
      <c r="KNT8" s="761"/>
      <c r="KNU8" s="761"/>
      <c r="KNV8" s="761"/>
      <c r="KNW8" s="761"/>
      <c r="KNX8" s="761"/>
      <c r="KNY8" s="761"/>
      <c r="KNZ8" s="761"/>
      <c r="KOA8" s="761"/>
      <c r="KOB8" s="761"/>
      <c r="KOC8" s="761"/>
      <c r="KOD8" s="761"/>
      <c r="KOE8" s="761"/>
      <c r="KOF8" s="761"/>
      <c r="KOG8" s="761"/>
      <c r="KOH8" s="761"/>
      <c r="KOI8" s="761"/>
      <c r="KOJ8" s="761"/>
      <c r="KOK8" s="761"/>
      <c r="KOL8" s="761"/>
      <c r="KOM8" s="761"/>
      <c r="KON8" s="761"/>
      <c r="KOO8" s="761"/>
      <c r="KOP8" s="761"/>
      <c r="KOQ8" s="761"/>
      <c r="KOR8" s="761"/>
      <c r="KOS8" s="761"/>
      <c r="KOT8" s="761"/>
      <c r="KOU8" s="761"/>
      <c r="KOV8" s="761"/>
      <c r="KOW8" s="761"/>
      <c r="KOX8" s="761"/>
      <c r="KOY8" s="761"/>
      <c r="KOZ8" s="761"/>
      <c r="KPA8" s="761"/>
      <c r="KPB8" s="761"/>
      <c r="KPC8" s="761"/>
      <c r="KPD8" s="761"/>
      <c r="KPE8" s="761"/>
      <c r="KPF8" s="761"/>
      <c r="KPG8" s="761"/>
      <c r="KPH8" s="761"/>
      <c r="KPI8" s="761"/>
      <c r="KPJ8" s="761"/>
      <c r="KPK8" s="761"/>
      <c r="KPL8" s="761"/>
      <c r="KPM8" s="761"/>
      <c r="KPN8" s="761"/>
      <c r="KPO8" s="761"/>
      <c r="KPP8" s="761"/>
      <c r="KPQ8" s="761"/>
      <c r="KPR8" s="761"/>
      <c r="KPS8" s="761"/>
      <c r="KPT8" s="761"/>
      <c r="KPU8" s="761"/>
      <c r="KPV8" s="761"/>
      <c r="KPW8" s="761"/>
      <c r="KPX8" s="761"/>
      <c r="KPY8" s="761"/>
      <c r="KPZ8" s="761"/>
      <c r="KQA8" s="761"/>
      <c r="KQB8" s="761"/>
      <c r="KQC8" s="761"/>
      <c r="KQD8" s="761"/>
      <c r="KQE8" s="761"/>
      <c r="KQF8" s="761"/>
      <c r="KQG8" s="761"/>
      <c r="KQH8" s="761"/>
      <c r="KQI8" s="761"/>
      <c r="KQJ8" s="761"/>
      <c r="KQK8" s="761"/>
      <c r="KQL8" s="761"/>
      <c r="KQM8" s="761"/>
      <c r="KQN8" s="761"/>
      <c r="KQO8" s="761"/>
      <c r="KQP8" s="761"/>
      <c r="KQQ8" s="761"/>
      <c r="KQR8" s="761"/>
      <c r="KQS8" s="761"/>
      <c r="KQT8" s="761"/>
      <c r="KQU8" s="761"/>
      <c r="KQV8" s="761"/>
      <c r="KQW8" s="761"/>
      <c r="KQX8" s="761"/>
      <c r="KQY8" s="761"/>
      <c r="KQZ8" s="761"/>
      <c r="KRA8" s="761"/>
      <c r="KRB8" s="761"/>
      <c r="KRC8" s="761"/>
      <c r="KRD8" s="761"/>
      <c r="KRE8" s="761"/>
      <c r="KRF8" s="761"/>
      <c r="KRG8" s="761"/>
      <c r="KRH8" s="761"/>
      <c r="KRI8" s="761"/>
      <c r="KRJ8" s="761"/>
      <c r="KRK8" s="761"/>
      <c r="KRL8" s="761"/>
      <c r="KRM8" s="761"/>
      <c r="KRN8" s="761"/>
      <c r="KRO8" s="761"/>
      <c r="KRP8" s="761"/>
      <c r="KRQ8" s="761"/>
      <c r="KRR8" s="761"/>
      <c r="KRS8" s="761"/>
      <c r="KRT8" s="761"/>
      <c r="KRU8" s="761"/>
      <c r="KRV8" s="761"/>
      <c r="KRW8" s="761"/>
      <c r="KRX8" s="761"/>
      <c r="KRY8" s="761"/>
      <c r="KRZ8" s="761"/>
      <c r="KSA8" s="761"/>
      <c r="KSB8" s="761"/>
      <c r="KSC8" s="761"/>
      <c r="KSD8" s="761"/>
      <c r="KSE8" s="761"/>
      <c r="KSF8" s="761"/>
      <c r="KSG8" s="761"/>
      <c r="KSH8" s="761"/>
      <c r="KSI8" s="761"/>
      <c r="KSJ8" s="761"/>
      <c r="KSK8" s="761"/>
      <c r="KSL8" s="761"/>
      <c r="KSM8" s="761"/>
      <c r="KSN8" s="761"/>
      <c r="KSO8" s="761"/>
      <c r="KSP8" s="761"/>
      <c r="KSQ8" s="761"/>
      <c r="KSR8" s="761"/>
      <c r="KSS8" s="761"/>
      <c r="KST8" s="761"/>
      <c r="KSU8" s="761"/>
      <c r="KSV8" s="761"/>
      <c r="KSW8" s="761"/>
      <c r="KSX8" s="761"/>
      <c r="KSY8" s="761"/>
      <c r="KSZ8" s="761"/>
      <c r="KTA8" s="761"/>
      <c r="KTB8" s="761"/>
      <c r="KTC8" s="761"/>
      <c r="KTD8" s="761"/>
      <c r="KTE8" s="761"/>
      <c r="KTF8" s="761"/>
      <c r="KTG8" s="761"/>
      <c r="KTH8" s="761"/>
      <c r="KTI8" s="761"/>
      <c r="KTJ8" s="761"/>
      <c r="KTK8" s="761"/>
      <c r="KTL8" s="761"/>
      <c r="KTM8" s="761"/>
      <c r="KTN8" s="761"/>
      <c r="KTO8" s="761"/>
      <c r="KTP8" s="761"/>
      <c r="KTQ8" s="761"/>
      <c r="KTR8" s="761"/>
      <c r="KTS8" s="761"/>
      <c r="KTT8" s="761"/>
      <c r="KTU8" s="761"/>
      <c r="KTV8" s="761"/>
      <c r="KTW8" s="761"/>
      <c r="KTX8" s="761"/>
      <c r="KTY8" s="761"/>
      <c r="KTZ8" s="761"/>
      <c r="KUA8" s="761"/>
      <c r="KUB8" s="761"/>
      <c r="KUC8" s="761"/>
      <c r="KUD8" s="761"/>
      <c r="KUE8" s="761"/>
      <c r="KUF8" s="761"/>
      <c r="KUG8" s="761"/>
      <c r="KUH8" s="761"/>
      <c r="KUI8" s="761"/>
      <c r="KUJ8" s="761"/>
      <c r="KUK8" s="761"/>
      <c r="KUL8" s="761"/>
      <c r="KUM8" s="761"/>
      <c r="KUN8" s="761"/>
      <c r="KUO8" s="761"/>
      <c r="KUP8" s="761"/>
      <c r="KUQ8" s="761"/>
      <c r="KUR8" s="761"/>
      <c r="KUS8" s="761"/>
      <c r="KUT8" s="761"/>
      <c r="KUU8" s="761"/>
      <c r="KUV8" s="761"/>
      <c r="KUW8" s="761"/>
      <c r="KUX8" s="761"/>
      <c r="KUY8" s="761"/>
      <c r="KUZ8" s="761"/>
      <c r="KVA8" s="761"/>
      <c r="KVB8" s="761"/>
      <c r="KVC8" s="761"/>
      <c r="KVD8" s="761"/>
      <c r="KVE8" s="761"/>
      <c r="KVF8" s="761"/>
      <c r="KVG8" s="761"/>
      <c r="KVH8" s="761"/>
      <c r="KVI8" s="761"/>
      <c r="KVJ8" s="761"/>
      <c r="KVK8" s="761"/>
      <c r="KVL8" s="761"/>
      <c r="KVM8" s="761"/>
      <c r="KVN8" s="761"/>
      <c r="KVO8" s="761"/>
      <c r="KVP8" s="761"/>
      <c r="KVQ8" s="761"/>
      <c r="KVR8" s="761"/>
      <c r="KVS8" s="761"/>
      <c r="KVT8" s="761"/>
      <c r="KVU8" s="761"/>
      <c r="KVV8" s="761"/>
      <c r="KVW8" s="761"/>
      <c r="KVX8" s="761"/>
      <c r="KVY8" s="761"/>
      <c r="KVZ8" s="761"/>
      <c r="KWA8" s="761"/>
      <c r="KWB8" s="761"/>
      <c r="KWC8" s="761"/>
      <c r="KWD8" s="761"/>
      <c r="KWE8" s="761"/>
      <c r="KWF8" s="761"/>
      <c r="KWG8" s="761"/>
      <c r="KWH8" s="761"/>
      <c r="KWI8" s="761"/>
      <c r="KWJ8" s="761"/>
      <c r="KWK8" s="761"/>
      <c r="KWL8" s="761"/>
      <c r="KWM8" s="761"/>
      <c r="KWN8" s="761"/>
      <c r="KWO8" s="761"/>
      <c r="KWP8" s="761"/>
      <c r="KWQ8" s="761"/>
      <c r="KWR8" s="761"/>
      <c r="KWS8" s="761"/>
      <c r="KWT8" s="761"/>
      <c r="KWU8" s="761"/>
      <c r="KWV8" s="761"/>
      <c r="KWW8" s="761"/>
      <c r="KWX8" s="761"/>
      <c r="KWY8" s="761"/>
      <c r="KWZ8" s="761"/>
      <c r="KXA8" s="761"/>
      <c r="KXB8" s="761"/>
      <c r="KXC8" s="761"/>
      <c r="KXD8" s="761"/>
      <c r="KXE8" s="761"/>
      <c r="KXF8" s="761"/>
      <c r="KXG8" s="761"/>
      <c r="KXH8" s="761"/>
      <c r="KXI8" s="761"/>
      <c r="KXJ8" s="761"/>
      <c r="KXK8" s="761"/>
      <c r="KXL8" s="761"/>
      <c r="KXM8" s="761"/>
      <c r="KXN8" s="761"/>
      <c r="KXO8" s="761"/>
      <c r="KXP8" s="761"/>
      <c r="KXQ8" s="761"/>
      <c r="KXR8" s="761"/>
      <c r="KXS8" s="761"/>
      <c r="KXT8" s="761"/>
      <c r="KXU8" s="761"/>
      <c r="KXV8" s="761"/>
      <c r="KXW8" s="761"/>
      <c r="KXX8" s="761"/>
      <c r="KXY8" s="761"/>
      <c r="KXZ8" s="761"/>
      <c r="KYA8" s="761"/>
      <c r="KYB8" s="761"/>
      <c r="KYC8" s="761"/>
      <c r="KYD8" s="761"/>
      <c r="KYE8" s="761"/>
      <c r="KYF8" s="761"/>
      <c r="KYG8" s="761"/>
      <c r="KYH8" s="761"/>
      <c r="KYI8" s="761"/>
      <c r="KYJ8" s="761"/>
      <c r="KYK8" s="761"/>
      <c r="KYL8" s="761"/>
      <c r="KYM8" s="761"/>
      <c r="KYN8" s="761"/>
      <c r="KYO8" s="761"/>
      <c r="KYP8" s="761"/>
      <c r="KYQ8" s="761"/>
      <c r="KYR8" s="761"/>
      <c r="KYS8" s="761"/>
      <c r="KYT8" s="761"/>
      <c r="KYU8" s="761"/>
      <c r="KYV8" s="761"/>
      <c r="KYW8" s="761"/>
      <c r="KYX8" s="761"/>
      <c r="KYY8" s="761"/>
      <c r="KYZ8" s="761"/>
      <c r="KZA8" s="761"/>
      <c r="KZB8" s="761"/>
      <c r="KZC8" s="761"/>
      <c r="KZD8" s="761"/>
      <c r="KZE8" s="761"/>
      <c r="KZF8" s="761"/>
      <c r="KZG8" s="761"/>
      <c r="KZH8" s="761"/>
      <c r="KZI8" s="761"/>
      <c r="KZJ8" s="761"/>
      <c r="KZK8" s="761"/>
      <c r="KZL8" s="761"/>
      <c r="KZM8" s="761"/>
      <c r="KZN8" s="761"/>
      <c r="KZO8" s="761"/>
      <c r="KZP8" s="761"/>
      <c r="KZQ8" s="761"/>
      <c r="KZR8" s="761"/>
      <c r="KZS8" s="761"/>
      <c r="KZT8" s="761"/>
      <c r="KZU8" s="761"/>
      <c r="KZV8" s="761"/>
      <c r="KZW8" s="761"/>
      <c r="KZX8" s="761"/>
      <c r="KZY8" s="761"/>
      <c r="KZZ8" s="761"/>
      <c r="LAA8" s="761"/>
      <c r="LAB8" s="761"/>
      <c r="LAC8" s="761"/>
      <c r="LAD8" s="761"/>
      <c r="LAE8" s="761"/>
      <c r="LAF8" s="761"/>
      <c r="LAG8" s="761"/>
      <c r="LAH8" s="761"/>
      <c r="LAI8" s="761"/>
      <c r="LAJ8" s="761"/>
      <c r="LAK8" s="761"/>
      <c r="LAL8" s="761"/>
      <c r="LAM8" s="761"/>
      <c r="LAN8" s="761"/>
      <c r="LAO8" s="761"/>
      <c r="LAP8" s="761"/>
      <c r="LAQ8" s="761"/>
      <c r="LAR8" s="761"/>
      <c r="LAS8" s="761"/>
      <c r="LAT8" s="761"/>
      <c r="LAU8" s="761"/>
      <c r="LAV8" s="761"/>
      <c r="LAW8" s="761"/>
      <c r="LAX8" s="761"/>
      <c r="LAY8" s="761"/>
      <c r="LAZ8" s="761"/>
      <c r="LBA8" s="761"/>
      <c r="LBB8" s="761"/>
      <c r="LBC8" s="761"/>
      <c r="LBD8" s="761"/>
      <c r="LBE8" s="761"/>
      <c r="LBF8" s="761"/>
      <c r="LBG8" s="761"/>
      <c r="LBH8" s="761"/>
      <c r="LBI8" s="761"/>
      <c r="LBJ8" s="761"/>
      <c r="LBK8" s="761"/>
      <c r="LBL8" s="761"/>
      <c r="LBM8" s="761"/>
      <c r="LBN8" s="761"/>
      <c r="LBO8" s="761"/>
      <c r="LBP8" s="761"/>
      <c r="LBQ8" s="761"/>
      <c r="LBR8" s="761"/>
      <c r="LBS8" s="761"/>
      <c r="LBT8" s="761"/>
      <c r="LBU8" s="761"/>
      <c r="LBV8" s="761"/>
      <c r="LBW8" s="761"/>
      <c r="LBX8" s="761"/>
      <c r="LBY8" s="761"/>
      <c r="LBZ8" s="761"/>
      <c r="LCA8" s="761"/>
      <c r="LCB8" s="761"/>
      <c r="LCC8" s="761"/>
      <c r="LCD8" s="761"/>
      <c r="LCE8" s="761"/>
      <c r="LCF8" s="761"/>
      <c r="LCG8" s="761"/>
      <c r="LCH8" s="761"/>
      <c r="LCI8" s="761"/>
      <c r="LCJ8" s="761"/>
      <c r="LCK8" s="761"/>
      <c r="LCL8" s="761"/>
      <c r="LCM8" s="761"/>
      <c r="LCN8" s="761"/>
      <c r="LCO8" s="761"/>
      <c r="LCP8" s="761"/>
      <c r="LCQ8" s="761"/>
      <c r="LCR8" s="761"/>
      <c r="LCS8" s="761"/>
      <c r="LCT8" s="761"/>
      <c r="LCU8" s="761"/>
      <c r="LCV8" s="761"/>
      <c r="LCW8" s="761"/>
      <c r="LCX8" s="761"/>
      <c r="LCY8" s="761"/>
      <c r="LCZ8" s="761"/>
      <c r="LDA8" s="761"/>
      <c r="LDB8" s="761"/>
      <c r="LDC8" s="761"/>
      <c r="LDD8" s="761"/>
      <c r="LDE8" s="761"/>
      <c r="LDF8" s="761"/>
      <c r="LDG8" s="761"/>
      <c r="LDH8" s="761"/>
      <c r="LDI8" s="761"/>
      <c r="LDJ8" s="761"/>
      <c r="LDK8" s="761"/>
      <c r="LDL8" s="761"/>
      <c r="LDM8" s="761"/>
      <c r="LDN8" s="761"/>
      <c r="LDO8" s="761"/>
      <c r="LDP8" s="761"/>
      <c r="LDQ8" s="761"/>
      <c r="LDR8" s="761"/>
      <c r="LDS8" s="761"/>
      <c r="LDT8" s="761"/>
      <c r="LDU8" s="761"/>
      <c r="LDV8" s="761"/>
      <c r="LDW8" s="761"/>
      <c r="LDX8" s="761"/>
      <c r="LDY8" s="761"/>
      <c r="LDZ8" s="761"/>
      <c r="LEA8" s="761"/>
      <c r="LEB8" s="761"/>
      <c r="LEC8" s="761"/>
      <c r="LED8" s="761"/>
      <c r="LEE8" s="761"/>
      <c r="LEF8" s="761"/>
      <c r="LEG8" s="761"/>
      <c r="LEH8" s="761"/>
      <c r="LEI8" s="761"/>
      <c r="LEJ8" s="761"/>
      <c r="LEK8" s="761"/>
      <c r="LEL8" s="761"/>
      <c r="LEM8" s="761"/>
      <c r="LEN8" s="761"/>
      <c r="LEO8" s="761"/>
      <c r="LEP8" s="761"/>
      <c r="LEQ8" s="761"/>
      <c r="LER8" s="761"/>
      <c r="LES8" s="761"/>
      <c r="LET8" s="761"/>
      <c r="LEU8" s="761"/>
      <c r="LEV8" s="761"/>
      <c r="LEW8" s="761"/>
      <c r="LEX8" s="761"/>
      <c r="LEY8" s="761"/>
      <c r="LEZ8" s="761"/>
      <c r="LFA8" s="761"/>
      <c r="LFB8" s="761"/>
      <c r="LFC8" s="761"/>
      <c r="LFD8" s="761"/>
      <c r="LFE8" s="761"/>
      <c r="LFF8" s="761"/>
      <c r="LFG8" s="761"/>
      <c r="LFH8" s="761"/>
      <c r="LFI8" s="761"/>
      <c r="LFJ8" s="761"/>
      <c r="LFK8" s="761"/>
      <c r="LFL8" s="761"/>
      <c r="LFM8" s="761"/>
      <c r="LFN8" s="761"/>
      <c r="LFO8" s="761"/>
      <c r="LFP8" s="761"/>
      <c r="LFQ8" s="761"/>
      <c r="LFR8" s="761"/>
      <c r="LFS8" s="761"/>
      <c r="LFT8" s="761"/>
      <c r="LFU8" s="761"/>
      <c r="LFV8" s="761"/>
      <c r="LFW8" s="761"/>
      <c r="LFX8" s="761"/>
      <c r="LFY8" s="761"/>
      <c r="LFZ8" s="761"/>
      <c r="LGA8" s="761"/>
      <c r="LGB8" s="761"/>
      <c r="LGC8" s="761"/>
      <c r="LGD8" s="761"/>
      <c r="LGE8" s="761"/>
      <c r="LGF8" s="761"/>
      <c r="LGG8" s="761"/>
      <c r="LGH8" s="761"/>
      <c r="LGI8" s="761"/>
      <c r="LGJ8" s="761"/>
      <c r="LGK8" s="761"/>
      <c r="LGL8" s="761"/>
      <c r="LGM8" s="761"/>
      <c r="LGN8" s="761"/>
      <c r="LGO8" s="761"/>
      <c r="LGP8" s="761"/>
      <c r="LGQ8" s="761"/>
      <c r="LGR8" s="761"/>
      <c r="LGS8" s="761"/>
      <c r="LGT8" s="761"/>
      <c r="LGU8" s="761"/>
      <c r="LGV8" s="761"/>
      <c r="LGW8" s="761"/>
      <c r="LGX8" s="761"/>
      <c r="LGY8" s="761"/>
      <c r="LGZ8" s="761"/>
      <c r="LHA8" s="761"/>
      <c r="LHB8" s="761"/>
      <c r="LHC8" s="761"/>
      <c r="LHD8" s="761"/>
      <c r="LHE8" s="761"/>
      <c r="LHF8" s="761"/>
      <c r="LHG8" s="761"/>
      <c r="LHH8" s="761"/>
      <c r="LHI8" s="761"/>
      <c r="LHJ8" s="761"/>
      <c r="LHK8" s="761"/>
      <c r="LHL8" s="761"/>
      <c r="LHM8" s="761"/>
      <c r="LHN8" s="761"/>
      <c r="LHO8" s="761"/>
      <c r="LHP8" s="761"/>
      <c r="LHQ8" s="761"/>
      <c r="LHR8" s="761"/>
      <c r="LHS8" s="761"/>
      <c r="LHT8" s="761"/>
      <c r="LHU8" s="761"/>
      <c r="LHV8" s="761"/>
      <c r="LHW8" s="761"/>
      <c r="LHX8" s="761"/>
      <c r="LHY8" s="761"/>
      <c r="LHZ8" s="761"/>
      <c r="LIA8" s="761"/>
      <c r="LIB8" s="761"/>
      <c r="LIC8" s="761"/>
      <c r="LID8" s="761"/>
      <c r="LIE8" s="761"/>
      <c r="LIF8" s="761"/>
      <c r="LIG8" s="761"/>
      <c r="LIH8" s="761"/>
      <c r="LII8" s="761"/>
      <c r="LIJ8" s="761"/>
      <c r="LIK8" s="761"/>
      <c r="LIL8" s="761"/>
      <c r="LIM8" s="761"/>
      <c r="LIN8" s="761"/>
      <c r="LIO8" s="761"/>
      <c r="LIP8" s="761"/>
      <c r="LIQ8" s="761"/>
      <c r="LIR8" s="761"/>
      <c r="LIS8" s="761"/>
      <c r="LIT8" s="761"/>
      <c r="LIU8" s="761"/>
      <c r="LIV8" s="761"/>
      <c r="LIW8" s="761"/>
      <c r="LIX8" s="761"/>
      <c r="LIY8" s="761"/>
      <c r="LIZ8" s="761"/>
      <c r="LJA8" s="761"/>
      <c r="LJB8" s="761"/>
      <c r="LJC8" s="761"/>
      <c r="LJD8" s="761"/>
      <c r="LJE8" s="761"/>
      <c r="LJF8" s="761"/>
      <c r="LJG8" s="761"/>
      <c r="LJH8" s="761"/>
      <c r="LJI8" s="761"/>
      <c r="LJJ8" s="761"/>
      <c r="LJK8" s="761"/>
      <c r="LJL8" s="761"/>
      <c r="LJM8" s="761"/>
      <c r="LJN8" s="761"/>
      <c r="LJO8" s="761"/>
      <c r="LJP8" s="761"/>
      <c r="LJQ8" s="761"/>
      <c r="LJR8" s="761"/>
      <c r="LJS8" s="761"/>
      <c r="LJT8" s="761"/>
      <c r="LJU8" s="761"/>
      <c r="LJV8" s="761"/>
      <c r="LJW8" s="761"/>
      <c r="LJX8" s="761"/>
      <c r="LJY8" s="761"/>
      <c r="LJZ8" s="761"/>
      <c r="LKA8" s="761"/>
      <c r="LKB8" s="761"/>
      <c r="LKC8" s="761"/>
      <c r="LKD8" s="761"/>
      <c r="LKE8" s="761"/>
      <c r="LKF8" s="761"/>
      <c r="LKG8" s="761"/>
      <c r="LKH8" s="761"/>
      <c r="LKI8" s="761"/>
      <c r="LKJ8" s="761"/>
      <c r="LKK8" s="761"/>
      <c r="LKL8" s="761"/>
      <c r="LKM8" s="761"/>
      <c r="LKN8" s="761"/>
      <c r="LKO8" s="761"/>
      <c r="LKP8" s="761"/>
      <c r="LKQ8" s="761"/>
      <c r="LKR8" s="761"/>
      <c r="LKS8" s="761"/>
      <c r="LKT8" s="761"/>
      <c r="LKU8" s="761"/>
      <c r="LKV8" s="761"/>
      <c r="LKW8" s="761"/>
      <c r="LKX8" s="761"/>
      <c r="LKY8" s="761"/>
      <c r="LKZ8" s="761"/>
      <c r="LLA8" s="761"/>
      <c r="LLB8" s="761"/>
      <c r="LLC8" s="761"/>
      <c r="LLD8" s="761"/>
      <c r="LLE8" s="761"/>
      <c r="LLF8" s="761"/>
      <c r="LLG8" s="761"/>
      <c r="LLH8" s="761"/>
      <c r="LLI8" s="761"/>
      <c r="LLJ8" s="761"/>
      <c r="LLK8" s="761"/>
      <c r="LLL8" s="761"/>
      <c r="LLM8" s="761"/>
      <c r="LLN8" s="761"/>
      <c r="LLO8" s="761"/>
      <c r="LLP8" s="761"/>
      <c r="LLQ8" s="761"/>
      <c r="LLR8" s="761"/>
      <c r="LLS8" s="761"/>
      <c r="LLT8" s="761"/>
      <c r="LLU8" s="761"/>
      <c r="LLV8" s="761"/>
      <c r="LLW8" s="761"/>
      <c r="LLX8" s="761"/>
      <c r="LLY8" s="761"/>
      <c r="LLZ8" s="761"/>
      <c r="LMA8" s="761"/>
      <c r="LMB8" s="761"/>
      <c r="LMC8" s="761"/>
      <c r="LMD8" s="761"/>
      <c r="LME8" s="761"/>
      <c r="LMF8" s="761"/>
      <c r="LMG8" s="761"/>
      <c r="LMH8" s="761"/>
      <c r="LMI8" s="761"/>
      <c r="LMJ8" s="761"/>
      <c r="LMK8" s="761"/>
      <c r="LML8" s="761"/>
      <c r="LMM8" s="761"/>
      <c r="LMN8" s="761"/>
      <c r="LMO8" s="761"/>
      <c r="LMP8" s="761"/>
      <c r="LMQ8" s="761"/>
      <c r="LMR8" s="761"/>
      <c r="LMS8" s="761"/>
      <c r="LMT8" s="761"/>
      <c r="LMU8" s="761"/>
      <c r="LMV8" s="761"/>
      <c r="LMW8" s="761"/>
      <c r="LMX8" s="761"/>
      <c r="LMY8" s="761"/>
      <c r="LMZ8" s="761"/>
      <c r="LNA8" s="761"/>
      <c r="LNB8" s="761"/>
      <c r="LNC8" s="761"/>
      <c r="LND8" s="761"/>
      <c r="LNE8" s="761"/>
      <c r="LNF8" s="761"/>
      <c r="LNG8" s="761"/>
      <c r="LNH8" s="761"/>
      <c r="LNI8" s="761"/>
      <c r="LNJ8" s="761"/>
      <c r="LNK8" s="761"/>
      <c r="LNL8" s="761"/>
      <c r="LNM8" s="761"/>
      <c r="LNN8" s="761"/>
      <c r="LNO8" s="761"/>
      <c r="LNP8" s="761"/>
      <c r="LNQ8" s="761"/>
      <c r="LNR8" s="761"/>
      <c r="LNS8" s="761"/>
      <c r="LNT8" s="761"/>
      <c r="LNU8" s="761"/>
      <c r="LNV8" s="761"/>
      <c r="LNW8" s="761"/>
      <c r="LNX8" s="761"/>
      <c r="LNY8" s="761"/>
      <c r="LNZ8" s="761"/>
      <c r="LOA8" s="761"/>
      <c r="LOB8" s="761"/>
      <c r="LOC8" s="761"/>
      <c r="LOD8" s="761"/>
      <c r="LOE8" s="761"/>
      <c r="LOF8" s="761"/>
      <c r="LOG8" s="761"/>
      <c r="LOH8" s="761"/>
      <c r="LOI8" s="761"/>
      <c r="LOJ8" s="761"/>
      <c r="LOK8" s="761"/>
      <c r="LOL8" s="761"/>
      <c r="LOM8" s="761"/>
      <c r="LON8" s="761"/>
      <c r="LOO8" s="761"/>
      <c r="LOP8" s="761"/>
      <c r="LOQ8" s="761"/>
      <c r="LOR8" s="761"/>
      <c r="LOS8" s="761"/>
      <c r="LOT8" s="761"/>
      <c r="LOU8" s="761"/>
      <c r="LOV8" s="761"/>
      <c r="LOW8" s="761"/>
      <c r="LOX8" s="761"/>
      <c r="LOY8" s="761"/>
      <c r="LOZ8" s="761"/>
      <c r="LPA8" s="761"/>
      <c r="LPB8" s="761"/>
      <c r="LPC8" s="761"/>
      <c r="LPD8" s="761"/>
      <c r="LPE8" s="761"/>
      <c r="LPF8" s="761"/>
      <c r="LPG8" s="761"/>
      <c r="LPH8" s="761"/>
      <c r="LPI8" s="761"/>
      <c r="LPJ8" s="761"/>
      <c r="LPK8" s="761"/>
      <c r="LPL8" s="761"/>
      <c r="LPM8" s="761"/>
      <c r="LPN8" s="761"/>
      <c r="LPO8" s="761"/>
      <c r="LPP8" s="761"/>
      <c r="LPQ8" s="761"/>
      <c r="LPR8" s="761"/>
      <c r="LPS8" s="761"/>
      <c r="LPT8" s="761"/>
      <c r="LPU8" s="761"/>
      <c r="LPV8" s="761"/>
      <c r="LPW8" s="761"/>
      <c r="LPX8" s="761"/>
      <c r="LPY8" s="761"/>
      <c r="LPZ8" s="761"/>
      <c r="LQA8" s="761"/>
      <c r="LQB8" s="761"/>
      <c r="LQC8" s="761"/>
      <c r="LQD8" s="761"/>
      <c r="LQE8" s="761"/>
      <c r="LQF8" s="761"/>
      <c r="LQG8" s="761"/>
      <c r="LQH8" s="761"/>
      <c r="LQI8" s="761"/>
      <c r="LQJ8" s="761"/>
      <c r="LQK8" s="761"/>
      <c r="LQL8" s="761"/>
      <c r="LQM8" s="761"/>
      <c r="LQN8" s="761"/>
      <c r="LQO8" s="761"/>
      <c r="LQP8" s="761"/>
      <c r="LQQ8" s="761"/>
      <c r="LQR8" s="761"/>
      <c r="LQS8" s="761"/>
      <c r="LQT8" s="761"/>
      <c r="LQU8" s="761"/>
      <c r="LQV8" s="761"/>
      <c r="LQW8" s="761"/>
      <c r="LQX8" s="761"/>
      <c r="LQY8" s="761"/>
      <c r="LQZ8" s="761"/>
      <c r="LRA8" s="761"/>
      <c r="LRB8" s="761"/>
      <c r="LRC8" s="761"/>
      <c r="LRD8" s="761"/>
      <c r="LRE8" s="761"/>
      <c r="LRF8" s="761"/>
      <c r="LRG8" s="761"/>
      <c r="LRH8" s="761"/>
      <c r="LRI8" s="761"/>
      <c r="LRJ8" s="761"/>
      <c r="LRK8" s="761"/>
      <c r="LRL8" s="761"/>
      <c r="LRM8" s="761"/>
      <c r="LRN8" s="761"/>
      <c r="LRO8" s="761"/>
      <c r="LRP8" s="761"/>
      <c r="LRQ8" s="761"/>
      <c r="LRR8" s="761"/>
      <c r="LRS8" s="761"/>
      <c r="LRT8" s="761"/>
      <c r="LRU8" s="761"/>
      <c r="LRV8" s="761"/>
      <c r="LRW8" s="761"/>
      <c r="LRX8" s="761"/>
      <c r="LRY8" s="761"/>
      <c r="LRZ8" s="761"/>
      <c r="LSA8" s="761"/>
      <c r="LSB8" s="761"/>
      <c r="LSC8" s="761"/>
      <c r="LSD8" s="761"/>
      <c r="LSE8" s="761"/>
      <c r="LSF8" s="761"/>
      <c r="LSG8" s="761"/>
      <c r="LSH8" s="761"/>
      <c r="LSI8" s="761"/>
      <c r="LSJ8" s="761"/>
      <c r="LSK8" s="761"/>
      <c r="LSL8" s="761"/>
      <c r="LSM8" s="761"/>
      <c r="LSN8" s="761"/>
      <c r="LSO8" s="761"/>
      <c r="LSP8" s="761"/>
      <c r="LSQ8" s="761"/>
      <c r="LSR8" s="761"/>
      <c r="LSS8" s="761"/>
      <c r="LST8" s="761"/>
      <c r="LSU8" s="761"/>
      <c r="LSV8" s="761"/>
      <c r="LSW8" s="761"/>
      <c r="LSX8" s="761"/>
      <c r="LSY8" s="761"/>
      <c r="LSZ8" s="761"/>
      <c r="LTA8" s="761"/>
      <c r="LTB8" s="761"/>
      <c r="LTC8" s="761"/>
      <c r="LTD8" s="761"/>
      <c r="LTE8" s="761"/>
      <c r="LTF8" s="761"/>
      <c r="LTG8" s="761"/>
      <c r="LTH8" s="761"/>
      <c r="LTI8" s="761"/>
      <c r="LTJ8" s="761"/>
      <c r="LTK8" s="761"/>
      <c r="LTL8" s="761"/>
      <c r="LTM8" s="761"/>
      <c r="LTN8" s="761"/>
      <c r="LTO8" s="761"/>
      <c r="LTP8" s="761"/>
      <c r="LTQ8" s="761"/>
      <c r="LTR8" s="761"/>
      <c r="LTS8" s="761"/>
      <c r="LTT8" s="761"/>
      <c r="LTU8" s="761"/>
      <c r="LTV8" s="761"/>
      <c r="LTW8" s="761"/>
      <c r="LTX8" s="761"/>
      <c r="LTY8" s="761"/>
      <c r="LTZ8" s="761"/>
      <c r="LUA8" s="761"/>
      <c r="LUB8" s="761"/>
      <c r="LUC8" s="761"/>
      <c r="LUD8" s="761"/>
      <c r="LUE8" s="761"/>
      <c r="LUF8" s="761"/>
      <c r="LUG8" s="761"/>
      <c r="LUH8" s="761"/>
      <c r="LUI8" s="761"/>
      <c r="LUJ8" s="761"/>
      <c r="LUK8" s="761"/>
      <c r="LUL8" s="761"/>
      <c r="LUM8" s="761"/>
      <c r="LUN8" s="761"/>
      <c r="LUO8" s="761"/>
      <c r="LUP8" s="761"/>
      <c r="LUQ8" s="761"/>
      <c r="LUR8" s="761"/>
      <c r="LUS8" s="761"/>
      <c r="LUT8" s="761"/>
      <c r="LUU8" s="761"/>
      <c r="LUV8" s="761"/>
      <c r="LUW8" s="761"/>
      <c r="LUX8" s="761"/>
      <c r="LUY8" s="761"/>
      <c r="LUZ8" s="761"/>
      <c r="LVA8" s="761"/>
      <c r="LVB8" s="761"/>
      <c r="LVC8" s="761"/>
      <c r="LVD8" s="761"/>
      <c r="LVE8" s="761"/>
      <c r="LVF8" s="761"/>
      <c r="LVG8" s="761"/>
      <c r="LVH8" s="761"/>
      <c r="LVI8" s="761"/>
      <c r="LVJ8" s="761"/>
      <c r="LVK8" s="761"/>
      <c r="LVL8" s="761"/>
      <c r="LVM8" s="761"/>
      <c r="LVN8" s="761"/>
      <c r="LVO8" s="761"/>
      <c r="LVP8" s="761"/>
      <c r="LVQ8" s="761"/>
      <c r="LVR8" s="761"/>
      <c r="LVS8" s="761"/>
      <c r="LVT8" s="761"/>
      <c r="LVU8" s="761"/>
      <c r="LVV8" s="761"/>
      <c r="LVW8" s="761"/>
      <c r="LVX8" s="761"/>
      <c r="LVY8" s="761"/>
      <c r="LVZ8" s="761"/>
      <c r="LWA8" s="761"/>
      <c r="LWB8" s="761"/>
      <c r="LWC8" s="761"/>
      <c r="LWD8" s="761"/>
      <c r="LWE8" s="761"/>
      <c r="LWF8" s="761"/>
      <c r="LWG8" s="761"/>
      <c r="LWH8" s="761"/>
      <c r="LWI8" s="761"/>
      <c r="LWJ8" s="761"/>
      <c r="LWK8" s="761"/>
      <c r="LWL8" s="761"/>
      <c r="LWM8" s="761"/>
      <c r="LWN8" s="761"/>
      <c r="LWO8" s="761"/>
      <c r="LWP8" s="761"/>
      <c r="LWQ8" s="761"/>
      <c r="LWR8" s="761"/>
      <c r="LWS8" s="761"/>
      <c r="LWT8" s="761"/>
      <c r="LWU8" s="761"/>
      <c r="LWV8" s="761"/>
      <c r="LWW8" s="761"/>
      <c r="LWX8" s="761"/>
      <c r="LWY8" s="761"/>
      <c r="LWZ8" s="761"/>
      <c r="LXA8" s="761"/>
      <c r="LXB8" s="761"/>
      <c r="LXC8" s="761"/>
      <c r="LXD8" s="761"/>
      <c r="LXE8" s="761"/>
      <c r="LXF8" s="761"/>
      <c r="LXG8" s="761"/>
      <c r="LXH8" s="761"/>
      <c r="LXI8" s="761"/>
      <c r="LXJ8" s="761"/>
      <c r="LXK8" s="761"/>
      <c r="LXL8" s="761"/>
      <c r="LXM8" s="761"/>
      <c r="LXN8" s="761"/>
      <c r="LXO8" s="761"/>
      <c r="LXP8" s="761"/>
      <c r="LXQ8" s="761"/>
      <c r="LXR8" s="761"/>
      <c r="LXS8" s="761"/>
      <c r="LXT8" s="761"/>
      <c r="LXU8" s="761"/>
      <c r="LXV8" s="761"/>
      <c r="LXW8" s="761"/>
      <c r="LXX8" s="761"/>
      <c r="LXY8" s="761"/>
      <c r="LXZ8" s="761"/>
      <c r="LYA8" s="761"/>
      <c r="LYB8" s="761"/>
      <c r="LYC8" s="761"/>
      <c r="LYD8" s="761"/>
      <c r="LYE8" s="761"/>
      <c r="LYF8" s="761"/>
      <c r="LYG8" s="761"/>
      <c r="LYH8" s="761"/>
      <c r="LYI8" s="761"/>
      <c r="LYJ8" s="761"/>
      <c r="LYK8" s="761"/>
      <c r="LYL8" s="761"/>
      <c r="LYM8" s="761"/>
      <c r="LYN8" s="761"/>
      <c r="LYO8" s="761"/>
      <c r="LYP8" s="761"/>
      <c r="LYQ8" s="761"/>
      <c r="LYR8" s="761"/>
      <c r="LYS8" s="761"/>
      <c r="LYT8" s="761"/>
      <c r="LYU8" s="761"/>
      <c r="LYV8" s="761"/>
      <c r="LYW8" s="761"/>
      <c r="LYX8" s="761"/>
      <c r="LYY8" s="761"/>
      <c r="LYZ8" s="761"/>
      <c r="LZA8" s="761"/>
      <c r="LZB8" s="761"/>
      <c r="LZC8" s="761"/>
      <c r="LZD8" s="761"/>
      <c r="LZE8" s="761"/>
      <c r="LZF8" s="761"/>
      <c r="LZG8" s="761"/>
      <c r="LZH8" s="761"/>
      <c r="LZI8" s="761"/>
      <c r="LZJ8" s="761"/>
      <c r="LZK8" s="761"/>
      <c r="LZL8" s="761"/>
      <c r="LZM8" s="761"/>
      <c r="LZN8" s="761"/>
      <c r="LZO8" s="761"/>
      <c r="LZP8" s="761"/>
      <c r="LZQ8" s="761"/>
      <c r="LZR8" s="761"/>
      <c r="LZS8" s="761"/>
      <c r="LZT8" s="761"/>
      <c r="LZU8" s="761"/>
      <c r="LZV8" s="761"/>
      <c r="LZW8" s="761"/>
      <c r="LZX8" s="761"/>
      <c r="LZY8" s="761"/>
      <c r="LZZ8" s="761"/>
      <c r="MAA8" s="761"/>
      <c r="MAB8" s="761"/>
      <c r="MAC8" s="761"/>
      <c r="MAD8" s="761"/>
      <c r="MAE8" s="761"/>
      <c r="MAF8" s="761"/>
      <c r="MAG8" s="761"/>
      <c r="MAH8" s="761"/>
      <c r="MAI8" s="761"/>
      <c r="MAJ8" s="761"/>
      <c r="MAK8" s="761"/>
      <c r="MAL8" s="761"/>
      <c r="MAM8" s="761"/>
      <c r="MAN8" s="761"/>
      <c r="MAO8" s="761"/>
      <c r="MAP8" s="761"/>
      <c r="MAQ8" s="761"/>
      <c r="MAR8" s="761"/>
      <c r="MAS8" s="761"/>
      <c r="MAT8" s="761"/>
      <c r="MAU8" s="761"/>
      <c r="MAV8" s="761"/>
      <c r="MAW8" s="761"/>
      <c r="MAX8" s="761"/>
      <c r="MAY8" s="761"/>
      <c r="MAZ8" s="761"/>
      <c r="MBA8" s="761"/>
      <c r="MBB8" s="761"/>
      <c r="MBC8" s="761"/>
      <c r="MBD8" s="761"/>
      <c r="MBE8" s="761"/>
      <c r="MBF8" s="761"/>
      <c r="MBG8" s="761"/>
      <c r="MBH8" s="761"/>
      <c r="MBI8" s="761"/>
      <c r="MBJ8" s="761"/>
      <c r="MBK8" s="761"/>
      <c r="MBL8" s="761"/>
      <c r="MBM8" s="761"/>
      <c r="MBN8" s="761"/>
      <c r="MBO8" s="761"/>
      <c r="MBP8" s="761"/>
      <c r="MBQ8" s="761"/>
      <c r="MBR8" s="761"/>
      <c r="MBS8" s="761"/>
      <c r="MBT8" s="761"/>
      <c r="MBU8" s="761"/>
      <c r="MBV8" s="761"/>
      <c r="MBW8" s="761"/>
      <c r="MBX8" s="761"/>
      <c r="MBY8" s="761"/>
      <c r="MBZ8" s="761"/>
      <c r="MCA8" s="761"/>
      <c r="MCB8" s="761"/>
      <c r="MCC8" s="761"/>
      <c r="MCD8" s="761"/>
      <c r="MCE8" s="761"/>
      <c r="MCF8" s="761"/>
      <c r="MCG8" s="761"/>
      <c r="MCH8" s="761"/>
      <c r="MCI8" s="761"/>
      <c r="MCJ8" s="761"/>
      <c r="MCK8" s="761"/>
      <c r="MCL8" s="761"/>
      <c r="MCM8" s="761"/>
      <c r="MCN8" s="761"/>
      <c r="MCO8" s="761"/>
      <c r="MCP8" s="761"/>
      <c r="MCQ8" s="761"/>
      <c r="MCR8" s="761"/>
      <c r="MCS8" s="761"/>
      <c r="MCT8" s="761"/>
      <c r="MCU8" s="761"/>
      <c r="MCV8" s="761"/>
      <c r="MCW8" s="761"/>
      <c r="MCX8" s="761"/>
      <c r="MCY8" s="761"/>
      <c r="MCZ8" s="761"/>
      <c r="MDA8" s="761"/>
      <c r="MDB8" s="761"/>
      <c r="MDC8" s="761"/>
      <c r="MDD8" s="761"/>
      <c r="MDE8" s="761"/>
      <c r="MDF8" s="761"/>
      <c r="MDG8" s="761"/>
      <c r="MDH8" s="761"/>
      <c r="MDI8" s="761"/>
      <c r="MDJ8" s="761"/>
      <c r="MDK8" s="761"/>
      <c r="MDL8" s="761"/>
      <c r="MDM8" s="761"/>
      <c r="MDN8" s="761"/>
      <c r="MDO8" s="761"/>
      <c r="MDP8" s="761"/>
      <c r="MDQ8" s="761"/>
      <c r="MDR8" s="761"/>
      <c r="MDS8" s="761"/>
      <c r="MDT8" s="761"/>
      <c r="MDU8" s="761"/>
      <c r="MDV8" s="761"/>
      <c r="MDW8" s="761"/>
      <c r="MDX8" s="761"/>
      <c r="MDY8" s="761"/>
      <c r="MDZ8" s="761"/>
      <c r="MEA8" s="761"/>
      <c r="MEB8" s="761"/>
      <c r="MEC8" s="761"/>
      <c r="MED8" s="761"/>
      <c r="MEE8" s="761"/>
      <c r="MEF8" s="761"/>
      <c r="MEG8" s="761"/>
      <c r="MEH8" s="761"/>
      <c r="MEI8" s="761"/>
      <c r="MEJ8" s="761"/>
      <c r="MEK8" s="761"/>
      <c r="MEL8" s="761"/>
      <c r="MEM8" s="761"/>
      <c r="MEN8" s="761"/>
      <c r="MEO8" s="761"/>
      <c r="MEP8" s="761"/>
      <c r="MEQ8" s="761"/>
      <c r="MER8" s="761"/>
      <c r="MES8" s="761"/>
      <c r="MET8" s="761"/>
      <c r="MEU8" s="761"/>
      <c r="MEV8" s="761"/>
      <c r="MEW8" s="761"/>
      <c r="MEX8" s="761"/>
      <c r="MEY8" s="761"/>
      <c r="MEZ8" s="761"/>
      <c r="MFA8" s="761"/>
      <c r="MFB8" s="761"/>
      <c r="MFC8" s="761"/>
      <c r="MFD8" s="761"/>
      <c r="MFE8" s="761"/>
      <c r="MFF8" s="761"/>
      <c r="MFG8" s="761"/>
      <c r="MFH8" s="761"/>
      <c r="MFI8" s="761"/>
      <c r="MFJ8" s="761"/>
      <c r="MFK8" s="761"/>
      <c r="MFL8" s="761"/>
      <c r="MFM8" s="761"/>
      <c r="MFN8" s="761"/>
      <c r="MFO8" s="761"/>
      <c r="MFP8" s="761"/>
      <c r="MFQ8" s="761"/>
      <c r="MFR8" s="761"/>
      <c r="MFS8" s="761"/>
      <c r="MFT8" s="761"/>
      <c r="MFU8" s="761"/>
      <c r="MFV8" s="761"/>
      <c r="MFW8" s="761"/>
      <c r="MFX8" s="761"/>
      <c r="MFY8" s="761"/>
      <c r="MFZ8" s="761"/>
      <c r="MGA8" s="761"/>
      <c r="MGB8" s="761"/>
      <c r="MGC8" s="761"/>
      <c r="MGD8" s="761"/>
      <c r="MGE8" s="761"/>
      <c r="MGF8" s="761"/>
      <c r="MGG8" s="761"/>
      <c r="MGH8" s="761"/>
      <c r="MGI8" s="761"/>
      <c r="MGJ8" s="761"/>
      <c r="MGK8" s="761"/>
      <c r="MGL8" s="761"/>
      <c r="MGM8" s="761"/>
      <c r="MGN8" s="761"/>
      <c r="MGO8" s="761"/>
      <c r="MGP8" s="761"/>
      <c r="MGQ8" s="761"/>
      <c r="MGR8" s="761"/>
      <c r="MGS8" s="761"/>
      <c r="MGT8" s="761"/>
      <c r="MGU8" s="761"/>
      <c r="MGV8" s="761"/>
      <c r="MGW8" s="761"/>
      <c r="MGX8" s="761"/>
      <c r="MGY8" s="761"/>
      <c r="MGZ8" s="761"/>
      <c r="MHA8" s="761"/>
      <c r="MHB8" s="761"/>
      <c r="MHC8" s="761"/>
      <c r="MHD8" s="761"/>
      <c r="MHE8" s="761"/>
      <c r="MHF8" s="761"/>
      <c r="MHG8" s="761"/>
      <c r="MHH8" s="761"/>
      <c r="MHI8" s="761"/>
      <c r="MHJ8" s="761"/>
      <c r="MHK8" s="761"/>
      <c r="MHL8" s="761"/>
      <c r="MHM8" s="761"/>
      <c r="MHN8" s="761"/>
      <c r="MHO8" s="761"/>
      <c r="MHP8" s="761"/>
      <c r="MHQ8" s="761"/>
      <c r="MHR8" s="761"/>
      <c r="MHS8" s="761"/>
      <c r="MHT8" s="761"/>
      <c r="MHU8" s="761"/>
      <c r="MHV8" s="761"/>
      <c r="MHW8" s="761"/>
      <c r="MHX8" s="761"/>
      <c r="MHY8" s="761"/>
      <c r="MHZ8" s="761"/>
      <c r="MIA8" s="761"/>
      <c r="MIB8" s="761"/>
      <c r="MIC8" s="761"/>
      <c r="MID8" s="761"/>
      <c r="MIE8" s="761"/>
      <c r="MIF8" s="761"/>
      <c r="MIG8" s="761"/>
      <c r="MIH8" s="761"/>
      <c r="MII8" s="761"/>
      <c r="MIJ8" s="761"/>
      <c r="MIK8" s="761"/>
      <c r="MIL8" s="761"/>
      <c r="MIM8" s="761"/>
      <c r="MIN8" s="761"/>
      <c r="MIO8" s="761"/>
      <c r="MIP8" s="761"/>
      <c r="MIQ8" s="761"/>
      <c r="MIR8" s="761"/>
      <c r="MIS8" s="761"/>
      <c r="MIT8" s="761"/>
      <c r="MIU8" s="761"/>
      <c r="MIV8" s="761"/>
      <c r="MIW8" s="761"/>
      <c r="MIX8" s="761"/>
      <c r="MIY8" s="761"/>
      <c r="MIZ8" s="761"/>
      <c r="MJA8" s="761"/>
      <c r="MJB8" s="761"/>
      <c r="MJC8" s="761"/>
      <c r="MJD8" s="761"/>
      <c r="MJE8" s="761"/>
      <c r="MJF8" s="761"/>
      <c r="MJG8" s="761"/>
      <c r="MJH8" s="761"/>
      <c r="MJI8" s="761"/>
      <c r="MJJ8" s="761"/>
      <c r="MJK8" s="761"/>
      <c r="MJL8" s="761"/>
      <c r="MJM8" s="761"/>
      <c r="MJN8" s="761"/>
      <c r="MJO8" s="761"/>
      <c r="MJP8" s="761"/>
      <c r="MJQ8" s="761"/>
      <c r="MJR8" s="761"/>
      <c r="MJS8" s="761"/>
      <c r="MJT8" s="761"/>
      <c r="MJU8" s="761"/>
      <c r="MJV8" s="761"/>
      <c r="MJW8" s="761"/>
      <c r="MJX8" s="761"/>
      <c r="MJY8" s="761"/>
      <c r="MJZ8" s="761"/>
      <c r="MKA8" s="761"/>
      <c r="MKB8" s="761"/>
      <c r="MKC8" s="761"/>
      <c r="MKD8" s="761"/>
      <c r="MKE8" s="761"/>
      <c r="MKF8" s="761"/>
      <c r="MKG8" s="761"/>
      <c r="MKH8" s="761"/>
      <c r="MKI8" s="761"/>
      <c r="MKJ8" s="761"/>
      <c r="MKK8" s="761"/>
      <c r="MKL8" s="761"/>
      <c r="MKM8" s="761"/>
      <c r="MKN8" s="761"/>
      <c r="MKO8" s="761"/>
      <c r="MKP8" s="761"/>
      <c r="MKQ8" s="761"/>
      <c r="MKR8" s="761"/>
      <c r="MKS8" s="761"/>
      <c r="MKT8" s="761"/>
      <c r="MKU8" s="761"/>
      <c r="MKV8" s="761"/>
      <c r="MKW8" s="761"/>
      <c r="MKX8" s="761"/>
      <c r="MKY8" s="761"/>
      <c r="MKZ8" s="761"/>
      <c r="MLA8" s="761"/>
      <c r="MLB8" s="761"/>
      <c r="MLC8" s="761"/>
      <c r="MLD8" s="761"/>
      <c r="MLE8" s="761"/>
      <c r="MLF8" s="761"/>
      <c r="MLG8" s="761"/>
      <c r="MLH8" s="761"/>
      <c r="MLI8" s="761"/>
      <c r="MLJ8" s="761"/>
      <c r="MLK8" s="761"/>
      <c r="MLL8" s="761"/>
      <c r="MLM8" s="761"/>
      <c r="MLN8" s="761"/>
      <c r="MLO8" s="761"/>
      <c r="MLP8" s="761"/>
      <c r="MLQ8" s="761"/>
      <c r="MLR8" s="761"/>
      <c r="MLS8" s="761"/>
      <c r="MLT8" s="761"/>
      <c r="MLU8" s="761"/>
      <c r="MLV8" s="761"/>
      <c r="MLW8" s="761"/>
      <c r="MLX8" s="761"/>
      <c r="MLY8" s="761"/>
      <c r="MLZ8" s="761"/>
      <c r="MMA8" s="761"/>
      <c r="MMB8" s="761"/>
      <c r="MMC8" s="761"/>
      <c r="MMD8" s="761"/>
      <c r="MME8" s="761"/>
      <c r="MMF8" s="761"/>
      <c r="MMG8" s="761"/>
      <c r="MMH8" s="761"/>
      <c r="MMI8" s="761"/>
      <c r="MMJ8" s="761"/>
      <c r="MMK8" s="761"/>
      <c r="MML8" s="761"/>
      <c r="MMM8" s="761"/>
      <c r="MMN8" s="761"/>
      <c r="MMO8" s="761"/>
      <c r="MMP8" s="761"/>
      <c r="MMQ8" s="761"/>
      <c r="MMR8" s="761"/>
      <c r="MMS8" s="761"/>
      <c r="MMT8" s="761"/>
      <c r="MMU8" s="761"/>
      <c r="MMV8" s="761"/>
      <c r="MMW8" s="761"/>
      <c r="MMX8" s="761"/>
      <c r="MMY8" s="761"/>
      <c r="MMZ8" s="761"/>
      <c r="MNA8" s="761"/>
      <c r="MNB8" s="761"/>
      <c r="MNC8" s="761"/>
      <c r="MND8" s="761"/>
      <c r="MNE8" s="761"/>
      <c r="MNF8" s="761"/>
      <c r="MNG8" s="761"/>
      <c r="MNH8" s="761"/>
      <c r="MNI8" s="761"/>
      <c r="MNJ8" s="761"/>
      <c r="MNK8" s="761"/>
      <c r="MNL8" s="761"/>
      <c r="MNM8" s="761"/>
      <c r="MNN8" s="761"/>
      <c r="MNO8" s="761"/>
      <c r="MNP8" s="761"/>
      <c r="MNQ8" s="761"/>
      <c r="MNR8" s="761"/>
      <c r="MNS8" s="761"/>
      <c r="MNT8" s="761"/>
      <c r="MNU8" s="761"/>
      <c r="MNV8" s="761"/>
      <c r="MNW8" s="761"/>
      <c r="MNX8" s="761"/>
      <c r="MNY8" s="761"/>
      <c r="MNZ8" s="761"/>
      <c r="MOA8" s="761"/>
      <c r="MOB8" s="761"/>
      <c r="MOC8" s="761"/>
      <c r="MOD8" s="761"/>
      <c r="MOE8" s="761"/>
      <c r="MOF8" s="761"/>
      <c r="MOG8" s="761"/>
      <c r="MOH8" s="761"/>
      <c r="MOI8" s="761"/>
      <c r="MOJ8" s="761"/>
      <c r="MOK8" s="761"/>
      <c r="MOL8" s="761"/>
      <c r="MOM8" s="761"/>
      <c r="MON8" s="761"/>
      <c r="MOO8" s="761"/>
      <c r="MOP8" s="761"/>
      <c r="MOQ8" s="761"/>
      <c r="MOR8" s="761"/>
      <c r="MOS8" s="761"/>
      <c r="MOT8" s="761"/>
      <c r="MOU8" s="761"/>
      <c r="MOV8" s="761"/>
      <c r="MOW8" s="761"/>
      <c r="MOX8" s="761"/>
      <c r="MOY8" s="761"/>
      <c r="MOZ8" s="761"/>
      <c r="MPA8" s="761"/>
      <c r="MPB8" s="761"/>
      <c r="MPC8" s="761"/>
      <c r="MPD8" s="761"/>
      <c r="MPE8" s="761"/>
      <c r="MPF8" s="761"/>
      <c r="MPG8" s="761"/>
      <c r="MPH8" s="761"/>
      <c r="MPI8" s="761"/>
      <c r="MPJ8" s="761"/>
      <c r="MPK8" s="761"/>
      <c r="MPL8" s="761"/>
      <c r="MPM8" s="761"/>
      <c r="MPN8" s="761"/>
      <c r="MPO8" s="761"/>
      <c r="MPP8" s="761"/>
      <c r="MPQ8" s="761"/>
      <c r="MPR8" s="761"/>
      <c r="MPS8" s="761"/>
      <c r="MPT8" s="761"/>
      <c r="MPU8" s="761"/>
      <c r="MPV8" s="761"/>
      <c r="MPW8" s="761"/>
      <c r="MPX8" s="761"/>
      <c r="MPY8" s="761"/>
      <c r="MPZ8" s="761"/>
      <c r="MQA8" s="761"/>
      <c r="MQB8" s="761"/>
      <c r="MQC8" s="761"/>
      <c r="MQD8" s="761"/>
      <c r="MQE8" s="761"/>
      <c r="MQF8" s="761"/>
      <c r="MQG8" s="761"/>
      <c r="MQH8" s="761"/>
      <c r="MQI8" s="761"/>
      <c r="MQJ8" s="761"/>
      <c r="MQK8" s="761"/>
      <c r="MQL8" s="761"/>
      <c r="MQM8" s="761"/>
      <c r="MQN8" s="761"/>
      <c r="MQO8" s="761"/>
      <c r="MQP8" s="761"/>
      <c r="MQQ8" s="761"/>
      <c r="MQR8" s="761"/>
      <c r="MQS8" s="761"/>
      <c r="MQT8" s="761"/>
      <c r="MQU8" s="761"/>
      <c r="MQV8" s="761"/>
      <c r="MQW8" s="761"/>
      <c r="MQX8" s="761"/>
      <c r="MQY8" s="761"/>
      <c r="MQZ8" s="761"/>
      <c r="MRA8" s="761"/>
      <c r="MRB8" s="761"/>
      <c r="MRC8" s="761"/>
      <c r="MRD8" s="761"/>
      <c r="MRE8" s="761"/>
      <c r="MRF8" s="761"/>
      <c r="MRG8" s="761"/>
      <c r="MRH8" s="761"/>
      <c r="MRI8" s="761"/>
      <c r="MRJ8" s="761"/>
      <c r="MRK8" s="761"/>
      <c r="MRL8" s="761"/>
      <c r="MRM8" s="761"/>
      <c r="MRN8" s="761"/>
      <c r="MRO8" s="761"/>
      <c r="MRP8" s="761"/>
      <c r="MRQ8" s="761"/>
      <c r="MRR8" s="761"/>
      <c r="MRS8" s="761"/>
      <c r="MRT8" s="761"/>
      <c r="MRU8" s="761"/>
      <c r="MRV8" s="761"/>
      <c r="MRW8" s="761"/>
      <c r="MRX8" s="761"/>
      <c r="MRY8" s="761"/>
      <c r="MRZ8" s="761"/>
      <c r="MSA8" s="761"/>
      <c r="MSB8" s="761"/>
      <c r="MSC8" s="761"/>
      <c r="MSD8" s="761"/>
      <c r="MSE8" s="761"/>
      <c r="MSF8" s="761"/>
      <c r="MSG8" s="761"/>
      <c r="MSH8" s="761"/>
      <c r="MSI8" s="761"/>
      <c r="MSJ8" s="761"/>
      <c r="MSK8" s="761"/>
      <c r="MSL8" s="761"/>
      <c r="MSM8" s="761"/>
      <c r="MSN8" s="761"/>
      <c r="MSO8" s="761"/>
      <c r="MSP8" s="761"/>
      <c r="MSQ8" s="761"/>
      <c r="MSR8" s="761"/>
      <c r="MSS8" s="761"/>
      <c r="MST8" s="761"/>
      <c r="MSU8" s="761"/>
      <c r="MSV8" s="761"/>
      <c r="MSW8" s="761"/>
      <c r="MSX8" s="761"/>
      <c r="MSY8" s="761"/>
      <c r="MSZ8" s="761"/>
      <c r="MTA8" s="761"/>
      <c r="MTB8" s="761"/>
      <c r="MTC8" s="761"/>
      <c r="MTD8" s="761"/>
      <c r="MTE8" s="761"/>
      <c r="MTF8" s="761"/>
      <c r="MTG8" s="761"/>
      <c r="MTH8" s="761"/>
      <c r="MTI8" s="761"/>
      <c r="MTJ8" s="761"/>
      <c r="MTK8" s="761"/>
      <c r="MTL8" s="761"/>
      <c r="MTM8" s="761"/>
      <c r="MTN8" s="761"/>
      <c r="MTO8" s="761"/>
      <c r="MTP8" s="761"/>
      <c r="MTQ8" s="761"/>
      <c r="MTR8" s="761"/>
      <c r="MTS8" s="761"/>
      <c r="MTT8" s="761"/>
      <c r="MTU8" s="761"/>
      <c r="MTV8" s="761"/>
      <c r="MTW8" s="761"/>
      <c r="MTX8" s="761"/>
      <c r="MTY8" s="761"/>
      <c r="MTZ8" s="761"/>
      <c r="MUA8" s="761"/>
      <c r="MUB8" s="761"/>
      <c r="MUC8" s="761"/>
      <c r="MUD8" s="761"/>
      <c r="MUE8" s="761"/>
      <c r="MUF8" s="761"/>
      <c r="MUG8" s="761"/>
      <c r="MUH8" s="761"/>
      <c r="MUI8" s="761"/>
      <c r="MUJ8" s="761"/>
      <c r="MUK8" s="761"/>
      <c r="MUL8" s="761"/>
      <c r="MUM8" s="761"/>
      <c r="MUN8" s="761"/>
      <c r="MUO8" s="761"/>
      <c r="MUP8" s="761"/>
      <c r="MUQ8" s="761"/>
      <c r="MUR8" s="761"/>
      <c r="MUS8" s="761"/>
      <c r="MUT8" s="761"/>
      <c r="MUU8" s="761"/>
      <c r="MUV8" s="761"/>
      <c r="MUW8" s="761"/>
      <c r="MUX8" s="761"/>
      <c r="MUY8" s="761"/>
      <c r="MUZ8" s="761"/>
      <c r="MVA8" s="761"/>
      <c r="MVB8" s="761"/>
      <c r="MVC8" s="761"/>
      <c r="MVD8" s="761"/>
      <c r="MVE8" s="761"/>
      <c r="MVF8" s="761"/>
      <c r="MVG8" s="761"/>
      <c r="MVH8" s="761"/>
      <c r="MVI8" s="761"/>
      <c r="MVJ8" s="761"/>
      <c r="MVK8" s="761"/>
      <c r="MVL8" s="761"/>
      <c r="MVM8" s="761"/>
      <c r="MVN8" s="761"/>
      <c r="MVO8" s="761"/>
      <c r="MVP8" s="761"/>
      <c r="MVQ8" s="761"/>
      <c r="MVR8" s="761"/>
      <c r="MVS8" s="761"/>
      <c r="MVT8" s="761"/>
      <c r="MVU8" s="761"/>
      <c r="MVV8" s="761"/>
      <c r="MVW8" s="761"/>
      <c r="MVX8" s="761"/>
      <c r="MVY8" s="761"/>
      <c r="MVZ8" s="761"/>
      <c r="MWA8" s="761"/>
      <c r="MWB8" s="761"/>
      <c r="MWC8" s="761"/>
      <c r="MWD8" s="761"/>
      <c r="MWE8" s="761"/>
      <c r="MWF8" s="761"/>
      <c r="MWG8" s="761"/>
      <c r="MWH8" s="761"/>
      <c r="MWI8" s="761"/>
      <c r="MWJ8" s="761"/>
      <c r="MWK8" s="761"/>
      <c r="MWL8" s="761"/>
      <c r="MWM8" s="761"/>
      <c r="MWN8" s="761"/>
      <c r="MWO8" s="761"/>
      <c r="MWP8" s="761"/>
      <c r="MWQ8" s="761"/>
      <c r="MWR8" s="761"/>
      <c r="MWS8" s="761"/>
      <c r="MWT8" s="761"/>
      <c r="MWU8" s="761"/>
      <c r="MWV8" s="761"/>
      <c r="MWW8" s="761"/>
      <c r="MWX8" s="761"/>
      <c r="MWY8" s="761"/>
      <c r="MWZ8" s="761"/>
      <c r="MXA8" s="761"/>
      <c r="MXB8" s="761"/>
      <c r="MXC8" s="761"/>
      <c r="MXD8" s="761"/>
      <c r="MXE8" s="761"/>
      <c r="MXF8" s="761"/>
      <c r="MXG8" s="761"/>
      <c r="MXH8" s="761"/>
      <c r="MXI8" s="761"/>
      <c r="MXJ8" s="761"/>
      <c r="MXK8" s="761"/>
      <c r="MXL8" s="761"/>
      <c r="MXM8" s="761"/>
      <c r="MXN8" s="761"/>
      <c r="MXO8" s="761"/>
      <c r="MXP8" s="761"/>
      <c r="MXQ8" s="761"/>
      <c r="MXR8" s="761"/>
      <c r="MXS8" s="761"/>
      <c r="MXT8" s="761"/>
      <c r="MXU8" s="761"/>
      <c r="MXV8" s="761"/>
      <c r="MXW8" s="761"/>
      <c r="MXX8" s="761"/>
      <c r="MXY8" s="761"/>
      <c r="MXZ8" s="761"/>
      <c r="MYA8" s="761"/>
      <c r="MYB8" s="761"/>
      <c r="MYC8" s="761"/>
      <c r="MYD8" s="761"/>
      <c r="MYE8" s="761"/>
      <c r="MYF8" s="761"/>
      <c r="MYG8" s="761"/>
      <c r="MYH8" s="761"/>
      <c r="MYI8" s="761"/>
      <c r="MYJ8" s="761"/>
      <c r="MYK8" s="761"/>
      <c r="MYL8" s="761"/>
      <c r="MYM8" s="761"/>
      <c r="MYN8" s="761"/>
      <c r="MYO8" s="761"/>
      <c r="MYP8" s="761"/>
      <c r="MYQ8" s="761"/>
      <c r="MYR8" s="761"/>
      <c r="MYS8" s="761"/>
      <c r="MYT8" s="761"/>
      <c r="MYU8" s="761"/>
      <c r="MYV8" s="761"/>
      <c r="MYW8" s="761"/>
      <c r="MYX8" s="761"/>
      <c r="MYY8" s="761"/>
      <c r="MYZ8" s="761"/>
      <c r="MZA8" s="761"/>
      <c r="MZB8" s="761"/>
      <c r="MZC8" s="761"/>
      <c r="MZD8" s="761"/>
      <c r="MZE8" s="761"/>
      <c r="MZF8" s="761"/>
      <c r="MZG8" s="761"/>
      <c r="MZH8" s="761"/>
      <c r="MZI8" s="761"/>
      <c r="MZJ8" s="761"/>
      <c r="MZK8" s="761"/>
      <c r="MZL8" s="761"/>
      <c r="MZM8" s="761"/>
      <c r="MZN8" s="761"/>
      <c r="MZO8" s="761"/>
      <c r="MZP8" s="761"/>
      <c r="MZQ8" s="761"/>
      <c r="MZR8" s="761"/>
      <c r="MZS8" s="761"/>
      <c r="MZT8" s="761"/>
      <c r="MZU8" s="761"/>
      <c r="MZV8" s="761"/>
      <c r="MZW8" s="761"/>
      <c r="MZX8" s="761"/>
      <c r="MZY8" s="761"/>
      <c r="MZZ8" s="761"/>
      <c r="NAA8" s="761"/>
      <c r="NAB8" s="761"/>
      <c r="NAC8" s="761"/>
      <c r="NAD8" s="761"/>
      <c r="NAE8" s="761"/>
      <c r="NAF8" s="761"/>
      <c r="NAG8" s="761"/>
      <c r="NAH8" s="761"/>
      <c r="NAI8" s="761"/>
      <c r="NAJ8" s="761"/>
      <c r="NAK8" s="761"/>
      <c r="NAL8" s="761"/>
      <c r="NAM8" s="761"/>
      <c r="NAN8" s="761"/>
      <c r="NAO8" s="761"/>
      <c r="NAP8" s="761"/>
      <c r="NAQ8" s="761"/>
      <c r="NAR8" s="761"/>
      <c r="NAS8" s="761"/>
      <c r="NAT8" s="761"/>
      <c r="NAU8" s="761"/>
      <c r="NAV8" s="761"/>
      <c r="NAW8" s="761"/>
      <c r="NAX8" s="761"/>
      <c r="NAY8" s="761"/>
      <c r="NAZ8" s="761"/>
      <c r="NBA8" s="761"/>
      <c r="NBB8" s="761"/>
      <c r="NBC8" s="761"/>
      <c r="NBD8" s="761"/>
      <c r="NBE8" s="761"/>
      <c r="NBF8" s="761"/>
      <c r="NBG8" s="761"/>
      <c r="NBH8" s="761"/>
      <c r="NBI8" s="761"/>
      <c r="NBJ8" s="761"/>
      <c r="NBK8" s="761"/>
      <c r="NBL8" s="761"/>
      <c r="NBM8" s="761"/>
      <c r="NBN8" s="761"/>
      <c r="NBO8" s="761"/>
      <c r="NBP8" s="761"/>
      <c r="NBQ8" s="761"/>
      <c r="NBR8" s="761"/>
      <c r="NBS8" s="761"/>
      <c r="NBT8" s="761"/>
      <c r="NBU8" s="761"/>
      <c r="NBV8" s="761"/>
      <c r="NBW8" s="761"/>
      <c r="NBX8" s="761"/>
      <c r="NBY8" s="761"/>
      <c r="NBZ8" s="761"/>
      <c r="NCA8" s="761"/>
      <c r="NCB8" s="761"/>
      <c r="NCC8" s="761"/>
      <c r="NCD8" s="761"/>
      <c r="NCE8" s="761"/>
      <c r="NCF8" s="761"/>
      <c r="NCG8" s="761"/>
      <c r="NCH8" s="761"/>
      <c r="NCI8" s="761"/>
      <c r="NCJ8" s="761"/>
      <c r="NCK8" s="761"/>
      <c r="NCL8" s="761"/>
      <c r="NCM8" s="761"/>
      <c r="NCN8" s="761"/>
      <c r="NCO8" s="761"/>
      <c r="NCP8" s="761"/>
      <c r="NCQ8" s="761"/>
      <c r="NCR8" s="761"/>
      <c r="NCS8" s="761"/>
      <c r="NCT8" s="761"/>
      <c r="NCU8" s="761"/>
      <c r="NCV8" s="761"/>
      <c r="NCW8" s="761"/>
      <c r="NCX8" s="761"/>
      <c r="NCY8" s="761"/>
      <c r="NCZ8" s="761"/>
      <c r="NDA8" s="761"/>
      <c r="NDB8" s="761"/>
      <c r="NDC8" s="761"/>
      <c r="NDD8" s="761"/>
      <c r="NDE8" s="761"/>
      <c r="NDF8" s="761"/>
      <c r="NDG8" s="761"/>
      <c r="NDH8" s="761"/>
      <c r="NDI8" s="761"/>
      <c r="NDJ8" s="761"/>
      <c r="NDK8" s="761"/>
      <c r="NDL8" s="761"/>
      <c r="NDM8" s="761"/>
      <c r="NDN8" s="761"/>
      <c r="NDO8" s="761"/>
      <c r="NDP8" s="761"/>
      <c r="NDQ8" s="761"/>
      <c r="NDR8" s="761"/>
      <c r="NDS8" s="761"/>
      <c r="NDT8" s="761"/>
      <c r="NDU8" s="761"/>
      <c r="NDV8" s="761"/>
      <c r="NDW8" s="761"/>
      <c r="NDX8" s="761"/>
      <c r="NDY8" s="761"/>
      <c r="NDZ8" s="761"/>
      <c r="NEA8" s="761"/>
      <c r="NEB8" s="761"/>
      <c r="NEC8" s="761"/>
      <c r="NED8" s="761"/>
      <c r="NEE8" s="761"/>
      <c r="NEF8" s="761"/>
      <c r="NEG8" s="761"/>
      <c r="NEH8" s="761"/>
      <c r="NEI8" s="761"/>
      <c r="NEJ8" s="761"/>
      <c r="NEK8" s="761"/>
      <c r="NEL8" s="761"/>
      <c r="NEM8" s="761"/>
      <c r="NEN8" s="761"/>
      <c r="NEO8" s="761"/>
      <c r="NEP8" s="761"/>
      <c r="NEQ8" s="761"/>
      <c r="NER8" s="761"/>
      <c r="NES8" s="761"/>
      <c r="NET8" s="761"/>
      <c r="NEU8" s="761"/>
      <c r="NEV8" s="761"/>
      <c r="NEW8" s="761"/>
      <c r="NEX8" s="761"/>
      <c r="NEY8" s="761"/>
      <c r="NEZ8" s="761"/>
      <c r="NFA8" s="761"/>
      <c r="NFB8" s="761"/>
      <c r="NFC8" s="761"/>
      <c r="NFD8" s="761"/>
      <c r="NFE8" s="761"/>
      <c r="NFF8" s="761"/>
      <c r="NFG8" s="761"/>
      <c r="NFH8" s="761"/>
      <c r="NFI8" s="761"/>
      <c r="NFJ8" s="761"/>
      <c r="NFK8" s="761"/>
      <c r="NFL8" s="761"/>
      <c r="NFM8" s="761"/>
      <c r="NFN8" s="761"/>
      <c r="NFO8" s="761"/>
      <c r="NFP8" s="761"/>
      <c r="NFQ8" s="761"/>
      <c r="NFR8" s="761"/>
      <c r="NFS8" s="761"/>
      <c r="NFT8" s="761"/>
      <c r="NFU8" s="761"/>
      <c r="NFV8" s="761"/>
      <c r="NFW8" s="761"/>
      <c r="NFX8" s="761"/>
      <c r="NFY8" s="761"/>
      <c r="NFZ8" s="761"/>
      <c r="NGA8" s="761"/>
      <c r="NGB8" s="761"/>
      <c r="NGC8" s="761"/>
      <c r="NGD8" s="761"/>
      <c r="NGE8" s="761"/>
      <c r="NGF8" s="761"/>
      <c r="NGG8" s="761"/>
      <c r="NGH8" s="761"/>
      <c r="NGI8" s="761"/>
      <c r="NGJ8" s="761"/>
      <c r="NGK8" s="761"/>
      <c r="NGL8" s="761"/>
      <c r="NGM8" s="761"/>
      <c r="NGN8" s="761"/>
      <c r="NGO8" s="761"/>
      <c r="NGP8" s="761"/>
      <c r="NGQ8" s="761"/>
      <c r="NGR8" s="761"/>
      <c r="NGS8" s="761"/>
      <c r="NGT8" s="761"/>
      <c r="NGU8" s="761"/>
      <c r="NGV8" s="761"/>
      <c r="NGW8" s="761"/>
      <c r="NGX8" s="761"/>
      <c r="NGY8" s="761"/>
      <c r="NGZ8" s="761"/>
      <c r="NHA8" s="761"/>
      <c r="NHB8" s="761"/>
      <c r="NHC8" s="761"/>
      <c r="NHD8" s="761"/>
      <c r="NHE8" s="761"/>
      <c r="NHF8" s="761"/>
      <c r="NHG8" s="761"/>
      <c r="NHH8" s="761"/>
      <c r="NHI8" s="761"/>
      <c r="NHJ8" s="761"/>
      <c r="NHK8" s="761"/>
      <c r="NHL8" s="761"/>
      <c r="NHM8" s="761"/>
      <c r="NHN8" s="761"/>
      <c r="NHO8" s="761"/>
      <c r="NHP8" s="761"/>
      <c r="NHQ8" s="761"/>
      <c r="NHR8" s="761"/>
      <c r="NHS8" s="761"/>
      <c r="NHT8" s="761"/>
      <c r="NHU8" s="761"/>
      <c r="NHV8" s="761"/>
      <c r="NHW8" s="761"/>
      <c r="NHX8" s="761"/>
      <c r="NHY8" s="761"/>
      <c r="NHZ8" s="761"/>
      <c r="NIA8" s="761"/>
      <c r="NIB8" s="761"/>
      <c r="NIC8" s="761"/>
      <c r="NID8" s="761"/>
      <c r="NIE8" s="761"/>
      <c r="NIF8" s="761"/>
      <c r="NIG8" s="761"/>
      <c r="NIH8" s="761"/>
      <c r="NII8" s="761"/>
      <c r="NIJ8" s="761"/>
      <c r="NIK8" s="761"/>
      <c r="NIL8" s="761"/>
      <c r="NIM8" s="761"/>
      <c r="NIN8" s="761"/>
      <c r="NIO8" s="761"/>
      <c r="NIP8" s="761"/>
      <c r="NIQ8" s="761"/>
      <c r="NIR8" s="761"/>
      <c r="NIS8" s="761"/>
      <c r="NIT8" s="761"/>
      <c r="NIU8" s="761"/>
      <c r="NIV8" s="761"/>
      <c r="NIW8" s="761"/>
      <c r="NIX8" s="761"/>
      <c r="NIY8" s="761"/>
      <c r="NIZ8" s="761"/>
      <c r="NJA8" s="761"/>
      <c r="NJB8" s="761"/>
      <c r="NJC8" s="761"/>
      <c r="NJD8" s="761"/>
      <c r="NJE8" s="761"/>
      <c r="NJF8" s="761"/>
      <c r="NJG8" s="761"/>
      <c r="NJH8" s="761"/>
      <c r="NJI8" s="761"/>
      <c r="NJJ8" s="761"/>
      <c r="NJK8" s="761"/>
      <c r="NJL8" s="761"/>
      <c r="NJM8" s="761"/>
      <c r="NJN8" s="761"/>
      <c r="NJO8" s="761"/>
      <c r="NJP8" s="761"/>
      <c r="NJQ8" s="761"/>
      <c r="NJR8" s="761"/>
      <c r="NJS8" s="761"/>
      <c r="NJT8" s="761"/>
      <c r="NJU8" s="761"/>
      <c r="NJV8" s="761"/>
      <c r="NJW8" s="761"/>
      <c r="NJX8" s="761"/>
      <c r="NJY8" s="761"/>
      <c r="NJZ8" s="761"/>
      <c r="NKA8" s="761"/>
      <c r="NKB8" s="761"/>
      <c r="NKC8" s="761"/>
      <c r="NKD8" s="761"/>
      <c r="NKE8" s="761"/>
      <c r="NKF8" s="761"/>
      <c r="NKG8" s="761"/>
      <c r="NKH8" s="761"/>
      <c r="NKI8" s="761"/>
      <c r="NKJ8" s="761"/>
      <c r="NKK8" s="761"/>
      <c r="NKL8" s="761"/>
      <c r="NKM8" s="761"/>
      <c r="NKN8" s="761"/>
      <c r="NKO8" s="761"/>
      <c r="NKP8" s="761"/>
      <c r="NKQ8" s="761"/>
      <c r="NKR8" s="761"/>
      <c r="NKS8" s="761"/>
      <c r="NKT8" s="761"/>
      <c r="NKU8" s="761"/>
      <c r="NKV8" s="761"/>
      <c r="NKW8" s="761"/>
      <c r="NKX8" s="761"/>
      <c r="NKY8" s="761"/>
      <c r="NKZ8" s="761"/>
      <c r="NLA8" s="761"/>
      <c r="NLB8" s="761"/>
      <c r="NLC8" s="761"/>
      <c r="NLD8" s="761"/>
      <c r="NLE8" s="761"/>
      <c r="NLF8" s="761"/>
      <c r="NLG8" s="761"/>
      <c r="NLH8" s="761"/>
      <c r="NLI8" s="761"/>
      <c r="NLJ8" s="761"/>
      <c r="NLK8" s="761"/>
      <c r="NLL8" s="761"/>
      <c r="NLM8" s="761"/>
      <c r="NLN8" s="761"/>
      <c r="NLO8" s="761"/>
      <c r="NLP8" s="761"/>
      <c r="NLQ8" s="761"/>
      <c r="NLR8" s="761"/>
      <c r="NLS8" s="761"/>
      <c r="NLT8" s="761"/>
      <c r="NLU8" s="761"/>
      <c r="NLV8" s="761"/>
      <c r="NLW8" s="761"/>
      <c r="NLX8" s="761"/>
      <c r="NLY8" s="761"/>
      <c r="NLZ8" s="761"/>
      <c r="NMA8" s="761"/>
      <c r="NMB8" s="761"/>
      <c r="NMC8" s="761"/>
      <c r="NMD8" s="761"/>
      <c r="NME8" s="761"/>
      <c r="NMF8" s="761"/>
      <c r="NMG8" s="761"/>
      <c r="NMH8" s="761"/>
      <c r="NMI8" s="761"/>
      <c r="NMJ8" s="761"/>
      <c r="NMK8" s="761"/>
      <c r="NML8" s="761"/>
      <c r="NMM8" s="761"/>
      <c r="NMN8" s="761"/>
      <c r="NMO8" s="761"/>
      <c r="NMP8" s="761"/>
      <c r="NMQ8" s="761"/>
      <c r="NMR8" s="761"/>
      <c r="NMS8" s="761"/>
      <c r="NMT8" s="761"/>
      <c r="NMU8" s="761"/>
      <c r="NMV8" s="761"/>
      <c r="NMW8" s="761"/>
      <c r="NMX8" s="761"/>
      <c r="NMY8" s="761"/>
      <c r="NMZ8" s="761"/>
      <c r="NNA8" s="761"/>
      <c r="NNB8" s="761"/>
      <c r="NNC8" s="761"/>
      <c r="NND8" s="761"/>
      <c r="NNE8" s="761"/>
      <c r="NNF8" s="761"/>
      <c r="NNG8" s="761"/>
      <c r="NNH8" s="761"/>
      <c r="NNI8" s="761"/>
      <c r="NNJ8" s="761"/>
      <c r="NNK8" s="761"/>
      <c r="NNL8" s="761"/>
      <c r="NNM8" s="761"/>
      <c r="NNN8" s="761"/>
      <c r="NNO8" s="761"/>
      <c r="NNP8" s="761"/>
      <c r="NNQ8" s="761"/>
      <c r="NNR8" s="761"/>
      <c r="NNS8" s="761"/>
      <c r="NNT8" s="761"/>
      <c r="NNU8" s="761"/>
      <c r="NNV8" s="761"/>
      <c r="NNW8" s="761"/>
      <c r="NNX8" s="761"/>
      <c r="NNY8" s="761"/>
      <c r="NNZ8" s="761"/>
      <c r="NOA8" s="761"/>
      <c r="NOB8" s="761"/>
      <c r="NOC8" s="761"/>
      <c r="NOD8" s="761"/>
      <c r="NOE8" s="761"/>
      <c r="NOF8" s="761"/>
      <c r="NOG8" s="761"/>
      <c r="NOH8" s="761"/>
      <c r="NOI8" s="761"/>
      <c r="NOJ8" s="761"/>
      <c r="NOK8" s="761"/>
      <c r="NOL8" s="761"/>
      <c r="NOM8" s="761"/>
      <c r="NON8" s="761"/>
      <c r="NOO8" s="761"/>
      <c r="NOP8" s="761"/>
      <c r="NOQ8" s="761"/>
      <c r="NOR8" s="761"/>
      <c r="NOS8" s="761"/>
      <c r="NOT8" s="761"/>
      <c r="NOU8" s="761"/>
      <c r="NOV8" s="761"/>
      <c r="NOW8" s="761"/>
      <c r="NOX8" s="761"/>
      <c r="NOY8" s="761"/>
      <c r="NOZ8" s="761"/>
      <c r="NPA8" s="761"/>
      <c r="NPB8" s="761"/>
      <c r="NPC8" s="761"/>
      <c r="NPD8" s="761"/>
      <c r="NPE8" s="761"/>
      <c r="NPF8" s="761"/>
      <c r="NPG8" s="761"/>
      <c r="NPH8" s="761"/>
      <c r="NPI8" s="761"/>
      <c r="NPJ8" s="761"/>
      <c r="NPK8" s="761"/>
      <c r="NPL8" s="761"/>
      <c r="NPM8" s="761"/>
      <c r="NPN8" s="761"/>
      <c r="NPO8" s="761"/>
      <c r="NPP8" s="761"/>
      <c r="NPQ8" s="761"/>
      <c r="NPR8" s="761"/>
      <c r="NPS8" s="761"/>
      <c r="NPT8" s="761"/>
      <c r="NPU8" s="761"/>
      <c r="NPV8" s="761"/>
      <c r="NPW8" s="761"/>
      <c r="NPX8" s="761"/>
      <c r="NPY8" s="761"/>
      <c r="NPZ8" s="761"/>
      <c r="NQA8" s="761"/>
      <c r="NQB8" s="761"/>
      <c r="NQC8" s="761"/>
      <c r="NQD8" s="761"/>
      <c r="NQE8" s="761"/>
      <c r="NQF8" s="761"/>
      <c r="NQG8" s="761"/>
      <c r="NQH8" s="761"/>
      <c r="NQI8" s="761"/>
      <c r="NQJ8" s="761"/>
      <c r="NQK8" s="761"/>
      <c r="NQL8" s="761"/>
      <c r="NQM8" s="761"/>
      <c r="NQN8" s="761"/>
      <c r="NQO8" s="761"/>
      <c r="NQP8" s="761"/>
      <c r="NQQ8" s="761"/>
      <c r="NQR8" s="761"/>
      <c r="NQS8" s="761"/>
      <c r="NQT8" s="761"/>
      <c r="NQU8" s="761"/>
      <c r="NQV8" s="761"/>
      <c r="NQW8" s="761"/>
      <c r="NQX8" s="761"/>
      <c r="NQY8" s="761"/>
      <c r="NQZ8" s="761"/>
      <c r="NRA8" s="761"/>
      <c r="NRB8" s="761"/>
      <c r="NRC8" s="761"/>
      <c r="NRD8" s="761"/>
      <c r="NRE8" s="761"/>
      <c r="NRF8" s="761"/>
      <c r="NRG8" s="761"/>
      <c r="NRH8" s="761"/>
      <c r="NRI8" s="761"/>
      <c r="NRJ8" s="761"/>
      <c r="NRK8" s="761"/>
      <c r="NRL8" s="761"/>
      <c r="NRM8" s="761"/>
      <c r="NRN8" s="761"/>
      <c r="NRO8" s="761"/>
      <c r="NRP8" s="761"/>
      <c r="NRQ8" s="761"/>
      <c r="NRR8" s="761"/>
      <c r="NRS8" s="761"/>
      <c r="NRT8" s="761"/>
      <c r="NRU8" s="761"/>
      <c r="NRV8" s="761"/>
      <c r="NRW8" s="761"/>
      <c r="NRX8" s="761"/>
      <c r="NRY8" s="761"/>
      <c r="NRZ8" s="761"/>
      <c r="NSA8" s="761"/>
      <c r="NSB8" s="761"/>
      <c r="NSC8" s="761"/>
      <c r="NSD8" s="761"/>
      <c r="NSE8" s="761"/>
      <c r="NSF8" s="761"/>
      <c r="NSG8" s="761"/>
      <c r="NSH8" s="761"/>
      <c r="NSI8" s="761"/>
      <c r="NSJ8" s="761"/>
      <c r="NSK8" s="761"/>
      <c r="NSL8" s="761"/>
      <c r="NSM8" s="761"/>
      <c r="NSN8" s="761"/>
      <c r="NSO8" s="761"/>
      <c r="NSP8" s="761"/>
      <c r="NSQ8" s="761"/>
      <c r="NSR8" s="761"/>
      <c r="NSS8" s="761"/>
      <c r="NST8" s="761"/>
      <c r="NSU8" s="761"/>
      <c r="NSV8" s="761"/>
      <c r="NSW8" s="761"/>
      <c r="NSX8" s="761"/>
      <c r="NSY8" s="761"/>
      <c r="NSZ8" s="761"/>
      <c r="NTA8" s="761"/>
      <c r="NTB8" s="761"/>
      <c r="NTC8" s="761"/>
      <c r="NTD8" s="761"/>
      <c r="NTE8" s="761"/>
      <c r="NTF8" s="761"/>
      <c r="NTG8" s="761"/>
      <c r="NTH8" s="761"/>
      <c r="NTI8" s="761"/>
      <c r="NTJ8" s="761"/>
      <c r="NTK8" s="761"/>
      <c r="NTL8" s="761"/>
      <c r="NTM8" s="761"/>
      <c r="NTN8" s="761"/>
      <c r="NTO8" s="761"/>
      <c r="NTP8" s="761"/>
      <c r="NTQ8" s="761"/>
      <c r="NTR8" s="761"/>
      <c r="NTS8" s="761"/>
      <c r="NTT8" s="761"/>
      <c r="NTU8" s="761"/>
      <c r="NTV8" s="761"/>
      <c r="NTW8" s="761"/>
      <c r="NTX8" s="761"/>
      <c r="NTY8" s="761"/>
      <c r="NTZ8" s="761"/>
      <c r="NUA8" s="761"/>
      <c r="NUB8" s="761"/>
      <c r="NUC8" s="761"/>
      <c r="NUD8" s="761"/>
      <c r="NUE8" s="761"/>
      <c r="NUF8" s="761"/>
      <c r="NUG8" s="761"/>
      <c r="NUH8" s="761"/>
      <c r="NUI8" s="761"/>
      <c r="NUJ8" s="761"/>
      <c r="NUK8" s="761"/>
      <c r="NUL8" s="761"/>
      <c r="NUM8" s="761"/>
      <c r="NUN8" s="761"/>
      <c r="NUO8" s="761"/>
      <c r="NUP8" s="761"/>
      <c r="NUQ8" s="761"/>
      <c r="NUR8" s="761"/>
      <c r="NUS8" s="761"/>
      <c r="NUT8" s="761"/>
      <c r="NUU8" s="761"/>
      <c r="NUV8" s="761"/>
      <c r="NUW8" s="761"/>
      <c r="NUX8" s="761"/>
      <c r="NUY8" s="761"/>
      <c r="NUZ8" s="761"/>
      <c r="NVA8" s="761"/>
      <c r="NVB8" s="761"/>
      <c r="NVC8" s="761"/>
      <c r="NVD8" s="761"/>
      <c r="NVE8" s="761"/>
      <c r="NVF8" s="761"/>
      <c r="NVG8" s="761"/>
      <c r="NVH8" s="761"/>
      <c r="NVI8" s="761"/>
      <c r="NVJ8" s="761"/>
      <c r="NVK8" s="761"/>
      <c r="NVL8" s="761"/>
      <c r="NVM8" s="761"/>
      <c r="NVN8" s="761"/>
      <c r="NVO8" s="761"/>
      <c r="NVP8" s="761"/>
      <c r="NVQ8" s="761"/>
      <c r="NVR8" s="761"/>
      <c r="NVS8" s="761"/>
      <c r="NVT8" s="761"/>
      <c r="NVU8" s="761"/>
      <c r="NVV8" s="761"/>
      <c r="NVW8" s="761"/>
      <c r="NVX8" s="761"/>
      <c r="NVY8" s="761"/>
      <c r="NVZ8" s="761"/>
      <c r="NWA8" s="761"/>
      <c r="NWB8" s="761"/>
      <c r="NWC8" s="761"/>
      <c r="NWD8" s="761"/>
      <c r="NWE8" s="761"/>
      <c r="NWF8" s="761"/>
      <c r="NWG8" s="761"/>
      <c r="NWH8" s="761"/>
      <c r="NWI8" s="761"/>
      <c r="NWJ8" s="761"/>
      <c r="NWK8" s="761"/>
      <c r="NWL8" s="761"/>
      <c r="NWM8" s="761"/>
      <c r="NWN8" s="761"/>
      <c r="NWO8" s="761"/>
      <c r="NWP8" s="761"/>
      <c r="NWQ8" s="761"/>
      <c r="NWR8" s="761"/>
      <c r="NWS8" s="761"/>
      <c r="NWT8" s="761"/>
      <c r="NWU8" s="761"/>
      <c r="NWV8" s="761"/>
      <c r="NWW8" s="761"/>
      <c r="NWX8" s="761"/>
      <c r="NWY8" s="761"/>
      <c r="NWZ8" s="761"/>
      <c r="NXA8" s="761"/>
      <c r="NXB8" s="761"/>
      <c r="NXC8" s="761"/>
      <c r="NXD8" s="761"/>
      <c r="NXE8" s="761"/>
      <c r="NXF8" s="761"/>
      <c r="NXG8" s="761"/>
      <c r="NXH8" s="761"/>
      <c r="NXI8" s="761"/>
      <c r="NXJ8" s="761"/>
      <c r="NXK8" s="761"/>
      <c r="NXL8" s="761"/>
      <c r="NXM8" s="761"/>
      <c r="NXN8" s="761"/>
      <c r="NXO8" s="761"/>
      <c r="NXP8" s="761"/>
      <c r="NXQ8" s="761"/>
      <c r="NXR8" s="761"/>
      <c r="NXS8" s="761"/>
      <c r="NXT8" s="761"/>
      <c r="NXU8" s="761"/>
      <c r="NXV8" s="761"/>
      <c r="NXW8" s="761"/>
      <c r="NXX8" s="761"/>
      <c r="NXY8" s="761"/>
      <c r="NXZ8" s="761"/>
      <c r="NYA8" s="761"/>
      <c r="NYB8" s="761"/>
      <c r="NYC8" s="761"/>
      <c r="NYD8" s="761"/>
      <c r="NYE8" s="761"/>
      <c r="NYF8" s="761"/>
      <c r="NYG8" s="761"/>
      <c r="NYH8" s="761"/>
      <c r="NYI8" s="761"/>
      <c r="NYJ8" s="761"/>
      <c r="NYK8" s="761"/>
      <c r="NYL8" s="761"/>
      <c r="NYM8" s="761"/>
      <c r="NYN8" s="761"/>
      <c r="NYO8" s="761"/>
      <c r="NYP8" s="761"/>
      <c r="NYQ8" s="761"/>
      <c r="NYR8" s="761"/>
      <c r="NYS8" s="761"/>
      <c r="NYT8" s="761"/>
      <c r="NYU8" s="761"/>
      <c r="NYV8" s="761"/>
      <c r="NYW8" s="761"/>
      <c r="NYX8" s="761"/>
      <c r="NYY8" s="761"/>
      <c r="NYZ8" s="761"/>
      <c r="NZA8" s="761"/>
      <c r="NZB8" s="761"/>
      <c r="NZC8" s="761"/>
      <c r="NZD8" s="761"/>
      <c r="NZE8" s="761"/>
      <c r="NZF8" s="761"/>
      <c r="NZG8" s="761"/>
      <c r="NZH8" s="761"/>
      <c r="NZI8" s="761"/>
      <c r="NZJ8" s="761"/>
      <c r="NZK8" s="761"/>
      <c r="NZL8" s="761"/>
      <c r="NZM8" s="761"/>
      <c r="NZN8" s="761"/>
      <c r="NZO8" s="761"/>
      <c r="NZP8" s="761"/>
      <c r="NZQ8" s="761"/>
      <c r="NZR8" s="761"/>
      <c r="NZS8" s="761"/>
      <c r="NZT8" s="761"/>
      <c r="NZU8" s="761"/>
      <c r="NZV8" s="761"/>
      <c r="NZW8" s="761"/>
      <c r="NZX8" s="761"/>
      <c r="NZY8" s="761"/>
      <c r="NZZ8" s="761"/>
      <c r="OAA8" s="761"/>
      <c r="OAB8" s="761"/>
      <c r="OAC8" s="761"/>
      <c r="OAD8" s="761"/>
      <c r="OAE8" s="761"/>
      <c r="OAF8" s="761"/>
      <c r="OAG8" s="761"/>
      <c r="OAH8" s="761"/>
      <c r="OAI8" s="761"/>
      <c r="OAJ8" s="761"/>
      <c r="OAK8" s="761"/>
      <c r="OAL8" s="761"/>
      <c r="OAM8" s="761"/>
      <c r="OAN8" s="761"/>
      <c r="OAO8" s="761"/>
      <c r="OAP8" s="761"/>
      <c r="OAQ8" s="761"/>
      <c r="OAR8" s="761"/>
      <c r="OAS8" s="761"/>
      <c r="OAT8" s="761"/>
      <c r="OAU8" s="761"/>
      <c r="OAV8" s="761"/>
      <c r="OAW8" s="761"/>
      <c r="OAX8" s="761"/>
      <c r="OAY8" s="761"/>
      <c r="OAZ8" s="761"/>
      <c r="OBA8" s="761"/>
      <c r="OBB8" s="761"/>
      <c r="OBC8" s="761"/>
      <c r="OBD8" s="761"/>
      <c r="OBE8" s="761"/>
      <c r="OBF8" s="761"/>
      <c r="OBG8" s="761"/>
      <c r="OBH8" s="761"/>
      <c r="OBI8" s="761"/>
      <c r="OBJ8" s="761"/>
      <c r="OBK8" s="761"/>
      <c r="OBL8" s="761"/>
      <c r="OBM8" s="761"/>
      <c r="OBN8" s="761"/>
      <c r="OBO8" s="761"/>
      <c r="OBP8" s="761"/>
      <c r="OBQ8" s="761"/>
      <c r="OBR8" s="761"/>
      <c r="OBS8" s="761"/>
      <c r="OBT8" s="761"/>
      <c r="OBU8" s="761"/>
      <c r="OBV8" s="761"/>
      <c r="OBW8" s="761"/>
      <c r="OBX8" s="761"/>
      <c r="OBY8" s="761"/>
      <c r="OBZ8" s="761"/>
      <c r="OCA8" s="761"/>
      <c r="OCB8" s="761"/>
      <c r="OCC8" s="761"/>
      <c r="OCD8" s="761"/>
      <c r="OCE8" s="761"/>
      <c r="OCF8" s="761"/>
      <c r="OCG8" s="761"/>
      <c r="OCH8" s="761"/>
      <c r="OCI8" s="761"/>
      <c r="OCJ8" s="761"/>
      <c r="OCK8" s="761"/>
      <c r="OCL8" s="761"/>
      <c r="OCM8" s="761"/>
      <c r="OCN8" s="761"/>
      <c r="OCO8" s="761"/>
      <c r="OCP8" s="761"/>
      <c r="OCQ8" s="761"/>
      <c r="OCR8" s="761"/>
      <c r="OCS8" s="761"/>
      <c r="OCT8" s="761"/>
      <c r="OCU8" s="761"/>
      <c r="OCV8" s="761"/>
      <c r="OCW8" s="761"/>
      <c r="OCX8" s="761"/>
      <c r="OCY8" s="761"/>
      <c r="OCZ8" s="761"/>
      <c r="ODA8" s="761"/>
      <c r="ODB8" s="761"/>
      <c r="ODC8" s="761"/>
      <c r="ODD8" s="761"/>
      <c r="ODE8" s="761"/>
      <c r="ODF8" s="761"/>
      <c r="ODG8" s="761"/>
      <c r="ODH8" s="761"/>
      <c r="ODI8" s="761"/>
      <c r="ODJ8" s="761"/>
      <c r="ODK8" s="761"/>
      <c r="ODL8" s="761"/>
      <c r="ODM8" s="761"/>
      <c r="ODN8" s="761"/>
      <c r="ODO8" s="761"/>
      <c r="ODP8" s="761"/>
      <c r="ODQ8" s="761"/>
      <c r="ODR8" s="761"/>
      <c r="ODS8" s="761"/>
      <c r="ODT8" s="761"/>
      <c r="ODU8" s="761"/>
      <c r="ODV8" s="761"/>
      <c r="ODW8" s="761"/>
      <c r="ODX8" s="761"/>
      <c r="ODY8" s="761"/>
      <c r="ODZ8" s="761"/>
      <c r="OEA8" s="761"/>
      <c r="OEB8" s="761"/>
      <c r="OEC8" s="761"/>
      <c r="OED8" s="761"/>
      <c r="OEE8" s="761"/>
      <c r="OEF8" s="761"/>
      <c r="OEG8" s="761"/>
      <c r="OEH8" s="761"/>
      <c r="OEI8" s="761"/>
      <c r="OEJ8" s="761"/>
      <c r="OEK8" s="761"/>
      <c r="OEL8" s="761"/>
      <c r="OEM8" s="761"/>
      <c r="OEN8" s="761"/>
      <c r="OEO8" s="761"/>
      <c r="OEP8" s="761"/>
      <c r="OEQ8" s="761"/>
      <c r="OER8" s="761"/>
      <c r="OES8" s="761"/>
      <c r="OET8" s="761"/>
      <c r="OEU8" s="761"/>
      <c r="OEV8" s="761"/>
      <c r="OEW8" s="761"/>
      <c r="OEX8" s="761"/>
      <c r="OEY8" s="761"/>
      <c r="OEZ8" s="761"/>
      <c r="OFA8" s="761"/>
      <c r="OFB8" s="761"/>
      <c r="OFC8" s="761"/>
      <c r="OFD8" s="761"/>
      <c r="OFE8" s="761"/>
      <c r="OFF8" s="761"/>
      <c r="OFG8" s="761"/>
      <c r="OFH8" s="761"/>
      <c r="OFI8" s="761"/>
      <c r="OFJ8" s="761"/>
      <c r="OFK8" s="761"/>
      <c r="OFL8" s="761"/>
      <c r="OFM8" s="761"/>
      <c r="OFN8" s="761"/>
      <c r="OFO8" s="761"/>
      <c r="OFP8" s="761"/>
      <c r="OFQ8" s="761"/>
      <c r="OFR8" s="761"/>
      <c r="OFS8" s="761"/>
      <c r="OFT8" s="761"/>
      <c r="OFU8" s="761"/>
      <c r="OFV8" s="761"/>
      <c r="OFW8" s="761"/>
      <c r="OFX8" s="761"/>
      <c r="OFY8" s="761"/>
      <c r="OFZ8" s="761"/>
      <c r="OGA8" s="761"/>
      <c r="OGB8" s="761"/>
      <c r="OGC8" s="761"/>
      <c r="OGD8" s="761"/>
      <c r="OGE8" s="761"/>
      <c r="OGF8" s="761"/>
      <c r="OGG8" s="761"/>
      <c r="OGH8" s="761"/>
      <c r="OGI8" s="761"/>
      <c r="OGJ8" s="761"/>
      <c r="OGK8" s="761"/>
      <c r="OGL8" s="761"/>
      <c r="OGM8" s="761"/>
      <c r="OGN8" s="761"/>
      <c r="OGO8" s="761"/>
      <c r="OGP8" s="761"/>
      <c r="OGQ8" s="761"/>
      <c r="OGR8" s="761"/>
      <c r="OGS8" s="761"/>
      <c r="OGT8" s="761"/>
      <c r="OGU8" s="761"/>
      <c r="OGV8" s="761"/>
      <c r="OGW8" s="761"/>
      <c r="OGX8" s="761"/>
      <c r="OGY8" s="761"/>
      <c r="OGZ8" s="761"/>
      <c r="OHA8" s="761"/>
      <c r="OHB8" s="761"/>
      <c r="OHC8" s="761"/>
      <c r="OHD8" s="761"/>
      <c r="OHE8" s="761"/>
      <c r="OHF8" s="761"/>
      <c r="OHG8" s="761"/>
      <c r="OHH8" s="761"/>
      <c r="OHI8" s="761"/>
      <c r="OHJ8" s="761"/>
      <c r="OHK8" s="761"/>
      <c r="OHL8" s="761"/>
      <c r="OHM8" s="761"/>
      <c r="OHN8" s="761"/>
      <c r="OHO8" s="761"/>
      <c r="OHP8" s="761"/>
      <c r="OHQ8" s="761"/>
      <c r="OHR8" s="761"/>
      <c r="OHS8" s="761"/>
      <c r="OHT8" s="761"/>
      <c r="OHU8" s="761"/>
      <c r="OHV8" s="761"/>
      <c r="OHW8" s="761"/>
      <c r="OHX8" s="761"/>
      <c r="OHY8" s="761"/>
      <c r="OHZ8" s="761"/>
      <c r="OIA8" s="761"/>
      <c r="OIB8" s="761"/>
      <c r="OIC8" s="761"/>
      <c r="OID8" s="761"/>
      <c r="OIE8" s="761"/>
      <c r="OIF8" s="761"/>
      <c r="OIG8" s="761"/>
      <c r="OIH8" s="761"/>
      <c r="OII8" s="761"/>
      <c r="OIJ8" s="761"/>
      <c r="OIK8" s="761"/>
      <c r="OIL8" s="761"/>
      <c r="OIM8" s="761"/>
      <c r="OIN8" s="761"/>
      <c r="OIO8" s="761"/>
      <c r="OIP8" s="761"/>
      <c r="OIQ8" s="761"/>
      <c r="OIR8" s="761"/>
      <c r="OIS8" s="761"/>
      <c r="OIT8" s="761"/>
      <c r="OIU8" s="761"/>
      <c r="OIV8" s="761"/>
      <c r="OIW8" s="761"/>
      <c r="OIX8" s="761"/>
      <c r="OIY8" s="761"/>
      <c r="OIZ8" s="761"/>
      <c r="OJA8" s="761"/>
      <c r="OJB8" s="761"/>
      <c r="OJC8" s="761"/>
      <c r="OJD8" s="761"/>
      <c r="OJE8" s="761"/>
      <c r="OJF8" s="761"/>
      <c r="OJG8" s="761"/>
      <c r="OJH8" s="761"/>
      <c r="OJI8" s="761"/>
      <c r="OJJ8" s="761"/>
      <c r="OJK8" s="761"/>
      <c r="OJL8" s="761"/>
      <c r="OJM8" s="761"/>
      <c r="OJN8" s="761"/>
      <c r="OJO8" s="761"/>
      <c r="OJP8" s="761"/>
      <c r="OJQ8" s="761"/>
      <c r="OJR8" s="761"/>
      <c r="OJS8" s="761"/>
      <c r="OJT8" s="761"/>
      <c r="OJU8" s="761"/>
      <c r="OJV8" s="761"/>
      <c r="OJW8" s="761"/>
      <c r="OJX8" s="761"/>
      <c r="OJY8" s="761"/>
      <c r="OJZ8" s="761"/>
      <c r="OKA8" s="761"/>
      <c r="OKB8" s="761"/>
      <c r="OKC8" s="761"/>
      <c r="OKD8" s="761"/>
      <c r="OKE8" s="761"/>
      <c r="OKF8" s="761"/>
      <c r="OKG8" s="761"/>
      <c r="OKH8" s="761"/>
      <c r="OKI8" s="761"/>
      <c r="OKJ8" s="761"/>
      <c r="OKK8" s="761"/>
      <c r="OKL8" s="761"/>
      <c r="OKM8" s="761"/>
      <c r="OKN8" s="761"/>
      <c r="OKO8" s="761"/>
      <c r="OKP8" s="761"/>
      <c r="OKQ8" s="761"/>
      <c r="OKR8" s="761"/>
      <c r="OKS8" s="761"/>
      <c r="OKT8" s="761"/>
      <c r="OKU8" s="761"/>
      <c r="OKV8" s="761"/>
      <c r="OKW8" s="761"/>
      <c r="OKX8" s="761"/>
      <c r="OKY8" s="761"/>
      <c r="OKZ8" s="761"/>
      <c r="OLA8" s="761"/>
      <c r="OLB8" s="761"/>
      <c r="OLC8" s="761"/>
      <c r="OLD8" s="761"/>
      <c r="OLE8" s="761"/>
      <c r="OLF8" s="761"/>
      <c r="OLG8" s="761"/>
      <c r="OLH8" s="761"/>
      <c r="OLI8" s="761"/>
      <c r="OLJ8" s="761"/>
      <c r="OLK8" s="761"/>
      <c r="OLL8" s="761"/>
      <c r="OLM8" s="761"/>
      <c r="OLN8" s="761"/>
      <c r="OLO8" s="761"/>
      <c r="OLP8" s="761"/>
      <c r="OLQ8" s="761"/>
      <c r="OLR8" s="761"/>
      <c r="OLS8" s="761"/>
      <c r="OLT8" s="761"/>
      <c r="OLU8" s="761"/>
      <c r="OLV8" s="761"/>
      <c r="OLW8" s="761"/>
      <c r="OLX8" s="761"/>
      <c r="OLY8" s="761"/>
      <c r="OLZ8" s="761"/>
      <c r="OMA8" s="761"/>
      <c r="OMB8" s="761"/>
      <c r="OMC8" s="761"/>
      <c r="OMD8" s="761"/>
      <c r="OME8" s="761"/>
      <c r="OMF8" s="761"/>
      <c r="OMG8" s="761"/>
      <c r="OMH8" s="761"/>
      <c r="OMI8" s="761"/>
      <c r="OMJ8" s="761"/>
      <c r="OMK8" s="761"/>
      <c r="OML8" s="761"/>
      <c r="OMM8" s="761"/>
      <c r="OMN8" s="761"/>
      <c r="OMO8" s="761"/>
      <c r="OMP8" s="761"/>
      <c r="OMQ8" s="761"/>
      <c r="OMR8" s="761"/>
      <c r="OMS8" s="761"/>
      <c r="OMT8" s="761"/>
      <c r="OMU8" s="761"/>
      <c r="OMV8" s="761"/>
      <c r="OMW8" s="761"/>
      <c r="OMX8" s="761"/>
      <c r="OMY8" s="761"/>
      <c r="OMZ8" s="761"/>
      <c r="ONA8" s="761"/>
      <c r="ONB8" s="761"/>
      <c r="ONC8" s="761"/>
      <c r="OND8" s="761"/>
      <c r="ONE8" s="761"/>
      <c r="ONF8" s="761"/>
      <c r="ONG8" s="761"/>
      <c r="ONH8" s="761"/>
      <c r="ONI8" s="761"/>
      <c r="ONJ8" s="761"/>
      <c r="ONK8" s="761"/>
      <c r="ONL8" s="761"/>
      <c r="ONM8" s="761"/>
      <c r="ONN8" s="761"/>
      <c r="ONO8" s="761"/>
      <c r="ONP8" s="761"/>
      <c r="ONQ8" s="761"/>
      <c r="ONR8" s="761"/>
      <c r="ONS8" s="761"/>
      <c r="ONT8" s="761"/>
      <c r="ONU8" s="761"/>
      <c r="ONV8" s="761"/>
      <c r="ONW8" s="761"/>
      <c r="ONX8" s="761"/>
      <c r="ONY8" s="761"/>
      <c r="ONZ8" s="761"/>
      <c r="OOA8" s="761"/>
      <c r="OOB8" s="761"/>
      <c r="OOC8" s="761"/>
      <c r="OOD8" s="761"/>
      <c r="OOE8" s="761"/>
      <c r="OOF8" s="761"/>
      <c r="OOG8" s="761"/>
      <c r="OOH8" s="761"/>
      <c r="OOI8" s="761"/>
      <c r="OOJ8" s="761"/>
      <c r="OOK8" s="761"/>
      <c r="OOL8" s="761"/>
      <c r="OOM8" s="761"/>
      <c r="OON8" s="761"/>
      <c r="OOO8" s="761"/>
      <c r="OOP8" s="761"/>
      <c r="OOQ8" s="761"/>
      <c r="OOR8" s="761"/>
      <c r="OOS8" s="761"/>
      <c r="OOT8" s="761"/>
      <c r="OOU8" s="761"/>
      <c r="OOV8" s="761"/>
      <c r="OOW8" s="761"/>
      <c r="OOX8" s="761"/>
      <c r="OOY8" s="761"/>
      <c r="OOZ8" s="761"/>
      <c r="OPA8" s="761"/>
      <c r="OPB8" s="761"/>
      <c r="OPC8" s="761"/>
      <c r="OPD8" s="761"/>
      <c r="OPE8" s="761"/>
      <c r="OPF8" s="761"/>
      <c r="OPG8" s="761"/>
      <c r="OPH8" s="761"/>
      <c r="OPI8" s="761"/>
      <c r="OPJ8" s="761"/>
      <c r="OPK8" s="761"/>
      <c r="OPL8" s="761"/>
      <c r="OPM8" s="761"/>
      <c r="OPN8" s="761"/>
      <c r="OPO8" s="761"/>
      <c r="OPP8" s="761"/>
      <c r="OPQ8" s="761"/>
      <c r="OPR8" s="761"/>
      <c r="OPS8" s="761"/>
      <c r="OPT8" s="761"/>
      <c r="OPU8" s="761"/>
      <c r="OPV8" s="761"/>
      <c r="OPW8" s="761"/>
      <c r="OPX8" s="761"/>
      <c r="OPY8" s="761"/>
      <c r="OPZ8" s="761"/>
      <c r="OQA8" s="761"/>
      <c r="OQB8" s="761"/>
      <c r="OQC8" s="761"/>
      <c r="OQD8" s="761"/>
      <c r="OQE8" s="761"/>
      <c r="OQF8" s="761"/>
      <c r="OQG8" s="761"/>
      <c r="OQH8" s="761"/>
      <c r="OQI8" s="761"/>
      <c r="OQJ8" s="761"/>
      <c r="OQK8" s="761"/>
      <c r="OQL8" s="761"/>
      <c r="OQM8" s="761"/>
      <c r="OQN8" s="761"/>
      <c r="OQO8" s="761"/>
      <c r="OQP8" s="761"/>
      <c r="OQQ8" s="761"/>
      <c r="OQR8" s="761"/>
      <c r="OQS8" s="761"/>
      <c r="OQT8" s="761"/>
      <c r="OQU8" s="761"/>
      <c r="OQV8" s="761"/>
      <c r="OQW8" s="761"/>
      <c r="OQX8" s="761"/>
      <c r="OQY8" s="761"/>
      <c r="OQZ8" s="761"/>
      <c r="ORA8" s="761"/>
      <c r="ORB8" s="761"/>
      <c r="ORC8" s="761"/>
      <c r="ORD8" s="761"/>
      <c r="ORE8" s="761"/>
      <c r="ORF8" s="761"/>
      <c r="ORG8" s="761"/>
      <c r="ORH8" s="761"/>
      <c r="ORI8" s="761"/>
      <c r="ORJ8" s="761"/>
      <c r="ORK8" s="761"/>
      <c r="ORL8" s="761"/>
      <c r="ORM8" s="761"/>
      <c r="ORN8" s="761"/>
      <c r="ORO8" s="761"/>
      <c r="ORP8" s="761"/>
      <c r="ORQ8" s="761"/>
      <c r="ORR8" s="761"/>
      <c r="ORS8" s="761"/>
      <c r="ORT8" s="761"/>
      <c r="ORU8" s="761"/>
      <c r="ORV8" s="761"/>
      <c r="ORW8" s="761"/>
      <c r="ORX8" s="761"/>
      <c r="ORY8" s="761"/>
      <c r="ORZ8" s="761"/>
      <c r="OSA8" s="761"/>
      <c r="OSB8" s="761"/>
      <c r="OSC8" s="761"/>
      <c r="OSD8" s="761"/>
      <c r="OSE8" s="761"/>
      <c r="OSF8" s="761"/>
      <c r="OSG8" s="761"/>
      <c r="OSH8" s="761"/>
      <c r="OSI8" s="761"/>
      <c r="OSJ8" s="761"/>
      <c r="OSK8" s="761"/>
      <c r="OSL8" s="761"/>
      <c r="OSM8" s="761"/>
      <c r="OSN8" s="761"/>
      <c r="OSO8" s="761"/>
      <c r="OSP8" s="761"/>
      <c r="OSQ8" s="761"/>
      <c r="OSR8" s="761"/>
      <c r="OSS8" s="761"/>
      <c r="OST8" s="761"/>
      <c r="OSU8" s="761"/>
      <c r="OSV8" s="761"/>
      <c r="OSW8" s="761"/>
      <c r="OSX8" s="761"/>
      <c r="OSY8" s="761"/>
      <c r="OSZ8" s="761"/>
      <c r="OTA8" s="761"/>
      <c r="OTB8" s="761"/>
      <c r="OTC8" s="761"/>
      <c r="OTD8" s="761"/>
      <c r="OTE8" s="761"/>
      <c r="OTF8" s="761"/>
      <c r="OTG8" s="761"/>
      <c r="OTH8" s="761"/>
      <c r="OTI8" s="761"/>
      <c r="OTJ8" s="761"/>
      <c r="OTK8" s="761"/>
      <c r="OTL8" s="761"/>
      <c r="OTM8" s="761"/>
      <c r="OTN8" s="761"/>
      <c r="OTO8" s="761"/>
      <c r="OTP8" s="761"/>
      <c r="OTQ8" s="761"/>
      <c r="OTR8" s="761"/>
      <c r="OTS8" s="761"/>
      <c r="OTT8" s="761"/>
      <c r="OTU8" s="761"/>
      <c r="OTV8" s="761"/>
      <c r="OTW8" s="761"/>
      <c r="OTX8" s="761"/>
      <c r="OTY8" s="761"/>
      <c r="OTZ8" s="761"/>
      <c r="OUA8" s="761"/>
      <c r="OUB8" s="761"/>
      <c r="OUC8" s="761"/>
      <c r="OUD8" s="761"/>
      <c r="OUE8" s="761"/>
      <c r="OUF8" s="761"/>
      <c r="OUG8" s="761"/>
      <c r="OUH8" s="761"/>
      <c r="OUI8" s="761"/>
      <c r="OUJ8" s="761"/>
      <c r="OUK8" s="761"/>
      <c r="OUL8" s="761"/>
      <c r="OUM8" s="761"/>
      <c r="OUN8" s="761"/>
      <c r="OUO8" s="761"/>
      <c r="OUP8" s="761"/>
      <c r="OUQ8" s="761"/>
      <c r="OUR8" s="761"/>
      <c r="OUS8" s="761"/>
      <c r="OUT8" s="761"/>
      <c r="OUU8" s="761"/>
      <c r="OUV8" s="761"/>
      <c r="OUW8" s="761"/>
      <c r="OUX8" s="761"/>
      <c r="OUY8" s="761"/>
      <c r="OUZ8" s="761"/>
      <c r="OVA8" s="761"/>
      <c r="OVB8" s="761"/>
      <c r="OVC8" s="761"/>
      <c r="OVD8" s="761"/>
      <c r="OVE8" s="761"/>
      <c r="OVF8" s="761"/>
      <c r="OVG8" s="761"/>
      <c r="OVH8" s="761"/>
      <c r="OVI8" s="761"/>
      <c r="OVJ8" s="761"/>
      <c r="OVK8" s="761"/>
      <c r="OVL8" s="761"/>
      <c r="OVM8" s="761"/>
      <c r="OVN8" s="761"/>
      <c r="OVO8" s="761"/>
      <c r="OVP8" s="761"/>
      <c r="OVQ8" s="761"/>
      <c r="OVR8" s="761"/>
      <c r="OVS8" s="761"/>
      <c r="OVT8" s="761"/>
      <c r="OVU8" s="761"/>
      <c r="OVV8" s="761"/>
      <c r="OVW8" s="761"/>
      <c r="OVX8" s="761"/>
      <c r="OVY8" s="761"/>
      <c r="OVZ8" s="761"/>
      <c r="OWA8" s="761"/>
      <c r="OWB8" s="761"/>
      <c r="OWC8" s="761"/>
      <c r="OWD8" s="761"/>
      <c r="OWE8" s="761"/>
      <c r="OWF8" s="761"/>
      <c r="OWG8" s="761"/>
      <c r="OWH8" s="761"/>
      <c r="OWI8" s="761"/>
      <c r="OWJ8" s="761"/>
      <c r="OWK8" s="761"/>
      <c r="OWL8" s="761"/>
      <c r="OWM8" s="761"/>
      <c r="OWN8" s="761"/>
      <c r="OWO8" s="761"/>
      <c r="OWP8" s="761"/>
      <c r="OWQ8" s="761"/>
      <c r="OWR8" s="761"/>
      <c r="OWS8" s="761"/>
      <c r="OWT8" s="761"/>
      <c r="OWU8" s="761"/>
      <c r="OWV8" s="761"/>
      <c r="OWW8" s="761"/>
      <c r="OWX8" s="761"/>
      <c r="OWY8" s="761"/>
      <c r="OWZ8" s="761"/>
      <c r="OXA8" s="761"/>
      <c r="OXB8" s="761"/>
      <c r="OXC8" s="761"/>
      <c r="OXD8" s="761"/>
      <c r="OXE8" s="761"/>
      <c r="OXF8" s="761"/>
      <c r="OXG8" s="761"/>
      <c r="OXH8" s="761"/>
      <c r="OXI8" s="761"/>
      <c r="OXJ8" s="761"/>
      <c r="OXK8" s="761"/>
      <c r="OXL8" s="761"/>
      <c r="OXM8" s="761"/>
      <c r="OXN8" s="761"/>
      <c r="OXO8" s="761"/>
      <c r="OXP8" s="761"/>
      <c r="OXQ8" s="761"/>
      <c r="OXR8" s="761"/>
      <c r="OXS8" s="761"/>
      <c r="OXT8" s="761"/>
      <c r="OXU8" s="761"/>
      <c r="OXV8" s="761"/>
      <c r="OXW8" s="761"/>
      <c r="OXX8" s="761"/>
      <c r="OXY8" s="761"/>
      <c r="OXZ8" s="761"/>
      <c r="OYA8" s="761"/>
      <c r="OYB8" s="761"/>
      <c r="OYC8" s="761"/>
      <c r="OYD8" s="761"/>
      <c r="OYE8" s="761"/>
      <c r="OYF8" s="761"/>
      <c r="OYG8" s="761"/>
      <c r="OYH8" s="761"/>
      <c r="OYI8" s="761"/>
      <c r="OYJ8" s="761"/>
      <c r="OYK8" s="761"/>
      <c r="OYL8" s="761"/>
      <c r="OYM8" s="761"/>
      <c r="OYN8" s="761"/>
      <c r="OYO8" s="761"/>
      <c r="OYP8" s="761"/>
      <c r="OYQ8" s="761"/>
      <c r="OYR8" s="761"/>
      <c r="OYS8" s="761"/>
      <c r="OYT8" s="761"/>
      <c r="OYU8" s="761"/>
      <c r="OYV8" s="761"/>
      <c r="OYW8" s="761"/>
      <c r="OYX8" s="761"/>
      <c r="OYY8" s="761"/>
      <c r="OYZ8" s="761"/>
      <c r="OZA8" s="761"/>
      <c r="OZB8" s="761"/>
      <c r="OZC8" s="761"/>
      <c r="OZD8" s="761"/>
      <c r="OZE8" s="761"/>
      <c r="OZF8" s="761"/>
      <c r="OZG8" s="761"/>
      <c r="OZH8" s="761"/>
      <c r="OZI8" s="761"/>
      <c r="OZJ8" s="761"/>
      <c r="OZK8" s="761"/>
      <c r="OZL8" s="761"/>
      <c r="OZM8" s="761"/>
      <c r="OZN8" s="761"/>
      <c r="OZO8" s="761"/>
      <c r="OZP8" s="761"/>
      <c r="OZQ8" s="761"/>
      <c r="OZR8" s="761"/>
      <c r="OZS8" s="761"/>
      <c r="OZT8" s="761"/>
      <c r="OZU8" s="761"/>
      <c r="OZV8" s="761"/>
      <c r="OZW8" s="761"/>
      <c r="OZX8" s="761"/>
      <c r="OZY8" s="761"/>
      <c r="OZZ8" s="761"/>
      <c r="PAA8" s="761"/>
      <c r="PAB8" s="761"/>
      <c r="PAC8" s="761"/>
      <c r="PAD8" s="761"/>
      <c r="PAE8" s="761"/>
      <c r="PAF8" s="761"/>
      <c r="PAG8" s="761"/>
      <c r="PAH8" s="761"/>
      <c r="PAI8" s="761"/>
      <c r="PAJ8" s="761"/>
      <c r="PAK8" s="761"/>
      <c r="PAL8" s="761"/>
      <c r="PAM8" s="761"/>
      <c r="PAN8" s="761"/>
      <c r="PAO8" s="761"/>
      <c r="PAP8" s="761"/>
      <c r="PAQ8" s="761"/>
      <c r="PAR8" s="761"/>
      <c r="PAS8" s="761"/>
      <c r="PAT8" s="761"/>
      <c r="PAU8" s="761"/>
      <c r="PAV8" s="761"/>
      <c r="PAW8" s="761"/>
      <c r="PAX8" s="761"/>
      <c r="PAY8" s="761"/>
      <c r="PAZ8" s="761"/>
      <c r="PBA8" s="761"/>
      <c r="PBB8" s="761"/>
      <c r="PBC8" s="761"/>
      <c r="PBD8" s="761"/>
      <c r="PBE8" s="761"/>
      <c r="PBF8" s="761"/>
      <c r="PBG8" s="761"/>
      <c r="PBH8" s="761"/>
      <c r="PBI8" s="761"/>
      <c r="PBJ8" s="761"/>
      <c r="PBK8" s="761"/>
      <c r="PBL8" s="761"/>
      <c r="PBM8" s="761"/>
      <c r="PBN8" s="761"/>
      <c r="PBO8" s="761"/>
      <c r="PBP8" s="761"/>
      <c r="PBQ8" s="761"/>
      <c r="PBR8" s="761"/>
      <c r="PBS8" s="761"/>
      <c r="PBT8" s="761"/>
      <c r="PBU8" s="761"/>
      <c r="PBV8" s="761"/>
      <c r="PBW8" s="761"/>
      <c r="PBX8" s="761"/>
      <c r="PBY8" s="761"/>
      <c r="PBZ8" s="761"/>
      <c r="PCA8" s="761"/>
      <c r="PCB8" s="761"/>
      <c r="PCC8" s="761"/>
      <c r="PCD8" s="761"/>
      <c r="PCE8" s="761"/>
      <c r="PCF8" s="761"/>
      <c r="PCG8" s="761"/>
      <c r="PCH8" s="761"/>
      <c r="PCI8" s="761"/>
      <c r="PCJ8" s="761"/>
      <c r="PCK8" s="761"/>
      <c r="PCL8" s="761"/>
      <c r="PCM8" s="761"/>
      <c r="PCN8" s="761"/>
      <c r="PCO8" s="761"/>
      <c r="PCP8" s="761"/>
      <c r="PCQ8" s="761"/>
      <c r="PCR8" s="761"/>
      <c r="PCS8" s="761"/>
      <c r="PCT8" s="761"/>
      <c r="PCU8" s="761"/>
      <c r="PCV8" s="761"/>
      <c r="PCW8" s="761"/>
      <c r="PCX8" s="761"/>
      <c r="PCY8" s="761"/>
      <c r="PCZ8" s="761"/>
      <c r="PDA8" s="761"/>
      <c r="PDB8" s="761"/>
      <c r="PDC8" s="761"/>
      <c r="PDD8" s="761"/>
      <c r="PDE8" s="761"/>
      <c r="PDF8" s="761"/>
      <c r="PDG8" s="761"/>
      <c r="PDH8" s="761"/>
      <c r="PDI8" s="761"/>
      <c r="PDJ8" s="761"/>
      <c r="PDK8" s="761"/>
      <c r="PDL8" s="761"/>
      <c r="PDM8" s="761"/>
      <c r="PDN8" s="761"/>
      <c r="PDO8" s="761"/>
      <c r="PDP8" s="761"/>
      <c r="PDQ8" s="761"/>
      <c r="PDR8" s="761"/>
      <c r="PDS8" s="761"/>
      <c r="PDT8" s="761"/>
      <c r="PDU8" s="761"/>
      <c r="PDV8" s="761"/>
      <c r="PDW8" s="761"/>
      <c r="PDX8" s="761"/>
      <c r="PDY8" s="761"/>
      <c r="PDZ8" s="761"/>
      <c r="PEA8" s="761"/>
      <c r="PEB8" s="761"/>
      <c r="PEC8" s="761"/>
      <c r="PED8" s="761"/>
      <c r="PEE8" s="761"/>
      <c r="PEF8" s="761"/>
      <c r="PEG8" s="761"/>
      <c r="PEH8" s="761"/>
      <c r="PEI8" s="761"/>
      <c r="PEJ8" s="761"/>
      <c r="PEK8" s="761"/>
      <c r="PEL8" s="761"/>
      <c r="PEM8" s="761"/>
      <c r="PEN8" s="761"/>
      <c r="PEO8" s="761"/>
      <c r="PEP8" s="761"/>
      <c r="PEQ8" s="761"/>
      <c r="PER8" s="761"/>
      <c r="PES8" s="761"/>
      <c r="PET8" s="761"/>
      <c r="PEU8" s="761"/>
      <c r="PEV8" s="761"/>
      <c r="PEW8" s="761"/>
      <c r="PEX8" s="761"/>
      <c r="PEY8" s="761"/>
      <c r="PEZ8" s="761"/>
      <c r="PFA8" s="761"/>
      <c r="PFB8" s="761"/>
      <c r="PFC8" s="761"/>
      <c r="PFD8" s="761"/>
      <c r="PFE8" s="761"/>
      <c r="PFF8" s="761"/>
      <c r="PFG8" s="761"/>
      <c r="PFH8" s="761"/>
      <c r="PFI8" s="761"/>
      <c r="PFJ8" s="761"/>
      <c r="PFK8" s="761"/>
      <c r="PFL8" s="761"/>
      <c r="PFM8" s="761"/>
      <c r="PFN8" s="761"/>
      <c r="PFO8" s="761"/>
      <c r="PFP8" s="761"/>
      <c r="PFQ8" s="761"/>
      <c r="PFR8" s="761"/>
      <c r="PFS8" s="761"/>
      <c r="PFT8" s="761"/>
      <c r="PFU8" s="761"/>
      <c r="PFV8" s="761"/>
      <c r="PFW8" s="761"/>
      <c r="PFX8" s="761"/>
      <c r="PFY8" s="761"/>
      <c r="PFZ8" s="761"/>
      <c r="PGA8" s="761"/>
      <c r="PGB8" s="761"/>
      <c r="PGC8" s="761"/>
      <c r="PGD8" s="761"/>
      <c r="PGE8" s="761"/>
      <c r="PGF8" s="761"/>
      <c r="PGG8" s="761"/>
      <c r="PGH8" s="761"/>
      <c r="PGI8" s="761"/>
      <c r="PGJ8" s="761"/>
      <c r="PGK8" s="761"/>
      <c r="PGL8" s="761"/>
      <c r="PGM8" s="761"/>
      <c r="PGN8" s="761"/>
      <c r="PGO8" s="761"/>
      <c r="PGP8" s="761"/>
      <c r="PGQ8" s="761"/>
      <c r="PGR8" s="761"/>
      <c r="PGS8" s="761"/>
      <c r="PGT8" s="761"/>
      <c r="PGU8" s="761"/>
      <c r="PGV8" s="761"/>
      <c r="PGW8" s="761"/>
      <c r="PGX8" s="761"/>
      <c r="PGY8" s="761"/>
      <c r="PGZ8" s="761"/>
      <c r="PHA8" s="761"/>
      <c r="PHB8" s="761"/>
      <c r="PHC8" s="761"/>
      <c r="PHD8" s="761"/>
      <c r="PHE8" s="761"/>
      <c r="PHF8" s="761"/>
      <c r="PHG8" s="761"/>
      <c r="PHH8" s="761"/>
      <c r="PHI8" s="761"/>
      <c r="PHJ8" s="761"/>
      <c r="PHK8" s="761"/>
      <c r="PHL8" s="761"/>
      <c r="PHM8" s="761"/>
      <c r="PHN8" s="761"/>
      <c r="PHO8" s="761"/>
      <c r="PHP8" s="761"/>
      <c r="PHQ8" s="761"/>
      <c r="PHR8" s="761"/>
      <c r="PHS8" s="761"/>
      <c r="PHT8" s="761"/>
      <c r="PHU8" s="761"/>
      <c r="PHV8" s="761"/>
      <c r="PHW8" s="761"/>
      <c r="PHX8" s="761"/>
      <c r="PHY8" s="761"/>
      <c r="PHZ8" s="761"/>
      <c r="PIA8" s="761"/>
      <c r="PIB8" s="761"/>
      <c r="PIC8" s="761"/>
      <c r="PID8" s="761"/>
      <c r="PIE8" s="761"/>
      <c r="PIF8" s="761"/>
      <c r="PIG8" s="761"/>
      <c r="PIH8" s="761"/>
      <c r="PII8" s="761"/>
      <c r="PIJ8" s="761"/>
      <c r="PIK8" s="761"/>
      <c r="PIL8" s="761"/>
      <c r="PIM8" s="761"/>
      <c r="PIN8" s="761"/>
      <c r="PIO8" s="761"/>
      <c r="PIP8" s="761"/>
      <c r="PIQ8" s="761"/>
      <c r="PIR8" s="761"/>
      <c r="PIS8" s="761"/>
      <c r="PIT8" s="761"/>
      <c r="PIU8" s="761"/>
      <c r="PIV8" s="761"/>
      <c r="PIW8" s="761"/>
      <c r="PIX8" s="761"/>
      <c r="PIY8" s="761"/>
      <c r="PIZ8" s="761"/>
      <c r="PJA8" s="761"/>
      <c r="PJB8" s="761"/>
      <c r="PJC8" s="761"/>
      <c r="PJD8" s="761"/>
      <c r="PJE8" s="761"/>
      <c r="PJF8" s="761"/>
      <c r="PJG8" s="761"/>
      <c r="PJH8" s="761"/>
      <c r="PJI8" s="761"/>
      <c r="PJJ8" s="761"/>
      <c r="PJK8" s="761"/>
      <c r="PJL8" s="761"/>
      <c r="PJM8" s="761"/>
      <c r="PJN8" s="761"/>
      <c r="PJO8" s="761"/>
      <c r="PJP8" s="761"/>
      <c r="PJQ8" s="761"/>
      <c r="PJR8" s="761"/>
      <c r="PJS8" s="761"/>
      <c r="PJT8" s="761"/>
      <c r="PJU8" s="761"/>
      <c r="PJV8" s="761"/>
      <c r="PJW8" s="761"/>
      <c r="PJX8" s="761"/>
      <c r="PJY8" s="761"/>
      <c r="PJZ8" s="761"/>
      <c r="PKA8" s="761"/>
      <c r="PKB8" s="761"/>
      <c r="PKC8" s="761"/>
      <c r="PKD8" s="761"/>
      <c r="PKE8" s="761"/>
      <c r="PKF8" s="761"/>
      <c r="PKG8" s="761"/>
      <c r="PKH8" s="761"/>
      <c r="PKI8" s="761"/>
      <c r="PKJ8" s="761"/>
      <c r="PKK8" s="761"/>
      <c r="PKL8" s="761"/>
      <c r="PKM8" s="761"/>
      <c r="PKN8" s="761"/>
      <c r="PKO8" s="761"/>
      <c r="PKP8" s="761"/>
      <c r="PKQ8" s="761"/>
      <c r="PKR8" s="761"/>
      <c r="PKS8" s="761"/>
      <c r="PKT8" s="761"/>
      <c r="PKU8" s="761"/>
      <c r="PKV8" s="761"/>
      <c r="PKW8" s="761"/>
      <c r="PKX8" s="761"/>
      <c r="PKY8" s="761"/>
      <c r="PKZ8" s="761"/>
      <c r="PLA8" s="761"/>
      <c r="PLB8" s="761"/>
      <c r="PLC8" s="761"/>
      <c r="PLD8" s="761"/>
      <c r="PLE8" s="761"/>
      <c r="PLF8" s="761"/>
      <c r="PLG8" s="761"/>
      <c r="PLH8" s="761"/>
      <c r="PLI8" s="761"/>
      <c r="PLJ8" s="761"/>
      <c r="PLK8" s="761"/>
      <c r="PLL8" s="761"/>
      <c r="PLM8" s="761"/>
      <c r="PLN8" s="761"/>
      <c r="PLO8" s="761"/>
      <c r="PLP8" s="761"/>
      <c r="PLQ8" s="761"/>
      <c r="PLR8" s="761"/>
      <c r="PLS8" s="761"/>
      <c r="PLT8" s="761"/>
      <c r="PLU8" s="761"/>
      <c r="PLV8" s="761"/>
      <c r="PLW8" s="761"/>
      <c r="PLX8" s="761"/>
      <c r="PLY8" s="761"/>
      <c r="PLZ8" s="761"/>
      <c r="PMA8" s="761"/>
      <c r="PMB8" s="761"/>
      <c r="PMC8" s="761"/>
      <c r="PMD8" s="761"/>
      <c r="PME8" s="761"/>
      <c r="PMF8" s="761"/>
      <c r="PMG8" s="761"/>
      <c r="PMH8" s="761"/>
      <c r="PMI8" s="761"/>
      <c r="PMJ8" s="761"/>
      <c r="PMK8" s="761"/>
      <c r="PML8" s="761"/>
      <c r="PMM8" s="761"/>
      <c r="PMN8" s="761"/>
      <c r="PMO8" s="761"/>
      <c r="PMP8" s="761"/>
      <c r="PMQ8" s="761"/>
      <c r="PMR8" s="761"/>
      <c r="PMS8" s="761"/>
      <c r="PMT8" s="761"/>
      <c r="PMU8" s="761"/>
      <c r="PMV8" s="761"/>
      <c r="PMW8" s="761"/>
      <c r="PMX8" s="761"/>
      <c r="PMY8" s="761"/>
      <c r="PMZ8" s="761"/>
      <c r="PNA8" s="761"/>
      <c r="PNB8" s="761"/>
      <c r="PNC8" s="761"/>
      <c r="PND8" s="761"/>
      <c r="PNE8" s="761"/>
      <c r="PNF8" s="761"/>
      <c r="PNG8" s="761"/>
      <c r="PNH8" s="761"/>
      <c r="PNI8" s="761"/>
      <c r="PNJ8" s="761"/>
      <c r="PNK8" s="761"/>
      <c r="PNL8" s="761"/>
      <c r="PNM8" s="761"/>
      <c r="PNN8" s="761"/>
      <c r="PNO8" s="761"/>
      <c r="PNP8" s="761"/>
      <c r="PNQ8" s="761"/>
      <c r="PNR8" s="761"/>
      <c r="PNS8" s="761"/>
      <c r="PNT8" s="761"/>
      <c r="PNU8" s="761"/>
      <c r="PNV8" s="761"/>
      <c r="PNW8" s="761"/>
      <c r="PNX8" s="761"/>
      <c r="PNY8" s="761"/>
      <c r="PNZ8" s="761"/>
      <c r="POA8" s="761"/>
      <c r="POB8" s="761"/>
      <c r="POC8" s="761"/>
      <c r="POD8" s="761"/>
      <c r="POE8" s="761"/>
      <c r="POF8" s="761"/>
      <c r="POG8" s="761"/>
      <c r="POH8" s="761"/>
      <c r="POI8" s="761"/>
      <c r="POJ8" s="761"/>
      <c r="POK8" s="761"/>
      <c r="POL8" s="761"/>
      <c r="POM8" s="761"/>
      <c r="PON8" s="761"/>
      <c r="POO8" s="761"/>
      <c r="POP8" s="761"/>
      <c r="POQ8" s="761"/>
      <c r="POR8" s="761"/>
      <c r="POS8" s="761"/>
      <c r="POT8" s="761"/>
      <c r="POU8" s="761"/>
      <c r="POV8" s="761"/>
      <c r="POW8" s="761"/>
      <c r="POX8" s="761"/>
      <c r="POY8" s="761"/>
      <c r="POZ8" s="761"/>
      <c r="PPA8" s="761"/>
      <c r="PPB8" s="761"/>
      <c r="PPC8" s="761"/>
      <c r="PPD8" s="761"/>
      <c r="PPE8" s="761"/>
      <c r="PPF8" s="761"/>
      <c r="PPG8" s="761"/>
      <c r="PPH8" s="761"/>
      <c r="PPI8" s="761"/>
      <c r="PPJ8" s="761"/>
      <c r="PPK8" s="761"/>
      <c r="PPL8" s="761"/>
      <c r="PPM8" s="761"/>
      <c r="PPN8" s="761"/>
      <c r="PPO8" s="761"/>
      <c r="PPP8" s="761"/>
      <c r="PPQ8" s="761"/>
      <c r="PPR8" s="761"/>
      <c r="PPS8" s="761"/>
      <c r="PPT8" s="761"/>
      <c r="PPU8" s="761"/>
      <c r="PPV8" s="761"/>
      <c r="PPW8" s="761"/>
      <c r="PPX8" s="761"/>
      <c r="PPY8" s="761"/>
      <c r="PPZ8" s="761"/>
      <c r="PQA8" s="761"/>
      <c r="PQB8" s="761"/>
      <c r="PQC8" s="761"/>
      <c r="PQD8" s="761"/>
      <c r="PQE8" s="761"/>
      <c r="PQF8" s="761"/>
      <c r="PQG8" s="761"/>
      <c r="PQH8" s="761"/>
      <c r="PQI8" s="761"/>
      <c r="PQJ8" s="761"/>
      <c r="PQK8" s="761"/>
      <c r="PQL8" s="761"/>
      <c r="PQM8" s="761"/>
      <c r="PQN8" s="761"/>
      <c r="PQO8" s="761"/>
      <c r="PQP8" s="761"/>
      <c r="PQQ8" s="761"/>
      <c r="PQR8" s="761"/>
      <c r="PQS8" s="761"/>
      <c r="PQT8" s="761"/>
      <c r="PQU8" s="761"/>
      <c r="PQV8" s="761"/>
      <c r="PQW8" s="761"/>
      <c r="PQX8" s="761"/>
      <c r="PQY8" s="761"/>
      <c r="PQZ8" s="761"/>
      <c r="PRA8" s="761"/>
      <c r="PRB8" s="761"/>
      <c r="PRC8" s="761"/>
      <c r="PRD8" s="761"/>
      <c r="PRE8" s="761"/>
      <c r="PRF8" s="761"/>
      <c r="PRG8" s="761"/>
      <c r="PRH8" s="761"/>
      <c r="PRI8" s="761"/>
      <c r="PRJ8" s="761"/>
      <c r="PRK8" s="761"/>
      <c r="PRL8" s="761"/>
      <c r="PRM8" s="761"/>
      <c r="PRN8" s="761"/>
      <c r="PRO8" s="761"/>
      <c r="PRP8" s="761"/>
      <c r="PRQ8" s="761"/>
      <c r="PRR8" s="761"/>
      <c r="PRS8" s="761"/>
      <c r="PRT8" s="761"/>
      <c r="PRU8" s="761"/>
      <c r="PRV8" s="761"/>
      <c r="PRW8" s="761"/>
      <c r="PRX8" s="761"/>
      <c r="PRY8" s="761"/>
      <c r="PRZ8" s="761"/>
      <c r="PSA8" s="761"/>
      <c r="PSB8" s="761"/>
      <c r="PSC8" s="761"/>
      <c r="PSD8" s="761"/>
      <c r="PSE8" s="761"/>
      <c r="PSF8" s="761"/>
      <c r="PSG8" s="761"/>
      <c r="PSH8" s="761"/>
      <c r="PSI8" s="761"/>
      <c r="PSJ8" s="761"/>
      <c r="PSK8" s="761"/>
      <c r="PSL8" s="761"/>
      <c r="PSM8" s="761"/>
      <c r="PSN8" s="761"/>
      <c r="PSO8" s="761"/>
      <c r="PSP8" s="761"/>
      <c r="PSQ8" s="761"/>
      <c r="PSR8" s="761"/>
      <c r="PSS8" s="761"/>
      <c r="PST8" s="761"/>
      <c r="PSU8" s="761"/>
      <c r="PSV8" s="761"/>
      <c r="PSW8" s="761"/>
      <c r="PSX8" s="761"/>
      <c r="PSY8" s="761"/>
      <c r="PSZ8" s="761"/>
      <c r="PTA8" s="761"/>
      <c r="PTB8" s="761"/>
      <c r="PTC8" s="761"/>
      <c r="PTD8" s="761"/>
      <c r="PTE8" s="761"/>
      <c r="PTF8" s="761"/>
      <c r="PTG8" s="761"/>
      <c r="PTH8" s="761"/>
      <c r="PTI8" s="761"/>
      <c r="PTJ8" s="761"/>
      <c r="PTK8" s="761"/>
      <c r="PTL8" s="761"/>
      <c r="PTM8" s="761"/>
      <c r="PTN8" s="761"/>
      <c r="PTO8" s="761"/>
      <c r="PTP8" s="761"/>
      <c r="PTQ8" s="761"/>
      <c r="PTR8" s="761"/>
      <c r="PTS8" s="761"/>
      <c r="PTT8" s="761"/>
      <c r="PTU8" s="761"/>
      <c r="PTV8" s="761"/>
      <c r="PTW8" s="761"/>
      <c r="PTX8" s="761"/>
      <c r="PTY8" s="761"/>
      <c r="PTZ8" s="761"/>
      <c r="PUA8" s="761"/>
      <c r="PUB8" s="761"/>
      <c r="PUC8" s="761"/>
      <c r="PUD8" s="761"/>
      <c r="PUE8" s="761"/>
      <c r="PUF8" s="761"/>
      <c r="PUG8" s="761"/>
      <c r="PUH8" s="761"/>
      <c r="PUI8" s="761"/>
      <c r="PUJ8" s="761"/>
      <c r="PUK8" s="761"/>
      <c r="PUL8" s="761"/>
      <c r="PUM8" s="761"/>
      <c r="PUN8" s="761"/>
      <c r="PUO8" s="761"/>
      <c r="PUP8" s="761"/>
      <c r="PUQ8" s="761"/>
      <c r="PUR8" s="761"/>
      <c r="PUS8" s="761"/>
      <c r="PUT8" s="761"/>
      <c r="PUU8" s="761"/>
      <c r="PUV8" s="761"/>
      <c r="PUW8" s="761"/>
      <c r="PUX8" s="761"/>
      <c r="PUY8" s="761"/>
      <c r="PUZ8" s="761"/>
      <c r="PVA8" s="761"/>
      <c r="PVB8" s="761"/>
      <c r="PVC8" s="761"/>
      <c r="PVD8" s="761"/>
      <c r="PVE8" s="761"/>
      <c r="PVF8" s="761"/>
      <c r="PVG8" s="761"/>
      <c r="PVH8" s="761"/>
      <c r="PVI8" s="761"/>
      <c r="PVJ8" s="761"/>
      <c r="PVK8" s="761"/>
      <c r="PVL8" s="761"/>
      <c r="PVM8" s="761"/>
      <c r="PVN8" s="761"/>
      <c r="PVO8" s="761"/>
      <c r="PVP8" s="761"/>
      <c r="PVQ8" s="761"/>
      <c r="PVR8" s="761"/>
      <c r="PVS8" s="761"/>
      <c r="PVT8" s="761"/>
      <c r="PVU8" s="761"/>
      <c r="PVV8" s="761"/>
      <c r="PVW8" s="761"/>
      <c r="PVX8" s="761"/>
      <c r="PVY8" s="761"/>
      <c r="PVZ8" s="761"/>
      <c r="PWA8" s="761"/>
      <c r="PWB8" s="761"/>
      <c r="PWC8" s="761"/>
      <c r="PWD8" s="761"/>
      <c r="PWE8" s="761"/>
      <c r="PWF8" s="761"/>
      <c r="PWG8" s="761"/>
      <c r="PWH8" s="761"/>
      <c r="PWI8" s="761"/>
      <c r="PWJ8" s="761"/>
      <c r="PWK8" s="761"/>
      <c r="PWL8" s="761"/>
      <c r="PWM8" s="761"/>
      <c r="PWN8" s="761"/>
      <c r="PWO8" s="761"/>
      <c r="PWP8" s="761"/>
      <c r="PWQ8" s="761"/>
      <c r="PWR8" s="761"/>
      <c r="PWS8" s="761"/>
      <c r="PWT8" s="761"/>
      <c r="PWU8" s="761"/>
      <c r="PWV8" s="761"/>
      <c r="PWW8" s="761"/>
      <c r="PWX8" s="761"/>
      <c r="PWY8" s="761"/>
      <c r="PWZ8" s="761"/>
      <c r="PXA8" s="761"/>
      <c r="PXB8" s="761"/>
      <c r="PXC8" s="761"/>
      <c r="PXD8" s="761"/>
      <c r="PXE8" s="761"/>
      <c r="PXF8" s="761"/>
      <c r="PXG8" s="761"/>
      <c r="PXH8" s="761"/>
      <c r="PXI8" s="761"/>
      <c r="PXJ8" s="761"/>
      <c r="PXK8" s="761"/>
      <c r="PXL8" s="761"/>
      <c r="PXM8" s="761"/>
      <c r="PXN8" s="761"/>
      <c r="PXO8" s="761"/>
      <c r="PXP8" s="761"/>
      <c r="PXQ8" s="761"/>
      <c r="PXR8" s="761"/>
      <c r="PXS8" s="761"/>
      <c r="PXT8" s="761"/>
      <c r="PXU8" s="761"/>
      <c r="PXV8" s="761"/>
      <c r="PXW8" s="761"/>
      <c r="PXX8" s="761"/>
      <c r="PXY8" s="761"/>
      <c r="PXZ8" s="761"/>
      <c r="PYA8" s="761"/>
      <c r="PYB8" s="761"/>
      <c r="PYC8" s="761"/>
      <c r="PYD8" s="761"/>
      <c r="PYE8" s="761"/>
      <c r="PYF8" s="761"/>
      <c r="PYG8" s="761"/>
      <c r="PYH8" s="761"/>
      <c r="PYI8" s="761"/>
      <c r="PYJ8" s="761"/>
      <c r="PYK8" s="761"/>
      <c r="PYL8" s="761"/>
      <c r="PYM8" s="761"/>
      <c r="PYN8" s="761"/>
      <c r="PYO8" s="761"/>
      <c r="PYP8" s="761"/>
      <c r="PYQ8" s="761"/>
      <c r="PYR8" s="761"/>
      <c r="PYS8" s="761"/>
      <c r="PYT8" s="761"/>
      <c r="PYU8" s="761"/>
      <c r="PYV8" s="761"/>
      <c r="PYW8" s="761"/>
      <c r="PYX8" s="761"/>
      <c r="PYY8" s="761"/>
      <c r="PYZ8" s="761"/>
      <c r="PZA8" s="761"/>
      <c r="PZB8" s="761"/>
      <c r="PZC8" s="761"/>
      <c r="PZD8" s="761"/>
      <c r="PZE8" s="761"/>
      <c r="PZF8" s="761"/>
      <c r="PZG8" s="761"/>
      <c r="PZH8" s="761"/>
      <c r="PZI8" s="761"/>
      <c r="PZJ8" s="761"/>
      <c r="PZK8" s="761"/>
      <c r="PZL8" s="761"/>
      <c r="PZM8" s="761"/>
      <c r="PZN8" s="761"/>
      <c r="PZO8" s="761"/>
      <c r="PZP8" s="761"/>
      <c r="PZQ8" s="761"/>
      <c r="PZR8" s="761"/>
      <c r="PZS8" s="761"/>
      <c r="PZT8" s="761"/>
      <c r="PZU8" s="761"/>
      <c r="PZV8" s="761"/>
      <c r="PZW8" s="761"/>
      <c r="PZX8" s="761"/>
      <c r="PZY8" s="761"/>
      <c r="PZZ8" s="761"/>
      <c r="QAA8" s="761"/>
      <c r="QAB8" s="761"/>
      <c r="QAC8" s="761"/>
      <c r="QAD8" s="761"/>
      <c r="QAE8" s="761"/>
      <c r="QAF8" s="761"/>
      <c r="QAG8" s="761"/>
      <c r="QAH8" s="761"/>
      <c r="QAI8" s="761"/>
      <c r="QAJ8" s="761"/>
      <c r="QAK8" s="761"/>
      <c r="QAL8" s="761"/>
      <c r="QAM8" s="761"/>
      <c r="QAN8" s="761"/>
      <c r="QAO8" s="761"/>
      <c r="QAP8" s="761"/>
      <c r="QAQ8" s="761"/>
      <c r="QAR8" s="761"/>
      <c r="QAS8" s="761"/>
      <c r="QAT8" s="761"/>
      <c r="QAU8" s="761"/>
      <c r="QAV8" s="761"/>
      <c r="QAW8" s="761"/>
      <c r="QAX8" s="761"/>
      <c r="QAY8" s="761"/>
      <c r="QAZ8" s="761"/>
      <c r="QBA8" s="761"/>
      <c r="QBB8" s="761"/>
      <c r="QBC8" s="761"/>
      <c r="QBD8" s="761"/>
      <c r="QBE8" s="761"/>
      <c r="QBF8" s="761"/>
      <c r="QBG8" s="761"/>
      <c r="QBH8" s="761"/>
      <c r="QBI8" s="761"/>
      <c r="QBJ8" s="761"/>
      <c r="QBK8" s="761"/>
      <c r="QBL8" s="761"/>
      <c r="QBM8" s="761"/>
      <c r="QBN8" s="761"/>
      <c r="QBO8" s="761"/>
      <c r="QBP8" s="761"/>
      <c r="QBQ8" s="761"/>
      <c r="QBR8" s="761"/>
      <c r="QBS8" s="761"/>
      <c r="QBT8" s="761"/>
      <c r="QBU8" s="761"/>
      <c r="QBV8" s="761"/>
      <c r="QBW8" s="761"/>
      <c r="QBX8" s="761"/>
      <c r="QBY8" s="761"/>
      <c r="QBZ8" s="761"/>
      <c r="QCA8" s="761"/>
      <c r="QCB8" s="761"/>
      <c r="QCC8" s="761"/>
      <c r="QCD8" s="761"/>
      <c r="QCE8" s="761"/>
      <c r="QCF8" s="761"/>
      <c r="QCG8" s="761"/>
      <c r="QCH8" s="761"/>
      <c r="QCI8" s="761"/>
      <c r="QCJ8" s="761"/>
      <c r="QCK8" s="761"/>
      <c r="QCL8" s="761"/>
      <c r="QCM8" s="761"/>
      <c r="QCN8" s="761"/>
      <c r="QCO8" s="761"/>
      <c r="QCP8" s="761"/>
      <c r="QCQ8" s="761"/>
      <c r="QCR8" s="761"/>
      <c r="QCS8" s="761"/>
      <c r="QCT8" s="761"/>
      <c r="QCU8" s="761"/>
      <c r="QCV8" s="761"/>
      <c r="QCW8" s="761"/>
      <c r="QCX8" s="761"/>
      <c r="QCY8" s="761"/>
      <c r="QCZ8" s="761"/>
      <c r="QDA8" s="761"/>
      <c r="QDB8" s="761"/>
      <c r="QDC8" s="761"/>
      <c r="QDD8" s="761"/>
      <c r="QDE8" s="761"/>
      <c r="QDF8" s="761"/>
      <c r="QDG8" s="761"/>
      <c r="QDH8" s="761"/>
      <c r="QDI8" s="761"/>
      <c r="QDJ8" s="761"/>
      <c r="QDK8" s="761"/>
      <c r="QDL8" s="761"/>
      <c r="QDM8" s="761"/>
      <c r="QDN8" s="761"/>
      <c r="QDO8" s="761"/>
      <c r="QDP8" s="761"/>
      <c r="QDQ8" s="761"/>
      <c r="QDR8" s="761"/>
      <c r="QDS8" s="761"/>
      <c r="QDT8" s="761"/>
      <c r="QDU8" s="761"/>
      <c r="QDV8" s="761"/>
      <c r="QDW8" s="761"/>
      <c r="QDX8" s="761"/>
      <c r="QDY8" s="761"/>
      <c r="QDZ8" s="761"/>
      <c r="QEA8" s="761"/>
      <c r="QEB8" s="761"/>
      <c r="QEC8" s="761"/>
      <c r="QED8" s="761"/>
      <c r="QEE8" s="761"/>
      <c r="QEF8" s="761"/>
      <c r="QEG8" s="761"/>
      <c r="QEH8" s="761"/>
      <c r="QEI8" s="761"/>
      <c r="QEJ8" s="761"/>
      <c r="QEK8" s="761"/>
      <c r="QEL8" s="761"/>
      <c r="QEM8" s="761"/>
      <c r="QEN8" s="761"/>
      <c r="QEO8" s="761"/>
      <c r="QEP8" s="761"/>
      <c r="QEQ8" s="761"/>
      <c r="QER8" s="761"/>
      <c r="QES8" s="761"/>
      <c r="QET8" s="761"/>
      <c r="QEU8" s="761"/>
      <c r="QEV8" s="761"/>
      <c r="QEW8" s="761"/>
      <c r="QEX8" s="761"/>
      <c r="QEY8" s="761"/>
      <c r="QEZ8" s="761"/>
      <c r="QFA8" s="761"/>
      <c r="QFB8" s="761"/>
      <c r="QFC8" s="761"/>
      <c r="QFD8" s="761"/>
      <c r="QFE8" s="761"/>
      <c r="QFF8" s="761"/>
      <c r="QFG8" s="761"/>
      <c r="QFH8" s="761"/>
      <c r="QFI8" s="761"/>
      <c r="QFJ8" s="761"/>
      <c r="QFK8" s="761"/>
      <c r="QFL8" s="761"/>
      <c r="QFM8" s="761"/>
      <c r="QFN8" s="761"/>
      <c r="QFO8" s="761"/>
      <c r="QFP8" s="761"/>
      <c r="QFQ8" s="761"/>
      <c r="QFR8" s="761"/>
      <c r="QFS8" s="761"/>
      <c r="QFT8" s="761"/>
      <c r="QFU8" s="761"/>
      <c r="QFV8" s="761"/>
      <c r="QFW8" s="761"/>
      <c r="QFX8" s="761"/>
      <c r="QFY8" s="761"/>
      <c r="QFZ8" s="761"/>
      <c r="QGA8" s="761"/>
      <c r="QGB8" s="761"/>
      <c r="QGC8" s="761"/>
      <c r="QGD8" s="761"/>
      <c r="QGE8" s="761"/>
      <c r="QGF8" s="761"/>
      <c r="QGG8" s="761"/>
      <c r="QGH8" s="761"/>
      <c r="QGI8" s="761"/>
      <c r="QGJ8" s="761"/>
      <c r="QGK8" s="761"/>
      <c r="QGL8" s="761"/>
      <c r="QGM8" s="761"/>
      <c r="QGN8" s="761"/>
      <c r="QGO8" s="761"/>
      <c r="QGP8" s="761"/>
      <c r="QGQ8" s="761"/>
      <c r="QGR8" s="761"/>
      <c r="QGS8" s="761"/>
      <c r="QGT8" s="761"/>
      <c r="QGU8" s="761"/>
      <c r="QGV8" s="761"/>
      <c r="QGW8" s="761"/>
      <c r="QGX8" s="761"/>
      <c r="QGY8" s="761"/>
      <c r="QGZ8" s="761"/>
      <c r="QHA8" s="761"/>
      <c r="QHB8" s="761"/>
      <c r="QHC8" s="761"/>
      <c r="QHD8" s="761"/>
      <c r="QHE8" s="761"/>
      <c r="QHF8" s="761"/>
      <c r="QHG8" s="761"/>
      <c r="QHH8" s="761"/>
      <c r="QHI8" s="761"/>
      <c r="QHJ8" s="761"/>
      <c r="QHK8" s="761"/>
      <c r="QHL8" s="761"/>
      <c r="QHM8" s="761"/>
      <c r="QHN8" s="761"/>
      <c r="QHO8" s="761"/>
      <c r="QHP8" s="761"/>
      <c r="QHQ8" s="761"/>
      <c r="QHR8" s="761"/>
      <c r="QHS8" s="761"/>
      <c r="QHT8" s="761"/>
      <c r="QHU8" s="761"/>
      <c r="QHV8" s="761"/>
      <c r="QHW8" s="761"/>
      <c r="QHX8" s="761"/>
      <c r="QHY8" s="761"/>
      <c r="QHZ8" s="761"/>
      <c r="QIA8" s="761"/>
      <c r="QIB8" s="761"/>
      <c r="QIC8" s="761"/>
      <c r="QID8" s="761"/>
      <c r="QIE8" s="761"/>
      <c r="QIF8" s="761"/>
      <c r="QIG8" s="761"/>
      <c r="QIH8" s="761"/>
      <c r="QII8" s="761"/>
      <c r="QIJ8" s="761"/>
      <c r="QIK8" s="761"/>
      <c r="QIL8" s="761"/>
      <c r="QIM8" s="761"/>
      <c r="QIN8" s="761"/>
      <c r="QIO8" s="761"/>
      <c r="QIP8" s="761"/>
      <c r="QIQ8" s="761"/>
      <c r="QIR8" s="761"/>
      <c r="QIS8" s="761"/>
      <c r="QIT8" s="761"/>
      <c r="QIU8" s="761"/>
      <c r="QIV8" s="761"/>
      <c r="QIW8" s="761"/>
      <c r="QIX8" s="761"/>
      <c r="QIY8" s="761"/>
      <c r="QIZ8" s="761"/>
      <c r="QJA8" s="761"/>
      <c r="QJB8" s="761"/>
      <c r="QJC8" s="761"/>
      <c r="QJD8" s="761"/>
      <c r="QJE8" s="761"/>
      <c r="QJF8" s="761"/>
      <c r="QJG8" s="761"/>
      <c r="QJH8" s="761"/>
      <c r="QJI8" s="761"/>
      <c r="QJJ8" s="761"/>
      <c r="QJK8" s="761"/>
      <c r="QJL8" s="761"/>
      <c r="QJM8" s="761"/>
      <c r="QJN8" s="761"/>
      <c r="QJO8" s="761"/>
      <c r="QJP8" s="761"/>
      <c r="QJQ8" s="761"/>
      <c r="QJR8" s="761"/>
      <c r="QJS8" s="761"/>
      <c r="QJT8" s="761"/>
      <c r="QJU8" s="761"/>
      <c r="QJV8" s="761"/>
      <c r="QJW8" s="761"/>
      <c r="QJX8" s="761"/>
      <c r="QJY8" s="761"/>
      <c r="QJZ8" s="761"/>
      <c r="QKA8" s="761"/>
      <c r="QKB8" s="761"/>
      <c r="QKC8" s="761"/>
      <c r="QKD8" s="761"/>
      <c r="QKE8" s="761"/>
      <c r="QKF8" s="761"/>
      <c r="QKG8" s="761"/>
      <c r="QKH8" s="761"/>
      <c r="QKI8" s="761"/>
      <c r="QKJ8" s="761"/>
      <c r="QKK8" s="761"/>
      <c r="QKL8" s="761"/>
      <c r="QKM8" s="761"/>
      <c r="QKN8" s="761"/>
      <c r="QKO8" s="761"/>
      <c r="QKP8" s="761"/>
      <c r="QKQ8" s="761"/>
      <c r="QKR8" s="761"/>
      <c r="QKS8" s="761"/>
      <c r="QKT8" s="761"/>
      <c r="QKU8" s="761"/>
      <c r="QKV8" s="761"/>
      <c r="QKW8" s="761"/>
      <c r="QKX8" s="761"/>
      <c r="QKY8" s="761"/>
      <c r="QKZ8" s="761"/>
      <c r="QLA8" s="761"/>
      <c r="QLB8" s="761"/>
      <c r="QLC8" s="761"/>
      <c r="QLD8" s="761"/>
      <c r="QLE8" s="761"/>
      <c r="QLF8" s="761"/>
      <c r="QLG8" s="761"/>
      <c r="QLH8" s="761"/>
      <c r="QLI8" s="761"/>
      <c r="QLJ8" s="761"/>
      <c r="QLK8" s="761"/>
      <c r="QLL8" s="761"/>
      <c r="QLM8" s="761"/>
      <c r="QLN8" s="761"/>
      <c r="QLO8" s="761"/>
      <c r="QLP8" s="761"/>
      <c r="QLQ8" s="761"/>
      <c r="QLR8" s="761"/>
      <c r="QLS8" s="761"/>
      <c r="QLT8" s="761"/>
      <c r="QLU8" s="761"/>
      <c r="QLV8" s="761"/>
      <c r="QLW8" s="761"/>
      <c r="QLX8" s="761"/>
      <c r="QLY8" s="761"/>
      <c r="QLZ8" s="761"/>
      <c r="QMA8" s="761"/>
      <c r="QMB8" s="761"/>
      <c r="QMC8" s="761"/>
      <c r="QMD8" s="761"/>
      <c r="QME8" s="761"/>
      <c r="QMF8" s="761"/>
      <c r="QMG8" s="761"/>
      <c r="QMH8" s="761"/>
      <c r="QMI8" s="761"/>
      <c r="QMJ8" s="761"/>
      <c r="QMK8" s="761"/>
      <c r="QML8" s="761"/>
      <c r="QMM8" s="761"/>
      <c r="QMN8" s="761"/>
      <c r="QMO8" s="761"/>
      <c r="QMP8" s="761"/>
      <c r="QMQ8" s="761"/>
      <c r="QMR8" s="761"/>
      <c r="QMS8" s="761"/>
      <c r="QMT8" s="761"/>
      <c r="QMU8" s="761"/>
      <c r="QMV8" s="761"/>
      <c r="QMW8" s="761"/>
      <c r="QMX8" s="761"/>
      <c r="QMY8" s="761"/>
      <c r="QMZ8" s="761"/>
      <c r="QNA8" s="761"/>
      <c r="QNB8" s="761"/>
      <c r="QNC8" s="761"/>
      <c r="QND8" s="761"/>
      <c r="QNE8" s="761"/>
      <c r="QNF8" s="761"/>
      <c r="QNG8" s="761"/>
      <c r="QNH8" s="761"/>
      <c r="QNI8" s="761"/>
      <c r="QNJ8" s="761"/>
      <c r="QNK8" s="761"/>
      <c r="QNL8" s="761"/>
      <c r="QNM8" s="761"/>
      <c r="QNN8" s="761"/>
      <c r="QNO8" s="761"/>
      <c r="QNP8" s="761"/>
      <c r="QNQ8" s="761"/>
      <c r="QNR8" s="761"/>
      <c r="QNS8" s="761"/>
      <c r="QNT8" s="761"/>
      <c r="QNU8" s="761"/>
      <c r="QNV8" s="761"/>
      <c r="QNW8" s="761"/>
      <c r="QNX8" s="761"/>
      <c r="QNY8" s="761"/>
      <c r="QNZ8" s="761"/>
      <c r="QOA8" s="761"/>
      <c r="QOB8" s="761"/>
      <c r="QOC8" s="761"/>
      <c r="QOD8" s="761"/>
      <c r="QOE8" s="761"/>
      <c r="QOF8" s="761"/>
      <c r="QOG8" s="761"/>
      <c r="QOH8" s="761"/>
      <c r="QOI8" s="761"/>
      <c r="QOJ8" s="761"/>
      <c r="QOK8" s="761"/>
      <c r="QOL8" s="761"/>
      <c r="QOM8" s="761"/>
      <c r="QON8" s="761"/>
      <c r="QOO8" s="761"/>
      <c r="QOP8" s="761"/>
      <c r="QOQ8" s="761"/>
      <c r="QOR8" s="761"/>
      <c r="QOS8" s="761"/>
      <c r="QOT8" s="761"/>
      <c r="QOU8" s="761"/>
      <c r="QOV8" s="761"/>
      <c r="QOW8" s="761"/>
      <c r="QOX8" s="761"/>
      <c r="QOY8" s="761"/>
      <c r="QOZ8" s="761"/>
      <c r="QPA8" s="761"/>
      <c r="QPB8" s="761"/>
      <c r="QPC8" s="761"/>
      <c r="QPD8" s="761"/>
      <c r="QPE8" s="761"/>
      <c r="QPF8" s="761"/>
      <c r="QPG8" s="761"/>
      <c r="QPH8" s="761"/>
      <c r="QPI8" s="761"/>
      <c r="QPJ8" s="761"/>
      <c r="QPK8" s="761"/>
      <c r="QPL8" s="761"/>
      <c r="QPM8" s="761"/>
      <c r="QPN8" s="761"/>
      <c r="QPO8" s="761"/>
      <c r="QPP8" s="761"/>
      <c r="QPQ8" s="761"/>
      <c r="QPR8" s="761"/>
      <c r="QPS8" s="761"/>
      <c r="QPT8" s="761"/>
      <c r="QPU8" s="761"/>
      <c r="QPV8" s="761"/>
      <c r="QPW8" s="761"/>
      <c r="QPX8" s="761"/>
      <c r="QPY8" s="761"/>
      <c r="QPZ8" s="761"/>
      <c r="QQA8" s="761"/>
      <c r="QQB8" s="761"/>
      <c r="QQC8" s="761"/>
      <c r="QQD8" s="761"/>
      <c r="QQE8" s="761"/>
      <c r="QQF8" s="761"/>
      <c r="QQG8" s="761"/>
      <c r="QQH8" s="761"/>
      <c r="QQI8" s="761"/>
      <c r="QQJ8" s="761"/>
      <c r="QQK8" s="761"/>
      <c r="QQL8" s="761"/>
      <c r="QQM8" s="761"/>
      <c r="QQN8" s="761"/>
      <c r="QQO8" s="761"/>
      <c r="QQP8" s="761"/>
      <c r="QQQ8" s="761"/>
      <c r="QQR8" s="761"/>
      <c r="QQS8" s="761"/>
      <c r="QQT8" s="761"/>
      <c r="QQU8" s="761"/>
      <c r="QQV8" s="761"/>
      <c r="QQW8" s="761"/>
      <c r="QQX8" s="761"/>
      <c r="QQY8" s="761"/>
      <c r="QQZ8" s="761"/>
      <c r="QRA8" s="761"/>
      <c r="QRB8" s="761"/>
      <c r="QRC8" s="761"/>
      <c r="QRD8" s="761"/>
      <c r="QRE8" s="761"/>
      <c r="QRF8" s="761"/>
      <c r="QRG8" s="761"/>
      <c r="QRH8" s="761"/>
      <c r="QRI8" s="761"/>
      <c r="QRJ8" s="761"/>
      <c r="QRK8" s="761"/>
      <c r="QRL8" s="761"/>
      <c r="QRM8" s="761"/>
      <c r="QRN8" s="761"/>
      <c r="QRO8" s="761"/>
      <c r="QRP8" s="761"/>
      <c r="QRQ8" s="761"/>
      <c r="QRR8" s="761"/>
      <c r="QRS8" s="761"/>
      <c r="QRT8" s="761"/>
      <c r="QRU8" s="761"/>
      <c r="QRV8" s="761"/>
      <c r="QRW8" s="761"/>
      <c r="QRX8" s="761"/>
      <c r="QRY8" s="761"/>
      <c r="QRZ8" s="761"/>
      <c r="QSA8" s="761"/>
      <c r="QSB8" s="761"/>
      <c r="QSC8" s="761"/>
      <c r="QSD8" s="761"/>
      <c r="QSE8" s="761"/>
      <c r="QSF8" s="761"/>
      <c r="QSG8" s="761"/>
      <c r="QSH8" s="761"/>
      <c r="QSI8" s="761"/>
      <c r="QSJ8" s="761"/>
      <c r="QSK8" s="761"/>
      <c r="QSL8" s="761"/>
      <c r="QSM8" s="761"/>
      <c r="QSN8" s="761"/>
      <c r="QSO8" s="761"/>
      <c r="QSP8" s="761"/>
      <c r="QSQ8" s="761"/>
      <c r="QSR8" s="761"/>
      <c r="QSS8" s="761"/>
      <c r="QST8" s="761"/>
      <c r="QSU8" s="761"/>
      <c r="QSV8" s="761"/>
      <c r="QSW8" s="761"/>
      <c r="QSX8" s="761"/>
      <c r="QSY8" s="761"/>
      <c r="QSZ8" s="761"/>
      <c r="QTA8" s="761"/>
      <c r="QTB8" s="761"/>
      <c r="QTC8" s="761"/>
      <c r="QTD8" s="761"/>
      <c r="QTE8" s="761"/>
      <c r="QTF8" s="761"/>
      <c r="QTG8" s="761"/>
      <c r="QTH8" s="761"/>
      <c r="QTI8" s="761"/>
      <c r="QTJ8" s="761"/>
      <c r="QTK8" s="761"/>
      <c r="QTL8" s="761"/>
      <c r="QTM8" s="761"/>
      <c r="QTN8" s="761"/>
      <c r="QTO8" s="761"/>
      <c r="QTP8" s="761"/>
      <c r="QTQ8" s="761"/>
      <c r="QTR8" s="761"/>
      <c r="QTS8" s="761"/>
      <c r="QTT8" s="761"/>
      <c r="QTU8" s="761"/>
      <c r="QTV8" s="761"/>
      <c r="QTW8" s="761"/>
      <c r="QTX8" s="761"/>
      <c r="QTY8" s="761"/>
      <c r="QTZ8" s="761"/>
      <c r="QUA8" s="761"/>
      <c r="QUB8" s="761"/>
      <c r="QUC8" s="761"/>
      <c r="QUD8" s="761"/>
      <c r="QUE8" s="761"/>
      <c r="QUF8" s="761"/>
      <c r="QUG8" s="761"/>
      <c r="QUH8" s="761"/>
      <c r="QUI8" s="761"/>
      <c r="QUJ8" s="761"/>
      <c r="QUK8" s="761"/>
      <c r="QUL8" s="761"/>
      <c r="QUM8" s="761"/>
      <c r="QUN8" s="761"/>
      <c r="QUO8" s="761"/>
      <c r="QUP8" s="761"/>
      <c r="QUQ8" s="761"/>
      <c r="QUR8" s="761"/>
      <c r="QUS8" s="761"/>
      <c r="QUT8" s="761"/>
      <c r="QUU8" s="761"/>
      <c r="QUV8" s="761"/>
      <c r="QUW8" s="761"/>
      <c r="QUX8" s="761"/>
      <c r="QUY8" s="761"/>
      <c r="QUZ8" s="761"/>
      <c r="QVA8" s="761"/>
      <c r="QVB8" s="761"/>
      <c r="QVC8" s="761"/>
      <c r="QVD8" s="761"/>
      <c r="QVE8" s="761"/>
      <c r="QVF8" s="761"/>
      <c r="QVG8" s="761"/>
      <c r="QVH8" s="761"/>
      <c r="QVI8" s="761"/>
      <c r="QVJ8" s="761"/>
      <c r="QVK8" s="761"/>
      <c r="QVL8" s="761"/>
      <c r="QVM8" s="761"/>
      <c r="QVN8" s="761"/>
      <c r="QVO8" s="761"/>
      <c r="QVP8" s="761"/>
      <c r="QVQ8" s="761"/>
      <c r="QVR8" s="761"/>
      <c r="QVS8" s="761"/>
      <c r="QVT8" s="761"/>
      <c r="QVU8" s="761"/>
      <c r="QVV8" s="761"/>
      <c r="QVW8" s="761"/>
      <c r="QVX8" s="761"/>
      <c r="QVY8" s="761"/>
      <c r="QVZ8" s="761"/>
      <c r="QWA8" s="761"/>
      <c r="QWB8" s="761"/>
      <c r="QWC8" s="761"/>
      <c r="QWD8" s="761"/>
      <c r="QWE8" s="761"/>
      <c r="QWF8" s="761"/>
      <c r="QWG8" s="761"/>
      <c r="QWH8" s="761"/>
      <c r="QWI8" s="761"/>
      <c r="QWJ8" s="761"/>
      <c r="QWK8" s="761"/>
      <c r="QWL8" s="761"/>
      <c r="QWM8" s="761"/>
      <c r="QWN8" s="761"/>
      <c r="QWO8" s="761"/>
      <c r="QWP8" s="761"/>
      <c r="QWQ8" s="761"/>
      <c r="QWR8" s="761"/>
      <c r="QWS8" s="761"/>
      <c r="QWT8" s="761"/>
      <c r="QWU8" s="761"/>
      <c r="QWV8" s="761"/>
      <c r="QWW8" s="761"/>
      <c r="QWX8" s="761"/>
      <c r="QWY8" s="761"/>
      <c r="QWZ8" s="761"/>
      <c r="QXA8" s="761"/>
      <c r="QXB8" s="761"/>
      <c r="QXC8" s="761"/>
      <c r="QXD8" s="761"/>
      <c r="QXE8" s="761"/>
      <c r="QXF8" s="761"/>
      <c r="QXG8" s="761"/>
      <c r="QXH8" s="761"/>
      <c r="QXI8" s="761"/>
      <c r="QXJ8" s="761"/>
      <c r="QXK8" s="761"/>
      <c r="QXL8" s="761"/>
      <c r="QXM8" s="761"/>
      <c r="QXN8" s="761"/>
      <c r="QXO8" s="761"/>
      <c r="QXP8" s="761"/>
      <c r="QXQ8" s="761"/>
      <c r="QXR8" s="761"/>
      <c r="QXS8" s="761"/>
      <c r="QXT8" s="761"/>
      <c r="QXU8" s="761"/>
      <c r="QXV8" s="761"/>
      <c r="QXW8" s="761"/>
      <c r="QXX8" s="761"/>
      <c r="QXY8" s="761"/>
      <c r="QXZ8" s="761"/>
      <c r="QYA8" s="761"/>
      <c r="QYB8" s="761"/>
      <c r="QYC8" s="761"/>
      <c r="QYD8" s="761"/>
      <c r="QYE8" s="761"/>
      <c r="QYF8" s="761"/>
      <c r="QYG8" s="761"/>
      <c r="QYH8" s="761"/>
      <c r="QYI8" s="761"/>
      <c r="QYJ8" s="761"/>
      <c r="QYK8" s="761"/>
      <c r="QYL8" s="761"/>
      <c r="QYM8" s="761"/>
      <c r="QYN8" s="761"/>
      <c r="QYO8" s="761"/>
      <c r="QYP8" s="761"/>
      <c r="QYQ8" s="761"/>
      <c r="QYR8" s="761"/>
      <c r="QYS8" s="761"/>
      <c r="QYT8" s="761"/>
      <c r="QYU8" s="761"/>
      <c r="QYV8" s="761"/>
      <c r="QYW8" s="761"/>
      <c r="QYX8" s="761"/>
      <c r="QYY8" s="761"/>
      <c r="QYZ8" s="761"/>
      <c r="QZA8" s="761"/>
      <c r="QZB8" s="761"/>
      <c r="QZC8" s="761"/>
      <c r="QZD8" s="761"/>
      <c r="QZE8" s="761"/>
      <c r="QZF8" s="761"/>
      <c r="QZG8" s="761"/>
      <c r="QZH8" s="761"/>
      <c r="QZI8" s="761"/>
      <c r="QZJ8" s="761"/>
      <c r="QZK8" s="761"/>
      <c r="QZL8" s="761"/>
      <c r="QZM8" s="761"/>
      <c r="QZN8" s="761"/>
      <c r="QZO8" s="761"/>
      <c r="QZP8" s="761"/>
      <c r="QZQ8" s="761"/>
      <c r="QZR8" s="761"/>
      <c r="QZS8" s="761"/>
      <c r="QZT8" s="761"/>
      <c r="QZU8" s="761"/>
      <c r="QZV8" s="761"/>
      <c r="QZW8" s="761"/>
      <c r="QZX8" s="761"/>
      <c r="QZY8" s="761"/>
      <c r="QZZ8" s="761"/>
      <c r="RAA8" s="761"/>
      <c r="RAB8" s="761"/>
      <c r="RAC8" s="761"/>
      <c r="RAD8" s="761"/>
      <c r="RAE8" s="761"/>
      <c r="RAF8" s="761"/>
      <c r="RAG8" s="761"/>
      <c r="RAH8" s="761"/>
      <c r="RAI8" s="761"/>
      <c r="RAJ8" s="761"/>
      <c r="RAK8" s="761"/>
      <c r="RAL8" s="761"/>
      <c r="RAM8" s="761"/>
      <c r="RAN8" s="761"/>
      <c r="RAO8" s="761"/>
      <c r="RAP8" s="761"/>
      <c r="RAQ8" s="761"/>
      <c r="RAR8" s="761"/>
      <c r="RAS8" s="761"/>
      <c r="RAT8" s="761"/>
      <c r="RAU8" s="761"/>
      <c r="RAV8" s="761"/>
      <c r="RAW8" s="761"/>
      <c r="RAX8" s="761"/>
      <c r="RAY8" s="761"/>
      <c r="RAZ8" s="761"/>
      <c r="RBA8" s="761"/>
      <c r="RBB8" s="761"/>
      <c r="RBC8" s="761"/>
      <c r="RBD8" s="761"/>
      <c r="RBE8" s="761"/>
      <c r="RBF8" s="761"/>
      <c r="RBG8" s="761"/>
      <c r="RBH8" s="761"/>
      <c r="RBI8" s="761"/>
      <c r="RBJ8" s="761"/>
      <c r="RBK8" s="761"/>
      <c r="RBL8" s="761"/>
      <c r="RBM8" s="761"/>
      <c r="RBN8" s="761"/>
      <c r="RBO8" s="761"/>
      <c r="RBP8" s="761"/>
      <c r="RBQ8" s="761"/>
      <c r="RBR8" s="761"/>
      <c r="RBS8" s="761"/>
      <c r="RBT8" s="761"/>
      <c r="RBU8" s="761"/>
      <c r="RBV8" s="761"/>
      <c r="RBW8" s="761"/>
      <c r="RBX8" s="761"/>
      <c r="RBY8" s="761"/>
      <c r="RBZ8" s="761"/>
      <c r="RCA8" s="761"/>
      <c r="RCB8" s="761"/>
      <c r="RCC8" s="761"/>
      <c r="RCD8" s="761"/>
      <c r="RCE8" s="761"/>
      <c r="RCF8" s="761"/>
      <c r="RCG8" s="761"/>
      <c r="RCH8" s="761"/>
      <c r="RCI8" s="761"/>
      <c r="RCJ8" s="761"/>
      <c r="RCK8" s="761"/>
      <c r="RCL8" s="761"/>
      <c r="RCM8" s="761"/>
      <c r="RCN8" s="761"/>
      <c r="RCO8" s="761"/>
      <c r="RCP8" s="761"/>
      <c r="RCQ8" s="761"/>
      <c r="RCR8" s="761"/>
      <c r="RCS8" s="761"/>
      <c r="RCT8" s="761"/>
      <c r="RCU8" s="761"/>
      <c r="RCV8" s="761"/>
      <c r="RCW8" s="761"/>
      <c r="RCX8" s="761"/>
      <c r="RCY8" s="761"/>
      <c r="RCZ8" s="761"/>
      <c r="RDA8" s="761"/>
      <c r="RDB8" s="761"/>
      <c r="RDC8" s="761"/>
      <c r="RDD8" s="761"/>
      <c r="RDE8" s="761"/>
      <c r="RDF8" s="761"/>
      <c r="RDG8" s="761"/>
      <c r="RDH8" s="761"/>
      <c r="RDI8" s="761"/>
      <c r="RDJ8" s="761"/>
      <c r="RDK8" s="761"/>
      <c r="RDL8" s="761"/>
      <c r="RDM8" s="761"/>
      <c r="RDN8" s="761"/>
      <c r="RDO8" s="761"/>
      <c r="RDP8" s="761"/>
      <c r="RDQ8" s="761"/>
      <c r="RDR8" s="761"/>
      <c r="RDS8" s="761"/>
      <c r="RDT8" s="761"/>
      <c r="RDU8" s="761"/>
      <c r="RDV8" s="761"/>
      <c r="RDW8" s="761"/>
      <c r="RDX8" s="761"/>
      <c r="RDY8" s="761"/>
      <c r="RDZ8" s="761"/>
      <c r="REA8" s="761"/>
      <c r="REB8" s="761"/>
      <c r="REC8" s="761"/>
      <c r="RED8" s="761"/>
      <c r="REE8" s="761"/>
      <c r="REF8" s="761"/>
      <c r="REG8" s="761"/>
      <c r="REH8" s="761"/>
      <c r="REI8" s="761"/>
      <c r="REJ8" s="761"/>
      <c r="REK8" s="761"/>
      <c r="REL8" s="761"/>
      <c r="REM8" s="761"/>
      <c r="REN8" s="761"/>
      <c r="REO8" s="761"/>
      <c r="REP8" s="761"/>
      <c r="REQ8" s="761"/>
      <c r="RER8" s="761"/>
      <c r="RES8" s="761"/>
      <c r="RET8" s="761"/>
      <c r="REU8" s="761"/>
      <c r="REV8" s="761"/>
      <c r="REW8" s="761"/>
      <c r="REX8" s="761"/>
      <c r="REY8" s="761"/>
      <c r="REZ8" s="761"/>
      <c r="RFA8" s="761"/>
      <c r="RFB8" s="761"/>
      <c r="RFC8" s="761"/>
      <c r="RFD8" s="761"/>
      <c r="RFE8" s="761"/>
      <c r="RFF8" s="761"/>
      <c r="RFG8" s="761"/>
      <c r="RFH8" s="761"/>
      <c r="RFI8" s="761"/>
      <c r="RFJ8" s="761"/>
      <c r="RFK8" s="761"/>
      <c r="RFL8" s="761"/>
      <c r="RFM8" s="761"/>
      <c r="RFN8" s="761"/>
      <c r="RFO8" s="761"/>
      <c r="RFP8" s="761"/>
      <c r="RFQ8" s="761"/>
      <c r="RFR8" s="761"/>
      <c r="RFS8" s="761"/>
      <c r="RFT8" s="761"/>
      <c r="RFU8" s="761"/>
      <c r="RFV8" s="761"/>
      <c r="RFW8" s="761"/>
      <c r="RFX8" s="761"/>
      <c r="RFY8" s="761"/>
      <c r="RFZ8" s="761"/>
      <c r="RGA8" s="761"/>
      <c r="RGB8" s="761"/>
      <c r="RGC8" s="761"/>
      <c r="RGD8" s="761"/>
      <c r="RGE8" s="761"/>
      <c r="RGF8" s="761"/>
      <c r="RGG8" s="761"/>
      <c r="RGH8" s="761"/>
      <c r="RGI8" s="761"/>
      <c r="RGJ8" s="761"/>
      <c r="RGK8" s="761"/>
      <c r="RGL8" s="761"/>
      <c r="RGM8" s="761"/>
      <c r="RGN8" s="761"/>
      <c r="RGO8" s="761"/>
      <c r="RGP8" s="761"/>
      <c r="RGQ8" s="761"/>
      <c r="RGR8" s="761"/>
      <c r="RGS8" s="761"/>
      <c r="RGT8" s="761"/>
      <c r="RGU8" s="761"/>
      <c r="RGV8" s="761"/>
      <c r="RGW8" s="761"/>
      <c r="RGX8" s="761"/>
      <c r="RGY8" s="761"/>
      <c r="RGZ8" s="761"/>
      <c r="RHA8" s="761"/>
      <c r="RHB8" s="761"/>
      <c r="RHC8" s="761"/>
      <c r="RHD8" s="761"/>
      <c r="RHE8" s="761"/>
      <c r="RHF8" s="761"/>
      <c r="RHG8" s="761"/>
      <c r="RHH8" s="761"/>
      <c r="RHI8" s="761"/>
      <c r="RHJ8" s="761"/>
      <c r="RHK8" s="761"/>
      <c r="RHL8" s="761"/>
      <c r="RHM8" s="761"/>
      <c r="RHN8" s="761"/>
      <c r="RHO8" s="761"/>
      <c r="RHP8" s="761"/>
      <c r="RHQ8" s="761"/>
      <c r="RHR8" s="761"/>
      <c r="RHS8" s="761"/>
      <c r="RHT8" s="761"/>
      <c r="RHU8" s="761"/>
      <c r="RHV8" s="761"/>
      <c r="RHW8" s="761"/>
      <c r="RHX8" s="761"/>
      <c r="RHY8" s="761"/>
      <c r="RHZ8" s="761"/>
      <c r="RIA8" s="761"/>
      <c r="RIB8" s="761"/>
      <c r="RIC8" s="761"/>
      <c r="RID8" s="761"/>
      <c r="RIE8" s="761"/>
      <c r="RIF8" s="761"/>
      <c r="RIG8" s="761"/>
      <c r="RIH8" s="761"/>
      <c r="RII8" s="761"/>
      <c r="RIJ8" s="761"/>
      <c r="RIK8" s="761"/>
      <c r="RIL8" s="761"/>
      <c r="RIM8" s="761"/>
      <c r="RIN8" s="761"/>
      <c r="RIO8" s="761"/>
      <c r="RIP8" s="761"/>
      <c r="RIQ8" s="761"/>
      <c r="RIR8" s="761"/>
      <c r="RIS8" s="761"/>
      <c r="RIT8" s="761"/>
      <c r="RIU8" s="761"/>
      <c r="RIV8" s="761"/>
      <c r="RIW8" s="761"/>
      <c r="RIX8" s="761"/>
      <c r="RIY8" s="761"/>
      <c r="RIZ8" s="761"/>
      <c r="RJA8" s="761"/>
      <c r="RJB8" s="761"/>
      <c r="RJC8" s="761"/>
      <c r="RJD8" s="761"/>
      <c r="RJE8" s="761"/>
      <c r="RJF8" s="761"/>
      <c r="RJG8" s="761"/>
      <c r="RJH8" s="761"/>
      <c r="RJI8" s="761"/>
      <c r="RJJ8" s="761"/>
      <c r="RJK8" s="761"/>
      <c r="RJL8" s="761"/>
      <c r="RJM8" s="761"/>
      <c r="RJN8" s="761"/>
      <c r="RJO8" s="761"/>
      <c r="RJP8" s="761"/>
      <c r="RJQ8" s="761"/>
      <c r="RJR8" s="761"/>
      <c r="RJS8" s="761"/>
      <c r="RJT8" s="761"/>
      <c r="RJU8" s="761"/>
      <c r="RJV8" s="761"/>
      <c r="RJW8" s="761"/>
      <c r="RJX8" s="761"/>
      <c r="RJY8" s="761"/>
      <c r="RJZ8" s="761"/>
      <c r="RKA8" s="761"/>
      <c r="RKB8" s="761"/>
      <c r="RKC8" s="761"/>
      <c r="RKD8" s="761"/>
      <c r="RKE8" s="761"/>
      <c r="RKF8" s="761"/>
      <c r="RKG8" s="761"/>
      <c r="RKH8" s="761"/>
      <c r="RKI8" s="761"/>
      <c r="RKJ8" s="761"/>
      <c r="RKK8" s="761"/>
      <c r="RKL8" s="761"/>
      <c r="RKM8" s="761"/>
      <c r="RKN8" s="761"/>
      <c r="RKO8" s="761"/>
      <c r="RKP8" s="761"/>
      <c r="RKQ8" s="761"/>
      <c r="RKR8" s="761"/>
      <c r="RKS8" s="761"/>
      <c r="RKT8" s="761"/>
      <c r="RKU8" s="761"/>
      <c r="RKV8" s="761"/>
      <c r="RKW8" s="761"/>
      <c r="RKX8" s="761"/>
      <c r="RKY8" s="761"/>
      <c r="RKZ8" s="761"/>
      <c r="RLA8" s="761"/>
      <c r="RLB8" s="761"/>
      <c r="RLC8" s="761"/>
      <c r="RLD8" s="761"/>
      <c r="RLE8" s="761"/>
      <c r="RLF8" s="761"/>
      <c r="RLG8" s="761"/>
      <c r="RLH8" s="761"/>
      <c r="RLI8" s="761"/>
      <c r="RLJ8" s="761"/>
      <c r="RLK8" s="761"/>
      <c r="RLL8" s="761"/>
      <c r="RLM8" s="761"/>
      <c r="RLN8" s="761"/>
      <c r="RLO8" s="761"/>
      <c r="RLP8" s="761"/>
      <c r="RLQ8" s="761"/>
      <c r="RLR8" s="761"/>
      <c r="RLS8" s="761"/>
      <c r="RLT8" s="761"/>
      <c r="RLU8" s="761"/>
      <c r="RLV8" s="761"/>
      <c r="RLW8" s="761"/>
      <c r="RLX8" s="761"/>
      <c r="RLY8" s="761"/>
      <c r="RLZ8" s="761"/>
      <c r="RMA8" s="761"/>
      <c r="RMB8" s="761"/>
      <c r="RMC8" s="761"/>
      <c r="RMD8" s="761"/>
      <c r="RME8" s="761"/>
      <c r="RMF8" s="761"/>
      <c r="RMG8" s="761"/>
      <c r="RMH8" s="761"/>
      <c r="RMI8" s="761"/>
      <c r="RMJ8" s="761"/>
      <c r="RMK8" s="761"/>
      <c r="RML8" s="761"/>
      <c r="RMM8" s="761"/>
      <c r="RMN8" s="761"/>
      <c r="RMO8" s="761"/>
      <c r="RMP8" s="761"/>
      <c r="RMQ8" s="761"/>
      <c r="RMR8" s="761"/>
      <c r="RMS8" s="761"/>
      <c r="RMT8" s="761"/>
      <c r="RMU8" s="761"/>
      <c r="RMV8" s="761"/>
      <c r="RMW8" s="761"/>
      <c r="RMX8" s="761"/>
      <c r="RMY8" s="761"/>
      <c r="RMZ8" s="761"/>
      <c r="RNA8" s="761"/>
      <c r="RNB8" s="761"/>
      <c r="RNC8" s="761"/>
      <c r="RND8" s="761"/>
      <c r="RNE8" s="761"/>
      <c r="RNF8" s="761"/>
      <c r="RNG8" s="761"/>
      <c r="RNH8" s="761"/>
      <c r="RNI8" s="761"/>
      <c r="RNJ8" s="761"/>
      <c r="RNK8" s="761"/>
      <c r="RNL8" s="761"/>
      <c r="RNM8" s="761"/>
      <c r="RNN8" s="761"/>
      <c r="RNO8" s="761"/>
      <c r="RNP8" s="761"/>
      <c r="RNQ8" s="761"/>
      <c r="RNR8" s="761"/>
      <c r="RNS8" s="761"/>
      <c r="RNT8" s="761"/>
      <c r="RNU8" s="761"/>
      <c r="RNV8" s="761"/>
      <c r="RNW8" s="761"/>
      <c r="RNX8" s="761"/>
      <c r="RNY8" s="761"/>
      <c r="RNZ8" s="761"/>
      <c r="ROA8" s="761"/>
      <c r="ROB8" s="761"/>
      <c r="ROC8" s="761"/>
      <c r="ROD8" s="761"/>
      <c r="ROE8" s="761"/>
      <c r="ROF8" s="761"/>
      <c r="ROG8" s="761"/>
      <c r="ROH8" s="761"/>
      <c r="ROI8" s="761"/>
      <c r="ROJ8" s="761"/>
      <c r="ROK8" s="761"/>
      <c r="ROL8" s="761"/>
      <c r="ROM8" s="761"/>
      <c r="RON8" s="761"/>
      <c r="ROO8" s="761"/>
      <c r="ROP8" s="761"/>
      <c r="ROQ8" s="761"/>
      <c r="ROR8" s="761"/>
      <c r="ROS8" s="761"/>
      <c r="ROT8" s="761"/>
      <c r="ROU8" s="761"/>
      <c r="ROV8" s="761"/>
      <c r="ROW8" s="761"/>
      <c r="ROX8" s="761"/>
      <c r="ROY8" s="761"/>
      <c r="ROZ8" s="761"/>
      <c r="RPA8" s="761"/>
      <c r="RPB8" s="761"/>
      <c r="RPC8" s="761"/>
      <c r="RPD8" s="761"/>
      <c r="RPE8" s="761"/>
      <c r="RPF8" s="761"/>
      <c r="RPG8" s="761"/>
      <c r="RPH8" s="761"/>
      <c r="RPI8" s="761"/>
      <c r="RPJ8" s="761"/>
      <c r="RPK8" s="761"/>
      <c r="RPL8" s="761"/>
      <c r="RPM8" s="761"/>
      <c r="RPN8" s="761"/>
      <c r="RPO8" s="761"/>
      <c r="RPP8" s="761"/>
      <c r="RPQ8" s="761"/>
      <c r="RPR8" s="761"/>
      <c r="RPS8" s="761"/>
      <c r="RPT8" s="761"/>
      <c r="RPU8" s="761"/>
      <c r="RPV8" s="761"/>
      <c r="RPW8" s="761"/>
      <c r="RPX8" s="761"/>
      <c r="RPY8" s="761"/>
      <c r="RPZ8" s="761"/>
      <c r="RQA8" s="761"/>
      <c r="RQB8" s="761"/>
      <c r="RQC8" s="761"/>
      <c r="RQD8" s="761"/>
      <c r="RQE8" s="761"/>
      <c r="RQF8" s="761"/>
      <c r="RQG8" s="761"/>
      <c r="RQH8" s="761"/>
      <c r="RQI8" s="761"/>
      <c r="RQJ8" s="761"/>
      <c r="RQK8" s="761"/>
      <c r="RQL8" s="761"/>
      <c r="RQM8" s="761"/>
      <c r="RQN8" s="761"/>
      <c r="RQO8" s="761"/>
      <c r="RQP8" s="761"/>
      <c r="RQQ8" s="761"/>
      <c r="RQR8" s="761"/>
      <c r="RQS8" s="761"/>
      <c r="RQT8" s="761"/>
      <c r="RQU8" s="761"/>
      <c r="RQV8" s="761"/>
      <c r="RQW8" s="761"/>
      <c r="RQX8" s="761"/>
      <c r="RQY8" s="761"/>
      <c r="RQZ8" s="761"/>
      <c r="RRA8" s="761"/>
      <c r="RRB8" s="761"/>
      <c r="RRC8" s="761"/>
      <c r="RRD8" s="761"/>
      <c r="RRE8" s="761"/>
      <c r="RRF8" s="761"/>
      <c r="RRG8" s="761"/>
      <c r="RRH8" s="761"/>
      <c r="RRI8" s="761"/>
      <c r="RRJ8" s="761"/>
      <c r="RRK8" s="761"/>
      <c r="RRL8" s="761"/>
      <c r="RRM8" s="761"/>
      <c r="RRN8" s="761"/>
      <c r="RRO8" s="761"/>
      <c r="RRP8" s="761"/>
      <c r="RRQ8" s="761"/>
      <c r="RRR8" s="761"/>
      <c r="RRS8" s="761"/>
      <c r="RRT8" s="761"/>
      <c r="RRU8" s="761"/>
      <c r="RRV8" s="761"/>
      <c r="RRW8" s="761"/>
      <c r="RRX8" s="761"/>
      <c r="RRY8" s="761"/>
      <c r="RRZ8" s="761"/>
      <c r="RSA8" s="761"/>
      <c r="RSB8" s="761"/>
      <c r="RSC8" s="761"/>
      <c r="RSD8" s="761"/>
      <c r="RSE8" s="761"/>
      <c r="RSF8" s="761"/>
      <c r="RSG8" s="761"/>
      <c r="RSH8" s="761"/>
      <c r="RSI8" s="761"/>
      <c r="RSJ8" s="761"/>
      <c r="RSK8" s="761"/>
      <c r="RSL8" s="761"/>
      <c r="RSM8" s="761"/>
      <c r="RSN8" s="761"/>
      <c r="RSO8" s="761"/>
      <c r="RSP8" s="761"/>
      <c r="RSQ8" s="761"/>
      <c r="RSR8" s="761"/>
      <c r="RSS8" s="761"/>
      <c r="RST8" s="761"/>
      <c r="RSU8" s="761"/>
      <c r="RSV8" s="761"/>
      <c r="RSW8" s="761"/>
      <c r="RSX8" s="761"/>
      <c r="RSY8" s="761"/>
      <c r="RSZ8" s="761"/>
      <c r="RTA8" s="761"/>
      <c r="RTB8" s="761"/>
      <c r="RTC8" s="761"/>
      <c r="RTD8" s="761"/>
      <c r="RTE8" s="761"/>
      <c r="RTF8" s="761"/>
      <c r="RTG8" s="761"/>
      <c r="RTH8" s="761"/>
      <c r="RTI8" s="761"/>
      <c r="RTJ8" s="761"/>
      <c r="RTK8" s="761"/>
      <c r="RTL8" s="761"/>
      <c r="RTM8" s="761"/>
      <c r="RTN8" s="761"/>
      <c r="RTO8" s="761"/>
      <c r="RTP8" s="761"/>
      <c r="RTQ8" s="761"/>
      <c r="RTR8" s="761"/>
      <c r="RTS8" s="761"/>
      <c r="RTT8" s="761"/>
      <c r="RTU8" s="761"/>
      <c r="RTV8" s="761"/>
      <c r="RTW8" s="761"/>
      <c r="RTX8" s="761"/>
      <c r="RTY8" s="761"/>
      <c r="RTZ8" s="761"/>
      <c r="RUA8" s="761"/>
      <c r="RUB8" s="761"/>
      <c r="RUC8" s="761"/>
      <c r="RUD8" s="761"/>
      <c r="RUE8" s="761"/>
      <c r="RUF8" s="761"/>
      <c r="RUG8" s="761"/>
      <c r="RUH8" s="761"/>
      <c r="RUI8" s="761"/>
      <c r="RUJ8" s="761"/>
      <c r="RUK8" s="761"/>
      <c r="RUL8" s="761"/>
      <c r="RUM8" s="761"/>
      <c r="RUN8" s="761"/>
      <c r="RUO8" s="761"/>
      <c r="RUP8" s="761"/>
      <c r="RUQ8" s="761"/>
      <c r="RUR8" s="761"/>
      <c r="RUS8" s="761"/>
      <c r="RUT8" s="761"/>
      <c r="RUU8" s="761"/>
      <c r="RUV8" s="761"/>
      <c r="RUW8" s="761"/>
      <c r="RUX8" s="761"/>
      <c r="RUY8" s="761"/>
      <c r="RUZ8" s="761"/>
      <c r="RVA8" s="761"/>
      <c r="RVB8" s="761"/>
      <c r="RVC8" s="761"/>
      <c r="RVD8" s="761"/>
      <c r="RVE8" s="761"/>
      <c r="RVF8" s="761"/>
      <c r="RVG8" s="761"/>
      <c r="RVH8" s="761"/>
      <c r="RVI8" s="761"/>
      <c r="RVJ8" s="761"/>
      <c r="RVK8" s="761"/>
      <c r="RVL8" s="761"/>
      <c r="RVM8" s="761"/>
      <c r="RVN8" s="761"/>
      <c r="RVO8" s="761"/>
      <c r="RVP8" s="761"/>
      <c r="RVQ8" s="761"/>
      <c r="RVR8" s="761"/>
      <c r="RVS8" s="761"/>
      <c r="RVT8" s="761"/>
      <c r="RVU8" s="761"/>
      <c r="RVV8" s="761"/>
      <c r="RVW8" s="761"/>
      <c r="RVX8" s="761"/>
      <c r="RVY8" s="761"/>
      <c r="RVZ8" s="761"/>
      <c r="RWA8" s="761"/>
      <c r="RWB8" s="761"/>
      <c r="RWC8" s="761"/>
      <c r="RWD8" s="761"/>
      <c r="RWE8" s="761"/>
      <c r="RWF8" s="761"/>
      <c r="RWG8" s="761"/>
      <c r="RWH8" s="761"/>
      <c r="RWI8" s="761"/>
      <c r="RWJ8" s="761"/>
      <c r="RWK8" s="761"/>
      <c r="RWL8" s="761"/>
      <c r="RWM8" s="761"/>
      <c r="RWN8" s="761"/>
      <c r="RWO8" s="761"/>
      <c r="RWP8" s="761"/>
      <c r="RWQ8" s="761"/>
      <c r="RWR8" s="761"/>
      <c r="RWS8" s="761"/>
      <c r="RWT8" s="761"/>
      <c r="RWU8" s="761"/>
      <c r="RWV8" s="761"/>
      <c r="RWW8" s="761"/>
      <c r="RWX8" s="761"/>
      <c r="RWY8" s="761"/>
      <c r="RWZ8" s="761"/>
      <c r="RXA8" s="761"/>
      <c r="RXB8" s="761"/>
      <c r="RXC8" s="761"/>
      <c r="RXD8" s="761"/>
      <c r="RXE8" s="761"/>
      <c r="RXF8" s="761"/>
      <c r="RXG8" s="761"/>
      <c r="RXH8" s="761"/>
      <c r="RXI8" s="761"/>
      <c r="RXJ8" s="761"/>
      <c r="RXK8" s="761"/>
      <c r="RXL8" s="761"/>
      <c r="RXM8" s="761"/>
      <c r="RXN8" s="761"/>
      <c r="RXO8" s="761"/>
      <c r="RXP8" s="761"/>
      <c r="RXQ8" s="761"/>
      <c r="RXR8" s="761"/>
      <c r="RXS8" s="761"/>
      <c r="RXT8" s="761"/>
      <c r="RXU8" s="761"/>
      <c r="RXV8" s="761"/>
      <c r="RXW8" s="761"/>
      <c r="RXX8" s="761"/>
      <c r="RXY8" s="761"/>
      <c r="RXZ8" s="761"/>
      <c r="RYA8" s="761"/>
      <c r="RYB8" s="761"/>
      <c r="RYC8" s="761"/>
      <c r="RYD8" s="761"/>
      <c r="RYE8" s="761"/>
      <c r="RYF8" s="761"/>
      <c r="RYG8" s="761"/>
      <c r="RYH8" s="761"/>
      <c r="RYI8" s="761"/>
      <c r="RYJ8" s="761"/>
      <c r="RYK8" s="761"/>
      <c r="RYL8" s="761"/>
      <c r="RYM8" s="761"/>
      <c r="RYN8" s="761"/>
      <c r="RYO8" s="761"/>
      <c r="RYP8" s="761"/>
      <c r="RYQ8" s="761"/>
      <c r="RYR8" s="761"/>
      <c r="RYS8" s="761"/>
      <c r="RYT8" s="761"/>
      <c r="RYU8" s="761"/>
      <c r="RYV8" s="761"/>
      <c r="RYW8" s="761"/>
      <c r="RYX8" s="761"/>
      <c r="RYY8" s="761"/>
      <c r="RYZ8" s="761"/>
      <c r="RZA8" s="761"/>
      <c r="RZB8" s="761"/>
      <c r="RZC8" s="761"/>
      <c r="RZD8" s="761"/>
      <c r="RZE8" s="761"/>
      <c r="RZF8" s="761"/>
      <c r="RZG8" s="761"/>
      <c r="RZH8" s="761"/>
      <c r="RZI8" s="761"/>
      <c r="RZJ8" s="761"/>
      <c r="RZK8" s="761"/>
      <c r="RZL8" s="761"/>
      <c r="RZM8" s="761"/>
      <c r="RZN8" s="761"/>
      <c r="RZO8" s="761"/>
      <c r="RZP8" s="761"/>
      <c r="RZQ8" s="761"/>
      <c r="RZR8" s="761"/>
      <c r="RZS8" s="761"/>
      <c r="RZT8" s="761"/>
      <c r="RZU8" s="761"/>
      <c r="RZV8" s="761"/>
      <c r="RZW8" s="761"/>
      <c r="RZX8" s="761"/>
      <c r="RZY8" s="761"/>
      <c r="RZZ8" s="761"/>
      <c r="SAA8" s="761"/>
      <c r="SAB8" s="761"/>
      <c r="SAC8" s="761"/>
      <c r="SAD8" s="761"/>
      <c r="SAE8" s="761"/>
      <c r="SAF8" s="761"/>
      <c r="SAG8" s="761"/>
      <c r="SAH8" s="761"/>
      <c r="SAI8" s="761"/>
      <c r="SAJ8" s="761"/>
      <c r="SAK8" s="761"/>
      <c r="SAL8" s="761"/>
      <c r="SAM8" s="761"/>
      <c r="SAN8" s="761"/>
      <c r="SAO8" s="761"/>
      <c r="SAP8" s="761"/>
      <c r="SAQ8" s="761"/>
      <c r="SAR8" s="761"/>
      <c r="SAS8" s="761"/>
      <c r="SAT8" s="761"/>
      <c r="SAU8" s="761"/>
      <c r="SAV8" s="761"/>
      <c r="SAW8" s="761"/>
      <c r="SAX8" s="761"/>
      <c r="SAY8" s="761"/>
      <c r="SAZ8" s="761"/>
      <c r="SBA8" s="761"/>
      <c r="SBB8" s="761"/>
      <c r="SBC8" s="761"/>
      <c r="SBD8" s="761"/>
      <c r="SBE8" s="761"/>
      <c r="SBF8" s="761"/>
      <c r="SBG8" s="761"/>
      <c r="SBH8" s="761"/>
      <c r="SBI8" s="761"/>
      <c r="SBJ8" s="761"/>
      <c r="SBK8" s="761"/>
      <c r="SBL8" s="761"/>
      <c r="SBM8" s="761"/>
      <c r="SBN8" s="761"/>
      <c r="SBO8" s="761"/>
      <c r="SBP8" s="761"/>
      <c r="SBQ8" s="761"/>
      <c r="SBR8" s="761"/>
      <c r="SBS8" s="761"/>
      <c r="SBT8" s="761"/>
      <c r="SBU8" s="761"/>
      <c r="SBV8" s="761"/>
      <c r="SBW8" s="761"/>
      <c r="SBX8" s="761"/>
      <c r="SBY8" s="761"/>
      <c r="SBZ8" s="761"/>
      <c r="SCA8" s="761"/>
      <c r="SCB8" s="761"/>
      <c r="SCC8" s="761"/>
      <c r="SCD8" s="761"/>
      <c r="SCE8" s="761"/>
      <c r="SCF8" s="761"/>
      <c r="SCG8" s="761"/>
      <c r="SCH8" s="761"/>
      <c r="SCI8" s="761"/>
      <c r="SCJ8" s="761"/>
      <c r="SCK8" s="761"/>
      <c r="SCL8" s="761"/>
      <c r="SCM8" s="761"/>
      <c r="SCN8" s="761"/>
      <c r="SCO8" s="761"/>
      <c r="SCP8" s="761"/>
      <c r="SCQ8" s="761"/>
      <c r="SCR8" s="761"/>
      <c r="SCS8" s="761"/>
      <c r="SCT8" s="761"/>
      <c r="SCU8" s="761"/>
      <c r="SCV8" s="761"/>
      <c r="SCW8" s="761"/>
      <c r="SCX8" s="761"/>
      <c r="SCY8" s="761"/>
      <c r="SCZ8" s="761"/>
      <c r="SDA8" s="761"/>
      <c r="SDB8" s="761"/>
      <c r="SDC8" s="761"/>
      <c r="SDD8" s="761"/>
      <c r="SDE8" s="761"/>
      <c r="SDF8" s="761"/>
      <c r="SDG8" s="761"/>
      <c r="SDH8" s="761"/>
      <c r="SDI8" s="761"/>
      <c r="SDJ8" s="761"/>
      <c r="SDK8" s="761"/>
      <c r="SDL8" s="761"/>
      <c r="SDM8" s="761"/>
      <c r="SDN8" s="761"/>
      <c r="SDO8" s="761"/>
      <c r="SDP8" s="761"/>
      <c r="SDQ8" s="761"/>
      <c r="SDR8" s="761"/>
      <c r="SDS8" s="761"/>
      <c r="SDT8" s="761"/>
      <c r="SDU8" s="761"/>
      <c r="SDV8" s="761"/>
      <c r="SDW8" s="761"/>
      <c r="SDX8" s="761"/>
      <c r="SDY8" s="761"/>
      <c r="SDZ8" s="761"/>
      <c r="SEA8" s="761"/>
      <c r="SEB8" s="761"/>
      <c r="SEC8" s="761"/>
      <c r="SED8" s="761"/>
      <c r="SEE8" s="761"/>
      <c r="SEF8" s="761"/>
      <c r="SEG8" s="761"/>
      <c r="SEH8" s="761"/>
      <c r="SEI8" s="761"/>
      <c r="SEJ8" s="761"/>
      <c r="SEK8" s="761"/>
      <c r="SEL8" s="761"/>
      <c r="SEM8" s="761"/>
      <c r="SEN8" s="761"/>
      <c r="SEO8" s="761"/>
      <c r="SEP8" s="761"/>
      <c r="SEQ8" s="761"/>
      <c r="SER8" s="761"/>
      <c r="SES8" s="761"/>
      <c r="SET8" s="761"/>
      <c r="SEU8" s="761"/>
      <c r="SEV8" s="761"/>
      <c r="SEW8" s="761"/>
      <c r="SEX8" s="761"/>
      <c r="SEY8" s="761"/>
      <c r="SEZ8" s="761"/>
      <c r="SFA8" s="761"/>
      <c r="SFB8" s="761"/>
      <c r="SFC8" s="761"/>
      <c r="SFD8" s="761"/>
      <c r="SFE8" s="761"/>
      <c r="SFF8" s="761"/>
      <c r="SFG8" s="761"/>
      <c r="SFH8" s="761"/>
      <c r="SFI8" s="761"/>
      <c r="SFJ8" s="761"/>
      <c r="SFK8" s="761"/>
      <c r="SFL8" s="761"/>
      <c r="SFM8" s="761"/>
      <c r="SFN8" s="761"/>
      <c r="SFO8" s="761"/>
      <c r="SFP8" s="761"/>
      <c r="SFQ8" s="761"/>
      <c r="SFR8" s="761"/>
      <c r="SFS8" s="761"/>
      <c r="SFT8" s="761"/>
      <c r="SFU8" s="761"/>
      <c r="SFV8" s="761"/>
      <c r="SFW8" s="761"/>
      <c r="SFX8" s="761"/>
      <c r="SFY8" s="761"/>
      <c r="SFZ8" s="761"/>
      <c r="SGA8" s="761"/>
      <c r="SGB8" s="761"/>
      <c r="SGC8" s="761"/>
      <c r="SGD8" s="761"/>
      <c r="SGE8" s="761"/>
      <c r="SGF8" s="761"/>
      <c r="SGG8" s="761"/>
      <c r="SGH8" s="761"/>
      <c r="SGI8" s="761"/>
      <c r="SGJ8" s="761"/>
      <c r="SGK8" s="761"/>
      <c r="SGL8" s="761"/>
      <c r="SGM8" s="761"/>
      <c r="SGN8" s="761"/>
      <c r="SGO8" s="761"/>
      <c r="SGP8" s="761"/>
      <c r="SGQ8" s="761"/>
      <c r="SGR8" s="761"/>
      <c r="SGS8" s="761"/>
      <c r="SGT8" s="761"/>
      <c r="SGU8" s="761"/>
      <c r="SGV8" s="761"/>
      <c r="SGW8" s="761"/>
      <c r="SGX8" s="761"/>
      <c r="SGY8" s="761"/>
      <c r="SGZ8" s="761"/>
      <c r="SHA8" s="761"/>
      <c r="SHB8" s="761"/>
      <c r="SHC8" s="761"/>
      <c r="SHD8" s="761"/>
      <c r="SHE8" s="761"/>
      <c r="SHF8" s="761"/>
      <c r="SHG8" s="761"/>
      <c r="SHH8" s="761"/>
      <c r="SHI8" s="761"/>
      <c r="SHJ8" s="761"/>
      <c r="SHK8" s="761"/>
      <c r="SHL8" s="761"/>
      <c r="SHM8" s="761"/>
      <c r="SHN8" s="761"/>
      <c r="SHO8" s="761"/>
      <c r="SHP8" s="761"/>
      <c r="SHQ8" s="761"/>
      <c r="SHR8" s="761"/>
      <c r="SHS8" s="761"/>
      <c r="SHT8" s="761"/>
      <c r="SHU8" s="761"/>
      <c r="SHV8" s="761"/>
      <c r="SHW8" s="761"/>
      <c r="SHX8" s="761"/>
      <c r="SHY8" s="761"/>
      <c r="SHZ8" s="761"/>
      <c r="SIA8" s="761"/>
      <c r="SIB8" s="761"/>
      <c r="SIC8" s="761"/>
      <c r="SID8" s="761"/>
      <c r="SIE8" s="761"/>
      <c r="SIF8" s="761"/>
      <c r="SIG8" s="761"/>
      <c r="SIH8" s="761"/>
      <c r="SII8" s="761"/>
      <c r="SIJ8" s="761"/>
      <c r="SIK8" s="761"/>
      <c r="SIL8" s="761"/>
      <c r="SIM8" s="761"/>
      <c r="SIN8" s="761"/>
      <c r="SIO8" s="761"/>
      <c r="SIP8" s="761"/>
      <c r="SIQ8" s="761"/>
      <c r="SIR8" s="761"/>
      <c r="SIS8" s="761"/>
      <c r="SIT8" s="761"/>
      <c r="SIU8" s="761"/>
      <c r="SIV8" s="761"/>
      <c r="SIW8" s="761"/>
      <c r="SIX8" s="761"/>
      <c r="SIY8" s="761"/>
      <c r="SIZ8" s="761"/>
      <c r="SJA8" s="761"/>
      <c r="SJB8" s="761"/>
      <c r="SJC8" s="761"/>
      <c r="SJD8" s="761"/>
      <c r="SJE8" s="761"/>
      <c r="SJF8" s="761"/>
      <c r="SJG8" s="761"/>
      <c r="SJH8" s="761"/>
      <c r="SJI8" s="761"/>
      <c r="SJJ8" s="761"/>
      <c r="SJK8" s="761"/>
      <c r="SJL8" s="761"/>
      <c r="SJM8" s="761"/>
      <c r="SJN8" s="761"/>
      <c r="SJO8" s="761"/>
      <c r="SJP8" s="761"/>
      <c r="SJQ8" s="761"/>
      <c r="SJR8" s="761"/>
      <c r="SJS8" s="761"/>
      <c r="SJT8" s="761"/>
      <c r="SJU8" s="761"/>
      <c r="SJV8" s="761"/>
      <c r="SJW8" s="761"/>
      <c r="SJX8" s="761"/>
      <c r="SJY8" s="761"/>
      <c r="SJZ8" s="761"/>
      <c r="SKA8" s="761"/>
      <c r="SKB8" s="761"/>
      <c r="SKC8" s="761"/>
      <c r="SKD8" s="761"/>
      <c r="SKE8" s="761"/>
      <c r="SKF8" s="761"/>
      <c r="SKG8" s="761"/>
      <c r="SKH8" s="761"/>
      <c r="SKI8" s="761"/>
      <c r="SKJ8" s="761"/>
      <c r="SKK8" s="761"/>
      <c r="SKL8" s="761"/>
      <c r="SKM8" s="761"/>
      <c r="SKN8" s="761"/>
      <c r="SKO8" s="761"/>
      <c r="SKP8" s="761"/>
      <c r="SKQ8" s="761"/>
      <c r="SKR8" s="761"/>
      <c r="SKS8" s="761"/>
      <c r="SKT8" s="761"/>
      <c r="SKU8" s="761"/>
      <c r="SKV8" s="761"/>
      <c r="SKW8" s="761"/>
      <c r="SKX8" s="761"/>
      <c r="SKY8" s="761"/>
      <c r="SKZ8" s="761"/>
      <c r="SLA8" s="761"/>
      <c r="SLB8" s="761"/>
      <c r="SLC8" s="761"/>
      <c r="SLD8" s="761"/>
      <c r="SLE8" s="761"/>
      <c r="SLF8" s="761"/>
      <c r="SLG8" s="761"/>
      <c r="SLH8" s="761"/>
      <c r="SLI8" s="761"/>
      <c r="SLJ8" s="761"/>
      <c r="SLK8" s="761"/>
      <c r="SLL8" s="761"/>
      <c r="SLM8" s="761"/>
      <c r="SLN8" s="761"/>
      <c r="SLO8" s="761"/>
      <c r="SLP8" s="761"/>
      <c r="SLQ8" s="761"/>
      <c r="SLR8" s="761"/>
      <c r="SLS8" s="761"/>
      <c r="SLT8" s="761"/>
      <c r="SLU8" s="761"/>
      <c r="SLV8" s="761"/>
      <c r="SLW8" s="761"/>
      <c r="SLX8" s="761"/>
      <c r="SLY8" s="761"/>
      <c r="SLZ8" s="761"/>
      <c r="SMA8" s="761"/>
      <c r="SMB8" s="761"/>
      <c r="SMC8" s="761"/>
      <c r="SMD8" s="761"/>
      <c r="SME8" s="761"/>
      <c r="SMF8" s="761"/>
      <c r="SMG8" s="761"/>
      <c r="SMH8" s="761"/>
      <c r="SMI8" s="761"/>
      <c r="SMJ8" s="761"/>
      <c r="SMK8" s="761"/>
      <c r="SML8" s="761"/>
      <c r="SMM8" s="761"/>
      <c r="SMN8" s="761"/>
      <c r="SMO8" s="761"/>
      <c r="SMP8" s="761"/>
      <c r="SMQ8" s="761"/>
      <c r="SMR8" s="761"/>
      <c r="SMS8" s="761"/>
      <c r="SMT8" s="761"/>
      <c r="SMU8" s="761"/>
      <c r="SMV8" s="761"/>
      <c r="SMW8" s="761"/>
      <c r="SMX8" s="761"/>
      <c r="SMY8" s="761"/>
      <c r="SMZ8" s="761"/>
      <c r="SNA8" s="761"/>
      <c r="SNB8" s="761"/>
      <c r="SNC8" s="761"/>
      <c r="SND8" s="761"/>
      <c r="SNE8" s="761"/>
      <c r="SNF8" s="761"/>
      <c r="SNG8" s="761"/>
      <c r="SNH8" s="761"/>
      <c r="SNI8" s="761"/>
      <c r="SNJ8" s="761"/>
      <c r="SNK8" s="761"/>
      <c r="SNL8" s="761"/>
      <c r="SNM8" s="761"/>
      <c r="SNN8" s="761"/>
      <c r="SNO8" s="761"/>
      <c r="SNP8" s="761"/>
      <c r="SNQ8" s="761"/>
      <c r="SNR8" s="761"/>
      <c r="SNS8" s="761"/>
      <c r="SNT8" s="761"/>
      <c r="SNU8" s="761"/>
      <c r="SNV8" s="761"/>
      <c r="SNW8" s="761"/>
      <c r="SNX8" s="761"/>
      <c r="SNY8" s="761"/>
      <c r="SNZ8" s="761"/>
      <c r="SOA8" s="761"/>
      <c r="SOB8" s="761"/>
      <c r="SOC8" s="761"/>
      <c r="SOD8" s="761"/>
      <c r="SOE8" s="761"/>
      <c r="SOF8" s="761"/>
      <c r="SOG8" s="761"/>
      <c r="SOH8" s="761"/>
      <c r="SOI8" s="761"/>
      <c r="SOJ8" s="761"/>
      <c r="SOK8" s="761"/>
      <c r="SOL8" s="761"/>
      <c r="SOM8" s="761"/>
      <c r="SON8" s="761"/>
      <c r="SOO8" s="761"/>
      <c r="SOP8" s="761"/>
      <c r="SOQ8" s="761"/>
      <c r="SOR8" s="761"/>
      <c r="SOS8" s="761"/>
      <c r="SOT8" s="761"/>
      <c r="SOU8" s="761"/>
      <c r="SOV8" s="761"/>
      <c r="SOW8" s="761"/>
      <c r="SOX8" s="761"/>
      <c r="SOY8" s="761"/>
      <c r="SOZ8" s="761"/>
      <c r="SPA8" s="761"/>
      <c r="SPB8" s="761"/>
      <c r="SPC8" s="761"/>
      <c r="SPD8" s="761"/>
      <c r="SPE8" s="761"/>
      <c r="SPF8" s="761"/>
      <c r="SPG8" s="761"/>
      <c r="SPH8" s="761"/>
      <c r="SPI8" s="761"/>
      <c r="SPJ8" s="761"/>
      <c r="SPK8" s="761"/>
      <c r="SPL8" s="761"/>
      <c r="SPM8" s="761"/>
      <c r="SPN8" s="761"/>
      <c r="SPO8" s="761"/>
      <c r="SPP8" s="761"/>
      <c r="SPQ8" s="761"/>
      <c r="SPR8" s="761"/>
      <c r="SPS8" s="761"/>
      <c r="SPT8" s="761"/>
      <c r="SPU8" s="761"/>
      <c r="SPV8" s="761"/>
      <c r="SPW8" s="761"/>
      <c r="SPX8" s="761"/>
      <c r="SPY8" s="761"/>
      <c r="SPZ8" s="761"/>
      <c r="SQA8" s="761"/>
      <c r="SQB8" s="761"/>
      <c r="SQC8" s="761"/>
      <c r="SQD8" s="761"/>
      <c r="SQE8" s="761"/>
      <c r="SQF8" s="761"/>
      <c r="SQG8" s="761"/>
      <c r="SQH8" s="761"/>
      <c r="SQI8" s="761"/>
      <c r="SQJ8" s="761"/>
      <c r="SQK8" s="761"/>
      <c r="SQL8" s="761"/>
      <c r="SQM8" s="761"/>
      <c r="SQN8" s="761"/>
      <c r="SQO8" s="761"/>
      <c r="SQP8" s="761"/>
      <c r="SQQ8" s="761"/>
      <c r="SQR8" s="761"/>
      <c r="SQS8" s="761"/>
      <c r="SQT8" s="761"/>
      <c r="SQU8" s="761"/>
      <c r="SQV8" s="761"/>
      <c r="SQW8" s="761"/>
      <c r="SQX8" s="761"/>
      <c r="SQY8" s="761"/>
      <c r="SQZ8" s="761"/>
      <c r="SRA8" s="761"/>
      <c r="SRB8" s="761"/>
      <c r="SRC8" s="761"/>
      <c r="SRD8" s="761"/>
      <c r="SRE8" s="761"/>
      <c r="SRF8" s="761"/>
      <c r="SRG8" s="761"/>
      <c r="SRH8" s="761"/>
      <c r="SRI8" s="761"/>
      <c r="SRJ8" s="761"/>
      <c r="SRK8" s="761"/>
      <c r="SRL8" s="761"/>
      <c r="SRM8" s="761"/>
      <c r="SRN8" s="761"/>
      <c r="SRO8" s="761"/>
      <c r="SRP8" s="761"/>
      <c r="SRQ8" s="761"/>
      <c r="SRR8" s="761"/>
      <c r="SRS8" s="761"/>
      <c r="SRT8" s="761"/>
      <c r="SRU8" s="761"/>
      <c r="SRV8" s="761"/>
      <c r="SRW8" s="761"/>
      <c r="SRX8" s="761"/>
      <c r="SRY8" s="761"/>
      <c r="SRZ8" s="761"/>
      <c r="SSA8" s="761"/>
      <c r="SSB8" s="761"/>
      <c r="SSC8" s="761"/>
      <c r="SSD8" s="761"/>
      <c r="SSE8" s="761"/>
      <c r="SSF8" s="761"/>
      <c r="SSG8" s="761"/>
      <c r="SSH8" s="761"/>
      <c r="SSI8" s="761"/>
      <c r="SSJ8" s="761"/>
      <c r="SSK8" s="761"/>
      <c r="SSL8" s="761"/>
      <c r="SSM8" s="761"/>
      <c r="SSN8" s="761"/>
      <c r="SSO8" s="761"/>
      <c r="SSP8" s="761"/>
      <c r="SSQ8" s="761"/>
      <c r="SSR8" s="761"/>
      <c r="SSS8" s="761"/>
      <c r="SST8" s="761"/>
      <c r="SSU8" s="761"/>
      <c r="SSV8" s="761"/>
      <c r="SSW8" s="761"/>
      <c r="SSX8" s="761"/>
      <c r="SSY8" s="761"/>
      <c r="SSZ8" s="761"/>
      <c r="STA8" s="761"/>
      <c r="STB8" s="761"/>
      <c r="STC8" s="761"/>
      <c r="STD8" s="761"/>
      <c r="STE8" s="761"/>
      <c r="STF8" s="761"/>
      <c r="STG8" s="761"/>
      <c r="STH8" s="761"/>
      <c r="STI8" s="761"/>
      <c r="STJ8" s="761"/>
      <c r="STK8" s="761"/>
      <c r="STL8" s="761"/>
      <c r="STM8" s="761"/>
      <c r="STN8" s="761"/>
      <c r="STO8" s="761"/>
      <c r="STP8" s="761"/>
      <c r="STQ8" s="761"/>
      <c r="STR8" s="761"/>
      <c r="STS8" s="761"/>
      <c r="STT8" s="761"/>
      <c r="STU8" s="761"/>
      <c r="STV8" s="761"/>
      <c r="STW8" s="761"/>
      <c r="STX8" s="761"/>
      <c r="STY8" s="761"/>
      <c r="STZ8" s="761"/>
      <c r="SUA8" s="761"/>
      <c r="SUB8" s="761"/>
      <c r="SUC8" s="761"/>
      <c r="SUD8" s="761"/>
      <c r="SUE8" s="761"/>
      <c r="SUF8" s="761"/>
      <c r="SUG8" s="761"/>
      <c r="SUH8" s="761"/>
      <c r="SUI8" s="761"/>
      <c r="SUJ8" s="761"/>
      <c r="SUK8" s="761"/>
      <c r="SUL8" s="761"/>
      <c r="SUM8" s="761"/>
      <c r="SUN8" s="761"/>
      <c r="SUO8" s="761"/>
      <c r="SUP8" s="761"/>
      <c r="SUQ8" s="761"/>
      <c r="SUR8" s="761"/>
      <c r="SUS8" s="761"/>
      <c r="SUT8" s="761"/>
      <c r="SUU8" s="761"/>
      <c r="SUV8" s="761"/>
      <c r="SUW8" s="761"/>
      <c r="SUX8" s="761"/>
      <c r="SUY8" s="761"/>
      <c r="SUZ8" s="761"/>
      <c r="SVA8" s="761"/>
      <c r="SVB8" s="761"/>
      <c r="SVC8" s="761"/>
      <c r="SVD8" s="761"/>
      <c r="SVE8" s="761"/>
      <c r="SVF8" s="761"/>
      <c r="SVG8" s="761"/>
      <c r="SVH8" s="761"/>
      <c r="SVI8" s="761"/>
      <c r="SVJ8" s="761"/>
      <c r="SVK8" s="761"/>
      <c r="SVL8" s="761"/>
      <c r="SVM8" s="761"/>
      <c r="SVN8" s="761"/>
      <c r="SVO8" s="761"/>
      <c r="SVP8" s="761"/>
      <c r="SVQ8" s="761"/>
      <c r="SVR8" s="761"/>
      <c r="SVS8" s="761"/>
      <c r="SVT8" s="761"/>
      <c r="SVU8" s="761"/>
      <c r="SVV8" s="761"/>
      <c r="SVW8" s="761"/>
      <c r="SVX8" s="761"/>
      <c r="SVY8" s="761"/>
      <c r="SVZ8" s="761"/>
      <c r="SWA8" s="761"/>
      <c r="SWB8" s="761"/>
      <c r="SWC8" s="761"/>
      <c r="SWD8" s="761"/>
      <c r="SWE8" s="761"/>
      <c r="SWF8" s="761"/>
      <c r="SWG8" s="761"/>
      <c r="SWH8" s="761"/>
      <c r="SWI8" s="761"/>
      <c r="SWJ8" s="761"/>
      <c r="SWK8" s="761"/>
      <c r="SWL8" s="761"/>
      <c r="SWM8" s="761"/>
      <c r="SWN8" s="761"/>
      <c r="SWO8" s="761"/>
      <c r="SWP8" s="761"/>
      <c r="SWQ8" s="761"/>
      <c r="SWR8" s="761"/>
      <c r="SWS8" s="761"/>
      <c r="SWT8" s="761"/>
      <c r="SWU8" s="761"/>
      <c r="SWV8" s="761"/>
      <c r="SWW8" s="761"/>
      <c r="SWX8" s="761"/>
      <c r="SWY8" s="761"/>
      <c r="SWZ8" s="761"/>
      <c r="SXA8" s="761"/>
      <c r="SXB8" s="761"/>
      <c r="SXC8" s="761"/>
      <c r="SXD8" s="761"/>
      <c r="SXE8" s="761"/>
      <c r="SXF8" s="761"/>
      <c r="SXG8" s="761"/>
      <c r="SXH8" s="761"/>
      <c r="SXI8" s="761"/>
      <c r="SXJ8" s="761"/>
      <c r="SXK8" s="761"/>
      <c r="SXL8" s="761"/>
      <c r="SXM8" s="761"/>
      <c r="SXN8" s="761"/>
      <c r="SXO8" s="761"/>
      <c r="SXP8" s="761"/>
      <c r="SXQ8" s="761"/>
      <c r="SXR8" s="761"/>
      <c r="SXS8" s="761"/>
      <c r="SXT8" s="761"/>
      <c r="SXU8" s="761"/>
      <c r="SXV8" s="761"/>
      <c r="SXW8" s="761"/>
      <c r="SXX8" s="761"/>
      <c r="SXY8" s="761"/>
      <c r="SXZ8" s="761"/>
      <c r="SYA8" s="761"/>
      <c r="SYB8" s="761"/>
      <c r="SYC8" s="761"/>
      <c r="SYD8" s="761"/>
      <c r="SYE8" s="761"/>
      <c r="SYF8" s="761"/>
      <c r="SYG8" s="761"/>
      <c r="SYH8" s="761"/>
      <c r="SYI8" s="761"/>
      <c r="SYJ8" s="761"/>
      <c r="SYK8" s="761"/>
      <c r="SYL8" s="761"/>
      <c r="SYM8" s="761"/>
      <c r="SYN8" s="761"/>
      <c r="SYO8" s="761"/>
      <c r="SYP8" s="761"/>
      <c r="SYQ8" s="761"/>
      <c r="SYR8" s="761"/>
      <c r="SYS8" s="761"/>
      <c r="SYT8" s="761"/>
      <c r="SYU8" s="761"/>
      <c r="SYV8" s="761"/>
      <c r="SYW8" s="761"/>
      <c r="SYX8" s="761"/>
      <c r="SYY8" s="761"/>
      <c r="SYZ8" s="761"/>
      <c r="SZA8" s="761"/>
      <c r="SZB8" s="761"/>
      <c r="SZC8" s="761"/>
      <c r="SZD8" s="761"/>
      <c r="SZE8" s="761"/>
      <c r="SZF8" s="761"/>
      <c r="SZG8" s="761"/>
      <c r="SZH8" s="761"/>
      <c r="SZI8" s="761"/>
      <c r="SZJ8" s="761"/>
      <c r="SZK8" s="761"/>
      <c r="SZL8" s="761"/>
      <c r="SZM8" s="761"/>
      <c r="SZN8" s="761"/>
      <c r="SZO8" s="761"/>
      <c r="SZP8" s="761"/>
      <c r="SZQ8" s="761"/>
      <c r="SZR8" s="761"/>
      <c r="SZS8" s="761"/>
      <c r="SZT8" s="761"/>
      <c r="SZU8" s="761"/>
      <c r="SZV8" s="761"/>
      <c r="SZW8" s="761"/>
      <c r="SZX8" s="761"/>
      <c r="SZY8" s="761"/>
      <c r="SZZ8" s="761"/>
      <c r="TAA8" s="761"/>
      <c r="TAB8" s="761"/>
      <c r="TAC8" s="761"/>
      <c r="TAD8" s="761"/>
      <c r="TAE8" s="761"/>
      <c r="TAF8" s="761"/>
      <c r="TAG8" s="761"/>
      <c r="TAH8" s="761"/>
      <c r="TAI8" s="761"/>
      <c r="TAJ8" s="761"/>
      <c r="TAK8" s="761"/>
      <c r="TAL8" s="761"/>
      <c r="TAM8" s="761"/>
      <c r="TAN8" s="761"/>
      <c r="TAO8" s="761"/>
      <c r="TAP8" s="761"/>
      <c r="TAQ8" s="761"/>
      <c r="TAR8" s="761"/>
      <c r="TAS8" s="761"/>
      <c r="TAT8" s="761"/>
      <c r="TAU8" s="761"/>
      <c r="TAV8" s="761"/>
      <c r="TAW8" s="761"/>
      <c r="TAX8" s="761"/>
      <c r="TAY8" s="761"/>
      <c r="TAZ8" s="761"/>
      <c r="TBA8" s="761"/>
      <c r="TBB8" s="761"/>
      <c r="TBC8" s="761"/>
      <c r="TBD8" s="761"/>
      <c r="TBE8" s="761"/>
      <c r="TBF8" s="761"/>
      <c r="TBG8" s="761"/>
      <c r="TBH8" s="761"/>
      <c r="TBI8" s="761"/>
      <c r="TBJ8" s="761"/>
      <c r="TBK8" s="761"/>
      <c r="TBL8" s="761"/>
      <c r="TBM8" s="761"/>
      <c r="TBN8" s="761"/>
      <c r="TBO8" s="761"/>
      <c r="TBP8" s="761"/>
      <c r="TBQ8" s="761"/>
      <c r="TBR8" s="761"/>
      <c r="TBS8" s="761"/>
      <c r="TBT8" s="761"/>
      <c r="TBU8" s="761"/>
      <c r="TBV8" s="761"/>
      <c r="TBW8" s="761"/>
      <c r="TBX8" s="761"/>
      <c r="TBY8" s="761"/>
      <c r="TBZ8" s="761"/>
      <c r="TCA8" s="761"/>
      <c r="TCB8" s="761"/>
      <c r="TCC8" s="761"/>
      <c r="TCD8" s="761"/>
      <c r="TCE8" s="761"/>
      <c r="TCF8" s="761"/>
      <c r="TCG8" s="761"/>
      <c r="TCH8" s="761"/>
      <c r="TCI8" s="761"/>
      <c r="TCJ8" s="761"/>
      <c r="TCK8" s="761"/>
      <c r="TCL8" s="761"/>
      <c r="TCM8" s="761"/>
      <c r="TCN8" s="761"/>
      <c r="TCO8" s="761"/>
      <c r="TCP8" s="761"/>
      <c r="TCQ8" s="761"/>
      <c r="TCR8" s="761"/>
      <c r="TCS8" s="761"/>
      <c r="TCT8" s="761"/>
      <c r="TCU8" s="761"/>
      <c r="TCV8" s="761"/>
      <c r="TCW8" s="761"/>
      <c r="TCX8" s="761"/>
      <c r="TCY8" s="761"/>
      <c r="TCZ8" s="761"/>
      <c r="TDA8" s="761"/>
      <c r="TDB8" s="761"/>
      <c r="TDC8" s="761"/>
      <c r="TDD8" s="761"/>
      <c r="TDE8" s="761"/>
      <c r="TDF8" s="761"/>
      <c r="TDG8" s="761"/>
      <c r="TDH8" s="761"/>
      <c r="TDI8" s="761"/>
      <c r="TDJ8" s="761"/>
      <c r="TDK8" s="761"/>
      <c r="TDL8" s="761"/>
      <c r="TDM8" s="761"/>
      <c r="TDN8" s="761"/>
      <c r="TDO8" s="761"/>
      <c r="TDP8" s="761"/>
      <c r="TDQ8" s="761"/>
      <c r="TDR8" s="761"/>
      <c r="TDS8" s="761"/>
      <c r="TDT8" s="761"/>
      <c r="TDU8" s="761"/>
      <c r="TDV8" s="761"/>
      <c r="TDW8" s="761"/>
      <c r="TDX8" s="761"/>
      <c r="TDY8" s="761"/>
      <c r="TDZ8" s="761"/>
      <c r="TEA8" s="761"/>
      <c r="TEB8" s="761"/>
      <c r="TEC8" s="761"/>
      <c r="TED8" s="761"/>
      <c r="TEE8" s="761"/>
      <c r="TEF8" s="761"/>
      <c r="TEG8" s="761"/>
      <c r="TEH8" s="761"/>
      <c r="TEI8" s="761"/>
      <c r="TEJ8" s="761"/>
      <c r="TEK8" s="761"/>
      <c r="TEL8" s="761"/>
      <c r="TEM8" s="761"/>
      <c r="TEN8" s="761"/>
      <c r="TEO8" s="761"/>
      <c r="TEP8" s="761"/>
      <c r="TEQ8" s="761"/>
      <c r="TER8" s="761"/>
      <c r="TES8" s="761"/>
      <c r="TET8" s="761"/>
      <c r="TEU8" s="761"/>
      <c r="TEV8" s="761"/>
      <c r="TEW8" s="761"/>
      <c r="TEX8" s="761"/>
      <c r="TEY8" s="761"/>
      <c r="TEZ8" s="761"/>
      <c r="TFA8" s="761"/>
      <c r="TFB8" s="761"/>
      <c r="TFC8" s="761"/>
      <c r="TFD8" s="761"/>
      <c r="TFE8" s="761"/>
      <c r="TFF8" s="761"/>
      <c r="TFG8" s="761"/>
      <c r="TFH8" s="761"/>
      <c r="TFI8" s="761"/>
      <c r="TFJ8" s="761"/>
      <c r="TFK8" s="761"/>
      <c r="TFL8" s="761"/>
      <c r="TFM8" s="761"/>
      <c r="TFN8" s="761"/>
      <c r="TFO8" s="761"/>
      <c r="TFP8" s="761"/>
      <c r="TFQ8" s="761"/>
      <c r="TFR8" s="761"/>
      <c r="TFS8" s="761"/>
      <c r="TFT8" s="761"/>
      <c r="TFU8" s="761"/>
      <c r="TFV8" s="761"/>
      <c r="TFW8" s="761"/>
      <c r="TFX8" s="761"/>
      <c r="TFY8" s="761"/>
      <c r="TFZ8" s="761"/>
      <c r="TGA8" s="761"/>
      <c r="TGB8" s="761"/>
      <c r="TGC8" s="761"/>
      <c r="TGD8" s="761"/>
      <c r="TGE8" s="761"/>
      <c r="TGF8" s="761"/>
      <c r="TGG8" s="761"/>
      <c r="TGH8" s="761"/>
      <c r="TGI8" s="761"/>
      <c r="TGJ8" s="761"/>
      <c r="TGK8" s="761"/>
      <c r="TGL8" s="761"/>
      <c r="TGM8" s="761"/>
      <c r="TGN8" s="761"/>
      <c r="TGO8" s="761"/>
      <c r="TGP8" s="761"/>
      <c r="TGQ8" s="761"/>
      <c r="TGR8" s="761"/>
      <c r="TGS8" s="761"/>
      <c r="TGT8" s="761"/>
      <c r="TGU8" s="761"/>
      <c r="TGV8" s="761"/>
      <c r="TGW8" s="761"/>
      <c r="TGX8" s="761"/>
      <c r="TGY8" s="761"/>
      <c r="TGZ8" s="761"/>
      <c r="THA8" s="761"/>
      <c r="THB8" s="761"/>
      <c r="THC8" s="761"/>
      <c r="THD8" s="761"/>
      <c r="THE8" s="761"/>
      <c r="THF8" s="761"/>
      <c r="THG8" s="761"/>
      <c r="THH8" s="761"/>
      <c r="THI8" s="761"/>
      <c r="THJ8" s="761"/>
      <c r="THK8" s="761"/>
      <c r="THL8" s="761"/>
      <c r="THM8" s="761"/>
      <c r="THN8" s="761"/>
      <c r="THO8" s="761"/>
      <c r="THP8" s="761"/>
      <c r="THQ8" s="761"/>
      <c r="THR8" s="761"/>
      <c r="THS8" s="761"/>
      <c r="THT8" s="761"/>
      <c r="THU8" s="761"/>
      <c r="THV8" s="761"/>
      <c r="THW8" s="761"/>
      <c r="THX8" s="761"/>
      <c r="THY8" s="761"/>
      <c r="THZ8" s="761"/>
      <c r="TIA8" s="761"/>
      <c r="TIB8" s="761"/>
      <c r="TIC8" s="761"/>
      <c r="TID8" s="761"/>
      <c r="TIE8" s="761"/>
      <c r="TIF8" s="761"/>
      <c r="TIG8" s="761"/>
      <c r="TIH8" s="761"/>
      <c r="TII8" s="761"/>
      <c r="TIJ8" s="761"/>
      <c r="TIK8" s="761"/>
      <c r="TIL8" s="761"/>
      <c r="TIM8" s="761"/>
      <c r="TIN8" s="761"/>
      <c r="TIO8" s="761"/>
      <c r="TIP8" s="761"/>
      <c r="TIQ8" s="761"/>
      <c r="TIR8" s="761"/>
      <c r="TIS8" s="761"/>
      <c r="TIT8" s="761"/>
      <c r="TIU8" s="761"/>
      <c r="TIV8" s="761"/>
      <c r="TIW8" s="761"/>
      <c r="TIX8" s="761"/>
      <c r="TIY8" s="761"/>
      <c r="TIZ8" s="761"/>
      <c r="TJA8" s="761"/>
      <c r="TJB8" s="761"/>
      <c r="TJC8" s="761"/>
      <c r="TJD8" s="761"/>
      <c r="TJE8" s="761"/>
      <c r="TJF8" s="761"/>
      <c r="TJG8" s="761"/>
      <c r="TJH8" s="761"/>
      <c r="TJI8" s="761"/>
      <c r="TJJ8" s="761"/>
      <c r="TJK8" s="761"/>
      <c r="TJL8" s="761"/>
      <c r="TJM8" s="761"/>
      <c r="TJN8" s="761"/>
      <c r="TJO8" s="761"/>
      <c r="TJP8" s="761"/>
      <c r="TJQ8" s="761"/>
      <c r="TJR8" s="761"/>
      <c r="TJS8" s="761"/>
      <c r="TJT8" s="761"/>
      <c r="TJU8" s="761"/>
      <c r="TJV8" s="761"/>
      <c r="TJW8" s="761"/>
      <c r="TJX8" s="761"/>
      <c r="TJY8" s="761"/>
      <c r="TJZ8" s="761"/>
      <c r="TKA8" s="761"/>
      <c r="TKB8" s="761"/>
      <c r="TKC8" s="761"/>
      <c r="TKD8" s="761"/>
      <c r="TKE8" s="761"/>
      <c r="TKF8" s="761"/>
      <c r="TKG8" s="761"/>
      <c r="TKH8" s="761"/>
      <c r="TKI8" s="761"/>
      <c r="TKJ8" s="761"/>
      <c r="TKK8" s="761"/>
      <c r="TKL8" s="761"/>
      <c r="TKM8" s="761"/>
      <c r="TKN8" s="761"/>
      <c r="TKO8" s="761"/>
      <c r="TKP8" s="761"/>
      <c r="TKQ8" s="761"/>
      <c r="TKR8" s="761"/>
      <c r="TKS8" s="761"/>
      <c r="TKT8" s="761"/>
      <c r="TKU8" s="761"/>
      <c r="TKV8" s="761"/>
      <c r="TKW8" s="761"/>
      <c r="TKX8" s="761"/>
      <c r="TKY8" s="761"/>
      <c r="TKZ8" s="761"/>
      <c r="TLA8" s="761"/>
      <c r="TLB8" s="761"/>
      <c r="TLC8" s="761"/>
      <c r="TLD8" s="761"/>
      <c r="TLE8" s="761"/>
      <c r="TLF8" s="761"/>
      <c r="TLG8" s="761"/>
      <c r="TLH8" s="761"/>
      <c r="TLI8" s="761"/>
      <c r="TLJ8" s="761"/>
      <c r="TLK8" s="761"/>
      <c r="TLL8" s="761"/>
      <c r="TLM8" s="761"/>
      <c r="TLN8" s="761"/>
      <c r="TLO8" s="761"/>
      <c r="TLP8" s="761"/>
      <c r="TLQ8" s="761"/>
      <c r="TLR8" s="761"/>
      <c r="TLS8" s="761"/>
      <c r="TLT8" s="761"/>
      <c r="TLU8" s="761"/>
      <c r="TLV8" s="761"/>
      <c r="TLW8" s="761"/>
      <c r="TLX8" s="761"/>
      <c r="TLY8" s="761"/>
      <c r="TLZ8" s="761"/>
      <c r="TMA8" s="761"/>
      <c r="TMB8" s="761"/>
      <c r="TMC8" s="761"/>
      <c r="TMD8" s="761"/>
      <c r="TME8" s="761"/>
      <c r="TMF8" s="761"/>
      <c r="TMG8" s="761"/>
      <c r="TMH8" s="761"/>
      <c r="TMI8" s="761"/>
      <c r="TMJ8" s="761"/>
      <c r="TMK8" s="761"/>
      <c r="TML8" s="761"/>
      <c r="TMM8" s="761"/>
      <c r="TMN8" s="761"/>
      <c r="TMO8" s="761"/>
      <c r="TMP8" s="761"/>
      <c r="TMQ8" s="761"/>
      <c r="TMR8" s="761"/>
      <c r="TMS8" s="761"/>
      <c r="TMT8" s="761"/>
      <c r="TMU8" s="761"/>
      <c r="TMV8" s="761"/>
      <c r="TMW8" s="761"/>
      <c r="TMX8" s="761"/>
      <c r="TMY8" s="761"/>
      <c r="TMZ8" s="761"/>
      <c r="TNA8" s="761"/>
      <c r="TNB8" s="761"/>
      <c r="TNC8" s="761"/>
      <c r="TND8" s="761"/>
      <c r="TNE8" s="761"/>
      <c r="TNF8" s="761"/>
      <c r="TNG8" s="761"/>
      <c r="TNH8" s="761"/>
      <c r="TNI8" s="761"/>
      <c r="TNJ8" s="761"/>
      <c r="TNK8" s="761"/>
      <c r="TNL8" s="761"/>
      <c r="TNM8" s="761"/>
      <c r="TNN8" s="761"/>
      <c r="TNO8" s="761"/>
      <c r="TNP8" s="761"/>
      <c r="TNQ8" s="761"/>
      <c r="TNR8" s="761"/>
      <c r="TNS8" s="761"/>
      <c r="TNT8" s="761"/>
      <c r="TNU8" s="761"/>
      <c r="TNV8" s="761"/>
      <c r="TNW8" s="761"/>
      <c r="TNX8" s="761"/>
      <c r="TNY8" s="761"/>
      <c r="TNZ8" s="761"/>
      <c r="TOA8" s="761"/>
      <c r="TOB8" s="761"/>
      <c r="TOC8" s="761"/>
      <c r="TOD8" s="761"/>
      <c r="TOE8" s="761"/>
      <c r="TOF8" s="761"/>
      <c r="TOG8" s="761"/>
      <c r="TOH8" s="761"/>
      <c r="TOI8" s="761"/>
      <c r="TOJ8" s="761"/>
      <c r="TOK8" s="761"/>
      <c r="TOL8" s="761"/>
      <c r="TOM8" s="761"/>
      <c r="TON8" s="761"/>
      <c r="TOO8" s="761"/>
      <c r="TOP8" s="761"/>
      <c r="TOQ8" s="761"/>
      <c r="TOR8" s="761"/>
      <c r="TOS8" s="761"/>
      <c r="TOT8" s="761"/>
      <c r="TOU8" s="761"/>
      <c r="TOV8" s="761"/>
      <c r="TOW8" s="761"/>
      <c r="TOX8" s="761"/>
      <c r="TOY8" s="761"/>
      <c r="TOZ8" s="761"/>
      <c r="TPA8" s="761"/>
      <c r="TPB8" s="761"/>
      <c r="TPC8" s="761"/>
      <c r="TPD8" s="761"/>
      <c r="TPE8" s="761"/>
      <c r="TPF8" s="761"/>
      <c r="TPG8" s="761"/>
      <c r="TPH8" s="761"/>
      <c r="TPI8" s="761"/>
      <c r="TPJ8" s="761"/>
      <c r="TPK8" s="761"/>
      <c r="TPL8" s="761"/>
      <c r="TPM8" s="761"/>
      <c r="TPN8" s="761"/>
      <c r="TPO8" s="761"/>
      <c r="TPP8" s="761"/>
      <c r="TPQ8" s="761"/>
      <c r="TPR8" s="761"/>
      <c r="TPS8" s="761"/>
      <c r="TPT8" s="761"/>
      <c r="TPU8" s="761"/>
      <c r="TPV8" s="761"/>
      <c r="TPW8" s="761"/>
      <c r="TPX8" s="761"/>
      <c r="TPY8" s="761"/>
      <c r="TPZ8" s="761"/>
      <c r="TQA8" s="761"/>
      <c r="TQB8" s="761"/>
      <c r="TQC8" s="761"/>
      <c r="TQD8" s="761"/>
      <c r="TQE8" s="761"/>
      <c r="TQF8" s="761"/>
      <c r="TQG8" s="761"/>
      <c r="TQH8" s="761"/>
      <c r="TQI8" s="761"/>
      <c r="TQJ8" s="761"/>
      <c r="TQK8" s="761"/>
      <c r="TQL8" s="761"/>
      <c r="TQM8" s="761"/>
      <c r="TQN8" s="761"/>
      <c r="TQO8" s="761"/>
      <c r="TQP8" s="761"/>
      <c r="TQQ8" s="761"/>
      <c r="TQR8" s="761"/>
      <c r="TQS8" s="761"/>
      <c r="TQT8" s="761"/>
      <c r="TQU8" s="761"/>
      <c r="TQV8" s="761"/>
      <c r="TQW8" s="761"/>
      <c r="TQX8" s="761"/>
      <c r="TQY8" s="761"/>
      <c r="TQZ8" s="761"/>
      <c r="TRA8" s="761"/>
      <c r="TRB8" s="761"/>
      <c r="TRC8" s="761"/>
      <c r="TRD8" s="761"/>
      <c r="TRE8" s="761"/>
      <c r="TRF8" s="761"/>
      <c r="TRG8" s="761"/>
      <c r="TRH8" s="761"/>
      <c r="TRI8" s="761"/>
      <c r="TRJ8" s="761"/>
      <c r="TRK8" s="761"/>
      <c r="TRL8" s="761"/>
      <c r="TRM8" s="761"/>
      <c r="TRN8" s="761"/>
      <c r="TRO8" s="761"/>
      <c r="TRP8" s="761"/>
      <c r="TRQ8" s="761"/>
      <c r="TRR8" s="761"/>
      <c r="TRS8" s="761"/>
      <c r="TRT8" s="761"/>
      <c r="TRU8" s="761"/>
      <c r="TRV8" s="761"/>
      <c r="TRW8" s="761"/>
      <c r="TRX8" s="761"/>
      <c r="TRY8" s="761"/>
      <c r="TRZ8" s="761"/>
      <c r="TSA8" s="761"/>
      <c r="TSB8" s="761"/>
      <c r="TSC8" s="761"/>
      <c r="TSD8" s="761"/>
      <c r="TSE8" s="761"/>
      <c r="TSF8" s="761"/>
      <c r="TSG8" s="761"/>
      <c r="TSH8" s="761"/>
      <c r="TSI8" s="761"/>
      <c r="TSJ8" s="761"/>
      <c r="TSK8" s="761"/>
      <c r="TSL8" s="761"/>
      <c r="TSM8" s="761"/>
      <c r="TSN8" s="761"/>
      <c r="TSO8" s="761"/>
      <c r="TSP8" s="761"/>
      <c r="TSQ8" s="761"/>
      <c r="TSR8" s="761"/>
      <c r="TSS8" s="761"/>
      <c r="TST8" s="761"/>
      <c r="TSU8" s="761"/>
      <c r="TSV8" s="761"/>
      <c r="TSW8" s="761"/>
      <c r="TSX8" s="761"/>
      <c r="TSY8" s="761"/>
      <c r="TSZ8" s="761"/>
      <c r="TTA8" s="761"/>
      <c r="TTB8" s="761"/>
      <c r="TTC8" s="761"/>
      <c r="TTD8" s="761"/>
      <c r="TTE8" s="761"/>
      <c r="TTF8" s="761"/>
      <c r="TTG8" s="761"/>
      <c r="TTH8" s="761"/>
      <c r="TTI8" s="761"/>
      <c r="TTJ8" s="761"/>
      <c r="TTK8" s="761"/>
      <c r="TTL8" s="761"/>
      <c r="TTM8" s="761"/>
      <c r="TTN8" s="761"/>
      <c r="TTO8" s="761"/>
      <c r="TTP8" s="761"/>
      <c r="TTQ8" s="761"/>
      <c r="TTR8" s="761"/>
      <c r="TTS8" s="761"/>
      <c r="TTT8" s="761"/>
      <c r="TTU8" s="761"/>
      <c r="TTV8" s="761"/>
      <c r="TTW8" s="761"/>
      <c r="TTX8" s="761"/>
      <c r="TTY8" s="761"/>
      <c r="TTZ8" s="761"/>
      <c r="TUA8" s="761"/>
      <c r="TUB8" s="761"/>
      <c r="TUC8" s="761"/>
      <c r="TUD8" s="761"/>
      <c r="TUE8" s="761"/>
      <c r="TUF8" s="761"/>
      <c r="TUG8" s="761"/>
      <c r="TUH8" s="761"/>
      <c r="TUI8" s="761"/>
      <c r="TUJ8" s="761"/>
      <c r="TUK8" s="761"/>
      <c r="TUL8" s="761"/>
      <c r="TUM8" s="761"/>
      <c r="TUN8" s="761"/>
      <c r="TUO8" s="761"/>
      <c r="TUP8" s="761"/>
      <c r="TUQ8" s="761"/>
      <c r="TUR8" s="761"/>
      <c r="TUS8" s="761"/>
      <c r="TUT8" s="761"/>
      <c r="TUU8" s="761"/>
      <c r="TUV8" s="761"/>
      <c r="TUW8" s="761"/>
      <c r="TUX8" s="761"/>
      <c r="TUY8" s="761"/>
      <c r="TUZ8" s="761"/>
      <c r="TVA8" s="761"/>
      <c r="TVB8" s="761"/>
      <c r="TVC8" s="761"/>
      <c r="TVD8" s="761"/>
      <c r="TVE8" s="761"/>
      <c r="TVF8" s="761"/>
      <c r="TVG8" s="761"/>
      <c r="TVH8" s="761"/>
      <c r="TVI8" s="761"/>
      <c r="TVJ8" s="761"/>
      <c r="TVK8" s="761"/>
      <c r="TVL8" s="761"/>
      <c r="TVM8" s="761"/>
      <c r="TVN8" s="761"/>
      <c r="TVO8" s="761"/>
      <c r="TVP8" s="761"/>
      <c r="TVQ8" s="761"/>
      <c r="TVR8" s="761"/>
      <c r="TVS8" s="761"/>
      <c r="TVT8" s="761"/>
      <c r="TVU8" s="761"/>
      <c r="TVV8" s="761"/>
      <c r="TVW8" s="761"/>
      <c r="TVX8" s="761"/>
      <c r="TVY8" s="761"/>
      <c r="TVZ8" s="761"/>
      <c r="TWA8" s="761"/>
      <c r="TWB8" s="761"/>
      <c r="TWC8" s="761"/>
      <c r="TWD8" s="761"/>
      <c r="TWE8" s="761"/>
      <c r="TWF8" s="761"/>
      <c r="TWG8" s="761"/>
      <c r="TWH8" s="761"/>
      <c r="TWI8" s="761"/>
      <c r="TWJ8" s="761"/>
      <c r="TWK8" s="761"/>
      <c r="TWL8" s="761"/>
      <c r="TWM8" s="761"/>
      <c r="TWN8" s="761"/>
      <c r="TWO8" s="761"/>
      <c r="TWP8" s="761"/>
      <c r="TWQ8" s="761"/>
      <c r="TWR8" s="761"/>
      <c r="TWS8" s="761"/>
      <c r="TWT8" s="761"/>
      <c r="TWU8" s="761"/>
      <c r="TWV8" s="761"/>
      <c r="TWW8" s="761"/>
      <c r="TWX8" s="761"/>
      <c r="TWY8" s="761"/>
      <c r="TWZ8" s="761"/>
      <c r="TXA8" s="761"/>
      <c r="TXB8" s="761"/>
      <c r="TXC8" s="761"/>
      <c r="TXD8" s="761"/>
      <c r="TXE8" s="761"/>
      <c r="TXF8" s="761"/>
      <c r="TXG8" s="761"/>
      <c r="TXH8" s="761"/>
      <c r="TXI8" s="761"/>
      <c r="TXJ8" s="761"/>
      <c r="TXK8" s="761"/>
      <c r="TXL8" s="761"/>
      <c r="TXM8" s="761"/>
      <c r="TXN8" s="761"/>
      <c r="TXO8" s="761"/>
      <c r="TXP8" s="761"/>
      <c r="TXQ8" s="761"/>
      <c r="TXR8" s="761"/>
      <c r="TXS8" s="761"/>
      <c r="TXT8" s="761"/>
      <c r="TXU8" s="761"/>
      <c r="TXV8" s="761"/>
      <c r="TXW8" s="761"/>
      <c r="TXX8" s="761"/>
      <c r="TXY8" s="761"/>
      <c r="TXZ8" s="761"/>
      <c r="TYA8" s="761"/>
      <c r="TYB8" s="761"/>
      <c r="TYC8" s="761"/>
      <c r="TYD8" s="761"/>
      <c r="TYE8" s="761"/>
      <c r="TYF8" s="761"/>
      <c r="TYG8" s="761"/>
      <c r="TYH8" s="761"/>
      <c r="TYI8" s="761"/>
      <c r="TYJ8" s="761"/>
      <c r="TYK8" s="761"/>
      <c r="TYL8" s="761"/>
      <c r="TYM8" s="761"/>
      <c r="TYN8" s="761"/>
      <c r="TYO8" s="761"/>
      <c r="TYP8" s="761"/>
      <c r="TYQ8" s="761"/>
      <c r="TYR8" s="761"/>
      <c r="TYS8" s="761"/>
      <c r="TYT8" s="761"/>
      <c r="TYU8" s="761"/>
      <c r="TYV8" s="761"/>
      <c r="TYW8" s="761"/>
      <c r="TYX8" s="761"/>
      <c r="TYY8" s="761"/>
      <c r="TYZ8" s="761"/>
      <c r="TZA8" s="761"/>
      <c r="TZB8" s="761"/>
      <c r="TZC8" s="761"/>
      <c r="TZD8" s="761"/>
      <c r="TZE8" s="761"/>
      <c r="TZF8" s="761"/>
      <c r="TZG8" s="761"/>
      <c r="TZH8" s="761"/>
      <c r="TZI8" s="761"/>
      <c r="TZJ8" s="761"/>
      <c r="TZK8" s="761"/>
      <c r="TZL8" s="761"/>
      <c r="TZM8" s="761"/>
      <c r="TZN8" s="761"/>
      <c r="TZO8" s="761"/>
      <c r="TZP8" s="761"/>
      <c r="TZQ8" s="761"/>
      <c r="TZR8" s="761"/>
      <c r="TZS8" s="761"/>
      <c r="TZT8" s="761"/>
      <c r="TZU8" s="761"/>
      <c r="TZV8" s="761"/>
      <c r="TZW8" s="761"/>
      <c r="TZX8" s="761"/>
      <c r="TZY8" s="761"/>
      <c r="TZZ8" s="761"/>
      <c r="UAA8" s="761"/>
      <c r="UAB8" s="761"/>
      <c r="UAC8" s="761"/>
      <c r="UAD8" s="761"/>
      <c r="UAE8" s="761"/>
      <c r="UAF8" s="761"/>
      <c r="UAG8" s="761"/>
      <c r="UAH8" s="761"/>
      <c r="UAI8" s="761"/>
      <c r="UAJ8" s="761"/>
      <c r="UAK8" s="761"/>
      <c r="UAL8" s="761"/>
      <c r="UAM8" s="761"/>
      <c r="UAN8" s="761"/>
      <c r="UAO8" s="761"/>
      <c r="UAP8" s="761"/>
      <c r="UAQ8" s="761"/>
      <c r="UAR8" s="761"/>
      <c r="UAS8" s="761"/>
      <c r="UAT8" s="761"/>
      <c r="UAU8" s="761"/>
      <c r="UAV8" s="761"/>
      <c r="UAW8" s="761"/>
      <c r="UAX8" s="761"/>
      <c r="UAY8" s="761"/>
      <c r="UAZ8" s="761"/>
      <c r="UBA8" s="761"/>
      <c r="UBB8" s="761"/>
      <c r="UBC8" s="761"/>
      <c r="UBD8" s="761"/>
      <c r="UBE8" s="761"/>
      <c r="UBF8" s="761"/>
      <c r="UBG8" s="761"/>
      <c r="UBH8" s="761"/>
      <c r="UBI8" s="761"/>
      <c r="UBJ8" s="761"/>
      <c r="UBK8" s="761"/>
      <c r="UBL8" s="761"/>
      <c r="UBM8" s="761"/>
      <c r="UBN8" s="761"/>
      <c r="UBO8" s="761"/>
      <c r="UBP8" s="761"/>
      <c r="UBQ8" s="761"/>
      <c r="UBR8" s="761"/>
      <c r="UBS8" s="761"/>
      <c r="UBT8" s="761"/>
      <c r="UBU8" s="761"/>
      <c r="UBV8" s="761"/>
      <c r="UBW8" s="761"/>
      <c r="UBX8" s="761"/>
      <c r="UBY8" s="761"/>
      <c r="UBZ8" s="761"/>
      <c r="UCA8" s="761"/>
      <c r="UCB8" s="761"/>
      <c r="UCC8" s="761"/>
      <c r="UCD8" s="761"/>
      <c r="UCE8" s="761"/>
      <c r="UCF8" s="761"/>
      <c r="UCG8" s="761"/>
      <c r="UCH8" s="761"/>
      <c r="UCI8" s="761"/>
      <c r="UCJ8" s="761"/>
      <c r="UCK8" s="761"/>
      <c r="UCL8" s="761"/>
      <c r="UCM8" s="761"/>
      <c r="UCN8" s="761"/>
      <c r="UCO8" s="761"/>
      <c r="UCP8" s="761"/>
      <c r="UCQ8" s="761"/>
      <c r="UCR8" s="761"/>
      <c r="UCS8" s="761"/>
      <c r="UCT8" s="761"/>
      <c r="UCU8" s="761"/>
      <c r="UCV8" s="761"/>
      <c r="UCW8" s="761"/>
      <c r="UCX8" s="761"/>
      <c r="UCY8" s="761"/>
      <c r="UCZ8" s="761"/>
      <c r="UDA8" s="761"/>
      <c r="UDB8" s="761"/>
      <c r="UDC8" s="761"/>
      <c r="UDD8" s="761"/>
      <c r="UDE8" s="761"/>
      <c r="UDF8" s="761"/>
      <c r="UDG8" s="761"/>
      <c r="UDH8" s="761"/>
      <c r="UDI8" s="761"/>
      <c r="UDJ8" s="761"/>
      <c r="UDK8" s="761"/>
      <c r="UDL8" s="761"/>
      <c r="UDM8" s="761"/>
      <c r="UDN8" s="761"/>
      <c r="UDO8" s="761"/>
      <c r="UDP8" s="761"/>
      <c r="UDQ8" s="761"/>
      <c r="UDR8" s="761"/>
      <c r="UDS8" s="761"/>
      <c r="UDT8" s="761"/>
      <c r="UDU8" s="761"/>
      <c r="UDV8" s="761"/>
      <c r="UDW8" s="761"/>
      <c r="UDX8" s="761"/>
      <c r="UDY8" s="761"/>
      <c r="UDZ8" s="761"/>
      <c r="UEA8" s="761"/>
      <c r="UEB8" s="761"/>
      <c r="UEC8" s="761"/>
      <c r="UED8" s="761"/>
      <c r="UEE8" s="761"/>
      <c r="UEF8" s="761"/>
      <c r="UEG8" s="761"/>
      <c r="UEH8" s="761"/>
      <c r="UEI8" s="761"/>
      <c r="UEJ8" s="761"/>
      <c r="UEK8" s="761"/>
      <c r="UEL8" s="761"/>
      <c r="UEM8" s="761"/>
      <c r="UEN8" s="761"/>
      <c r="UEO8" s="761"/>
      <c r="UEP8" s="761"/>
      <c r="UEQ8" s="761"/>
      <c r="UER8" s="761"/>
      <c r="UES8" s="761"/>
      <c r="UET8" s="761"/>
      <c r="UEU8" s="761"/>
      <c r="UEV8" s="761"/>
      <c r="UEW8" s="761"/>
      <c r="UEX8" s="761"/>
      <c r="UEY8" s="761"/>
      <c r="UEZ8" s="761"/>
      <c r="UFA8" s="761"/>
      <c r="UFB8" s="761"/>
      <c r="UFC8" s="761"/>
      <c r="UFD8" s="761"/>
      <c r="UFE8" s="761"/>
      <c r="UFF8" s="761"/>
      <c r="UFG8" s="761"/>
      <c r="UFH8" s="761"/>
      <c r="UFI8" s="761"/>
      <c r="UFJ8" s="761"/>
      <c r="UFK8" s="761"/>
      <c r="UFL8" s="761"/>
      <c r="UFM8" s="761"/>
      <c r="UFN8" s="761"/>
      <c r="UFO8" s="761"/>
      <c r="UFP8" s="761"/>
      <c r="UFQ8" s="761"/>
      <c r="UFR8" s="761"/>
      <c r="UFS8" s="761"/>
      <c r="UFT8" s="761"/>
      <c r="UFU8" s="761"/>
      <c r="UFV8" s="761"/>
      <c r="UFW8" s="761"/>
      <c r="UFX8" s="761"/>
      <c r="UFY8" s="761"/>
      <c r="UFZ8" s="761"/>
      <c r="UGA8" s="761"/>
      <c r="UGB8" s="761"/>
      <c r="UGC8" s="761"/>
      <c r="UGD8" s="761"/>
      <c r="UGE8" s="761"/>
      <c r="UGF8" s="761"/>
      <c r="UGG8" s="761"/>
      <c r="UGH8" s="761"/>
      <c r="UGI8" s="761"/>
      <c r="UGJ8" s="761"/>
      <c r="UGK8" s="761"/>
      <c r="UGL8" s="761"/>
      <c r="UGM8" s="761"/>
      <c r="UGN8" s="761"/>
      <c r="UGO8" s="761"/>
      <c r="UGP8" s="761"/>
      <c r="UGQ8" s="761"/>
      <c r="UGR8" s="761"/>
      <c r="UGS8" s="761"/>
      <c r="UGT8" s="761"/>
      <c r="UGU8" s="761"/>
      <c r="UGV8" s="761"/>
      <c r="UGW8" s="761"/>
      <c r="UGX8" s="761"/>
      <c r="UGY8" s="761"/>
      <c r="UGZ8" s="761"/>
      <c r="UHA8" s="761"/>
      <c r="UHB8" s="761"/>
      <c r="UHC8" s="761"/>
      <c r="UHD8" s="761"/>
      <c r="UHE8" s="761"/>
      <c r="UHF8" s="761"/>
      <c r="UHG8" s="761"/>
      <c r="UHH8" s="761"/>
      <c r="UHI8" s="761"/>
      <c r="UHJ8" s="761"/>
      <c r="UHK8" s="761"/>
      <c r="UHL8" s="761"/>
      <c r="UHM8" s="761"/>
      <c r="UHN8" s="761"/>
      <c r="UHO8" s="761"/>
      <c r="UHP8" s="761"/>
      <c r="UHQ8" s="761"/>
      <c r="UHR8" s="761"/>
      <c r="UHS8" s="761"/>
      <c r="UHT8" s="761"/>
      <c r="UHU8" s="761"/>
      <c r="UHV8" s="761"/>
      <c r="UHW8" s="761"/>
      <c r="UHX8" s="761"/>
      <c r="UHY8" s="761"/>
      <c r="UHZ8" s="761"/>
      <c r="UIA8" s="761"/>
      <c r="UIB8" s="761"/>
      <c r="UIC8" s="761"/>
      <c r="UID8" s="761"/>
      <c r="UIE8" s="761"/>
      <c r="UIF8" s="761"/>
      <c r="UIG8" s="761"/>
      <c r="UIH8" s="761"/>
      <c r="UII8" s="761"/>
      <c r="UIJ8" s="761"/>
      <c r="UIK8" s="761"/>
      <c r="UIL8" s="761"/>
      <c r="UIM8" s="761"/>
      <c r="UIN8" s="761"/>
      <c r="UIO8" s="761"/>
      <c r="UIP8" s="761"/>
      <c r="UIQ8" s="761"/>
      <c r="UIR8" s="761"/>
      <c r="UIS8" s="761"/>
      <c r="UIT8" s="761"/>
      <c r="UIU8" s="761"/>
      <c r="UIV8" s="761"/>
      <c r="UIW8" s="761"/>
      <c r="UIX8" s="761"/>
      <c r="UIY8" s="761"/>
      <c r="UIZ8" s="761"/>
      <c r="UJA8" s="761"/>
      <c r="UJB8" s="761"/>
      <c r="UJC8" s="761"/>
      <c r="UJD8" s="761"/>
      <c r="UJE8" s="761"/>
      <c r="UJF8" s="761"/>
      <c r="UJG8" s="761"/>
      <c r="UJH8" s="761"/>
      <c r="UJI8" s="761"/>
      <c r="UJJ8" s="761"/>
      <c r="UJK8" s="761"/>
      <c r="UJL8" s="761"/>
      <c r="UJM8" s="761"/>
      <c r="UJN8" s="761"/>
      <c r="UJO8" s="761"/>
      <c r="UJP8" s="761"/>
      <c r="UJQ8" s="761"/>
      <c r="UJR8" s="761"/>
      <c r="UJS8" s="761"/>
      <c r="UJT8" s="761"/>
      <c r="UJU8" s="761"/>
      <c r="UJV8" s="761"/>
      <c r="UJW8" s="761"/>
      <c r="UJX8" s="761"/>
      <c r="UJY8" s="761"/>
      <c r="UJZ8" s="761"/>
      <c r="UKA8" s="761"/>
      <c r="UKB8" s="761"/>
      <c r="UKC8" s="761"/>
      <c r="UKD8" s="761"/>
      <c r="UKE8" s="761"/>
      <c r="UKF8" s="761"/>
      <c r="UKG8" s="761"/>
      <c r="UKH8" s="761"/>
      <c r="UKI8" s="761"/>
      <c r="UKJ8" s="761"/>
      <c r="UKK8" s="761"/>
      <c r="UKL8" s="761"/>
      <c r="UKM8" s="761"/>
      <c r="UKN8" s="761"/>
      <c r="UKO8" s="761"/>
      <c r="UKP8" s="761"/>
      <c r="UKQ8" s="761"/>
      <c r="UKR8" s="761"/>
      <c r="UKS8" s="761"/>
      <c r="UKT8" s="761"/>
      <c r="UKU8" s="761"/>
      <c r="UKV8" s="761"/>
      <c r="UKW8" s="761"/>
      <c r="UKX8" s="761"/>
      <c r="UKY8" s="761"/>
      <c r="UKZ8" s="761"/>
      <c r="ULA8" s="761"/>
      <c r="ULB8" s="761"/>
      <c r="ULC8" s="761"/>
      <c r="ULD8" s="761"/>
      <c r="ULE8" s="761"/>
      <c r="ULF8" s="761"/>
      <c r="ULG8" s="761"/>
      <c r="ULH8" s="761"/>
      <c r="ULI8" s="761"/>
      <c r="ULJ8" s="761"/>
      <c r="ULK8" s="761"/>
      <c r="ULL8" s="761"/>
      <c r="ULM8" s="761"/>
      <c r="ULN8" s="761"/>
      <c r="ULO8" s="761"/>
      <c r="ULP8" s="761"/>
      <c r="ULQ8" s="761"/>
      <c r="ULR8" s="761"/>
      <c r="ULS8" s="761"/>
      <c r="ULT8" s="761"/>
      <c r="ULU8" s="761"/>
      <c r="ULV8" s="761"/>
      <c r="ULW8" s="761"/>
      <c r="ULX8" s="761"/>
      <c r="ULY8" s="761"/>
      <c r="ULZ8" s="761"/>
      <c r="UMA8" s="761"/>
      <c r="UMB8" s="761"/>
      <c r="UMC8" s="761"/>
      <c r="UMD8" s="761"/>
      <c r="UME8" s="761"/>
      <c r="UMF8" s="761"/>
      <c r="UMG8" s="761"/>
      <c r="UMH8" s="761"/>
      <c r="UMI8" s="761"/>
      <c r="UMJ8" s="761"/>
      <c r="UMK8" s="761"/>
      <c r="UML8" s="761"/>
      <c r="UMM8" s="761"/>
      <c r="UMN8" s="761"/>
      <c r="UMO8" s="761"/>
      <c r="UMP8" s="761"/>
      <c r="UMQ8" s="761"/>
      <c r="UMR8" s="761"/>
      <c r="UMS8" s="761"/>
      <c r="UMT8" s="761"/>
      <c r="UMU8" s="761"/>
      <c r="UMV8" s="761"/>
      <c r="UMW8" s="761"/>
      <c r="UMX8" s="761"/>
      <c r="UMY8" s="761"/>
      <c r="UMZ8" s="761"/>
      <c r="UNA8" s="761"/>
      <c r="UNB8" s="761"/>
      <c r="UNC8" s="761"/>
      <c r="UND8" s="761"/>
      <c r="UNE8" s="761"/>
      <c r="UNF8" s="761"/>
      <c r="UNG8" s="761"/>
      <c r="UNH8" s="761"/>
      <c r="UNI8" s="761"/>
      <c r="UNJ8" s="761"/>
      <c r="UNK8" s="761"/>
      <c r="UNL8" s="761"/>
      <c r="UNM8" s="761"/>
      <c r="UNN8" s="761"/>
      <c r="UNO8" s="761"/>
      <c r="UNP8" s="761"/>
      <c r="UNQ8" s="761"/>
      <c r="UNR8" s="761"/>
      <c r="UNS8" s="761"/>
      <c r="UNT8" s="761"/>
      <c r="UNU8" s="761"/>
      <c r="UNV8" s="761"/>
      <c r="UNW8" s="761"/>
      <c r="UNX8" s="761"/>
      <c r="UNY8" s="761"/>
      <c r="UNZ8" s="761"/>
      <c r="UOA8" s="761"/>
      <c r="UOB8" s="761"/>
      <c r="UOC8" s="761"/>
      <c r="UOD8" s="761"/>
      <c r="UOE8" s="761"/>
      <c r="UOF8" s="761"/>
      <c r="UOG8" s="761"/>
      <c r="UOH8" s="761"/>
      <c r="UOI8" s="761"/>
      <c r="UOJ8" s="761"/>
      <c r="UOK8" s="761"/>
      <c r="UOL8" s="761"/>
      <c r="UOM8" s="761"/>
      <c r="UON8" s="761"/>
      <c r="UOO8" s="761"/>
      <c r="UOP8" s="761"/>
      <c r="UOQ8" s="761"/>
      <c r="UOR8" s="761"/>
      <c r="UOS8" s="761"/>
      <c r="UOT8" s="761"/>
      <c r="UOU8" s="761"/>
      <c r="UOV8" s="761"/>
      <c r="UOW8" s="761"/>
      <c r="UOX8" s="761"/>
      <c r="UOY8" s="761"/>
      <c r="UOZ8" s="761"/>
      <c r="UPA8" s="761"/>
      <c r="UPB8" s="761"/>
      <c r="UPC8" s="761"/>
      <c r="UPD8" s="761"/>
      <c r="UPE8" s="761"/>
      <c r="UPF8" s="761"/>
      <c r="UPG8" s="761"/>
      <c r="UPH8" s="761"/>
      <c r="UPI8" s="761"/>
      <c r="UPJ8" s="761"/>
      <c r="UPK8" s="761"/>
      <c r="UPL8" s="761"/>
      <c r="UPM8" s="761"/>
      <c r="UPN8" s="761"/>
      <c r="UPO8" s="761"/>
      <c r="UPP8" s="761"/>
      <c r="UPQ8" s="761"/>
      <c r="UPR8" s="761"/>
      <c r="UPS8" s="761"/>
      <c r="UPT8" s="761"/>
      <c r="UPU8" s="761"/>
      <c r="UPV8" s="761"/>
      <c r="UPW8" s="761"/>
      <c r="UPX8" s="761"/>
      <c r="UPY8" s="761"/>
      <c r="UPZ8" s="761"/>
      <c r="UQA8" s="761"/>
      <c r="UQB8" s="761"/>
      <c r="UQC8" s="761"/>
      <c r="UQD8" s="761"/>
      <c r="UQE8" s="761"/>
      <c r="UQF8" s="761"/>
      <c r="UQG8" s="761"/>
      <c r="UQH8" s="761"/>
      <c r="UQI8" s="761"/>
      <c r="UQJ8" s="761"/>
      <c r="UQK8" s="761"/>
      <c r="UQL8" s="761"/>
      <c r="UQM8" s="761"/>
      <c r="UQN8" s="761"/>
      <c r="UQO8" s="761"/>
      <c r="UQP8" s="761"/>
      <c r="UQQ8" s="761"/>
      <c r="UQR8" s="761"/>
      <c r="UQS8" s="761"/>
      <c r="UQT8" s="761"/>
      <c r="UQU8" s="761"/>
      <c r="UQV8" s="761"/>
      <c r="UQW8" s="761"/>
      <c r="UQX8" s="761"/>
      <c r="UQY8" s="761"/>
      <c r="UQZ8" s="761"/>
      <c r="URA8" s="761"/>
      <c r="URB8" s="761"/>
      <c r="URC8" s="761"/>
      <c r="URD8" s="761"/>
      <c r="URE8" s="761"/>
      <c r="URF8" s="761"/>
      <c r="URG8" s="761"/>
      <c r="URH8" s="761"/>
      <c r="URI8" s="761"/>
      <c r="URJ8" s="761"/>
      <c r="URK8" s="761"/>
      <c r="URL8" s="761"/>
      <c r="URM8" s="761"/>
      <c r="URN8" s="761"/>
      <c r="URO8" s="761"/>
      <c r="URP8" s="761"/>
      <c r="URQ8" s="761"/>
      <c r="URR8" s="761"/>
      <c r="URS8" s="761"/>
      <c r="URT8" s="761"/>
      <c r="URU8" s="761"/>
      <c r="URV8" s="761"/>
      <c r="URW8" s="761"/>
      <c r="URX8" s="761"/>
      <c r="URY8" s="761"/>
      <c r="URZ8" s="761"/>
      <c r="USA8" s="761"/>
      <c r="USB8" s="761"/>
      <c r="USC8" s="761"/>
      <c r="USD8" s="761"/>
      <c r="USE8" s="761"/>
      <c r="USF8" s="761"/>
      <c r="USG8" s="761"/>
      <c r="USH8" s="761"/>
      <c r="USI8" s="761"/>
      <c r="USJ8" s="761"/>
      <c r="USK8" s="761"/>
      <c r="USL8" s="761"/>
      <c r="USM8" s="761"/>
      <c r="USN8" s="761"/>
      <c r="USO8" s="761"/>
      <c r="USP8" s="761"/>
      <c r="USQ8" s="761"/>
      <c r="USR8" s="761"/>
      <c r="USS8" s="761"/>
      <c r="UST8" s="761"/>
      <c r="USU8" s="761"/>
      <c r="USV8" s="761"/>
      <c r="USW8" s="761"/>
      <c r="USX8" s="761"/>
      <c r="USY8" s="761"/>
      <c r="USZ8" s="761"/>
      <c r="UTA8" s="761"/>
      <c r="UTB8" s="761"/>
      <c r="UTC8" s="761"/>
      <c r="UTD8" s="761"/>
      <c r="UTE8" s="761"/>
      <c r="UTF8" s="761"/>
      <c r="UTG8" s="761"/>
      <c r="UTH8" s="761"/>
      <c r="UTI8" s="761"/>
      <c r="UTJ8" s="761"/>
      <c r="UTK8" s="761"/>
      <c r="UTL8" s="761"/>
      <c r="UTM8" s="761"/>
      <c r="UTN8" s="761"/>
      <c r="UTO8" s="761"/>
      <c r="UTP8" s="761"/>
      <c r="UTQ8" s="761"/>
      <c r="UTR8" s="761"/>
      <c r="UTS8" s="761"/>
      <c r="UTT8" s="761"/>
      <c r="UTU8" s="761"/>
      <c r="UTV8" s="761"/>
      <c r="UTW8" s="761"/>
      <c r="UTX8" s="761"/>
      <c r="UTY8" s="761"/>
      <c r="UTZ8" s="761"/>
      <c r="UUA8" s="761"/>
      <c r="UUB8" s="761"/>
      <c r="UUC8" s="761"/>
      <c r="UUD8" s="761"/>
      <c r="UUE8" s="761"/>
      <c r="UUF8" s="761"/>
      <c r="UUG8" s="761"/>
      <c r="UUH8" s="761"/>
      <c r="UUI8" s="761"/>
      <c r="UUJ8" s="761"/>
      <c r="UUK8" s="761"/>
      <c r="UUL8" s="761"/>
      <c r="UUM8" s="761"/>
      <c r="UUN8" s="761"/>
      <c r="UUO8" s="761"/>
      <c r="UUP8" s="761"/>
      <c r="UUQ8" s="761"/>
      <c r="UUR8" s="761"/>
      <c r="UUS8" s="761"/>
      <c r="UUT8" s="761"/>
      <c r="UUU8" s="761"/>
      <c r="UUV8" s="761"/>
      <c r="UUW8" s="761"/>
      <c r="UUX8" s="761"/>
      <c r="UUY8" s="761"/>
      <c r="UUZ8" s="761"/>
      <c r="UVA8" s="761"/>
      <c r="UVB8" s="761"/>
      <c r="UVC8" s="761"/>
      <c r="UVD8" s="761"/>
      <c r="UVE8" s="761"/>
      <c r="UVF8" s="761"/>
      <c r="UVG8" s="761"/>
      <c r="UVH8" s="761"/>
      <c r="UVI8" s="761"/>
      <c r="UVJ8" s="761"/>
      <c r="UVK8" s="761"/>
      <c r="UVL8" s="761"/>
      <c r="UVM8" s="761"/>
      <c r="UVN8" s="761"/>
      <c r="UVO8" s="761"/>
      <c r="UVP8" s="761"/>
      <c r="UVQ8" s="761"/>
      <c r="UVR8" s="761"/>
      <c r="UVS8" s="761"/>
      <c r="UVT8" s="761"/>
      <c r="UVU8" s="761"/>
      <c r="UVV8" s="761"/>
      <c r="UVW8" s="761"/>
      <c r="UVX8" s="761"/>
      <c r="UVY8" s="761"/>
      <c r="UVZ8" s="761"/>
      <c r="UWA8" s="761"/>
      <c r="UWB8" s="761"/>
      <c r="UWC8" s="761"/>
      <c r="UWD8" s="761"/>
      <c r="UWE8" s="761"/>
      <c r="UWF8" s="761"/>
      <c r="UWG8" s="761"/>
      <c r="UWH8" s="761"/>
      <c r="UWI8" s="761"/>
      <c r="UWJ8" s="761"/>
      <c r="UWK8" s="761"/>
      <c r="UWL8" s="761"/>
      <c r="UWM8" s="761"/>
      <c r="UWN8" s="761"/>
      <c r="UWO8" s="761"/>
      <c r="UWP8" s="761"/>
      <c r="UWQ8" s="761"/>
      <c r="UWR8" s="761"/>
      <c r="UWS8" s="761"/>
      <c r="UWT8" s="761"/>
      <c r="UWU8" s="761"/>
      <c r="UWV8" s="761"/>
      <c r="UWW8" s="761"/>
      <c r="UWX8" s="761"/>
      <c r="UWY8" s="761"/>
      <c r="UWZ8" s="761"/>
      <c r="UXA8" s="761"/>
      <c r="UXB8" s="761"/>
      <c r="UXC8" s="761"/>
      <c r="UXD8" s="761"/>
      <c r="UXE8" s="761"/>
      <c r="UXF8" s="761"/>
      <c r="UXG8" s="761"/>
      <c r="UXH8" s="761"/>
      <c r="UXI8" s="761"/>
      <c r="UXJ8" s="761"/>
      <c r="UXK8" s="761"/>
      <c r="UXL8" s="761"/>
      <c r="UXM8" s="761"/>
      <c r="UXN8" s="761"/>
      <c r="UXO8" s="761"/>
      <c r="UXP8" s="761"/>
      <c r="UXQ8" s="761"/>
      <c r="UXR8" s="761"/>
      <c r="UXS8" s="761"/>
      <c r="UXT8" s="761"/>
      <c r="UXU8" s="761"/>
      <c r="UXV8" s="761"/>
      <c r="UXW8" s="761"/>
      <c r="UXX8" s="761"/>
      <c r="UXY8" s="761"/>
      <c r="UXZ8" s="761"/>
      <c r="UYA8" s="761"/>
      <c r="UYB8" s="761"/>
      <c r="UYC8" s="761"/>
      <c r="UYD8" s="761"/>
      <c r="UYE8" s="761"/>
      <c r="UYF8" s="761"/>
      <c r="UYG8" s="761"/>
      <c r="UYH8" s="761"/>
      <c r="UYI8" s="761"/>
      <c r="UYJ8" s="761"/>
      <c r="UYK8" s="761"/>
      <c r="UYL8" s="761"/>
      <c r="UYM8" s="761"/>
      <c r="UYN8" s="761"/>
      <c r="UYO8" s="761"/>
      <c r="UYP8" s="761"/>
      <c r="UYQ8" s="761"/>
      <c r="UYR8" s="761"/>
      <c r="UYS8" s="761"/>
      <c r="UYT8" s="761"/>
      <c r="UYU8" s="761"/>
      <c r="UYV8" s="761"/>
      <c r="UYW8" s="761"/>
      <c r="UYX8" s="761"/>
      <c r="UYY8" s="761"/>
      <c r="UYZ8" s="761"/>
      <c r="UZA8" s="761"/>
      <c r="UZB8" s="761"/>
      <c r="UZC8" s="761"/>
      <c r="UZD8" s="761"/>
      <c r="UZE8" s="761"/>
      <c r="UZF8" s="761"/>
      <c r="UZG8" s="761"/>
      <c r="UZH8" s="761"/>
      <c r="UZI8" s="761"/>
      <c r="UZJ8" s="761"/>
      <c r="UZK8" s="761"/>
      <c r="UZL8" s="761"/>
      <c r="UZM8" s="761"/>
      <c r="UZN8" s="761"/>
      <c r="UZO8" s="761"/>
      <c r="UZP8" s="761"/>
      <c r="UZQ8" s="761"/>
      <c r="UZR8" s="761"/>
      <c r="UZS8" s="761"/>
      <c r="UZT8" s="761"/>
      <c r="UZU8" s="761"/>
      <c r="UZV8" s="761"/>
      <c r="UZW8" s="761"/>
      <c r="UZX8" s="761"/>
      <c r="UZY8" s="761"/>
      <c r="UZZ8" s="761"/>
      <c r="VAA8" s="761"/>
      <c r="VAB8" s="761"/>
      <c r="VAC8" s="761"/>
      <c r="VAD8" s="761"/>
      <c r="VAE8" s="761"/>
      <c r="VAF8" s="761"/>
      <c r="VAG8" s="761"/>
      <c r="VAH8" s="761"/>
      <c r="VAI8" s="761"/>
      <c r="VAJ8" s="761"/>
      <c r="VAK8" s="761"/>
      <c r="VAL8" s="761"/>
      <c r="VAM8" s="761"/>
      <c r="VAN8" s="761"/>
      <c r="VAO8" s="761"/>
      <c r="VAP8" s="761"/>
      <c r="VAQ8" s="761"/>
      <c r="VAR8" s="761"/>
      <c r="VAS8" s="761"/>
      <c r="VAT8" s="761"/>
      <c r="VAU8" s="761"/>
      <c r="VAV8" s="761"/>
      <c r="VAW8" s="761"/>
      <c r="VAX8" s="761"/>
      <c r="VAY8" s="761"/>
      <c r="VAZ8" s="761"/>
      <c r="VBA8" s="761"/>
      <c r="VBB8" s="761"/>
      <c r="VBC8" s="761"/>
      <c r="VBD8" s="761"/>
      <c r="VBE8" s="761"/>
      <c r="VBF8" s="761"/>
      <c r="VBG8" s="761"/>
      <c r="VBH8" s="761"/>
      <c r="VBI8" s="761"/>
      <c r="VBJ8" s="761"/>
      <c r="VBK8" s="761"/>
      <c r="VBL8" s="761"/>
      <c r="VBM8" s="761"/>
      <c r="VBN8" s="761"/>
      <c r="VBO8" s="761"/>
      <c r="VBP8" s="761"/>
      <c r="VBQ8" s="761"/>
      <c r="VBR8" s="761"/>
      <c r="VBS8" s="761"/>
      <c r="VBT8" s="761"/>
      <c r="VBU8" s="761"/>
      <c r="VBV8" s="761"/>
      <c r="VBW8" s="761"/>
      <c r="VBX8" s="761"/>
      <c r="VBY8" s="761"/>
      <c r="VBZ8" s="761"/>
      <c r="VCA8" s="761"/>
      <c r="VCB8" s="761"/>
      <c r="VCC8" s="761"/>
      <c r="VCD8" s="761"/>
      <c r="VCE8" s="761"/>
      <c r="VCF8" s="761"/>
      <c r="VCG8" s="761"/>
      <c r="VCH8" s="761"/>
      <c r="VCI8" s="761"/>
      <c r="VCJ8" s="761"/>
      <c r="VCK8" s="761"/>
      <c r="VCL8" s="761"/>
      <c r="VCM8" s="761"/>
      <c r="VCN8" s="761"/>
      <c r="VCO8" s="761"/>
      <c r="VCP8" s="761"/>
      <c r="VCQ8" s="761"/>
      <c r="VCR8" s="761"/>
      <c r="VCS8" s="761"/>
      <c r="VCT8" s="761"/>
      <c r="VCU8" s="761"/>
      <c r="VCV8" s="761"/>
      <c r="VCW8" s="761"/>
      <c r="VCX8" s="761"/>
      <c r="VCY8" s="761"/>
      <c r="VCZ8" s="761"/>
      <c r="VDA8" s="761"/>
      <c r="VDB8" s="761"/>
      <c r="VDC8" s="761"/>
      <c r="VDD8" s="761"/>
      <c r="VDE8" s="761"/>
      <c r="VDF8" s="761"/>
      <c r="VDG8" s="761"/>
      <c r="VDH8" s="761"/>
      <c r="VDI8" s="761"/>
      <c r="VDJ8" s="761"/>
      <c r="VDK8" s="761"/>
      <c r="VDL8" s="761"/>
      <c r="VDM8" s="761"/>
      <c r="VDN8" s="761"/>
      <c r="VDO8" s="761"/>
      <c r="VDP8" s="761"/>
      <c r="VDQ8" s="761"/>
      <c r="VDR8" s="761"/>
      <c r="VDS8" s="761"/>
      <c r="VDT8" s="761"/>
      <c r="VDU8" s="761"/>
      <c r="VDV8" s="761"/>
      <c r="VDW8" s="761"/>
      <c r="VDX8" s="761"/>
      <c r="VDY8" s="761"/>
      <c r="VDZ8" s="761"/>
      <c r="VEA8" s="761"/>
      <c r="VEB8" s="761"/>
      <c r="VEC8" s="761"/>
      <c r="VED8" s="761"/>
      <c r="VEE8" s="761"/>
      <c r="VEF8" s="761"/>
      <c r="VEG8" s="761"/>
      <c r="VEH8" s="761"/>
      <c r="VEI8" s="761"/>
      <c r="VEJ8" s="761"/>
      <c r="VEK8" s="761"/>
      <c r="VEL8" s="761"/>
      <c r="VEM8" s="761"/>
      <c r="VEN8" s="761"/>
      <c r="VEO8" s="761"/>
      <c r="VEP8" s="761"/>
      <c r="VEQ8" s="761"/>
      <c r="VER8" s="761"/>
      <c r="VES8" s="761"/>
      <c r="VET8" s="761"/>
      <c r="VEU8" s="761"/>
      <c r="VEV8" s="761"/>
      <c r="VEW8" s="761"/>
      <c r="VEX8" s="761"/>
      <c r="VEY8" s="761"/>
      <c r="VEZ8" s="761"/>
      <c r="VFA8" s="761"/>
      <c r="VFB8" s="761"/>
      <c r="VFC8" s="761"/>
      <c r="VFD8" s="761"/>
      <c r="VFE8" s="761"/>
      <c r="VFF8" s="761"/>
      <c r="VFG8" s="761"/>
      <c r="VFH8" s="761"/>
      <c r="VFI8" s="761"/>
      <c r="VFJ8" s="761"/>
      <c r="VFK8" s="761"/>
      <c r="VFL8" s="761"/>
      <c r="VFM8" s="761"/>
      <c r="VFN8" s="761"/>
      <c r="VFO8" s="761"/>
      <c r="VFP8" s="761"/>
      <c r="VFQ8" s="761"/>
      <c r="VFR8" s="761"/>
      <c r="VFS8" s="761"/>
      <c r="VFT8" s="761"/>
      <c r="VFU8" s="761"/>
      <c r="VFV8" s="761"/>
      <c r="VFW8" s="761"/>
      <c r="VFX8" s="761"/>
      <c r="VFY8" s="761"/>
      <c r="VFZ8" s="761"/>
      <c r="VGA8" s="761"/>
      <c r="VGB8" s="761"/>
      <c r="VGC8" s="761"/>
      <c r="VGD8" s="761"/>
      <c r="VGE8" s="761"/>
      <c r="VGF8" s="761"/>
      <c r="VGG8" s="761"/>
      <c r="VGH8" s="761"/>
      <c r="VGI8" s="761"/>
      <c r="VGJ8" s="761"/>
      <c r="VGK8" s="761"/>
      <c r="VGL8" s="761"/>
      <c r="VGM8" s="761"/>
      <c r="VGN8" s="761"/>
      <c r="VGO8" s="761"/>
      <c r="VGP8" s="761"/>
      <c r="VGQ8" s="761"/>
      <c r="VGR8" s="761"/>
      <c r="VGS8" s="761"/>
      <c r="VGT8" s="761"/>
      <c r="VGU8" s="761"/>
      <c r="VGV8" s="761"/>
      <c r="VGW8" s="761"/>
      <c r="VGX8" s="761"/>
      <c r="VGY8" s="761"/>
      <c r="VGZ8" s="761"/>
      <c r="VHA8" s="761"/>
      <c r="VHB8" s="761"/>
      <c r="VHC8" s="761"/>
      <c r="VHD8" s="761"/>
      <c r="VHE8" s="761"/>
      <c r="VHF8" s="761"/>
      <c r="VHG8" s="761"/>
      <c r="VHH8" s="761"/>
      <c r="VHI8" s="761"/>
      <c r="VHJ8" s="761"/>
      <c r="VHK8" s="761"/>
      <c r="VHL8" s="761"/>
      <c r="VHM8" s="761"/>
      <c r="VHN8" s="761"/>
      <c r="VHO8" s="761"/>
      <c r="VHP8" s="761"/>
      <c r="VHQ8" s="761"/>
      <c r="VHR8" s="761"/>
      <c r="VHS8" s="761"/>
      <c r="VHT8" s="761"/>
      <c r="VHU8" s="761"/>
      <c r="VHV8" s="761"/>
      <c r="VHW8" s="761"/>
      <c r="VHX8" s="761"/>
      <c r="VHY8" s="761"/>
      <c r="VHZ8" s="761"/>
      <c r="VIA8" s="761"/>
      <c r="VIB8" s="761"/>
      <c r="VIC8" s="761"/>
      <c r="VID8" s="761"/>
      <c r="VIE8" s="761"/>
      <c r="VIF8" s="761"/>
      <c r="VIG8" s="761"/>
      <c r="VIH8" s="761"/>
      <c r="VII8" s="761"/>
      <c r="VIJ8" s="761"/>
      <c r="VIK8" s="761"/>
      <c r="VIL8" s="761"/>
      <c r="VIM8" s="761"/>
      <c r="VIN8" s="761"/>
      <c r="VIO8" s="761"/>
      <c r="VIP8" s="761"/>
      <c r="VIQ8" s="761"/>
      <c r="VIR8" s="761"/>
      <c r="VIS8" s="761"/>
      <c r="VIT8" s="761"/>
      <c r="VIU8" s="761"/>
      <c r="VIV8" s="761"/>
      <c r="VIW8" s="761"/>
      <c r="VIX8" s="761"/>
      <c r="VIY8" s="761"/>
      <c r="VIZ8" s="761"/>
      <c r="VJA8" s="761"/>
      <c r="VJB8" s="761"/>
      <c r="VJC8" s="761"/>
      <c r="VJD8" s="761"/>
      <c r="VJE8" s="761"/>
      <c r="VJF8" s="761"/>
      <c r="VJG8" s="761"/>
      <c r="VJH8" s="761"/>
      <c r="VJI8" s="761"/>
      <c r="VJJ8" s="761"/>
      <c r="VJK8" s="761"/>
      <c r="VJL8" s="761"/>
      <c r="VJM8" s="761"/>
      <c r="VJN8" s="761"/>
      <c r="VJO8" s="761"/>
      <c r="VJP8" s="761"/>
      <c r="VJQ8" s="761"/>
      <c r="VJR8" s="761"/>
      <c r="VJS8" s="761"/>
      <c r="VJT8" s="761"/>
      <c r="VJU8" s="761"/>
      <c r="VJV8" s="761"/>
      <c r="VJW8" s="761"/>
      <c r="VJX8" s="761"/>
      <c r="VJY8" s="761"/>
      <c r="VJZ8" s="761"/>
      <c r="VKA8" s="761"/>
      <c r="VKB8" s="761"/>
      <c r="VKC8" s="761"/>
      <c r="VKD8" s="761"/>
      <c r="VKE8" s="761"/>
      <c r="VKF8" s="761"/>
      <c r="VKG8" s="761"/>
      <c r="VKH8" s="761"/>
      <c r="VKI8" s="761"/>
      <c r="VKJ8" s="761"/>
      <c r="VKK8" s="761"/>
      <c r="VKL8" s="761"/>
      <c r="VKM8" s="761"/>
      <c r="VKN8" s="761"/>
      <c r="VKO8" s="761"/>
      <c r="VKP8" s="761"/>
      <c r="VKQ8" s="761"/>
      <c r="VKR8" s="761"/>
      <c r="VKS8" s="761"/>
      <c r="VKT8" s="761"/>
      <c r="VKU8" s="761"/>
      <c r="VKV8" s="761"/>
      <c r="VKW8" s="761"/>
      <c r="VKX8" s="761"/>
      <c r="VKY8" s="761"/>
      <c r="VKZ8" s="761"/>
      <c r="VLA8" s="761"/>
      <c r="VLB8" s="761"/>
      <c r="VLC8" s="761"/>
      <c r="VLD8" s="761"/>
      <c r="VLE8" s="761"/>
      <c r="VLF8" s="761"/>
      <c r="VLG8" s="761"/>
      <c r="VLH8" s="761"/>
      <c r="VLI8" s="761"/>
      <c r="VLJ8" s="761"/>
      <c r="VLK8" s="761"/>
      <c r="VLL8" s="761"/>
      <c r="VLM8" s="761"/>
      <c r="VLN8" s="761"/>
      <c r="VLO8" s="761"/>
      <c r="VLP8" s="761"/>
      <c r="VLQ8" s="761"/>
      <c r="VLR8" s="761"/>
      <c r="VLS8" s="761"/>
      <c r="VLT8" s="761"/>
      <c r="VLU8" s="761"/>
      <c r="VLV8" s="761"/>
      <c r="VLW8" s="761"/>
      <c r="VLX8" s="761"/>
      <c r="VLY8" s="761"/>
      <c r="VLZ8" s="761"/>
      <c r="VMA8" s="761"/>
      <c r="VMB8" s="761"/>
      <c r="VMC8" s="761"/>
      <c r="VMD8" s="761"/>
      <c r="VME8" s="761"/>
      <c r="VMF8" s="761"/>
      <c r="VMG8" s="761"/>
      <c r="VMH8" s="761"/>
      <c r="VMI8" s="761"/>
      <c r="VMJ8" s="761"/>
      <c r="VMK8" s="761"/>
      <c r="VML8" s="761"/>
      <c r="VMM8" s="761"/>
      <c r="VMN8" s="761"/>
      <c r="VMO8" s="761"/>
      <c r="VMP8" s="761"/>
      <c r="VMQ8" s="761"/>
      <c r="VMR8" s="761"/>
      <c r="VMS8" s="761"/>
      <c r="VMT8" s="761"/>
      <c r="VMU8" s="761"/>
      <c r="VMV8" s="761"/>
      <c r="VMW8" s="761"/>
      <c r="VMX8" s="761"/>
      <c r="VMY8" s="761"/>
      <c r="VMZ8" s="761"/>
      <c r="VNA8" s="761"/>
      <c r="VNB8" s="761"/>
      <c r="VNC8" s="761"/>
      <c r="VND8" s="761"/>
      <c r="VNE8" s="761"/>
      <c r="VNF8" s="761"/>
      <c r="VNG8" s="761"/>
      <c r="VNH8" s="761"/>
      <c r="VNI8" s="761"/>
      <c r="VNJ8" s="761"/>
      <c r="VNK8" s="761"/>
      <c r="VNL8" s="761"/>
      <c r="VNM8" s="761"/>
      <c r="VNN8" s="761"/>
      <c r="VNO8" s="761"/>
      <c r="VNP8" s="761"/>
      <c r="VNQ8" s="761"/>
      <c r="VNR8" s="761"/>
      <c r="VNS8" s="761"/>
      <c r="VNT8" s="761"/>
      <c r="VNU8" s="761"/>
      <c r="VNV8" s="761"/>
      <c r="VNW8" s="761"/>
      <c r="VNX8" s="761"/>
      <c r="VNY8" s="761"/>
      <c r="VNZ8" s="761"/>
      <c r="VOA8" s="761"/>
      <c r="VOB8" s="761"/>
      <c r="VOC8" s="761"/>
      <c r="VOD8" s="761"/>
      <c r="VOE8" s="761"/>
      <c r="VOF8" s="761"/>
      <c r="VOG8" s="761"/>
      <c r="VOH8" s="761"/>
      <c r="VOI8" s="761"/>
      <c r="VOJ8" s="761"/>
      <c r="VOK8" s="761"/>
      <c r="VOL8" s="761"/>
      <c r="VOM8" s="761"/>
      <c r="VON8" s="761"/>
      <c r="VOO8" s="761"/>
      <c r="VOP8" s="761"/>
      <c r="VOQ8" s="761"/>
      <c r="VOR8" s="761"/>
      <c r="VOS8" s="761"/>
      <c r="VOT8" s="761"/>
      <c r="VOU8" s="761"/>
      <c r="VOV8" s="761"/>
      <c r="VOW8" s="761"/>
      <c r="VOX8" s="761"/>
      <c r="VOY8" s="761"/>
      <c r="VOZ8" s="761"/>
      <c r="VPA8" s="761"/>
      <c r="VPB8" s="761"/>
      <c r="VPC8" s="761"/>
      <c r="VPD8" s="761"/>
      <c r="VPE8" s="761"/>
      <c r="VPF8" s="761"/>
      <c r="VPG8" s="761"/>
      <c r="VPH8" s="761"/>
      <c r="VPI8" s="761"/>
      <c r="VPJ8" s="761"/>
      <c r="VPK8" s="761"/>
      <c r="VPL8" s="761"/>
      <c r="VPM8" s="761"/>
      <c r="VPN8" s="761"/>
      <c r="VPO8" s="761"/>
      <c r="VPP8" s="761"/>
      <c r="VPQ8" s="761"/>
      <c r="VPR8" s="761"/>
      <c r="VPS8" s="761"/>
      <c r="VPT8" s="761"/>
      <c r="VPU8" s="761"/>
      <c r="VPV8" s="761"/>
      <c r="VPW8" s="761"/>
      <c r="VPX8" s="761"/>
      <c r="VPY8" s="761"/>
      <c r="VPZ8" s="761"/>
      <c r="VQA8" s="761"/>
      <c r="VQB8" s="761"/>
      <c r="VQC8" s="761"/>
      <c r="VQD8" s="761"/>
      <c r="VQE8" s="761"/>
      <c r="VQF8" s="761"/>
      <c r="VQG8" s="761"/>
      <c r="VQH8" s="761"/>
      <c r="VQI8" s="761"/>
      <c r="VQJ8" s="761"/>
      <c r="VQK8" s="761"/>
      <c r="VQL8" s="761"/>
      <c r="VQM8" s="761"/>
      <c r="VQN8" s="761"/>
      <c r="VQO8" s="761"/>
      <c r="VQP8" s="761"/>
      <c r="VQQ8" s="761"/>
      <c r="VQR8" s="761"/>
      <c r="VQS8" s="761"/>
      <c r="VQT8" s="761"/>
      <c r="VQU8" s="761"/>
      <c r="VQV8" s="761"/>
      <c r="VQW8" s="761"/>
      <c r="VQX8" s="761"/>
      <c r="VQY8" s="761"/>
      <c r="VQZ8" s="761"/>
      <c r="VRA8" s="761"/>
      <c r="VRB8" s="761"/>
      <c r="VRC8" s="761"/>
      <c r="VRD8" s="761"/>
      <c r="VRE8" s="761"/>
      <c r="VRF8" s="761"/>
      <c r="VRG8" s="761"/>
      <c r="VRH8" s="761"/>
      <c r="VRI8" s="761"/>
      <c r="VRJ8" s="761"/>
      <c r="VRK8" s="761"/>
      <c r="VRL8" s="761"/>
      <c r="VRM8" s="761"/>
      <c r="VRN8" s="761"/>
      <c r="VRO8" s="761"/>
      <c r="VRP8" s="761"/>
      <c r="VRQ8" s="761"/>
      <c r="VRR8" s="761"/>
      <c r="VRS8" s="761"/>
      <c r="VRT8" s="761"/>
      <c r="VRU8" s="761"/>
      <c r="VRV8" s="761"/>
      <c r="VRW8" s="761"/>
      <c r="VRX8" s="761"/>
      <c r="VRY8" s="761"/>
      <c r="VRZ8" s="761"/>
      <c r="VSA8" s="761"/>
      <c r="VSB8" s="761"/>
      <c r="VSC8" s="761"/>
      <c r="VSD8" s="761"/>
      <c r="VSE8" s="761"/>
      <c r="VSF8" s="761"/>
      <c r="VSG8" s="761"/>
      <c r="VSH8" s="761"/>
      <c r="VSI8" s="761"/>
      <c r="VSJ8" s="761"/>
      <c r="VSK8" s="761"/>
      <c r="VSL8" s="761"/>
      <c r="VSM8" s="761"/>
      <c r="VSN8" s="761"/>
      <c r="VSO8" s="761"/>
      <c r="VSP8" s="761"/>
      <c r="VSQ8" s="761"/>
      <c r="VSR8" s="761"/>
      <c r="VSS8" s="761"/>
      <c r="VST8" s="761"/>
      <c r="VSU8" s="761"/>
      <c r="VSV8" s="761"/>
      <c r="VSW8" s="761"/>
      <c r="VSX8" s="761"/>
      <c r="VSY8" s="761"/>
      <c r="VSZ8" s="761"/>
      <c r="VTA8" s="761"/>
      <c r="VTB8" s="761"/>
      <c r="VTC8" s="761"/>
      <c r="VTD8" s="761"/>
      <c r="VTE8" s="761"/>
      <c r="VTF8" s="761"/>
      <c r="VTG8" s="761"/>
      <c r="VTH8" s="761"/>
      <c r="VTI8" s="761"/>
      <c r="VTJ8" s="761"/>
      <c r="VTK8" s="761"/>
      <c r="VTL8" s="761"/>
      <c r="VTM8" s="761"/>
      <c r="VTN8" s="761"/>
      <c r="VTO8" s="761"/>
      <c r="VTP8" s="761"/>
      <c r="VTQ8" s="761"/>
      <c r="VTR8" s="761"/>
      <c r="VTS8" s="761"/>
      <c r="VTT8" s="761"/>
      <c r="VTU8" s="761"/>
      <c r="VTV8" s="761"/>
      <c r="VTW8" s="761"/>
      <c r="VTX8" s="761"/>
      <c r="VTY8" s="761"/>
      <c r="VTZ8" s="761"/>
      <c r="VUA8" s="761"/>
      <c r="VUB8" s="761"/>
      <c r="VUC8" s="761"/>
      <c r="VUD8" s="761"/>
      <c r="VUE8" s="761"/>
      <c r="VUF8" s="761"/>
      <c r="VUG8" s="761"/>
      <c r="VUH8" s="761"/>
      <c r="VUI8" s="761"/>
      <c r="VUJ8" s="761"/>
      <c r="VUK8" s="761"/>
      <c r="VUL8" s="761"/>
      <c r="VUM8" s="761"/>
      <c r="VUN8" s="761"/>
      <c r="VUO8" s="761"/>
      <c r="VUP8" s="761"/>
      <c r="VUQ8" s="761"/>
      <c r="VUR8" s="761"/>
      <c r="VUS8" s="761"/>
      <c r="VUT8" s="761"/>
      <c r="VUU8" s="761"/>
      <c r="VUV8" s="761"/>
      <c r="VUW8" s="761"/>
      <c r="VUX8" s="761"/>
      <c r="VUY8" s="761"/>
      <c r="VUZ8" s="761"/>
      <c r="VVA8" s="761"/>
      <c r="VVB8" s="761"/>
      <c r="VVC8" s="761"/>
      <c r="VVD8" s="761"/>
      <c r="VVE8" s="761"/>
      <c r="VVF8" s="761"/>
      <c r="VVG8" s="761"/>
      <c r="VVH8" s="761"/>
      <c r="VVI8" s="761"/>
      <c r="VVJ8" s="761"/>
      <c r="VVK8" s="761"/>
      <c r="VVL8" s="761"/>
      <c r="VVM8" s="761"/>
      <c r="VVN8" s="761"/>
      <c r="VVO8" s="761"/>
      <c r="VVP8" s="761"/>
      <c r="VVQ8" s="761"/>
      <c r="VVR8" s="761"/>
      <c r="VVS8" s="761"/>
      <c r="VVT8" s="761"/>
      <c r="VVU8" s="761"/>
      <c r="VVV8" s="761"/>
      <c r="VVW8" s="761"/>
      <c r="VVX8" s="761"/>
      <c r="VVY8" s="761"/>
      <c r="VVZ8" s="761"/>
      <c r="VWA8" s="761"/>
      <c r="VWB8" s="761"/>
      <c r="VWC8" s="761"/>
      <c r="VWD8" s="761"/>
      <c r="VWE8" s="761"/>
      <c r="VWF8" s="761"/>
      <c r="VWG8" s="761"/>
      <c r="VWH8" s="761"/>
      <c r="VWI8" s="761"/>
      <c r="VWJ8" s="761"/>
      <c r="VWK8" s="761"/>
      <c r="VWL8" s="761"/>
      <c r="VWM8" s="761"/>
      <c r="VWN8" s="761"/>
      <c r="VWO8" s="761"/>
      <c r="VWP8" s="761"/>
      <c r="VWQ8" s="761"/>
      <c r="VWR8" s="761"/>
      <c r="VWS8" s="761"/>
      <c r="VWT8" s="761"/>
      <c r="VWU8" s="761"/>
      <c r="VWV8" s="761"/>
      <c r="VWW8" s="761"/>
      <c r="VWX8" s="761"/>
      <c r="VWY8" s="761"/>
      <c r="VWZ8" s="761"/>
      <c r="VXA8" s="761"/>
      <c r="VXB8" s="761"/>
      <c r="VXC8" s="761"/>
      <c r="VXD8" s="761"/>
      <c r="VXE8" s="761"/>
      <c r="VXF8" s="761"/>
      <c r="VXG8" s="761"/>
      <c r="VXH8" s="761"/>
      <c r="VXI8" s="761"/>
      <c r="VXJ8" s="761"/>
      <c r="VXK8" s="761"/>
      <c r="VXL8" s="761"/>
      <c r="VXM8" s="761"/>
      <c r="VXN8" s="761"/>
      <c r="VXO8" s="761"/>
      <c r="VXP8" s="761"/>
      <c r="VXQ8" s="761"/>
      <c r="VXR8" s="761"/>
      <c r="VXS8" s="761"/>
      <c r="VXT8" s="761"/>
      <c r="VXU8" s="761"/>
      <c r="VXV8" s="761"/>
      <c r="VXW8" s="761"/>
      <c r="VXX8" s="761"/>
      <c r="VXY8" s="761"/>
      <c r="VXZ8" s="761"/>
      <c r="VYA8" s="761"/>
      <c r="VYB8" s="761"/>
      <c r="VYC8" s="761"/>
      <c r="VYD8" s="761"/>
      <c r="VYE8" s="761"/>
      <c r="VYF8" s="761"/>
      <c r="VYG8" s="761"/>
      <c r="VYH8" s="761"/>
      <c r="VYI8" s="761"/>
      <c r="VYJ8" s="761"/>
      <c r="VYK8" s="761"/>
      <c r="VYL8" s="761"/>
      <c r="VYM8" s="761"/>
      <c r="VYN8" s="761"/>
      <c r="VYO8" s="761"/>
      <c r="VYP8" s="761"/>
      <c r="VYQ8" s="761"/>
      <c r="VYR8" s="761"/>
      <c r="VYS8" s="761"/>
      <c r="VYT8" s="761"/>
      <c r="VYU8" s="761"/>
      <c r="VYV8" s="761"/>
      <c r="VYW8" s="761"/>
      <c r="VYX8" s="761"/>
      <c r="VYY8" s="761"/>
      <c r="VYZ8" s="761"/>
      <c r="VZA8" s="761"/>
      <c r="VZB8" s="761"/>
      <c r="VZC8" s="761"/>
      <c r="VZD8" s="761"/>
      <c r="VZE8" s="761"/>
      <c r="VZF8" s="761"/>
      <c r="VZG8" s="761"/>
      <c r="VZH8" s="761"/>
      <c r="VZI8" s="761"/>
      <c r="VZJ8" s="761"/>
      <c r="VZK8" s="761"/>
      <c r="VZL8" s="761"/>
      <c r="VZM8" s="761"/>
      <c r="VZN8" s="761"/>
      <c r="VZO8" s="761"/>
      <c r="VZP8" s="761"/>
      <c r="VZQ8" s="761"/>
      <c r="VZR8" s="761"/>
      <c r="VZS8" s="761"/>
      <c r="VZT8" s="761"/>
      <c r="VZU8" s="761"/>
      <c r="VZV8" s="761"/>
      <c r="VZW8" s="761"/>
      <c r="VZX8" s="761"/>
      <c r="VZY8" s="761"/>
      <c r="VZZ8" s="761"/>
      <c r="WAA8" s="761"/>
      <c r="WAB8" s="761"/>
      <c r="WAC8" s="761"/>
      <c r="WAD8" s="761"/>
      <c r="WAE8" s="761"/>
      <c r="WAF8" s="761"/>
      <c r="WAG8" s="761"/>
      <c r="WAH8" s="761"/>
      <c r="WAI8" s="761"/>
      <c r="WAJ8" s="761"/>
      <c r="WAK8" s="761"/>
      <c r="WAL8" s="761"/>
      <c r="WAM8" s="761"/>
      <c r="WAN8" s="761"/>
      <c r="WAO8" s="761"/>
      <c r="WAP8" s="761"/>
      <c r="WAQ8" s="761"/>
      <c r="WAR8" s="761"/>
      <c r="WAS8" s="761"/>
      <c r="WAT8" s="761"/>
      <c r="WAU8" s="761"/>
      <c r="WAV8" s="761"/>
      <c r="WAW8" s="761"/>
      <c r="WAX8" s="761"/>
      <c r="WAY8" s="761"/>
      <c r="WAZ8" s="761"/>
      <c r="WBA8" s="761"/>
      <c r="WBB8" s="761"/>
      <c r="WBC8" s="761"/>
      <c r="WBD8" s="761"/>
      <c r="WBE8" s="761"/>
      <c r="WBF8" s="761"/>
      <c r="WBG8" s="761"/>
      <c r="WBH8" s="761"/>
      <c r="WBI8" s="761"/>
      <c r="WBJ8" s="761"/>
      <c r="WBK8" s="761"/>
      <c r="WBL8" s="761"/>
      <c r="WBM8" s="761"/>
      <c r="WBN8" s="761"/>
      <c r="WBO8" s="761"/>
      <c r="WBP8" s="761"/>
      <c r="WBQ8" s="761"/>
      <c r="WBR8" s="761"/>
      <c r="WBS8" s="761"/>
      <c r="WBT8" s="761"/>
      <c r="WBU8" s="761"/>
      <c r="WBV8" s="761"/>
      <c r="WBW8" s="761"/>
      <c r="WBX8" s="761"/>
      <c r="WBY8" s="761"/>
      <c r="WBZ8" s="761"/>
      <c r="WCA8" s="761"/>
      <c r="WCB8" s="761"/>
      <c r="WCC8" s="761"/>
      <c r="WCD8" s="761"/>
      <c r="WCE8" s="761"/>
      <c r="WCF8" s="761"/>
      <c r="WCG8" s="761"/>
      <c r="WCH8" s="761"/>
      <c r="WCI8" s="761"/>
      <c r="WCJ8" s="761"/>
      <c r="WCK8" s="761"/>
      <c r="WCL8" s="761"/>
      <c r="WCM8" s="761"/>
      <c r="WCN8" s="761"/>
      <c r="WCO8" s="761"/>
      <c r="WCP8" s="761"/>
      <c r="WCQ8" s="761"/>
      <c r="WCR8" s="761"/>
      <c r="WCS8" s="761"/>
      <c r="WCT8" s="761"/>
      <c r="WCU8" s="761"/>
      <c r="WCV8" s="761"/>
      <c r="WCW8" s="761"/>
      <c r="WCX8" s="761"/>
      <c r="WCY8" s="761"/>
      <c r="WCZ8" s="761"/>
      <c r="WDA8" s="761"/>
      <c r="WDB8" s="761"/>
      <c r="WDC8" s="761"/>
      <c r="WDD8" s="761"/>
      <c r="WDE8" s="761"/>
      <c r="WDF8" s="761"/>
      <c r="WDG8" s="761"/>
      <c r="WDH8" s="761"/>
      <c r="WDI8" s="761"/>
      <c r="WDJ8" s="761"/>
      <c r="WDK8" s="761"/>
      <c r="WDL8" s="761"/>
      <c r="WDM8" s="761"/>
      <c r="WDN8" s="761"/>
      <c r="WDO8" s="761"/>
      <c r="WDP8" s="761"/>
      <c r="WDQ8" s="761"/>
      <c r="WDR8" s="761"/>
      <c r="WDS8" s="761"/>
      <c r="WDT8" s="761"/>
      <c r="WDU8" s="761"/>
      <c r="WDV8" s="761"/>
      <c r="WDW8" s="761"/>
      <c r="WDX8" s="761"/>
      <c r="WDY8" s="761"/>
      <c r="WDZ8" s="761"/>
      <c r="WEA8" s="761"/>
      <c r="WEB8" s="761"/>
      <c r="WEC8" s="761"/>
      <c r="WED8" s="761"/>
      <c r="WEE8" s="761"/>
      <c r="WEF8" s="761"/>
      <c r="WEG8" s="761"/>
      <c r="WEH8" s="761"/>
      <c r="WEI8" s="761"/>
      <c r="WEJ8" s="761"/>
      <c r="WEK8" s="761"/>
      <c r="WEL8" s="761"/>
      <c r="WEM8" s="761"/>
      <c r="WEN8" s="761"/>
      <c r="WEO8" s="761"/>
      <c r="WEP8" s="761"/>
      <c r="WEQ8" s="761"/>
      <c r="WER8" s="761"/>
      <c r="WES8" s="761"/>
      <c r="WET8" s="761"/>
      <c r="WEU8" s="761"/>
      <c r="WEV8" s="761"/>
      <c r="WEW8" s="761"/>
      <c r="WEX8" s="761"/>
      <c r="WEY8" s="761"/>
      <c r="WEZ8" s="761"/>
      <c r="WFA8" s="761"/>
      <c r="WFB8" s="761"/>
      <c r="WFC8" s="761"/>
      <c r="WFD8" s="761"/>
      <c r="WFE8" s="761"/>
      <c r="WFF8" s="761"/>
      <c r="WFG8" s="761"/>
      <c r="WFH8" s="761"/>
      <c r="WFI8" s="761"/>
      <c r="WFJ8" s="761"/>
      <c r="WFK8" s="761"/>
      <c r="WFL8" s="761"/>
      <c r="WFM8" s="761"/>
      <c r="WFN8" s="761"/>
      <c r="WFO8" s="761"/>
      <c r="WFP8" s="761"/>
      <c r="WFQ8" s="761"/>
      <c r="WFR8" s="761"/>
      <c r="WFS8" s="761"/>
      <c r="WFT8" s="761"/>
      <c r="WFU8" s="761"/>
      <c r="WFV8" s="761"/>
      <c r="WFW8" s="761"/>
      <c r="WFX8" s="761"/>
      <c r="WFY8" s="761"/>
      <c r="WFZ8" s="761"/>
      <c r="WGA8" s="761"/>
      <c r="WGB8" s="761"/>
      <c r="WGC8" s="761"/>
      <c r="WGD8" s="761"/>
      <c r="WGE8" s="761"/>
      <c r="WGF8" s="761"/>
      <c r="WGG8" s="761"/>
      <c r="WGH8" s="761"/>
      <c r="WGI8" s="761"/>
      <c r="WGJ8" s="761"/>
      <c r="WGK8" s="761"/>
      <c r="WGL8" s="761"/>
      <c r="WGM8" s="761"/>
      <c r="WGN8" s="761"/>
      <c r="WGO8" s="761"/>
      <c r="WGP8" s="761"/>
      <c r="WGQ8" s="761"/>
      <c r="WGR8" s="761"/>
      <c r="WGS8" s="761"/>
      <c r="WGT8" s="761"/>
      <c r="WGU8" s="761"/>
      <c r="WGV8" s="761"/>
      <c r="WGW8" s="761"/>
      <c r="WGX8" s="761"/>
      <c r="WGY8" s="761"/>
      <c r="WGZ8" s="761"/>
      <c r="WHA8" s="761"/>
      <c r="WHB8" s="761"/>
      <c r="WHC8" s="761"/>
      <c r="WHD8" s="761"/>
      <c r="WHE8" s="761"/>
      <c r="WHF8" s="761"/>
      <c r="WHG8" s="761"/>
      <c r="WHH8" s="761"/>
      <c r="WHI8" s="761"/>
      <c r="WHJ8" s="761"/>
      <c r="WHK8" s="761"/>
      <c r="WHL8" s="761"/>
      <c r="WHM8" s="761"/>
      <c r="WHN8" s="761"/>
      <c r="WHO8" s="761"/>
      <c r="WHP8" s="761"/>
      <c r="WHQ8" s="761"/>
      <c r="WHR8" s="761"/>
      <c r="WHS8" s="761"/>
      <c r="WHT8" s="761"/>
      <c r="WHU8" s="761"/>
      <c r="WHV8" s="761"/>
      <c r="WHW8" s="761"/>
      <c r="WHX8" s="761"/>
      <c r="WHY8" s="761"/>
      <c r="WHZ8" s="761"/>
      <c r="WIA8" s="761"/>
      <c r="WIB8" s="761"/>
      <c r="WIC8" s="761"/>
      <c r="WID8" s="761"/>
      <c r="WIE8" s="761"/>
      <c r="WIF8" s="761"/>
      <c r="WIG8" s="761"/>
      <c r="WIH8" s="761"/>
      <c r="WII8" s="761"/>
      <c r="WIJ8" s="761"/>
      <c r="WIK8" s="761"/>
      <c r="WIL8" s="761"/>
      <c r="WIM8" s="761"/>
      <c r="WIN8" s="761"/>
      <c r="WIO8" s="761"/>
      <c r="WIP8" s="761"/>
      <c r="WIQ8" s="761"/>
      <c r="WIR8" s="761"/>
      <c r="WIS8" s="761"/>
      <c r="WIT8" s="761"/>
      <c r="WIU8" s="761"/>
      <c r="WIV8" s="761"/>
      <c r="WIW8" s="761"/>
      <c r="WIX8" s="761"/>
      <c r="WIY8" s="761"/>
      <c r="WIZ8" s="761"/>
      <c r="WJA8" s="761"/>
      <c r="WJB8" s="761"/>
      <c r="WJC8" s="761"/>
      <c r="WJD8" s="761"/>
      <c r="WJE8" s="761"/>
      <c r="WJF8" s="761"/>
      <c r="WJG8" s="761"/>
      <c r="WJH8" s="761"/>
      <c r="WJI8" s="761"/>
      <c r="WJJ8" s="761"/>
      <c r="WJK8" s="761"/>
      <c r="WJL8" s="761"/>
      <c r="WJM8" s="761"/>
      <c r="WJN8" s="761"/>
      <c r="WJO8" s="761"/>
      <c r="WJP8" s="761"/>
      <c r="WJQ8" s="761"/>
      <c r="WJR8" s="761"/>
      <c r="WJS8" s="761"/>
      <c r="WJT8" s="761"/>
      <c r="WJU8" s="761"/>
      <c r="WJV8" s="761"/>
      <c r="WJW8" s="761"/>
      <c r="WJX8" s="761"/>
      <c r="WJY8" s="761"/>
      <c r="WJZ8" s="761"/>
      <c r="WKA8" s="761"/>
      <c r="WKB8" s="761"/>
      <c r="WKC8" s="761"/>
      <c r="WKD8" s="761"/>
      <c r="WKE8" s="761"/>
      <c r="WKF8" s="761"/>
      <c r="WKG8" s="761"/>
      <c r="WKH8" s="761"/>
      <c r="WKI8" s="761"/>
      <c r="WKJ8" s="761"/>
      <c r="WKK8" s="761"/>
      <c r="WKL8" s="761"/>
      <c r="WKM8" s="761"/>
      <c r="WKN8" s="761"/>
      <c r="WKO8" s="761"/>
      <c r="WKP8" s="761"/>
      <c r="WKQ8" s="761"/>
      <c r="WKR8" s="761"/>
      <c r="WKS8" s="761"/>
      <c r="WKT8" s="761"/>
      <c r="WKU8" s="761"/>
      <c r="WKV8" s="761"/>
      <c r="WKW8" s="761"/>
      <c r="WKX8" s="761"/>
      <c r="WKY8" s="761"/>
      <c r="WKZ8" s="761"/>
      <c r="WLA8" s="761"/>
      <c r="WLB8" s="761"/>
      <c r="WLC8" s="761"/>
      <c r="WLD8" s="761"/>
      <c r="WLE8" s="761"/>
      <c r="WLF8" s="761"/>
      <c r="WLG8" s="761"/>
      <c r="WLH8" s="761"/>
      <c r="WLI8" s="761"/>
      <c r="WLJ8" s="761"/>
      <c r="WLK8" s="761"/>
      <c r="WLL8" s="761"/>
      <c r="WLM8" s="761"/>
      <c r="WLN8" s="761"/>
      <c r="WLO8" s="761"/>
      <c r="WLP8" s="761"/>
      <c r="WLQ8" s="761"/>
      <c r="WLR8" s="761"/>
      <c r="WLS8" s="761"/>
      <c r="WLT8" s="761"/>
      <c r="WLU8" s="761"/>
      <c r="WLV8" s="761"/>
      <c r="WLW8" s="761"/>
      <c r="WLX8" s="761"/>
      <c r="WLY8" s="761"/>
      <c r="WLZ8" s="761"/>
      <c r="WMA8" s="761"/>
      <c r="WMB8" s="761"/>
      <c r="WMC8" s="761"/>
      <c r="WMD8" s="761"/>
      <c r="WME8" s="761"/>
      <c r="WMF8" s="761"/>
      <c r="WMG8" s="761"/>
      <c r="WMH8" s="761"/>
      <c r="WMI8" s="761"/>
      <c r="WMJ8" s="761"/>
      <c r="WMK8" s="761"/>
      <c r="WML8" s="761"/>
      <c r="WMM8" s="761"/>
      <c r="WMN8" s="761"/>
      <c r="WMO8" s="761"/>
      <c r="WMP8" s="761"/>
      <c r="WMQ8" s="761"/>
      <c r="WMR8" s="761"/>
      <c r="WMS8" s="761"/>
      <c r="WMT8" s="761"/>
      <c r="WMU8" s="761"/>
      <c r="WMV8" s="761"/>
      <c r="WMW8" s="761"/>
      <c r="WMX8" s="761"/>
      <c r="WMY8" s="761"/>
      <c r="WMZ8" s="761"/>
      <c r="WNA8" s="761"/>
      <c r="WNB8" s="761"/>
      <c r="WNC8" s="761"/>
      <c r="WND8" s="761"/>
      <c r="WNE8" s="761"/>
      <c r="WNF8" s="761"/>
      <c r="WNG8" s="761"/>
      <c r="WNH8" s="761"/>
      <c r="WNI8" s="761"/>
      <c r="WNJ8" s="761"/>
      <c r="WNK8" s="761"/>
      <c r="WNL8" s="761"/>
      <c r="WNM8" s="761"/>
      <c r="WNN8" s="761"/>
      <c r="WNO8" s="761"/>
      <c r="WNP8" s="761"/>
      <c r="WNQ8" s="761"/>
      <c r="WNR8" s="761"/>
      <c r="WNS8" s="761"/>
      <c r="WNT8" s="761"/>
      <c r="WNU8" s="761"/>
      <c r="WNV8" s="761"/>
      <c r="WNW8" s="761"/>
      <c r="WNX8" s="761"/>
      <c r="WNY8" s="761"/>
      <c r="WNZ8" s="761"/>
      <c r="WOA8" s="761"/>
      <c r="WOB8" s="761"/>
      <c r="WOC8" s="761"/>
      <c r="WOD8" s="761"/>
      <c r="WOE8" s="761"/>
      <c r="WOF8" s="761"/>
      <c r="WOG8" s="761"/>
      <c r="WOH8" s="761"/>
      <c r="WOI8" s="761"/>
      <c r="WOJ8" s="761"/>
      <c r="WOK8" s="761"/>
      <c r="WOL8" s="761"/>
      <c r="WOM8" s="761"/>
      <c r="WON8" s="761"/>
      <c r="WOO8" s="761"/>
      <c r="WOP8" s="761"/>
      <c r="WOQ8" s="761"/>
      <c r="WOR8" s="761"/>
      <c r="WOS8" s="761"/>
      <c r="WOT8" s="761"/>
      <c r="WOU8" s="761"/>
      <c r="WOV8" s="761"/>
      <c r="WOW8" s="761"/>
      <c r="WOX8" s="761"/>
      <c r="WOY8" s="761"/>
      <c r="WOZ8" s="761"/>
      <c r="WPA8" s="761"/>
      <c r="WPB8" s="761"/>
      <c r="WPC8" s="761"/>
      <c r="WPD8" s="761"/>
      <c r="WPE8" s="761"/>
      <c r="WPF8" s="761"/>
      <c r="WPG8" s="761"/>
      <c r="WPH8" s="761"/>
      <c r="WPI8" s="761"/>
      <c r="WPJ8" s="761"/>
      <c r="WPK8" s="761"/>
      <c r="WPL8" s="761"/>
      <c r="WPM8" s="761"/>
      <c r="WPN8" s="761"/>
      <c r="WPO8" s="761"/>
      <c r="WPP8" s="761"/>
      <c r="WPQ8" s="761"/>
      <c r="WPR8" s="761"/>
      <c r="WPS8" s="761"/>
      <c r="WPT8" s="761"/>
      <c r="WPU8" s="761"/>
      <c r="WPV8" s="761"/>
      <c r="WPW8" s="761"/>
      <c r="WPX8" s="761"/>
      <c r="WPY8" s="761"/>
      <c r="WPZ8" s="761"/>
      <c r="WQA8" s="761"/>
      <c r="WQB8" s="761"/>
      <c r="WQC8" s="761"/>
      <c r="WQD8" s="761"/>
      <c r="WQE8" s="761"/>
      <c r="WQF8" s="761"/>
      <c r="WQG8" s="761"/>
      <c r="WQH8" s="761"/>
      <c r="WQI8" s="761"/>
      <c r="WQJ8" s="761"/>
      <c r="WQK8" s="761"/>
      <c r="WQL8" s="761"/>
      <c r="WQM8" s="761"/>
      <c r="WQN8" s="761"/>
      <c r="WQO8" s="761"/>
      <c r="WQP8" s="761"/>
      <c r="WQQ8" s="761"/>
      <c r="WQR8" s="761"/>
      <c r="WQS8" s="761"/>
      <c r="WQT8" s="761"/>
      <c r="WQU8" s="761"/>
      <c r="WQV8" s="761"/>
      <c r="WQW8" s="761"/>
      <c r="WQX8" s="761"/>
      <c r="WQY8" s="761"/>
      <c r="WQZ8" s="761"/>
      <c r="WRA8" s="761"/>
      <c r="WRB8" s="761"/>
      <c r="WRC8" s="761"/>
      <c r="WRD8" s="761"/>
      <c r="WRE8" s="761"/>
      <c r="WRF8" s="761"/>
      <c r="WRG8" s="761"/>
      <c r="WRH8" s="761"/>
      <c r="WRI8" s="761"/>
      <c r="WRJ8" s="761"/>
      <c r="WRK8" s="761"/>
      <c r="WRL8" s="761"/>
      <c r="WRM8" s="761"/>
      <c r="WRN8" s="761"/>
      <c r="WRO8" s="761"/>
      <c r="WRP8" s="761"/>
      <c r="WRQ8" s="761"/>
      <c r="WRR8" s="761"/>
      <c r="WRS8" s="761"/>
      <c r="WRT8" s="761"/>
      <c r="WRU8" s="761"/>
      <c r="WRV8" s="761"/>
      <c r="WRW8" s="761"/>
      <c r="WRX8" s="761"/>
      <c r="WRY8" s="761"/>
      <c r="WRZ8" s="761"/>
      <c r="WSA8" s="761"/>
      <c r="WSB8" s="761"/>
      <c r="WSC8" s="761"/>
      <c r="WSD8" s="761"/>
      <c r="WSE8" s="761"/>
      <c r="WSF8" s="761"/>
      <c r="WSG8" s="761"/>
      <c r="WSH8" s="761"/>
      <c r="WSI8" s="761"/>
      <c r="WSJ8" s="761"/>
      <c r="WSK8" s="761"/>
      <c r="WSL8" s="761"/>
      <c r="WSM8" s="761"/>
      <c r="WSN8" s="761"/>
      <c r="WSO8" s="761"/>
      <c r="WSP8" s="761"/>
      <c r="WSQ8" s="761"/>
      <c r="WSR8" s="761"/>
      <c r="WSS8" s="761"/>
      <c r="WST8" s="761"/>
      <c r="WSU8" s="761"/>
      <c r="WSV8" s="761"/>
      <c r="WSW8" s="761"/>
      <c r="WSX8" s="761"/>
      <c r="WSY8" s="761"/>
      <c r="WSZ8" s="761"/>
      <c r="WTA8" s="761"/>
      <c r="WTB8" s="761"/>
      <c r="WTC8" s="761"/>
      <c r="WTD8" s="761"/>
      <c r="WTE8" s="761"/>
      <c r="WTF8" s="761"/>
      <c r="WTG8" s="761"/>
      <c r="WTH8" s="761"/>
      <c r="WTI8" s="761"/>
      <c r="WTJ8" s="761"/>
      <c r="WTK8" s="761"/>
      <c r="WTL8" s="761"/>
      <c r="WTM8" s="761"/>
      <c r="WTN8" s="761"/>
      <c r="WTO8" s="761"/>
      <c r="WTP8" s="761"/>
      <c r="WTQ8" s="761"/>
      <c r="WTR8" s="761"/>
      <c r="WTS8" s="761"/>
      <c r="WTT8" s="761"/>
      <c r="WTU8" s="761"/>
      <c r="WTV8" s="761"/>
      <c r="WTW8" s="761"/>
      <c r="WTX8" s="761"/>
      <c r="WTY8" s="761"/>
      <c r="WTZ8" s="761"/>
      <c r="WUA8" s="761"/>
      <c r="WUB8" s="761"/>
      <c r="WUC8" s="761"/>
      <c r="WUD8" s="761"/>
      <c r="WUE8" s="761"/>
      <c r="WUF8" s="761"/>
      <c r="WUG8" s="761"/>
      <c r="WUH8" s="761"/>
      <c r="WUI8" s="761"/>
      <c r="WUJ8" s="761"/>
      <c r="WUK8" s="761"/>
      <c r="WUL8" s="761"/>
      <c r="WUM8" s="761"/>
      <c r="WUN8" s="761"/>
      <c r="WUO8" s="761"/>
      <c r="WUP8" s="761"/>
      <c r="WUQ8" s="761"/>
      <c r="WUR8" s="761"/>
      <c r="WUS8" s="761"/>
      <c r="WUT8" s="761"/>
      <c r="WUU8" s="761"/>
      <c r="WUV8" s="761"/>
      <c r="WUW8" s="761"/>
      <c r="WUX8" s="761"/>
      <c r="WUY8" s="761"/>
      <c r="WUZ8" s="761"/>
      <c r="WVA8" s="761"/>
      <c r="WVB8" s="761"/>
      <c r="WVC8" s="761"/>
      <c r="WVD8" s="761"/>
      <c r="WVE8" s="761"/>
      <c r="WVF8" s="761"/>
      <c r="WVG8" s="761"/>
      <c r="WVH8" s="761"/>
      <c r="WVI8" s="761"/>
      <c r="WVJ8" s="761"/>
      <c r="WVK8" s="761"/>
      <c r="WVL8" s="761"/>
      <c r="WVM8" s="761"/>
      <c r="WVN8" s="761"/>
      <c r="WVO8" s="761"/>
      <c r="WVP8" s="761"/>
      <c r="WVQ8" s="761"/>
      <c r="WVR8" s="761"/>
      <c r="WVS8" s="761"/>
      <c r="WVT8" s="761"/>
      <c r="WVU8" s="761"/>
      <c r="WVV8" s="761"/>
      <c r="WVW8" s="761"/>
      <c r="WVX8" s="761"/>
      <c r="WVY8" s="761"/>
      <c r="WVZ8" s="761"/>
      <c r="WWA8" s="761"/>
      <c r="WWB8" s="761"/>
      <c r="WWC8" s="761"/>
      <c r="WWD8" s="761"/>
      <c r="WWE8" s="761"/>
      <c r="WWF8" s="761"/>
      <c r="WWG8" s="761"/>
      <c r="WWH8" s="761"/>
      <c r="WWI8" s="761"/>
      <c r="WWJ8" s="761"/>
      <c r="WWK8" s="761"/>
      <c r="WWL8" s="761"/>
      <c r="WWM8" s="761"/>
      <c r="WWN8" s="761"/>
      <c r="WWO8" s="761"/>
      <c r="WWP8" s="761"/>
      <c r="WWQ8" s="761"/>
      <c r="WWR8" s="761"/>
      <c r="WWS8" s="761"/>
      <c r="WWT8" s="761"/>
      <c r="WWU8" s="761"/>
      <c r="WWV8" s="761"/>
      <c r="WWW8" s="761"/>
      <c r="WWX8" s="761"/>
      <c r="WWY8" s="761"/>
      <c r="WWZ8" s="761"/>
      <c r="WXA8" s="761"/>
      <c r="WXB8" s="761"/>
      <c r="WXC8" s="761"/>
      <c r="WXD8" s="761"/>
      <c r="WXE8" s="761"/>
      <c r="WXF8" s="761"/>
      <c r="WXG8" s="761"/>
      <c r="WXH8" s="761"/>
      <c r="WXI8" s="761"/>
      <c r="WXJ8" s="761"/>
      <c r="WXK8" s="761"/>
      <c r="WXL8" s="761"/>
      <c r="WXM8" s="761"/>
      <c r="WXN8" s="761"/>
      <c r="WXO8" s="761"/>
      <c r="WXP8" s="761"/>
      <c r="WXQ8" s="761"/>
      <c r="WXR8" s="761"/>
      <c r="WXS8" s="761"/>
      <c r="WXT8" s="761"/>
      <c r="WXU8" s="761"/>
      <c r="WXV8" s="761"/>
      <c r="WXW8" s="761"/>
      <c r="WXX8" s="761"/>
      <c r="WXY8" s="761"/>
      <c r="WXZ8" s="761"/>
      <c r="WYA8" s="761"/>
      <c r="WYB8" s="761"/>
      <c r="WYC8" s="761"/>
      <c r="WYD8" s="761"/>
      <c r="WYE8" s="761"/>
      <c r="WYF8" s="761"/>
      <c r="WYG8" s="761"/>
      <c r="WYH8" s="761"/>
      <c r="WYI8" s="761"/>
      <c r="WYJ8" s="761"/>
      <c r="WYK8" s="761"/>
      <c r="WYL8" s="761"/>
      <c r="WYM8" s="761"/>
      <c r="WYN8" s="761"/>
      <c r="WYO8" s="761"/>
      <c r="WYP8" s="761"/>
      <c r="WYQ8" s="761"/>
      <c r="WYR8" s="761"/>
      <c r="WYS8" s="761"/>
      <c r="WYT8" s="761"/>
      <c r="WYU8" s="761"/>
      <c r="WYV8" s="761"/>
      <c r="WYW8" s="761"/>
      <c r="WYX8" s="761"/>
      <c r="WYY8" s="761"/>
      <c r="WYZ8" s="761"/>
      <c r="WZA8" s="761"/>
      <c r="WZB8" s="761"/>
      <c r="WZC8" s="761"/>
      <c r="WZD8" s="761"/>
      <c r="WZE8" s="761"/>
      <c r="WZF8" s="761"/>
      <c r="WZG8" s="761"/>
      <c r="WZH8" s="761"/>
      <c r="WZI8" s="761"/>
      <c r="WZJ8" s="761"/>
      <c r="WZK8" s="761"/>
      <c r="WZL8" s="761"/>
      <c r="WZM8" s="761"/>
      <c r="WZN8" s="761"/>
      <c r="WZO8" s="761"/>
      <c r="WZP8" s="761"/>
      <c r="WZQ8" s="761"/>
      <c r="WZR8" s="761"/>
      <c r="WZS8" s="761"/>
      <c r="WZT8" s="761"/>
      <c r="WZU8" s="761"/>
      <c r="WZV8" s="761"/>
      <c r="WZW8" s="761"/>
      <c r="WZX8" s="761"/>
      <c r="WZY8" s="761"/>
      <c r="WZZ8" s="761"/>
      <c r="XAA8" s="761"/>
      <c r="XAB8" s="761"/>
      <c r="XAC8" s="761"/>
      <c r="XAD8" s="761"/>
      <c r="XAE8" s="761"/>
      <c r="XAF8" s="761"/>
      <c r="XAG8" s="761"/>
      <c r="XAH8" s="761"/>
      <c r="XAI8" s="761"/>
      <c r="XAJ8" s="761"/>
      <c r="XAK8" s="761"/>
      <c r="XAL8" s="761"/>
      <c r="XAM8" s="761"/>
      <c r="XAN8" s="761"/>
      <c r="XAO8" s="761"/>
      <c r="XAP8" s="761"/>
      <c r="XAQ8" s="761"/>
      <c r="XAR8" s="761"/>
      <c r="XAS8" s="761"/>
      <c r="XAT8" s="761"/>
      <c r="XAU8" s="761"/>
      <c r="XAV8" s="761"/>
      <c r="XAW8" s="761"/>
      <c r="XAX8" s="761"/>
      <c r="XAY8" s="761"/>
      <c r="XAZ8" s="761"/>
      <c r="XBA8" s="761"/>
      <c r="XBB8" s="761"/>
      <c r="XBC8" s="761"/>
      <c r="XBD8" s="761"/>
      <c r="XBE8" s="761"/>
      <c r="XBF8" s="761"/>
      <c r="XBG8" s="761"/>
      <c r="XBH8" s="761"/>
      <c r="XBI8" s="761"/>
      <c r="XBJ8" s="761"/>
      <c r="XBK8" s="761"/>
      <c r="XBL8" s="761"/>
      <c r="XBM8" s="761"/>
      <c r="XBN8" s="761"/>
      <c r="XBO8" s="761"/>
      <c r="XBP8" s="761"/>
      <c r="XBQ8" s="761"/>
      <c r="XBR8" s="761"/>
      <c r="XBS8" s="761"/>
      <c r="XBT8" s="761"/>
      <c r="XBU8" s="761"/>
      <c r="XBV8" s="761"/>
      <c r="XBW8" s="761"/>
      <c r="XBX8" s="761"/>
      <c r="XBY8" s="761"/>
      <c r="XBZ8" s="761"/>
      <c r="XCA8" s="761"/>
      <c r="XCB8" s="761"/>
      <c r="XCC8" s="761"/>
      <c r="XCD8" s="761"/>
      <c r="XCE8" s="761"/>
      <c r="XCF8" s="761"/>
      <c r="XCG8" s="761"/>
      <c r="XCH8" s="761"/>
      <c r="XCI8" s="761"/>
      <c r="XCJ8" s="761"/>
      <c r="XCK8" s="761"/>
      <c r="XCL8" s="761"/>
      <c r="XCM8" s="761"/>
      <c r="XCN8" s="761"/>
      <c r="XCO8" s="761"/>
      <c r="XCP8" s="761"/>
      <c r="XCQ8" s="761"/>
      <c r="XCR8" s="761"/>
      <c r="XCS8" s="761"/>
      <c r="XCT8" s="761"/>
      <c r="XCU8" s="761"/>
      <c r="XCV8" s="761"/>
      <c r="XCW8" s="761"/>
      <c r="XCX8" s="761"/>
      <c r="XCY8" s="761"/>
      <c r="XCZ8" s="761"/>
      <c r="XDA8" s="761"/>
      <c r="XDB8" s="761"/>
      <c r="XDC8" s="761"/>
      <c r="XDD8" s="761"/>
      <c r="XDE8" s="761"/>
      <c r="XDF8" s="761"/>
      <c r="XDG8" s="761"/>
      <c r="XDH8" s="761"/>
      <c r="XDI8" s="761"/>
      <c r="XDJ8" s="761"/>
      <c r="XDK8" s="761"/>
      <c r="XDL8" s="761"/>
      <c r="XDM8" s="761"/>
      <c r="XDN8" s="761"/>
      <c r="XDO8" s="761"/>
      <c r="XDP8" s="761"/>
      <c r="XDQ8" s="761"/>
      <c r="XDR8" s="761"/>
      <c r="XDS8" s="761"/>
      <c r="XDT8" s="761"/>
      <c r="XDU8" s="761"/>
      <c r="XDV8" s="761"/>
      <c r="XDW8" s="761"/>
      <c r="XDX8" s="761"/>
      <c r="XDY8" s="761"/>
      <c r="XDZ8" s="761"/>
      <c r="XEA8" s="761"/>
      <c r="XEB8" s="761"/>
      <c r="XEC8" s="761"/>
      <c r="XED8" s="761"/>
      <c r="XEE8" s="761"/>
      <c r="XEF8" s="761"/>
      <c r="XEG8" s="761"/>
      <c r="XEH8" s="761"/>
      <c r="XEI8" s="761"/>
      <c r="XEJ8" s="761"/>
      <c r="XEK8" s="761"/>
      <c r="XEL8" s="761"/>
      <c r="XEM8" s="761"/>
      <c r="XEN8" s="761"/>
      <c r="XEO8" s="761"/>
      <c r="XEP8" s="761"/>
      <c r="XEQ8" s="761"/>
      <c r="XER8" s="761"/>
      <c r="XES8" s="761"/>
      <c r="XET8" s="761"/>
      <c r="XEU8" s="761"/>
      <c r="XEV8" s="761"/>
      <c r="XEW8" s="761"/>
    </row>
    <row r="9" s="760" customFormat="1" ht="34.5" customHeight="1" spans="1:16377">
      <c r="A9" s="764" t="str">
        <f>"二、"&amp;YEAR(封面!$B$9)-1&amp;"年政府性基金预算执行情况报表"</f>
        <v>二、2024年政府性基金预算执行情况报表</v>
      </c>
      <c r="B9" s="758"/>
      <c r="C9" s="135"/>
      <c r="D9" s="761"/>
      <c r="E9" s="761"/>
      <c r="F9" s="761"/>
      <c r="G9" s="761"/>
      <c r="H9" s="761"/>
      <c r="I9" s="761"/>
      <c r="J9" s="761"/>
      <c r="K9" s="761"/>
      <c r="L9" s="761"/>
      <c r="M9" s="761"/>
      <c r="N9" s="761"/>
      <c r="O9" s="761"/>
      <c r="P9" s="761"/>
      <c r="Q9" s="761"/>
      <c r="R9" s="761"/>
      <c r="S9" s="761"/>
      <c r="T9" s="761"/>
      <c r="U9" s="761"/>
      <c r="V9" s="761"/>
      <c r="W9" s="761"/>
      <c r="X9" s="761"/>
      <c r="Y9" s="761"/>
      <c r="Z9" s="761"/>
      <c r="AA9" s="761"/>
      <c r="AB9" s="761"/>
      <c r="AC9" s="761"/>
      <c r="AD9" s="761"/>
      <c r="AE9" s="761"/>
      <c r="AF9" s="761"/>
      <c r="AG9" s="761"/>
      <c r="AH9" s="761"/>
      <c r="AI9" s="761"/>
      <c r="AJ9" s="761"/>
      <c r="AK9" s="761"/>
      <c r="AL9" s="761"/>
      <c r="AM9" s="761"/>
      <c r="AN9" s="761"/>
      <c r="AO9" s="761"/>
      <c r="AP9" s="761"/>
      <c r="AQ9" s="761"/>
      <c r="AR9" s="761"/>
      <c r="AS9" s="761"/>
      <c r="AT9" s="761"/>
      <c r="AU9" s="761"/>
      <c r="AV9" s="761"/>
      <c r="AW9" s="761"/>
      <c r="AX9" s="761"/>
      <c r="AY9" s="761"/>
      <c r="AZ9" s="761"/>
      <c r="BA9" s="761"/>
      <c r="BB9" s="761"/>
      <c r="BC9" s="761"/>
      <c r="BD9" s="761"/>
      <c r="BE9" s="761"/>
      <c r="BF9" s="761"/>
      <c r="BG9" s="761"/>
      <c r="BH9" s="761"/>
      <c r="BI9" s="761"/>
      <c r="BJ9" s="761"/>
      <c r="BK9" s="761"/>
      <c r="BL9" s="761"/>
      <c r="BM9" s="761"/>
      <c r="BN9" s="761"/>
      <c r="BO9" s="761"/>
      <c r="BP9" s="761"/>
      <c r="BQ9" s="761"/>
      <c r="BR9" s="761"/>
      <c r="BS9" s="761"/>
      <c r="BT9" s="761"/>
      <c r="BU9" s="761"/>
      <c r="BV9" s="761"/>
      <c r="BW9" s="761"/>
      <c r="BX9" s="761"/>
      <c r="BY9" s="761"/>
      <c r="BZ9" s="761"/>
      <c r="CA9" s="761"/>
      <c r="CB9" s="761"/>
      <c r="CC9" s="761"/>
      <c r="CD9" s="761"/>
      <c r="CE9" s="761"/>
      <c r="CF9" s="761"/>
      <c r="CG9" s="761"/>
      <c r="CH9" s="761"/>
      <c r="CI9" s="761"/>
      <c r="CJ9" s="761"/>
      <c r="CK9" s="761"/>
      <c r="CL9" s="761"/>
      <c r="CM9" s="761"/>
      <c r="CN9" s="761"/>
      <c r="CO9" s="761"/>
      <c r="CP9" s="761"/>
      <c r="CQ9" s="761"/>
      <c r="CR9" s="761"/>
      <c r="CS9" s="761"/>
      <c r="CT9" s="761"/>
      <c r="CU9" s="761"/>
      <c r="CV9" s="761"/>
      <c r="CW9" s="761"/>
      <c r="CX9" s="761"/>
      <c r="CY9" s="761"/>
      <c r="CZ9" s="761"/>
      <c r="DA9" s="761"/>
      <c r="DB9" s="761"/>
      <c r="DC9" s="761"/>
      <c r="DD9" s="761"/>
      <c r="DE9" s="761"/>
      <c r="DF9" s="761"/>
      <c r="DG9" s="761"/>
      <c r="DH9" s="761"/>
      <c r="DI9" s="761"/>
      <c r="DJ9" s="761"/>
      <c r="DK9" s="761"/>
      <c r="DL9" s="761"/>
      <c r="DM9" s="761"/>
      <c r="DN9" s="761"/>
      <c r="DO9" s="761"/>
      <c r="DP9" s="761"/>
      <c r="DQ9" s="761"/>
      <c r="DR9" s="761"/>
      <c r="DS9" s="761"/>
      <c r="DT9" s="761"/>
      <c r="DU9" s="761"/>
      <c r="DV9" s="761"/>
      <c r="DW9" s="761"/>
      <c r="DX9" s="761"/>
      <c r="DY9" s="761"/>
      <c r="DZ9" s="761"/>
      <c r="EA9" s="761"/>
      <c r="EB9" s="761"/>
      <c r="EC9" s="761"/>
      <c r="ED9" s="761"/>
      <c r="EE9" s="761"/>
      <c r="EF9" s="761"/>
      <c r="EG9" s="761"/>
      <c r="EH9" s="761"/>
      <c r="EI9" s="761"/>
      <c r="EJ9" s="761"/>
      <c r="EK9" s="761"/>
      <c r="EL9" s="761"/>
      <c r="EM9" s="761"/>
      <c r="EN9" s="761"/>
      <c r="EO9" s="761"/>
      <c r="EP9" s="761"/>
      <c r="EQ9" s="761"/>
      <c r="ER9" s="761"/>
      <c r="ES9" s="761"/>
      <c r="ET9" s="761"/>
      <c r="EU9" s="761"/>
      <c r="EV9" s="761"/>
      <c r="EW9" s="761"/>
      <c r="EX9" s="761"/>
      <c r="EY9" s="761"/>
      <c r="EZ9" s="761"/>
      <c r="FA9" s="761"/>
      <c r="FB9" s="761"/>
      <c r="FC9" s="761"/>
      <c r="FD9" s="761"/>
      <c r="FE9" s="761"/>
      <c r="FF9" s="761"/>
      <c r="FG9" s="761"/>
      <c r="FH9" s="761"/>
      <c r="FI9" s="761"/>
      <c r="FJ9" s="761"/>
      <c r="FK9" s="761"/>
      <c r="FL9" s="761"/>
      <c r="FM9" s="761"/>
      <c r="FN9" s="761"/>
      <c r="FO9" s="761"/>
      <c r="FP9" s="761"/>
      <c r="FQ9" s="761"/>
      <c r="FR9" s="761"/>
      <c r="FS9" s="761"/>
      <c r="FT9" s="761"/>
      <c r="FU9" s="761"/>
      <c r="FV9" s="761"/>
      <c r="FW9" s="761"/>
      <c r="FX9" s="761"/>
      <c r="FY9" s="761"/>
      <c r="FZ9" s="761"/>
      <c r="GA9" s="761"/>
      <c r="GB9" s="761"/>
      <c r="GC9" s="761"/>
      <c r="GD9" s="761"/>
      <c r="GE9" s="761"/>
      <c r="GF9" s="761"/>
      <c r="GG9" s="761"/>
      <c r="GH9" s="761"/>
      <c r="GI9" s="761"/>
      <c r="GJ9" s="761"/>
      <c r="GK9" s="761"/>
      <c r="GL9" s="761"/>
      <c r="GM9" s="761"/>
      <c r="GN9" s="761"/>
      <c r="GO9" s="761"/>
      <c r="GP9" s="761"/>
      <c r="GQ9" s="761"/>
      <c r="GR9" s="761"/>
      <c r="GS9" s="761"/>
      <c r="GT9" s="761"/>
      <c r="GU9" s="761"/>
      <c r="GV9" s="761"/>
      <c r="GW9" s="761"/>
      <c r="GX9" s="761"/>
      <c r="GY9" s="761"/>
      <c r="GZ9" s="761"/>
      <c r="HA9" s="761"/>
      <c r="HB9" s="761"/>
      <c r="HC9" s="761"/>
      <c r="HD9" s="761"/>
      <c r="HE9" s="761"/>
      <c r="HF9" s="761"/>
      <c r="HG9" s="761"/>
      <c r="HH9" s="761"/>
      <c r="HI9" s="761"/>
      <c r="HJ9" s="761"/>
      <c r="HK9" s="761"/>
      <c r="HL9" s="761"/>
      <c r="HM9" s="761"/>
      <c r="HN9" s="761"/>
      <c r="HO9" s="761"/>
      <c r="HP9" s="761"/>
      <c r="HQ9" s="761"/>
      <c r="HR9" s="761"/>
      <c r="HS9" s="761"/>
      <c r="HT9" s="761"/>
      <c r="HU9" s="761"/>
      <c r="HV9" s="761"/>
      <c r="HW9" s="761"/>
      <c r="HX9" s="761"/>
      <c r="HY9" s="761"/>
      <c r="HZ9" s="761"/>
      <c r="IA9" s="761"/>
      <c r="IB9" s="761"/>
      <c r="IC9" s="761"/>
      <c r="ID9" s="761"/>
      <c r="IE9" s="761"/>
      <c r="IF9" s="761"/>
      <c r="IG9" s="761"/>
      <c r="IH9" s="761"/>
      <c r="II9" s="761"/>
      <c r="IJ9" s="761"/>
      <c r="IK9" s="761"/>
      <c r="IL9" s="761"/>
      <c r="IM9" s="761"/>
      <c r="IN9" s="761"/>
      <c r="IO9" s="761"/>
      <c r="IP9" s="761"/>
      <c r="IQ9" s="761"/>
      <c r="IR9" s="761"/>
      <c r="IS9" s="761"/>
      <c r="IT9" s="761"/>
      <c r="IU9" s="761"/>
      <c r="IV9" s="761"/>
      <c r="IW9" s="761"/>
      <c r="IX9" s="761"/>
      <c r="IY9" s="761"/>
      <c r="IZ9" s="761"/>
      <c r="JA9" s="761"/>
      <c r="JB9" s="761"/>
      <c r="JC9" s="761"/>
      <c r="JD9" s="761"/>
      <c r="JE9" s="761"/>
      <c r="JF9" s="761"/>
      <c r="JG9" s="761"/>
      <c r="JH9" s="761"/>
      <c r="JI9" s="761"/>
      <c r="JJ9" s="761"/>
      <c r="JK9" s="761"/>
      <c r="JL9" s="761"/>
      <c r="JM9" s="761"/>
      <c r="JN9" s="761"/>
      <c r="JO9" s="761"/>
      <c r="JP9" s="761"/>
      <c r="JQ9" s="761"/>
      <c r="JR9" s="761"/>
      <c r="JS9" s="761"/>
      <c r="JT9" s="761"/>
      <c r="JU9" s="761"/>
      <c r="JV9" s="761"/>
      <c r="JW9" s="761"/>
      <c r="JX9" s="761"/>
      <c r="JY9" s="761"/>
      <c r="JZ9" s="761"/>
      <c r="KA9" s="761"/>
      <c r="KB9" s="761"/>
      <c r="KC9" s="761"/>
      <c r="KD9" s="761"/>
      <c r="KE9" s="761"/>
      <c r="KF9" s="761"/>
      <c r="KG9" s="761"/>
      <c r="KH9" s="761"/>
      <c r="KI9" s="761"/>
      <c r="KJ9" s="761"/>
      <c r="KK9" s="761"/>
      <c r="KL9" s="761"/>
      <c r="KM9" s="761"/>
      <c r="KN9" s="761"/>
      <c r="KO9" s="761"/>
      <c r="KP9" s="761"/>
      <c r="KQ9" s="761"/>
      <c r="KR9" s="761"/>
      <c r="KS9" s="761"/>
      <c r="KT9" s="761"/>
      <c r="KU9" s="761"/>
      <c r="KV9" s="761"/>
      <c r="KW9" s="761"/>
      <c r="KX9" s="761"/>
      <c r="KY9" s="761"/>
      <c r="KZ9" s="761"/>
      <c r="LA9" s="761"/>
      <c r="LB9" s="761"/>
      <c r="LC9" s="761"/>
      <c r="LD9" s="761"/>
      <c r="LE9" s="761"/>
      <c r="LF9" s="761"/>
      <c r="LG9" s="761"/>
      <c r="LH9" s="761"/>
      <c r="LI9" s="761"/>
      <c r="LJ9" s="761"/>
      <c r="LK9" s="761"/>
      <c r="LL9" s="761"/>
      <c r="LM9" s="761"/>
      <c r="LN9" s="761"/>
      <c r="LO9" s="761"/>
      <c r="LP9" s="761"/>
      <c r="LQ9" s="761"/>
      <c r="LR9" s="761"/>
      <c r="LS9" s="761"/>
      <c r="LT9" s="761"/>
      <c r="LU9" s="761"/>
      <c r="LV9" s="761"/>
      <c r="LW9" s="761"/>
      <c r="LX9" s="761"/>
      <c r="LY9" s="761"/>
      <c r="LZ9" s="761"/>
      <c r="MA9" s="761"/>
      <c r="MB9" s="761"/>
      <c r="MC9" s="761"/>
      <c r="MD9" s="761"/>
      <c r="ME9" s="761"/>
      <c r="MF9" s="761"/>
      <c r="MG9" s="761"/>
      <c r="MH9" s="761"/>
      <c r="MI9" s="761"/>
      <c r="MJ9" s="761"/>
      <c r="MK9" s="761"/>
      <c r="ML9" s="761"/>
      <c r="MM9" s="761"/>
      <c r="MN9" s="761"/>
      <c r="MO9" s="761"/>
      <c r="MP9" s="761"/>
      <c r="MQ9" s="761"/>
      <c r="MR9" s="761"/>
      <c r="MS9" s="761"/>
      <c r="MT9" s="761"/>
      <c r="MU9" s="761"/>
      <c r="MV9" s="761"/>
      <c r="MW9" s="761"/>
      <c r="MX9" s="761"/>
      <c r="MY9" s="761"/>
      <c r="MZ9" s="761"/>
      <c r="NA9" s="761"/>
      <c r="NB9" s="761"/>
      <c r="NC9" s="761"/>
      <c r="ND9" s="761"/>
      <c r="NE9" s="761"/>
      <c r="NF9" s="761"/>
      <c r="NG9" s="761"/>
      <c r="NH9" s="761"/>
      <c r="NI9" s="761"/>
      <c r="NJ9" s="761"/>
      <c r="NK9" s="761"/>
      <c r="NL9" s="761"/>
      <c r="NM9" s="761"/>
      <c r="NN9" s="761"/>
      <c r="NO9" s="761"/>
      <c r="NP9" s="761"/>
      <c r="NQ9" s="761"/>
      <c r="NR9" s="761"/>
      <c r="NS9" s="761"/>
      <c r="NT9" s="761"/>
      <c r="NU9" s="761"/>
      <c r="NV9" s="761"/>
      <c r="NW9" s="761"/>
      <c r="NX9" s="761"/>
      <c r="NY9" s="761"/>
      <c r="NZ9" s="761"/>
      <c r="OA9" s="761"/>
      <c r="OB9" s="761"/>
      <c r="OC9" s="761"/>
      <c r="OD9" s="761"/>
      <c r="OE9" s="761"/>
      <c r="OF9" s="761"/>
      <c r="OG9" s="761"/>
      <c r="OH9" s="761"/>
      <c r="OI9" s="761"/>
      <c r="OJ9" s="761"/>
      <c r="OK9" s="761"/>
      <c r="OL9" s="761"/>
      <c r="OM9" s="761"/>
      <c r="ON9" s="761"/>
      <c r="OO9" s="761"/>
      <c r="OP9" s="761"/>
      <c r="OQ9" s="761"/>
      <c r="OR9" s="761"/>
      <c r="OS9" s="761"/>
      <c r="OT9" s="761"/>
      <c r="OU9" s="761"/>
      <c r="OV9" s="761"/>
      <c r="OW9" s="761"/>
      <c r="OX9" s="761"/>
      <c r="OY9" s="761"/>
      <c r="OZ9" s="761"/>
      <c r="PA9" s="761"/>
      <c r="PB9" s="761"/>
      <c r="PC9" s="761"/>
      <c r="PD9" s="761"/>
      <c r="PE9" s="761"/>
      <c r="PF9" s="761"/>
      <c r="PG9" s="761"/>
      <c r="PH9" s="761"/>
      <c r="PI9" s="761"/>
      <c r="PJ9" s="761"/>
      <c r="PK9" s="761"/>
      <c r="PL9" s="761"/>
      <c r="PM9" s="761"/>
      <c r="PN9" s="761"/>
      <c r="PO9" s="761"/>
      <c r="PP9" s="761"/>
      <c r="PQ9" s="761"/>
      <c r="PR9" s="761"/>
      <c r="PS9" s="761"/>
      <c r="PT9" s="761"/>
      <c r="PU9" s="761"/>
      <c r="PV9" s="761"/>
      <c r="PW9" s="761"/>
      <c r="PX9" s="761"/>
      <c r="PY9" s="761"/>
      <c r="PZ9" s="761"/>
      <c r="QA9" s="761"/>
      <c r="QB9" s="761"/>
      <c r="QC9" s="761"/>
      <c r="QD9" s="761"/>
      <c r="QE9" s="761"/>
      <c r="QF9" s="761"/>
      <c r="QG9" s="761"/>
      <c r="QH9" s="761"/>
      <c r="QI9" s="761"/>
      <c r="QJ9" s="761"/>
      <c r="QK9" s="761"/>
      <c r="QL9" s="761"/>
      <c r="QM9" s="761"/>
      <c r="QN9" s="761"/>
      <c r="QO9" s="761"/>
      <c r="QP9" s="761"/>
      <c r="QQ9" s="761"/>
      <c r="QR9" s="761"/>
      <c r="QS9" s="761"/>
      <c r="QT9" s="761"/>
      <c r="QU9" s="761"/>
      <c r="QV9" s="761"/>
      <c r="QW9" s="761"/>
      <c r="QX9" s="761"/>
      <c r="QY9" s="761"/>
      <c r="QZ9" s="761"/>
      <c r="RA9" s="761"/>
      <c r="RB9" s="761"/>
      <c r="RC9" s="761"/>
      <c r="RD9" s="761"/>
      <c r="RE9" s="761"/>
      <c r="RF9" s="761"/>
      <c r="RG9" s="761"/>
      <c r="RH9" s="761"/>
      <c r="RI9" s="761"/>
      <c r="RJ9" s="761"/>
      <c r="RK9" s="761"/>
      <c r="RL9" s="761"/>
      <c r="RM9" s="761"/>
      <c r="RN9" s="761"/>
      <c r="RO9" s="761"/>
      <c r="RP9" s="761"/>
      <c r="RQ9" s="761"/>
      <c r="RR9" s="761"/>
      <c r="RS9" s="761"/>
      <c r="RT9" s="761"/>
      <c r="RU9" s="761"/>
      <c r="RV9" s="761"/>
      <c r="RW9" s="761"/>
      <c r="RX9" s="761"/>
      <c r="RY9" s="761"/>
      <c r="RZ9" s="761"/>
      <c r="SA9" s="761"/>
      <c r="SB9" s="761"/>
      <c r="SC9" s="761"/>
      <c r="SD9" s="761"/>
      <c r="SE9" s="761"/>
      <c r="SF9" s="761"/>
      <c r="SG9" s="761"/>
      <c r="SH9" s="761"/>
      <c r="SI9" s="761"/>
      <c r="SJ9" s="761"/>
      <c r="SK9" s="761"/>
      <c r="SL9" s="761"/>
      <c r="SM9" s="761"/>
      <c r="SN9" s="761"/>
      <c r="SO9" s="761"/>
      <c r="SP9" s="761"/>
      <c r="SQ9" s="761"/>
      <c r="SR9" s="761"/>
      <c r="SS9" s="761"/>
      <c r="ST9" s="761"/>
      <c r="SU9" s="761"/>
      <c r="SV9" s="761"/>
      <c r="SW9" s="761"/>
      <c r="SX9" s="761"/>
      <c r="SY9" s="761"/>
      <c r="SZ9" s="761"/>
      <c r="TA9" s="761"/>
      <c r="TB9" s="761"/>
      <c r="TC9" s="761"/>
      <c r="TD9" s="761"/>
      <c r="TE9" s="761"/>
      <c r="TF9" s="761"/>
      <c r="TG9" s="761"/>
      <c r="TH9" s="761"/>
      <c r="TI9" s="761"/>
      <c r="TJ9" s="761"/>
      <c r="TK9" s="761"/>
      <c r="TL9" s="761"/>
      <c r="TM9" s="761"/>
      <c r="TN9" s="761"/>
      <c r="TO9" s="761"/>
      <c r="TP9" s="761"/>
      <c r="TQ9" s="761"/>
      <c r="TR9" s="761"/>
      <c r="TS9" s="761"/>
      <c r="TT9" s="761"/>
      <c r="TU9" s="761"/>
      <c r="TV9" s="761"/>
      <c r="TW9" s="761"/>
      <c r="TX9" s="761"/>
      <c r="TY9" s="761"/>
      <c r="TZ9" s="761"/>
      <c r="UA9" s="761"/>
      <c r="UB9" s="761"/>
      <c r="UC9" s="761"/>
      <c r="UD9" s="761"/>
      <c r="UE9" s="761"/>
      <c r="UF9" s="761"/>
      <c r="UG9" s="761"/>
      <c r="UH9" s="761"/>
      <c r="UI9" s="761"/>
      <c r="UJ9" s="761"/>
      <c r="UK9" s="761"/>
      <c r="UL9" s="761"/>
      <c r="UM9" s="761"/>
      <c r="UN9" s="761"/>
      <c r="UO9" s="761"/>
      <c r="UP9" s="761"/>
      <c r="UQ9" s="761"/>
      <c r="UR9" s="761"/>
      <c r="US9" s="761"/>
      <c r="UT9" s="761"/>
      <c r="UU9" s="761"/>
      <c r="UV9" s="761"/>
      <c r="UW9" s="761"/>
      <c r="UX9" s="761"/>
      <c r="UY9" s="761"/>
      <c r="UZ9" s="761"/>
      <c r="VA9" s="761"/>
      <c r="VB9" s="761"/>
      <c r="VC9" s="761"/>
      <c r="VD9" s="761"/>
      <c r="VE9" s="761"/>
      <c r="VF9" s="761"/>
      <c r="VG9" s="761"/>
      <c r="VH9" s="761"/>
      <c r="VI9" s="761"/>
      <c r="VJ9" s="761"/>
      <c r="VK9" s="761"/>
      <c r="VL9" s="761"/>
      <c r="VM9" s="761"/>
      <c r="VN9" s="761"/>
      <c r="VO9" s="761"/>
      <c r="VP9" s="761"/>
      <c r="VQ9" s="761"/>
      <c r="VR9" s="761"/>
      <c r="VS9" s="761"/>
      <c r="VT9" s="761"/>
      <c r="VU9" s="761"/>
      <c r="VV9" s="761"/>
      <c r="VW9" s="761"/>
      <c r="VX9" s="761"/>
      <c r="VY9" s="761"/>
      <c r="VZ9" s="761"/>
      <c r="WA9" s="761"/>
      <c r="WB9" s="761"/>
      <c r="WC9" s="761"/>
      <c r="WD9" s="761"/>
      <c r="WE9" s="761"/>
      <c r="WF9" s="761"/>
      <c r="WG9" s="761"/>
      <c r="WH9" s="761"/>
      <c r="WI9" s="761"/>
      <c r="WJ9" s="761"/>
      <c r="WK9" s="761"/>
      <c r="WL9" s="761"/>
      <c r="WM9" s="761"/>
      <c r="WN9" s="761"/>
      <c r="WO9" s="761"/>
      <c r="WP9" s="761"/>
      <c r="WQ9" s="761"/>
      <c r="WR9" s="761"/>
      <c r="WS9" s="761"/>
      <c r="WT9" s="761"/>
      <c r="WU9" s="761"/>
      <c r="WV9" s="761"/>
      <c r="WW9" s="761"/>
      <c r="WX9" s="761"/>
      <c r="WY9" s="761"/>
      <c r="WZ9" s="761"/>
      <c r="XA9" s="761"/>
      <c r="XB9" s="761"/>
      <c r="XC9" s="761"/>
      <c r="XD9" s="761"/>
      <c r="XE9" s="761"/>
      <c r="XF9" s="761"/>
      <c r="XG9" s="761"/>
      <c r="XH9" s="761"/>
      <c r="XI9" s="761"/>
      <c r="XJ9" s="761"/>
      <c r="XK9" s="761"/>
      <c r="XL9" s="761"/>
      <c r="XM9" s="761"/>
      <c r="XN9" s="761"/>
      <c r="XO9" s="761"/>
      <c r="XP9" s="761"/>
      <c r="XQ9" s="761"/>
      <c r="XR9" s="761"/>
      <c r="XS9" s="761"/>
      <c r="XT9" s="761"/>
      <c r="XU9" s="761"/>
      <c r="XV9" s="761"/>
      <c r="XW9" s="761"/>
      <c r="XX9" s="761"/>
      <c r="XY9" s="761"/>
      <c r="XZ9" s="761"/>
      <c r="YA9" s="761"/>
      <c r="YB9" s="761"/>
      <c r="YC9" s="761"/>
      <c r="YD9" s="761"/>
      <c r="YE9" s="761"/>
      <c r="YF9" s="761"/>
      <c r="YG9" s="761"/>
      <c r="YH9" s="761"/>
      <c r="YI9" s="761"/>
      <c r="YJ9" s="761"/>
      <c r="YK9" s="761"/>
      <c r="YL9" s="761"/>
      <c r="YM9" s="761"/>
      <c r="YN9" s="761"/>
      <c r="YO9" s="761"/>
      <c r="YP9" s="761"/>
      <c r="YQ9" s="761"/>
      <c r="YR9" s="761"/>
      <c r="YS9" s="761"/>
      <c r="YT9" s="761"/>
      <c r="YU9" s="761"/>
      <c r="YV9" s="761"/>
      <c r="YW9" s="761"/>
      <c r="YX9" s="761"/>
      <c r="YY9" s="761"/>
      <c r="YZ9" s="761"/>
      <c r="ZA9" s="761"/>
      <c r="ZB9" s="761"/>
      <c r="ZC9" s="761"/>
      <c r="ZD9" s="761"/>
      <c r="ZE9" s="761"/>
      <c r="ZF9" s="761"/>
      <c r="ZG9" s="761"/>
      <c r="ZH9" s="761"/>
      <c r="ZI9" s="761"/>
      <c r="ZJ9" s="761"/>
      <c r="ZK9" s="761"/>
      <c r="ZL9" s="761"/>
      <c r="ZM9" s="761"/>
      <c r="ZN9" s="761"/>
      <c r="ZO9" s="761"/>
      <c r="ZP9" s="761"/>
      <c r="ZQ9" s="761"/>
      <c r="ZR9" s="761"/>
      <c r="ZS9" s="761"/>
      <c r="ZT9" s="761"/>
      <c r="ZU9" s="761"/>
      <c r="ZV9" s="761"/>
      <c r="ZW9" s="761"/>
      <c r="ZX9" s="761"/>
      <c r="ZY9" s="761"/>
      <c r="ZZ9" s="761"/>
      <c r="AAA9" s="761"/>
      <c r="AAB9" s="761"/>
      <c r="AAC9" s="761"/>
      <c r="AAD9" s="761"/>
      <c r="AAE9" s="761"/>
      <c r="AAF9" s="761"/>
      <c r="AAG9" s="761"/>
      <c r="AAH9" s="761"/>
      <c r="AAI9" s="761"/>
      <c r="AAJ9" s="761"/>
      <c r="AAK9" s="761"/>
      <c r="AAL9" s="761"/>
      <c r="AAM9" s="761"/>
      <c r="AAN9" s="761"/>
      <c r="AAO9" s="761"/>
      <c r="AAP9" s="761"/>
      <c r="AAQ9" s="761"/>
      <c r="AAR9" s="761"/>
      <c r="AAS9" s="761"/>
      <c r="AAT9" s="761"/>
      <c r="AAU9" s="761"/>
      <c r="AAV9" s="761"/>
      <c r="AAW9" s="761"/>
      <c r="AAX9" s="761"/>
      <c r="AAY9" s="761"/>
      <c r="AAZ9" s="761"/>
      <c r="ABA9" s="761"/>
      <c r="ABB9" s="761"/>
      <c r="ABC9" s="761"/>
      <c r="ABD9" s="761"/>
      <c r="ABE9" s="761"/>
      <c r="ABF9" s="761"/>
      <c r="ABG9" s="761"/>
      <c r="ABH9" s="761"/>
      <c r="ABI9" s="761"/>
      <c r="ABJ9" s="761"/>
      <c r="ABK9" s="761"/>
      <c r="ABL9" s="761"/>
      <c r="ABM9" s="761"/>
      <c r="ABN9" s="761"/>
      <c r="ABO9" s="761"/>
      <c r="ABP9" s="761"/>
      <c r="ABQ9" s="761"/>
      <c r="ABR9" s="761"/>
      <c r="ABS9" s="761"/>
      <c r="ABT9" s="761"/>
      <c r="ABU9" s="761"/>
      <c r="ABV9" s="761"/>
      <c r="ABW9" s="761"/>
      <c r="ABX9" s="761"/>
      <c r="ABY9" s="761"/>
      <c r="ABZ9" s="761"/>
      <c r="ACA9" s="761"/>
      <c r="ACB9" s="761"/>
      <c r="ACC9" s="761"/>
      <c r="ACD9" s="761"/>
      <c r="ACE9" s="761"/>
      <c r="ACF9" s="761"/>
      <c r="ACG9" s="761"/>
      <c r="ACH9" s="761"/>
      <c r="ACI9" s="761"/>
      <c r="ACJ9" s="761"/>
      <c r="ACK9" s="761"/>
      <c r="ACL9" s="761"/>
      <c r="ACM9" s="761"/>
      <c r="ACN9" s="761"/>
      <c r="ACO9" s="761"/>
      <c r="ACP9" s="761"/>
      <c r="ACQ9" s="761"/>
      <c r="ACR9" s="761"/>
      <c r="ACS9" s="761"/>
      <c r="ACT9" s="761"/>
      <c r="ACU9" s="761"/>
      <c r="ACV9" s="761"/>
      <c r="ACW9" s="761"/>
      <c r="ACX9" s="761"/>
      <c r="ACY9" s="761"/>
      <c r="ACZ9" s="761"/>
      <c r="ADA9" s="761"/>
      <c r="ADB9" s="761"/>
      <c r="ADC9" s="761"/>
      <c r="ADD9" s="761"/>
      <c r="ADE9" s="761"/>
      <c r="ADF9" s="761"/>
      <c r="ADG9" s="761"/>
      <c r="ADH9" s="761"/>
      <c r="ADI9" s="761"/>
      <c r="ADJ9" s="761"/>
      <c r="ADK9" s="761"/>
      <c r="ADL9" s="761"/>
      <c r="ADM9" s="761"/>
      <c r="ADN9" s="761"/>
      <c r="ADO9" s="761"/>
      <c r="ADP9" s="761"/>
      <c r="ADQ9" s="761"/>
      <c r="ADR9" s="761"/>
      <c r="ADS9" s="761"/>
      <c r="ADT9" s="761"/>
      <c r="ADU9" s="761"/>
      <c r="ADV9" s="761"/>
      <c r="ADW9" s="761"/>
      <c r="ADX9" s="761"/>
      <c r="ADY9" s="761"/>
      <c r="ADZ9" s="761"/>
      <c r="AEA9" s="761"/>
      <c r="AEB9" s="761"/>
      <c r="AEC9" s="761"/>
      <c r="AED9" s="761"/>
      <c r="AEE9" s="761"/>
      <c r="AEF9" s="761"/>
      <c r="AEG9" s="761"/>
      <c r="AEH9" s="761"/>
      <c r="AEI9" s="761"/>
      <c r="AEJ9" s="761"/>
      <c r="AEK9" s="761"/>
      <c r="AEL9" s="761"/>
      <c r="AEM9" s="761"/>
      <c r="AEN9" s="761"/>
      <c r="AEO9" s="761"/>
      <c r="AEP9" s="761"/>
      <c r="AEQ9" s="761"/>
      <c r="AER9" s="761"/>
      <c r="AES9" s="761"/>
      <c r="AET9" s="761"/>
      <c r="AEU9" s="761"/>
      <c r="AEV9" s="761"/>
      <c r="AEW9" s="761"/>
      <c r="AEX9" s="761"/>
      <c r="AEY9" s="761"/>
      <c r="AEZ9" s="761"/>
      <c r="AFA9" s="761"/>
      <c r="AFB9" s="761"/>
      <c r="AFC9" s="761"/>
      <c r="AFD9" s="761"/>
      <c r="AFE9" s="761"/>
      <c r="AFF9" s="761"/>
      <c r="AFG9" s="761"/>
      <c r="AFH9" s="761"/>
      <c r="AFI9" s="761"/>
      <c r="AFJ9" s="761"/>
      <c r="AFK9" s="761"/>
      <c r="AFL9" s="761"/>
      <c r="AFM9" s="761"/>
      <c r="AFN9" s="761"/>
      <c r="AFO9" s="761"/>
      <c r="AFP9" s="761"/>
      <c r="AFQ9" s="761"/>
      <c r="AFR9" s="761"/>
      <c r="AFS9" s="761"/>
      <c r="AFT9" s="761"/>
      <c r="AFU9" s="761"/>
      <c r="AFV9" s="761"/>
      <c r="AFW9" s="761"/>
      <c r="AFX9" s="761"/>
      <c r="AFY9" s="761"/>
      <c r="AFZ9" s="761"/>
      <c r="AGA9" s="761"/>
      <c r="AGB9" s="761"/>
      <c r="AGC9" s="761"/>
      <c r="AGD9" s="761"/>
      <c r="AGE9" s="761"/>
      <c r="AGF9" s="761"/>
      <c r="AGG9" s="761"/>
      <c r="AGH9" s="761"/>
      <c r="AGI9" s="761"/>
      <c r="AGJ9" s="761"/>
      <c r="AGK9" s="761"/>
      <c r="AGL9" s="761"/>
      <c r="AGM9" s="761"/>
      <c r="AGN9" s="761"/>
      <c r="AGO9" s="761"/>
      <c r="AGP9" s="761"/>
      <c r="AGQ9" s="761"/>
      <c r="AGR9" s="761"/>
      <c r="AGS9" s="761"/>
      <c r="AGT9" s="761"/>
      <c r="AGU9" s="761"/>
      <c r="AGV9" s="761"/>
      <c r="AGW9" s="761"/>
      <c r="AGX9" s="761"/>
      <c r="AGY9" s="761"/>
      <c r="AGZ9" s="761"/>
      <c r="AHA9" s="761"/>
      <c r="AHB9" s="761"/>
      <c r="AHC9" s="761"/>
      <c r="AHD9" s="761"/>
      <c r="AHE9" s="761"/>
      <c r="AHF9" s="761"/>
      <c r="AHG9" s="761"/>
      <c r="AHH9" s="761"/>
      <c r="AHI9" s="761"/>
      <c r="AHJ9" s="761"/>
      <c r="AHK9" s="761"/>
      <c r="AHL9" s="761"/>
      <c r="AHM9" s="761"/>
      <c r="AHN9" s="761"/>
      <c r="AHO9" s="761"/>
      <c r="AHP9" s="761"/>
      <c r="AHQ9" s="761"/>
      <c r="AHR9" s="761"/>
      <c r="AHS9" s="761"/>
      <c r="AHT9" s="761"/>
      <c r="AHU9" s="761"/>
      <c r="AHV9" s="761"/>
      <c r="AHW9" s="761"/>
      <c r="AHX9" s="761"/>
      <c r="AHY9" s="761"/>
      <c r="AHZ9" s="761"/>
      <c r="AIA9" s="761"/>
      <c r="AIB9" s="761"/>
      <c r="AIC9" s="761"/>
      <c r="AID9" s="761"/>
      <c r="AIE9" s="761"/>
      <c r="AIF9" s="761"/>
      <c r="AIG9" s="761"/>
      <c r="AIH9" s="761"/>
      <c r="AII9" s="761"/>
      <c r="AIJ9" s="761"/>
      <c r="AIK9" s="761"/>
      <c r="AIL9" s="761"/>
      <c r="AIM9" s="761"/>
      <c r="AIN9" s="761"/>
      <c r="AIO9" s="761"/>
      <c r="AIP9" s="761"/>
      <c r="AIQ9" s="761"/>
      <c r="AIR9" s="761"/>
      <c r="AIS9" s="761"/>
      <c r="AIT9" s="761"/>
      <c r="AIU9" s="761"/>
      <c r="AIV9" s="761"/>
      <c r="AIW9" s="761"/>
      <c r="AIX9" s="761"/>
      <c r="AIY9" s="761"/>
      <c r="AIZ9" s="761"/>
      <c r="AJA9" s="761"/>
      <c r="AJB9" s="761"/>
      <c r="AJC9" s="761"/>
      <c r="AJD9" s="761"/>
      <c r="AJE9" s="761"/>
      <c r="AJF9" s="761"/>
      <c r="AJG9" s="761"/>
      <c r="AJH9" s="761"/>
      <c r="AJI9" s="761"/>
      <c r="AJJ9" s="761"/>
      <c r="AJK9" s="761"/>
      <c r="AJL9" s="761"/>
      <c r="AJM9" s="761"/>
      <c r="AJN9" s="761"/>
      <c r="AJO9" s="761"/>
      <c r="AJP9" s="761"/>
      <c r="AJQ9" s="761"/>
      <c r="AJR9" s="761"/>
      <c r="AJS9" s="761"/>
      <c r="AJT9" s="761"/>
      <c r="AJU9" s="761"/>
      <c r="AJV9" s="761"/>
      <c r="AJW9" s="761"/>
      <c r="AJX9" s="761"/>
      <c r="AJY9" s="761"/>
      <c r="AJZ9" s="761"/>
      <c r="AKA9" s="761"/>
      <c r="AKB9" s="761"/>
      <c r="AKC9" s="761"/>
      <c r="AKD9" s="761"/>
      <c r="AKE9" s="761"/>
      <c r="AKF9" s="761"/>
      <c r="AKG9" s="761"/>
      <c r="AKH9" s="761"/>
      <c r="AKI9" s="761"/>
      <c r="AKJ9" s="761"/>
      <c r="AKK9" s="761"/>
      <c r="AKL9" s="761"/>
      <c r="AKM9" s="761"/>
      <c r="AKN9" s="761"/>
      <c r="AKO9" s="761"/>
      <c r="AKP9" s="761"/>
      <c r="AKQ9" s="761"/>
      <c r="AKR9" s="761"/>
      <c r="AKS9" s="761"/>
      <c r="AKT9" s="761"/>
      <c r="AKU9" s="761"/>
      <c r="AKV9" s="761"/>
      <c r="AKW9" s="761"/>
      <c r="AKX9" s="761"/>
      <c r="AKY9" s="761"/>
      <c r="AKZ9" s="761"/>
      <c r="ALA9" s="761"/>
      <c r="ALB9" s="761"/>
      <c r="ALC9" s="761"/>
      <c r="ALD9" s="761"/>
      <c r="ALE9" s="761"/>
      <c r="ALF9" s="761"/>
      <c r="ALG9" s="761"/>
      <c r="ALH9" s="761"/>
      <c r="ALI9" s="761"/>
      <c r="ALJ9" s="761"/>
      <c r="ALK9" s="761"/>
      <c r="ALL9" s="761"/>
      <c r="ALM9" s="761"/>
      <c r="ALN9" s="761"/>
      <c r="ALO9" s="761"/>
      <c r="ALP9" s="761"/>
      <c r="ALQ9" s="761"/>
      <c r="ALR9" s="761"/>
      <c r="ALS9" s="761"/>
      <c r="ALT9" s="761"/>
      <c r="ALU9" s="761"/>
      <c r="ALV9" s="761"/>
      <c r="ALW9" s="761"/>
      <c r="ALX9" s="761"/>
      <c r="ALY9" s="761"/>
      <c r="ALZ9" s="761"/>
      <c r="AMA9" s="761"/>
      <c r="AMB9" s="761"/>
      <c r="AMC9" s="761"/>
      <c r="AMD9" s="761"/>
      <c r="AME9" s="761"/>
      <c r="AMF9" s="761"/>
      <c r="AMG9" s="761"/>
      <c r="AMH9" s="761"/>
      <c r="AMI9" s="761"/>
      <c r="AMJ9" s="761"/>
      <c r="AMK9" s="761"/>
      <c r="AML9" s="761"/>
      <c r="AMM9" s="761"/>
      <c r="AMN9" s="761"/>
      <c r="AMO9" s="761"/>
      <c r="AMP9" s="761"/>
      <c r="AMQ9" s="761"/>
      <c r="AMR9" s="761"/>
      <c r="AMS9" s="761"/>
      <c r="AMT9" s="761"/>
      <c r="AMU9" s="761"/>
      <c r="AMV9" s="761"/>
      <c r="AMW9" s="761"/>
      <c r="AMX9" s="761"/>
      <c r="AMY9" s="761"/>
      <c r="AMZ9" s="761"/>
      <c r="ANA9" s="761"/>
      <c r="ANB9" s="761"/>
      <c r="ANC9" s="761"/>
      <c r="AND9" s="761"/>
      <c r="ANE9" s="761"/>
      <c r="ANF9" s="761"/>
      <c r="ANG9" s="761"/>
      <c r="ANH9" s="761"/>
      <c r="ANI9" s="761"/>
      <c r="ANJ9" s="761"/>
      <c r="ANK9" s="761"/>
      <c r="ANL9" s="761"/>
      <c r="ANM9" s="761"/>
      <c r="ANN9" s="761"/>
      <c r="ANO9" s="761"/>
      <c r="ANP9" s="761"/>
      <c r="ANQ9" s="761"/>
      <c r="ANR9" s="761"/>
      <c r="ANS9" s="761"/>
      <c r="ANT9" s="761"/>
      <c r="ANU9" s="761"/>
      <c r="ANV9" s="761"/>
      <c r="ANW9" s="761"/>
      <c r="ANX9" s="761"/>
      <c r="ANY9" s="761"/>
      <c r="ANZ9" s="761"/>
      <c r="AOA9" s="761"/>
      <c r="AOB9" s="761"/>
      <c r="AOC9" s="761"/>
      <c r="AOD9" s="761"/>
      <c r="AOE9" s="761"/>
      <c r="AOF9" s="761"/>
      <c r="AOG9" s="761"/>
      <c r="AOH9" s="761"/>
      <c r="AOI9" s="761"/>
      <c r="AOJ9" s="761"/>
      <c r="AOK9" s="761"/>
      <c r="AOL9" s="761"/>
      <c r="AOM9" s="761"/>
      <c r="AON9" s="761"/>
      <c r="AOO9" s="761"/>
      <c r="AOP9" s="761"/>
      <c r="AOQ9" s="761"/>
      <c r="AOR9" s="761"/>
      <c r="AOS9" s="761"/>
      <c r="AOT9" s="761"/>
      <c r="AOU9" s="761"/>
      <c r="AOV9" s="761"/>
      <c r="AOW9" s="761"/>
      <c r="AOX9" s="761"/>
      <c r="AOY9" s="761"/>
      <c r="AOZ9" s="761"/>
      <c r="APA9" s="761"/>
      <c r="APB9" s="761"/>
      <c r="APC9" s="761"/>
      <c r="APD9" s="761"/>
      <c r="APE9" s="761"/>
      <c r="APF9" s="761"/>
      <c r="APG9" s="761"/>
      <c r="APH9" s="761"/>
      <c r="API9" s="761"/>
      <c r="APJ9" s="761"/>
      <c r="APK9" s="761"/>
      <c r="APL9" s="761"/>
      <c r="APM9" s="761"/>
      <c r="APN9" s="761"/>
      <c r="APO9" s="761"/>
      <c r="APP9" s="761"/>
      <c r="APQ9" s="761"/>
      <c r="APR9" s="761"/>
      <c r="APS9" s="761"/>
      <c r="APT9" s="761"/>
      <c r="APU9" s="761"/>
      <c r="APV9" s="761"/>
      <c r="APW9" s="761"/>
      <c r="APX9" s="761"/>
      <c r="APY9" s="761"/>
      <c r="APZ9" s="761"/>
      <c r="AQA9" s="761"/>
      <c r="AQB9" s="761"/>
      <c r="AQC9" s="761"/>
      <c r="AQD9" s="761"/>
      <c r="AQE9" s="761"/>
      <c r="AQF9" s="761"/>
      <c r="AQG9" s="761"/>
      <c r="AQH9" s="761"/>
      <c r="AQI9" s="761"/>
      <c r="AQJ9" s="761"/>
      <c r="AQK9" s="761"/>
      <c r="AQL9" s="761"/>
      <c r="AQM9" s="761"/>
      <c r="AQN9" s="761"/>
      <c r="AQO9" s="761"/>
      <c r="AQP9" s="761"/>
      <c r="AQQ9" s="761"/>
      <c r="AQR9" s="761"/>
      <c r="AQS9" s="761"/>
      <c r="AQT9" s="761"/>
      <c r="AQU9" s="761"/>
      <c r="AQV9" s="761"/>
      <c r="AQW9" s="761"/>
      <c r="AQX9" s="761"/>
      <c r="AQY9" s="761"/>
      <c r="AQZ9" s="761"/>
      <c r="ARA9" s="761"/>
      <c r="ARB9" s="761"/>
      <c r="ARC9" s="761"/>
      <c r="ARD9" s="761"/>
      <c r="ARE9" s="761"/>
      <c r="ARF9" s="761"/>
      <c r="ARG9" s="761"/>
      <c r="ARH9" s="761"/>
      <c r="ARI9" s="761"/>
      <c r="ARJ9" s="761"/>
      <c r="ARK9" s="761"/>
      <c r="ARL9" s="761"/>
      <c r="ARM9" s="761"/>
      <c r="ARN9" s="761"/>
      <c r="ARO9" s="761"/>
      <c r="ARP9" s="761"/>
      <c r="ARQ9" s="761"/>
      <c r="ARR9" s="761"/>
      <c r="ARS9" s="761"/>
      <c r="ART9" s="761"/>
      <c r="ARU9" s="761"/>
      <c r="ARV9" s="761"/>
      <c r="ARW9" s="761"/>
      <c r="ARX9" s="761"/>
      <c r="ARY9" s="761"/>
      <c r="ARZ9" s="761"/>
      <c r="ASA9" s="761"/>
      <c r="ASB9" s="761"/>
      <c r="ASC9" s="761"/>
      <c r="ASD9" s="761"/>
      <c r="ASE9" s="761"/>
      <c r="ASF9" s="761"/>
      <c r="ASG9" s="761"/>
      <c r="ASH9" s="761"/>
      <c r="ASI9" s="761"/>
      <c r="ASJ9" s="761"/>
      <c r="ASK9" s="761"/>
      <c r="ASL9" s="761"/>
      <c r="ASM9" s="761"/>
      <c r="ASN9" s="761"/>
      <c r="ASO9" s="761"/>
      <c r="ASP9" s="761"/>
      <c r="ASQ9" s="761"/>
      <c r="ASR9" s="761"/>
      <c r="ASS9" s="761"/>
      <c r="AST9" s="761"/>
      <c r="ASU9" s="761"/>
      <c r="ASV9" s="761"/>
      <c r="ASW9" s="761"/>
      <c r="ASX9" s="761"/>
      <c r="ASY9" s="761"/>
      <c r="ASZ9" s="761"/>
      <c r="ATA9" s="761"/>
      <c r="ATB9" s="761"/>
      <c r="ATC9" s="761"/>
      <c r="ATD9" s="761"/>
      <c r="ATE9" s="761"/>
      <c r="ATF9" s="761"/>
      <c r="ATG9" s="761"/>
      <c r="ATH9" s="761"/>
      <c r="ATI9" s="761"/>
      <c r="ATJ9" s="761"/>
      <c r="ATK9" s="761"/>
      <c r="ATL9" s="761"/>
      <c r="ATM9" s="761"/>
      <c r="ATN9" s="761"/>
      <c r="ATO9" s="761"/>
      <c r="ATP9" s="761"/>
      <c r="ATQ9" s="761"/>
      <c r="ATR9" s="761"/>
      <c r="ATS9" s="761"/>
      <c r="ATT9" s="761"/>
      <c r="ATU9" s="761"/>
      <c r="ATV9" s="761"/>
      <c r="ATW9" s="761"/>
      <c r="ATX9" s="761"/>
      <c r="ATY9" s="761"/>
      <c r="ATZ9" s="761"/>
      <c r="AUA9" s="761"/>
      <c r="AUB9" s="761"/>
      <c r="AUC9" s="761"/>
      <c r="AUD9" s="761"/>
      <c r="AUE9" s="761"/>
      <c r="AUF9" s="761"/>
      <c r="AUG9" s="761"/>
      <c r="AUH9" s="761"/>
      <c r="AUI9" s="761"/>
      <c r="AUJ9" s="761"/>
      <c r="AUK9" s="761"/>
      <c r="AUL9" s="761"/>
      <c r="AUM9" s="761"/>
      <c r="AUN9" s="761"/>
      <c r="AUO9" s="761"/>
      <c r="AUP9" s="761"/>
      <c r="AUQ9" s="761"/>
      <c r="AUR9" s="761"/>
      <c r="AUS9" s="761"/>
      <c r="AUT9" s="761"/>
      <c r="AUU9" s="761"/>
      <c r="AUV9" s="761"/>
      <c r="AUW9" s="761"/>
      <c r="AUX9" s="761"/>
      <c r="AUY9" s="761"/>
      <c r="AUZ9" s="761"/>
      <c r="AVA9" s="761"/>
      <c r="AVB9" s="761"/>
      <c r="AVC9" s="761"/>
      <c r="AVD9" s="761"/>
      <c r="AVE9" s="761"/>
      <c r="AVF9" s="761"/>
      <c r="AVG9" s="761"/>
      <c r="AVH9" s="761"/>
      <c r="AVI9" s="761"/>
      <c r="AVJ9" s="761"/>
      <c r="AVK9" s="761"/>
      <c r="AVL9" s="761"/>
      <c r="AVM9" s="761"/>
      <c r="AVN9" s="761"/>
      <c r="AVO9" s="761"/>
      <c r="AVP9" s="761"/>
      <c r="AVQ9" s="761"/>
      <c r="AVR9" s="761"/>
      <c r="AVS9" s="761"/>
      <c r="AVT9" s="761"/>
      <c r="AVU9" s="761"/>
      <c r="AVV9" s="761"/>
      <c r="AVW9" s="761"/>
      <c r="AVX9" s="761"/>
      <c r="AVY9" s="761"/>
      <c r="AVZ9" s="761"/>
      <c r="AWA9" s="761"/>
      <c r="AWB9" s="761"/>
      <c r="AWC9" s="761"/>
      <c r="AWD9" s="761"/>
      <c r="AWE9" s="761"/>
      <c r="AWF9" s="761"/>
      <c r="AWG9" s="761"/>
      <c r="AWH9" s="761"/>
      <c r="AWI9" s="761"/>
      <c r="AWJ9" s="761"/>
      <c r="AWK9" s="761"/>
      <c r="AWL9" s="761"/>
      <c r="AWM9" s="761"/>
      <c r="AWN9" s="761"/>
      <c r="AWO9" s="761"/>
      <c r="AWP9" s="761"/>
      <c r="AWQ9" s="761"/>
      <c r="AWR9" s="761"/>
      <c r="AWS9" s="761"/>
      <c r="AWT9" s="761"/>
      <c r="AWU9" s="761"/>
      <c r="AWV9" s="761"/>
      <c r="AWW9" s="761"/>
      <c r="AWX9" s="761"/>
      <c r="AWY9" s="761"/>
      <c r="AWZ9" s="761"/>
      <c r="AXA9" s="761"/>
      <c r="AXB9" s="761"/>
      <c r="AXC9" s="761"/>
      <c r="AXD9" s="761"/>
      <c r="AXE9" s="761"/>
      <c r="AXF9" s="761"/>
      <c r="AXG9" s="761"/>
      <c r="AXH9" s="761"/>
      <c r="AXI9" s="761"/>
      <c r="AXJ9" s="761"/>
      <c r="AXK9" s="761"/>
      <c r="AXL9" s="761"/>
      <c r="AXM9" s="761"/>
      <c r="AXN9" s="761"/>
      <c r="AXO9" s="761"/>
      <c r="AXP9" s="761"/>
      <c r="AXQ9" s="761"/>
      <c r="AXR9" s="761"/>
      <c r="AXS9" s="761"/>
      <c r="AXT9" s="761"/>
      <c r="AXU9" s="761"/>
      <c r="AXV9" s="761"/>
      <c r="AXW9" s="761"/>
      <c r="AXX9" s="761"/>
      <c r="AXY9" s="761"/>
      <c r="AXZ9" s="761"/>
      <c r="AYA9" s="761"/>
      <c r="AYB9" s="761"/>
      <c r="AYC9" s="761"/>
      <c r="AYD9" s="761"/>
      <c r="AYE9" s="761"/>
      <c r="AYF9" s="761"/>
      <c r="AYG9" s="761"/>
      <c r="AYH9" s="761"/>
      <c r="AYI9" s="761"/>
      <c r="AYJ9" s="761"/>
      <c r="AYK9" s="761"/>
      <c r="AYL9" s="761"/>
      <c r="AYM9" s="761"/>
      <c r="AYN9" s="761"/>
      <c r="AYO9" s="761"/>
      <c r="AYP9" s="761"/>
      <c r="AYQ9" s="761"/>
      <c r="AYR9" s="761"/>
      <c r="AYS9" s="761"/>
      <c r="AYT9" s="761"/>
      <c r="AYU9" s="761"/>
      <c r="AYV9" s="761"/>
      <c r="AYW9" s="761"/>
      <c r="AYX9" s="761"/>
      <c r="AYY9" s="761"/>
      <c r="AYZ9" s="761"/>
      <c r="AZA9" s="761"/>
      <c r="AZB9" s="761"/>
      <c r="AZC9" s="761"/>
      <c r="AZD9" s="761"/>
      <c r="AZE9" s="761"/>
      <c r="AZF9" s="761"/>
      <c r="AZG9" s="761"/>
      <c r="AZH9" s="761"/>
      <c r="AZI9" s="761"/>
      <c r="AZJ9" s="761"/>
      <c r="AZK9" s="761"/>
      <c r="AZL9" s="761"/>
      <c r="AZM9" s="761"/>
      <c r="AZN9" s="761"/>
      <c r="AZO9" s="761"/>
      <c r="AZP9" s="761"/>
      <c r="AZQ9" s="761"/>
      <c r="AZR9" s="761"/>
      <c r="AZS9" s="761"/>
      <c r="AZT9" s="761"/>
      <c r="AZU9" s="761"/>
      <c r="AZV9" s="761"/>
      <c r="AZW9" s="761"/>
      <c r="AZX9" s="761"/>
      <c r="AZY9" s="761"/>
      <c r="AZZ9" s="761"/>
      <c r="BAA9" s="761"/>
      <c r="BAB9" s="761"/>
      <c r="BAC9" s="761"/>
      <c r="BAD9" s="761"/>
      <c r="BAE9" s="761"/>
      <c r="BAF9" s="761"/>
      <c r="BAG9" s="761"/>
      <c r="BAH9" s="761"/>
      <c r="BAI9" s="761"/>
      <c r="BAJ9" s="761"/>
      <c r="BAK9" s="761"/>
      <c r="BAL9" s="761"/>
      <c r="BAM9" s="761"/>
      <c r="BAN9" s="761"/>
      <c r="BAO9" s="761"/>
      <c r="BAP9" s="761"/>
      <c r="BAQ9" s="761"/>
      <c r="BAR9" s="761"/>
      <c r="BAS9" s="761"/>
      <c r="BAT9" s="761"/>
      <c r="BAU9" s="761"/>
      <c r="BAV9" s="761"/>
      <c r="BAW9" s="761"/>
      <c r="BAX9" s="761"/>
      <c r="BAY9" s="761"/>
      <c r="BAZ9" s="761"/>
      <c r="BBA9" s="761"/>
      <c r="BBB9" s="761"/>
      <c r="BBC9" s="761"/>
      <c r="BBD9" s="761"/>
      <c r="BBE9" s="761"/>
      <c r="BBF9" s="761"/>
      <c r="BBG9" s="761"/>
      <c r="BBH9" s="761"/>
      <c r="BBI9" s="761"/>
      <c r="BBJ9" s="761"/>
      <c r="BBK9" s="761"/>
      <c r="BBL9" s="761"/>
      <c r="BBM9" s="761"/>
      <c r="BBN9" s="761"/>
      <c r="BBO9" s="761"/>
      <c r="BBP9" s="761"/>
      <c r="BBQ9" s="761"/>
      <c r="BBR9" s="761"/>
      <c r="BBS9" s="761"/>
      <c r="BBT9" s="761"/>
      <c r="BBU9" s="761"/>
      <c r="BBV9" s="761"/>
      <c r="BBW9" s="761"/>
      <c r="BBX9" s="761"/>
      <c r="BBY9" s="761"/>
      <c r="BBZ9" s="761"/>
      <c r="BCA9" s="761"/>
      <c r="BCB9" s="761"/>
      <c r="BCC9" s="761"/>
      <c r="BCD9" s="761"/>
      <c r="BCE9" s="761"/>
      <c r="BCF9" s="761"/>
      <c r="BCG9" s="761"/>
      <c r="BCH9" s="761"/>
      <c r="BCI9" s="761"/>
      <c r="BCJ9" s="761"/>
      <c r="BCK9" s="761"/>
      <c r="BCL9" s="761"/>
      <c r="BCM9" s="761"/>
      <c r="BCN9" s="761"/>
      <c r="BCO9" s="761"/>
      <c r="BCP9" s="761"/>
      <c r="BCQ9" s="761"/>
      <c r="BCR9" s="761"/>
      <c r="BCS9" s="761"/>
      <c r="BCT9" s="761"/>
      <c r="BCU9" s="761"/>
      <c r="BCV9" s="761"/>
      <c r="BCW9" s="761"/>
      <c r="BCX9" s="761"/>
      <c r="BCY9" s="761"/>
      <c r="BCZ9" s="761"/>
      <c r="BDA9" s="761"/>
      <c r="BDB9" s="761"/>
      <c r="BDC9" s="761"/>
      <c r="BDD9" s="761"/>
      <c r="BDE9" s="761"/>
      <c r="BDF9" s="761"/>
      <c r="BDG9" s="761"/>
      <c r="BDH9" s="761"/>
      <c r="BDI9" s="761"/>
      <c r="BDJ9" s="761"/>
      <c r="BDK9" s="761"/>
      <c r="BDL9" s="761"/>
      <c r="BDM9" s="761"/>
      <c r="BDN9" s="761"/>
      <c r="BDO9" s="761"/>
      <c r="BDP9" s="761"/>
      <c r="BDQ9" s="761"/>
      <c r="BDR9" s="761"/>
      <c r="BDS9" s="761"/>
      <c r="BDT9" s="761"/>
      <c r="BDU9" s="761"/>
      <c r="BDV9" s="761"/>
      <c r="BDW9" s="761"/>
      <c r="BDX9" s="761"/>
      <c r="BDY9" s="761"/>
      <c r="BDZ9" s="761"/>
      <c r="BEA9" s="761"/>
      <c r="BEB9" s="761"/>
      <c r="BEC9" s="761"/>
      <c r="BED9" s="761"/>
      <c r="BEE9" s="761"/>
      <c r="BEF9" s="761"/>
      <c r="BEG9" s="761"/>
      <c r="BEH9" s="761"/>
      <c r="BEI9" s="761"/>
      <c r="BEJ9" s="761"/>
      <c r="BEK9" s="761"/>
      <c r="BEL9" s="761"/>
      <c r="BEM9" s="761"/>
      <c r="BEN9" s="761"/>
      <c r="BEO9" s="761"/>
      <c r="BEP9" s="761"/>
      <c r="BEQ9" s="761"/>
      <c r="BER9" s="761"/>
      <c r="BES9" s="761"/>
      <c r="BET9" s="761"/>
      <c r="BEU9" s="761"/>
      <c r="BEV9" s="761"/>
      <c r="BEW9" s="761"/>
      <c r="BEX9" s="761"/>
      <c r="BEY9" s="761"/>
      <c r="BEZ9" s="761"/>
      <c r="BFA9" s="761"/>
      <c r="BFB9" s="761"/>
      <c r="BFC9" s="761"/>
      <c r="BFD9" s="761"/>
      <c r="BFE9" s="761"/>
      <c r="BFF9" s="761"/>
      <c r="BFG9" s="761"/>
      <c r="BFH9" s="761"/>
      <c r="BFI9" s="761"/>
      <c r="BFJ9" s="761"/>
      <c r="BFK9" s="761"/>
      <c r="BFL9" s="761"/>
      <c r="BFM9" s="761"/>
      <c r="BFN9" s="761"/>
      <c r="BFO9" s="761"/>
      <c r="BFP9" s="761"/>
      <c r="BFQ9" s="761"/>
      <c r="BFR9" s="761"/>
      <c r="BFS9" s="761"/>
      <c r="BFT9" s="761"/>
      <c r="BFU9" s="761"/>
      <c r="BFV9" s="761"/>
      <c r="BFW9" s="761"/>
      <c r="BFX9" s="761"/>
      <c r="BFY9" s="761"/>
      <c r="BFZ9" s="761"/>
      <c r="BGA9" s="761"/>
      <c r="BGB9" s="761"/>
      <c r="BGC9" s="761"/>
      <c r="BGD9" s="761"/>
      <c r="BGE9" s="761"/>
      <c r="BGF9" s="761"/>
      <c r="BGG9" s="761"/>
      <c r="BGH9" s="761"/>
      <c r="BGI9" s="761"/>
      <c r="BGJ9" s="761"/>
      <c r="BGK9" s="761"/>
      <c r="BGL9" s="761"/>
      <c r="BGM9" s="761"/>
      <c r="BGN9" s="761"/>
      <c r="BGO9" s="761"/>
      <c r="BGP9" s="761"/>
      <c r="BGQ9" s="761"/>
      <c r="BGR9" s="761"/>
      <c r="BGS9" s="761"/>
      <c r="BGT9" s="761"/>
      <c r="BGU9" s="761"/>
      <c r="BGV9" s="761"/>
      <c r="BGW9" s="761"/>
      <c r="BGX9" s="761"/>
      <c r="BGY9" s="761"/>
      <c r="BGZ9" s="761"/>
      <c r="BHA9" s="761"/>
      <c r="BHB9" s="761"/>
      <c r="BHC9" s="761"/>
      <c r="BHD9" s="761"/>
      <c r="BHE9" s="761"/>
      <c r="BHF9" s="761"/>
      <c r="BHG9" s="761"/>
      <c r="BHH9" s="761"/>
      <c r="BHI9" s="761"/>
      <c r="BHJ9" s="761"/>
      <c r="BHK9" s="761"/>
      <c r="BHL9" s="761"/>
      <c r="BHM9" s="761"/>
      <c r="BHN9" s="761"/>
      <c r="BHO9" s="761"/>
      <c r="BHP9" s="761"/>
      <c r="BHQ9" s="761"/>
      <c r="BHR9" s="761"/>
      <c r="BHS9" s="761"/>
      <c r="BHT9" s="761"/>
      <c r="BHU9" s="761"/>
      <c r="BHV9" s="761"/>
      <c r="BHW9" s="761"/>
      <c r="BHX9" s="761"/>
      <c r="BHY9" s="761"/>
      <c r="BHZ9" s="761"/>
      <c r="BIA9" s="761"/>
      <c r="BIB9" s="761"/>
      <c r="BIC9" s="761"/>
      <c r="BID9" s="761"/>
      <c r="BIE9" s="761"/>
      <c r="BIF9" s="761"/>
      <c r="BIG9" s="761"/>
      <c r="BIH9" s="761"/>
      <c r="BII9" s="761"/>
      <c r="BIJ9" s="761"/>
      <c r="BIK9" s="761"/>
      <c r="BIL9" s="761"/>
      <c r="BIM9" s="761"/>
      <c r="BIN9" s="761"/>
      <c r="BIO9" s="761"/>
      <c r="BIP9" s="761"/>
      <c r="BIQ9" s="761"/>
      <c r="BIR9" s="761"/>
      <c r="BIS9" s="761"/>
      <c r="BIT9" s="761"/>
      <c r="BIU9" s="761"/>
      <c r="BIV9" s="761"/>
      <c r="BIW9" s="761"/>
      <c r="BIX9" s="761"/>
      <c r="BIY9" s="761"/>
      <c r="BIZ9" s="761"/>
      <c r="BJA9" s="761"/>
      <c r="BJB9" s="761"/>
      <c r="BJC9" s="761"/>
      <c r="BJD9" s="761"/>
      <c r="BJE9" s="761"/>
      <c r="BJF9" s="761"/>
      <c r="BJG9" s="761"/>
      <c r="BJH9" s="761"/>
      <c r="BJI9" s="761"/>
      <c r="BJJ9" s="761"/>
      <c r="BJK9" s="761"/>
      <c r="BJL9" s="761"/>
      <c r="BJM9" s="761"/>
      <c r="BJN9" s="761"/>
      <c r="BJO9" s="761"/>
      <c r="BJP9" s="761"/>
      <c r="BJQ9" s="761"/>
      <c r="BJR9" s="761"/>
      <c r="BJS9" s="761"/>
      <c r="BJT9" s="761"/>
      <c r="BJU9" s="761"/>
      <c r="BJV9" s="761"/>
      <c r="BJW9" s="761"/>
      <c r="BJX9" s="761"/>
      <c r="BJY9" s="761"/>
      <c r="BJZ9" s="761"/>
      <c r="BKA9" s="761"/>
      <c r="BKB9" s="761"/>
      <c r="BKC9" s="761"/>
      <c r="BKD9" s="761"/>
      <c r="BKE9" s="761"/>
      <c r="BKF9" s="761"/>
      <c r="BKG9" s="761"/>
      <c r="BKH9" s="761"/>
      <c r="BKI9" s="761"/>
      <c r="BKJ9" s="761"/>
      <c r="BKK9" s="761"/>
      <c r="BKL9" s="761"/>
      <c r="BKM9" s="761"/>
      <c r="BKN9" s="761"/>
      <c r="BKO9" s="761"/>
      <c r="BKP9" s="761"/>
      <c r="BKQ9" s="761"/>
      <c r="BKR9" s="761"/>
      <c r="BKS9" s="761"/>
      <c r="BKT9" s="761"/>
      <c r="BKU9" s="761"/>
      <c r="BKV9" s="761"/>
      <c r="BKW9" s="761"/>
      <c r="BKX9" s="761"/>
      <c r="BKY9" s="761"/>
      <c r="BKZ9" s="761"/>
      <c r="BLA9" s="761"/>
      <c r="BLB9" s="761"/>
      <c r="BLC9" s="761"/>
      <c r="BLD9" s="761"/>
      <c r="BLE9" s="761"/>
      <c r="BLF9" s="761"/>
      <c r="BLG9" s="761"/>
      <c r="BLH9" s="761"/>
      <c r="BLI9" s="761"/>
      <c r="BLJ9" s="761"/>
      <c r="BLK9" s="761"/>
      <c r="BLL9" s="761"/>
      <c r="BLM9" s="761"/>
      <c r="BLN9" s="761"/>
      <c r="BLO9" s="761"/>
      <c r="BLP9" s="761"/>
      <c r="BLQ9" s="761"/>
      <c r="BLR9" s="761"/>
      <c r="BLS9" s="761"/>
      <c r="BLT9" s="761"/>
      <c r="BLU9" s="761"/>
      <c r="BLV9" s="761"/>
      <c r="BLW9" s="761"/>
      <c r="BLX9" s="761"/>
      <c r="BLY9" s="761"/>
      <c r="BLZ9" s="761"/>
      <c r="BMA9" s="761"/>
      <c r="BMB9" s="761"/>
      <c r="BMC9" s="761"/>
      <c r="BMD9" s="761"/>
      <c r="BME9" s="761"/>
      <c r="BMF9" s="761"/>
      <c r="BMG9" s="761"/>
      <c r="BMH9" s="761"/>
      <c r="BMI9" s="761"/>
      <c r="BMJ9" s="761"/>
      <c r="BMK9" s="761"/>
      <c r="BML9" s="761"/>
      <c r="BMM9" s="761"/>
      <c r="BMN9" s="761"/>
      <c r="BMO9" s="761"/>
      <c r="BMP9" s="761"/>
      <c r="BMQ9" s="761"/>
      <c r="BMR9" s="761"/>
      <c r="BMS9" s="761"/>
      <c r="BMT9" s="761"/>
      <c r="BMU9" s="761"/>
      <c r="BMV9" s="761"/>
      <c r="BMW9" s="761"/>
      <c r="BMX9" s="761"/>
      <c r="BMY9" s="761"/>
      <c r="BMZ9" s="761"/>
      <c r="BNA9" s="761"/>
      <c r="BNB9" s="761"/>
      <c r="BNC9" s="761"/>
      <c r="BND9" s="761"/>
      <c r="BNE9" s="761"/>
      <c r="BNF9" s="761"/>
      <c r="BNG9" s="761"/>
      <c r="BNH9" s="761"/>
      <c r="BNI9" s="761"/>
      <c r="BNJ9" s="761"/>
      <c r="BNK9" s="761"/>
      <c r="BNL9" s="761"/>
      <c r="BNM9" s="761"/>
      <c r="BNN9" s="761"/>
      <c r="BNO9" s="761"/>
      <c r="BNP9" s="761"/>
      <c r="BNQ9" s="761"/>
      <c r="BNR9" s="761"/>
      <c r="BNS9" s="761"/>
      <c r="BNT9" s="761"/>
      <c r="BNU9" s="761"/>
      <c r="BNV9" s="761"/>
      <c r="BNW9" s="761"/>
      <c r="BNX9" s="761"/>
      <c r="BNY9" s="761"/>
      <c r="BNZ9" s="761"/>
      <c r="BOA9" s="761"/>
      <c r="BOB9" s="761"/>
      <c r="BOC9" s="761"/>
      <c r="BOD9" s="761"/>
      <c r="BOE9" s="761"/>
      <c r="BOF9" s="761"/>
      <c r="BOG9" s="761"/>
      <c r="BOH9" s="761"/>
      <c r="BOI9" s="761"/>
      <c r="BOJ9" s="761"/>
      <c r="BOK9" s="761"/>
      <c r="BOL9" s="761"/>
      <c r="BOM9" s="761"/>
      <c r="BON9" s="761"/>
      <c r="BOO9" s="761"/>
      <c r="BOP9" s="761"/>
      <c r="BOQ9" s="761"/>
      <c r="BOR9" s="761"/>
      <c r="BOS9" s="761"/>
      <c r="BOT9" s="761"/>
      <c r="BOU9" s="761"/>
      <c r="BOV9" s="761"/>
      <c r="BOW9" s="761"/>
      <c r="BOX9" s="761"/>
      <c r="BOY9" s="761"/>
      <c r="BOZ9" s="761"/>
      <c r="BPA9" s="761"/>
      <c r="BPB9" s="761"/>
      <c r="BPC9" s="761"/>
      <c r="BPD9" s="761"/>
      <c r="BPE9" s="761"/>
      <c r="BPF9" s="761"/>
      <c r="BPG9" s="761"/>
      <c r="BPH9" s="761"/>
      <c r="BPI9" s="761"/>
      <c r="BPJ9" s="761"/>
      <c r="BPK9" s="761"/>
      <c r="BPL9" s="761"/>
      <c r="BPM9" s="761"/>
      <c r="BPN9" s="761"/>
      <c r="BPO9" s="761"/>
      <c r="BPP9" s="761"/>
      <c r="BPQ9" s="761"/>
      <c r="BPR9" s="761"/>
      <c r="BPS9" s="761"/>
      <c r="BPT9" s="761"/>
      <c r="BPU9" s="761"/>
      <c r="BPV9" s="761"/>
      <c r="BPW9" s="761"/>
      <c r="BPX9" s="761"/>
      <c r="BPY9" s="761"/>
      <c r="BPZ9" s="761"/>
      <c r="BQA9" s="761"/>
      <c r="BQB9" s="761"/>
      <c r="BQC9" s="761"/>
      <c r="BQD9" s="761"/>
      <c r="BQE9" s="761"/>
      <c r="BQF9" s="761"/>
      <c r="BQG9" s="761"/>
      <c r="BQH9" s="761"/>
      <c r="BQI9" s="761"/>
      <c r="BQJ9" s="761"/>
      <c r="BQK9" s="761"/>
      <c r="BQL9" s="761"/>
      <c r="BQM9" s="761"/>
      <c r="BQN9" s="761"/>
      <c r="BQO9" s="761"/>
      <c r="BQP9" s="761"/>
      <c r="BQQ9" s="761"/>
      <c r="BQR9" s="761"/>
      <c r="BQS9" s="761"/>
      <c r="BQT9" s="761"/>
      <c r="BQU9" s="761"/>
      <c r="BQV9" s="761"/>
      <c r="BQW9" s="761"/>
      <c r="BQX9" s="761"/>
      <c r="BQY9" s="761"/>
      <c r="BQZ9" s="761"/>
      <c r="BRA9" s="761"/>
      <c r="BRB9" s="761"/>
      <c r="BRC9" s="761"/>
      <c r="BRD9" s="761"/>
      <c r="BRE9" s="761"/>
      <c r="BRF9" s="761"/>
      <c r="BRG9" s="761"/>
      <c r="BRH9" s="761"/>
      <c r="BRI9" s="761"/>
      <c r="BRJ9" s="761"/>
      <c r="BRK9" s="761"/>
      <c r="BRL9" s="761"/>
      <c r="BRM9" s="761"/>
      <c r="BRN9" s="761"/>
      <c r="BRO9" s="761"/>
      <c r="BRP9" s="761"/>
      <c r="BRQ9" s="761"/>
      <c r="BRR9" s="761"/>
      <c r="BRS9" s="761"/>
      <c r="BRT9" s="761"/>
      <c r="BRU9" s="761"/>
      <c r="BRV9" s="761"/>
      <c r="BRW9" s="761"/>
      <c r="BRX9" s="761"/>
      <c r="BRY9" s="761"/>
      <c r="BRZ9" s="761"/>
      <c r="BSA9" s="761"/>
      <c r="BSB9" s="761"/>
      <c r="BSC9" s="761"/>
      <c r="BSD9" s="761"/>
      <c r="BSE9" s="761"/>
      <c r="BSF9" s="761"/>
      <c r="BSG9" s="761"/>
      <c r="BSH9" s="761"/>
      <c r="BSI9" s="761"/>
      <c r="BSJ9" s="761"/>
      <c r="BSK9" s="761"/>
      <c r="BSL9" s="761"/>
      <c r="BSM9" s="761"/>
      <c r="BSN9" s="761"/>
      <c r="BSO9" s="761"/>
      <c r="BSP9" s="761"/>
      <c r="BSQ9" s="761"/>
      <c r="BSR9" s="761"/>
      <c r="BSS9" s="761"/>
      <c r="BST9" s="761"/>
      <c r="BSU9" s="761"/>
      <c r="BSV9" s="761"/>
      <c r="BSW9" s="761"/>
      <c r="BSX9" s="761"/>
      <c r="BSY9" s="761"/>
      <c r="BSZ9" s="761"/>
      <c r="BTA9" s="761"/>
      <c r="BTB9" s="761"/>
      <c r="BTC9" s="761"/>
      <c r="BTD9" s="761"/>
      <c r="BTE9" s="761"/>
      <c r="BTF9" s="761"/>
      <c r="BTG9" s="761"/>
      <c r="BTH9" s="761"/>
      <c r="BTI9" s="761"/>
      <c r="BTJ9" s="761"/>
      <c r="BTK9" s="761"/>
      <c r="BTL9" s="761"/>
      <c r="BTM9" s="761"/>
      <c r="BTN9" s="761"/>
      <c r="BTO9" s="761"/>
      <c r="BTP9" s="761"/>
      <c r="BTQ9" s="761"/>
      <c r="BTR9" s="761"/>
      <c r="BTS9" s="761"/>
      <c r="BTT9" s="761"/>
      <c r="BTU9" s="761"/>
      <c r="BTV9" s="761"/>
      <c r="BTW9" s="761"/>
      <c r="BTX9" s="761"/>
      <c r="BTY9" s="761"/>
      <c r="BTZ9" s="761"/>
      <c r="BUA9" s="761"/>
      <c r="BUB9" s="761"/>
      <c r="BUC9" s="761"/>
      <c r="BUD9" s="761"/>
      <c r="BUE9" s="761"/>
      <c r="BUF9" s="761"/>
      <c r="BUG9" s="761"/>
      <c r="BUH9" s="761"/>
      <c r="BUI9" s="761"/>
      <c r="BUJ9" s="761"/>
      <c r="BUK9" s="761"/>
      <c r="BUL9" s="761"/>
      <c r="BUM9" s="761"/>
      <c r="BUN9" s="761"/>
      <c r="BUO9" s="761"/>
      <c r="BUP9" s="761"/>
      <c r="BUQ9" s="761"/>
      <c r="BUR9" s="761"/>
      <c r="BUS9" s="761"/>
      <c r="BUT9" s="761"/>
      <c r="BUU9" s="761"/>
      <c r="BUV9" s="761"/>
      <c r="BUW9" s="761"/>
      <c r="BUX9" s="761"/>
      <c r="BUY9" s="761"/>
      <c r="BUZ9" s="761"/>
      <c r="BVA9" s="761"/>
      <c r="BVB9" s="761"/>
      <c r="BVC9" s="761"/>
      <c r="BVD9" s="761"/>
      <c r="BVE9" s="761"/>
      <c r="BVF9" s="761"/>
      <c r="BVG9" s="761"/>
      <c r="BVH9" s="761"/>
      <c r="BVI9" s="761"/>
      <c r="BVJ9" s="761"/>
      <c r="BVK9" s="761"/>
      <c r="BVL9" s="761"/>
      <c r="BVM9" s="761"/>
      <c r="BVN9" s="761"/>
      <c r="BVO9" s="761"/>
      <c r="BVP9" s="761"/>
      <c r="BVQ9" s="761"/>
      <c r="BVR9" s="761"/>
      <c r="BVS9" s="761"/>
      <c r="BVT9" s="761"/>
      <c r="BVU9" s="761"/>
      <c r="BVV9" s="761"/>
      <c r="BVW9" s="761"/>
      <c r="BVX9" s="761"/>
      <c r="BVY9" s="761"/>
      <c r="BVZ9" s="761"/>
      <c r="BWA9" s="761"/>
      <c r="BWB9" s="761"/>
      <c r="BWC9" s="761"/>
      <c r="BWD9" s="761"/>
      <c r="BWE9" s="761"/>
      <c r="BWF9" s="761"/>
      <c r="BWG9" s="761"/>
      <c r="BWH9" s="761"/>
      <c r="BWI9" s="761"/>
      <c r="BWJ9" s="761"/>
      <c r="BWK9" s="761"/>
      <c r="BWL9" s="761"/>
      <c r="BWM9" s="761"/>
      <c r="BWN9" s="761"/>
      <c r="BWO9" s="761"/>
      <c r="BWP9" s="761"/>
      <c r="BWQ9" s="761"/>
      <c r="BWR9" s="761"/>
      <c r="BWS9" s="761"/>
      <c r="BWT9" s="761"/>
      <c r="BWU9" s="761"/>
      <c r="BWV9" s="761"/>
      <c r="BWW9" s="761"/>
      <c r="BWX9" s="761"/>
      <c r="BWY9" s="761"/>
      <c r="BWZ9" s="761"/>
      <c r="BXA9" s="761"/>
      <c r="BXB9" s="761"/>
      <c r="BXC9" s="761"/>
      <c r="BXD9" s="761"/>
      <c r="BXE9" s="761"/>
      <c r="BXF9" s="761"/>
      <c r="BXG9" s="761"/>
      <c r="BXH9" s="761"/>
      <c r="BXI9" s="761"/>
      <c r="BXJ9" s="761"/>
      <c r="BXK9" s="761"/>
      <c r="BXL9" s="761"/>
      <c r="BXM9" s="761"/>
      <c r="BXN9" s="761"/>
      <c r="BXO9" s="761"/>
      <c r="BXP9" s="761"/>
      <c r="BXQ9" s="761"/>
      <c r="BXR9" s="761"/>
      <c r="BXS9" s="761"/>
      <c r="BXT9" s="761"/>
      <c r="BXU9" s="761"/>
      <c r="BXV9" s="761"/>
      <c r="BXW9" s="761"/>
      <c r="BXX9" s="761"/>
      <c r="BXY9" s="761"/>
      <c r="BXZ9" s="761"/>
      <c r="BYA9" s="761"/>
      <c r="BYB9" s="761"/>
      <c r="BYC9" s="761"/>
      <c r="BYD9" s="761"/>
      <c r="BYE9" s="761"/>
      <c r="BYF9" s="761"/>
      <c r="BYG9" s="761"/>
      <c r="BYH9" s="761"/>
      <c r="BYI9" s="761"/>
      <c r="BYJ9" s="761"/>
      <c r="BYK9" s="761"/>
      <c r="BYL9" s="761"/>
      <c r="BYM9" s="761"/>
      <c r="BYN9" s="761"/>
      <c r="BYO9" s="761"/>
      <c r="BYP9" s="761"/>
      <c r="BYQ9" s="761"/>
      <c r="BYR9" s="761"/>
      <c r="BYS9" s="761"/>
      <c r="BYT9" s="761"/>
      <c r="BYU9" s="761"/>
      <c r="BYV9" s="761"/>
      <c r="BYW9" s="761"/>
      <c r="BYX9" s="761"/>
      <c r="BYY9" s="761"/>
      <c r="BYZ9" s="761"/>
      <c r="BZA9" s="761"/>
      <c r="BZB9" s="761"/>
      <c r="BZC9" s="761"/>
      <c r="BZD9" s="761"/>
      <c r="BZE9" s="761"/>
      <c r="BZF9" s="761"/>
      <c r="BZG9" s="761"/>
      <c r="BZH9" s="761"/>
      <c r="BZI9" s="761"/>
      <c r="BZJ9" s="761"/>
      <c r="BZK9" s="761"/>
      <c r="BZL9" s="761"/>
      <c r="BZM9" s="761"/>
      <c r="BZN9" s="761"/>
      <c r="BZO9" s="761"/>
      <c r="BZP9" s="761"/>
      <c r="BZQ9" s="761"/>
      <c r="BZR9" s="761"/>
      <c r="BZS9" s="761"/>
      <c r="BZT9" s="761"/>
      <c r="BZU9" s="761"/>
      <c r="BZV9" s="761"/>
      <c r="BZW9" s="761"/>
      <c r="BZX9" s="761"/>
      <c r="BZY9" s="761"/>
      <c r="BZZ9" s="761"/>
      <c r="CAA9" s="761"/>
      <c r="CAB9" s="761"/>
      <c r="CAC9" s="761"/>
      <c r="CAD9" s="761"/>
      <c r="CAE9" s="761"/>
      <c r="CAF9" s="761"/>
      <c r="CAG9" s="761"/>
      <c r="CAH9" s="761"/>
      <c r="CAI9" s="761"/>
      <c r="CAJ9" s="761"/>
      <c r="CAK9" s="761"/>
      <c r="CAL9" s="761"/>
      <c r="CAM9" s="761"/>
      <c r="CAN9" s="761"/>
      <c r="CAO9" s="761"/>
      <c r="CAP9" s="761"/>
      <c r="CAQ9" s="761"/>
      <c r="CAR9" s="761"/>
      <c r="CAS9" s="761"/>
      <c r="CAT9" s="761"/>
      <c r="CAU9" s="761"/>
      <c r="CAV9" s="761"/>
      <c r="CAW9" s="761"/>
      <c r="CAX9" s="761"/>
      <c r="CAY9" s="761"/>
      <c r="CAZ9" s="761"/>
      <c r="CBA9" s="761"/>
      <c r="CBB9" s="761"/>
      <c r="CBC9" s="761"/>
      <c r="CBD9" s="761"/>
      <c r="CBE9" s="761"/>
      <c r="CBF9" s="761"/>
      <c r="CBG9" s="761"/>
      <c r="CBH9" s="761"/>
      <c r="CBI9" s="761"/>
      <c r="CBJ9" s="761"/>
      <c r="CBK9" s="761"/>
      <c r="CBL9" s="761"/>
      <c r="CBM9" s="761"/>
      <c r="CBN9" s="761"/>
      <c r="CBO9" s="761"/>
      <c r="CBP9" s="761"/>
      <c r="CBQ9" s="761"/>
      <c r="CBR9" s="761"/>
      <c r="CBS9" s="761"/>
      <c r="CBT9" s="761"/>
      <c r="CBU9" s="761"/>
      <c r="CBV9" s="761"/>
      <c r="CBW9" s="761"/>
      <c r="CBX9" s="761"/>
      <c r="CBY9" s="761"/>
      <c r="CBZ9" s="761"/>
      <c r="CCA9" s="761"/>
      <c r="CCB9" s="761"/>
      <c r="CCC9" s="761"/>
      <c r="CCD9" s="761"/>
      <c r="CCE9" s="761"/>
      <c r="CCF9" s="761"/>
      <c r="CCG9" s="761"/>
      <c r="CCH9" s="761"/>
      <c r="CCI9" s="761"/>
      <c r="CCJ9" s="761"/>
      <c r="CCK9" s="761"/>
      <c r="CCL9" s="761"/>
      <c r="CCM9" s="761"/>
      <c r="CCN9" s="761"/>
      <c r="CCO9" s="761"/>
      <c r="CCP9" s="761"/>
      <c r="CCQ9" s="761"/>
      <c r="CCR9" s="761"/>
      <c r="CCS9" s="761"/>
      <c r="CCT9" s="761"/>
      <c r="CCU9" s="761"/>
      <c r="CCV9" s="761"/>
      <c r="CCW9" s="761"/>
      <c r="CCX9" s="761"/>
      <c r="CCY9" s="761"/>
      <c r="CCZ9" s="761"/>
      <c r="CDA9" s="761"/>
      <c r="CDB9" s="761"/>
      <c r="CDC9" s="761"/>
      <c r="CDD9" s="761"/>
      <c r="CDE9" s="761"/>
      <c r="CDF9" s="761"/>
      <c r="CDG9" s="761"/>
      <c r="CDH9" s="761"/>
      <c r="CDI9" s="761"/>
      <c r="CDJ9" s="761"/>
      <c r="CDK9" s="761"/>
      <c r="CDL9" s="761"/>
      <c r="CDM9" s="761"/>
      <c r="CDN9" s="761"/>
      <c r="CDO9" s="761"/>
      <c r="CDP9" s="761"/>
      <c r="CDQ9" s="761"/>
      <c r="CDR9" s="761"/>
      <c r="CDS9" s="761"/>
      <c r="CDT9" s="761"/>
      <c r="CDU9" s="761"/>
      <c r="CDV9" s="761"/>
      <c r="CDW9" s="761"/>
      <c r="CDX9" s="761"/>
      <c r="CDY9" s="761"/>
      <c r="CDZ9" s="761"/>
      <c r="CEA9" s="761"/>
      <c r="CEB9" s="761"/>
      <c r="CEC9" s="761"/>
      <c r="CED9" s="761"/>
      <c r="CEE9" s="761"/>
      <c r="CEF9" s="761"/>
      <c r="CEG9" s="761"/>
      <c r="CEH9" s="761"/>
      <c r="CEI9" s="761"/>
      <c r="CEJ9" s="761"/>
      <c r="CEK9" s="761"/>
      <c r="CEL9" s="761"/>
      <c r="CEM9" s="761"/>
      <c r="CEN9" s="761"/>
      <c r="CEO9" s="761"/>
      <c r="CEP9" s="761"/>
      <c r="CEQ9" s="761"/>
      <c r="CER9" s="761"/>
      <c r="CES9" s="761"/>
      <c r="CET9" s="761"/>
      <c r="CEU9" s="761"/>
      <c r="CEV9" s="761"/>
      <c r="CEW9" s="761"/>
      <c r="CEX9" s="761"/>
      <c r="CEY9" s="761"/>
      <c r="CEZ9" s="761"/>
      <c r="CFA9" s="761"/>
      <c r="CFB9" s="761"/>
      <c r="CFC9" s="761"/>
      <c r="CFD9" s="761"/>
      <c r="CFE9" s="761"/>
      <c r="CFF9" s="761"/>
      <c r="CFG9" s="761"/>
      <c r="CFH9" s="761"/>
      <c r="CFI9" s="761"/>
      <c r="CFJ9" s="761"/>
      <c r="CFK9" s="761"/>
      <c r="CFL9" s="761"/>
      <c r="CFM9" s="761"/>
      <c r="CFN9" s="761"/>
      <c r="CFO9" s="761"/>
      <c r="CFP9" s="761"/>
      <c r="CFQ9" s="761"/>
      <c r="CFR9" s="761"/>
      <c r="CFS9" s="761"/>
      <c r="CFT9" s="761"/>
      <c r="CFU9" s="761"/>
      <c r="CFV9" s="761"/>
      <c r="CFW9" s="761"/>
      <c r="CFX9" s="761"/>
      <c r="CFY9" s="761"/>
      <c r="CFZ9" s="761"/>
      <c r="CGA9" s="761"/>
      <c r="CGB9" s="761"/>
      <c r="CGC9" s="761"/>
      <c r="CGD9" s="761"/>
      <c r="CGE9" s="761"/>
      <c r="CGF9" s="761"/>
      <c r="CGG9" s="761"/>
      <c r="CGH9" s="761"/>
      <c r="CGI9" s="761"/>
      <c r="CGJ9" s="761"/>
      <c r="CGK9" s="761"/>
      <c r="CGL9" s="761"/>
      <c r="CGM9" s="761"/>
      <c r="CGN9" s="761"/>
      <c r="CGO9" s="761"/>
      <c r="CGP9" s="761"/>
      <c r="CGQ9" s="761"/>
      <c r="CGR9" s="761"/>
      <c r="CGS9" s="761"/>
      <c r="CGT9" s="761"/>
      <c r="CGU9" s="761"/>
      <c r="CGV9" s="761"/>
      <c r="CGW9" s="761"/>
      <c r="CGX9" s="761"/>
      <c r="CGY9" s="761"/>
      <c r="CGZ9" s="761"/>
      <c r="CHA9" s="761"/>
      <c r="CHB9" s="761"/>
      <c r="CHC9" s="761"/>
      <c r="CHD9" s="761"/>
      <c r="CHE9" s="761"/>
      <c r="CHF9" s="761"/>
      <c r="CHG9" s="761"/>
      <c r="CHH9" s="761"/>
      <c r="CHI9" s="761"/>
      <c r="CHJ9" s="761"/>
      <c r="CHK9" s="761"/>
      <c r="CHL9" s="761"/>
      <c r="CHM9" s="761"/>
      <c r="CHN9" s="761"/>
      <c r="CHO9" s="761"/>
      <c r="CHP9" s="761"/>
      <c r="CHQ9" s="761"/>
      <c r="CHR9" s="761"/>
      <c r="CHS9" s="761"/>
      <c r="CHT9" s="761"/>
      <c r="CHU9" s="761"/>
      <c r="CHV9" s="761"/>
      <c r="CHW9" s="761"/>
      <c r="CHX9" s="761"/>
      <c r="CHY9" s="761"/>
      <c r="CHZ9" s="761"/>
      <c r="CIA9" s="761"/>
      <c r="CIB9" s="761"/>
      <c r="CIC9" s="761"/>
      <c r="CID9" s="761"/>
      <c r="CIE9" s="761"/>
      <c r="CIF9" s="761"/>
      <c r="CIG9" s="761"/>
      <c r="CIH9" s="761"/>
      <c r="CII9" s="761"/>
      <c r="CIJ9" s="761"/>
      <c r="CIK9" s="761"/>
      <c r="CIL9" s="761"/>
      <c r="CIM9" s="761"/>
      <c r="CIN9" s="761"/>
      <c r="CIO9" s="761"/>
      <c r="CIP9" s="761"/>
      <c r="CIQ9" s="761"/>
      <c r="CIR9" s="761"/>
      <c r="CIS9" s="761"/>
      <c r="CIT9" s="761"/>
      <c r="CIU9" s="761"/>
      <c r="CIV9" s="761"/>
      <c r="CIW9" s="761"/>
      <c r="CIX9" s="761"/>
      <c r="CIY9" s="761"/>
      <c r="CIZ9" s="761"/>
      <c r="CJA9" s="761"/>
      <c r="CJB9" s="761"/>
      <c r="CJC9" s="761"/>
      <c r="CJD9" s="761"/>
      <c r="CJE9" s="761"/>
      <c r="CJF9" s="761"/>
      <c r="CJG9" s="761"/>
      <c r="CJH9" s="761"/>
      <c r="CJI9" s="761"/>
      <c r="CJJ9" s="761"/>
      <c r="CJK9" s="761"/>
      <c r="CJL9" s="761"/>
      <c r="CJM9" s="761"/>
      <c r="CJN9" s="761"/>
      <c r="CJO9" s="761"/>
      <c r="CJP9" s="761"/>
      <c r="CJQ9" s="761"/>
      <c r="CJR9" s="761"/>
      <c r="CJS9" s="761"/>
      <c r="CJT9" s="761"/>
      <c r="CJU9" s="761"/>
      <c r="CJV9" s="761"/>
      <c r="CJW9" s="761"/>
      <c r="CJX9" s="761"/>
      <c r="CJY9" s="761"/>
      <c r="CJZ9" s="761"/>
      <c r="CKA9" s="761"/>
      <c r="CKB9" s="761"/>
      <c r="CKC9" s="761"/>
      <c r="CKD9" s="761"/>
      <c r="CKE9" s="761"/>
      <c r="CKF9" s="761"/>
      <c r="CKG9" s="761"/>
      <c r="CKH9" s="761"/>
      <c r="CKI9" s="761"/>
      <c r="CKJ9" s="761"/>
      <c r="CKK9" s="761"/>
      <c r="CKL9" s="761"/>
      <c r="CKM9" s="761"/>
      <c r="CKN9" s="761"/>
      <c r="CKO9" s="761"/>
      <c r="CKP9" s="761"/>
      <c r="CKQ9" s="761"/>
      <c r="CKR9" s="761"/>
      <c r="CKS9" s="761"/>
      <c r="CKT9" s="761"/>
      <c r="CKU9" s="761"/>
      <c r="CKV9" s="761"/>
      <c r="CKW9" s="761"/>
      <c r="CKX9" s="761"/>
      <c r="CKY9" s="761"/>
      <c r="CKZ9" s="761"/>
      <c r="CLA9" s="761"/>
      <c r="CLB9" s="761"/>
      <c r="CLC9" s="761"/>
      <c r="CLD9" s="761"/>
      <c r="CLE9" s="761"/>
      <c r="CLF9" s="761"/>
      <c r="CLG9" s="761"/>
      <c r="CLH9" s="761"/>
      <c r="CLI9" s="761"/>
      <c r="CLJ9" s="761"/>
      <c r="CLK9" s="761"/>
      <c r="CLL9" s="761"/>
      <c r="CLM9" s="761"/>
      <c r="CLN9" s="761"/>
      <c r="CLO9" s="761"/>
      <c r="CLP9" s="761"/>
      <c r="CLQ9" s="761"/>
      <c r="CLR9" s="761"/>
      <c r="CLS9" s="761"/>
      <c r="CLT9" s="761"/>
      <c r="CLU9" s="761"/>
      <c r="CLV9" s="761"/>
      <c r="CLW9" s="761"/>
      <c r="CLX9" s="761"/>
      <c r="CLY9" s="761"/>
      <c r="CLZ9" s="761"/>
      <c r="CMA9" s="761"/>
      <c r="CMB9" s="761"/>
      <c r="CMC9" s="761"/>
      <c r="CMD9" s="761"/>
      <c r="CME9" s="761"/>
      <c r="CMF9" s="761"/>
      <c r="CMG9" s="761"/>
      <c r="CMH9" s="761"/>
      <c r="CMI9" s="761"/>
      <c r="CMJ9" s="761"/>
      <c r="CMK9" s="761"/>
      <c r="CML9" s="761"/>
      <c r="CMM9" s="761"/>
      <c r="CMN9" s="761"/>
      <c r="CMO9" s="761"/>
      <c r="CMP9" s="761"/>
      <c r="CMQ9" s="761"/>
      <c r="CMR9" s="761"/>
      <c r="CMS9" s="761"/>
      <c r="CMT9" s="761"/>
      <c r="CMU9" s="761"/>
      <c r="CMV9" s="761"/>
      <c r="CMW9" s="761"/>
      <c r="CMX9" s="761"/>
      <c r="CMY9" s="761"/>
      <c r="CMZ9" s="761"/>
      <c r="CNA9" s="761"/>
      <c r="CNB9" s="761"/>
      <c r="CNC9" s="761"/>
      <c r="CND9" s="761"/>
      <c r="CNE9" s="761"/>
      <c r="CNF9" s="761"/>
      <c r="CNG9" s="761"/>
      <c r="CNH9" s="761"/>
      <c r="CNI9" s="761"/>
      <c r="CNJ9" s="761"/>
      <c r="CNK9" s="761"/>
      <c r="CNL9" s="761"/>
      <c r="CNM9" s="761"/>
      <c r="CNN9" s="761"/>
      <c r="CNO9" s="761"/>
      <c r="CNP9" s="761"/>
      <c r="CNQ9" s="761"/>
      <c r="CNR9" s="761"/>
      <c r="CNS9" s="761"/>
      <c r="CNT9" s="761"/>
      <c r="CNU9" s="761"/>
      <c r="CNV9" s="761"/>
      <c r="CNW9" s="761"/>
      <c r="CNX9" s="761"/>
      <c r="CNY9" s="761"/>
      <c r="CNZ9" s="761"/>
      <c r="COA9" s="761"/>
      <c r="COB9" s="761"/>
      <c r="COC9" s="761"/>
      <c r="COD9" s="761"/>
      <c r="COE9" s="761"/>
      <c r="COF9" s="761"/>
      <c r="COG9" s="761"/>
      <c r="COH9" s="761"/>
      <c r="COI9" s="761"/>
      <c r="COJ9" s="761"/>
      <c r="COK9" s="761"/>
      <c r="COL9" s="761"/>
      <c r="COM9" s="761"/>
      <c r="CON9" s="761"/>
      <c r="COO9" s="761"/>
      <c r="COP9" s="761"/>
      <c r="COQ9" s="761"/>
      <c r="COR9" s="761"/>
      <c r="COS9" s="761"/>
      <c r="COT9" s="761"/>
      <c r="COU9" s="761"/>
      <c r="COV9" s="761"/>
      <c r="COW9" s="761"/>
      <c r="COX9" s="761"/>
      <c r="COY9" s="761"/>
      <c r="COZ9" s="761"/>
      <c r="CPA9" s="761"/>
      <c r="CPB9" s="761"/>
      <c r="CPC9" s="761"/>
      <c r="CPD9" s="761"/>
      <c r="CPE9" s="761"/>
      <c r="CPF9" s="761"/>
      <c r="CPG9" s="761"/>
      <c r="CPH9" s="761"/>
      <c r="CPI9" s="761"/>
      <c r="CPJ9" s="761"/>
      <c r="CPK9" s="761"/>
      <c r="CPL9" s="761"/>
      <c r="CPM9" s="761"/>
      <c r="CPN9" s="761"/>
      <c r="CPO9" s="761"/>
      <c r="CPP9" s="761"/>
      <c r="CPQ9" s="761"/>
      <c r="CPR9" s="761"/>
      <c r="CPS9" s="761"/>
      <c r="CPT9" s="761"/>
      <c r="CPU9" s="761"/>
      <c r="CPV9" s="761"/>
      <c r="CPW9" s="761"/>
      <c r="CPX9" s="761"/>
      <c r="CPY9" s="761"/>
      <c r="CPZ9" s="761"/>
      <c r="CQA9" s="761"/>
      <c r="CQB9" s="761"/>
      <c r="CQC9" s="761"/>
      <c r="CQD9" s="761"/>
      <c r="CQE9" s="761"/>
      <c r="CQF9" s="761"/>
      <c r="CQG9" s="761"/>
      <c r="CQH9" s="761"/>
      <c r="CQI9" s="761"/>
      <c r="CQJ9" s="761"/>
      <c r="CQK9" s="761"/>
      <c r="CQL9" s="761"/>
      <c r="CQM9" s="761"/>
      <c r="CQN9" s="761"/>
      <c r="CQO9" s="761"/>
      <c r="CQP9" s="761"/>
      <c r="CQQ9" s="761"/>
      <c r="CQR9" s="761"/>
      <c r="CQS9" s="761"/>
      <c r="CQT9" s="761"/>
      <c r="CQU9" s="761"/>
      <c r="CQV9" s="761"/>
      <c r="CQW9" s="761"/>
      <c r="CQX9" s="761"/>
      <c r="CQY9" s="761"/>
      <c r="CQZ9" s="761"/>
      <c r="CRA9" s="761"/>
      <c r="CRB9" s="761"/>
      <c r="CRC9" s="761"/>
      <c r="CRD9" s="761"/>
      <c r="CRE9" s="761"/>
      <c r="CRF9" s="761"/>
      <c r="CRG9" s="761"/>
      <c r="CRH9" s="761"/>
      <c r="CRI9" s="761"/>
      <c r="CRJ9" s="761"/>
      <c r="CRK9" s="761"/>
      <c r="CRL9" s="761"/>
      <c r="CRM9" s="761"/>
      <c r="CRN9" s="761"/>
      <c r="CRO9" s="761"/>
      <c r="CRP9" s="761"/>
      <c r="CRQ9" s="761"/>
      <c r="CRR9" s="761"/>
      <c r="CRS9" s="761"/>
      <c r="CRT9" s="761"/>
      <c r="CRU9" s="761"/>
      <c r="CRV9" s="761"/>
      <c r="CRW9" s="761"/>
      <c r="CRX9" s="761"/>
      <c r="CRY9" s="761"/>
      <c r="CRZ9" s="761"/>
      <c r="CSA9" s="761"/>
      <c r="CSB9" s="761"/>
      <c r="CSC9" s="761"/>
      <c r="CSD9" s="761"/>
      <c r="CSE9" s="761"/>
      <c r="CSF9" s="761"/>
      <c r="CSG9" s="761"/>
      <c r="CSH9" s="761"/>
      <c r="CSI9" s="761"/>
      <c r="CSJ9" s="761"/>
      <c r="CSK9" s="761"/>
      <c r="CSL9" s="761"/>
      <c r="CSM9" s="761"/>
      <c r="CSN9" s="761"/>
      <c r="CSO9" s="761"/>
      <c r="CSP9" s="761"/>
      <c r="CSQ9" s="761"/>
      <c r="CSR9" s="761"/>
      <c r="CSS9" s="761"/>
      <c r="CST9" s="761"/>
      <c r="CSU9" s="761"/>
      <c r="CSV9" s="761"/>
      <c r="CSW9" s="761"/>
      <c r="CSX9" s="761"/>
      <c r="CSY9" s="761"/>
      <c r="CSZ9" s="761"/>
      <c r="CTA9" s="761"/>
      <c r="CTB9" s="761"/>
      <c r="CTC9" s="761"/>
      <c r="CTD9" s="761"/>
      <c r="CTE9" s="761"/>
      <c r="CTF9" s="761"/>
      <c r="CTG9" s="761"/>
      <c r="CTH9" s="761"/>
      <c r="CTI9" s="761"/>
      <c r="CTJ9" s="761"/>
      <c r="CTK9" s="761"/>
      <c r="CTL9" s="761"/>
      <c r="CTM9" s="761"/>
      <c r="CTN9" s="761"/>
      <c r="CTO9" s="761"/>
      <c r="CTP9" s="761"/>
      <c r="CTQ9" s="761"/>
      <c r="CTR9" s="761"/>
      <c r="CTS9" s="761"/>
      <c r="CTT9" s="761"/>
      <c r="CTU9" s="761"/>
      <c r="CTV9" s="761"/>
      <c r="CTW9" s="761"/>
      <c r="CTX9" s="761"/>
      <c r="CTY9" s="761"/>
      <c r="CTZ9" s="761"/>
      <c r="CUA9" s="761"/>
      <c r="CUB9" s="761"/>
      <c r="CUC9" s="761"/>
      <c r="CUD9" s="761"/>
      <c r="CUE9" s="761"/>
      <c r="CUF9" s="761"/>
      <c r="CUG9" s="761"/>
      <c r="CUH9" s="761"/>
      <c r="CUI9" s="761"/>
      <c r="CUJ9" s="761"/>
      <c r="CUK9" s="761"/>
      <c r="CUL9" s="761"/>
      <c r="CUM9" s="761"/>
      <c r="CUN9" s="761"/>
      <c r="CUO9" s="761"/>
      <c r="CUP9" s="761"/>
      <c r="CUQ9" s="761"/>
      <c r="CUR9" s="761"/>
      <c r="CUS9" s="761"/>
      <c r="CUT9" s="761"/>
      <c r="CUU9" s="761"/>
      <c r="CUV9" s="761"/>
      <c r="CUW9" s="761"/>
      <c r="CUX9" s="761"/>
      <c r="CUY9" s="761"/>
      <c r="CUZ9" s="761"/>
      <c r="CVA9" s="761"/>
      <c r="CVB9" s="761"/>
      <c r="CVC9" s="761"/>
      <c r="CVD9" s="761"/>
      <c r="CVE9" s="761"/>
      <c r="CVF9" s="761"/>
      <c r="CVG9" s="761"/>
      <c r="CVH9" s="761"/>
      <c r="CVI9" s="761"/>
      <c r="CVJ9" s="761"/>
      <c r="CVK9" s="761"/>
      <c r="CVL9" s="761"/>
      <c r="CVM9" s="761"/>
      <c r="CVN9" s="761"/>
      <c r="CVO9" s="761"/>
      <c r="CVP9" s="761"/>
      <c r="CVQ9" s="761"/>
      <c r="CVR9" s="761"/>
      <c r="CVS9" s="761"/>
      <c r="CVT9" s="761"/>
      <c r="CVU9" s="761"/>
      <c r="CVV9" s="761"/>
      <c r="CVW9" s="761"/>
      <c r="CVX9" s="761"/>
      <c r="CVY9" s="761"/>
      <c r="CVZ9" s="761"/>
      <c r="CWA9" s="761"/>
      <c r="CWB9" s="761"/>
      <c r="CWC9" s="761"/>
      <c r="CWD9" s="761"/>
      <c r="CWE9" s="761"/>
      <c r="CWF9" s="761"/>
      <c r="CWG9" s="761"/>
      <c r="CWH9" s="761"/>
      <c r="CWI9" s="761"/>
      <c r="CWJ9" s="761"/>
      <c r="CWK9" s="761"/>
      <c r="CWL9" s="761"/>
      <c r="CWM9" s="761"/>
      <c r="CWN9" s="761"/>
      <c r="CWO9" s="761"/>
      <c r="CWP9" s="761"/>
      <c r="CWQ9" s="761"/>
      <c r="CWR9" s="761"/>
      <c r="CWS9" s="761"/>
      <c r="CWT9" s="761"/>
      <c r="CWU9" s="761"/>
      <c r="CWV9" s="761"/>
      <c r="CWW9" s="761"/>
      <c r="CWX9" s="761"/>
      <c r="CWY9" s="761"/>
      <c r="CWZ9" s="761"/>
      <c r="CXA9" s="761"/>
      <c r="CXB9" s="761"/>
      <c r="CXC9" s="761"/>
      <c r="CXD9" s="761"/>
      <c r="CXE9" s="761"/>
      <c r="CXF9" s="761"/>
      <c r="CXG9" s="761"/>
      <c r="CXH9" s="761"/>
      <c r="CXI9" s="761"/>
      <c r="CXJ9" s="761"/>
      <c r="CXK9" s="761"/>
      <c r="CXL9" s="761"/>
      <c r="CXM9" s="761"/>
      <c r="CXN9" s="761"/>
      <c r="CXO9" s="761"/>
      <c r="CXP9" s="761"/>
      <c r="CXQ9" s="761"/>
      <c r="CXR9" s="761"/>
      <c r="CXS9" s="761"/>
      <c r="CXT9" s="761"/>
      <c r="CXU9" s="761"/>
      <c r="CXV9" s="761"/>
      <c r="CXW9" s="761"/>
      <c r="CXX9" s="761"/>
      <c r="CXY9" s="761"/>
      <c r="CXZ9" s="761"/>
      <c r="CYA9" s="761"/>
      <c r="CYB9" s="761"/>
      <c r="CYC9" s="761"/>
      <c r="CYD9" s="761"/>
      <c r="CYE9" s="761"/>
      <c r="CYF9" s="761"/>
      <c r="CYG9" s="761"/>
      <c r="CYH9" s="761"/>
      <c r="CYI9" s="761"/>
      <c r="CYJ9" s="761"/>
      <c r="CYK9" s="761"/>
      <c r="CYL9" s="761"/>
      <c r="CYM9" s="761"/>
      <c r="CYN9" s="761"/>
      <c r="CYO9" s="761"/>
      <c r="CYP9" s="761"/>
      <c r="CYQ9" s="761"/>
      <c r="CYR9" s="761"/>
      <c r="CYS9" s="761"/>
      <c r="CYT9" s="761"/>
      <c r="CYU9" s="761"/>
      <c r="CYV9" s="761"/>
      <c r="CYW9" s="761"/>
      <c r="CYX9" s="761"/>
      <c r="CYY9" s="761"/>
      <c r="CYZ9" s="761"/>
      <c r="CZA9" s="761"/>
      <c r="CZB9" s="761"/>
      <c r="CZC9" s="761"/>
      <c r="CZD9" s="761"/>
      <c r="CZE9" s="761"/>
      <c r="CZF9" s="761"/>
      <c r="CZG9" s="761"/>
      <c r="CZH9" s="761"/>
      <c r="CZI9" s="761"/>
      <c r="CZJ9" s="761"/>
      <c r="CZK9" s="761"/>
      <c r="CZL9" s="761"/>
      <c r="CZM9" s="761"/>
      <c r="CZN9" s="761"/>
      <c r="CZO9" s="761"/>
      <c r="CZP9" s="761"/>
      <c r="CZQ9" s="761"/>
      <c r="CZR9" s="761"/>
      <c r="CZS9" s="761"/>
      <c r="CZT9" s="761"/>
      <c r="CZU9" s="761"/>
      <c r="CZV9" s="761"/>
      <c r="CZW9" s="761"/>
      <c r="CZX9" s="761"/>
      <c r="CZY9" s="761"/>
      <c r="CZZ9" s="761"/>
      <c r="DAA9" s="761"/>
      <c r="DAB9" s="761"/>
      <c r="DAC9" s="761"/>
      <c r="DAD9" s="761"/>
      <c r="DAE9" s="761"/>
      <c r="DAF9" s="761"/>
      <c r="DAG9" s="761"/>
      <c r="DAH9" s="761"/>
      <c r="DAI9" s="761"/>
      <c r="DAJ9" s="761"/>
      <c r="DAK9" s="761"/>
      <c r="DAL9" s="761"/>
      <c r="DAM9" s="761"/>
      <c r="DAN9" s="761"/>
      <c r="DAO9" s="761"/>
      <c r="DAP9" s="761"/>
      <c r="DAQ9" s="761"/>
      <c r="DAR9" s="761"/>
      <c r="DAS9" s="761"/>
      <c r="DAT9" s="761"/>
      <c r="DAU9" s="761"/>
      <c r="DAV9" s="761"/>
      <c r="DAW9" s="761"/>
      <c r="DAX9" s="761"/>
      <c r="DAY9" s="761"/>
      <c r="DAZ9" s="761"/>
      <c r="DBA9" s="761"/>
      <c r="DBB9" s="761"/>
      <c r="DBC9" s="761"/>
      <c r="DBD9" s="761"/>
      <c r="DBE9" s="761"/>
      <c r="DBF9" s="761"/>
      <c r="DBG9" s="761"/>
      <c r="DBH9" s="761"/>
      <c r="DBI9" s="761"/>
      <c r="DBJ9" s="761"/>
      <c r="DBK9" s="761"/>
      <c r="DBL9" s="761"/>
      <c r="DBM9" s="761"/>
      <c r="DBN9" s="761"/>
      <c r="DBO9" s="761"/>
      <c r="DBP9" s="761"/>
      <c r="DBQ9" s="761"/>
      <c r="DBR9" s="761"/>
      <c r="DBS9" s="761"/>
      <c r="DBT9" s="761"/>
      <c r="DBU9" s="761"/>
      <c r="DBV9" s="761"/>
      <c r="DBW9" s="761"/>
      <c r="DBX9" s="761"/>
      <c r="DBY9" s="761"/>
      <c r="DBZ9" s="761"/>
      <c r="DCA9" s="761"/>
      <c r="DCB9" s="761"/>
      <c r="DCC9" s="761"/>
      <c r="DCD9" s="761"/>
      <c r="DCE9" s="761"/>
      <c r="DCF9" s="761"/>
      <c r="DCG9" s="761"/>
      <c r="DCH9" s="761"/>
      <c r="DCI9" s="761"/>
      <c r="DCJ9" s="761"/>
      <c r="DCK9" s="761"/>
      <c r="DCL9" s="761"/>
      <c r="DCM9" s="761"/>
      <c r="DCN9" s="761"/>
      <c r="DCO9" s="761"/>
      <c r="DCP9" s="761"/>
      <c r="DCQ9" s="761"/>
      <c r="DCR9" s="761"/>
      <c r="DCS9" s="761"/>
      <c r="DCT9" s="761"/>
      <c r="DCU9" s="761"/>
      <c r="DCV9" s="761"/>
      <c r="DCW9" s="761"/>
      <c r="DCX9" s="761"/>
      <c r="DCY9" s="761"/>
      <c r="DCZ9" s="761"/>
      <c r="DDA9" s="761"/>
      <c r="DDB9" s="761"/>
      <c r="DDC9" s="761"/>
      <c r="DDD9" s="761"/>
      <c r="DDE9" s="761"/>
      <c r="DDF9" s="761"/>
      <c r="DDG9" s="761"/>
      <c r="DDH9" s="761"/>
      <c r="DDI9" s="761"/>
      <c r="DDJ9" s="761"/>
      <c r="DDK9" s="761"/>
      <c r="DDL9" s="761"/>
      <c r="DDM9" s="761"/>
      <c r="DDN9" s="761"/>
      <c r="DDO9" s="761"/>
      <c r="DDP9" s="761"/>
      <c r="DDQ9" s="761"/>
      <c r="DDR9" s="761"/>
      <c r="DDS9" s="761"/>
      <c r="DDT9" s="761"/>
      <c r="DDU9" s="761"/>
      <c r="DDV9" s="761"/>
      <c r="DDW9" s="761"/>
      <c r="DDX9" s="761"/>
      <c r="DDY9" s="761"/>
      <c r="DDZ9" s="761"/>
      <c r="DEA9" s="761"/>
      <c r="DEB9" s="761"/>
      <c r="DEC9" s="761"/>
      <c r="DED9" s="761"/>
      <c r="DEE9" s="761"/>
      <c r="DEF9" s="761"/>
      <c r="DEG9" s="761"/>
      <c r="DEH9" s="761"/>
      <c r="DEI9" s="761"/>
      <c r="DEJ9" s="761"/>
      <c r="DEK9" s="761"/>
      <c r="DEL9" s="761"/>
      <c r="DEM9" s="761"/>
      <c r="DEN9" s="761"/>
      <c r="DEO9" s="761"/>
      <c r="DEP9" s="761"/>
      <c r="DEQ9" s="761"/>
      <c r="DER9" s="761"/>
      <c r="DES9" s="761"/>
      <c r="DET9" s="761"/>
      <c r="DEU9" s="761"/>
      <c r="DEV9" s="761"/>
      <c r="DEW9" s="761"/>
      <c r="DEX9" s="761"/>
      <c r="DEY9" s="761"/>
      <c r="DEZ9" s="761"/>
      <c r="DFA9" s="761"/>
      <c r="DFB9" s="761"/>
      <c r="DFC9" s="761"/>
      <c r="DFD9" s="761"/>
      <c r="DFE9" s="761"/>
      <c r="DFF9" s="761"/>
      <c r="DFG9" s="761"/>
      <c r="DFH9" s="761"/>
      <c r="DFI9" s="761"/>
      <c r="DFJ9" s="761"/>
      <c r="DFK9" s="761"/>
      <c r="DFL9" s="761"/>
      <c r="DFM9" s="761"/>
      <c r="DFN9" s="761"/>
      <c r="DFO9" s="761"/>
      <c r="DFP9" s="761"/>
      <c r="DFQ9" s="761"/>
      <c r="DFR9" s="761"/>
      <c r="DFS9" s="761"/>
      <c r="DFT9" s="761"/>
      <c r="DFU9" s="761"/>
      <c r="DFV9" s="761"/>
      <c r="DFW9" s="761"/>
      <c r="DFX9" s="761"/>
      <c r="DFY9" s="761"/>
      <c r="DFZ9" s="761"/>
      <c r="DGA9" s="761"/>
      <c r="DGB9" s="761"/>
      <c r="DGC9" s="761"/>
      <c r="DGD9" s="761"/>
      <c r="DGE9" s="761"/>
      <c r="DGF9" s="761"/>
      <c r="DGG9" s="761"/>
      <c r="DGH9" s="761"/>
      <c r="DGI9" s="761"/>
      <c r="DGJ9" s="761"/>
      <c r="DGK9" s="761"/>
      <c r="DGL9" s="761"/>
      <c r="DGM9" s="761"/>
      <c r="DGN9" s="761"/>
      <c r="DGO9" s="761"/>
      <c r="DGP9" s="761"/>
      <c r="DGQ9" s="761"/>
      <c r="DGR9" s="761"/>
      <c r="DGS9" s="761"/>
      <c r="DGT9" s="761"/>
      <c r="DGU9" s="761"/>
      <c r="DGV9" s="761"/>
      <c r="DGW9" s="761"/>
      <c r="DGX9" s="761"/>
      <c r="DGY9" s="761"/>
      <c r="DGZ9" s="761"/>
      <c r="DHA9" s="761"/>
      <c r="DHB9" s="761"/>
      <c r="DHC9" s="761"/>
      <c r="DHD9" s="761"/>
      <c r="DHE9" s="761"/>
      <c r="DHF9" s="761"/>
      <c r="DHG9" s="761"/>
      <c r="DHH9" s="761"/>
      <c r="DHI9" s="761"/>
      <c r="DHJ9" s="761"/>
      <c r="DHK9" s="761"/>
      <c r="DHL9" s="761"/>
      <c r="DHM9" s="761"/>
      <c r="DHN9" s="761"/>
      <c r="DHO9" s="761"/>
      <c r="DHP9" s="761"/>
      <c r="DHQ9" s="761"/>
      <c r="DHR9" s="761"/>
      <c r="DHS9" s="761"/>
      <c r="DHT9" s="761"/>
      <c r="DHU9" s="761"/>
      <c r="DHV9" s="761"/>
      <c r="DHW9" s="761"/>
      <c r="DHX9" s="761"/>
      <c r="DHY9" s="761"/>
      <c r="DHZ9" s="761"/>
      <c r="DIA9" s="761"/>
      <c r="DIB9" s="761"/>
      <c r="DIC9" s="761"/>
      <c r="DID9" s="761"/>
      <c r="DIE9" s="761"/>
      <c r="DIF9" s="761"/>
      <c r="DIG9" s="761"/>
      <c r="DIH9" s="761"/>
      <c r="DII9" s="761"/>
      <c r="DIJ9" s="761"/>
      <c r="DIK9" s="761"/>
      <c r="DIL9" s="761"/>
      <c r="DIM9" s="761"/>
      <c r="DIN9" s="761"/>
      <c r="DIO9" s="761"/>
      <c r="DIP9" s="761"/>
      <c r="DIQ9" s="761"/>
      <c r="DIR9" s="761"/>
      <c r="DIS9" s="761"/>
      <c r="DIT9" s="761"/>
      <c r="DIU9" s="761"/>
      <c r="DIV9" s="761"/>
      <c r="DIW9" s="761"/>
      <c r="DIX9" s="761"/>
      <c r="DIY9" s="761"/>
      <c r="DIZ9" s="761"/>
      <c r="DJA9" s="761"/>
      <c r="DJB9" s="761"/>
      <c r="DJC9" s="761"/>
      <c r="DJD9" s="761"/>
      <c r="DJE9" s="761"/>
      <c r="DJF9" s="761"/>
      <c r="DJG9" s="761"/>
      <c r="DJH9" s="761"/>
      <c r="DJI9" s="761"/>
      <c r="DJJ9" s="761"/>
      <c r="DJK9" s="761"/>
      <c r="DJL9" s="761"/>
      <c r="DJM9" s="761"/>
      <c r="DJN9" s="761"/>
      <c r="DJO9" s="761"/>
      <c r="DJP9" s="761"/>
      <c r="DJQ9" s="761"/>
      <c r="DJR9" s="761"/>
      <c r="DJS9" s="761"/>
      <c r="DJT9" s="761"/>
      <c r="DJU9" s="761"/>
      <c r="DJV9" s="761"/>
      <c r="DJW9" s="761"/>
      <c r="DJX9" s="761"/>
      <c r="DJY9" s="761"/>
      <c r="DJZ9" s="761"/>
      <c r="DKA9" s="761"/>
      <c r="DKB9" s="761"/>
      <c r="DKC9" s="761"/>
      <c r="DKD9" s="761"/>
      <c r="DKE9" s="761"/>
      <c r="DKF9" s="761"/>
      <c r="DKG9" s="761"/>
      <c r="DKH9" s="761"/>
      <c r="DKI9" s="761"/>
      <c r="DKJ9" s="761"/>
      <c r="DKK9" s="761"/>
      <c r="DKL9" s="761"/>
      <c r="DKM9" s="761"/>
      <c r="DKN9" s="761"/>
      <c r="DKO9" s="761"/>
      <c r="DKP9" s="761"/>
      <c r="DKQ9" s="761"/>
      <c r="DKR9" s="761"/>
      <c r="DKS9" s="761"/>
      <c r="DKT9" s="761"/>
      <c r="DKU9" s="761"/>
      <c r="DKV9" s="761"/>
      <c r="DKW9" s="761"/>
      <c r="DKX9" s="761"/>
      <c r="DKY9" s="761"/>
      <c r="DKZ9" s="761"/>
      <c r="DLA9" s="761"/>
      <c r="DLB9" s="761"/>
      <c r="DLC9" s="761"/>
      <c r="DLD9" s="761"/>
      <c r="DLE9" s="761"/>
      <c r="DLF9" s="761"/>
      <c r="DLG9" s="761"/>
      <c r="DLH9" s="761"/>
      <c r="DLI9" s="761"/>
      <c r="DLJ9" s="761"/>
      <c r="DLK9" s="761"/>
      <c r="DLL9" s="761"/>
      <c r="DLM9" s="761"/>
      <c r="DLN9" s="761"/>
      <c r="DLO9" s="761"/>
      <c r="DLP9" s="761"/>
      <c r="DLQ9" s="761"/>
      <c r="DLR9" s="761"/>
      <c r="DLS9" s="761"/>
      <c r="DLT9" s="761"/>
      <c r="DLU9" s="761"/>
      <c r="DLV9" s="761"/>
      <c r="DLW9" s="761"/>
      <c r="DLX9" s="761"/>
      <c r="DLY9" s="761"/>
      <c r="DLZ9" s="761"/>
      <c r="DMA9" s="761"/>
      <c r="DMB9" s="761"/>
      <c r="DMC9" s="761"/>
      <c r="DMD9" s="761"/>
      <c r="DME9" s="761"/>
      <c r="DMF9" s="761"/>
      <c r="DMG9" s="761"/>
      <c r="DMH9" s="761"/>
      <c r="DMI9" s="761"/>
      <c r="DMJ9" s="761"/>
      <c r="DMK9" s="761"/>
      <c r="DML9" s="761"/>
      <c r="DMM9" s="761"/>
      <c r="DMN9" s="761"/>
      <c r="DMO9" s="761"/>
      <c r="DMP9" s="761"/>
      <c r="DMQ9" s="761"/>
      <c r="DMR9" s="761"/>
      <c r="DMS9" s="761"/>
      <c r="DMT9" s="761"/>
      <c r="DMU9" s="761"/>
      <c r="DMV9" s="761"/>
      <c r="DMW9" s="761"/>
      <c r="DMX9" s="761"/>
      <c r="DMY9" s="761"/>
      <c r="DMZ9" s="761"/>
      <c r="DNA9" s="761"/>
      <c r="DNB9" s="761"/>
      <c r="DNC9" s="761"/>
      <c r="DND9" s="761"/>
      <c r="DNE9" s="761"/>
      <c r="DNF9" s="761"/>
      <c r="DNG9" s="761"/>
      <c r="DNH9" s="761"/>
      <c r="DNI9" s="761"/>
      <c r="DNJ9" s="761"/>
      <c r="DNK9" s="761"/>
      <c r="DNL9" s="761"/>
      <c r="DNM9" s="761"/>
      <c r="DNN9" s="761"/>
      <c r="DNO9" s="761"/>
      <c r="DNP9" s="761"/>
      <c r="DNQ9" s="761"/>
      <c r="DNR9" s="761"/>
      <c r="DNS9" s="761"/>
      <c r="DNT9" s="761"/>
      <c r="DNU9" s="761"/>
      <c r="DNV9" s="761"/>
      <c r="DNW9" s="761"/>
      <c r="DNX9" s="761"/>
      <c r="DNY9" s="761"/>
      <c r="DNZ9" s="761"/>
      <c r="DOA9" s="761"/>
      <c r="DOB9" s="761"/>
      <c r="DOC9" s="761"/>
      <c r="DOD9" s="761"/>
      <c r="DOE9" s="761"/>
      <c r="DOF9" s="761"/>
      <c r="DOG9" s="761"/>
      <c r="DOH9" s="761"/>
      <c r="DOI9" s="761"/>
      <c r="DOJ9" s="761"/>
      <c r="DOK9" s="761"/>
      <c r="DOL9" s="761"/>
      <c r="DOM9" s="761"/>
      <c r="DON9" s="761"/>
      <c r="DOO9" s="761"/>
      <c r="DOP9" s="761"/>
      <c r="DOQ9" s="761"/>
      <c r="DOR9" s="761"/>
      <c r="DOS9" s="761"/>
      <c r="DOT9" s="761"/>
      <c r="DOU9" s="761"/>
      <c r="DOV9" s="761"/>
      <c r="DOW9" s="761"/>
      <c r="DOX9" s="761"/>
      <c r="DOY9" s="761"/>
      <c r="DOZ9" s="761"/>
      <c r="DPA9" s="761"/>
      <c r="DPB9" s="761"/>
      <c r="DPC9" s="761"/>
      <c r="DPD9" s="761"/>
      <c r="DPE9" s="761"/>
      <c r="DPF9" s="761"/>
      <c r="DPG9" s="761"/>
      <c r="DPH9" s="761"/>
      <c r="DPI9" s="761"/>
      <c r="DPJ9" s="761"/>
      <c r="DPK9" s="761"/>
      <c r="DPL9" s="761"/>
      <c r="DPM9" s="761"/>
      <c r="DPN9" s="761"/>
      <c r="DPO9" s="761"/>
      <c r="DPP9" s="761"/>
      <c r="DPQ9" s="761"/>
      <c r="DPR9" s="761"/>
      <c r="DPS9" s="761"/>
      <c r="DPT9" s="761"/>
      <c r="DPU9" s="761"/>
      <c r="DPV9" s="761"/>
      <c r="DPW9" s="761"/>
      <c r="DPX9" s="761"/>
      <c r="DPY9" s="761"/>
      <c r="DPZ9" s="761"/>
      <c r="DQA9" s="761"/>
      <c r="DQB9" s="761"/>
      <c r="DQC9" s="761"/>
      <c r="DQD9" s="761"/>
      <c r="DQE9" s="761"/>
      <c r="DQF9" s="761"/>
      <c r="DQG9" s="761"/>
      <c r="DQH9" s="761"/>
      <c r="DQI9" s="761"/>
      <c r="DQJ9" s="761"/>
      <c r="DQK9" s="761"/>
      <c r="DQL9" s="761"/>
      <c r="DQM9" s="761"/>
      <c r="DQN9" s="761"/>
      <c r="DQO9" s="761"/>
      <c r="DQP9" s="761"/>
      <c r="DQQ9" s="761"/>
      <c r="DQR9" s="761"/>
      <c r="DQS9" s="761"/>
      <c r="DQT9" s="761"/>
      <c r="DQU9" s="761"/>
      <c r="DQV9" s="761"/>
      <c r="DQW9" s="761"/>
      <c r="DQX9" s="761"/>
      <c r="DQY9" s="761"/>
      <c r="DQZ9" s="761"/>
      <c r="DRA9" s="761"/>
      <c r="DRB9" s="761"/>
      <c r="DRC9" s="761"/>
      <c r="DRD9" s="761"/>
      <c r="DRE9" s="761"/>
      <c r="DRF9" s="761"/>
      <c r="DRG9" s="761"/>
      <c r="DRH9" s="761"/>
      <c r="DRI9" s="761"/>
      <c r="DRJ9" s="761"/>
      <c r="DRK9" s="761"/>
      <c r="DRL9" s="761"/>
      <c r="DRM9" s="761"/>
      <c r="DRN9" s="761"/>
      <c r="DRO9" s="761"/>
      <c r="DRP9" s="761"/>
      <c r="DRQ9" s="761"/>
      <c r="DRR9" s="761"/>
      <c r="DRS9" s="761"/>
      <c r="DRT9" s="761"/>
      <c r="DRU9" s="761"/>
      <c r="DRV9" s="761"/>
      <c r="DRW9" s="761"/>
      <c r="DRX9" s="761"/>
      <c r="DRY9" s="761"/>
      <c r="DRZ9" s="761"/>
      <c r="DSA9" s="761"/>
      <c r="DSB9" s="761"/>
      <c r="DSC9" s="761"/>
      <c r="DSD9" s="761"/>
      <c r="DSE9" s="761"/>
      <c r="DSF9" s="761"/>
      <c r="DSG9" s="761"/>
      <c r="DSH9" s="761"/>
      <c r="DSI9" s="761"/>
      <c r="DSJ9" s="761"/>
      <c r="DSK9" s="761"/>
      <c r="DSL9" s="761"/>
      <c r="DSM9" s="761"/>
      <c r="DSN9" s="761"/>
      <c r="DSO9" s="761"/>
      <c r="DSP9" s="761"/>
      <c r="DSQ9" s="761"/>
      <c r="DSR9" s="761"/>
      <c r="DSS9" s="761"/>
      <c r="DST9" s="761"/>
      <c r="DSU9" s="761"/>
      <c r="DSV9" s="761"/>
      <c r="DSW9" s="761"/>
      <c r="DSX9" s="761"/>
      <c r="DSY9" s="761"/>
      <c r="DSZ9" s="761"/>
      <c r="DTA9" s="761"/>
      <c r="DTB9" s="761"/>
      <c r="DTC9" s="761"/>
      <c r="DTD9" s="761"/>
      <c r="DTE9" s="761"/>
      <c r="DTF9" s="761"/>
      <c r="DTG9" s="761"/>
      <c r="DTH9" s="761"/>
      <c r="DTI9" s="761"/>
      <c r="DTJ9" s="761"/>
      <c r="DTK9" s="761"/>
      <c r="DTL9" s="761"/>
      <c r="DTM9" s="761"/>
      <c r="DTN9" s="761"/>
      <c r="DTO9" s="761"/>
      <c r="DTP9" s="761"/>
      <c r="DTQ9" s="761"/>
      <c r="DTR9" s="761"/>
      <c r="DTS9" s="761"/>
      <c r="DTT9" s="761"/>
      <c r="DTU9" s="761"/>
      <c r="DTV9" s="761"/>
      <c r="DTW9" s="761"/>
      <c r="DTX9" s="761"/>
      <c r="DTY9" s="761"/>
      <c r="DTZ9" s="761"/>
      <c r="DUA9" s="761"/>
      <c r="DUB9" s="761"/>
      <c r="DUC9" s="761"/>
      <c r="DUD9" s="761"/>
      <c r="DUE9" s="761"/>
      <c r="DUF9" s="761"/>
      <c r="DUG9" s="761"/>
      <c r="DUH9" s="761"/>
      <c r="DUI9" s="761"/>
      <c r="DUJ9" s="761"/>
      <c r="DUK9" s="761"/>
      <c r="DUL9" s="761"/>
      <c r="DUM9" s="761"/>
      <c r="DUN9" s="761"/>
      <c r="DUO9" s="761"/>
      <c r="DUP9" s="761"/>
      <c r="DUQ9" s="761"/>
      <c r="DUR9" s="761"/>
      <c r="DUS9" s="761"/>
      <c r="DUT9" s="761"/>
      <c r="DUU9" s="761"/>
      <c r="DUV9" s="761"/>
      <c r="DUW9" s="761"/>
      <c r="DUX9" s="761"/>
      <c r="DUY9" s="761"/>
      <c r="DUZ9" s="761"/>
      <c r="DVA9" s="761"/>
      <c r="DVB9" s="761"/>
      <c r="DVC9" s="761"/>
      <c r="DVD9" s="761"/>
      <c r="DVE9" s="761"/>
      <c r="DVF9" s="761"/>
      <c r="DVG9" s="761"/>
      <c r="DVH9" s="761"/>
      <c r="DVI9" s="761"/>
      <c r="DVJ9" s="761"/>
      <c r="DVK9" s="761"/>
      <c r="DVL9" s="761"/>
      <c r="DVM9" s="761"/>
      <c r="DVN9" s="761"/>
      <c r="DVO9" s="761"/>
      <c r="DVP9" s="761"/>
      <c r="DVQ9" s="761"/>
      <c r="DVR9" s="761"/>
      <c r="DVS9" s="761"/>
      <c r="DVT9" s="761"/>
      <c r="DVU9" s="761"/>
      <c r="DVV9" s="761"/>
      <c r="DVW9" s="761"/>
      <c r="DVX9" s="761"/>
      <c r="DVY9" s="761"/>
      <c r="DVZ9" s="761"/>
      <c r="DWA9" s="761"/>
      <c r="DWB9" s="761"/>
      <c r="DWC9" s="761"/>
      <c r="DWD9" s="761"/>
      <c r="DWE9" s="761"/>
      <c r="DWF9" s="761"/>
      <c r="DWG9" s="761"/>
      <c r="DWH9" s="761"/>
      <c r="DWI9" s="761"/>
      <c r="DWJ9" s="761"/>
      <c r="DWK9" s="761"/>
      <c r="DWL9" s="761"/>
      <c r="DWM9" s="761"/>
      <c r="DWN9" s="761"/>
      <c r="DWO9" s="761"/>
      <c r="DWP9" s="761"/>
      <c r="DWQ9" s="761"/>
      <c r="DWR9" s="761"/>
      <c r="DWS9" s="761"/>
      <c r="DWT9" s="761"/>
      <c r="DWU9" s="761"/>
      <c r="DWV9" s="761"/>
      <c r="DWW9" s="761"/>
      <c r="DWX9" s="761"/>
      <c r="DWY9" s="761"/>
      <c r="DWZ9" s="761"/>
      <c r="DXA9" s="761"/>
      <c r="DXB9" s="761"/>
      <c r="DXC9" s="761"/>
      <c r="DXD9" s="761"/>
      <c r="DXE9" s="761"/>
      <c r="DXF9" s="761"/>
      <c r="DXG9" s="761"/>
      <c r="DXH9" s="761"/>
      <c r="DXI9" s="761"/>
      <c r="DXJ9" s="761"/>
      <c r="DXK9" s="761"/>
      <c r="DXL9" s="761"/>
      <c r="DXM9" s="761"/>
      <c r="DXN9" s="761"/>
      <c r="DXO9" s="761"/>
      <c r="DXP9" s="761"/>
      <c r="DXQ9" s="761"/>
      <c r="DXR9" s="761"/>
      <c r="DXS9" s="761"/>
      <c r="DXT9" s="761"/>
      <c r="DXU9" s="761"/>
      <c r="DXV9" s="761"/>
      <c r="DXW9" s="761"/>
      <c r="DXX9" s="761"/>
      <c r="DXY9" s="761"/>
      <c r="DXZ9" s="761"/>
      <c r="DYA9" s="761"/>
      <c r="DYB9" s="761"/>
      <c r="DYC9" s="761"/>
      <c r="DYD9" s="761"/>
      <c r="DYE9" s="761"/>
      <c r="DYF9" s="761"/>
      <c r="DYG9" s="761"/>
      <c r="DYH9" s="761"/>
      <c r="DYI9" s="761"/>
      <c r="DYJ9" s="761"/>
      <c r="DYK9" s="761"/>
      <c r="DYL9" s="761"/>
      <c r="DYM9" s="761"/>
      <c r="DYN9" s="761"/>
      <c r="DYO9" s="761"/>
      <c r="DYP9" s="761"/>
      <c r="DYQ9" s="761"/>
      <c r="DYR9" s="761"/>
      <c r="DYS9" s="761"/>
      <c r="DYT9" s="761"/>
      <c r="DYU9" s="761"/>
      <c r="DYV9" s="761"/>
      <c r="DYW9" s="761"/>
      <c r="DYX9" s="761"/>
      <c r="DYY9" s="761"/>
      <c r="DYZ9" s="761"/>
      <c r="DZA9" s="761"/>
      <c r="DZB9" s="761"/>
      <c r="DZC9" s="761"/>
      <c r="DZD9" s="761"/>
      <c r="DZE9" s="761"/>
      <c r="DZF9" s="761"/>
      <c r="DZG9" s="761"/>
      <c r="DZH9" s="761"/>
      <c r="DZI9" s="761"/>
      <c r="DZJ9" s="761"/>
      <c r="DZK9" s="761"/>
      <c r="DZL9" s="761"/>
      <c r="DZM9" s="761"/>
      <c r="DZN9" s="761"/>
      <c r="DZO9" s="761"/>
      <c r="DZP9" s="761"/>
      <c r="DZQ9" s="761"/>
      <c r="DZR9" s="761"/>
      <c r="DZS9" s="761"/>
      <c r="DZT9" s="761"/>
      <c r="DZU9" s="761"/>
      <c r="DZV9" s="761"/>
      <c r="DZW9" s="761"/>
      <c r="DZX9" s="761"/>
      <c r="DZY9" s="761"/>
      <c r="DZZ9" s="761"/>
      <c r="EAA9" s="761"/>
      <c r="EAB9" s="761"/>
      <c r="EAC9" s="761"/>
      <c r="EAD9" s="761"/>
      <c r="EAE9" s="761"/>
      <c r="EAF9" s="761"/>
      <c r="EAG9" s="761"/>
      <c r="EAH9" s="761"/>
      <c r="EAI9" s="761"/>
      <c r="EAJ9" s="761"/>
      <c r="EAK9" s="761"/>
      <c r="EAL9" s="761"/>
      <c r="EAM9" s="761"/>
      <c r="EAN9" s="761"/>
      <c r="EAO9" s="761"/>
      <c r="EAP9" s="761"/>
      <c r="EAQ9" s="761"/>
      <c r="EAR9" s="761"/>
      <c r="EAS9" s="761"/>
      <c r="EAT9" s="761"/>
      <c r="EAU9" s="761"/>
      <c r="EAV9" s="761"/>
      <c r="EAW9" s="761"/>
      <c r="EAX9" s="761"/>
      <c r="EAY9" s="761"/>
      <c r="EAZ9" s="761"/>
      <c r="EBA9" s="761"/>
      <c r="EBB9" s="761"/>
      <c r="EBC9" s="761"/>
      <c r="EBD9" s="761"/>
      <c r="EBE9" s="761"/>
      <c r="EBF9" s="761"/>
      <c r="EBG9" s="761"/>
      <c r="EBH9" s="761"/>
      <c r="EBI9" s="761"/>
      <c r="EBJ9" s="761"/>
      <c r="EBK9" s="761"/>
      <c r="EBL9" s="761"/>
      <c r="EBM9" s="761"/>
      <c r="EBN9" s="761"/>
      <c r="EBO9" s="761"/>
      <c r="EBP9" s="761"/>
      <c r="EBQ9" s="761"/>
      <c r="EBR9" s="761"/>
      <c r="EBS9" s="761"/>
      <c r="EBT9" s="761"/>
      <c r="EBU9" s="761"/>
      <c r="EBV9" s="761"/>
      <c r="EBW9" s="761"/>
      <c r="EBX9" s="761"/>
      <c r="EBY9" s="761"/>
      <c r="EBZ9" s="761"/>
      <c r="ECA9" s="761"/>
      <c r="ECB9" s="761"/>
      <c r="ECC9" s="761"/>
      <c r="ECD9" s="761"/>
      <c r="ECE9" s="761"/>
      <c r="ECF9" s="761"/>
      <c r="ECG9" s="761"/>
      <c r="ECH9" s="761"/>
      <c r="ECI9" s="761"/>
      <c r="ECJ9" s="761"/>
      <c r="ECK9" s="761"/>
      <c r="ECL9" s="761"/>
      <c r="ECM9" s="761"/>
      <c r="ECN9" s="761"/>
      <c r="ECO9" s="761"/>
      <c r="ECP9" s="761"/>
      <c r="ECQ9" s="761"/>
      <c r="ECR9" s="761"/>
      <c r="ECS9" s="761"/>
      <c r="ECT9" s="761"/>
      <c r="ECU9" s="761"/>
      <c r="ECV9" s="761"/>
      <c r="ECW9" s="761"/>
      <c r="ECX9" s="761"/>
      <c r="ECY9" s="761"/>
      <c r="ECZ9" s="761"/>
      <c r="EDA9" s="761"/>
      <c r="EDB9" s="761"/>
      <c r="EDC9" s="761"/>
      <c r="EDD9" s="761"/>
      <c r="EDE9" s="761"/>
      <c r="EDF9" s="761"/>
      <c r="EDG9" s="761"/>
      <c r="EDH9" s="761"/>
      <c r="EDI9" s="761"/>
      <c r="EDJ9" s="761"/>
      <c r="EDK9" s="761"/>
      <c r="EDL9" s="761"/>
      <c r="EDM9" s="761"/>
      <c r="EDN9" s="761"/>
      <c r="EDO9" s="761"/>
      <c r="EDP9" s="761"/>
      <c r="EDQ9" s="761"/>
      <c r="EDR9" s="761"/>
      <c r="EDS9" s="761"/>
      <c r="EDT9" s="761"/>
      <c r="EDU9" s="761"/>
      <c r="EDV9" s="761"/>
      <c r="EDW9" s="761"/>
      <c r="EDX9" s="761"/>
      <c r="EDY9" s="761"/>
      <c r="EDZ9" s="761"/>
      <c r="EEA9" s="761"/>
      <c r="EEB9" s="761"/>
      <c r="EEC9" s="761"/>
      <c r="EED9" s="761"/>
      <c r="EEE9" s="761"/>
      <c r="EEF9" s="761"/>
      <c r="EEG9" s="761"/>
      <c r="EEH9" s="761"/>
      <c r="EEI9" s="761"/>
      <c r="EEJ9" s="761"/>
      <c r="EEK9" s="761"/>
      <c r="EEL9" s="761"/>
      <c r="EEM9" s="761"/>
      <c r="EEN9" s="761"/>
      <c r="EEO9" s="761"/>
      <c r="EEP9" s="761"/>
      <c r="EEQ9" s="761"/>
      <c r="EER9" s="761"/>
      <c r="EES9" s="761"/>
      <c r="EET9" s="761"/>
      <c r="EEU9" s="761"/>
      <c r="EEV9" s="761"/>
      <c r="EEW9" s="761"/>
      <c r="EEX9" s="761"/>
      <c r="EEY9" s="761"/>
      <c r="EEZ9" s="761"/>
      <c r="EFA9" s="761"/>
      <c r="EFB9" s="761"/>
      <c r="EFC9" s="761"/>
      <c r="EFD9" s="761"/>
      <c r="EFE9" s="761"/>
      <c r="EFF9" s="761"/>
      <c r="EFG9" s="761"/>
      <c r="EFH9" s="761"/>
      <c r="EFI9" s="761"/>
      <c r="EFJ9" s="761"/>
      <c r="EFK9" s="761"/>
      <c r="EFL9" s="761"/>
      <c r="EFM9" s="761"/>
      <c r="EFN9" s="761"/>
      <c r="EFO9" s="761"/>
      <c r="EFP9" s="761"/>
      <c r="EFQ9" s="761"/>
      <c r="EFR9" s="761"/>
      <c r="EFS9" s="761"/>
      <c r="EFT9" s="761"/>
      <c r="EFU9" s="761"/>
      <c r="EFV9" s="761"/>
      <c r="EFW9" s="761"/>
      <c r="EFX9" s="761"/>
      <c r="EFY9" s="761"/>
      <c r="EFZ9" s="761"/>
      <c r="EGA9" s="761"/>
      <c r="EGB9" s="761"/>
      <c r="EGC9" s="761"/>
      <c r="EGD9" s="761"/>
      <c r="EGE9" s="761"/>
      <c r="EGF9" s="761"/>
      <c r="EGG9" s="761"/>
      <c r="EGH9" s="761"/>
      <c r="EGI9" s="761"/>
      <c r="EGJ9" s="761"/>
      <c r="EGK9" s="761"/>
      <c r="EGL9" s="761"/>
      <c r="EGM9" s="761"/>
      <c r="EGN9" s="761"/>
      <c r="EGO9" s="761"/>
      <c r="EGP9" s="761"/>
      <c r="EGQ9" s="761"/>
      <c r="EGR9" s="761"/>
      <c r="EGS9" s="761"/>
      <c r="EGT9" s="761"/>
      <c r="EGU9" s="761"/>
      <c r="EGV9" s="761"/>
      <c r="EGW9" s="761"/>
      <c r="EGX9" s="761"/>
      <c r="EGY9" s="761"/>
      <c r="EGZ9" s="761"/>
      <c r="EHA9" s="761"/>
      <c r="EHB9" s="761"/>
      <c r="EHC9" s="761"/>
      <c r="EHD9" s="761"/>
      <c r="EHE9" s="761"/>
      <c r="EHF9" s="761"/>
      <c r="EHG9" s="761"/>
      <c r="EHH9" s="761"/>
      <c r="EHI9" s="761"/>
      <c r="EHJ9" s="761"/>
      <c r="EHK9" s="761"/>
      <c r="EHL9" s="761"/>
      <c r="EHM9" s="761"/>
      <c r="EHN9" s="761"/>
      <c r="EHO9" s="761"/>
      <c r="EHP9" s="761"/>
      <c r="EHQ9" s="761"/>
      <c r="EHR9" s="761"/>
      <c r="EHS9" s="761"/>
      <c r="EHT9" s="761"/>
      <c r="EHU9" s="761"/>
      <c r="EHV9" s="761"/>
      <c r="EHW9" s="761"/>
      <c r="EHX9" s="761"/>
      <c r="EHY9" s="761"/>
      <c r="EHZ9" s="761"/>
      <c r="EIA9" s="761"/>
      <c r="EIB9" s="761"/>
      <c r="EIC9" s="761"/>
      <c r="EID9" s="761"/>
      <c r="EIE9" s="761"/>
      <c r="EIF9" s="761"/>
      <c r="EIG9" s="761"/>
      <c r="EIH9" s="761"/>
      <c r="EII9" s="761"/>
      <c r="EIJ9" s="761"/>
      <c r="EIK9" s="761"/>
      <c r="EIL9" s="761"/>
      <c r="EIM9" s="761"/>
      <c r="EIN9" s="761"/>
      <c r="EIO9" s="761"/>
      <c r="EIP9" s="761"/>
      <c r="EIQ9" s="761"/>
      <c r="EIR9" s="761"/>
      <c r="EIS9" s="761"/>
      <c r="EIT9" s="761"/>
      <c r="EIU9" s="761"/>
      <c r="EIV9" s="761"/>
      <c r="EIW9" s="761"/>
      <c r="EIX9" s="761"/>
      <c r="EIY9" s="761"/>
      <c r="EIZ9" s="761"/>
      <c r="EJA9" s="761"/>
      <c r="EJB9" s="761"/>
      <c r="EJC9" s="761"/>
      <c r="EJD9" s="761"/>
      <c r="EJE9" s="761"/>
      <c r="EJF9" s="761"/>
      <c r="EJG9" s="761"/>
      <c r="EJH9" s="761"/>
      <c r="EJI9" s="761"/>
      <c r="EJJ9" s="761"/>
      <c r="EJK9" s="761"/>
      <c r="EJL9" s="761"/>
      <c r="EJM9" s="761"/>
      <c r="EJN9" s="761"/>
      <c r="EJO9" s="761"/>
      <c r="EJP9" s="761"/>
      <c r="EJQ9" s="761"/>
      <c r="EJR9" s="761"/>
      <c r="EJS9" s="761"/>
      <c r="EJT9" s="761"/>
      <c r="EJU9" s="761"/>
      <c r="EJV9" s="761"/>
      <c r="EJW9" s="761"/>
      <c r="EJX9" s="761"/>
      <c r="EJY9" s="761"/>
      <c r="EJZ9" s="761"/>
      <c r="EKA9" s="761"/>
      <c r="EKB9" s="761"/>
      <c r="EKC9" s="761"/>
      <c r="EKD9" s="761"/>
      <c r="EKE9" s="761"/>
      <c r="EKF9" s="761"/>
      <c r="EKG9" s="761"/>
      <c r="EKH9" s="761"/>
      <c r="EKI9" s="761"/>
      <c r="EKJ9" s="761"/>
      <c r="EKK9" s="761"/>
      <c r="EKL9" s="761"/>
      <c r="EKM9" s="761"/>
      <c r="EKN9" s="761"/>
      <c r="EKO9" s="761"/>
      <c r="EKP9" s="761"/>
      <c r="EKQ9" s="761"/>
      <c r="EKR9" s="761"/>
      <c r="EKS9" s="761"/>
      <c r="EKT9" s="761"/>
      <c r="EKU9" s="761"/>
      <c r="EKV9" s="761"/>
      <c r="EKW9" s="761"/>
      <c r="EKX9" s="761"/>
      <c r="EKY9" s="761"/>
      <c r="EKZ9" s="761"/>
      <c r="ELA9" s="761"/>
      <c r="ELB9" s="761"/>
      <c r="ELC9" s="761"/>
      <c r="ELD9" s="761"/>
      <c r="ELE9" s="761"/>
      <c r="ELF9" s="761"/>
      <c r="ELG9" s="761"/>
      <c r="ELH9" s="761"/>
      <c r="ELI9" s="761"/>
      <c r="ELJ9" s="761"/>
      <c r="ELK9" s="761"/>
      <c r="ELL9" s="761"/>
      <c r="ELM9" s="761"/>
      <c r="ELN9" s="761"/>
      <c r="ELO9" s="761"/>
      <c r="ELP9" s="761"/>
      <c r="ELQ9" s="761"/>
      <c r="ELR9" s="761"/>
      <c r="ELS9" s="761"/>
      <c r="ELT9" s="761"/>
      <c r="ELU9" s="761"/>
      <c r="ELV9" s="761"/>
      <c r="ELW9" s="761"/>
      <c r="ELX9" s="761"/>
      <c r="ELY9" s="761"/>
      <c r="ELZ9" s="761"/>
      <c r="EMA9" s="761"/>
      <c r="EMB9" s="761"/>
      <c r="EMC9" s="761"/>
      <c r="EMD9" s="761"/>
      <c r="EME9" s="761"/>
      <c r="EMF9" s="761"/>
      <c r="EMG9" s="761"/>
      <c r="EMH9" s="761"/>
      <c r="EMI9" s="761"/>
      <c r="EMJ9" s="761"/>
      <c r="EMK9" s="761"/>
      <c r="EML9" s="761"/>
      <c r="EMM9" s="761"/>
      <c r="EMN9" s="761"/>
      <c r="EMO9" s="761"/>
      <c r="EMP9" s="761"/>
      <c r="EMQ9" s="761"/>
      <c r="EMR9" s="761"/>
      <c r="EMS9" s="761"/>
      <c r="EMT9" s="761"/>
      <c r="EMU9" s="761"/>
      <c r="EMV9" s="761"/>
      <c r="EMW9" s="761"/>
      <c r="EMX9" s="761"/>
      <c r="EMY9" s="761"/>
      <c r="EMZ9" s="761"/>
      <c r="ENA9" s="761"/>
      <c r="ENB9" s="761"/>
      <c r="ENC9" s="761"/>
      <c r="END9" s="761"/>
      <c r="ENE9" s="761"/>
      <c r="ENF9" s="761"/>
      <c r="ENG9" s="761"/>
      <c r="ENH9" s="761"/>
      <c r="ENI9" s="761"/>
      <c r="ENJ9" s="761"/>
      <c r="ENK9" s="761"/>
      <c r="ENL9" s="761"/>
      <c r="ENM9" s="761"/>
      <c r="ENN9" s="761"/>
      <c r="ENO9" s="761"/>
      <c r="ENP9" s="761"/>
      <c r="ENQ9" s="761"/>
      <c r="ENR9" s="761"/>
      <c r="ENS9" s="761"/>
      <c r="ENT9" s="761"/>
      <c r="ENU9" s="761"/>
      <c r="ENV9" s="761"/>
      <c r="ENW9" s="761"/>
      <c r="ENX9" s="761"/>
      <c r="ENY9" s="761"/>
      <c r="ENZ9" s="761"/>
      <c r="EOA9" s="761"/>
      <c r="EOB9" s="761"/>
      <c r="EOC9" s="761"/>
      <c r="EOD9" s="761"/>
      <c r="EOE9" s="761"/>
      <c r="EOF9" s="761"/>
      <c r="EOG9" s="761"/>
      <c r="EOH9" s="761"/>
      <c r="EOI9" s="761"/>
      <c r="EOJ9" s="761"/>
      <c r="EOK9" s="761"/>
      <c r="EOL9" s="761"/>
      <c r="EOM9" s="761"/>
      <c r="EON9" s="761"/>
      <c r="EOO9" s="761"/>
      <c r="EOP9" s="761"/>
      <c r="EOQ9" s="761"/>
      <c r="EOR9" s="761"/>
      <c r="EOS9" s="761"/>
      <c r="EOT9" s="761"/>
      <c r="EOU9" s="761"/>
      <c r="EOV9" s="761"/>
      <c r="EOW9" s="761"/>
      <c r="EOX9" s="761"/>
      <c r="EOY9" s="761"/>
      <c r="EOZ9" s="761"/>
      <c r="EPA9" s="761"/>
      <c r="EPB9" s="761"/>
      <c r="EPC9" s="761"/>
      <c r="EPD9" s="761"/>
      <c r="EPE9" s="761"/>
      <c r="EPF9" s="761"/>
      <c r="EPG9" s="761"/>
      <c r="EPH9" s="761"/>
      <c r="EPI9" s="761"/>
      <c r="EPJ9" s="761"/>
      <c r="EPK9" s="761"/>
      <c r="EPL9" s="761"/>
      <c r="EPM9" s="761"/>
      <c r="EPN9" s="761"/>
      <c r="EPO9" s="761"/>
      <c r="EPP9" s="761"/>
      <c r="EPQ9" s="761"/>
      <c r="EPR9" s="761"/>
      <c r="EPS9" s="761"/>
      <c r="EPT9" s="761"/>
      <c r="EPU9" s="761"/>
      <c r="EPV9" s="761"/>
      <c r="EPW9" s="761"/>
      <c r="EPX9" s="761"/>
      <c r="EPY9" s="761"/>
      <c r="EPZ9" s="761"/>
      <c r="EQA9" s="761"/>
      <c r="EQB9" s="761"/>
      <c r="EQC9" s="761"/>
      <c r="EQD9" s="761"/>
      <c r="EQE9" s="761"/>
      <c r="EQF9" s="761"/>
      <c r="EQG9" s="761"/>
      <c r="EQH9" s="761"/>
      <c r="EQI9" s="761"/>
      <c r="EQJ9" s="761"/>
      <c r="EQK9" s="761"/>
      <c r="EQL9" s="761"/>
      <c r="EQM9" s="761"/>
      <c r="EQN9" s="761"/>
      <c r="EQO9" s="761"/>
      <c r="EQP9" s="761"/>
      <c r="EQQ9" s="761"/>
      <c r="EQR9" s="761"/>
      <c r="EQS9" s="761"/>
      <c r="EQT9" s="761"/>
      <c r="EQU9" s="761"/>
      <c r="EQV9" s="761"/>
      <c r="EQW9" s="761"/>
      <c r="EQX9" s="761"/>
      <c r="EQY9" s="761"/>
      <c r="EQZ9" s="761"/>
      <c r="ERA9" s="761"/>
      <c r="ERB9" s="761"/>
      <c r="ERC9" s="761"/>
      <c r="ERD9" s="761"/>
      <c r="ERE9" s="761"/>
      <c r="ERF9" s="761"/>
      <c r="ERG9" s="761"/>
      <c r="ERH9" s="761"/>
      <c r="ERI9" s="761"/>
      <c r="ERJ9" s="761"/>
      <c r="ERK9" s="761"/>
      <c r="ERL9" s="761"/>
      <c r="ERM9" s="761"/>
      <c r="ERN9" s="761"/>
      <c r="ERO9" s="761"/>
      <c r="ERP9" s="761"/>
      <c r="ERQ9" s="761"/>
      <c r="ERR9" s="761"/>
      <c r="ERS9" s="761"/>
      <c r="ERT9" s="761"/>
      <c r="ERU9" s="761"/>
      <c r="ERV9" s="761"/>
      <c r="ERW9" s="761"/>
      <c r="ERX9" s="761"/>
      <c r="ERY9" s="761"/>
      <c r="ERZ9" s="761"/>
      <c r="ESA9" s="761"/>
      <c r="ESB9" s="761"/>
      <c r="ESC9" s="761"/>
      <c r="ESD9" s="761"/>
      <c r="ESE9" s="761"/>
      <c r="ESF9" s="761"/>
      <c r="ESG9" s="761"/>
      <c r="ESH9" s="761"/>
      <c r="ESI9" s="761"/>
      <c r="ESJ9" s="761"/>
      <c r="ESK9" s="761"/>
      <c r="ESL9" s="761"/>
      <c r="ESM9" s="761"/>
      <c r="ESN9" s="761"/>
      <c r="ESO9" s="761"/>
      <c r="ESP9" s="761"/>
      <c r="ESQ9" s="761"/>
      <c r="ESR9" s="761"/>
      <c r="ESS9" s="761"/>
      <c r="EST9" s="761"/>
      <c r="ESU9" s="761"/>
      <c r="ESV9" s="761"/>
      <c r="ESW9" s="761"/>
      <c r="ESX9" s="761"/>
      <c r="ESY9" s="761"/>
      <c r="ESZ9" s="761"/>
      <c r="ETA9" s="761"/>
      <c r="ETB9" s="761"/>
      <c r="ETC9" s="761"/>
      <c r="ETD9" s="761"/>
      <c r="ETE9" s="761"/>
      <c r="ETF9" s="761"/>
      <c r="ETG9" s="761"/>
      <c r="ETH9" s="761"/>
      <c r="ETI9" s="761"/>
      <c r="ETJ9" s="761"/>
      <c r="ETK9" s="761"/>
      <c r="ETL9" s="761"/>
      <c r="ETM9" s="761"/>
      <c r="ETN9" s="761"/>
      <c r="ETO9" s="761"/>
      <c r="ETP9" s="761"/>
      <c r="ETQ9" s="761"/>
      <c r="ETR9" s="761"/>
      <c r="ETS9" s="761"/>
      <c r="ETT9" s="761"/>
      <c r="ETU9" s="761"/>
      <c r="ETV9" s="761"/>
      <c r="ETW9" s="761"/>
      <c r="ETX9" s="761"/>
      <c r="ETY9" s="761"/>
      <c r="ETZ9" s="761"/>
      <c r="EUA9" s="761"/>
      <c r="EUB9" s="761"/>
      <c r="EUC9" s="761"/>
      <c r="EUD9" s="761"/>
      <c r="EUE9" s="761"/>
      <c r="EUF9" s="761"/>
      <c r="EUG9" s="761"/>
      <c r="EUH9" s="761"/>
      <c r="EUI9" s="761"/>
      <c r="EUJ9" s="761"/>
      <c r="EUK9" s="761"/>
      <c r="EUL9" s="761"/>
      <c r="EUM9" s="761"/>
      <c r="EUN9" s="761"/>
      <c r="EUO9" s="761"/>
      <c r="EUP9" s="761"/>
      <c r="EUQ9" s="761"/>
      <c r="EUR9" s="761"/>
      <c r="EUS9" s="761"/>
      <c r="EUT9" s="761"/>
      <c r="EUU9" s="761"/>
      <c r="EUV9" s="761"/>
      <c r="EUW9" s="761"/>
      <c r="EUX9" s="761"/>
      <c r="EUY9" s="761"/>
      <c r="EUZ9" s="761"/>
      <c r="EVA9" s="761"/>
      <c r="EVB9" s="761"/>
      <c r="EVC9" s="761"/>
      <c r="EVD9" s="761"/>
      <c r="EVE9" s="761"/>
      <c r="EVF9" s="761"/>
      <c r="EVG9" s="761"/>
      <c r="EVH9" s="761"/>
      <c r="EVI9" s="761"/>
      <c r="EVJ9" s="761"/>
      <c r="EVK9" s="761"/>
      <c r="EVL9" s="761"/>
      <c r="EVM9" s="761"/>
      <c r="EVN9" s="761"/>
      <c r="EVO9" s="761"/>
      <c r="EVP9" s="761"/>
      <c r="EVQ9" s="761"/>
      <c r="EVR9" s="761"/>
      <c r="EVS9" s="761"/>
      <c r="EVT9" s="761"/>
      <c r="EVU9" s="761"/>
      <c r="EVV9" s="761"/>
      <c r="EVW9" s="761"/>
      <c r="EVX9" s="761"/>
      <c r="EVY9" s="761"/>
      <c r="EVZ9" s="761"/>
      <c r="EWA9" s="761"/>
      <c r="EWB9" s="761"/>
      <c r="EWC9" s="761"/>
      <c r="EWD9" s="761"/>
      <c r="EWE9" s="761"/>
      <c r="EWF9" s="761"/>
      <c r="EWG9" s="761"/>
      <c r="EWH9" s="761"/>
      <c r="EWI9" s="761"/>
      <c r="EWJ9" s="761"/>
      <c r="EWK9" s="761"/>
      <c r="EWL9" s="761"/>
      <c r="EWM9" s="761"/>
      <c r="EWN9" s="761"/>
      <c r="EWO9" s="761"/>
      <c r="EWP9" s="761"/>
      <c r="EWQ9" s="761"/>
      <c r="EWR9" s="761"/>
      <c r="EWS9" s="761"/>
      <c r="EWT9" s="761"/>
      <c r="EWU9" s="761"/>
      <c r="EWV9" s="761"/>
      <c r="EWW9" s="761"/>
      <c r="EWX9" s="761"/>
      <c r="EWY9" s="761"/>
      <c r="EWZ9" s="761"/>
      <c r="EXA9" s="761"/>
      <c r="EXB9" s="761"/>
      <c r="EXC9" s="761"/>
      <c r="EXD9" s="761"/>
      <c r="EXE9" s="761"/>
      <c r="EXF9" s="761"/>
      <c r="EXG9" s="761"/>
      <c r="EXH9" s="761"/>
      <c r="EXI9" s="761"/>
      <c r="EXJ9" s="761"/>
      <c r="EXK9" s="761"/>
      <c r="EXL9" s="761"/>
      <c r="EXM9" s="761"/>
      <c r="EXN9" s="761"/>
      <c r="EXO9" s="761"/>
      <c r="EXP9" s="761"/>
      <c r="EXQ9" s="761"/>
      <c r="EXR9" s="761"/>
      <c r="EXS9" s="761"/>
      <c r="EXT9" s="761"/>
      <c r="EXU9" s="761"/>
      <c r="EXV9" s="761"/>
      <c r="EXW9" s="761"/>
      <c r="EXX9" s="761"/>
      <c r="EXY9" s="761"/>
      <c r="EXZ9" s="761"/>
      <c r="EYA9" s="761"/>
      <c r="EYB9" s="761"/>
      <c r="EYC9" s="761"/>
      <c r="EYD9" s="761"/>
      <c r="EYE9" s="761"/>
      <c r="EYF9" s="761"/>
      <c r="EYG9" s="761"/>
      <c r="EYH9" s="761"/>
      <c r="EYI9" s="761"/>
      <c r="EYJ9" s="761"/>
      <c r="EYK9" s="761"/>
      <c r="EYL9" s="761"/>
      <c r="EYM9" s="761"/>
      <c r="EYN9" s="761"/>
      <c r="EYO9" s="761"/>
      <c r="EYP9" s="761"/>
      <c r="EYQ9" s="761"/>
      <c r="EYR9" s="761"/>
      <c r="EYS9" s="761"/>
      <c r="EYT9" s="761"/>
      <c r="EYU9" s="761"/>
      <c r="EYV9" s="761"/>
      <c r="EYW9" s="761"/>
      <c r="EYX9" s="761"/>
      <c r="EYY9" s="761"/>
      <c r="EYZ9" s="761"/>
      <c r="EZA9" s="761"/>
      <c r="EZB9" s="761"/>
      <c r="EZC9" s="761"/>
      <c r="EZD9" s="761"/>
      <c r="EZE9" s="761"/>
      <c r="EZF9" s="761"/>
      <c r="EZG9" s="761"/>
      <c r="EZH9" s="761"/>
      <c r="EZI9" s="761"/>
      <c r="EZJ9" s="761"/>
      <c r="EZK9" s="761"/>
      <c r="EZL9" s="761"/>
      <c r="EZM9" s="761"/>
      <c r="EZN9" s="761"/>
      <c r="EZO9" s="761"/>
      <c r="EZP9" s="761"/>
      <c r="EZQ9" s="761"/>
      <c r="EZR9" s="761"/>
      <c r="EZS9" s="761"/>
      <c r="EZT9" s="761"/>
      <c r="EZU9" s="761"/>
      <c r="EZV9" s="761"/>
      <c r="EZW9" s="761"/>
      <c r="EZX9" s="761"/>
      <c r="EZY9" s="761"/>
      <c r="EZZ9" s="761"/>
      <c r="FAA9" s="761"/>
      <c r="FAB9" s="761"/>
      <c r="FAC9" s="761"/>
      <c r="FAD9" s="761"/>
      <c r="FAE9" s="761"/>
      <c r="FAF9" s="761"/>
      <c r="FAG9" s="761"/>
      <c r="FAH9" s="761"/>
      <c r="FAI9" s="761"/>
      <c r="FAJ9" s="761"/>
      <c r="FAK9" s="761"/>
      <c r="FAL9" s="761"/>
      <c r="FAM9" s="761"/>
      <c r="FAN9" s="761"/>
      <c r="FAO9" s="761"/>
      <c r="FAP9" s="761"/>
      <c r="FAQ9" s="761"/>
      <c r="FAR9" s="761"/>
      <c r="FAS9" s="761"/>
      <c r="FAT9" s="761"/>
      <c r="FAU9" s="761"/>
      <c r="FAV9" s="761"/>
      <c r="FAW9" s="761"/>
      <c r="FAX9" s="761"/>
      <c r="FAY9" s="761"/>
      <c r="FAZ9" s="761"/>
      <c r="FBA9" s="761"/>
      <c r="FBB9" s="761"/>
      <c r="FBC9" s="761"/>
      <c r="FBD9" s="761"/>
      <c r="FBE9" s="761"/>
      <c r="FBF9" s="761"/>
      <c r="FBG9" s="761"/>
      <c r="FBH9" s="761"/>
      <c r="FBI9" s="761"/>
      <c r="FBJ9" s="761"/>
      <c r="FBK9" s="761"/>
      <c r="FBL9" s="761"/>
      <c r="FBM9" s="761"/>
      <c r="FBN9" s="761"/>
      <c r="FBO9" s="761"/>
      <c r="FBP9" s="761"/>
      <c r="FBQ9" s="761"/>
      <c r="FBR9" s="761"/>
      <c r="FBS9" s="761"/>
      <c r="FBT9" s="761"/>
      <c r="FBU9" s="761"/>
      <c r="FBV9" s="761"/>
      <c r="FBW9" s="761"/>
      <c r="FBX9" s="761"/>
      <c r="FBY9" s="761"/>
      <c r="FBZ9" s="761"/>
      <c r="FCA9" s="761"/>
      <c r="FCB9" s="761"/>
      <c r="FCC9" s="761"/>
      <c r="FCD9" s="761"/>
      <c r="FCE9" s="761"/>
      <c r="FCF9" s="761"/>
      <c r="FCG9" s="761"/>
      <c r="FCH9" s="761"/>
      <c r="FCI9" s="761"/>
      <c r="FCJ9" s="761"/>
      <c r="FCK9" s="761"/>
      <c r="FCL9" s="761"/>
      <c r="FCM9" s="761"/>
      <c r="FCN9" s="761"/>
      <c r="FCO9" s="761"/>
      <c r="FCP9" s="761"/>
      <c r="FCQ9" s="761"/>
      <c r="FCR9" s="761"/>
      <c r="FCS9" s="761"/>
      <c r="FCT9" s="761"/>
      <c r="FCU9" s="761"/>
      <c r="FCV9" s="761"/>
      <c r="FCW9" s="761"/>
      <c r="FCX9" s="761"/>
      <c r="FCY9" s="761"/>
      <c r="FCZ9" s="761"/>
      <c r="FDA9" s="761"/>
      <c r="FDB9" s="761"/>
      <c r="FDC9" s="761"/>
      <c r="FDD9" s="761"/>
      <c r="FDE9" s="761"/>
      <c r="FDF9" s="761"/>
      <c r="FDG9" s="761"/>
      <c r="FDH9" s="761"/>
      <c r="FDI9" s="761"/>
      <c r="FDJ9" s="761"/>
      <c r="FDK9" s="761"/>
      <c r="FDL9" s="761"/>
      <c r="FDM9" s="761"/>
      <c r="FDN9" s="761"/>
      <c r="FDO9" s="761"/>
      <c r="FDP9" s="761"/>
      <c r="FDQ9" s="761"/>
      <c r="FDR9" s="761"/>
      <c r="FDS9" s="761"/>
      <c r="FDT9" s="761"/>
      <c r="FDU9" s="761"/>
      <c r="FDV9" s="761"/>
      <c r="FDW9" s="761"/>
      <c r="FDX9" s="761"/>
      <c r="FDY9" s="761"/>
      <c r="FDZ9" s="761"/>
      <c r="FEA9" s="761"/>
      <c r="FEB9" s="761"/>
      <c r="FEC9" s="761"/>
      <c r="FED9" s="761"/>
      <c r="FEE9" s="761"/>
      <c r="FEF9" s="761"/>
      <c r="FEG9" s="761"/>
      <c r="FEH9" s="761"/>
      <c r="FEI9" s="761"/>
      <c r="FEJ9" s="761"/>
      <c r="FEK9" s="761"/>
      <c r="FEL9" s="761"/>
      <c r="FEM9" s="761"/>
      <c r="FEN9" s="761"/>
      <c r="FEO9" s="761"/>
      <c r="FEP9" s="761"/>
      <c r="FEQ9" s="761"/>
      <c r="FER9" s="761"/>
      <c r="FES9" s="761"/>
      <c r="FET9" s="761"/>
      <c r="FEU9" s="761"/>
      <c r="FEV9" s="761"/>
      <c r="FEW9" s="761"/>
      <c r="FEX9" s="761"/>
      <c r="FEY9" s="761"/>
      <c r="FEZ9" s="761"/>
      <c r="FFA9" s="761"/>
      <c r="FFB9" s="761"/>
      <c r="FFC9" s="761"/>
      <c r="FFD9" s="761"/>
      <c r="FFE9" s="761"/>
      <c r="FFF9" s="761"/>
      <c r="FFG9" s="761"/>
      <c r="FFH9" s="761"/>
      <c r="FFI9" s="761"/>
      <c r="FFJ9" s="761"/>
      <c r="FFK9" s="761"/>
      <c r="FFL9" s="761"/>
      <c r="FFM9" s="761"/>
      <c r="FFN9" s="761"/>
      <c r="FFO9" s="761"/>
      <c r="FFP9" s="761"/>
      <c r="FFQ9" s="761"/>
      <c r="FFR9" s="761"/>
      <c r="FFS9" s="761"/>
      <c r="FFT9" s="761"/>
      <c r="FFU9" s="761"/>
      <c r="FFV9" s="761"/>
      <c r="FFW9" s="761"/>
      <c r="FFX9" s="761"/>
      <c r="FFY9" s="761"/>
      <c r="FFZ9" s="761"/>
      <c r="FGA9" s="761"/>
      <c r="FGB9" s="761"/>
      <c r="FGC9" s="761"/>
      <c r="FGD9" s="761"/>
      <c r="FGE9" s="761"/>
      <c r="FGF9" s="761"/>
      <c r="FGG9" s="761"/>
      <c r="FGH9" s="761"/>
      <c r="FGI9" s="761"/>
      <c r="FGJ9" s="761"/>
      <c r="FGK9" s="761"/>
      <c r="FGL9" s="761"/>
      <c r="FGM9" s="761"/>
      <c r="FGN9" s="761"/>
      <c r="FGO9" s="761"/>
      <c r="FGP9" s="761"/>
      <c r="FGQ9" s="761"/>
      <c r="FGR9" s="761"/>
      <c r="FGS9" s="761"/>
      <c r="FGT9" s="761"/>
      <c r="FGU9" s="761"/>
      <c r="FGV9" s="761"/>
      <c r="FGW9" s="761"/>
      <c r="FGX9" s="761"/>
      <c r="FGY9" s="761"/>
      <c r="FGZ9" s="761"/>
      <c r="FHA9" s="761"/>
      <c r="FHB9" s="761"/>
      <c r="FHC9" s="761"/>
      <c r="FHD9" s="761"/>
      <c r="FHE9" s="761"/>
      <c r="FHF9" s="761"/>
      <c r="FHG9" s="761"/>
      <c r="FHH9" s="761"/>
      <c r="FHI9" s="761"/>
      <c r="FHJ9" s="761"/>
      <c r="FHK9" s="761"/>
      <c r="FHL9" s="761"/>
      <c r="FHM9" s="761"/>
      <c r="FHN9" s="761"/>
      <c r="FHO9" s="761"/>
      <c r="FHP9" s="761"/>
      <c r="FHQ9" s="761"/>
      <c r="FHR9" s="761"/>
      <c r="FHS9" s="761"/>
      <c r="FHT9" s="761"/>
      <c r="FHU9" s="761"/>
      <c r="FHV9" s="761"/>
      <c r="FHW9" s="761"/>
      <c r="FHX9" s="761"/>
      <c r="FHY9" s="761"/>
      <c r="FHZ9" s="761"/>
      <c r="FIA9" s="761"/>
      <c r="FIB9" s="761"/>
      <c r="FIC9" s="761"/>
      <c r="FID9" s="761"/>
      <c r="FIE9" s="761"/>
      <c r="FIF9" s="761"/>
      <c r="FIG9" s="761"/>
      <c r="FIH9" s="761"/>
      <c r="FII9" s="761"/>
      <c r="FIJ9" s="761"/>
      <c r="FIK9" s="761"/>
      <c r="FIL9" s="761"/>
      <c r="FIM9" s="761"/>
      <c r="FIN9" s="761"/>
      <c r="FIO9" s="761"/>
      <c r="FIP9" s="761"/>
      <c r="FIQ9" s="761"/>
      <c r="FIR9" s="761"/>
      <c r="FIS9" s="761"/>
      <c r="FIT9" s="761"/>
      <c r="FIU9" s="761"/>
      <c r="FIV9" s="761"/>
      <c r="FIW9" s="761"/>
      <c r="FIX9" s="761"/>
      <c r="FIY9" s="761"/>
      <c r="FIZ9" s="761"/>
      <c r="FJA9" s="761"/>
      <c r="FJB9" s="761"/>
      <c r="FJC9" s="761"/>
      <c r="FJD9" s="761"/>
      <c r="FJE9" s="761"/>
      <c r="FJF9" s="761"/>
      <c r="FJG9" s="761"/>
      <c r="FJH9" s="761"/>
      <c r="FJI9" s="761"/>
      <c r="FJJ9" s="761"/>
      <c r="FJK9" s="761"/>
      <c r="FJL9" s="761"/>
      <c r="FJM9" s="761"/>
      <c r="FJN9" s="761"/>
      <c r="FJO9" s="761"/>
      <c r="FJP9" s="761"/>
      <c r="FJQ9" s="761"/>
      <c r="FJR9" s="761"/>
      <c r="FJS9" s="761"/>
      <c r="FJT9" s="761"/>
      <c r="FJU9" s="761"/>
      <c r="FJV9" s="761"/>
      <c r="FJW9" s="761"/>
      <c r="FJX9" s="761"/>
      <c r="FJY9" s="761"/>
      <c r="FJZ9" s="761"/>
      <c r="FKA9" s="761"/>
      <c r="FKB9" s="761"/>
      <c r="FKC9" s="761"/>
      <c r="FKD9" s="761"/>
      <c r="FKE9" s="761"/>
      <c r="FKF9" s="761"/>
      <c r="FKG9" s="761"/>
      <c r="FKH9" s="761"/>
      <c r="FKI9" s="761"/>
      <c r="FKJ9" s="761"/>
      <c r="FKK9" s="761"/>
      <c r="FKL9" s="761"/>
      <c r="FKM9" s="761"/>
      <c r="FKN9" s="761"/>
      <c r="FKO9" s="761"/>
      <c r="FKP9" s="761"/>
      <c r="FKQ9" s="761"/>
      <c r="FKR9" s="761"/>
      <c r="FKS9" s="761"/>
      <c r="FKT9" s="761"/>
      <c r="FKU9" s="761"/>
      <c r="FKV9" s="761"/>
      <c r="FKW9" s="761"/>
      <c r="FKX9" s="761"/>
      <c r="FKY9" s="761"/>
      <c r="FKZ9" s="761"/>
      <c r="FLA9" s="761"/>
      <c r="FLB9" s="761"/>
      <c r="FLC9" s="761"/>
      <c r="FLD9" s="761"/>
      <c r="FLE9" s="761"/>
      <c r="FLF9" s="761"/>
      <c r="FLG9" s="761"/>
      <c r="FLH9" s="761"/>
      <c r="FLI9" s="761"/>
      <c r="FLJ9" s="761"/>
      <c r="FLK9" s="761"/>
      <c r="FLL9" s="761"/>
      <c r="FLM9" s="761"/>
      <c r="FLN9" s="761"/>
      <c r="FLO9" s="761"/>
      <c r="FLP9" s="761"/>
      <c r="FLQ9" s="761"/>
      <c r="FLR9" s="761"/>
      <c r="FLS9" s="761"/>
      <c r="FLT9" s="761"/>
      <c r="FLU9" s="761"/>
      <c r="FLV9" s="761"/>
      <c r="FLW9" s="761"/>
      <c r="FLX9" s="761"/>
      <c r="FLY9" s="761"/>
      <c r="FLZ9" s="761"/>
      <c r="FMA9" s="761"/>
      <c r="FMB9" s="761"/>
      <c r="FMC9" s="761"/>
      <c r="FMD9" s="761"/>
      <c r="FME9" s="761"/>
      <c r="FMF9" s="761"/>
      <c r="FMG9" s="761"/>
      <c r="FMH9" s="761"/>
      <c r="FMI9" s="761"/>
      <c r="FMJ9" s="761"/>
      <c r="FMK9" s="761"/>
      <c r="FML9" s="761"/>
      <c r="FMM9" s="761"/>
      <c r="FMN9" s="761"/>
      <c r="FMO9" s="761"/>
      <c r="FMP9" s="761"/>
      <c r="FMQ9" s="761"/>
      <c r="FMR9" s="761"/>
      <c r="FMS9" s="761"/>
      <c r="FMT9" s="761"/>
      <c r="FMU9" s="761"/>
      <c r="FMV9" s="761"/>
      <c r="FMW9" s="761"/>
      <c r="FMX9" s="761"/>
      <c r="FMY9" s="761"/>
      <c r="FMZ9" s="761"/>
      <c r="FNA9" s="761"/>
      <c r="FNB9" s="761"/>
      <c r="FNC9" s="761"/>
      <c r="FND9" s="761"/>
      <c r="FNE9" s="761"/>
      <c r="FNF9" s="761"/>
      <c r="FNG9" s="761"/>
      <c r="FNH9" s="761"/>
      <c r="FNI9" s="761"/>
      <c r="FNJ9" s="761"/>
      <c r="FNK9" s="761"/>
      <c r="FNL9" s="761"/>
      <c r="FNM9" s="761"/>
      <c r="FNN9" s="761"/>
      <c r="FNO9" s="761"/>
      <c r="FNP9" s="761"/>
      <c r="FNQ9" s="761"/>
      <c r="FNR9" s="761"/>
      <c r="FNS9" s="761"/>
      <c r="FNT9" s="761"/>
      <c r="FNU9" s="761"/>
      <c r="FNV9" s="761"/>
      <c r="FNW9" s="761"/>
      <c r="FNX9" s="761"/>
      <c r="FNY9" s="761"/>
      <c r="FNZ9" s="761"/>
      <c r="FOA9" s="761"/>
      <c r="FOB9" s="761"/>
      <c r="FOC9" s="761"/>
      <c r="FOD9" s="761"/>
      <c r="FOE9" s="761"/>
      <c r="FOF9" s="761"/>
      <c r="FOG9" s="761"/>
      <c r="FOH9" s="761"/>
      <c r="FOI9" s="761"/>
      <c r="FOJ9" s="761"/>
      <c r="FOK9" s="761"/>
      <c r="FOL9" s="761"/>
      <c r="FOM9" s="761"/>
      <c r="FON9" s="761"/>
      <c r="FOO9" s="761"/>
      <c r="FOP9" s="761"/>
      <c r="FOQ9" s="761"/>
      <c r="FOR9" s="761"/>
      <c r="FOS9" s="761"/>
      <c r="FOT9" s="761"/>
      <c r="FOU9" s="761"/>
      <c r="FOV9" s="761"/>
      <c r="FOW9" s="761"/>
      <c r="FOX9" s="761"/>
      <c r="FOY9" s="761"/>
      <c r="FOZ9" s="761"/>
      <c r="FPA9" s="761"/>
      <c r="FPB9" s="761"/>
      <c r="FPC9" s="761"/>
      <c r="FPD9" s="761"/>
      <c r="FPE9" s="761"/>
      <c r="FPF9" s="761"/>
      <c r="FPG9" s="761"/>
      <c r="FPH9" s="761"/>
      <c r="FPI9" s="761"/>
      <c r="FPJ9" s="761"/>
      <c r="FPK9" s="761"/>
      <c r="FPL9" s="761"/>
      <c r="FPM9" s="761"/>
      <c r="FPN9" s="761"/>
      <c r="FPO9" s="761"/>
      <c r="FPP9" s="761"/>
      <c r="FPQ9" s="761"/>
      <c r="FPR9" s="761"/>
      <c r="FPS9" s="761"/>
      <c r="FPT9" s="761"/>
      <c r="FPU9" s="761"/>
      <c r="FPV9" s="761"/>
      <c r="FPW9" s="761"/>
      <c r="FPX9" s="761"/>
      <c r="FPY9" s="761"/>
      <c r="FPZ9" s="761"/>
      <c r="FQA9" s="761"/>
      <c r="FQB9" s="761"/>
      <c r="FQC9" s="761"/>
      <c r="FQD9" s="761"/>
      <c r="FQE9" s="761"/>
      <c r="FQF9" s="761"/>
      <c r="FQG9" s="761"/>
      <c r="FQH9" s="761"/>
      <c r="FQI9" s="761"/>
      <c r="FQJ9" s="761"/>
      <c r="FQK9" s="761"/>
      <c r="FQL9" s="761"/>
      <c r="FQM9" s="761"/>
      <c r="FQN9" s="761"/>
      <c r="FQO9" s="761"/>
      <c r="FQP9" s="761"/>
      <c r="FQQ9" s="761"/>
      <c r="FQR9" s="761"/>
      <c r="FQS9" s="761"/>
      <c r="FQT9" s="761"/>
      <c r="FQU9" s="761"/>
      <c r="FQV9" s="761"/>
      <c r="FQW9" s="761"/>
      <c r="FQX9" s="761"/>
      <c r="FQY9" s="761"/>
      <c r="FQZ9" s="761"/>
      <c r="FRA9" s="761"/>
      <c r="FRB9" s="761"/>
      <c r="FRC9" s="761"/>
      <c r="FRD9" s="761"/>
      <c r="FRE9" s="761"/>
      <c r="FRF9" s="761"/>
      <c r="FRG9" s="761"/>
      <c r="FRH9" s="761"/>
      <c r="FRI9" s="761"/>
      <c r="FRJ9" s="761"/>
      <c r="FRK9" s="761"/>
      <c r="FRL9" s="761"/>
      <c r="FRM9" s="761"/>
      <c r="FRN9" s="761"/>
      <c r="FRO9" s="761"/>
      <c r="FRP9" s="761"/>
      <c r="FRQ9" s="761"/>
      <c r="FRR9" s="761"/>
      <c r="FRS9" s="761"/>
      <c r="FRT9" s="761"/>
      <c r="FRU9" s="761"/>
      <c r="FRV9" s="761"/>
      <c r="FRW9" s="761"/>
      <c r="FRX9" s="761"/>
      <c r="FRY9" s="761"/>
      <c r="FRZ9" s="761"/>
      <c r="FSA9" s="761"/>
      <c r="FSB9" s="761"/>
      <c r="FSC9" s="761"/>
      <c r="FSD9" s="761"/>
      <c r="FSE9" s="761"/>
      <c r="FSF9" s="761"/>
      <c r="FSG9" s="761"/>
      <c r="FSH9" s="761"/>
      <c r="FSI9" s="761"/>
      <c r="FSJ9" s="761"/>
      <c r="FSK9" s="761"/>
      <c r="FSL9" s="761"/>
      <c r="FSM9" s="761"/>
      <c r="FSN9" s="761"/>
      <c r="FSO9" s="761"/>
      <c r="FSP9" s="761"/>
      <c r="FSQ9" s="761"/>
      <c r="FSR9" s="761"/>
      <c r="FSS9" s="761"/>
      <c r="FST9" s="761"/>
      <c r="FSU9" s="761"/>
      <c r="FSV9" s="761"/>
      <c r="FSW9" s="761"/>
      <c r="FSX9" s="761"/>
      <c r="FSY9" s="761"/>
      <c r="FSZ9" s="761"/>
      <c r="FTA9" s="761"/>
      <c r="FTB9" s="761"/>
      <c r="FTC9" s="761"/>
      <c r="FTD9" s="761"/>
      <c r="FTE9" s="761"/>
      <c r="FTF9" s="761"/>
      <c r="FTG9" s="761"/>
      <c r="FTH9" s="761"/>
      <c r="FTI9" s="761"/>
      <c r="FTJ9" s="761"/>
      <c r="FTK9" s="761"/>
      <c r="FTL9" s="761"/>
      <c r="FTM9" s="761"/>
      <c r="FTN9" s="761"/>
      <c r="FTO9" s="761"/>
      <c r="FTP9" s="761"/>
      <c r="FTQ9" s="761"/>
      <c r="FTR9" s="761"/>
      <c r="FTS9" s="761"/>
      <c r="FTT9" s="761"/>
      <c r="FTU9" s="761"/>
      <c r="FTV9" s="761"/>
      <c r="FTW9" s="761"/>
      <c r="FTX9" s="761"/>
      <c r="FTY9" s="761"/>
      <c r="FTZ9" s="761"/>
      <c r="FUA9" s="761"/>
      <c r="FUB9" s="761"/>
      <c r="FUC9" s="761"/>
      <c r="FUD9" s="761"/>
      <c r="FUE9" s="761"/>
      <c r="FUF9" s="761"/>
      <c r="FUG9" s="761"/>
      <c r="FUH9" s="761"/>
      <c r="FUI9" s="761"/>
      <c r="FUJ9" s="761"/>
      <c r="FUK9" s="761"/>
      <c r="FUL9" s="761"/>
      <c r="FUM9" s="761"/>
      <c r="FUN9" s="761"/>
      <c r="FUO9" s="761"/>
      <c r="FUP9" s="761"/>
      <c r="FUQ9" s="761"/>
      <c r="FUR9" s="761"/>
      <c r="FUS9" s="761"/>
      <c r="FUT9" s="761"/>
      <c r="FUU9" s="761"/>
      <c r="FUV9" s="761"/>
      <c r="FUW9" s="761"/>
      <c r="FUX9" s="761"/>
      <c r="FUY9" s="761"/>
      <c r="FUZ9" s="761"/>
      <c r="FVA9" s="761"/>
      <c r="FVB9" s="761"/>
      <c r="FVC9" s="761"/>
      <c r="FVD9" s="761"/>
      <c r="FVE9" s="761"/>
      <c r="FVF9" s="761"/>
      <c r="FVG9" s="761"/>
      <c r="FVH9" s="761"/>
      <c r="FVI9" s="761"/>
      <c r="FVJ9" s="761"/>
      <c r="FVK9" s="761"/>
      <c r="FVL9" s="761"/>
      <c r="FVM9" s="761"/>
      <c r="FVN9" s="761"/>
      <c r="FVO9" s="761"/>
      <c r="FVP9" s="761"/>
      <c r="FVQ9" s="761"/>
      <c r="FVR9" s="761"/>
      <c r="FVS9" s="761"/>
      <c r="FVT9" s="761"/>
      <c r="FVU9" s="761"/>
      <c r="FVV9" s="761"/>
      <c r="FVW9" s="761"/>
      <c r="FVX9" s="761"/>
      <c r="FVY9" s="761"/>
      <c r="FVZ9" s="761"/>
      <c r="FWA9" s="761"/>
      <c r="FWB9" s="761"/>
      <c r="FWC9" s="761"/>
      <c r="FWD9" s="761"/>
      <c r="FWE9" s="761"/>
      <c r="FWF9" s="761"/>
      <c r="FWG9" s="761"/>
      <c r="FWH9" s="761"/>
      <c r="FWI9" s="761"/>
      <c r="FWJ9" s="761"/>
      <c r="FWK9" s="761"/>
      <c r="FWL9" s="761"/>
      <c r="FWM9" s="761"/>
      <c r="FWN9" s="761"/>
      <c r="FWO9" s="761"/>
      <c r="FWP9" s="761"/>
      <c r="FWQ9" s="761"/>
      <c r="FWR9" s="761"/>
      <c r="FWS9" s="761"/>
      <c r="FWT9" s="761"/>
      <c r="FWU9" s="761"/>
      <c r="FWV9" s="761"/>
      <c r="FWW9" s="761"/>
      <c r="FWX9" s="761"/>
      <c r="FWY9" s="761"/>
      <c r="FWZ9" s="761"/>
      <c r="FXA9" s="761"/>
      <c r="FXB9" s="761"/>
      <c r="FXC9" s="761"/>
      <c r="FXD9" s="761"/>
      <c r="FXE9" s="761"/>
      <c r="FXF9" s="761"/>
      <c r="FXG9" s="761"/>
      <c r="FXH9" s="761"/>
      <c r="FXI9" s="761"/>
      <c r="FXJ9" s="761"/>
      <c r="FXK9" s="761"/>
      <c r="FXL9" s="761"/>
      <c r="FXM9" s="761"/>
      <c r="FXN9" s="761"/>
      <c r="FXO9" s="761"/>
      <c r="FXP9" s="761"/>
      <c r="FXQ9" s="761"/>
      <c r="FXR9" s="761"/>
      <c r="FXS9" s="761"/>
      <c r="FXT9" s="761"/>
      <c r="FXU9" s="761"/>
      <c r="FXV9" s="761"/>
      <c r="FXW9" s="761"/>
      <c r="FXX9" s="761"/>
      <c r="FXY9" s="761"/>
      <c r="FXZ9" s="761"/>
      <c r="FYA9" s="761"/>
      <c r="FYB9" s="761"/>
      <c r="FYC9" s="761"/>
      <c r="FYD9" s="761"/>
      <c r="FYE9" s="761"/>
      <c r="FYF9" s="761"/>
      <c r="FYG9" s="761"/>
      <c r="FYH9" s="761"/>
      <c r="FYI9" s="761"/>
      <c r="FYJ9" s="761"/>
      <c r="FYK9" s="761"/>
      <c r="FYL9" s="761"/>
      <c r="FYM9" s="761"/>
      <c r="FYN9" s="761"/>
      <c r="FYO9" s="761"/>
      <c r="FYP9" s="761"/>
      <c r="FYQ9" s="761"/>
      <c r="FYR9" s="761"/>
      <c r="FYS9" s="761"/>
      <c r="FYT9" s="761"/>
      <c r="FYU9" s="761"/>
      <c r="FYV9" s="761"/>
      <c r="FYW9" s="761"/>
      <c r="FYX9" s="761"/>
      <c r="FYY9" s="761"/>
      <c r="FYZ9" s="761"/>
      <c r="FZA9" s="761"/>
      <c r="FZB9" s="761"/>
      <c r="FZC9" s="761"/>
      <c r="FZD9" s="761"/>
      <c r="FZE9" s="761"/>
      <c r="FZF9" s="761"/>
      <c r="FZG9" s="761"/>
      <c r="FZH9" s="761"/>
      <c r="FZI9" s="761"/>
      <c r="FZJ9" s="761"/>
      <c r="FZK9" s="761"/>
      <c r="FZL9" s="761"/>
      <c r="FZM9" s="761"/>
      <c r="FZN9" s="761"/>
      <c r="FZO9" s="761"/>
      <c r="FZP9" s="761"/>
      <c r="FZQ9" s="761"/>
      <c r="FZR9" s="761"/>
      <c r="FZS9" s="761"/>
      <c r="FZT9" s="761"/>
      <c r="FZU9" s="761"/>
      <c r="FZV9" s="761"/>
      <c r="FZW9" s="761"/>
      <c r="FZX9" s="761"/>
      <c r="FZY9" s="761"/>
      <c r="FZZ9" s="761"/>
      <c r="GAA9" s="761"/>
      <c r="GAB9" s="761"/>
      <c r="GAC9" s="761"/>
      <c r="GAD9" s="761"/>
      <c r="GAE9" s="761"/>
      <c r="GAF9" s="761"/>
      <c r="GAG9" s="761"/>
      <c r="GAH9" s="761"/>
      <c r="GAI9" s="761"/>
      <c r="GAJ9" s="761"/>
      <c r="GAK9" s="761"/>
      <c r="GAL9" s="761"/>
      <c r="GAM9" s="761"/>
      <c r="GAN9" s="761"/>
      <c r="GAO9" s="761"/>
      <c r="GAP9" s="761"/>
      <c r="GAQ9" s="761"/>
      <c r="GAR9" s="761"/>
      <c r="GAS9" s="761"/>
      <c r="GAT9" s="761"/>
      <c r="GAU9" s="761"/>
      <c r="GAV9" s="761"/>
      <c r="GAW9" s="761"/>
      <c r="GAX9" s="761"/>
      <c r="GAY9" s="761"/>
      <c r="GAZ9" s="761"/>
      <c r="GBA9" s="761"/>
      <c r="GBB9" s="761"/>
      <c r="GBC9" s="761"/>
      <c r="GBD9" s="761"/>
      <c r="GBE9" s="761"/>
      <c r="GBF9" s="761"/>
      <c r="GBG9" s="761"/>
      <c r="GBH9" s="761"/>
      <c r="GBI9" s="761"/>
      <c r="GBJ9" s="761"/>
      <c r="GBK9" s="761"/>
      <c r="GBL9" s="761"/>
      <c r="GBM9" s="761"/>
      <c r="GBN9" s="761"/>
      <c r="GBO9" s="761"/>
      <c r="GBP9" s="761"/>
      <c r="GBQ9" s="761"/>
      <c r="GBR9" s="761"/>
      <c r="GBS9" s="761"/>
      <c r="GBT9" s="761"/>
      <c r="GBU9" s="761"/>
      <c r="GBV9" s="761"/>
      <c r="GBW9" s="761"/>
      <c r="GBX9" s="761"/>
      <c r="GBY9" s="761"/>
      <c r="GBZ9" s="761"/>
      <c r="GCA9" s="761"/>
      <c r="GCB9" s="761"/>
      <c r="GCC9" s="761"/>
      <c r="GCD9" s="761"/>
      <c r="GCE9" s="761"/>
      <c r="GCF9" s="761"/>
      <c r="GCG9" s="761"/>
      <c r="GCH9" s="761"/>
      <c r="GCI9" s="761"/>
      <c r="GCJ9" s="761"/>
      <c r="GCK9" s="761"/>
      <c r="GCL9" s="761"/>
      <c r="GCM9" s="761"/>
      <c r="GCN9" s="761"/>
      <c r="GCO9" s="761"/>
      <c r="GCP9" s="761"/>
      <c r="GCQ9" s="761"/>
      <c r="GCR9" s="761"/>
      <c r="GCS9" s="761"/>
      <c r="GCT9" s="761"/>
      <c r="GCU9" s="761"/>
      <c r="GCV9" s="761"/>
      <c r="GCW9" s="761"/>
      <c r="GCX9" s="761"/>
      <c r="GCY9" s="761"/>
      <c r="GCZ9" s="761"/>
      <c r="GDA9" s="761"/>
      <c r="GDB9" s="761"/>
      <c r="GDC9" s="761"/>
      <c r="GDD9" s="761"/>
      <c r="GDE9" s="761"/>
      <c r="GDF9" s="761"/>
      <c r="GDG9" s="761"/>
      <c r="GDH9" s="761"/>
      <c r="GDI9" s="761"/>
      <c r="GDJ9" s="761"/>
      <c r="GDK9" s="761"/>
      <c r="GDL9" s="761"/>
      <c r="GDM9" s="761"/>
      <c r="GDN9" s="761"/>
      <c r="GDO9" s="761"/>
      <c r="GDP9" s="761"/>
      <c r="GDQ9" s="761"/>
      <c r="GDR9" s="761"/>
      <c r="GDS9" s="761"/>
      <c r="GDT9" s="761"/>
      <c r="GDU9" s="761"/>
      <c r="GDV9" s="761"/>
      <c r="GDW9" s="761"/>
      <c r="GDX9" s="761"/>
      <c r="GDY9" s="761"/>
      <c r="GDZ9" s="761"/>
      <c r="GEA9" s="761"/>
      <c r="GEB9" s="761"/>
      <c r="GEC9" s="761"/>
      <c r="GED9" s="761"/>
      <c r="GEE9" s="761"/>
      <c r="GEF9" s="761"/>
      <c r="GEG9" s="761"/>
      <c r="GEH9" s="761"/>
      <c r="GEI9" s="761"/>
      <c r="GEJ9" s="761"/>
      <c r="GEK9" s="761"/>
      <c r="GEL9" s="761"/>
      <c r="GEM9" s="761"/>
      <c r="GEN9" s="761"/>
      <c r="GEO9" s="761"/>
      <c r="GEP9" s="761"/>
      <c r="GEQ9" s="761"/>
      <c r="GER9" s="761"/>
      <c r="GES9" s="761"/>
      <c r="GET9" s="761"/>
      <c r="GEU9" s="761"/>
      <c r="GEV9" s="761"/>
      <c r="GEW9" s="761"/>
      <c r="GEX9" s="761"/>
      <c r="GEY9" s="761"/>
      <c r="GEZ9" s="761"/>
      <c r="GFA9" s="761"/>
      <c r="GFB9" s="761"/>
      <c r="GFC9" s="761"/>
      <c r="GFD9" s="761"/>
      <c r="GFE9" s="761"/>
      <c r="GFF9" s="761"/>
      <c r="GFG9" s="761"/>
      <c r="GFH9" s="761"/>
      <c r="GFI9" s="761"/>
      <c r="GFJ9" s="761"/>
      <c r="GFK9" s="761"/>
      <c r="GFL9" s="761"/>
      <c r="GFM9" s="761"/>
      <c r="GFN9" s="761"/>
      <c r="GFO9" s="761"/>
      <c r="GFP9" s="761"/>
      <c r="GFQ9" s="761"/>
      <c r="GFR9" s="761"/>
      <c r="GFS9" s="761"/>
      <c r="GFT9" s="761"/>
      <c r="GFU9" s="761"/>
      <c r="GFV9" s="761"/>
      <c r="GFW9" s="761"/>
      <c r="GFX9" s="761"/>
      <c r="GFY9" s="761"/>
      <c r="GFZ9" s="761"/>
      <c r="GGA9" s="761"/>
      <c r="GGB9" s="761"/>
      <c r="GGC9" s="761"/>
      <c r="GGD9" s="761"/>
      <c r="GGE9" s="761"/>
      <c r="GGF9" s="761"/>
      <c r="GGG9" s="761"/>
      <c r="GGH9" s="761"/>
      <c r="GGI9" s="761"/>
      <c r="GGJ9" s="761"/>
      <c r="GGK9" s="761"/>
      <c r="GGL9" s="761"/>
      <c r="GGM9" s="761"/>
      <c r="GGN9" s="761"/>
      <c r="GGO9" s="761"/>
      <c r="GGP9" s="761"/>
      <c r="GGQ9" s="761"/>
      <c r="GGR9" s="761"/>
      <c r="GGS9" s="761"/>
      <c r="GGT9" s="761"/>
      <c r="GGU9" s="761"/>
      <c r="GGV9" s="761"/>
      <c r="GGW9" s="761"/>
      <c r="GGX9" s="761"/>
      <c r="GGY9" s="761"/>
      <c r="GGZ9" s="761"/>
      <c r="GHA9" s="761"/>
      <c r="GHB9" s="761"/>
      <c r="GHC9" s="761"/>
      <c r="GHD9" s="761"/>
      <c r="GHE9" s="761"/>
      <c r="GHF9" s="761"/>
      <c r="GHG9" s="761"/>
      <c r="GHH9" s="761"/>
      <c r="GHI9" s="761"/>
      <c r="GHJ9" s="761"/>
      <c r="GHK9" s="761"/>
      <c r="GHL9" s="761"/>
      <c r="GHM9" s="761"/>
      <c r="GHN9" s="761"/>
      <c r="GHO9" s="761"/>
      <c r="GHP9" s="761"/>
      <c r="GHQ9" s="761"/>
      <c r="GHR9" s="761"/>
      <c r="GHS9" s="761"/>
      <c r="GHT9" s="761"/>
      <c r="GHU9" s="761"/>
      <c r="GHV9" s="761"/>
      <c r="GHW9" s="761"/>
      <c r="GHX9" s="761"/>
      <c r="GHY9" s="761"/>
      <c r="GHZ9" s="761"/>
      <c r="GIA9" s="761"/>
      <c r="GIB9" s="761"/>
      <c r="GIC9" s="761"/>
      <c r="GID9" s="761"/>
      <c r="GIE9" s="761"/>
      <c r="GIF9" s="761"/>
      <c r="GIG9" s="761"/>
      <c r="GIH9" s="761"/>
      <c r="GII9" s="761"/>
      <c r="GIJ9" s="761"/>
      <c r="GIK9" s="761"/>
      <c r="GIL9" s="761"/>
      <c r="GIM9" s="761"/>
      <c r="GIN9" s="761"/>
      <c r="GIO9" s="761"/>
      <c r="GIP9" s="761"/>
      <c r="GIQ9" s="761"/>
      <c r="GIR9" s="761"/>
      <c r="GIS9" s="761"/>
      <c r="GIT9" s="761"/>
      <c r="GIU9" s="761"/>
      <c r="GIV9" s="761"/>
      <c r="GIW9" s="761"/>
      <c r="GIX9" s="761"/>
      <c r="GIY9" s="761"/>
      <c r="GIZ9" s="761"/>
      <c r="GJA9" s="761"/>
      <c r="GJB9" s="761"/>
      <c r="GJC9" s="761"/>
      <c r="GJD9" s="761"/>
      <c r="GJE9" s="761"/>
      <c r="GJF9" s="761"/>
      <c r="GJG9" s="761"/>
      <c r="GJH9" s="761"/>
      <c r="GJI9" s="761"/>
      <c r="GJJ9" s="761"/>
      <c r="GJK9" s="761"/>
      <c r="GJL9" s="761"/>
      <c r="GJM9" s="761"/>
      <c r="GJN9" s="761"/>
      <c r="GJO9" s="761"/>
      <c r="GJP9" s="761"/>
      <c r="GJQ9" s="761"/>
      <c r="GJR9" s="761"/>
      <c r="GJS9" s="761"/>
      <c r="GJT9" s="761"/>
      <c r="GJU9" s="761"/>
      <c r="GJV9" s="761"/>
      <c r="GJW9" s="761"/>
      <c r="GJX9" s="761"/>
      <c r="GJY9" s="761"/>
      <c r="GJZ9" s="761"/>
      <c r="GKA9" s="761"/>
      <c r="GKB9" s="761"/>
      <c r="GKC9" s="761"/>
      <c r="GKD9" s="761"/>
      <c r="GKE9" s="761"/>
      <c r="GKF9" s="761"/>
      <c r="GKG9" s="761"/>
      <c r="GKH9" s="761"/>
      <c r="GKI9" s="761"/>
      <c r="GKJ9" s="761"/>
      <c r="GKK9" s="761"/>
      <c r="GKL9" s="761"/>
      <c r="GKM9" s="761"/>
      <c r="GKN9" s="761"/>
      <c r="GKO9" s="761"/>
      <c r="GKP9" s="761"/>
      <c r="GKQ9" s="761"/>
      <c r="GKR9" s="761"/>
      <c r="GKS9" s="761"/>
      <c r="GKT9" s="761"/>
      <c r="GKU9" s="761"/>
      <c r="GKV9" s="761"/>
      <c r="GKW9" s="761"/>
      <c r="GKX9" s="761"/>
      <c r="GKY9" s="761"/>
      <c r="GKZ9" s="761"/>
      <c r="GLA9" s="761"/>
      <c r="GLB9" s="761"/>
      <c r="GLC9" s="761"/>
      <c r="GLD9" s="761"/>
      <c r="GLE9" s="761"/>
      <c r="GLF9" s="761"/>
      <c r="GLG9" s="761"/>
      <c r="GLH9" s="761"/>
      <c r="GLI9" s="761"/>
      <c r="GLJ9" s="761"/>
      <c r="GLK9" s="761"/>
      <c r="GLL9" s="761"/>
      <c r="GLM9" s="761"/>
      <c r="GLN9" s="761"/>
      <c r="GLO9" s="761"/>
      <c r="GLP9" s="761"/>
      <c r="GLQ9" s="761"/>
      <c r="GLR9" s="761"/>
      <c r="GLS9" s="761"/>
      <c r="GLT9" s="761"/>
      <c r="GLU9" s="761"/>
      <c r="GLV9" s="761"/>
      <c r="GLW9" s="761"/>
      <c r="GLX9" s="761"/>
      <c r="GLY9" s="761"/>
      <c r="GLZ9" s="761"/>
      <c r="GMA9" s="761"/>
      <c r="GMB9" s="761"/>
      <c r="GMC9" s="761"/>
      <c r="GMD9" s="761"/>
      <c r="GME9" s="761"/>
      <c r="GMF9" s="761"/>
      <c r="GMG9" s="761"/>
      <c r="GMH9" s="761"/>
      <c r="GMI9" s="761"/>
      <c r="GMJ9" s="761"/>
      <c r="GMK9" s="761"/>
      <c r="GML9" s="761"/>
      <c r="GMM9" s="761"/>
      <c r="GMN9" s="761"/>
      <c r="GMO9" s="761"/>
      <c r="GMP9" s="761"/>
      <c r="GMQ9" s="761"/>
      <c r="GMR9" s="761"/>
      <c r="GMS9" s="761"/>
      <c r="GMT9" s="761"/>
      <c r="GMU9" s="761"/>
      <c r="GMV9" s="761"/>
      <c r="GMW9" s="761"/>
      <c r="GMX9" s="761"/>
      <c r="GMY9" s="761"/>
      <c r="GMZ9" s="761"/>
      <c r="GNA9" s="761"/>
      <c r="GNB9" s="761"/>
      <c r="GNC9" s="761"/>
      <c r="GND9" s="761"/>
      <c r="GNE9" s="761"/>
      <c r="GNF9" s="761"/>
      <c r="GNG9" s="761"/>
      <c r="GNH9" s="761"/>
      <c r="GNI9" s="761"/>
      <c r="GNJ9" s="761"/>
      <c r="GNK9" s="761"/>
      <c r="GNL9" s="761"/>
      <c r="GNM9" s="761"/>
      <c r="GNN9" s="761"/>
      <c r="GNO9" s="761"/>
      <c r="GNP9" s="761"/>
      <c r="GNQ9" s="761"/>
      <c r="GNR9" s="761"/>
      <c r="GNS9" s="761"/>
      <c r="GNT9" s="761"/>
      <c r="GNU9" s="761"/>
      <c r="GNV9" s="761"/>
      <c r="GNW9" s="761"/>
      <c r="GNX9" s="761"/>
      <c r="GNY9" s="761"/>
      <c r="GNZ9" s="761"/>
      <c r="GOA9" s="761"/>
      <c r="GOB9" s="761"/>
      <c r="GOC9" s="761"/>
      <c r="GOD9" s="761"/>
      <c r="GOE9" s="761"/>
      <c r="GOF9" s="761"/>
      <c r="GOG9" s="761"/>
      <c r="GOH9" s="761"/>
      <c r="GOI9" s="761"/>
      <c r="GOJ9" s="761"/>
      <c r="GOK9" s="761"/>
      <c r="GOL9" s="761"/>
      <c r="GOM9" s="761"/>
      <c r="GON9" s="761"/>
      <c r="GOO9" s="761"/>
      <c r="GOP9" s="761"/>
      <c r="GOQ9" s="761"/>
      <c r="GOR9" s="761"/>
      <c r="GOS9" s="761"/>
      <c r="GOT9" s="761"/>
      <c r="GOU9" s="761"/>
      <c r="GOV9" s="761"/>
      <c r="GOW9" s="761"/>
      <c r="GOX9" s="761"/>
      <c r="GOY9" s="761"/>
      <c r="GOZ9" s="761"/>
      <c r="GPA9" s="761"/>
      <c r="GPB9" s="761"/>
      <c r="GPC9" s="761"/>
      <c r="GPD9" s="761"/>
      <c r="GPE9" s="761"/>
      <c r="GPF9" s="761"/>
      <c r="GPG9" s="761"/>
      <c r="GPH9" s="761"/>
      <c r="GPI9" s="761"/>
      <c r="GPJ9" s="761"/>
      <c r="GPK9" s="761"/>
      <c r="GPL9" s="761"/>
      <c r="GPM9" s="761"/>
      <c r="GPN9" s="761"/>
      <c r="GPO9" s="761"/>
      <c r="GPP9" s="761"/>
      <c r="GPQ9" s="761"/>
      <c r="GPR9" s="761"/>
      <c r="GPS9" s="761"/>
      <c r="GPT9" s="761"/>
      <c r="GPU9" s="761"/>
      <c r="GPV9" s="761"/>
      <c r="GPW9" s="761"/>
      <c r="GPX9" s="761"/>
      <c r="GPY9" s="761"/>
      <c r="GPZ9" s="761"/>
      <c r="GQA9" s="761"/>
      <c r="GQB9" s="761"/>
      <c r="GQC9" s="761"/>
      <c r="GQD9" s="761"/>
      <c r="GQE9" s="761"/>
      <c r="GQF9" s="761"/>
      <c r="GQG9" s="761"/>
      <c r="GQH9" s="761"/>
      <c r="GQI9" s="761"/>
      <c r="GQJ9" s="761"/>
      <c r="GQK9" s="761"/>
      <c r="GQL9" s="761"/>
      <c r="GQM9" s="761"/>
      <c r="GQN9" s="761"/>
      <c r="GQO9" s="761"/>
      <c r="GQP9" s="761"/>
      <c r="GQQ9" s="761"/>
      <c r="GQR9" s="761"/>
      <c r="GQS9" s="761"/>
      <c r="GQT9" s="761"/>
      <c r="GQU9" s="761"/>
      <c r="GQV9" s="761"/>
      <c r="GQW9" s="761"/>
      <c r="GQX9" s="761"/>
      <c r="GQY9" s="761"/>
      <c r="GQZ9" s="761"/>
      <c r="GRA9" s="761"/>
      <c r="GRB9" s="761"/>
      <c r="GRC9" s="761"/>
      <c r="GRD9" s="761"/>
      <c r="GRE9" s="761"/>
      <c r="GRF9" s="761"/>
      <c r="GRG9" s="761"/>
      <c r="GRH9" s="761"/>
      <c r="GRI9" s="761"/>
      <c r="GRJ9" s="761"/>
      <c r="GRK9" s="761"/>
      <c r="GRL9" s="761"/>
      <c r="GRM9" s="761"/>
      <c r="GRN9" s="761"/>
      <c r="GRO9" s="761"/>
      <c r="GRP9" s="761"/>
      <c r="GRQ9" s="761"/>
      <c r="GRR9" s="761"/>
      <c r="GRS9" s="761"/>
      <c r="GRT9" s="761"/>
      <c r="GRU9" s="761"/>
      <c r="GRV9" s="761"/>
      <c r="GRW9" s="761"/>
      <c r="GRX9" s="761"/>
      <c r="GRY9" s="761"/>
      <c r="GRZ9" s="761"/>
      <c r="GSA9" s="761"/>
      <c r="GSB9" s="761"/>
      <c r="GSC9" s="761"/>
      <c r="GSD9" s="761"/>
      <c r="GSE9" s="761"/>
      <c r="GSF9" s="761"/>
      <c r="GSG9" s="761"/>
      <c r="GSH9" s="761"/>
      <c r="GSI9" s="761"/>
      <c r="GSJ9" s="761"/>
      <c r="GSK9" s="761"/>
      <c r="GSL9" s="761"/>
      <c r="GSM9" s="761"/>
      <c r="GSN9" s="761"/>
      <c r="GSO9" s="761"/>
      <c r="GSP9" s="761"/>
      <c r="GSQ9" s="761"/>
      <c r="GSR9" s="761"/>
      <c r="GSS9" s="761"/>
      <c r="GST9" s="761"/>
      <c r="GSU9" s="761"/>
      <c r="GSV9" s="761"/>
      <c r="GSW9" s="761"/>
      <c r="GSX9" s="761"/>
      <c r="GSY9" s="761"/>
      <c r="GSZ9" s="761"/>
      <c r="GTA9" s="761"/>
      <c r="GTB9" s="761"/>
      <c r="GTC9" s="761"/>
      <c r="GTD9" s="761"/>
      <c r="GTE9" s="761"/>
      <c r="GTF9" s="761"/>
      <c r="GTG9" s="761"/>
      <c r="GTH9" s="761"/>
      <c r="GTI9" s="761"/>
      <c r="GTJ9" s="761"/>
      <c r="GTK9" s="761"/>
      <c r="GTL9" s="761"/>
      <c r="GTM9" s="761"/>
      <c r="GTN9" s="761"/>
      <c r="GTO9" s="761"/>
      <c r="GTP9" s="761"/>
      <c r="GTQ9" s="761"/>
      <c r="GTR9" s="761"/>
      <c r="GTS9" s="761"/>
      <c r="GTT9" s="761"/>
      <c r="GTU9" s="761"/>
      <c r="GTV9" s="761"/>
      <c r="GTW9" s="761"/>
      <c r="GTX9" s="761"/>
      <c r="GTY9" s="761"/>
      <c r="GTZ9" s="761"/>
      <c r="GUA9" s="761"/>
      <c r="GUB9" s="761"/>
      <c r="GUC9" s="761"/>
      <c r="GUD9" s="761"/>
      <c r="GUE9" s="761"/>
      <c r="GUF9" s="761"/>
      <c r="GUG9" s="761"/>
      <c r="GUH9" s="761"/>
      <c r="GUI9" s="761"/>
      <c r="GUJ9" s="761"/>
      <c r="GUK9" s="761"/>
      <c r="GUL9" s="761"/>
      <c r="GUM9" s="761"/>
      <c r="GUN9" s="761"/>
      <c r="GUO9" s="761"/>
      <c r="GUP9" s="761"/>
      <c r="GUQ9" s="761"/>
      <c r="GUR9" s="761"/>
      <c r="GUS9" s="761"/>
      <c r="GUT9" s="761"/>
      <c r="GUU9" s="761"/>
      <c r="GUV9" s="761"/>
      <c r="GUW9" s="761"/>
      <c r="GUX9" s="761"/>
      <c r="GUY9" s="761"/>
      <c r="GUZ9" s="761"/>
      <c r="GVA9" s="761"/>
      <c r="GVB9" s="761"/>
      <c r="GVC9" s="761"/>
      <c r="GVD9" s="761"/>
      <c r="GVE9" s="761"/>
      <c r="GVF9" s="761"/>
      <c r="GVG9" s="761"/>
      <c r="GVH9" s="761"/>
      <c r="GVI9" s="761"/>
      <c r="GVJ9" s="761"/>
      <c r="GVK9" s="761"/>
      <c r="GVL9" s="761"/>
      <c r="GVM9" s="761"/>
      <c r="GVN9" s="761"/>
      <c r="GVO9" s="761"/>
      <c r="GVP9" s="761"/>
      <c r="GVQ9" s="761"/>
      <c r="GVR9" s="761"/>
      <c r="GVS9" s="761"/>
      <c r="GVT9" s="761"/>
      <c r="GVU9" s="761"/>
      <c r="GVV9" s="761"/>
      <c r="GVW9" s="761"/>
      <c r="GVX9" s="761"/>
      <c r="GVY9" s="761"/>
      <c r="GVZ9" s="761"/>
      <c r="GWA9" s="761"/>
      <c r="GWB9" s="761"/>
      <c r="GWC9" s="761"/>
      <c r="GWD9" s="761"/>
      <c r="GWE9" s="761"/>
      <c r="GWF9" s="761"/>
      <c r="GWG9" s="761"/>
      <c r="GWH9" s="761"/>
      <c r="GWI9" s="761"/>
      <c r="GWJ9" s="761"/>
      <c r="GWK9" s="761"/>
      <c r="GWL9" s="761"/>
      <c r="GWM9" s="761"/>
      <c r="GWN9" s="761"/>
      <c r="GWO9" s="761"/>
      <c r="GWP9" s="761"/>
      <c r="GWQ9" s="761"/>
      <c r="GWR9" s="761"/>
      <c r="GWS9" s="761"/>
      <c r="GWT9" s="761"/>
      <c r="GWU9" s="761"/>
      <c r="GWV9" s="761"/>
      <c r="GWW9" s="761"/>
      <c r="GWX9" s="761"/>
      <c r="GWY9" s="761"/>
      <c r="GWZ9" s="761"/>
      <c r="GXA9" s="761"/>
      <c r="GXB9" s="761"/>
      <c r="GXC9" s="761"/>
      <c r="GXD9" s="761"/>
      <c r="GXE9" s="761"/>
      <c r="GXF9" s="761"/>
      <c r="GXG9" s="761"/>
      <c r="GXH9" s="761"/>
      <c r="GXI9" s="761"/>
      <c r="GXJ9" s="761"/>
      <c r="GXK9" s="761"/>
      <c r="GXL9" s="761"/>
      <c r="GXM9" s="761"/>
      <c r="GXN9" s="761"/>
      <c r="GXO9" s="761"/>
      <c r="GXP9" s="761"/>
      <c r="GXQ9" s="761"/>
      <c r="GXR9" s="761"/>
      <c r="GXS9" s="761"/>
      <c r="GXT9" s="761"/>
      <c r="GXU9" s="761"/>
      <c r="GXV9" s="761"/>
      <c r="GXW9" s="761"/>
      <c r="GXX9" s="761"/>
      <c r="GXY9" s="761"/>
      <c r="GXZ9" s="761"/>
      <c r="GYA9" s="761"/>
      <c r="GYB9" s="761"/>
      <c r="GYC9" s="761"/>
      <c r="GYD9" s="761"/>
      <c r="GYE9" s="761"/>
      <c r="GYF9" s="761"/>
      <c r="GYG9" s="761"/>
      <c r="GYH9" s="761"/>
      <c r="GYI9" s="761"/>
      <c r="GYJ9" s="761"/>
      <c r="GYK9" s="761"/>
      <c r="GYL9" s="761"/>
      <c r="GYM9" s="761"/>
      <c r="GYN9" s="761"/>
      <c r="GYO9" s="761"/>
      <c r="GYP9" s="761"/>
      <c r="GYQ9" s="761"/>
      <c r="GYR9" s="761"/>
      <c r="GYS9" s="761"/>
      <c r="GYT9" s="761"/>
      <c r="GYU9" s="761"/>
      <c r="GYV9" s="761"/>
      <c r="GYW9" s="761"/>
      <c r="GYX9" s="761"/>
      <c r="GYY9" s="761"/>
      <c r="GYZ9" s="761"/>
      <c r="GZA9" s="761"/>
      <c r="GZB9" s="761"/>
      <c r="GZC9" s="761"/>
      <c r="GZD9" s="761"/>
      <c r="GZE9" s="761"/>
      <c r="GZF9" s="761"/>
      <c r="GZG9" s="761"/>
      <c r="GZH9" s="761"/>
      <c r="GZI9" s="761"/>
      <c r="GZJ9" s="761"/>
      <c r="GZK9" s="761"/>
      <c r="GZL9" s="761"/>
      <c r="GZM9" s="761"/>
      <c r="GZN9" s="761"/>
      <c r="GZO9" s="761"/>
      <c r="GZP9" s="761"/>
      <c r="GZQ9" s="761"/>
      <c r="GZR9" s="761"/>
      <c r="GZS9" s="761"/>
      <c r="GZT9" s="761"/>
      <c r="GZU9" s="761"/>
      <c r="GZV9" s="761"/>
      <c r="GZW9" s="761"/>
      <c r="GZX9" s="761"/>
      <c r="GZY9" s="761"/>
      <c r="GZZ9" s="761"/>
      <c r="HAA9" s="761"/>
      <c r="HAB9" s="761"/>
      <c r="HAC9" s="761"/>
      <c r="HAD9" s="761"/>
      <c r="HAE9" s="761"/>
      <c r="HAF9" s="761"/>
      <c r="HAG9" s="761"/>
      <c r="HAH9" s="761"/>
      <c r="HAI9" s="761"/>
      <c r="HAJ9" s="761"/>
      <c r="HAK9" s="761"/>
      <c r="HAL9" s="761"/>
      <c r="HAM9" s="761"/>
      <c r="HAN9" s="761"/>
      <c r="HAO9" s="761"/>
      <c r="HAP9" s="761"/>
      <c r="HAQ9" s="761"/>
      <c r="HAR9" s="761"/>
      <c r="HAS9" s="761"/>
      <c r="HAT9" s="761"/>
      <c r="HAU9" s="761"/>
      <c r="HAV9" s="761"/>
      <c r="HAW9" s="761"/>
      <c r="HAX9" s="761"/>
      <c r="HAY9" s="761"/>
      <c r="HAZ9" s="761"/>
      <c r="HBA9" s="761"/>
      <c r="HBB9" s="761"/>
      <c r="HBC9" s="761"/>
      <c r="HBD9" s="761"/>
      <c r="HBE9" s="761"/>
      <c r="HBF9" s="761"/>
      <c r="HBG9" s="761"/>
      <c r="HBH9" s="761"/>
      <c r="HBI9" s="761"/>
      <c r="HBJ9" s="761"/>
      <c r="HBK9" s="761"/>
      <c r="HBL9" s="761"/>
      <c r="HBM9" s="761"/>
      <c r="HBN9" s="761"/>
      <c r="HBO9" s="761"/>
      <c r="HBP9" s="761"/>
      <c r="HBQ9" s="761"/>
      <c r="HBR9" s="761"/>
      <c r="HBS9" s="761"/>
      <c r="HBT9" s="761"/>
      <c r="HBU9" s="761"/>
      <c r="HBV9" s="761"/>
      <c r="HBW9" s="761"/>
      <c r="HBX9" s="761"/>
      <c r="HBY9" s="761"/>
      <c r="HBZ9" s="761"/>
      <c r="HCA9" s="761"/>
      <c r="HCB9" s="761"/>
      <c r="HCC9" s="761"/>
      <c r="HCD9" s="761"/>
      <c r="HCE9" s="761"/>
      <c r="HCF9" s="761"/>
      <c r="HCG9" s="761"/>
      <c r="HCH9" s="761"/>
      <c r="HCI9" s="761"/>
      <c r="HCJ9" s="761"/>
      <c r="HCK9" s="761"/>
      <c r="HCL9" s="761"/>
      <c r="HCM9" s="761"/>
      <c r="HCN9" s="761"/>
      <c r="HCO9" s="761"/>
      <c r="HCP9" s="761"/>
      <c r="HCQ9" s="761"/>
      <c r="HCR9" s="761"/>
      <c r="HCS9" s="761"/>
      <c r="HCT9" s="761"/>
      <c r="HCU9" s="761"/>
      <c r="HCV9" s="761"/>
      <c r="HCW9" s="761"/>
      <c r="HCX9" s="761"/>
      <c r="HCY9" s="761"/>
      <c r="HCZ9" s="761"/>
      <c r="HDA9" s="761"/>
      <c r="HDB9" s="761"/>
      <c r="HDC9" s="761"/>
      <c r="HDD9" s="761"/>
      <c r="HDE9" s="761"/>
      <c r="HDF9" s="761"/>
      <c r="HDG9" s="761"/>
      <c r="HDH9" s="761"/>
      <c r="HDI9" s="761"/>
      <c r="HDJ9" s="761"/>
      <c r="HDK9" s="761"/>
      <c r="HDL9" s="761"/>
      <c r="HDM9" s="761"/>
      <c r="HDN9" s="761"/>
      <c r="HDO9" s="761"/>
      <c r="HDP9" s="761"/>
      <c r="HDQ9" s="761"/>
      <c r="HDR9" s="761"/>
      <c r="HDS9" s="761"/>
      <c r="HDT9" s="761"/>
      <c r="HDU9" s="761"/>
      <c r="HDV9" s="761"/>
      <c r="HDW9" s="761"/>
      <c r="HDX9" s="761"/>
      <c r="HDY9" s="761"/>
      <c r="HDZ9" s="761"/>
      <c r="HEA9" s="761"/>
      <c r="HEB9" s="761"/>
      <c r="HEC9" s="761"/>
      <c r="HED9" s="761"/>
      <c r="HEE9" s="761"/>
      <c r="HEF9" s="761"/>
      <c r="HEG9" s="761"/>
      <c r="HEH9" s="761"/>
      <c r="HEI9" s="761"/>
      <c r="HEJ9" s="761"/>
      <c r="HEK9" s="761"/>
      <c r="HEL9" s="761"/>
      <c r="HEM9" s="761"/>
      <c r="HEN9" s="761"/>
      <c r="HEO9" s="761"/>
      <c r="HEP9" s="761"/>
      <c r="HEQ9" s="761"/>
      <c r="HER9" s="761"/>
      <c r="HES9" s="761"/>
      <c r="HET9" s="761"/>
      <c r="HEU9" s="761"/>
      <c r="HEV9" s="761"/>
      <c r="HEW9" s="761"/>
      <c r="HEX9" s="761"/>
      <c r="HEY9" s="761"/>
      <c r="HEZ9" s="761"/>
      <c r="HFA9" s="761"/>
      <c r="HFB9" s="761"/>
      <c r="HFC9" s="761"/>
      <c r="HFD9" s="761"/>
      <c r="HFE9" s="761"/>
      <c r="HFF9" s="761"/>
      <c r="HFG9" s="761"/>
      <c r="HFH9" s="761"/>
      <c r="HFI9" s="761"/>
      <c r="HFJ9" s="761"/>
      <c r="HFK9" s="761"/>
      <c r="HFL9" s="761"/>
      <c r="HFM9" s="761"/>
      <c r="HFN9" s="761"/>
      <c r="HFO9" s="761"/>
      <c r="HFP9" s="761"/>
      <c r="HFQ9" s="761"/>
      <c r="HFR9" s="761"/>
      <c r="HFS9" s="761"/>
      <c r="HFT9" s="761"/>
      <c r="HFU9" s="761"/>
      <c r="HFV9" s="761"/>
      <c r="HFW9" s="761"/>
      <c r="HFX9" s="761"/>
      <c r="HFY9" s="761"/>
      <c r="HFZ9" s="761"/>
      <c r="HGA9" s="761"/>
      <c r="HGB9" s="761"/>
      <c r="HGC9" s="761"/>
      <c r="HGD9" s="761"/>
      <c r="HGE9" s="761"/>
      <c r="HGF9" s="761"/>
      <c r="HGG9" s="761"/>
      <c r="HGH9" s="761"/>
      <c r="HGI9" s="761"/>
      <c r="HGJ9" s="761"/>
      <c r="HGK9" s="761"/>
      <c r="HGL9" s="761"/>
      <c r="HGM9" s="761"/>
      <c r="HGN9" s="761"/>
      <c r="HGO9" s="761"/>
      <c r="HGP9" s="761"/>
      <c r="HGQ9" s="761"/>
      <c r="HGR9" s="761"/>
      <c r="HGS9" s="761"/>
      <c r="HGT9" s="761"/>
      <c r="HGU9" s="761"/>
      <c r="HGV9" s="761"/>
      <c r="HGW9" s="761"/>
      <c r="HGX9" s="761"/>
      <c r="HGY9" s="761"/>
      <c r="HGZ9" s="761"/>
      <c r="HHA9" s="761"/>
      <c r="HHB9" s="761"/>
      <c r="HHC9" s="761"/>
      <c r="HHD9" s="761"/>
      <c r="HHE9" s="761"/>
      <c r="HHF9" s="761"/>
      <c r="HHG9" s="761"/>
      <c r="HHH9" s="761"/>
      <c r="HHI9" s="761"/>
      <c r="HHJ9" s="761"/>
      <c r="HHK9" s="761"/>
      <c r="HHL9" s="761"/>
      <c r="HHM9" s="761"/>
      <c r="HHN9" s="761"/>
      <c r="HHO9" s="761"/>
      <c r="HHP9" s="761"/>
      <c r="HHQ9" s="761"/>
      <c r="HHR9" s="761"/>
      <c r="HHS9" s="761"/>
      <c r="HHT9" s="761"/>
      <c r="HHU9" s="761"/>
      <c r="HHV9" s="761"/>
      <c r="HHW9" s="761"/>
      <c r="HHX9" s="761"/>
      <c r="HHY9" s="761"/>
      <c r="HHZ9" s="761"/>
      <c r="HIA9" s="761"/>
      <c r="HIB9" s="761"/>
      <c r="HIC9" s="761"/>
      <c r="HID9" s="761"/>
      <c r="HIE9" s="761"/>
      <c r="HIF9" s="761"/>
      <c r="HIG9" s="761"/>
      <c r="HIH9" s="761"/>
      <c r="HII9" s="761"/>
      <c r="HIJ9" s="761"/>
      <c r="HIK9" s="761"/>
      <c r="HIL9" s="761"/>
      <c r="HIM9" s="761"/>
      <c r="HIN9" s="761"/>
      <c r="HIO9" s="761"/>
      <c r="HIP9" s="761"/>
      <c r="HIQ9" s="761"/>
      <c r="HIR9" s="761"/>
      <c r="HIS9" s="761"/>
      <c r="HIT9" s="761"/>
      <c r="HIU9" s="761"/>
      <c r="HIV9" s="761"/>
      <c r="HIW9" s="761"/>
      <c r="HIX9" s="761"/>
      <c r="HIY9" s="761"/>
      <c r="HIZ9" s="761"/>
      <c r="HJA9" s="761"/>
      <c r="HJB9" s="761"/>
      <c r="HJC9" s="761"/>
      <c r="HJD9" s="761"/>
      <c r="HJE9" s="761"/>
      <c r="HJF9" s="761"/>
      <c r="HJG9" s="761"/>
      <c r="HJH9" s="761"/>
      <c r="HJI9" s="761"/>
      <c r="HJJ9" s="761"/>
      <c r="HJK9" s="761"/>
      <c r="HJL9" s="761"/>
      <c r="HJM9" s="761"/>
      <c r="HJN9" s="761"/>
      <c r="HJO9" s="761"/>
      <c r="HJP9" s="761"/>
      <c r="HJQ9" s="761"/>
      <c r="HJR9" s="761"/>
      <c r="HJS9" s="761"/>
      <c r="HJT9" s="761"/>
      <c r="HJU9" s="761"/>
      <c r="HJV9" s="761"/>
      <c r="HJW9" s="761"/>
      <c r="HJX9" s="761"/>
      <c r="HJY9" s="761"/>
      <c r="HJZ9" s="761"/>
      <c r="HKA9" s="761"/>
      <c r="HKB9" s="761"/>
      <c r="HKC9" s="761"/>
      <c r="HKD9" s="761"/>
      <c r="HKE9" s="761"/>
      <c r="HKF9" s="761"/>
      <c r="HKG9" s="761"/>
      <c r="HKH9" s="761"/>
      <c r="HKI9" s="761"/>
      <c r="HKJ9" s="761"/>
      <c r="HKK9" s="761"/>
      <c r="HKL9" s="761"/>
      <c r="HKM9" s="761"/>
      <c r="HKN9" s="761"/>
      <c r="HKO9" s="761"/>
      <c r="HKP9" s="761"/>
      <c r="HKQ9" s="761"/>
      <c r="HKR9" s="761"/>
      <c r="HKS9" s="761"/>
      <c r="HKT9" s="761"/>
      <c r="HKU9" s="761"/>
      <c r="HKV9" s="761"/>
      <c r="HKW9" s="761"/>
      <c r="HKX9" s="761"/>
      <c r="HKY9" s="761"/>
      <c r="HKZ9" s="761"/>
      <c r="HLA9" s="761"/>
      <c r="HLB9" s="761"/>
      <c r="HLC9" s="761"/>
      <c r="HLD9" s="761"/>
      <c r="HLE9" s="761"/>
      <c r="HLF9" s="761"/>
      <c r="HLG9" s="761"/>
      <c r="HLH9" s="761"/>
      <c r="HLI9" s="761"/>
      <c r="HLJ9" s="761"/>
      <c r="HLK9" s="761"/>
      <c r="HLL9" s="761"/>
      <c r="HLM9" s="761"/>
      <c r="HLN9" s="761"/>
      <c r="HLO9" s="761"/>
      <c r="HLP9" s="761"/>
      <c r="HLQ9" s="761"/>
      <c r="HLR9" s="761"/>
      <c r="HLS9" s="761"/>
      <c r="HLT9" s="761"/>
      <c r="HLU9" s="761"/>
      <c r="HLV9" s="761"/>
      <c r="HLW9" s="761"/>
      <c r="HLX9" s="761"/>
      <c r="HLY9" s="761"/>
      <c r="HLZ9" s="761"/>
      <c r="HMA9" s="761"/>
      <c r="HMB9" s="761"/>
      <c r="HMC9" s="761"/>
      <c r="HMD9" s="761"/>
      <c r="HME9" s="761"/>
      <c r="HMF9" s="761"/>
      <c r="HMG9" s="761"/>
      <c r="HMH9" s="761"/>
      <c r="HMI9" s="761"/>
      <c r="HMJ9" s="761"/>
      <c r="HMK9" s="761"/>
      <c r="HML9" s="761"/>
      <c r="HMM9" s="761"/>
      <c r="HMN9" s="761"/>
      <c r="HMO9" s="761"/>
      <c r="HMP9" s="761"/>
      <c r="HMQ9" s="761"/>
      <c r="HMR9" s="761"/>
      <c r="HMS9" s="761"/>
      <c r="HMT9" s="761"/>
      <c r="HMU9" s="761"/>
      <c r="HMV9" s="761"/>
      <c r="HMW9" s="761"/>
      <c r="HMX9" s="761"/>
      <c r="HMY9" s="761"/>
      <c r="HMZ9" s="761"/>
      <c r="HNA9" s="761"/>
      <c r="HNB9" s="761"/>
      <c r="HNC9" s="761"/>
      <c r="HND9" s="761"/>
      <c r="HNE9" s="761"/>
      <c r="HNF9" s="761"/>
      <c r="HNG9" s="761"/>
      <c r="HNH9" s="761"/>
      <c r="HNI9" s="761"/>
      <c r="HNJ9" s="761"/>
      <c r="HNK9" s="761"/>
      <c r="HNL9" s="761"/>
      <c r="HNM9" s="761"/>
      <c r="HNN9" s="761"/>
      <c r="HNO9" s="761"/>
      <c r="HNP9" s="761"/>
      <c r="HNQ9" s="761"/>
      <c r="HNR9" s="761"/>
      <c r="HNS9" s="761"/>
      <c r="HNT9" s="761"/>
      <c r="HNU9" s="761"/>
      <c r="HNV9" s="761"/>
      <c r="HNW9" s="761"/>
      <c r="HNX9" s="761"/>
      <c r="HNY9" s="761"/>
      <c r="HNZ9" s="761"/>
      <c r="HOA9" s="761"/>
      <c r="HOB9" s="761"/>
      <c r="HOC9" s="761"/>
      <c r="HOD9" s="761"/>
      <c r="HOE9" s="761"/>
      <c r="HOF9" s="761"/>
      <c r="HOG9" s="761"/>
      <c r="HOH9" s="761"/>
      <c r="HOI9" s="761"/>
      <c r="HOJ9" s="761"/>
      <c r="HOK9" s="761"/>
      <c r="HOL9" s="761"/>
      <c r="HOM9" s="761"/>
      <c r="HON9" s="761"/>
      <c r="HOO9" s="761"/>
      <c r="HOP9" s="761"/>
      <c r="HOQ9" s="761"/>
      <c r="HOR9" s="761"/>
      <c r="HOS9" s="761"/>
      <c r="HOT9" s="761"/>
      <c r="HOU9" s="761"/>
      <c r="HOV9" s="761"/>
      <c r="HOW9" s="761"/>
      <c r="HOX9" s="761"/>
      <c r="HOY9" s="761"/>
      <c r="HOZ9" s="761"/>
      <c r="HPA9" s="761"/>
      <c r="HPB9" s="761"/>
      <c r="HPC9" s="761"/>
      <c r="HPD9" s="761"/>
      <c r="HPE9" s="761"/>
      <c r="HPF9" s="761"/>
      <c r="HPG9" s="761"/>
      <c r="HPH9" s="761"/>
      <c r="HPI9" s="761"/>
      <c r="HPJ9" s="761"/>
      <c r="HPK9" s="761"/>
      <c r="HPL9" s="761"/>
      <c r="HPM9" s="761"/>
      <c r="HPN9" s="761"/>
      <c r="HPO9" s="761"/>
      <c r="HPP9" s="761"/>
      <c r="HPQ9" s="761"/>
      <c r="HPR9" s="761"/>
      <c r="HPS9" s="761"/>
      <c r="HPT9" s="761"/>
      <c r="HPU9" s="761"/>
      <c r="HPV9" s="761"/>
      <c r="HPW9" s="761"/>
      <c r="HPX9" s="761"/>
      <c r="HPY9" s="761"/>
      <c r="HPZ9" s="761"/>
      <c r="HQA9" s="761"/>
      <c r="HQB9" s="761"/>
      <c r="HQC9" s="761"/>
      <c r="HQD9" s="761"/>
      <c r="HQE9" s="761"/>
      <c r="HQF9" s="761"/>
      <c r="HQG9" s="761"/>
      <c r="HQH9" s="761"/>
      <c r="HQI9" s="761"/>
      <c r="HQJ9" s="761"/>
      <c r="HQK9" s="761"/>
      <c r="HQL9" s="761"/>
      <c r="HQM9" s="761"/>
      <c r="HQN9" s="761"/>
      <c r="HQO9" s="761"/>
      <c r="HQP9" s="761"/>
      <c r="HQQ9" s="761"/>
      <c r="HQR9" s="761"/>
      <c r="HQS9" s="761"/>
      <c r="HQT9" s="761"/>
      <c r="HQU9" s="761"/>
      <c r="HQV9" s="761"/>
      <c r="HQW9" s="761"/>
      <c r="HQX9" s="761"/>
      <c r="HQY9" s="761"/>
      <c r="HQZ9" s="761"/>
      <c r="HRA9" s="761"/>
      <c r="HRB9" s="761"/>
      <c r="HRC9" s="761"/>
      <c r="HRD9" s="761"/>
      <c r="HRE9" s="761"/>
      <c r="HRF9" s="761"/>
      <c r="HRG9" s="761"/>
      <c r="HRH9" s="761"/>
      <c r="HRI9" s="761"/>
      <c r="HRJ9" s="761"/>
      <c r="HRK9" s="761"/>
      <c r="HRL9" s="761"/>
      <c r="HRM9" s="761"/>
      <c r="HRN9" s="761"/>
      <c r="HRO9" s="761"/>
      <c r="HRP9" s="761"/>
      <c r="HRQ9" s="761"/>
      <c r="HRR9" s="761"/>
      <c r="HRS9" s="761"/>
      <c r="HRT9" s="761"/>
      <c r="HRU9" s="761"/>
      <c r="HRV9" s="761"/>
      <c r="HRW9" s="761"/>
      <c r="HRX9" s="761"/>
      <c r="HRY9" s="761"/>
      <c r="HRZ9" s="761"/>
      <c r="HSA9" s="761"/>
      <c r="HSB9" s="761"/>
      <c r="HSC9" s="761"/>
      <c r="HSD9" s="761"/>
      <c r="HSE9" s="761"/>
      <c r="HSF9" s="761"/>
      <c r="HSG9" s="761"/>
      <c r="HSH9" s="761"/>
      <c r="HSI9" s="761"/>
      <c r="HSJ9" s="761"/>
      <c r="HSK9" s="761"/>
      <c r="HSL9" s="761"/>
      <c r="HSM9" s="761"/>
      <c r="HSN9" s="761"/>
      <c r="HSO9" s="761"/>
      <c r="HSP9" s="761"/>
      <c r="HSQ9" s="761"/>
      <c r="HSR9" s="761"/>
      <c r="HSS9" s="761"/>
      <c r="HST9" s="761"/>
      <c r="HSU9" s="761"/>
      <c r="HSV9" s="761"/>
      <c r="HSW9" s="761"/>
      <c r="HSX9" s="761"/>
      <c r="HSY9" s="761"/>
      <c r="HSZ9" s="761"/>
      <c r="HTA9" s="761"/>
      <c r="HTB9" s="761"/>
      <c r="HTC9" s="761"/>
      <c r="HTD9" s="761"/>
      <c r="HTE9" s="761"/>
      <c r="HTF9" s="761"/>
      <c r="HTG9" s="761"/>
      <c r="HTH9" s="761"/>
      <c r="HTI9" s="761"/>
      <c r="HTJ9" s="761"/>
      <c r="HTK9" s="761"/>
      <c r="HTL9" s="761"/>
      <c r="HTM9" s="761"/>
      <c r="HTN9" s="761"/>
      <c r="HTO9" s="761"/>
      <c r="HTP9" s="761"/>
      <c r="HTQ9" s="761"/>
      <c r="HTR9" s="761"/>
      <c r="HTS9" s="761"/>
      <c r="HTT9" s="761"/>
      <c r="HTU9" s="761"/>
      <c r="HTV9" s="761"/>
      <c r="HTW9" s="761"/>
      <c r="HTX9" s="761"/>
      <c r="HTY9" s="761"/>
      <c r="HTZ9" s="761"/>
      <c r="HUA9" s="761"/>
      <c r="HUB9" s="761"/>
      <c r="HUC9" s="761"/>
      <c r="HUD9" s="761"/>
      <c r="HUE9" s="761"/>
      <c r="HUF9" s="761"/>
      <c r="HUG9" s="761"/>
      <c r="HUH9" s="761"/>
      <c r="HUI9" s="761"/>
      <c r="HUJ9" s="761"/>
      <c r="HUK9" s="761"/>
      <c r="HUL9" s="761"/>
      <c r="HUM9" s="761"/>
      <c r="HUN9" s="761"/>
      <c r="HUO9" s="761"/>
      <c r="HUP9" s="761"/>
      <c r="HUQ9" s="761"/>
      <c r="HUR9" s="761"/>
      <c r="HUS9" s="761"/>
      <c r="HUT9" s="761"/>
      <c r="HUU9" s="761"/>
      <c r="HUV9" s="761"/>
      <c r="HUW9" s="761"/>
      <c r="HUX9" s="761"/>
      <c r="HUY9" s="761"/>
      <c r="HUZ9" s="761"/>
      <c r="HVA9" s="761"/>
      <c r="HVB9" s="761"/>
      <c r="HVC9" s="761"/>
      <c r="HVD9" s="761"/>
      <c r="HVE9" s="761"/>
      <c r="HVF9" s="761"/>
      <c r="HVG9" s="761"/>
      <c r="HVH9" s="761"/>
      <c r="HVI9" s="761"/>
      <c r="HVJ9" s="761"/>
      <c r="HVK9" s="761"/>
      <c r="HVL9" s="761"/>
      <c r="HVM9" s="761"/>
      <c r="HVN9" s="761"/>
      <c r="HVO9" s="761"/>
      <c r="HVP9" s="761"/>
      <c r="HVQ9" s="761"/>
      <c r="HVR9" s="761"/>
      <c r="HVS9" s="761"/>
      <c r="HVT9" s="761"/>
      <c r="HVU9" s="761"/>
      <c r="HVV9" s="761"/>
      <c r="HVW9" s="761"/>
      <c r="HVX9" s="761"/>
      <c r="HVY9" s="761"/>
      <c r="HVZ9" s="761"/>
      <c r="HWA9" s="761"/>
      <c r="HWB9" s="761"/>
      <c r="HWC9" s="761"/>
      <c r="HWD9" s="761"/>
      <c r="HWE9" s="761"/>
      <c r="HWF9" s="761"/>
      <c r="HWG9" s="761"/>
      <c r="HWH9" s="761"/>
      <c r="HWI9" s="761"/>
      <c r="HWJ9" s="761"/>
      <c r="HWK9" s="761"/>
      <c r="HWL9" s="761"/>
      <c r="HWM9" s="761"/>
      <c r="HWN9" s="761"/>
      <c r="HWO9" s="761"/>
      <c r="HWP9" s="761"/>
      <c r="HWQ9" s="761"/>
      <c r="HWR9" s="761"/>
      <c r="HWS9" s="761"/>
      <c r="HWT9" s="761"/>
      <c r="HWU9" s="761"/>
      <c r="HWV9" s="761"/>
      <c r="HWW9" s="761"/>
      <c r="HWX9" s="761"/>
      <c r="HWY9" s="761"/>
      <c r="HWZ9" s="761"/>
      <c r="HXA9" s="761"/>
      <c r="HXB9" s="761"/>
      <c r="HXC9" s="761"/>
      <c r="HXD9" s="761"/>
      <c r="HXE9" s="761"/>
      <c r="HXF9" s="761"/>
      <c r="HXG9" s="761"/>
      <c r="HXH9" s="761"/>
      <c r="HXI9" s="761"/>
      <c r="HXJ9" s="761"/>
      <c r="HXK9" s="761"/>
      <c r="HXL9" s="761"/>
      <c r="HXM9" s="761"/>
      <c r="HXN9" s="761"/>
      <c r="HXO9" s="761"/>
      <c r="HXP9" s="761"/>
      <c r="HXQ9" s="761"/>
      <c r="HXR9" s="761"/>
      <c r="HXS9" s="761"/>
      <c r="HXT9" s="761"/>
      <c r="HXU9" s="761"/>
      <c r="HXV9" s="761"/>
      <c r="HXW9" s="761"/>
      <c r="HXX9" s="761"/>
      <c r="HXY9" s="761"/>
      <c r="HXZ9" s="761"/>
      <c r="HYA9" s="761"/>
      <c r="HYB9" s="761"/>
      <c r="HYC9" s="761"/>
      <c r="HYD9" s="761"/>
      <c r="HYE9" s="761"/>
      <c r="HYF9" s="761"/>
      <c r="HYG9" s="761"/>
      <c r="HYH9" s="761"/>
      <c r="HYI9" s="761"/>
      <c r="HYJ9" s="761"/>
      <c r="HYK9" s="761"/>
      <c r="HYL9" s="761"/>
      <c r="HYM9" s="761"/>
      <c r="HYN9" s="761"/>
      <c r="HYO9" s="761"/>
      <c r="HYP9" s="761"/>
      <c r="HYQ9" s="761"/>
      <c r="HYR9" s="761"/>
      <c r="HYS9" s="761"/>
      <c r="HYT9" s="761"/>
      <c r="HYU9" s="761"/>
      <c r="HYV9" s="761"/>
      <c r="HYW9" s="761"/>
      <c r="HYX9" s="761"/>
      <c r="HYY9" s="761"/>
      <c r="HYZ9" s="761"/>
      <c r="HZA9" s="761"/>
      <c r="HZB9" s="761"/>
      <c r="HZC9" s="761"/>
      <c r="HZD9" s="761"/>
      <c r="HZE9" s="761"/>
      <c r="HZF9" s="761"/>
      <c r="HZG9" s="761"/>
      <c r="HZH9" s="761"/>
      <c r="HZI9" s="761"/>
      <c r="HZJ9" s="761"/>
      <c r="HZK9" s="761"/>
      <c r="HZL9" s="761"/>
      <c r="HZM9" s="761"/>
      <c r="HZN9" s="761"/>
      <c r="HZO9" s="761"/>
      <c r="HZP9" s="761"/>
      <c r="HZQ9" s="761"/>
      <c r="HZR9" s="761"/>
      <c r="HZS9" s="761"/>
      <c r="HZT9" s="761"/>
      <c r="HZU9" s="761"/>
      <c r="HZV9" s="761"/>
      <c r="HZW9" s="761"/>
      <c r="HZX9" s="761"/>
      <c r="HZY9" s="761"/>
      <c r="HZZ9" s="761"/>
      <c r="IAA9" s="761"/>
      <c r="IAB9" s="761"/>
      <c r="IAC9" s="761"/>
      <c r="IAD9" s="761"/>
      <c r="IAE9" s="761"/>
      <c r="IAF9" s="761"/>
      <c r="IAG9" s="761"/>
      <c r="IAH9" s="761"/>
      <c r="IAI9" s="761"/>
      <c r="IAJ9" s="761"/>
      <c r="IAK9" s="761"/>
      <c r="IAL9" s="761"/>
      <c r="IAM9" s="761"/>
      <c r="IAN9" s="761"/>
      <c r="IAO9" s="761"/>
      <c r="IAP9" s="761"/>
      <c r="IAQ9" s="761"/>
      <c r="IAR9" s="761"/>
      <c r="IAS9" s="761"/>
      <c r="IAT9" s="761"/>
      <c r="IAU9" s="761"/>
      <c r="IAV9" s="761"/>
      <c r="IAW9" s="761"/>
      <c r="IAX9" s="761"/>
      <c r="IAY9" s="761"/>
      <c r="IAZ9" s="761"/>
      <c r="IBA9" s="761"/>
      <c r="IBB9" s="761"/>
      <c r="IBC9" s="761"/>
      <c r="IBD9" s="761"/>
      <c r="IBE9" s="761"/>
      <c r="IBF9" s="761"/>
      <c r="IBG9" s="761"/>
      <c r="IBH9" s="761"/>
      <c r="IBI9" s="761"/>
      <c r="IBJ9" s="761"/>
      <c r="IBK9" s="761"/>
      <c r="IBL9" s="761"/>
      <c r="IBM9" s="761"/>
      <c r="IBN9" s="761"/>
      <c r="IBO9" s="761"/>
      <c r="IBP9" s="761"/>
      <c r="IBQ9" s="761"/>
      <c r="IBR9" s="761"/>
      <c r="IBS9" s="761"/>
      <c r="IBT9" s="761"/>
      <c r="IBU9" s="761"/>
      <c r="IBV9" s="761"/>
      <c r="IBW9" s="761"/>
      <c r="IBX9" s="761"/>
      <c r="IBY9" s="761"/>
      <c r="IBZ9" s="761"/>
      <c r="ICA9" s="761"/>
      <c r="ICB9" s="761"/>
      <c r="ICC9" s="761"/>
      <c r="ICD9" s="761"/>
      <c r="ICE9" s="761"/>
      <c r="ICF9" s="761"/>
      <c r="ICG9" s="761"/>
      <c r="ICH9" s="761"/>
      <c r="ICI9" s="761"/>
      <c r="ICJ9" s="761"/>
      <c r="ICK9" s="761"/>
      <c r="ICL9" s="761"/>
      <c r="ICM9" s="761"/>
      <c r="ICN9" s="761"/>
      <c r="ICO9" s="761"/>
      <c r="ICP9" s="761"/>
      <c r="ICQ9" s="761"/>
      <c r="ICR9" s="761"/>
      <c r="ICS9" s="761"/>
      <c r="ICT9" s="761"/>
      <c r="ICU9" s="761"/>
      <c r="ICV9" s="761"/>
      <c r="ICW9" s="761"/>
      <c r="ICX9" s="761"/>
      <c r="ICY9" s="761"/>
      <c r="ICZ9" s="761"/>
      <c r="IDA9" s="761"/>
      <c r="IDB9" s="761"/>
      <c r="IDC9" s="761"/>
      <c r="IDD9" s="761"/>
      <c r="IDE9" s="761"/>
      <c r="IDF9" s="761"/>
      <c r="IDG9" s="761"/>
      <c r="IDH9" s="761"/>
      <c r="IDI9" s="761"/>
      <c r="IDJ9" s="761"/>
      <c r="IDK9" s="761"/>
      <c r="IDL9" s="761"/>
      <c r="IDM9" s="761"/>
      <c r="IDN9" s="761"/>
      <c r="IDO9" s="761"/>
      <c r="IDP9" s="761"/>
      <c r="IDQ9" s="761"/>
      <c r="IDR9" s="761"/>
      <c r="IDS9" s="761"/>
      <c r="IDT9" s="761"/>
      <c r="IDU9" s="761"/>
      <c r="IDV9" s="761"/>
      <c r="IDW9" s="761"/>
      <c r="IDX9" s="761"/>
      <c r="IDY9" s="761"/>
      <c r="IDZ9" s="761"/>
      <c r="IEA9" s="761"/>
      <c r="IEB9" s="761"/>
      <c r="IEC9" s="761"/>
      <c r="IED9" s="761"/>
      <c r="IEE9" s="761"/>
      <c r="IEF9" s="761"/>
      <c r="IEG9" s="761"/>
      <c r="IEH9" s="761"/>
      <c r="IEI9" s="761"/>
      <c r="IEJ9" s="761"/>
      <c r="IEK9" s="761"/>
      <c r="IEL9" s="761"/>
      <c r="IEM9" s="761"/>
      <c r="IEN9" s="761"/>
      <c r="IEO9" s="761"/>
      <c r="IEP9" s="761"/>
      <c r="IEQ9" s="761"/>
      <c r="IER9" s="761"/>
      <c r="IES9" s="761"/>
      <c r="IET9" s="761"/>
      <c r="IEU9" s="761"/>
      <c r="IEV9" s="761"/>
      <c r="IEW9" s="761"/>
      <c r="IEX9" s="761"/>
      <c r="IEY9" s="761"/>
      <c r="IEZ9" s="761"/>
      <c r="IFA9" s="761"/>
      <c r="IFB9" s="761"/>
      <c r="IFC9" s="761"/>
      <c r="IFD9" s="761"/>
      <c r="IFE9" s="761"/>
      <c r="IFF9" s="761"/>
      <c r="IFG9" s="761"/>
      <c r="IFH9" s="761"/>
      <c r="IFI9" s="761"/>
      <c r="IFJ9" s="761"/>
      <c r="IFK9" s="761"/>
      <c r="IFL9" s="761"/>
      <c r="IFM9" s="761"/>
      <c r="IFN9" s="761"/>
      <c r="IFO9" s="761"/>
      <c r="IFP9" s="761"/>
      <c r="IFQ9" s="761"/>
      <c r="IFR9" s="761"/>
      <c r="IFS9" s="761"/>
      <c r="IFT9" s="761"/>
      <c r="IFU9" s="761"/>
      <c r="IFV9" s="761"/>
      <c r="IFW9" s="761"/>
      <c r="IFX9" s="761"/>
      <c r="IFY9" s="761"/>
      <c r="IFZ9" s="761"/>
      <c r="IGA9" s="761"/>
      <c r="IGB9" s="761"/>
      <c r="IGC9" s="761"/>
      <c r="IGD9" s="761"/>
      <c r="IGE9" s="761"/>
      <c r="IGF9" s="761"/>
      <c r="IGG9" s="761"/>
      <c r="IGH9" s="761"/>
      <c r="IGI9" s="761"/>
      <c r="IGJ9" s="761"/>
      <c r="IGK9" s="761"/>
      <c r="IGL9" s="761"/>
      <c r="IGM9" s="761"/>
      <c r="IGN9" s="761"/>
      <c r="IGO9" s="761"/>
      <c r="IGP9" s="761"/>
      <c r="IGQ9" s="761"/>
      <c r="IGR9" s="761"/>
      <c r="IGS9" s="761"/>
      <c r="IGT9" s="761"/>
      <c r="IGU9" s="761"/>
      <c r="IGV9" s="761"/>
      <c r="IGW9" s="761"/>
      <c r="IGX9" s="761"/>
      <c r="IGY9" s="761"/>
      <c r="IGZ9" s="761"/>
      <c r="IHA9" s="761"/>
      <c r="IHB9" s="761"/>
      <c r="IHC9" s="761"/>
      <c r="IHD9" s="761"/>
      <c r="IHE9" s="761"/>
      <c r="IHF9" s="761"/>
      <c r="IHG9" s="761"/>
      <c r="IHH9" s="761"/>
      <c r="IHI9" s="761"/>
      <c r="IHJ9" s="761"/>
      <c r="IHK9" s="761"/>
      <c r="IHL9" s="761"/>
      <c r="IHM9" s="761"/>
      <c r="IHN9" s="761"/>
      <c r="IHO9" s="761"/>
      <c r="IHP9" s="761"/>
      <c r="IHQ9" s="761"/>
      <c r="IHR9" s="761"/>
      <c r="IHS9" s="761"/>
      <c r="IHT9" s="761"/>
      <c r="IHU9" s="761"/>
      <c r="IHV9" s="761"/>
      <c r="IHW9" s="761"/>
      <c r="IHX9" s="761"/>
      <c r="IHY9" s="761"/>
      <c r="IHZ9" s="761"/>
      <c r="IIA9" s="761"/>
      <c r="IIB9" s="761"/>
      <c r="IIC9" s="761"/>
      <c r="IID9" s="761"/>
      <c r="IIE9" s="761"/>
      <c r="IIF9" s="761"/>
      <c r="IIG9" s="761"/>
      <c r="IIH9" s="761"/>
      <c r="III9" s="761"/>
      <c r="IIJ9" s="761"/>
      <c r="IIK9" s="761"/>
      <c r="IIL9" s="761"/>
      <c r="IIM9" s="761"/>
      <c r="IIN9" s="761"/>
      <c r="IIO9" s="761"/>
      <c r="IIP9" s="761"/>
      <c r="IIQ9" s="761"/>
      <c r="IIR9" s="761"/>
      <c r="IIS9" s="761"/>
      <c r="IIT9" s="761"/>
      <c r="IIU9" s="761"/>
      <c r="IIV9" s="761"/>
      <c r="IIW9" s="761"/>
      <c r="IIX9" s="761"/>
      <c r="IIY9" s="761"/>
      <c r="IIZ9" s="761"/>
      <c r="IJA9" s="761"/>
      <c r="IJB9" s="761"/>
      <c r="IJC9" s="761"/>
      <c r="IJD9" s="761"/>
      <c r="IJE9" s="761"/>
      <c r="IJF9" s="761"/>
      <c r="IJG9" s="761"/>
      <c r="IJH9" s="761"/>
      <c r="IJI9" s="761"/>
      <c r="IJJ9" s="761"/>
      <c r="IJK9" s="761"/>
      <c r="IJL9" s="761"/>
      <c r="IJM9" s="761"/>
      <c r="IJN9" s="761"/>
      <c r="IJO9" s="761"/>
      <c r="IJP9" s="761"/>
      <c r="IJQ9" s="761"/>
      <c r="IJR9" s="761"/>
      <c r="IJS9" s="761"/>
      <c r="IJT9" s="761"/>
      <c r="IJU9" s="761"/>
      <c r="IJV9" s="761"/>
      <c r="IJW9" s="761"/>
      <c r="IJX9" s="761"/>
      <c r="IJY9" s="761"/>
      <c r="IJZ9" s="761"/>
      <c r="IKA9" s="761"/>
      <c r="IKB9" s="761"/>
      <c r="IKC9" s="761"/>
      <c r="IKD9" s="761"/>
      <c r="IKE9" s="761"/>
      <c r="IKF9" s="761"/>
      <c r="IKG9" s="761"/>
      <c r="IKH9" s="761"/>
      <c r="IKI9" s="761"/>
      <c r="IKJ9" s="761"/>
      <c r="IKK9" s="761"/>
      <c r="IKL9" s="761"/>
      <c r="IKM9" s="761"/>
      <c r="IKN9" s="761"/>
      <c r="IKO9" s="761"/>
      <c r="IKP9" s="761"/>
      <c r="IKQ9" s="761"/>
      <c r="IKR9" s="761"/>
      <c r="IKS9" s="761"/>
      <c r="IKT9" s="761"/>
      <c r="IKU9" s="761"/>
      <c r="IKV9" s="761"/>
      <c r="IKW9" s="761"/>
      <c r="IKX9" s="761"/>
      <c r="IKY9" s="761"/>
      <c r="IKZ9" s="761"/>
      <c r="ILA9" s="761"/>
      <c r="ILB9" s="761"/>
      <c r="ILC9" s="761"/>
      <c r="ILD9" s="761"/>
      <c r="ILE9" s="761"/>
      <c r="ILF9" s="761"/>
      <c r="ILG9" s="761"/>
      <c r="ILH9" s="761"/>
      <c r="ILI9" s="761"/>
      <c r="ILJ9" s="761"/>
      <c r="ILK9" s="761"/>
      <c r="ILL9" s="761"/>
      <c r="ILM9" s="761"/>
      <c r="ILN9" s="761"/>
      <c r="ILO9" s="761"/>
      <c r="ILP9" s="761"/>
      <c r="ILQ9" s="761"/>
      <c r="ILR9" s="761"/>
      <c r="ILS9" s="761"/>
      <c r="ILT9" s="761"/>
      <c r="ILU9" s="761"/>
      <c r="ILV9" s="761"/>
      <c r="ILW9" s="761"/>
      <c r="ILX9" s="761"/>
      <c r="ILY9" s="761"/>
      <c r="ILZ9" s="761"/>
      <c r="IMA9" s="761"/>
      <c r="IMB9" s="761"/>
      <c r="IMC9" s="761"/>
      <c r="IMD9" s="761"/>
      <c r="IME9" s="761"/>
      <c r="IMF9" s="761"/>
      <c r="IMG9" s="761"/>
      <c r="IMH9" s="761"/>
      <c r="IMI9" s="761"/>
      <c r="IMJ9" s="761"/>
      <c r="IMK9" s="761"/>
      <c r="IML9" s="761"/>
      <c r="IMM9" s="761"/>
      <c r="IMN9" s="761"/>
      <c r="IMO9" s="761"/>
      <c r="IMP9" s="761"/>
      <c r="IMQ9" s="761"/>
      <c r="IMR9" s="761"/>
      <c r="IMS9" s="761"/>
      <c r="IMT9" s="761"/>
      <c r="IMU9" s="761"/>
      <c r="IMV9" s="761"/>
      <c r="IMW9" s="761"/>
      <c r="IMX9" s="761"/>
      <c r="IMY9" s="761"/>
      <c r="IMZ9" s="761"/>
      <c r="INA9" s="761"/>
      <c r="INB9" s="761"/>
      <c r="INC9" s="761"/>
      <c r="IND9" s="761"/>
      <c r="INE9" s="761"/>
      <c r="INF9" s="761"/>
      <c r="ING9" s="761"/>
      <c r="INH9" s="761"/>
      <c r="INI9" s="761"/>
      <c r="INJ9" s="761"/>
      <c r="INK9" s="761"/>
      <c r="INL9" s="761"/>
      <c r="INM9" s="761"/>
      <c r="INN9" s="761"/>
      <c r="INO9" s="761"/>
      <c r="INP9" s="761"/>
      <c r="INQ9" s="761"/>
      <c r="INR9" s="761"/>
      <c r="INS9" s="761"/>
      <c r="INT9" s="761"/>
      <c r="INU9" s="761"/>
      <c r="INV9" s="761"/>
      <c r="INW9" s="761"/>
      <c r="INX9" s="761"/>
      <c r="INY9" s="761"/>
      <c r="INZ9" s="761"/>
      <c r="IOA9" s="761"/>
      <c r="IOB9" s="761"/>
      <c r="IOC9" s="761"/>
      <c r="IOD9" s="761"/>
      <c r="IOE9" s="761"/>
      <c r="IOF9" s="761"/>
      <c r="IOG9" s="761"/>
      <c r="IOH9" s="761"/>
      <c r="IOI9" s="761"/>
      <c r="IOJ9" s="761"/>
      <c r="IOK9" s="761"/>
      <c r="IOL9" s="761"/>
      <c r="IOM9" s="761"/>
      <c r="ION9" s="761"/>
      <c r="IOO9" s="761"/>
      <c r="IOP9" s="761"/>
      <c r="IOQ9" s="761"/>
      <c r="IOR9" s="761"/>
      <c r="IOS9" s="761"/>
      <c r="IOT9" s="761"/>
      <c r="IOU9" s="761"/>
      <c r="IOV9" s="761"/>
      <c r="IOW9" s="761"/>
      <c r="IOX9" s="761"/>
      <c r="IOY9" s="761"/>
      <c r="IOZ9" s="761"/>
      <c r="IPA9" s="761"/>
      <c r="IPB9" s="761"/>
      <c r="IPC9" s="761"/>
      <c r="IPD9" s="761"/>
      <c r="IPE9" s="761"/>
      <c r="IPF9" s="761"/>
      <c r="IPG9" s="761"/>
      <c r="IPH9" s="761"/>
      <c r="IPI9" s="761"/>
      <c r="IPJ9" s="761"/>
      <c r="IPK9" s="761"/>
      <c r="IPL9" s="761"/>
      <c r="IPM9" s="761"/>
      <c r="IPN9" s="761"/>
      <c r="IPO9" s="761"/>
      <c r="IPP9" s="761"/>
      <c r="IPQ9" s="761"/>
      <c r="IPR9" s="761"/>
      <c r="IPS9" s="761"/>
      <c r="IPT9" s="761"/>
      <c r="IPU9" s="761"/>
      <c r="IPV9" s="761"/>
      <c r="IPW9" s="761"/>
      <c r="IPX9" s="761"/>
      <c r="IPY9" s="761"/>
      <c r="IPZ9" s="761"/>
      <c r="IQA9" s="761"/>
      <c r="IQB9" s="761"/>
      <c r="IQC9" s="761"/>
      <c r="IQD9" s="761"/>
      <c r="IQE9" s="761"/>
      <c r="IQF9" s="761"/>
      <c r="IQG9" s="761"/>
      <c r="IQH9" s="761"/>
      <c r="IQI9" s="761"/>
      <c r="IQJ9" s="761"/>
      <c r="IQK9" s="761"/>
      <c r="IQL9" s="761"/>
      <c r="IQM9" s="761"/>
      <c r="IQN9" s="761"/>
      <c r="IQO9" s="761"/>
      <c r="IQP9" s="761"/>
      <c r="IQQ9" s="761"/>
      <c r="IQR9" s="761"/>
      <c r="IQS9" s="761"/>
      <c r="IQT9" s="761"/>
      <c r="IQU9" s="761"/>
      <c r="IQV9" s="761"/>
      <c r="IQW9" s="761"/>
      <c r="IQX9" s="761"/>
      <c r="IQY9" s="761"/>
      <c r="IQZ9" s="761"/>
      <c r="IRA9" s="761"/>
      <c r="IRB9" s="761"/>
      <c r="IRC9" s="761"/>
      <c r="IRD9" s="761"/>
      <c r="IRE9" s="761"/>
      <c r="IRF9" s="761"/>
      <c r="IRG9" s="761"/>
      <c r="IRH9" s="761"/>
      <c r="IRI9" s="761"/>
      <c r="IRJ9" s="761"/>
      <c r="IRK9" s="761"/>
      <c r="IRL9" s="761"/>
      <c r="IRM9" s="761"/>
      <c r="IRN9" s="761"/>
      <c r="IRO9" s="761"/>
      <c r="IRP9" s="761"/>
      <c r="IRQ9" s="761"/>
      <c r="IRR9" s="761"/>
      <c r="IRS9" s="761"/>
      <c r="IRT9" s="761"/>
      <c r="IRU9" s="761"/>
      <c r="IRV9" s="761"/>
      <c r="IRW9" s="761"/>
      <c r="IRX9" s="761"/>
      <c r="IRY9" s="761"/>
      <c r="IRZ9" s="761"/>
      <c r="ISA9" s="761"/>
      <c r="ISB9" s="761"/>
      <c r="ISC9" s="761"/>
      <c r="ISD9" s="761"/>
      <c r="ISE9" s="761"/>
      <c r="ISF9" s="761"/>
      <c r="ISG9" s="761"/>
      <c r="ISH9" s="761"/>
      <c r="ISI9" s="761"/>
      <c r="ISJ9" s="761"/>
      <c r="ISK9" s="761"/>
      <c r="ISL9" s="761"/>
      <c r="ISM9" s="761"/>
      <c r="ISN9" s="761"/>
      <c r="ISO9" s="761"/>
      <c r="ISP9" s="761"/>
      <c r="ISQ9" s="761"/>
      <c r="ISR9" s="761"/>
      <c r="ISS9" s="761"/>
      <c r="IST9" s="761"/>
      <c r="ISU9" s="761"/>
      <c r="ISV9" s="761"/>
      <c r="ISW9" s="761"/>
      <c r="ISX9" s="761"/>
      <c r="ISY9" s="761"/>
      <c r="ISZ9" s="761"/>
      <c r="ITA9" s="761"/>
      <c r="ITB9" s="761"/>
      <c r="ITC9" s="761"/>
      <c r="ITD9" s="761"/>
      <c r="ITE9" s="761"/>
      <c r="ITF9" s="761"/>
      <c r="ITG9" s="761"/>
      <c r="ITH9" s="761"/>
      <c r="ITI9" s="761"/>
      <c r="ITJ9" s="761"/>
      <c r="ITK9" s="761"/>
      <c r="ITL9" s="761"/>
      <c r="ITM9" s="761"/>
      <c r="ITN9" s="761"/>
      <c r="ITO9" s="761"/>
      <c r="ITP9" s="761"/>
      <c r="ITQ9" s="761"/>
      <c r="ITR9" s="761"/>
      <c r="ITS9" s="761"/>
      <c r="ITT9" s="761"/>
      <c r="ITU9" s="761"/>
      <c r="ITV9" s="761"/>
      <c r="ITW9" s="761"/>
      <c r="ITX9" s="761"/>
      <c r="ITY9" s="761"/>
      <c r="ITZ9" s="761"/>
      <c r="IUA9" s="761"/>
      <c r="IUB9" s="761"/>
      <c r="IUC9" s="761"/>
      <c r="IUD9" s="761"/>
      <c r="IUE9" s="761"/>
      <c r="IUF9" s="761"/>
      <c r="IUG9" s="761"/>
      <c r="IUH9" s="761"/>
      <c r="IUI9" s="761"/>
      <c r="IUJ9" s="761"/>
      <c r="IUK9" s="761"/>
      <c r="IUL9" s="761"/>
      <c r="IUM9" s="761"/>
      <c r="IUN9" s="761"/>
      <c r="IUO9" s="761"/>
      <c r="IUP9" s="761"/>
      <c r="IUQ9" s="761"/>
      <c r="IUR9" s="761"/>
      <c r="IUS9" s="761"/>
      <c r="IUT9" s="761"/>
      <c r="IUU9" s="761"/>
      <c r="IUV9" s="761"/>
      <c r="IUW9" s="761"/>
      <c r="IUX9" s="761"/>
      <c r="IUY9" s="761"/>
      <c r="IUZ9" s="761"/>
      <c r="IVA9" s="761"/>
      <c r="IVB9" s="761"/>
      <c r="IVC9" s="761"/>
      <c r="IVD9" s="761"/>
      <c r="IVE9" s="761"/>
      <c r="IVF9" s="761"/>
      <c r="IVG9" s="761"/>
      <c r="IVH9" s="761"/>
      <c r="IVI9" s="761"/>
      <c r="IVJ9" s="761"/>
      <c r="IVK9" s="761"/>
      <c r="IVL9" s="761"/>
      <c r="IVM9" s="761"/>
      <c r="IVN9" s="761"/>
      <c r="IVO9" s="761"/>
      <c r="IVP9" s="761"/>
      <c r="IVQ9" s="761"/>
      <c r="IVR9" s="761"/>
      <c r="IVS9" s="761"/>
      <c r="IVT9" s="761"/>
      <c r="IVU9" s="761"/>
      <c r="IVV9" s="761"/>
      <c r="IVW9" s="761"/>
      <c r="IVX9" s="761"/>
      <c r="IVY9" s="761"/>
      <c r="IVZ9" s="761"/>
      <c r="IWA9" s="761"/>
      <c r="IWB9" s="761"/>
      <c r="IWC9" s="761"/>
      <c r="IWD9" s="761"/>
      <c r="IWE9" s="761"/>
      <c r="IWF9" s="761"/>
      <c r="IWG9" s="761"/>
      <c r="IWH9" s="761"/>
      <c r="IWI9" s="761"/>
      <c r="IWJ9" s="761"/>
      <c r="IWK9" s="761"/>
      <c r="IWL9" s="761"/>
      <c r="IWM9" s="761"/>
      <c r="IWN9" s="761"/>
      <c r="IWO9" s="761"/>
      <c r="IWP9" s="761"/>
      <c r="IWQ9" s="761"/>
      <c r="IWR9" s="761"/>
      <c r="IWS9" s="761"/>
      <c r="IWT9" s="761"/>
      <c r="IWU9" s="761"/>
      <c r="IWV9" s="761"/>
      <c r="IWW9" s="761"/>
      <c r="IWX9" s="761"/>
      <c r="IWY9" s="761"/>
      <c r="IWZ9" s="761"/>
      <c r="IXA9" s="761"/>
      <c r="IXB9" s="761"/>
      <c r="IXC9" s="761"/>
      <c r="IXD9" s="761"/>
      <c r="IXE9" s="761"/>
      <c r="IXF9" s="761"/>
      <c r="IXG9" s="761"/>
      <c r="IXH9" s="761"/>
      <c r="IXI9" s="761"/>
      <c r="IXJ9" s="761"/>
      <c r="IXK9" s="761"/>
      <c r="IXL9" s="761"/>
      <c r="IXM9" s="761"/>
      <c r="IXN9" s="761"/>
      <c r="IXO9" s="761"/>
      <c r="IXP9" s="761"/>
      <c r="IXQ9" s="761"/>
      <c r="IXR9" s="761"/>
      <c r="IXS9" s="761"/>
      <c r="IXT9" s="761"/>
      <c r="IXU9" s="761"/>
      <c r="IXV9" s="761"/>
      <c r="IXW9" s="761"/>
      <c r="IXX9" s="761"/>
      <c r="IXY9" s="761"/>
      <c r="IXZ9" s="761"/>
      <c r="IYA9" s="761"/>
      <c r="IYB9" s="761"/>
      <c r="IYC9" s="761"/>
      <c r="IYD9" s="761"/>
      <c r="IYE9" s="761"/>
      <c r="IYF9" s="761"/>
      <c r="IYG9" s="761"/>
      <c r="IYH9" s="761"/>
      <c r="IYI9" s="761"/>
      <c r="IYJ9" s="761"/>
      <c r="IYK9" s="761"/>
      <c r="IYL9" s="761"/>
      <c r="IYM9" s="761"/>
      <c r="IYN9" s="761"/>
      <c r="IYO9" s="761"/>
      <c r="IYP9" s="761"/>
      <c r="IYQ9" s="761"/>
      <c r="IYR9" s="761"/>
      <c r="IYS9" s="761"/>
      <c r="IYT9" s="761"/>
      <c r="IYU9" s="761"/>
      <c r="IYV9" s="761"/>
      <c r="IYW9" s="761"/>
      <c r="IYX9" s="761"/>
      <c r="IYY9" s="761"/>
      <c r="IYZ9" s="761"/>
      <c r="IZA9" s="761"/>
      <c r="IZB9" s="761"/>
      <c r="IZC9" s="761"/>
      <c r="IZD9" s="761"/>
      <c r="IZE9" s="761"/>
      <c r="IZF9" s="761"/>
      <c r="IZG9" s="761"/>
      <c r="IZH9" s="761"/>
      <c r="IZI9" s="761"/>
      <c r="IZJ9" s="761"/>
      <c r="IZK9" s="761"/>
      <c r="IZL9" s="761"/>
      <c r="IZM9" s="761"/>
      <c r="IZN9" s="761"/>
      <c r="IZO9" s="761"/>
      <c r="IZP9" s="761"/>
      <c r="IZQ9" s="761"/>
      <c r="IZR9" s="761"/>
      <c r="IZS9" s="761"/>
      <c r="IZT9" s="761"/>
      <c r="IZU9" s="761"/>
      <c r="IZV9" s="761"/>
      <c r="IZW9" s="761"/>
      <c r="IZX9" s="761"/>
      <c r="IZY9" s="761"/>
      <c r="IZZ9" s="761"/>
      <c r="JAA9" s="761"/>
      <c r="JAB9" s="761"/>
      <c r="JAC9" s="761"/>
      <c r="JAD9" s="761"/>
      <c r="JAE9" s="761"/>
      <c r="JAF9" s="761"/>
      <c r="JAG9" s="761"/>
      <c r="JAH9" s="761"/>
      <c r="JAI9" s="761"/>
      <c r="JAJ9" s="761"/>
      <c r="JAK9" s="761"/>
      <c r="JAL9" s="761"/>
      <c r="JAM9" s="761"/>
      <c r="JAN9" s="761"/>
      <c r="JAO9" s="761"/>
      <c r="JAP9" s="761"/>
      <c r="JAQ9" s="761"/>
      <c r="JAR9" s="761"/>
      <c r="JAS9" s="761"/>
      <c r="JAT9" s="761"/>
      <c r="JAU9" s="761"/>
      <c r="JAV9" s="761"/>
      <c r="JAW9" s="761"/>
      <c r="JAX9" s="761"/>
      <c r="JAY9" s="761"/>
      <c r="JAZ9" s="761"/>
      <c r="JBA9" s="761"/>
      <c r="JBB9" s="761"/>
      <c r="JBC9" s="761"/>
      <c r="JBD9" s="761"/>
      <c r="JBE9" s="761"/>
      <c r="JBF9" s="761"/>
      <c r="JBG9" s="761"/>
      <c r="JBH9" s="761"/>
      <c r="JBI9" s="761"/>
      <c r="JBJ9" s="761"/>
      <c r="JBK9" s="761"/>
      <c r="JBL9" s="761"/>
      <c r="JBM9" s="761"/>
      <c r="JBN9" s="761"/>
      <c r="JBO9" s="761"/>
      <c r="JBP9" s="761"/>
      <c r="JBQ9" s="761"/>
      <c r="JBR9" s="761"/>
      <c r="JBS9" s="761"/>
      <c r="JBT9" s="761"/>
      <c r="JBU9" s="761"/>
      <c r="JBV9" s="761"/>
      <c r="JBW9" s="761"/>
      <c r="JBX9" s="761"/>
      <c r="JBY9" s="761"/>
      <c r="JBZ9" s="761"/>
      <c r="JCA9" s="761"/>
      <c r="JCB9" s="761"/>
      <c r="JCC9" s="761"/>
      <c r="JCD9" s="761"/>
      <c r="JCE9" s="761"/>
      <c r="JCF9" s="761"/>
      <c r="JCG9" s="761"/>
      <c r="JCH9" s="761"/>
      <c r="JCI9" s="761"/>
      <c r="JCJ9" s="761"/>
      <c r="JCK9" s="761"/>
      <c r="JCL9" s="761"/>
      <c r="JCM9" s="761"/>
      <c r="JCN9" s="761"/>
      <c r="JCO9" s="761"/>
      <c r="JCP9" s="761"/>
      <c r="JCQ9" s="761"/>
      <c r="JCR9" s="761"/>
      <c r="JCS9" s="761"/>
      <c r="JCT9" s="761"/>
      <c r="JCU9" s="761"/>
      <c r="JCV9" s="761"/>
      <c r="JCW9" s="761"/>
      <c r="JCX9" s="761"/>
      <c r="JCY9" s="761"/>
      <c r="JCZ9" s="761"/>
      <c r="JDA9" s="761"/>
      <c r="JDB9" s="761"/>
      <c r="JDC9" s="761"/>
      <c r="JDD9" s="761"/>
      <c r="JDE9" s="761"/>
      <c r="JDF9" s="761"/>
      <c r="JDG9" s="761"/>
      <c r="JDH9" s="761"/>
      <c r="JDI9" s="761"/>
      <c r="JDJ9" s="761"/>
      <c r="JDK9" s="761"/>
      <c r="JDL9" s="761"/>
      <c r="JDM9" s="761"/>
      <c r="JDN9" s="761"/>
      <c r="JDO9" s="761"/>
      <c r="JDP9" s="761"/>
      <c r="JDQ9" s="761"/>
      <c r="JDR9" s="761"/>
      <c r="JDS9" s="761"/>
      <c r="JDT9" s="761"/>
      <c r="JDU9" s="761"/>
      <c r="JDV9" s="761"/>
      <c r="JDW9" s="761"/>
      <c r="JDX9" s="761"/>
      <c r="JDY9" s="761"/>
      <c r="JDZ9" s="761"/>
      <c r="JEA9" s="761"/>
      <c r="JEB9" s="761"/>
      <c r="JEC9" s="761"/>
      <c r="JED9" s="761"/>
      <c r="JEE9" s="761"/>
      <c r="JEF9" s="761"/>
      <c r="JEG9" s="761"/>
      <c r="JEH9" s="761"/>
      <c r="JEI9" s="761"/>
      <c r="JEJ9" s="761"/>
      <c r="JEK9" s="761"/>
      <c r="JEL9" s="761"/>
      <c r="JEM9" s="761"/>
      <c r="JEN9" s="761"/>
      <c r="JEO9" s="761"/>
      <c r="JEP9" s="761"/>
      <c r="JEQ9" s="761"/>
      <c r="JER9" s="761"/>
      <c r="JES9" s="761"/>
      <c r="JET9" s="761"/>
      <c r="JEU9" s="761"/>
      <c r="JEV9" s="761"/>
      <c r="JEW9" s="761"/>
      <c r="JEX9" s="761"/>
      <c r="JEY9" s="761"/>
      <c r="JEZ9" s="761"/>
      <c r="JFA9" s="761"/>
      <c r="JFB9" s="761"/>
      <c r="JFC9" s="761"/>
      <c r="JFD9" s="761"/>
      <c r="JFE9" s="761"/>
      <c r="JFF9" s="761"/>
      <c r="JFG9" s="761"/>
      <c r="JFH9" s="761"/>
      <c r="JFI9" s="761"/>
      <c r="JFJ9" s="761"/>
      <c r="JFK9" s="761"/>
      <c r="JFL9" s="761"/>
      <c r="JFM9" s="761"/>
      <c r="JFN9" s="761"/>
      <c r="JFO9" s="761"/>
      <c r="JFP9" s="761"/>
      <c r="JFQ9" s="761"/>
      <c r="JFR9" s="761"/>
      <c r="JFS9" s="761"/>
      <c r="JFT9" s="761"/>
      <c r="JFU9" s="761"/>
      <c r="JFV9" s="761"/>
      <c r="JFW9" s="761"/>
      <c r="JFX9" s="761"/>
      <c r="JFY9" s="761"/>
      <c r="JFZ9" s="761"/>
      <c r="JGA9" s="761"/>
      <c r="JGB9" s="761"/>
      <c r="JGC9" s="761"/>
      <c r="JGD9" s="761"/>
      <c r="JGE9" s="761"/>
      <c r="JGF9" s="761"/>
      <c r="JGG9" s="761"/>
      <c r="JGH9" s="761"/>
      <c r="JGI9" s="761"/>
      <c r="JGJ9" s="761"/>
      <c r="JGK9" s="761"/>
      <c r="JGL9" s="761"/>
      <c r="JGM9" s="761"/>
      <c r="JGN9" s="761"/>
      <c r="JGO9" s="761"/>
      <c r="JGP9" s="761"/>
      <c r="JGQ9" s="761"/>
      <c r="JGR9" s="761"/>
      <c r="JGS9" s="761"/>
      <c r="JGT9" s="761"/>
      <c r="JGU9" s="761"/>
      <c r="JGV9" s="761"/>
      <c r="JGW9" s="761"/>
      <c r="JGX9" s="761"/>
      <c r="JGY9" s="761"/>
      <c r="JGZ9" s="761"/>
      <c r="JHA9" s="761"/>
      <c r="JHB9" s="761"/>
      <c r="JHC9" s="761"/>
      <c r="JHD9" s="761"/>
      <c r="JHE9" s="761"/>
      <c r="JHF9" s="761"/>
      <c r="JHG9" s="761"/>
      <c r="JHH9" s="761"/>
      <c r="JHI9" s="761"/>
      <c r="JHJ9" s="761"/>
      <c r="JHK9" s="761"/>
      <c r="JHL9" s="761"/>
      <c r="JHM9" s="761"/>
      <c r="JHN9" s="761"/>
      <c r="JHO9" s="761"/>
      <c r="JHP9" s="761"/>
      <c r="JHQ9" s="761"/>
      <c r="JHR9" s="761"/>
      <c r="JHS9" s="761"/>
      <c r="JHT9" s="761"/>
      <c r="JHU9" s="761"/>
      <c r="JHV9" s="761"/>
      <c r="JHW9" s="761"/>
      <c r="JHX9" s="761"/>
      <c r="JHY9" s="761"/>
      <c r="JHZ9" s="761"/>
      <c r="JIA9" s="761"/>
      <c r="JIB9" s="761"/>
      <c r="JIC9" s="761"/>
      <c r="JID9" s="761"/>
      <c r="JIE9" s="761"/>
      <c r="JIF9" s="761"/>
      <c r="JIG9" s="761"/>
      <c r="JIH9" s="761"/>
      <c r="JII9" s="761"/>
      <c r="JIJ9" s="761"/>
      <c r="JIK9" s="761"/>
      <c r="JIL9" s="761"/>
      <c r="JIM9" s="761"/>
      <c r="JIN9" s="761"/>
      <c r="JIO9" s="761"/>
      <c r="JIP9" s="761"/>
      <c r="JIQ9" s="761"/>
      <c r="JIR9" s="761"/>
      <c r="JIS9" s="761"/>
      <c r="JIT9" s="761"/>
      <c r="JIU9" s="761"/>
      <c r="JIV9" s="761"/>
      <c r="JIW9" s="761"/>
      <c r="JIX9" s="761"/>
      <c r="JIY9" s="761"/>
      <c r="JIZ9" s="761"/>
      <c r="JJA9" s="761"/>
      <c r="JJB9" s="761"/>
      <c r="JJC9" s="761"/>
      <c r="JJD9" s="761"/>
      <c r="JJE9" s="761"/>
      <c r="JJF9" s="761"/>
      <c r="JJG9" s="761"/>
      <c r="JJH9" s="761"/>
      <c r="JJI9" s="761"/>
      <c r="JJJ9" s="761"/>
      <c r="JJK9" s="761"/>
      <c r="JJL9" s="761"/>
      <c r="JJM9" s="761"/>
      <c r="JJN9" s="761"/>
      <c r="JJO9" s="761"/>
      <c r="JJP9" s="761"/>
      <c r="JJQ9" s="761"/>
      <c r="JJR9" s="761"/>
      <c r="JJS9" s="761"/>
      <c r="JJT9" s="761"/>
      <c r="JJU9" s="761"/>
      <c r="JJV9" s="761"/>
      <c r="JJW9" s="761"/>
      <c r="JJX9" s="761"/>
      <c r="JJY9" s="761"/>
      <c r="JJZ9" s="761"/>
      <c r="JKA9" s="761"/>
      <c r="JKB9" s="761"/>
      <c r="JKC9" s="761"/>
      <c r="JKD9" s="761"/>
      <c r="JKE9" s="761"/>
      <c r="JKF9" s="761"/>
      <c r="JKG9" s="761"/>
      <c r="JKH9" s="761"/>
      <c r="JKI9" s="761"/>
      <c r="JKJ9" s="761"/>
      <c r="JKK9" s="761"/>
      <c r="JKL9" s="761"/>
      <c r="JKM9" s="761"/>
      <c r="JKN9" s="761"/>
      <c r="JKO9" s="761"/>
      <c r="JKP9" s="761"/>
      <c r="JKQ9" s="761"/>
      <c r="JKR9" s="761"/>
      <c r="JKS9" s="761"/>
      <c r="JKT9" s="761"/>
      <c r="JKU9" s="761"/>
      <c r="JKV9" s="761"/>
      <c r="JKW9" s="761"/>
      <c r="JKX9" s="761"/>
      <c r="JKY9" s="761"/>
      <c r="JKZ9" s="761"/>
      <c r="JLA9" s="761"/>
      <c r="JLB9" s="761"/>
      <c r="JLC9" s="761"/>
      <c r="JLD9" s="761"/>
      <c r="JLE9" s="761"/>
      <c r="JLF9" s="761"/>
      <c r="JLG9" s="761"/>
      <c r="JLH9" s="761"/>
      <c r="JLI9" s="761"/>
      <c r="JLJ9" s="761"/>
      <c r="JLK9" s="761"/>
      <c r="JLL9" s="761"/>
      <c r="JLM9" s="761"/>
      <c r="JLN9" s="761"/>
      <c r="JLO9" s="761"/>
      <c r="JLP9" s="761"/>
      <c r="JLQ9" s="761"/>
      <c r="JLR9" s="761"/>
      <c r="JLS9" s="761"/>
      <c r="JLT9" s="761"/>
      <c r="JLU9" s="761"/>
      <c r="JLV9" s="761"/>
      <c r="JLW9" s="761"/>
      <c r="JLX9" s="761"/>
      <c r="JLY9" s="761"/>
      <c r="JLZ9" s="761"/>
      <c r="JMA9" s="761"/>
      <c r="JMB9" s="761"/>
      <c r="JMC9" s="761"/>
      <c r="JMD9" s="761"/>
      <c r="JME9" s="761"/>
      <c r="JMF9" s="761"/>
      <c r="JMG9" s="761"/>
      <c r="JMH9" s="761"/>
      <c r="JMI9" s="761"/>
      <c r="JMJ9" s="761"/>
      <c r="JMK9" s="761"/>
      <c r="JML9" s="761"/>
      <c r="JMM9" s="761"/>
      <c r="JMN9" s="761"/>
      <c r="JMO9" s="761"/>
      <c r="JMP9" s="761"/>
      <c r="JMQ9" s="761"/>
      <c r="JMR9" s="761"/>
      <c r="JMS9" s="761"/>
      <c r="JMT9" s="761"/>
      <c r="JMU9" s="761"/>
      <c r="JMV9" s="761"/>
      <c r="JMW9" s="761"/>
      <c r="JMX9" s="761"/>
      <c r="JMY9" s="761"/>
      <c r="JMZ9" s="761"/>
      <c r="JNA9" s="761"/>
      <c r="JNB9" s="761"/>
      <c r="JNC9" s="761"/>
      <c r="JND9" s="761"/>
      <c r="JNE9" s="761"/>
      <c r="JNF9" s="761"/>
      <c r="JNG9" s="761"/>
      <c r="JNH9" s="761"/>
      <c r="JNI9" s="761"/>
      <c r="JNJ9" s="761"/>
      <c r="JNK9" s="761"/>
      <c r="JNL9" s="761"/>
      <c r="JNM9" s="761"/>
      <c r="JNN9" s="761"/>
      <c r="JNO9" s="761"/>
      <c r="JNP9" s="761"/>
      <c r="JNQ9" s="761"/>
      <c r="JNR9" s="761"/>
      <c r="JNS9" s="761"/>
      <c r="JNT9" s="761"/>
      <c r="JNU9" s="761"/>
      <c r="JNV9" s="761"/>
      <c r="JNW9" s="761"/>
      <c r="JNX9" s="761"/>
      <c r="JNY9" s="761"/>
      <c r="JNZ9" s="761"/>
      <c r="JOA9" s="761"/>
      <c r="JOB9" s="761"/>
      <c r="JOC9" s="761"/>
      <c r="JOD9" s="761"/>
      <c r="JOE9" s="761"/>
      <c r="JOF9" s="761"/>
      <c r="JOG9" s="761"/>
      <c r="JOH9" s="761"/>
      <c r="JOI9" s="761"/>
      <c r="JOJ9" s="761"/>
      <c r="JOK9" s="761"/>
      <c r="JOL9" s="761"/>
      <c r="JOM9" s="761"/>
      <c r="JON9" s="761"/>
      <c r="JOO9" s="761"/>
      <c r="JOP9" s="761"/>
      <c r="JOQ9" s="761"/>
      <c r="JOR9" s="761"/>
      <c r="JOS9" s="761"/>
      <c r="JOT9" s="761"/>
      <c r="JOU9" s="761"/>
      <c r="JOV9" s="761"/>
      <c r="JOW9" s="761"/>
      <c r="JOX9" s="761"/>
      <c r="JOY9" s="761"/>
      <c r="JOZ9" s="761"/>
      <c r="JPA9" s="761"/>
      <c r="JPB9" s="761"/>
      <c r="JPC9" s="761"/>
      <c r="JPD9" s="761"/>
      <c r="JPE9" s="761"/>
      <c r="JPF9" s="761"/>
      <c r="JPG9" s="761"/>
      <c r="JPH9" s="761"/>
      <c r="JPI9" s="761"/>
      <c r="JPJ9" s="761"/>
      <c r="JPK9" s="761"/>
      <c r="JPL9" s="761"/>
      <c r="JPM9" s="761"/>
      <c r="JPN9" s="761"/>
      <c r="JPO9" s="761"/>
      <c r="JPP9" s="761"/>
      <c r="JPQ9" s="761"/>
      <c r="JPR9" s="761"/>
      <c r="JPS9" s="761"/>
      <c r="JPT9" s="761"/>
      <c r="JPU9" s="761"/>
      <c r="JPV9" s="761"/>
      <c r="JPW9" s="761"/>
      <c r="JPX9" s="761"/>
      <c r="JPY9" s="761"/>
      <c r="JPZ9" s="761"/>
      <c r="JQA9" s="761"/>
      <c r="JQB9" s="761"/>
      <c r="JQC9" s="761"/>
      <c r="JQD9" s="761"/>
      <c r="JQE9" s="761"/>
      <c r="JQF9" s="761"/>
      <c r="JQG9" s="761"/>
      <c r="JQH9" s="761"/>
      <c r="JQI9" s="761"/>
      <c r="JQJ9" s="761"/>
      <c r="JQK9" s="761"/>
      <c r="JQL9" s="761"/>
      <c r="JQM9" s="761"/>
      <c r="JQN9" s="761"/>
      <c r="JQO9" s="761"/>
      <c r="JQP9" s="761"/>
      <c r="JQQ9" s="761"/>
      <c r="JQR9" s="761"/>
      <c r="JQS9" s="761"/>
      <c r="JQT9" s="761"/>
      <c r="JQU9" s="761"/>
      <c r="JQV9" s="761"/>
      <c r="JQW9" s="761"/>
      <c r="JQX9" s="761"/>
      <c r="JQY9" s="761"/>
      <c r="JQZ9" s="761"/>
      <c r="JRA9" s="761"/>
      <c r="JRB9" s="761"/>
      <c r="JRC9" s="761"/>
      <c r="JRD9" s="761"/>
      <c r="JRE9" s="761"/>
      <c r="JRF9" s="761"/>
      <c r="JRG9" s="761"/>
      <c r="JRH9" s="761"/>
      <c r="JRI9" s="761"/>
      <c r="JRJ9" s="761"/>
      <c r="JRK9" s="761"/>
      <c r="JRL9" s="761"/>
      <c r="JRM9" s="761"/>
      <c r="JRN9" s="761"/>
      <c r="JRO9" s="761"/>
      <c r="JRP9" s="761"/>
      <c r="JRQ9" s="761"/>
      <c r="JRR9" s="761"/>
      <c r="JRS9" s="761"/>
      <c r="JRT9" s="761"/>
      <c r="JRU9" s="761"/>
      <c r="JRV9" s="761"/>
      <c r="JRW9" s="761"/>
      <c r="JRX9" s="761"/>
      <c r="JRY9" s="761"/>
      <c r="JRZ9" s="761"/>
      <c r="JSA9" s="761"/>
      <c r="JSB9" s="761"/>
      <c r="JSC9" s="761"/>
      <c r="JSD9" s="761"/>
      <c r="JSE9" s="761"/>
      <c r="JSF9" s="761"/>
      <c r="JSG9" s="761"/>
      <c r="JSH9" s="761"/>
      <c r="JSI9" s="761"/>
      <c r="JSJ9" s="761"/>
      <c r="JSK9" s="761"/>
      <c r="JSL9" s="761"/>
      <c r="JSM9" s="761"/>
      <c r="JSN9" s="761"/>
      <c r="JSO9" s="761"/>
      <c r="JSP9" s="761"/>
      <c r="JSQ9" s="761"/>
      <c r="JSR9" s="761"/>
      <c r="JSS9" s="761"/>
      <c r="JST9" s="761"/>
      <c r="JSU9" s="761"/>
      <c r="JSV9" s="761"/>
      <c r="JSW9" s="761"/>
      <c r="JSX9" s="761"/>
      <c r="JSY9" s="761"/>
      <c r="JSZ9" s="761"/>
      <c r="JTA9" s="761"/>
      <c r="JTB9" s="761"/>
      <c r="JTC9" s="761"/>
      <c r="JTD9" s="761"/>
      <c r="JTE9" s="761"/>
      <c r="JTF9" s="761"/>
      <c r="JTG9" s="761"/>
      <c r="JTH9" s="761"/>
      <c r="JTI9" s="761"/>
      <c r="JTJ9" s="761"/>
      <c r="JTK9" s="761"/>
      <c r="JTL9" s="761"/>
      <c r="JTM9" s="761"/>
      <c r="JTN9" s="761"/>
      <c r="JTO9" s="761"/>
      <c r="JTP9" s="761"/>
      <c r="JTQ9" s="761"/>
      <c r="JTR9" s="761"/>
      <c r="JTS9" s="761"/>
      <c r="JTT9" s="761"/>
      <c r="JTU9" s="761"/>
      <c r="JTV9" s="761"/>
      <c r="JTW9" s="761"/>
      <c r="JTX9" s="761"/>
      <c r="JTY9" s="761"/>
      <c r="JTZ9" s="761"/>
      <c r="JUA9" s="761"/>
      <c r="JUB9" s="761"/>
      <c r="JUC9" s="761"/>
      <c r="JUD9" s="761"/>
      <c r="JUE9" s="761"/>
      <c r="JUF9" s="761"/>
      <c r="JUG9" s="761"/>
      <c r="JUH9" s="761"/>
      <c r="JUI9" s="761"/>
      <c r="JUJ9" s="761"/>
      <c r="JUK9" s="761"/>
      <c r="JUL9" s="761"/>
      <c r="JUM9" s="761"/>
      <c r="JUN9" s="761"/>
      <c r="JUO9" s="761"/>
      <c r="JUP9" s="761"/>
      <c r="JUQ9" s="761"/>
      <c r="JUR9" s="761"/>
      <c r="JUS9" s="761"/>
      <c r="JUT9" s="761"/>
      <c r="JUU9" s="761"/>
      <c r="JUV9" s="761"/>
      <c r="JUW9" s="761"/>
      <c r="JUX9" s="761"/>
      <c r="JUY9" s="761"/>
      <c r="JUZ9" s="761"/>
      <c r="JVA9" s="761"/>
      <c r="JVB9" s="761"/>
      <c r="JVC9" s="761"/>
      <c r="JVD9" s="761"/>
      <c r="JVE9" s="761"/>
      <c r="JVF9" s="761"/>
      <c r="JVG9" s="761"/>
      <c r="JVH9" s="761"/>
      <c r="JVI9" s="761"/>
      <c r="JVJ9" s="761"/>
      <c r="JVK9" s="761"/>
      <c r="JVL9" s="761"/>
      <c r="JVM9" s="761"/>
      <c r="JVN9" s="761"/>
      <c r="JVO9" s="761"/>
      <c r="JVP9" s="761"/>
      <c r="JVQ9" s="761"/>
      <c r="JVR9" s="761"/>
      <c r="JVS9" s="761"/>
      <c r="JVT9" s="761"/>
      <c r="JVU9" s="761"/>
      <c r="JVV9" s="761"/>
      <c r="JVW9" s="761"/>
      <c r="JVX9" s="761"/>
      <c r="JVY9" s="761"/>
      <c r="JVZ9" s="761"/>
      <c r="JWA9" s="761"/>
      <c r="JWB9" s="761"/>
      <c r="JWC9" s="761"/>
      <c r="JWD9" s="761"/>
      <c r="JWE9" s="761"/>
      <c r="JWF9" s="761"/>
      <c r="JWG9" s="761"/>
      <c r="JWH9" s="761"/>
      <c r="JWI9" s="761"/>
      <c r="JWJ9" s="761"/>
      <c r="JWK9" s="761"/>
      <c r="JWL9" s="761"/>
      <c r="JWM9" s="761"/>
      <c r="JWN9" s="761"/>
      <c r="JWO9" s="761"/>
      <c r="JWP9" s="761"/>
      <c r="JWQ9" s="761"/>
      <c r="JWR9" s="761"/>
      <c r="JWS9" s="761"/>
      <c r="JWT9" s="761"/>
      <c r="JWU9" s="761"/>
      <c r="JWV9" s="761"/>
      <c r="JWW9" s="761"/>
      <c r="JWX9" s="761"/>
      <c r="JWY9" s="761"/>
      <c r="JWZ9" s="761"/>
      <c r="JXA9" s="761"/>
      <c r="JXB9" s="761"/>
      <c r="JXC9" s="761"/>
      <c r="JXD9" s="761"/>
      <c r="JXE9" s="761"/>
      <c r="JXF9" s="761"/>
      <c r="JXG9" s="761"/>
      <c r="JXH9" s="761"/>
      <c r="JXI9" s="761"/>
      <c r="JXJ9" s="761"/>
      <c r="JXK9" s="761"/>
      <c r="JXL9" s="761"/>
      <c r="JXM9" s="761"/>
      <c r="JXN9" s="761"/>
      <c r="JXO9" s="761"/>
      <c r="JXP9" s="761"/>
      <c r="JXQ9" s="761"/>
      <c r="JXR9" s="761"/>
      <c r="JXS9" s="761"/>
      <c r="JXT9" s="761"/>
      <c r="JXU9" s="761"/>
      <c r="JXV9" s="761"/>
      <c r="JXW9" s="761"/>
      <c r="JXX9" s="761"/>
      <c r="JXY9" s="761"/>
      <c r="JXZ9" s="761"/>
      <c r="JYA9" s="761"/>
      <c r="JYB9" s="761"/>
      <c r="JYC9" s="761"/>
      <c r="JYD9" s="761"/>
      <c r="JYE9" s="761"/>
      <c r="JYF9" s="761"/>
      <c r="JYG9" s="761"/>
      <c r="JYH9" s="761"/>
      <c r="JYI9" s="761"/>
      <c r="JYJ9" s="761"/>
      <c r="JYK9" s="761"/>
      <c r="JYL9" s="761"/>
      <c r="JYM9" s="761"/>
      <c r="JYN9" s="761"/>
      <c r="JYO9" s="761"/>
      <c r="JYP9" s="761"/>
      <c r="JYQ9" s="761"/>
      <c r="JYR9" s="761"/>
      <c r="JYS9" s="761"/>
      <c r="JYT9" s="761"/>
      <c r="JYU9" s="761"/>
      <c r="JYV9" s="761"/>
      <c r="JYW9" s="761"/>
      <c r="JYX9" s="761"/>
      <c r="JYY9" s="761"/>
      <c r="JYZ9" s="761"/>
      <c r="JZA9" s="761"/>
      <c r="JZB9" s="761"/>
      <c r="JZC9" s="761"/>
      <c r="JZD9" s="761"/>
      <c r="JZE9" s="761"/>
      <c r="JZF9" s="761"/>
      <c r="JZG9" s="761"/>
      <c r="JZH9" s="761"/>
      <c r="JZI9" s="761"/>
      <c r="JZJ9" s="761"/>
      <c r="JZK9" s="761"/>
      <c r="JZL9" s="761"/>
      <c r="JZM9" s="761"/>
      <c r="JZN9" s="761"/>
      <c r="JZO9" s="761"/>
      <c r="JZP9" s="761"/>
      <c r="JZQ9" s="761"/>
      <c r="JZR9" s="761"/>
      <c r="JZS9" s="761"/>
      <c r="JZT9" s="761"/>
      <c r="JZU9" s="761"/>
      <c r="JZV9" s="761"/>
      <c r="JZW9" s="761"/>
      <c r="JZX9" s="761"/>
      <c r="JZY9" s="761"/>
      <c r="JZZ9" s="761"/>
      <c r="KAA9" s="761"/>
      <c r="KAB9" s="761"/>
      <c r="KAC9" s="761"/>
      <c r="KAD9" s="761"/>
      <c r="KAE9" s="761"/>
      <c r="KAF9" s="761"/>
      <c r="KAG9" s="761"/>
      <c r="KAH9" s="761"/>
      <c r="KAI9" s="761"/>
      <c r="KAJ9" s="761"/>
      <c r="KAK9" s="761"/>
      <c r="KAL9" s="761"/>
      <c r="KAM9" s="761"/>
      <c r="KAN9" s="761"/>
      <c r="KAO9" s="761"/>
      <c r="KAP9" s="761"/>
      <c r="KAQ9" s="761"/>
      <c r="KAR9" s="761"/>
      <c r="KAS9" s="761"/>
      <c r="KAT9" s="761"/>
      <c r="KAU9" s="761"/>
      <c r="KAV9" s="761"/>
      <c r="KAW9" s="761"/>
      <c r="KAX9" s="761"/>
      <c r="KAY9" s="761"/>
      <c r="KAZ9" s="761"/>
      <c r="KBA9" s="761"/>
      <c r="KBB9" s="761"/>
      <c r="KBC9" s="761"/>
      <c r="KBD9" s="761"/>
      <c r="KBE9" s="761"/>
      <c r="KBF9" s="761"/>
      <c r="KBG9" s="761"/>
      <c r="KBH9" s="761"/>
      <c r="KBI9" s="761"/>
      <c r="KBJ9" s="761"/>
      <c r="KBK9" s="761"/>
      <c r="KBL9" s="761"/>
      <c r="KBM9" s="761"/>
      <c r="KBN9" s="761"/>
      <c r="KBO9" s="761"/>
      <c r="KBP9" s="761"/>
      <c r="KBQ9" s="761"/>
      <c r="KBR9" s="761"/>
      <c r="KBS9" s="761"/>
      <c r="KBT9" s="761"/>
      <c r="KBU9" s="761"/>
      <c r="KBV9" s="761"/>
      <c r="KBW9" s="761"/>
      <c r="KBX9" s="761"/>
      <c r="KBY9" s="761"/>
      <c r="KBZ9" s="761"/>
      <c r="KCA9" s="761"/>
      <c r="KCB9" s="761"/>
      <c r="KCC9" s="761"/>
      <c r="KCD9" s="761"/>
      <c r="KCE9" s="761"/>
      <c r="KCF9" s="761"/>
      <c r="KCG9" s="761"/>
      <c r="KCH9" s="761"/>
      <c r="KCI9" s="761"/>
      <c r="KCJ9" s="761"/>
      <c r="KCK9" s="761"/>
      <c r="KCL9" s="761"/>
      <c r="KCM9" s="761"/>
      <c r="KCN9" s="761"/>
      <c r="KCO9" s="761"/>
      <c r="KCP9" s="761"/>
      <c r="KCQ9" s="761"/>
      <c r="KCR9" s="761"/>
      <c r="KCS9" s="761"/>
      <c r="KCT9" s="761"/>
      <c r="KCU9" s="761"/>
      <c r="KCV9" s="761"/>
      <c r="KCW9" s="761"/>
      <c r="KCX9" s="761"/>
      <c r="KCY9" s="761"/>
      <c r="KCZ9" s="761"/>
      <c r="KDA9" s="761"/>
      <c r="KDB9" s="761"/>
      <c r="KDC9" s="761"/>
      <c r="KDD9" s="761"/>
      <c r="KDE9" s="761"/>
      <c r="KDF9" s="761"/>
      <c r="KDG9" s="761"/>
      <c r="KDH9" s="761"/>
      <c r="KDI9" s="761"/>
      <c r="KDJ9" s="761"/>
      <c r="KDK9" s="761"/>
      <c r="KDL9" s="761"/>
      <c r="KDM9" s="761"/>
      <c r="KDN9" s="761"/>
      <c r="KDO9" s="761"/>
      <c r="KDP9" s="761"/>
      <c r="KDQ9" s="761"/>
      <c r="KDR9" s="761"/>
      <c r="KDS9" s="761"/>
      <c r="KDT9" s="761"/>
      <c r="KDU9" s="761"/>
      <c r="KDV9" s="761"/>
      <c r="KDW9" s="761"/>
      <c r="KDX9" s="761"/>
      <c r="KDY9" s="761"/>
      <c r="KDZ9" s="761"/>
      <c r="KEA9" s="761"/>
      <c r="KEB9" s="761"/>
      <c r="KEC9" s="761"/>
      <c r="KED9" s="761"/>
      <c r="KEE9" s="761"/>
      <c r="KEF9" s="761"/>
      <c r="KEG9" s="761"/>
      <c r="KEH9" s="761"/>
      <c r="KEI9" s="761"/>
      <c r="KEJ9" s="761"/>
      <c r="KEK9" s="761"/>
      <c r="KEL9" s="761"/>
      <c r="KEM9" s="761"/>
      <c r="KEN9" s="761"/>
      <c r="KEO9" s="761"/>
      <c r="KEP9" s="761"/>
      <c r="KEQ9" s="761"/>
      <c r="KER9" s="761"/>
      <c r="KES9" s="761"/>
      <c r="KET9" s="761"/>
      <c r="KEU9" s="761"/>
      <c r="KEV9" s="761"/>
      <c r="KEW9" s="761"/>
      <c r="KEX9" s="761"/>
      <c r="KEY9" s="761"/>
      <c r="KEZ9" s="761"/>
      <c r="KFA9" s="761"/>
      <c r="KFB9" s="761"/>
      <c r="KFC9" s="761"/>
      <c r="KFD9" s="761"/>
      <c r="KFE9" s="761"/>
      <c r="KFF9" s="761"/>
      <c r="KFG9" s="761"/>
      <c r="KFH9" s="761"/>
      <c r="KFI9" s="761"/>
      <c r="KFJ9" s="761"/>
      <c r="KFK9" s="761"/>
      <c r="KFL9" s="761"/>
      <c r="KFM9" s="761"/>
      <c r="KFN9" s="761"/>
      <c r="KFO9" s="761"/>
      <c r="KFP9" s="761"/>
      <c r="KFQ9" s="761"/>
      <c r="KFR9" s="761"/>
      <c r="KFS9" s="761"/>
      <c r="KFT9" s="761"/>
      <c r="KFU9" s="761"/>
      <c r="KFV9" s="761"/>
      <c r="KFW9" s="761"/>
      <c r="KFX9" s="761"/>
      <c r="KFY9" s="761"/>
      <c r="KFZ9" s="761"/>
      <c r="KGA9" s="761"/>
      <c r="KGB9" s="761"/>
      <c r="KGC9" s="761"/>
      <c r="KGD9" s="761"/>
      <c r="KGE9" s="761"/>
      <c r="KGF9" s="761"/>
      <c r="KGG9" s="761"/>
      <c r="KGH9" s="761"/>
      <c r="KGI9" s="761"/>
      <c r="KGJ9" s="761"/>
      <c r="KGK9" s="761"/>
      <c r="KGL9" s="761"/>
      <c r="KGM9" s="761"/>
      <c r="KGN9" s="761"/>
      <c r="KGO9" s="761"/>
      <c r="KGP9" s="761"/>
      <c r="KGQ9" s="761"/>
      <c r="KGR9" s="761"/>
      <c r="KGS9" s="761"/>
      <c r="KGT9" s="761"/>
      <c r="KGU9" s="761"/>
      <c r="KGV9" s="761"/>
      <c r="KGW9" s="761"/>
      <c r="KGX9" s="761"/>
      <c r="KGY9" s="761"/>
      <c r="KGZ9" s="761"/>
      <c r="KHA9" s="761"/>
      <c r="KHB9" s="761"/>
      <c r="KHC9" s="761"/>
      <c r="KHD9" s="761"/>
      <c r="KHE9" s="761"/>
      <c r="KHF9" s="761"/>
      <c r="KHG9" s="761"/>
      <c r="KHH9" s="761"/>
      <c r="KHI9" s="761"/>
      <c r="KHJ9" s="761"/>
      <c r="KHK9" s="761"/>
      <c r="KHL9" s="761"/>
      <c r="KHM9" s="761"/>
      <c r="KHN9" s="761"/>
      <c r="KHO9" s="761"/>
      <c r="KHP9" s="761"/>
      <c r="KHQ9" s="761"/>
      <c r="KHR9" s="761"/>
      <c r="KHS9" s="761"/>
      <c r="KHT9" s="761"/>
      <c r="KHU9" s="761"/>
      <c r="KHV9" s="761"/>
      <c r="KHW9" s="761"/>
      <c r="KHX9" s="761"/>
      <c r="KHY9" s="761"/>
      <c r="KHZ9" s="761"/>
      <c r="KIA9" s="761"/>
      <c r="KIB9" s="761"/>
      <c r="KIC9" s="761"/>
      <c r="KID9" s="761"/>
      <c r="KIE9" s="761"/>
      <c r="KIF9" s="761"/>
      <c r="KIG9" s="761"/>
      <c r="KIH9" s="761"/>
      <c r="KII9" s="761"/>
      <c r="KIJ9" s="761"/>
      <c r="KIK9" s="761"/>
      <c r="KIL9" s="761"/>
      <c r="KIM9" s="761"/>
      <c r="KIN9" s="761"/>
      <c r="KIO9" s="761"/>
      <c r="KIP9" s="761"/>
      <c r="KIQ9" s="761"/>
      <c r="KIR9" s="761"/>
      <c r="KIS9" s="761"/>
      <c r="KIT9" s="761"/>
      <c r="KIU9" s="761"/>
      <c r="KIV9" s="761"/>
      <c r="KIW9" s="761"/>
      <c r="KIX9" s="761"/>
      <c r="KIY9" s="761"/>
      <c r="KIZ9" s="761"/>
      <c r="KJA9" s="761"/>
      <c r="KJB9" s="761"/>
      <c r="KJC9" s="761"/>
      <c r="KJD9" s="761"/>
      <c r="KJE9" s="761"/>
      <c r="KJF9" s="761"/>
      <c r="KJG9" s="761"/>
      <c r="KJH9" s="761"/>
      <c r="KJI9" s="761"/>
      <c r="KJJ9" s="761"/>
      <c r="KJK9" s="761"/>
      <c r="KJL9" s="761"/>
      <c r="KJM9" s="761"/>
      <c r="KJN9" s="761"/>
      <c r="KJO9" s="761"/>
      <c r="KJP9" s="761"/>
      <c r="KJQ9" s="761"/>
      <c r="KJR9" s="761"/>
      <c r="KJS9" s="761"/>
      <c r="KJT9" s="761"/>
      <c r="KJU9" s="761"/>
      <c r="KJV9" s="761"/>
      <c r="KJW9" s="761"/>
      <c r="KJX9" s="761"/>
      <c r="KJY9" s="761"/>
      <c r="KJZ9" s="761"/>
      <c r="KKA9" s="761"/>
      <c r="KKB9" s="761"/>
      <c r="KKC9" s="761"/>
      <c r="KKD9" s="761"/>
      <c r="KKE9" s="761"/>
      <c r="KKF9" s="761"/>
      <c r="KKG9" s="761"/>
      <c r="KKH9" s="761"/>
      <c r="KKI9" s="761"/>
      <c r="KKJ9" s="761"/>
      <c r="KKK9" s="761"/>
      <c r="KKL9" s="761"/>
      <c r="KKM9" s="761"/>
      <c r="KKN9" s="761"/>
      <c r="KKO9" s="761"/>
      <c r="KKP9" s="761"/>
      <c r="KKQ9" s="761"/>
      <c r="KKR9" s="761"/>
      <c r="KKS9" s="761"/>
      <c r="KKT9" s="761"/>
      <c r="KKU9" s="761"/>
      <c r="KKV9" s="761"/>
      <c r="KKW9" s="761"/>
      <c r="KKX9" s="761"/>
      <c r="KKY9" s="761"/>
      <c r="KKZ9" s="761"/>
      <c r="KLA9" s="761"/>
      <c r="KLB9" s="761"/>
      <c r="KLC9" s="761"/>
      <c r="KLD9" s="761"/>
      <c r="KLE9" s="761"/>
      <c r="KLF9" s="761"/>
      <c r="KLG9" s="761"/>
      <c r="KLH9" s="761"/>
      <c r="KLI9" s="761"/>
      <c r="KLJ9" s="761"/>
      <c r="KLK9" s="761"/>
      <c r="KLL9" s="761"/>
      <c r="KLM9" s="761"/>
      <c r="KLN9" s="761"/>
      <c r="KLO9" s="761"/>
      <c r="KLP9" s="761"/>
      <c r="KLQ9" s="761"/>
      <c r="KLR9" s="761"/>
      <c r="KLS9" s="761"/>
      <c r="KLT9" s="761"/>
      <c r="KLU9" s="761"/>
      <c r="KLV9" s="761"/>
      <c r="KLW9" s="761"/>
      <c r="KLX9" s="761"/>
      <c r="KLY9" s="761"/>
      <c r="KLZ9" s="761"/>
      <c r="KMA9" s="761"/>
      <c r="KMB9" s="761"/>
      <c r="KMC9" s="761"/>
      <c r="KMD9" s="761"/>
      <c r="KME9" s="761"/>
      <c r="KMF9" s="761"/>
      <c r="KMG9" s="761"/>
      <c r="KMH9" s="761"/>
      <c r="KMI9" s="761"/>
      <c r="KMJ9" s="761"/>
      <c r="KMK9" s="761"/>
      <c r="KML9" s="761"/>
      <c r="KMM9" s="761"/>
      <c r="KMN9" s="761"/>
      <c r="KMO9" s="761"/>
      <c r="KMP9" s="761"/>
      <c r="KMQ9" s="761"/>
      <c r="KMR9" s="761"/>
      <c r="KMS9" s="761"/>
      <c r="KMT9" s="761"/>
      <c r="KMU9" s="761"/>
      <c r="KMV9" s="761"/>
      <c r="KMW9" s="761"/>
      <c r="KMX9" s="761"/>
      <c r="KMY9" s="761"/>
      <c r="KMZ9" s="761"/>
      <c r="KNA9" s="761"/>
      <c r="KNB9" s="761"/>
      <c r="KNC9" s="761"/>
      <c r="KND9" s="761"/>
      <c r="KNE9" s="761"/>
      <c r="KNF9" s="761"/>
      <c r="KNG9" s="761"/>
      <c r="KNH9" s="761"/>
      <c r="KNI9" s="761"/>
      <c r="KNJ9" s="761"/>
      <c r="KNK9" s="761"/>
      <c r="KNL9" s="761"/>
      <c r="KNM9" s="761"/>
      <c r="KNN9" s="761"/>
      <c r="KNO9" s="761"/>
      <c r="KNP9" s="761"/>
      <c r="KNQ9" s="761"/>
      <c r="KNR9" s="761"/>
      <c r="KNS9" s="761"/>
      <c r="KNT9" s="761"/>
      <c r="KNU9" s="761"/>
      <c r="KNV9" s="761"/>
      <c r="KNW9" s="761"/>
      <c r="KNX9" s="761"/>
      <c r="KNY9" s="761"/>
      <c r="KNZ9" s="761"/>
      <c r="KOA9" s="761"/>
      <c r="KOB9" s="761"/>
      <c r="KOC9" s="761"/>
      <c r="KOD9" s="761"/>
      <c r="KOE9" s="761"/>
      <c r="KOF9" s="761"/>
      <c r="KOG9" s="761"/>
      <c r="KOH9" s="761"/>
      <c r="KOI9" s="761"/>
      <c r="KOJ9" s="761"/>
      <c r="KOK9" s="761"/>
      <c r="KOL9" s="761"/>
      <c r="KOM9" s="761"/>
      <c r="KON9" s="761"/>
      <c r="KOO9" s="761"/>
      <c r="KOP9" s="761"/>
      <c r="KOQ9" s="761"/>
      <c r="KOR9" s="761"/>
      <c r="KOS9" s="761"/>
      <c r="KOT9" s="761"/>
      <c r="KOU9" s="761"/>
      <c r="KOV9" s="761"/>
      <c r="KOW9" s="761"/>
      <c r="KOX9" s="761"/>
      <c r="KOY9" s="761"/>
      <c r="KOZ9" s="761"/>
      <c r="KPA9" s="761"/>
      <c r="KPB9" s="761"/>
      <c r="KPC9" s="761"/>
      <c r="KPD9" s="761"/>
      <c r="KPE9" s="761"/>
      <c r="KPF9" s="761"/>
      <c r="KPG9" s="761"/>
      <c r="KPH9" s="761"/>
      <c r="KPI9" s="761"/>
      <c r="KPJ9" s="761"/>
      <c r="KPK9" s="761"/>
      <c r="KPL9" s="761"/>
      <c r="KPM9" s="761"/>
      <c r="KPN9" s="761"/>
      <c r="KPO9" s="761"/>
      <c r="KPP9" s="761"/>
      <c r="KPQ9" s="761"/>
      <c r="KPR9" s="761"/>
      <c r="KPS9" s="761"/>
      <c r="KPT9" s="761"/>
      <c r="KPU9" s="761"/>
      <c r="KPV9" s="761"/>
      <c r="KPW9" s="761"/>
      <c r="KPX9" s="761"/>
      <c r="KPY9" s="761"/>
      <c r="KPZ9" s="761"/>
      <c r="KQA9" s="761"/>
      <c r="KQB9" s="761"/>
      <c r="KQC9" s="761"/>
      <c r="KQD9" s="761"/>
      <c r="KQE9" s="761"/>
      <c r="KQF9" s="761"/>
      <c r="KQG9" s="761"/>
      <c r="KQH9" s="761"/>
      <c r="KQI9" s="761"/>
      <c r="KQJ9" s="761"/>
      <c r="KQK9" s="761"/>
      <c r="KQL9" s="761"/>
      <c r="KQM9" s="761"/>
      <c r="KQN9" s="761"/>
      <c r="KQO9" s="761"/>
      <c r="KQP9" s="761"/>
      <c r="KQQ9" s="761"/>
      <c r="KQR9" s="761"/>
      <c r="KQS9" s="761"/>
      <c r="KQT9" s="761"/>
      <c r="KQU9" s="761"/>
      <c r="KQV9" s="761"/>
      <c r="KQW9" s="761"/>
      <c r="KQX9" s="761"/>
      <c r="KQY9" s="761"/>
      <c r="KQZ9" s="761"/>
      <c r="KRA9" s="761"/>
      <c r="KRB9" s="761"/>
      <c r="KRC9" s="761"/>
      <c r="KRD9" s="761"/>
      <c r="KRE9" s="761"/>
      <c r="KRF9" s="761"/>
      <c r="KRG9" s="761"/>
      <c r="KRH9" s="761"/>
      <c r="KRI9" s="761"/>
      <c r="KRJ9" s="761"/>
      <c r="KRK9" s="761"/>
      <c r="KRL9" s="761"/>
      <c r="KRM9" s="761"/>
      <c r="KRN9" s="761"/>
      <c r="KRO9" s="761"/>
      <c r="KRP9" s="761"/>
      <c r="KRQ9" s="761"/>
      <c r="KRR9" s="761"/>
      <c r="KRS9" s="761"/>
      <c r="KRT9" s="761"/>
      <c r="KRU9" s="761"/>
      <c r="KRV9" s="761"/>
      <c r="KRW9" s="761"/>
      <c r="KRX9" s="761"/>
      <c r="KRY9" s="761"/>
      <c r="KRZ9" s="761"/>
      <c r="KSA9" s="761"/>
      <c r="KSB9" s="761"/>
      <c r="KSC9" s="761"/>
      <c r="KSD9" s="761"/>
      <c r="KSE9" s="761"/>
      <c r="KSF9" s="761"/>
      <c r="KSG9" s="761"/>
      <c r="KSH9" s="761"/>
      <c r="KSI9" s="761"/>
      <c r="KSJ9" s="761"/>
      <c r="KSK9" s="761"/>
      <c r="KSL9" s="761"/>
      <c r="KSM9" s="761"/>
      <c r="KSN9" s="761"/>
      <c r="KSO9" s="761"/>
      <c r="KSP9" s="761"/>
      <c r="KSQ9" s="761"/>
      <c r="KSR9" s="761"/>
      <c r="KSS9" s="761"/>
      <c r="KST9" s="761"/>
      <c r="KSU9" s="761"/>
      <c r="KSV9" s="761"/>
      <c r="KSW9" s="761"/>
      <c r="KSX9" s="761"/>
      <c r="KSY9" s="761"/>
      <c r="KSZ9" s="761"/>
      <c r="KTA9" s="761"/>
      <c r="KTB9" s="761"/>
      <c r="KTC9" s="761"/>
      <c r="KTD9" s="761"/>
      <c r="KTE9" s="761"/>
      <c r="KTF9" s="761"/>
      <c r="KTG9" s="761"/>
      <c r="KTH9" s="761"/>
      <c r="KTI9" s="761"/>
      <c r="KTJ9" s="761"/>
      <c r="KTK9" s="761"/>
      <c r="KTL9" s="761"/>
      <c r="KTM9" s="761"/>
      <c r="KTN9" s="761"/>
      <c r="KTO9" s="761"/>
      <c r="KTP9" s="761"/>
      <c r="KTQ9" s="761"/>
      <c r="KTR9" s="761"/>
      <c r="KTS9" s="761"/>
      <c r="KTT9" s="761"/>
      <c r="KTU9" s="761"/>
      <c r="KTV9" s="761"/>
      <c r="KTW9" s="761"/>
      <c r="KTX9" s="761"/>
      <c r="KTY9" s="761"/>
      <c r="KTZ9" s="761"/>
      <c r="KUA9" s="761"/>
      <c r="KUB9" s="761"/>
      <c r="KUC9" s="761"/>
      <c r="KUD9" s="761"/>
      <c r="KUE9" s="761"/>
      <c r="KUF9" s="761"/>
      <c r="KUG9" s="761"/>
      <c r="KUH9" s="761"/>
      <c r="KUI9" s="761"/>
      <c r="KUJ9" s="761"/>
      <c r="KUK9" s="761"/>
      <c r="KUL9" s="761"/>
      <c r="KUM9" s="761"/>
      <c r="KUN9" s="761"/>
      <c r="KUO9" s="761"/>
      <c r="KUP9" s="761"/>
      <c r="KUQ9" s="761"/>
      <c r="KUR9" s="761"/>
      <c r="KUS9" s="761"/>
      <c r="KUT9" s="761"/>
      <c r="KUU9" s="761"/>
      <c r="KUV9" s="761"/>
      <c r="KUW9" s="761"/>
      <c r="KUX9" s="761"/>
      <c r="KUY9" s="761"/>
      <c r="KUZ9" s="761"/>
      <c r="KVA9" s="761"/>
      <c r="KVB9" s="761"/>
      <c r="KVC9" s="761"/>
      <c r="KVD9" s="761"/>
      <c r="KVE9" s="761"/>
      <c r="KVF9" s="761"/>
      <c r="KVG9" s="761"/>
      <c r="KVH9" s="761"/>
      <c r="KVI9" s="761"/>
      <c r="KVJ9" s="761"/>
      <c r="KVK9" s="761"/>
      <c r="KVL9" s="761"/>
      <c r="KVM9" s="761"/>
      <c r="KVN9" s="761"/>
      <c r="KVO9" s="761"/>
      <c r="KVP9" s="761"/>
      <c r="KVQ9" s="761"/>
      <c r="KVR9" s="761"/>
      <c r="KVS9" s="761"/>
      <c r="KVT9" s="761"/>
      <c r="KVU9" s="761"/>
      <c r="KVV9" s="761"/>
      <c r="KVW9" s="761"/>
      <c r="KVX9" s="761"/>
      <c r="KVY9" s="761"/>
      <c r="KVZ9" s="761"/>
      <c r="KWA9" s="761"/>
      <c r="KWB9" s="761"/>
      <c r="KWC9" s="761"/>
      <c r="KWD9" s="761"/>
      <c r="KWE9" s="761"/>
      <c r="KWF9" s="761"/>
      <c r="KWG9" s="761"/>
      <c r="KWH9" s="761"/>
      <c r="KWI9" s="761"/>
      <c r="KWJ9" s="761"/>
      <c r="KWK9" s="761"/>
      <c r="KWL9" s="761"/>
      <c r="KWM9" s="761"/>
      <c r="KWN9" s="761"/>
      <c r="KWO9" s="761"/>
      <c r="KWP9" s="761"/>
      <c r="KWQ9" s="761"/>
      <c r="KWR9" s="761"/>
      <c r="KWS9" s="761"/>
      <c r="KWT9" s="761"/>
      <c r="KWU9" s="761"/>
      <c r="KWV9" s="761"/>
      <c r="KWW9" s="761"/>
      <c r="KWX9" s="761"/>
      <c r="KWY9" s="761"/>
      <c r="KWZ9" s="761"/>
      <c r="KXA9" s="761"/>
      <c r="KXB9" s="761"/>
      <c r="KXC9" s="761"/>
      <c r="KXD9" s="761"/>
      <c r="KXE9" s="761"/>
      <c r="KXF9" s="761"/>
      <c r="KXG9" s="761"/>
      <c r="KXH9" s="761"/>
      <c r="KXI9" s="761"/>
      <c r="KXJ9" s="761"/>
      <c r="KXK9" s="761"/>
      <c r="KXL9" s="761"/>
      <c r="KXM9" s="761"/>
      <c r="KXN9" s="761"/>
      <c r="KXO9" s="761"/>
      <c r="KXP9" s="761"/>
      <c r="KXQ9" s="761"/>
      <c r="KXR9" s="761"/>
      <c r="KXS9" s="761"/>
      <c r="KXT9" s="761"/>
      <c r="KXU9" s="761"/>
      <c r="KXV9" s="761"/>
      <c r="KXW9" s="761"/>
      <c r="KXX9" s="761"/>
      <c r="KXY9" s="761"/>
      <c r="KXZ9" s="761"/>
      <c r="KYA9" s="761"/>
      <c r="KYB9" s="761"/>
      <c r="KYC9" s="761"/>
      <c r="KYD9" s="761"/>
      <c r="KYE9" s="761"/>
      <c r="KYF9" s="761"/>
      <c r="KYG9" s="761"/>
      <c r="KYH9" s="761"/>
      <c r="KYI9" s="761"/>
      <c r="KYJ9" s="761"/>
      <c r="KYK9" s="761"/>
      <c r="KYL9" s="761"/>
      <c r="KYM9" s="761"/>
      <c r="KYN9" s="761"/>
      <c r="KYO9" s="761"/>
      <c r="KYP9" s="761"/>
      <c r="KYQ9" s="761"/>
      <c r="KYR9" s="761"/>
      <c r="KYS9" s="761"/>
      <c r="KYT9" s="761"/>
      <c r="KYU9" s="761"/>
      <c r="KYV9" s="761"/>
      <c r="KYW9" s="761"/>
      <c r="KYX9" s="761"/>
      <c r="KYY9" s="761"/>
      <c r="KYZ9" s="761"/>
      <c r="KZA9" s="761"/>
      <c r="KZB9" s="761"/>
      <c r="KZC9" s="761"/>
      <c r="KZD9" s="761"/>
      <c r="KZE9" s="761"/>
      <c r="KZF9" s="761"/>
      <c r="KZG9" s="761"/>
      <c r="KZH9" s="761"/>
      <c r="KZI9" s="761"/>
      <c r="KZJ9" s="761"/>
      <c r="KZK9" s="761"/>
      <c r="KZL9" s="761"/>
      <c r="KZM9" s="761"/>
      <c r="KZN9" s="761"/>
      <c r="KZO9" s="761"/>
      <c r="KZP9" s="761"/>
      <c r="KZQ9" s="761"/>
      <c r="KZR9" s="761"/>
      <c r="KZS9" s="761"/>
      <c r="KZT9" s="761"/>
      <c r="KZU9" s="761"/>
      <c r="KZV9" s="761"/>
      <c r="KZW9" s="761"/>
      <c r="KZX9" s="761"/>
      <c r="KZY9" s="761"/>
      <c r="KZZ9" s="761"/>
      <c r="LAA9" s="761"/>
      <c r="LAB9" s="761"/>
      <c r="LAC9" s="761"/>
      <c r="LAD9" s="761"/>
      <c r="LAE9" s="761"/>
      <c r="LAF9" s="761"/>
      <c r="LAG9" s="761"/>
      <c r="LAH9" s="761"/>
      <c r="LAI9" s="761"/>
      <c r="LAJ9" s="761"/>
      <c r="LAK9" s="761"/>
      <c r="LAL9" s="761"/>
      <c r="LAM9" s="761"/>
      <c r="LAN9" s="761"/>
      <c r="LAO9" s="761"/>
      <c r="LAP9" s="761"/>
      <c r="LAQ9" s="761"/>
      <c r="LAR9" s="761"/>
      <c r="LAS9" s="761"/>
      <c r="LAT9" s="761"/>
      <c r="LAU9" s="761"/>
      <c r="LAV9" s="761"/>
      <c r="LAW9" s="761"/>
      <c r="LAX9" s="761"/>
      <c r="LAY9" s="761"/>
      <c r="LAZ9" s="761"/>
      <c r="LBA9" s="761"/>
      <c r="LBB9" s="761"/>
      <c r="LBC9" s="761"/>
      <c r="LBD9" s="761"/>
      <c r="LBE9" s="761"/>
      <c r="LBF9" s="761"/>
      <c r="LBG9" s="761"/>
      <c r="LBH9" s="761"/>
      <c r="LBI9" s="761"/>
      <c r="LBJ9" s="761"/>
      <c r="LBK9" s="761"/>
      <c r="LBL9" s="761"/>
      <c r="LBM9" s="761"/>
      <c r="LBN9" s="761"/>
      <c r="LBO9" s="761"/>
      <c r="LBP9" s="761"/>
      <c r="LBQ9" s="761"/>
      <c r="LBR9" s="761"/>
      <c r="LBS9" s="761"/>
      <c r="LBT9" s="761"/>
      <c r="LBU9" s="761"/>
      <c r="LBV9" s="761"/>
      <c r="LBW9" s="761"/>
      <c r="LBX9" s="761"/>
      <c r="LBY9" s="761"/>
      <c r="LBZ9" s="761"/>
      <c r="LCA9" s="761"/>
      <c r="LCB9" s="761"/>
      <c r="LCC9" s="761"/>
      <c r="LCD9" s="761"/>
      <c r="LCE9" s="761"/>
      <c r="LCF9" s="761"/>
      <c r="LCG9" s="761"/>
      <c r="LCH9" s="761"/>
      <c r="LCI9" s="761"/>
      <c r="LCJ9" s="761"/>
      <c r="LCK9" s="761"/>
      <c r="LCL9" s="761"/>
      <c r="LCM9" s="761"/>
      <c r="LCN9" s="761"/>
      <c r="LCO9" s="761"/>
      <c r="LCP9" s="761"/>
      <c r="LCQ9" s="761"/>
      <c r="LCR9" s="761"/>
      <c r="LCS9" s="761"/>
      <c r="LCT9" s="761"/>
      <c r="LCU9" s="761"/>
      <c r="LCV9" s="761"/>
      <c r="LCW9" s="761"/>
      <c r="LCX9" s="761"/>
      <c r="LCY9" s="761"/>
      <c r="LCZ9" s="761"/>
      <c r="LDA9" s="761"/>
      <c r="LDB9" s="761"/>
      <c r="LDC9" s="761"/>
      <c r="LDD9" s="761"/>
      <c r="LDE9" s="761"/>
      <c r="LDF9" s="761"/>
      <c r="LDG9" s="761"/>
      <c r="LDH9" s="761"/>
      <c r="LDI9" s="761"/>
      <c r="LDJ9" s="761"/>
      <c r="LDK9" s="761"/>
      <c r="LDL9" s="761"/>
      <c r="LDM9" s="761"/>
      <c r="LDN9" s="761"/>
      <c r="LDO9" s="761"/>
      <c r="LDP9" s="761"/>
      <c r="LDQ9" s="761"/>
      <c r="LDR9" s="761"/>
      <c r="LDS9" s="761"/>
      <c r="LDT9" s="761"/>
      <c r="LDU9" s="761"/>
      <c r="LDV9" s="761"/>
      <c r="LDW9" s="761"/>
      <c r="LDX9" s="761"/>
      <c r="LDY9" s="761"/>
      <c r="LDZ9" s="761"/>
      <c r="LEA9" s="761"/>
      <c r="LEB9" s="761"/>
      <c r="LEC9" s="761"/>
      <c r="LED9" s="761"/>
      <c r="LEE9" s="761"/>
      <c r="LEF9" s="761"/>
      <c r="LEG9" s="761"/>
      <c r="LEH9" s="761"/>
      <c r="LEI9" s="761"/>
      <c r="LEJ9" s="761"/>
      <c r="LEK9" s="761"/>
      <c r="LEL9" s="761"/>
      <c r="LEM9" s="761"/>
      <c r="LEN9" s="761"/>
      <c r="LEO9" s="761"/>
      <c r="LEP9" s="761"/>
      <c r="LEQ9" s="761"/>
      <c r="LER9" s="761"/>
      <c r="LES9" s="761"/>
      <c r="LET9" s="761"/>
      <c r="LEU9" s="761"/>
      <c r="LEV9" s="761"/>
      <c r="LEW9" s="761"/>
      <c r="LEX9" s="761"/>
      <c r="LEY9" s="761"/>
      <c r="LEZ9" s="761"/>
      <c r="LFA9" s="761"/>
      <c r="LFB9" s="761"/>
      <c r="LFC9" s="761"/>
      <c r="LFD9" s="761"/>
      <c r="LFE9" s="761"/>
      <c r="LFF9" s="761"/>
      <c r="LFG9" s="761"/>
      <c r="LFH9" s="761"/>
      <c r="LFI9" s="761"/>
      <c r="LFJ9" s="761"/>
      <c r="LFK9" s="761"/>
      <c r="LFL9" s="761"/>
      <c r="LFM9" s="761"/>
      <c r="LFN9" s="761"/>
      <c r="LFO9" s="761"/>
      <c r="LFP9" s="761"/>
      <c r="LFQ9" s="761"/>
      <c r="LFR9" s="761"/>
      <c r="LFS9" s="761"/>
      <c r="LFT9" s="761"/>
      <c r="LFU9" s="761"/>
      <c r="LFV9" s="761"/>
      <c r="LFW9" s="761"/>
      <c r="LFX9" s="761"/>
      <c r="LFY9" s="761"/>
      <c r="LFZ9" s="761"/>
      <c r="LGA9" s="761"/>
      <c r="LGB9" s="761"/>
      <c r="LGC9" s="761"/>
      <c r="LGD9" s="761"/>
      <c r="LGE9" s="761"/>
      <c r="LGF9" s="761"/>
      <c r="LGG9" s="761"/>
      <c r="LGH9" s="761"/>
      <c r="LGI9" s="761"/>
      <c r="LGJ9" s="761"/>
      <c r="LGK9" s="761"/>
      <c r="LGL9" s="761"/>
      <c r="LGM9" s="761"/>
      <c r="LGN9" s="761"/>
      <c r="LGO9" s="761"/>
      <c r="LGP9" s="761"/>
      <c r="LGQ9" s="761"/>
      <c r="LGR9" s="761"/>
      <c r="LGS9" s="761"/>
      <c r="LGT9" s="761"/>
      <c r="LGU9" s="761"/>
      <c r="LGV9" s="761"/>
      <c r="LGW9" s="761"/>
      <c r="LGX9" s="761"/>
      <c r="LGY9" s="761"/>
      <c r="LGZ9" s="761"/>
      <c r="LHA9" s="761"/>
      <c r="LHB9" s="761"/>
      <c r="LHC9" s="761"/>
      <c r="LHD9" s="761"/>
      <c r="LHE9" s="761"/>
      <c r="LHF9" s="761"/>
      <c r="LHG9" s="761"/>
      <c r="LHH9" s="761"/>
      <c r="LHI9" s="761"/>
      <c r="LHJ9" s="761"/>
      <c r="LHK9" s="761"/>
      <c r="LHL9" s="761"/>
      <c r="LHM9" s="761"/>
      <c r="LHN9" s="761"/>
      <c r="LHO9" s="761"/>
      <c r="LHP9" s="761"/>
      <c r="LHQ9" s="761"/>
      <c r="LHR9" s="761"/>
      <c r="LHS9" s="761"/>
      <c r="LHT9" s="761"/>
      <c r="LHU9" s="761"/>
      <c r="LHV9" s="761"/>
      <c r="LHW9" s="761"/>
      <c r="LHX9" s="761"/>
      <c r="LHY9" s="761"/>
      <c r="LHZ9" s="761"/>
      <c r="LIA9" s="761"/>
      <c r="LIB9" s="761"/>
      <c r="LIC9" s="761"/>
      <c r="LID9" s="761"/>
      <c r="LIE9" s="761"/>
      <c r="LIF9" s="761"/>
      <c r="LIG9" s="761"/>
      <c r="LIH9" s="761"/>
      <c r="LII9" s="761"/>
      <c r="LIJ9" s="761"/>
      <c r="LIK9" s="761"/>
      <c r="LIL9" s="761"/>
      <c r="LIM9" s="761"/>
      <c r="LIN9" s="761"/>
      <c r="LIO9" s="761"/>
      <c r="LIP9" s="761"/>
      <c r="LIQ9" s="761"/>
      <c r="LIR9" s="761"/>
      <c r="LIS9" s="761"/>
      <c r="LIT9" s="761"/>
      <c r="LIU9" s="761"/>
      <c r="LIV9" s="761"/>
      <c r="LIW9" s="761"/>
      <c r="LIX9" s="761"/>
      <c r="LIY9" s="761"/>
      <c r="LIZ9" s="761"/>
      <c r="LJA9" s="761"/>
      <c r="LJB9" s="761"/>
      <c r="LJC9" s="761"/>
      <c r="LJD9" s="761"/>
      <c r="LJE9" s="761"/>
      <c r="LJF9" s="761"/>
      <c r="LJG9" s="761"/>
      <c r="LJH9" s="761"/>
      <c r="LJI9" s="761"/>
      <c r="LJJ9" s="761"/>
      <c r="LJK9" s="761"/>
      <c r="LJL9" s="761"/>
      <c r="LJM9" s="761"/>
      <c r="LJN9" s="761"/>
      <c r="LJO9" s="761"/>
      <c r="LJP9" s="761"/>
      <c r="LJQ9" s="761"/>
      <c r="LJR9" s="761"/>
      <c r="LJS9" s="761"/>
      <c r="LJT9" s="761"/>
      <c r="LJU9" s="761"/>
      <c r="LJV9" s="761"/>
      <c r="LJW9" s="761"/>
      <c r="LJX9" s="761"/>
      <c r="LJY9" s="761"/>
      <c r="LJZ9" s="761"/>
      <c r="LKA9" s="761"/>
      <c r="LKB9" s="761"/>
      <c r="LKC9" s="761"/>
      <c r="LKD9" s="761"/>
      <c r="LKE9" s="761"/>
      <c r="LKF9" s="761"/>
      <c r="LKG9" s="761"/>
      <c r="LKH9" s="761"/>
      <c r="LKI9" s="761"/>
      <c r="LKJ9" s="761"/>
      <c r="LKK9" s="761"/>
      <c r="LKL9" s="761"/>
      <c r="LKM9" s="761"/>
      <c r="LKN9" s="761"/>
      <c r="LKO9" s="761"/>
      <c r="LKP9" s="761"/>
      <c r="LKQ9" s="761"/>
      <c r="LKR9" s="761"/>
      <c r="LKS9" s="761"/>
      <c r="LKT9" s="761"/>
      <c r="LKU9" s="761"/>
      <c r="LKV9" s="761"/>
      <c r="LKW9" s="761"/>
      <c r="LKX9" s="761"/>
      <c r="LKY9" s="761"/>
      <c r="LKZ9" s="761"/>
      <c r="LLA9" s="761"/>
      <c r="LLB9" s="761"/>
      <c r="LLC9" s="761"/>
      <c r="LLD9" s="761"/>
      <c r="LLE9" s="761"/>
      <c r="LLF9" s="761"/>
      <c r="LLG9" s="761"/>
      <c r="LLH9" s="761"/>
      <c r="LLI9" s="761"/>
      <c r="LLJ9" s="761"/>
      <c r="LLK9" s="761"/>
      <c r="LLL9" s="761"/>
      <c r="LLM9" s="761"/>
      <c r="LLN9" s="761"/>
      <c r="LLO9" s="761"/>
      <c r="LLP9" s="761"/>
      <c r="LLQ9" s="761"/>
      <c r="LLR9" s="761"/>
      <c r="LLS9" s="761"/>
      <c r="LLT9" s="761"/>
      <c r="LLU9" s="761"/>
      <c r="LLV9" s="761"/>
      <c r="LLW9" s="761"/>
      <c r="LLX9" s="761"/>
      <c r="LLY9" s="761"/>
      <c r="LLZ9" s="761"/>
      <c r="LMA9" s="761"/>
      <c r="LMB9" s="761"/>
      <c r="LMC9" s="761"/>
      <c r="LMD9" s="761"/>
      <c r="LME9" s="761"/>
      <c r="LMF9" s="761"/>
      <c r="LMG9" s="761"/>
      <c r="LMH9" s="761"/>
      <c r="LMI9" s="761"/>
      <c r="LMJ9" s="761"/>
      <c r="LMK9" s="761"/>
      <c r="LML9" s="761"/>
      <c r="LMM9" s="761"/>
      <c r="LMN9" s="761"/>
      <c r="LMO9" s="761"/>
      <c r="LMP9" s="761"/>
      <c r="LMQ9" s="761"/>
      <c r="LMR9" s="761"/>
      <c r="LMS9" s="761"/>
      <c r="LMT9" s="761"/>
      <c r="LMU9" s="761"/>
      <c r="LMV9" s="761"/>
      <c r="LMW9" s="761"/>
      <c r="LMX9" s="761"/>
      <c r="LMY9" s="761"/>
      <c r="LMZ9" s="761"/>
      <c r="LNA9" s="761"/>
      <c r="LNB9" s="761"/>
      <c r="LNC9" s="761"/>
      <c r="LND9" s="761"/>
      <c r="LNE9" s="761"/>
      <c r="LNF9" s="761"/>
      <c r="LNG9" s="761"/>
      <c r="LNH9" s="761"/>
      <c r="LNI9" s="761"/>
      <c r="LNJ9" s="761"/>
      <c r="LNK9" s="761"/>
      <c r="LNL9" s="761"/>
      <c r="LNM9" s="761"/>
      <c r="LNN9" s="761"/>
      <c r="LNO9" s="761"/>
      <c r="LNP9" s="761"/>
      <c r="LNQ9" s="761"/>
      <c r="LNR9" s="761"/>
      <c r="LNS9" s="761"/>
      <c r="LNT9" s="761"/>
      <c r="LNU9" s="761"/>
      <c r="LNV9" s="761"/>
      <c r="LNW9" s="761"/>
      <c r="LNX9" s="761"/>
      <c r="LNY9" s="761"/>
      <c r="LNZ9" s="761"/>
      <c r="LOA9" s="761"/>
      <c r="LOB9" s="761"/>
      <c r="LOC9" s="761"/>
      <c r="LOD9" s="761"/>
      <c r="LOE9" s="761"/>
      <c r="LOF9" s="761"/>
      <c r="LOG9" s="761"/>
      <c r="LOH9" s="761"/>
      <c r="LOI9" s="761"/>
      <c r="LOJ9" s="761"/>
      <c r="LOK9" s="761"/>
      <c r="LOL9" s="761"/>
      <c r="LOM9" s="761"/>
      <c r="LON9" s="761"/>
      <c r="LOO9" s="761"/>
      <c r="LOP9" s="761"/>
      <c r="LOQ9" s="761"/>
      <c r="LOR9" s="761"/>
      <c r="LOS9" s="761"/>
      <c r="LOT9" s="761"/>
      <c r="LOU9" s="761"/>
      <c r="LOV9" s="761"/>
      <c r="LOW9" s="761"/>
      <c r="LOX9" s="761"/>
      <c r="LOY9" s="761"/>
      <c r="LOZ9" s="761"/>
      <c r="LPA9" s="761"/>
      <c r="LPB9" s="761"/>
      <c r="LPC9" s="761"/>
      <c r="LPD9" s="761"/>
      <c r="LPE9" s="761"/>
      <c r="LPF9" s="761"/>
      <c r="LPG9" s="761"/>
      <c r="LPH9" s="761"/>
      <c r="LPI9" s="761"/>
      <c r="LPJ9" s="761"/>
      <c r="LPK9" s="761"/>
      <c r="LPL9" s="761"/>
      <c r="LPM9" s="761"/>
      <c r="LPN9" s="761"/>
      <c r="LPO9" s="761"/>
      <c r="LPP9" s="761"/>
      <c r="LPQ9" s="761"/>
      <c r="LPR9" s="761"/>
      <c r="LPS9" s="761"/>
      <c r="LPT9" s="761"/>
      <c r="LPU9" s="761"/>
      <c r="LPV9" s="761"/>
      <c r="LPW9" s="761"/>
      <c r="LPX9" s="761"/>
      <c r="LPY9" s="761"/>
      <c r="LPZ9" s="761"/>
      <c r="LQA9" s="761"/>
      <c r="LQB9" s="761"/>
      <c r="LQC9" s="761"/>
      <c r="LQD9" s="761"/>
      <c r="LQE9" s="761"/>
      <c r="LQF9" s="761"/>
      <c r="LQG9" s="761"/>
      <c r="LQH9" s="761"/>
      <c r="LQI9" s="761"/>
      <c r="LQJ9" s="761"/>
      <c r="LQK9" s="761"/>
      <c r="LQL9" s="761"/>
      <c r="LQM9" s="761"/>
      <c r="LQN9" s="761"/>
      <c r="LQO9" s="761"/>
      <c r="LQP9" s="761"/>
      <c r="LQQ9" s="761"/>
      <c r="LQR9" s="761"/>
      <c r="LQS9" s="761"/>
      <c r="LQT9" s="761"/>
      <c r="LQU9" s="761"/>
      <c r="LQV9" s="761"/>
      <c r="LQW9" s="761"/>
      <c r="LQX9" s="761"/>
      <c r="LQY9" s="761"/>
      <c r="LQZ9" s="761"/>
      <c r="LRA9" s="761"/>
      <c r="LRB9" s="761"/>
      <c r="LRC9" s="761"/>
      <c r="LRD9" s="761"/>
      <c r="LRE9" s="761"/>
      <c r="LRF9" s="761"/>
      <c r="LRG9" s="761"/>
      <c r="LRH9" s="761"/>
      <c r="LRI9" s="761"/>
      <c r="LRJ9" s="761"/>
      <c r="LRK9" s="761"/>
      <c r="LRL9" s="761"/>
      <c r="LRM9" s="761"/>
      <c r="LRN9" s="761"/>
      <c r="LRO9" s="761"/>
      <c r="LRP9" s="761"/>
      <c r="LRQ9" s="761"/>
      <c r="LRR9" s="761"/>
      <c r="LRS9" s="761"/>
      <c r="LRT9" s="761"/>
      <c r="LRU9" s="761"/>
      <c r="LRV9" s="761"/>
      <c r="LRW9" s="761"/>
      <c r="LRX9" s="761"/>
      <c r="LRY9" s="761"/>
      <c r="LRZ9" s="761"/>
      <c r="LSA9" s="761"/>
      <c r="LSB9" s="761"/>
      <c r="LSC9" s="761"/>
      <c r="LSD9" s="761"/>
      <c r="LSE9" s="761"/>
      <c r="LSF9" s="761"/>
      <c r="LSG9" s="761"/>
      <c r="LSH9" s="761"/>
      <c r="LSI9" s="761"/>
      <c r="LSJ9" s="761"/>
      <c r="LSK9" s="761"/>
      <c r="LSL9" s="761"/>
      <c r="LSM9" s="761"/>
      <c r="LSN9" s="761"/>
      <c r="LSO9" s="761"/>
      <c r="LSP9" s="761"/>
      <c r="LSQ9" s="761"/>
      <c r="LSR9" s="761"/>
      <c r="LSS9" s="761"/>
      <c r="LST9" s="761"/>
      <c r="LSU9" s="761"/>
      <c r="LSV9" s="761"/>
      <c r="LSW9" s="761"/>
      <c r="LSX9" s="761"/>
      <c r="LSY9" s="761"/>
      <c r="LSZ9" s="761"/>
      <c r="LTA9" s="761"/>
      <c r="LTB9" s="761"/>
      <c r="LTC9" s="761"/>
      <c r="LTD9" s="761"/>
      <c r="LTE9" s="761"/>
      <c r="LTF9" s="761"/>
      <c r="LTG9" s="761"/>
      <c r="LTH9" s="761"/>
      <c r="LTI9" s="761"/>
      <c r="LTJ9" s="761"/>
      <c r="LTK9" s="761"/>
      <c r="LTL9" s="761"/>
      <c r="LTM9" s="761"/>
      <c r="LTN9" s="761"/>
      <c r="LTO9" s="761"/>
      <c r="LTP9" s="761"/>
      <c r="LTQ9" s="761"/>
      <c r="LTR9" s="761"/>
      <c r="LTS9" s="761"/>
      <c r="LTT9" s="761"/>
      <c r="LTU9" s="761"/>
      <c r="LTV9" s="761"/>
      <c r="LTW9" s="761"/>
      <c r="LTX9" s="761"/>
      <c r="LTY9" s="761"/>
      <c r="LTZ9" s="761"/>
      <c r="LUA9" s="761"/>
      <c r="LUB9" s="761"/>
      <c r="LUC9" s="761"/>
      <c r="LUD9" s="761"/>
      <c r="LUE9" s="761"/>
      <c r="LUF9" s="761"/>
      <c r="LUG9" s="761"/>
      <c r="LUH9" s="761"/>
      <c r="LUI9" s="761"/>
      <c r="LUJ9" s="761"/>
      <c r="LUK9" s="761"/>
      <c r="LUL9" s="761"/>
      <c r="LUM9" s="761"/>
      <c r="LUN9" s="761"/>
      <c r="LUO9" s="761"/>
      <c r="LUP9" s="761"/>
      <c r="LUQ9" s="761"/>
      <c r="LUR9" s="761"/>
      <c r="LUS9" s="761"/>
      <c r="LUT9" s="761"/>
      <c r="LUU9" s="761"/>
      <c r="LUV9" s="761"/>
      <c r="LUW9" s="761"/>
      <c r="LUX9" s="761"/>
      <c r="LUY9" s="761"/>
      <c r="LUZ9" s="761"/>
      <c r="LVA9" s="761"/>
      <c r="LVB9" s="761"/>
      <c r="LVC9" s="761"/>
      <c r="LVD9" s="761"/>
      <c r="LVE9" s="761"/>
      <c r="LVF9" s="761"/>
      <c r="LVG9" s="761"/>
      <c r="LVH9" s="761"/>
      <c r="LVI9" s="761"/>
      <c r="LVJ9" s="761"/>
      <c r="LVK9" s="761"/>
      <c r="LVL9" s="761"/>
      <c r="LVM9" s="761"/>
      <c r="LVN9" s="761"/>
      <c r="LVO9" s="761"/>
      <c r="LVP9" s="761"/>
      <c r="LVQ9" s="761"/>
      <c r="LVR9" s="761"/>
      <c r="LVS9" s="761"/>
      <c r="LVT9" s="761"/>
      <c r="LVU9" s="761"/>
      <c r="LVV9" s="761"/>
      <c r="LVW9" s="761"/>
      <c r="LVX9" s="761"/>
      <c r="LVY9" s="761"/>
      <c r="LVZ9" s="761"/>
      <c r="LWA9" s="761"/>
      <c r="LWB9" s="761"/>
      <c r="LWC9" s="761"/>
      <c r="LWD9" s="761"/>
      <c r="LWE9" s="761"/>
      <c r="LWF9" s="761"/>
      <c r="LWG9" s="761"/>
      <c r="LWH9" s="761"/>
      <c r="LWI9" s="761"/>
      <c r="LWJ9" s="761"/>
      <c r="LWK9" s="761"/>
      <c r="LWL9" s="761"/>
      <c r="LWM9" s="761"/>
      <c r="LWN9" s="761"/>
      <c r="LWO9" s="761"/>
      <c r="LWP9" s="761"/>
      <c r="LWQ9" s="761"/>
      <c r="LWR9" s="761"/>
      <c r="LWS9" s="761"/>
      <c r="LWT9" s="761"/>
      <c r="LWU9" s="761"/>
      <c r="LWV9" s="761"/>
      <c r="LWW9" s="761"/>
      <c r="LWX9" s="761"/>
      <c r="LWY9" s="761"/>
      <c r="LWZ9" s="761"/>
      <c r="LXA9" s="761"/>
      <c r="LXB9" s="761"/>
      <c r="LXC9" s="761"/>
      <c r="LXD9" s="761"/>
      <c r="LXE9" s="761"/>
      <c r="LXF9" s="761"/>
      <c r="LXG9" s="761"/>
      <c r="LXH9" s="761"/>
      <c r="LXI9" s="761"/>
      <c r="LXJ9" s="761"/>
      <c r="LXK9" s="761"/>
      <c r="LXL9" s="761"/>
      <c r="LXM9" s="761"/>
      <c r="LXN9" s="761"/>
      <c r="LXO9" s="761"/>
      <c r="LXP9" s="761"/>
      <c r="LXQ9" s="761"/>
      <c r="LXR9" s="761"/>
      <c r="LXS9" s="761"/>
      <c r="LXT9" s="761"/>
      <c r="LXU9" s="761"/>
      <c r="LXV9" s="761"/>
      <c r="LXW9" s="761"/>
      <c r="LXX9" s="761"/>
      <c r="LXY9" s="761"/>
      <c r="LXZ9" s="761"/>
      <c r="LYA9" s="761"/>
      <c r="LYB9" s="761"/>
      <c r="LYC9" s="761"/>
      <c r="LYD9" s="761"/>
      <c r="LYE9" s="761"/>
      <c r="LYF9" s="761"/>
      <c r="LYG9" s="761"/>
      <c r="LYH9" s="761"/>
      <c r="LYI9" s="761"/>
      <c r="LYJ9" s="761"/>
      <c r="LYK9" s="761"/>
      <c r="LYL9" s="761"/>
      <c r="LYM9" s="761"/>
      <c r="LYN9" s="761"/>
      <c r="LYO9" s="761"/>
      <c r="LYP9" s="761"/>
      <c r="LYQ9" s="761"/>
      <c r="LYR9" s="761"/>
      <c r="LYS9" s="761"/>
      <c r="LYT9" s="761"/>
      <c r="LYU9" s="761"/>
      <c r="LYV9" s="761"/>
      <c r="LYW9" s="761"/>
      <c r="LYX9" s="761"/>
      <c r="LYY9" s="761"/>
      <c r="LYZ9" s="761"/>
      <c r="LZA9" s="761"/>
      <c r="LZB9" s="761"/>
      <c r="LZC9" s="761"/>
      <c r="LZD9" s="761"/>
      <c r="LZE9" s="761"/>
      <c r="LZF9" s="761"/>
      <c r="LZG9" s="761"/>
      <c r="LZH9" s="761"/>
      <c r="LZI9" s="761"/>
      <c r="LZJ9" s="761"/>
      <c r="LZK9" s="761"/>
      <c r="LZL9" s="761"/>
      <c r="LZM9" s="761"/>
      <c r="LZN9" s="761"/>
      <c r="LZO9" s="761"/>
      <c r="LZP9" s="761"/>
      <c r="LZQ9" s="761"/>
      <c r="LZR9" s="761"/>
      <c r="LZS9" s="761"/>
      <c r="LZT9" s="761"/>
      <c r="LZU9" s="761"/>
      <c r="LZV9" s="761"/>
      <c r="LZW9" s="761"/>
      <c r="LZX9" s="761"/>
      <c r="LZY9" s="761"/>
      <c r="LZZ9" s="761"/>
      <c r="MAA9" s="761"/>
      <c r="MAB9" s="761"/>
      <c r="MAC9" s="761"/>
      <c r="MAD9" s="761"/>
      <c r="MAE9" s="761"/>
      <c r="MAF9" s="761"/>
      <c r="MAG9" s="761"/>
      <c r="MAH9" s="761"/>
      <c r="MAI9" s="761"/>
      <c r="MAJ9" s="761"/>
      <c r="MAK9" s="761"/>
      <c r="MAL9" s="761"/>
      <c r="MAM9" s="761"/>
      <c r="MAN9" s="761"/>
      <c r="MAO9" s="761"/>
      <c r="MAP9" s="761"/>
      <c r="MAQ9" s="761"/>
      <c r="MAR9" s="761"/>
      <c r="MAS9" s="761"/>
      <c r="MAT9" s="761"/>
      <c r="MAU9" s="761"/>
      <c r="MAV9" s="761"/>
      <c r="MAW9" s="761"/>
      <c r="MAX9" s="761"/>
      <c r="MAY9" s="761"/>
      <c r="MAZ9" s="761"/>
      <c r="MBA9" s="761"/>
      <c r="MBB9" s="761"/>
      <c r="MBC9" s="761"/>
      <c r="MBD9" s="761"/>
      <c r="MBE9" s="761"/>
      <c r="MBF9" s="761"/>
      <c r="MBG9" s="761"/>
      <c r="MBH9" s="761"/>
      <c r="MBI9" s="761"/>
      <c r="MBJ9" s="761"/>
      <c r="MBK9" s="761"/>
      <c r="MBL9" s="761"/>
      <c r="MBM9" s="761"/>
      <c r="MBN9" s="761"/>
      <c r="MBO9" s="761"/>
      <c r="MBP9" s="761"/>
      <c r="MBQ9" s="761"/>
      <c r="MBR9" s="761"/>
      <c r="MBS9" s="761"/>
      <c r="MBT9" s="761"/>
      <c r="MBU9" s="761"/>
      <c r="MBV9" s="761"/>
      <c r="MBW9" s="761"/>
      <c r="MBX9" s="761"/>
      <c r="MBY9" s="761"/>
      <c r="MBZ9" s="761"/>
      <c r="MCA9" s="761"/>
      <c r="MCB9" s="761"/>
      <c r="MCC9" s="761"/>
      <c r="MCD9" s="761"/>
      <c r="MCE9" s="761"/>
      <c r="MCF9" s="761"/>
      <c r="MCG9" s="761"/>
      <c r="MCH9" s="761"/>
      <c r="MCI9" s="761"/>
      <c r="MCJ9" s="761"/>
      <c r="MCK9" s="761"/>
      <c r="MCL9" s="761"/>
      <c r="MCM9" s="761"/>
      <c r="MCN9" s="761"/>
      <c r="MCO9" s="761"/>
      <c r="MCP9" s="761"/>
      <c r="MCQ9" s="761"/>
      <c r="MCR9" s="761"/>
      <c r="MCS9" s="761"/>
      <c r="MCT9" s="761"/>
      <c r="MCU9" s="761"/>
      <c r="MCV9" s="761"/>
      <c r="MCW9" s="761"/>
      <c r="MCX9" s="761"/>
      <c r="MCY9" s="761"/>
      <c r="MCZ9" s="761"/>
      <c r="MDA9" s="761"/>
      <c r="MDB9" s="761"/>
      <c r="MDC9" s="761"/>
      <c r="MDD9" s="761"/>
      <c r="MDE9" s="761"/>
      <c r="MDF9" s="761"/>
      <c r="MDG9" s="761"/>
      <c r="MDH9" s="761"/>
      <c r="MDI9" s="761"/>
      <c r="MDJ9" s="761"/>
      <c r="MDK9" s="761"/>
      <c r="MDL9" s="761"/>
      <c r="MDM9" s="761"/>
      <c r="MDN9" s="761"/>
      <c r="MDO9" s="761"/>
      <c r="MDP9" s="761"/>
      <c r="MDQ9" s="761"/>
      <c r="MDR9" s="761"/>
      <c r="MDS9" s="761"/>
      <c r="MDT9" s="761"/>
      <c r="MDU9" s="761"/>
      <c r="MDV9" s="761"/>
      <c r="MDW9" s="761"/>
      <c r="MDX9" s="761"/>
      <c r="MDY9" s="761"/>
      <c r="MDZ9" s="761"/>
      <c r="MEA9" s="761"/>
      <c r="MEB9" s="761"/>
      <c r="MEC9" s="761"/>
      <c r="MED9" s="761"/>
      <c r="MEE9" s="761"/>
      <c r="MEF9" s="761"/>
      <c r="MEG9" s="761"/>
      <c r="MEH9" s="761"/>
      <c r="MEI9" s="761"/>
      <c r="MEJ9" s="761"/>
      <c r="MEK9" s="761"/>
      <c r="MEL9" s="761"/>
      <c r="MEM9" s="761"/>
      <c r="MEN9" s="761"/>
      <c r="MEO9" s="761"/>
      <c r="MEP9" s="761"/>
      <c r="MEQ9" s="761"/>
      <c r="MER9" s="761"/>
      <c r="MES9" s="761"/>
      <c r="MET9" s="761"/>
      <c r="MEU9" s="761"/>
      <c r="MEV9" s="761"/>
      <c r="MEW9" s="761"/>
      <c r="MEX9" s="761"/>
      <c r="MEY9" s="761"/>
      <c r="MEZ9" s="761"/>
      <c r="MFA9" s="761"/>
      <c r="MFB9" s="761"/>
      <c r="MFC9" s="761"/>
      <c r="MFD9" s="761"/>
      <c r="MFE9" s="761"/>
      <c r="MFF9" s="761"/>
      <c r="MFG9" s="761"/>
      <c r="MFH9" s="761"/>
      <c r="MFI9" s="761"/>
      <c r="MFJ9" s="761"/>
      <c r="MFK9" s="761"/>
      <c r="MFL9" s="761"/>
      <c r="MFM9" s="761"/>
      <c r="MFN9" s="761"/>
      <c r="MFO9" s="761"/>
      <c r="MFP9" s="761"/>
      <c r="MFQ9" s="761"/>
      <c r="MFR9" s="761"/>
      <c r="MFS9" s="761"/>
      <c r="MFT9" s="761"/>
      <c r="MFU9" s="761"/>
      <c r="MFV9" s="761"/>
      <c r="MFW9" s="761"/>
      <c r="MFX9" s="761"/>
      <c r="MFY9" s="761"/>
      <c r="MFZ9" s="761"/>
      <c r="MGA9" s="761"/>
      <c r="MGB9" s="761"/>
      <c r="MGC9" s="761"/>
      <c r="MGD9" s="761"/>
      <c r="MGE9" s="761"/>
      <c r="MGF9" s="761"/>
      <c r="MGG9" s="761"/>
      <c r="MGH9" s="761"/>
      <c r="MGI9" s="761"/>
      <c r="MGJ9" s="761"/>
      <c r="MGK9" s="761"/>
      <c r="MGL9" s="761"/>
      <c r="MGM9" s="761"/>
      <c r="MGN9" s="761"/>
      <c r="MGO9" s="761"/>
      <c r="MGP9" s="761"/>
      <c r="MGQ9" s="761"/>
      <c r="MGR9" s="761"/>
      <c r="MGS9" s="761"/>
      <c r="MGT9" s="761"/>
      <c r="MGU9" s="761"/>
      <c r="MGV9" s="761"/>
      <c r="MGW9" s="761"/>
      <c r="MGX9" s="761"/>
      <c r="MGY9" s="761"/>
      <c r="MGZ9" s="761"/>
      <c r="MHA9" s="761"/>
      <c r="MHB9" s="761"/>
      <c r="MHC9" s="761"/>
      <c r="MHD9" s="761"/>
      <c r="MHE9" s="761"/>
      <c r="MHF9" s="761"/>
      <c r="MHG9" s="761"/>
      <c r="MHH9" s="761"/>
      <c r="MHI9" s="761"/>
      <c r="MHJ9" s="761"/>
      <c r="MHK9" s="761"/>
      <c r="MHL9" s="761"/>
      <c r="MHM9" s="761"/>
      <c r="MHN9" s="761"/>
      <c r="MHO9" s="761"/>
      <c r="MHP9" s="761"/>
      <c r="MHQ9" s="761"/>
      <c r="MHR9" s="761"/>
      <c r="MHS9" s="761"/>
      <c r="MHT9" s="761"/>
      <c r="MHU9" s="761"/>
      <c r="MHV9" s="761"/>
      <c r="MHW9" s="761"/>
      <c r="MHX9" s="761"/>
      <c r="MHY9" s="761"/>
      <c r="MHZ9" s="761"/>
      <c r="MIA9" s="761"/>
      <c r="MIB9" s="761"/>
      <c r="MIC9" s="761"/>
      <c r="MID9" s="761"/>
      <c r="MIE9" s="761"/>
      <c r="MIF9" s="761"/>
      <c r="MIG9" s="761"/>
      <c r="MIH9" s="761"/>
      <c r="MII9" s="761"/>
      <c r="MIJ9" s="761"/>
      <c r="MIK9" s="761"/>
      <c r="MIL9" s="761"/>
      <c r="MIM9" s="761"/>
      <c r="MIN9" s="761"/>
      <c r="MIO9" s="761"/>
      <c r="MIP9" s="761"/>
      <c r="MIQ9" s="761"/>
      <c r="MIR9" s="761"/>
      <c r="MIS9" s="761"/>
      <c r="MIT9" s="761"/>
      <c r="MIU9" s="761"/>
      <c r="MIV9" s="761"/>
      <c r="MIW9" s="761"/>
      <c r="MIX9" s="761"/>
      <c r="MIY9" s="761"/>
      <c r="MIZ9" s="761"/>
      <c r="MJA9" s="761"/>
      <c r="MJB9" s="761"/>
      <c r="MJC9" s="761"/>
      <c r="MJD9" s="761"/>
      <c r="MJE9" s="761"/>
      <c r="MJF9" s="761"/>
      <c r="MJG9" s="761"/>
      <c r="MJH9" s="761"/>
      <c r="MJI9" s="761"/>
      <c r="MJJ9" s="761"/>
      <c r="MJK9" s="761"/>
      <c r="MJL9" s="761"/>
      <c r="MJM9" s="761"/>
      <c r="MJN9" s="761"/>
      <c r="MJO9" s="761"/>
      <c r="MJP9" s="761"/>
      <c r="MJQ9" s="761"/>
      <c r="MJR9" s="761"/>
      <c r="MJS9" s="761"/>
      <c r="MJT9" s="761"/>
      <c r="MJU9" s="761"/>
      <c r="MJV9" s="761"/>
      <c r="MJW9" s="761"/>
      <c r="MJX9" s="761"/>
      <c r="MJY9" s="761"/>
      <c r="MJZ9" s="761"/>
      <c r="MKA9" s="761"/>
      <c r="MKB9" s="761"/>
      <c r="MKC9" s="761"/>
      <c r="MKD9" s="761"/>
      <c r="MKE9" s="761"/>
      <c r="MKF9" s="761"/>
      <c r="MKG9" s="761"/>
      <c r="MKH9" s="761"/>
      <c r="MKI9" s="761"/>
      <c r="MKJ9" s="761"/>
      <c r="MKK9" s="761"/>
      <c r="MKL9" s="761"/>
      <c r="MKM9" s="761"/>
      <c r="MKN9" s="761"/>
      <c r="MKO9" s="761"/>
      <c r="MKP9" s="761"/>
      <c r="MKQ9" s="761"/>
      <c r="MKR9" s="761"/>
      <c r="MKS9" s="761"/>
      <c r="MKT9" s="761"/>
      <c r="MKU9" s="761"/>
      <c r="MKV9" s="761"/>
      <c r="MKW9" s="761"/>
      <c r="MKX9" s="761"/>
      <c r="MKY9" s="761"/>
      <c r="MKZ9" s="761"/>
      <c r="MLA9" s="761"/>
      <c r="MLB9" s="761"/>
      <c r="MLC9" s="761"/>
      <c r="MLD9" s="761"/>
      <c r="MLE9" s="761"/>
      <c r="MLF9" s="761"/>
      <c r="MLG9" s="761"/>
      <c r="MLH9" s="761"/>
      <c r="MLI9" s="761"/>
      <c r="MLJ9" s="761"/>
      <c r="MLK9" s="761"/>
      <c r="MLL9" s="761"/>
      <c r="MLM9" s="761"/>
      <c r="MLN9" s="761"/>
      <c r="MLO9" s="761"/>
      <c r="MLP9" s="761"/>
      <c r="MLQ9" s="761"/>
      <c r="MLR9" s="761"/>
      <c r="MLS9" s="761"/>
      <c r="MLT9" s="761"/>
      <c r="MLU9" s="761"/>
      <c r="MLV9" s="761"/>
      <c r="MLW9" s="761"/>
      <c r="MLX9" s="761"/>
      <c r="MLY9" s="761"/>
      <c r="MLZ9" s="761"/>
      <c r="MMA9" s="761"/>
      <c r="MMB9" s="761"/>
      <c r="MMC9" s="761"/>
      <c r="MMD9" s="761"/>
      <c r="MME9" s="761"/>
      <c r="MMF9" s="761"/>
      <c r="MMG9" s="761"/>
      <c r="MMH9" s="761"/>
      <c r="MMI9" s="761"/>
      <c r="MMJ9" s="761"/>
      <c r="MMK9" s="761"/>
      <c r="MML9" s="761"/>
      <c r="MMM9" s="761"/>
      <c r="MMN9" s="761"/>
      <c r="MMO9" s="761"/>
      <c r="MMP9" s="761"/>
      <c r="MMQ9" s="761"/>
      <c r="MMR9" s="761"/>
      <c r="MMS9" s="761"/>
      <c r="MMT9" s="761"/>
      <c r="MMU9" s="761"/>
      <c r="MMV9" s="761"/>
      <c r="MMW9" s="761"/>
      <c r="MMX9" s="761"/>
      <c r="MMY9" s="761"/>
      <c r="MMZ9" s="761"/>
      <c r="MNA9" s="761"/>
      <c r="MNB9" s="761"/>
      <c r="MNC9" s="761"/>
      <c r="MND9" s="761"/>
      <c r="MNE9" s="761"/>
      <c r="MNF9" s="761"/>
      <c r="MNG9" s="761"/>
      <c r="MNH9" s="761"/>
      <c r="MNI9" s="761"/>
      <c r="MNJ9" s="761"/>
      <c r="MNK9" s="761"/>
      <c r="MNL9" s="761"/>
      <c r="MNM9" s="761"/>
      <c r="MNN9" s="761"/>
      <c r="MNO9" s="761"/>
      <c r="MNP9" s="761"/>
      <c r="MNQ9" s="761"/>
      <c r="MNR9" s="761"/>
      <c r="MNS9" s="761"/>
      <c r="MNT9" s="761"/>
      <c r="MNU9" s="761"/>
      <c r="MNV9" s="761"/>
      <c r="MNW9" s="761"/>
      <c r="MNX9" s="761"/>
      <c r="MNY9" s="761"/>
      <c r="MNZ9" s="761"/>
      <c r="MOA9" s="761"/>
      <c r="MOB9" s="761"/>
      <c r="MOC9" s="761"/>
      <c r="MOD9" s="761"/>
      <c r="MOE9" s="761"/>
      <c r="MOF9" s="761"/>
      <c r="MOG9" s="761"/>
      <c r="MOH9" s="761"/>
      <c r="MOI9" s="761"/>
      <c r="MOJ9" s="761"/>
      <c r="MOK9" s="761"/>
      <c r="MOL9" s="761"/>
      <c r="MOM9" s="761"/>
      <c r="MON9" s="761"/>
      <c r="MOO9" s="761"/>
      <c r="MOP9" s="761"/>
      <c r="MOQ9" s="761"/>
      <c r="MOR9" s="761"/>
      <c r="MOS9" s="761"/>
      <c r="MOT9" s="761"/>
      <c r="MOU9" s="761"/>
      <c r="MOV9" s="761"/>
      <c r="MOW9" s="761"/>
      <c r="MOX9" s="761"/>
      <c r="MOY9" s="761"/>
      <c r="MOZ9" s="761"/>
      <c r="MPA9" s="761"/>
      <c r="MPB9" s="761"/>
      <c r="MPC9" s="761"/>
      <c r="MPD9" s="761"/>
      <c r="MPE9" s="761"/>
      <c r="MPF9" s="761"/>
      <c r="MPG9" s="761"/>
      <c r="MPH9" s="761"/>
      <c r="MPI9" s="761"/>
      <c r="MPJ9" s="761"/>
      <c r="MPK9" s="761"/>
      <c r="MPL9" s="761"/>
      <c r="MPM9" s="761"/>
      <c r="MPN9" s="761"/>
      <c r="MPO9" s="761"/>
      <c r="MPP9" s="761"/>
      <c r="MPQ9" s="761"/>
      <c r="MPR9" s="761"/>
      <c r="MPS9" s="761"/>
      <c r="MPT9" s="761"/>
      <c r="MPU9" s="761"/>
      <c r="MPV9" s="761"/>
      <c r="MPW9" s="761"/>
      <c r="MPX9" s="761"/>
      <c r="MPY9" s="761"/>
      <c r="MPZ9" s="761"/>
      <c r="MQA9" s="761"/>
      <c r="MQB9" s="761"/>
      <c r="MQC9" s="761"/>
      <c r="MQD9" s="761"/>
      <c r="MQE9" s="761"/>
      <c r="MQF9" s="761"/>
      <c r="MQG9" s="761"/>
      <c r="MQH9" s="761"/>
      <c r="MQI9" s="761"/>
      <c r="MQJ9" s="761"/>
      <c r="MQK9" s="761"/>
      <c r="MQL9" s="761"/>
      <c r="MQM9" s="761"/>
      <c r="MQN9" s="761"/>
      <c r="MQO9" s="761"/>
      <c r="MQP9" s="761"/>
      <c r="MQQ9" s="761"/>
      <c r="MQR9" s="761"/>
      <c r="MQS9" s="761"/>
      <c r="MQT9" s="761"/>
      <c r="MQU9" s="761"/>
      <c r="MQV9" s="761"/>
      <c r="MQW9" s="761"/>
      <c r="MQX9" s="761"/>
      <c r="MQY9" s="761"/>
      <c r="MQZ9" s="761"/>
      <c r="MRA9" s="761"/>
      <c r="MRB9" s="761"/>
      <c r="MRC9" s="761"/>
      <c r="MRD9" s="761"/>
      <c r="MRE9" s="761"/>
      <c r="MRF9" s="761"/>
      <c r="MRG9" s="761"/>
      <c r="MRH9" s="761"/>
      <c r="MRI9" s="761"/>
      <c r="MRJ9" s="761"/>
      <c r="MRK9" s="761"/>
      <c r="MRL9" s="761"/>
      <c r="MRM9" s="761"/>
      <c r="MRN9" s="761"/>
      <c r="MRO9" s="761"/>
      <c r="MRP9" s="761"/>
      <c r="MRQ9" s="761"/>
      <c r="MRR9" s="761"/>
      <c r="MRS9" s="761"/>
      <c r="MRT9" s="761"/>
      <c r="MRU9" s="761"/>
      <c r="MRV9" s="761"/>
      <c r="MRW9" s="761"/>
      <c r="MRX9" s="761"/>
      <c r="MRY9" s="761"/>
      <c r="MRZ9" s="761"/>
      <c r="MSA9" s="761"/>
      <c r="MSB9" s="761"/>
      <c r="MSC9" s="761"/>
      <c r="MSD9" s="761"/>
      <c r="MSE9" s="761"/>
      <c r="MSF9" s="761"/>
      <c r="MSG9" s="761"/>
      <c r="MSH9" s="761"/>
      <c r="MSI9" s="761"/>
      <c r="MSJ9" s="761"/>
      <c r="MSK9" s="761"/>
      <c r="MSL9" s="761"/>
      <c r="MSM9" s="761"/>
      <c r="MSN9" s="761"/>
      <c r="MSO9" s="761"/>
      <c r="MSP9" s="761"/>
      <c r="MSQ9" s="761"/>
      <c r="MSR9" s="761"/>
      <c r="MSS9" s="761"/>
      <c r="MST9" s="761"/>
      <c r="MSU9" s="761"/>
      <c r="MSV9" s="761"/>
      <c r="MSW9" s="761"/>
      <c r="MSX9" s="761"/>
      <c r="MSY9" s="761"/>
      <c r="MSZ9" s="761"/>
      <c r="MTA9" s="761"/>
      <c r="MTB9" s="761"/>
      <c r="MTC9" s="761"/>
      <c r="MTD9" s="761"/>
      <c r="MTE9" s="761"/>
      <c r="MTF9" s="761"/>
      <c r="MTG9" s="761"/>
      <c r="MTH9" s="761"/>
      <c r="MTI9" s="761"/>
      <c r="MTJ9" s="761"/>
      <c r="MTK9" s="761"/>
      <c r="MTL9" s="761"/>
      <c r="MTM9" s="761"/>
      <c r="MTN9" s="761"/>
      <c r="MTO9" s="761"/>
      <c r="MTP9" s="761"/>
      <c r="MTQ9" s="761"/>
      <c r="MTR9" s="761"/>
      <c r="MTS9" s="761"/>
      <c r="MTT9" s="761"/>
      <c r="MTU9" s="761"/>
      <c r="MTV9" s="761"/>
      <c r="MTW9" s="761"/>
      <c r="MTX9" s="761"/>
      <c r="MTY9" s="761"/>
      <c r="MTZ9" s="761"/>
      <c r="MUA9" s="761"/>
      <c r="MUB9" s="761"/>
      <c r="MUC9" s="761"/>
      <c r="MUD9" s="761"/>
      <c r="MUE9" s="761"/>
      <c r="MUF9" s="761"/>
      <c r="MUG9" s="761"/>
      <c r="MUH9" s="761"/>
      <c r="MUI9" s="761"/>
      <c r="MUJ9" s="761"/>
      <c r="MUK9" s="761"/>
      <c r="MUL9" s="761"/>
      <c r="MUM9" s="761"/>
      <c r="MUN9" s="761"/>
      <c r="MUO9" s="761"/>
      <c r="MUP9" s="761"/>
      <c r="MUQ9" s="761"/>
      <c r="MUR9" s="761"/>
      <c r="MUS9" s="761"/>
      <c r="MUT9" s="761"/>
      <c r="MUU9" s="761"/>
      <c r="MUV9" s="761"/>
      <c r="MUW9" s="761"/>
      <c r="MUX9" s="761"/>
      <c r="MUY9" s="761"/>
      <c r="MUZ9" s="761"/>
      <c r="MVA9" s="761"/>
      <c r="MVB9" s="761"/>
      <c r="MVC9" s="761"/>
      <c r="MVD9" s="761"/>
      <c r="MVE9" s="761"/>
      <c r="MVF9" s="761"/>
      <c r="MVG9" s="761"/>
      <c r="MVH9" s="761"/>
      <c r="MVI9" s="761"/>
      <c r="MVJ9" s="761"/>
      <c r="MVK9" s="761"/>
      <c r="MVL9" s="761"/>
      <c r="MVM9" s="761"/>
      <c r="MVN9" s="761"/>
      <c r="MVO9" s="761"/>
      <c r="MVP9" s="761"/>
      <c r="MVQ9" s="761"/>
      <c r="MVR9" s="761"/>
      <c r="MVS9" s="761"/>
      <c r="MVT9" s="761"/>
      <c r="MVU9" s="761"/>
      <c r="MVV9" s="761"/>
      <c r="MVW9" s="761"/>
      <c r="MVX9" s="761"/>
      <c r="MVY9" s="761"/>
      <c r="MVZ9" s="761"/>
      <c r="MWA9" s="761"/>
      <c r="MWB9" s="761"/>
      <c r="MWC9" s="761"/>
      <c r="MWD9" s="761"/>
      <c r="MWE9" s="761"/>
      <c r="MWF9" s="761"/>
      <c r="MWG9" s="761"/>
      <c r="MWH9" s="761"/>
      <c r="MWI9" s="761"/>
      <c r="MWJ9" s="761"/>
      <c r="MWK9" s="761"/>
      <c r="MWL9" s="761"/>
      <c r="MWM9" s="761"/>
      <c r="MWN9" s="761"/>
      <c r="MWO9" s="761"/>
      <c r="MWP9" s="761"/>
      <c r="MWQ9" s="761"/>
      <c r="MWR9" s="761"/>
      <c r="MWS9" s="761"/>
      <c r="MWT9" s="761"/>
      <c r="MWU9" s="761"/>
      <c r="MWV9" s="761"/>
      <c r="MWW9" s="761"/>
      <c r="MWX9" s="761"/>
      <c r="MWY9" s="761"/>
      <c r="MWZ9" s="761"/>
      <c r="MXA9" s="761"/>
      <c r="MXB9" s="761"/>
      <c r="MXC9" s="761"/>
      <c r="MXD9" s="761"/>
      <c r="MXE9" s="761"/>
      <c r="MXF9" s="761"/>
      <c r="MXG9" s="761"/>
      <c r="MXH9" s="761"/>
      <c r="MXI9" s="761"/>
      <c r="MXJ9" s="761"/>
      <c r="MXK9" s="761"/>
      <c r="MXL9" s="761"/>
      <c r="MXM9" s="761"/>
      <c r="MXN9" s="761"/>
      <c r="MXO9" s="761"/>
      <c r="MXP9" s="761"/>
      <c r="MXQ9" s="761"/>
      <c r="MXR9" s="761"/>
      <c r="MXS9" s="761"/>
      <c r="MXT9" s="761"/>
      <c r="MXU9" s="761"/>
      <c r="MXV9" s="761"/>
      <c r="MXW9" s="761"/>
      <c r="MXX9" s="761"/>
      <c r="MXY9" s="761"/>
      <c r="MXZ9" s="761"/>
      <c r="MYA9" s="761"/>
      <c r="MYB9" s="761"/>
      <c r="MYC9" s="761"/>
      <c r="MYD9" s="761"/>
      <c r="MYE9" s="761"/>
      <c r="MYF9" s="761"/>
      <c r="MYG9" s="761"/>
      <c r="MYH9" s="761"/>
      <c r="MYI9" s="761"/>
      <c r="MYJ9" s="761"/>
      <c r="MYK9" s="761"/>
      <c r="MYL9" s="761"/>
      <c r="MYM9" s="761"/>
      <c r="MYN9" s="761"/>
      <c r="MYO9" s="761"/>
      <c r="MYP9" s="761"/>
      <c r="MYQ9" s="761"/>
      <c r="MYR9" s="761"/>
      <c r="MYS9" s="761"/>
      <c r="MYT9" s="761"/>
      <c r="MYU9" s="761"/>
      <c r="MYV9" s="761"/>
      <c r="MYW9" s="761"/>
      <c r="MYX9" s="761"/>
      <c r="MYY9" s="761"/>
      <c r="MYZ9" s="761"/>
      <c r="MZA9" s="761"/>
      <c r="MZB9" s="761"/>
      <c r="MZC9" s="761"/>
      <c r="MZD9" s="761"/>
      <c r="MZE9" s="761"/>
      <c r="MZF9" s="761"/>
      <c r="MZG9" s="761"/>
      <c r="MZH9" s="761"/>
      <c r="MZI9" s="761"/>
      <c r="MZJ9" s="761"/>
      <c r="MZK9" s="761"/>
      <c r="MZL9" s="761"/>
      <c r="MZM9" s="761"/>
      <c r="MZN9" s="761"/>
      <c r="MZO9" s="761"/>
      <c r="MZP9" s="761"/>
      <c r="MZQ9" s="761"/>
      <c r="MZR9" s="761"/>
      <c r="MZS9" s="761"/>
      <c r="MZT9" s="761"/>
      <c r="MZU9" s="761"/>
      <c r="MZV9" s="761"/>
      <c r="MZW9" s="761"/>
      <c r="MZX9" s="761"/>
      <c r="MZY9" s="761"/>
      <c r="MZZ9" s="761"/>
      <c r="NAA9" s="761"/>
      <c r="NAB9" s="761"/>
      <c r="NAC9" s="761"/>
      <c r="NAD9" s="761"/>
      <c r="NAE9" s="761"/>
      <c r="NAF9" s="761"/>
      <c r="NAG9" s="761"/>
      <c r="NAH9" s="761"/>
      <c r="NAI9" s="761"/>
      <c r="NAJ9" s="761"/>
      <c r="NAK9" s="761"/>
      <c r="NAL9" s="761"/>
      <c r="NAM9" s="761"/>
      <c r="NAN9" s="761"/>
      <c r="NAO9" s="761"/>
      <c r="NAP9" s="761"/>
      <c r="NAQ9" s="761"/>
      <c r="NAR9" s="761"/>
      <c r="NAS9" s="761"/>
      <c r="NAT9" s="761"/>
      <c r="NAU9" s="761"/>
      <c r="NAV9" s="761"/>
      <c r="NAW9" s="761"/>
      <c r="NAX9" s="761"/>
      <c r="NAY9" s="761"/>
      <c r="NAZ9" s="761"/>
      <c r="NBA9" s="761"/>
      <c r="NBB9" s="761"/>
      <c r="NBC9" s="761"/>
      <c r="NBD9" s="761"/>
      <c r="NBE9" s="761"/>
      <c r="NBF9" s="761"/>
      <c r="NBG9" s="761"/>
      <c r="NBH9" s="761"/>
      <c r="NBI9" s="761"/>
      <c r="NBJ9" s="761"/>
      <c r="NBK9" s="761"/>
      <c r="NBL9" s="761"/>
      <c r="NBM9" s="761"/>
      <c r="NBN9" s="761"/>
      <c r="NBO9" s="761"/>
      <c r="NBP9" s="761"/>
      <c r="NBQ9" s="761"/>
      <c r="NBR9" s="761"/>
      <c r="NBS9" s="761"/>
      <c r="NBT9" s="761"/>
      <c r="NBU9" s="761"/>
      <c r="NBV9" s="761"/>
      <c r="NBW9" s="761"/>
      <c r="NBX9" s="761"/>
      <c r="NBY9" s="761"/>
      <c r="NBZ9" s="761"/>
      <c r="NCA9" s="761"/>
      <c r="NCB9" s="761"/>
      <c r="NCC9" s="761"/>
      <c r="NCD9" s="761"/>
      <c r="NCE9" s="761"/>
      <c r="NCF9" s="761"/>
      <c r="NCG9" s="761"/>
      <c r="NCH9" s="761"/>
      <c r="NCI9" s="761"/>
      <c r="NCJ9" s="761"/>
      <c r="NCK9" s="761"/>
      <c r="NCL9" s="761"/>
      <c r="NCM9" s="761"/>
      <c r="NCN9" s="761"/>
      <c r="NCO9" s="761"/>
      <c r="NCP9" s="761"/>
      <c r="NCQ9" s="761"/>
      <c r="NCR9" s="761"/>
      <c r="NCS9" s="761"/>
      <c r="NCT9" s="761"/>
      <c r="NCU9" s="761"/>
      <c r="NCV9" s="761"/>
      <c r="NCW9" s="761"/>
      <c r="NCX9" s="761"/>
      <c r="NCY9" s="761"/>
      <c r="NCZ9" s="761"/>
      <c r="NDA9" s="761"/>
      <c r="NDB9" s="761"/>
      <c r="NDC9" s="761"/>
      <c r="NDD9" s="761"/>
      <c r="NDE9" s="761"/>
      <c r="NDF9" s="761"/>
      <c r="NDG9" s="761"/>
      <c r="NDH9" s="761"/>
      <c r="NDI9" s="761"/>
      <c r="NDJ9" s="761"/>
      <c r="NDK9" s="761"/>
      <c r="NDL9" s="761"/>
      <c r="NDM9" s="761"/>
      <c r="NDN9" s="761"/>
      <c r="NDO9" s="761"/>
      <c r="NDP9" s="761"/>
      <c r="NDQ9" s="761"/>
      <c r="NDR9" s="761"/>
      <c r="NDS9" s="761"/>
      <c r="NDT9" s="761"/>
      <c r="NDU9" s="761"/>
      <c r="NDV9" s="761"/>
      <c r="NDW9" s="761"/>
      <c r="NDX9" s="761"/>
      <c r="NDY9" s="761"/>
      <c r="NDZ9" s="761"/>
      <c r="NEA9" s="761"/>
      <c r="NEB9" s="761"/>
      <c r="NEC9" s="761"/>
      <c r="NED9" s="761"/>
      <c r="NEE9" s="761"/>
      <c r="NEF9" s="761"/>
      <c r="NEG9" s="761"/>
      <c r="NEH9" s="761"/>
      <c r="NEI9" s="761"/>
      <c r="NEJ9" s="761"/>
      <c r="NEK9" s="761"/>
      <c r="NEL9" s="761"/>
      <c r="NEM9" s="761"/>
      <c r="NEN9" s="761"/>
      <c r="NEO9" s="761"/>
      <c r="NEP9" s="761"/>
      <c r="NEQ9" s="761"/>
      <c r="NER9" s="761"/>
      <c r="NES9" s="761"/>
      <c r="NET9" s="761"/>
      <c r="NEU9" s="761"/>
      <c r="NEV9" s="761"/>
      <c r="NEW9" s="761"/>
      <c r="NEX9" s="761"/>
      <c r="NEY9" s="761"/>
      <c r="NEZ9" s="761"/>
      <c r="NFA9" s="761"/>
      <c r="NFB9" s="761"/>
      <c r="NFC9" s="761"/>
      <c r="NFD9" s="761"/>
      <c r="NFE9" s="761"/>
      <c r="NFF9" s="761"/>
      <c r="NFG9" s="761"/>
      <c r="NFH9" s="761"/>
      <c r="NFI9" s="761"/>
      <c r="NFJ9" s="761"/>
      <c r="NFK9" s="761"/>
      <c r="NFL9" s="761"/>
      <c r="NFM9" s="761"/>
      <c r="NFN9" s="761"/>
      <c r="NFO9" s="761"/>
      <c r="NFP9" s="761"/>
      <c r="NFQ9" s="761"/>
      <c r="NFR9" s="761"/>
      <c r="NFS9" s="761"/>
      <c r="NFT9" s="761"/>
      <c r="NFU9" s="761"/>
      <c r="NFV9" s="761"/>
      <c r="NFW9" s="761"/>
      <c r="NFX9" s="761"/>
      <c r="NFY9" s="761"/>
      <c r="NFZ9" s="761"/>
      <c r="NGA9" s="761"/>
      <c r="NGB9" s="761"/>
      <c r="NGC9" s="761"/>
      <c r="NGD9" s="761"/>
      <c r="NGE9" s="761"/>
      <c r="NGF9" s="761"/>
      <c r="NGG9" s="761"/>
      <c r="NGH9" s="761"/>
      <c r="NGI9" s="761"/>
      <c r="NGJ9" s="761"/>
      <c r="NGK9" s="761"/>
      <c r="NGL9" s="761"/>
      <c r="NGM9" s="761"/>
      <c r="NGN9" s="761"/>
      <c r="NGO9" s="761"/>
      <c r="NGP9" s="761"/>
      <c r="NGQ9" s="761"/>
      <c r="NGR9" s="761"/>
      <c r="NGS9" s="761"/>
      <c r="NGT9" s="761"/>
      <c r="NGU9" s="761"/>
      <c r="NGV9" s="761"/>
      <c r="NGW9" s="761"/>
      <c r="NGX9" s="761"/>
      <c r="NGY9" s="761"/>
      <c r="NGZ9" s="761"/>
      <c r="NHA9" s="761"/>
      <c r="NHB9" s="761"/>
      <c r="NHC9" s="761"/>
      <c r="NHD9" s="761"/>
      <c r="NHE9" s="761"/>
      <c r="NHF9" s="761"/>
      <c r="NHG9" s="761"/>
      <c r="NHH9" s="761"/>
      <c r="NHI9" s="761"/>
      <c r="NHJ9" s="761"/>
      <c r="NHK9" s="761"/>
      <c r="NHL9" s="761"/>
      <c r="NHM9" s="761"/>
      <c r="NHN9" s="761"/>
      <c r="NHO9" s="761"/>
      <c r="NHP9" s="761"/>
      <c r="NHQ9" s="761"/>
      <c r="NHR9" s="761"/>
      <c r="NHS9" s="761"/>
      <c r="NHT9" s="761"/>
      <c r="NHU9" s="761"/>
      <c r="NHV9" s="761"/>
      <c r="NHW9" s="761"/>
      <c r="NHX9" s="761"/>
      <c r="NHY9" s="761"/>
      <c r="NHZ9" s="761"/>
      <c r="NIA9" s="761"/>
      <c r="NIB9" s="761"/>
      <c r="NIC9" s="761"/>
      <c r="NID9" s="761"/>
      <c r="NIE9" s="761"/>
      <c r="NIF9" s="761"/>
      <c r="NIG9" s="761"/>
      <c r="NIH9" s="761"/>
      <c r="NII9" s="761"/>
      <c r="NIJ9" s="761"/>
      <c r="NIK9" s="761"/>
      <c r="NIL9" s="761"/>
      <c r="NIM9" s="761"/>
      <c r="NIN9" s="761"/>
      <c r="NIO9" s="761"/>
      <c r="NIP9" s="761"/>
      <c r="NIQ9" s="761"/>
      <c r="NIR9" s="761"/>
      <c r="NIS9" s="761"/>
      <c r="NIT9" s="761"/>
      <c r="NIU9" s="761"/>
      <c r="NIV9" s="761"/>
      <c r="NIW9" s="761"/>
      <c r="NIX9" s="761"/>
      <c r="NIY9" s="761"/>
      <c r="NIZ9" s="761"/>
      <c r="NJA9" s="761"/>
      <c r="NJB9" s="761"/>
      <c r="NJC9" s="761"/>
      <c r="NJD9" s="761"/>
      <c r="NJE9" s="761"/>
      <c r="NJF9" s="761"/>
      <c r="NJG9" s="761"/>
      <c r="NJH9" s="761"/>
      <c r="NJI9" s="761"/>
      <c r="NJJ9" s="761"/>
      <c r="NJK9" s="761"/>
      <c r="NJL9" s="761"/>
      <c r="NJM9" s="761"/>
      <c r="NJN9" s="761"/>
      <c r="NJO9" s="761"/>
      <c r="NJP9" s="761"/>
      <c r="NJQ9" s="761"/>
      <c r="NJR9" s="761"/>
      <c r="NJS9" s="761"/>
      <c r="NJT9" s="761"/>
      <c r="NJU9" s="761"/>
      <c r="NJV9" s="761"/>
      <c r="NJW9" s="761"/>
      <c r="NJX9" s="761"/>
      <c r="NJY9" s="761"/>
      <c r="NJZ9" s="761"/>
      <c r="NKA9" s="761"/>
      <c r="NKB9" s="761"/>
      <c r="NKC9" s="761"/>
      <c r="NKD9" s="761"/>
      <c r="NKE9" s="761"/>
      <c r="NKF9" s="761"/>
      <c r="NKG9" s="761"/>
      <c r="NKH9" s="761"/>
      <c r="NKI9" s="761"/>
      <c r="NKJ9" s="761"/>
      <c r="NKK9" s="761"/>
      <c r="NKL9" s="761"/>
      <c r="NKM9" s="761"/>
      <c r="NKN9" s="761"/>
      <c r="NKO9" s="761"/>
      <c r="NKP9" s="761"/>
      <c r="NKQ9" s="761"/>
      <c r="NKR9" s="761"/>
      <c r="NKS9" s="761"/>
      <c r="NKT9" s="761"/>
      <c r="NKU9" s="761"/>
      <c r="NKV9" s="761"/>
      <c r="NKW9" s="761"/>
      <c r="NKX9" s="761"/>
      <c r="NKY9" s="761"/>
      <c r="NKZ9" s="761"/>
      <c r="NLA9" s="761"/>
      <c r="NLB9" s="761"/>
      <c r="NLC9" s="761"/>
      <c r="NLD9" s="761"/>
      <c r="NLE9" s="761"/>
      <c r="NLF9" s="761"/>
      <c r="NLG9" s="761"/>
      <c r="NLH9" s="761"/>
      <c r="NLI9" s="761"/>
      <c r="NLJ9" s="761"/>
      <c r="NLK9" s="761"/>
      <c r="NLL9" s="761"/>
      <c r="NLM9" s="761"/>
      <c r="NLN9" s="761"/>
      <c r="NLO9" s="761"/>
      <c r="NLP9" s="761"/>
      <c r="NLQ9" s="761"/>
      <c r="NLR9" s="761"/>
      <c r="NLS9" s="761"/>
      <c r="NLT9" s="761"/>
      <c r="NLU9" s="761"/>
      <c r="NLV9" s="761"/>
      <c r="NLW9" s="761"/>
      <c r="NLX9" s="761"/>
      <c r="NLY9" s="761"/>
      <c r="NLZ9" s="761"/>
      <c r="NMA9" s="761"/>
      <c r="NMB9" s="761"/>
      <c r="NMC9" s="761"/>
      <c r="NMD9" s="761"/>
      <c r="NME9" s="761"/>
      <c r="NMF9" s="761"/>
      <c r="NMG9" s="761"/>
      <c r="NMH9" s="761"/>
      <c r="NMI9" s="761"/>
      <c r="NMJ9" s="761"/>
      <c r="NMK9" s="761"/>
      <c r="NML9" s="761"/>
      <c r="NMM9" s="761"/>
      <c r="NMN9" s="761"/>
      <c r="NMO9" s="761"/>
      <c r="NMP9" s="761"/>
      <c r="NMQ9" s="761"/>
      <c r="NMR9" s="761"/>
      <c r="NMS9" s="761"/>
      <c r="NMT9" s="761"/>
      <c r="NMU9" s="761"/>
      <c r="NMV9" s="761"/>
      <c r="NMW9" s="761"/>
      <c r="NMX9" s="761"/>
      <c r="NMY9" s="761"/>
      <c r="NMZ9" s="761"/>
      <c r="NNA9" s="761"/>
      <c r="NNB9" s="761"/>
      <c r="NNC9" s="761"/>
      <c r="NND9" s="761"/>
      <c r="NNE9" s="761"/>
      <c r="NNF9" s="761"/>
      <c r="NNG9" s="761"/>
      <c r="NNH9" s="761"/>
      <c r="NNI9" s="761"/>
      <c r="NNJ9" s="761"/>
      <c r="NNK9" s="761"/>
      <c r="NNL9" s="761"/>
      <c r="NNM9" s="761"/>
      <c r="NNN9" s="761"/>
      <c r="NNO9" s="761"/>
      <c r="NNP9" s="761"/>
      <c r="NNQ9" s="761"/>
      <c r="NNR9" s="761"/>
      <c r="NNS9" s="761"/>
      <c r="NNT9" s="761"/>
      <c r="NNU9" s="761"/>
      <c r="NNV9" s="761"/>
      <c r="NNW9" s="761"/>
      <c r="NNX9" s="761"/>
      <c r="NNY9" s="761"/>
      <c r="NNZ9" s="761"/>
      <c r="NOA9" s="761"/>
      <c r="NOB9" s="761"/>
      <c r="NOC9" s="761"/>
      <c r="NOD9" s="761"/>
      <c r="NOE9" s="761"/>
      <c r="NOF9" s="761"/>
      <c r="NOG9" s="761"/>
      <c r="NOH9" s="761"/>
      <c r="NOI9" s="761"/>
      <c r="NOJ9" s="761"/>
      <c r="NOK9" s="761"/>
      <c r="NOL9" s="761"/>
      <c r="NOM9" s="761"/>
      <c r="NON9" s="761"/>
      <c r="NOO9" s="761"/>
      <c r="NOP9" s="761"/>
      <c r="NOQ9" s="761"/>
      <c r="NOR9" s="761"/>
      <c r="NOS9" s="761"/>
      <c r="NOT9" s="761"/>
      <c r="NOU9" s="761"/>
      <c r="NOV9" s="761"/>
      <c r="NOW9" s="761"/>
      <c r="NOX9" s="761"/>
      <c r="NOY9" s="761"/>
      <c r="NOZ9" s="761"/>
      <c r="NPA9" s="761"/>
      <c r="NPB9" s="761"/>
      <c r="NPC9" s="761"/>
      <c r="NPD9" s="761"/>
      <c r="NPE9" s="761"/>
      <c r="NPF9" s="761"/>
      <c r="NPG9" s="761"/>
      <c r="NPH9" s="761"/>
      <c r="NPI9" s="761"/>
      <c r="NPJ9" s="761"/>
      <c r="NPK9" s="761"/>
      <c r="NPL9" s="761"/>
      <c r="NPM9" s="761"/>
      <c r="NPN9" s="761"/>
      <c r="NPO9" s="761"/>
      <c r="NPP9" s="761"/>
      <c r="NPQ9" s="761"/>
      <c r="NPR9" s="761"/>
      <c r="NPS9" s="761"/>
      <c r="NPT9" s="761"/>
      <c r="NPU9" s="761"/>
      <c r="NPV9" s="761"/>
      <c r="NPW9" s="761"/>
      <c r="NPX9" s="761"/>
      <c r="NPY9" s="761"/>
      <c r="NPZ9" s="761"/>
      <c r="NQA9" s="761"/>
      <c r="NQB9" s="761"/>
      <c r="NQC9" s="761"/>
      <c r="NQD9" s="761"/>
      <c r="NQE9" s="761"/>
      <c r="NQF9" s="761"/>
      <c r="NQG9" s="761"/>
      <c r="NQH9" s="761"/>
      <c r="NQI9" s="761"/>
      <c r="NQJ9" s="761"/>
      <c r="NQK9" s="761"/>
      <c r="NQL9" s="761"/>
      <c r="NQM9" s="761"/>
      <c r="NQN9" s="761"/>
      <c r="NQO9" s="761"/>
      <c r="NQP9" s="761"/>
      <c r="NQQ9" s="761"/>
      <c r="NQR9" s="761"/>
      <c r="NQS9" s="761"/>
      <c r="NQT9" s="761"/>
      <c r="NQU9" s="761"/>
      <c r="NQV9" s="761"/>
      <c r="NQW9" s="761"/>
      <c r="NQX9" s="761"/>
      <c r="NQY9" s="761"/>
      <c r="NQZ9" s="761"/>
      <c r="NRA9" s="761"/>
      <c r="NRB9" s="761"/>
      <c r="NRC9" s="761"/>
      <c r="NRD9" s="761"/>
      <c r="NRE9" s="761"/>
      <c r="NRF9" s="761"/>
      <c r="NRG9" s="761"/>
      <c r="NRH9" s="761"/>
      <c r="NRI9" s="761"/>
      <c r="NRJ9" s="761"/>
      <c r="NRK9" s="761"/>
      <c r="NRL9" s="761"/>
      <c r="NRM9" s="761"/>
      <c r="NRN9" s="761"/>
      <c r="NRO9" s="761"/>
      <c r="NRP9" s="761"/>
      <c r="NRQ9" s="761"/>
      <c r="NRR9" s="761"/>
      <c r="NRS9" s="761"/>
      <c r="NRT9" s="761"/>
      <c r="NRU9" s="761"/>
      <c r="NRV9" s="761"/>
      <c r="NRW9" s="761"/>
      <c r="NRX9" s="761"/>
      <c r="NRY9" s="761"/>
      <c r="NRZ9" s="761"/>
      <c r="NSA9" s="761"/>
      <c r="NSB9" s="761"/>
      <c r="NSC9" s="761"/>
      <c r="NSD9" s="761"/>
      <c r="NSE9" s="761"/>
      <c r="NSF9" s="761"/>
      <c r="NSG9" s="761"/>
      <c r="NSH9" s="761"/>
      <c r="NSI9" s="761"/>
      <c r="NSJ9" s="761"/>
      <c r="NSK9" s="761"/>
      <c r="NSL9" s="761"/>
      <c r="NSM9" s="761"/>
      <c r="NSN9" s="761"/>
      <c r="NSO9" s="761"/>
      <c r="NSP9" s="761"/>
      <c r="NSQ9" s="761"/>
      <c r="NSR9" s="761"/>
      <c r="NSS9" s="761"/>
      <c r="NST9" s="761"/>
      <c r="NSU9" s="761"/>
      <c r="NSV9" s="761"/>
      <c r="NSW9" s="761"/>
      <c r="NSX9" s="761"/>
      <c r="NSY9" s="761"/>
      <c r="NSZ9" s="761"/>
      <c r="NTA9" s="761"/>
      <c r="NTB9" s="761"/>
      <c r="NTC9" s="761"/>
      <c r="NTD9" s="761"/>
      <c r="NTE9" s="761"/>
      <c r="NTF9" s="761"/>
      <c r="NTG9" s="761"/>
      <c r="NTH9" s="761"/>
      <c r="NTI9" s="761"/>
      <c r="NTJ9" s="761"/>
      <c r="NTK9" s="761"/>
      <c r="NTL9" s="761"/>
      <c r="NTM9" s="761"/>
      <c r="NTN9" s="761"/>
      <c r="NTO9" s="761"/>
      <c r="NTP9" s="761"/>
      <c r="NTQ9" s="761"/>
      <c r="NTR9" s="761"/>
      <c r="NTS9" s="761"/>
      <c r="NTT9" s="761"/>
      <c r="NTU9" s="761"/>
      <c r="NTV9" s="761"/>
      <c r="NTW9" s="761"/>
      <c r="NTX9" s="761"/>
      <c r="NTY9" s="761"/>
      <c r="NTZ9" s="761"/>
      <c r="NUA9" s="761"/>
      <c r="NUB9" s="761"/>
      <c r="NUC9" s="761"/>
      <c r="NUD9" s="761"/>
      <c r="NUE9" s="761"/>
      <c r="NUF9" s="761"/>
      <c r="NUG9" s="761"/>
      <c r="NUH9" s="761"/>
      <c r="NUI9" s="761"/>
      <c r="NUJ9" s="761"/>
      <c r="NUK9" s="761"/>
      <c r="NUL9" s="761"/>
      <c r="NUM9" s="761"/>
      <c r="NUN9" s="761"/>
      <c r="NUO9" s="761"/>
      <c r="NUP9" s="761"/>
      <c r="NUQ9" s="761"/>
      <c r="NUR9" s="761"/>
      <c r="NUS9" s="761"/>
      <c r="NUT9" s="761"/>
      <c r="NUU9" s="761"/>
      <c r="NUV9" s="761"/>
      <c r="NUW9" s="761"/>
      <c r="NUX9" s="761"/>
      <c r="NUY9" s="761"/>
      <c r="NUZ9" s="761"/>
      <c r="NVA9" s="761"/>
      <c r="NVB9" s="761"/>
      <c r="NVC9" s="761"/>
      <c r="NVD9" s="761"/>
      <c r="NVE9" s="761"/>
      <c r="NVF9" s="761"/>
      <c r="NVG9" s="761"/>
      <c r="NVH9" s="761"/>
      <c r="NVI9" s="761"/>
      <c r="NVJ9" s="761"/>
      <c r="NVK9" s="761"/>
      <c r="NVL9" s="761"/>
      <c r="NVM9" s="761"/>
      <c r="NVN9" s="761"/>
      <c r="NVO9" s="761"/>
      <c r="NVP9" s="761"/>
      <c r="NVQ9" s="761"/>
      <c r="NVR9" s="761"/>
      <c r="NVS9" s="761"/>
      <c r="NVT9" s="761"/>
      <c r="NVU9" s="761"/>
      <c r="NVV9" s="761"/>
      <c r="NVW9" s="761"/>
      <c r="NVX9" s="761"/>
      <c r="NVY9" s="761"/>
      <c r="NVZ9" s="761"/>
      <c r="NWA9" s="761"/>
      <c r="NWB9" s="761"/>
      <c r="NWC9" s="761"/>
      <c r="NWD9" s="761"/>
      <c r="NWE9" s="761"/>
      <c r="NWF9" s="761"/>
      <c r="NWG9" s="761"/>
      <c r="NWH9" s="761"/>
      <c r="NWI9" s="761"/>
      <c r="NWJ9" s="761"/>
      <c r="NWK9" s="761"/>
      <c r="NWL9" s="761"/>
      <c r="NWM9" s="761"/>
      <c r="NWN9" s="761"/>
      <c r="NWO9" s="761"/>
      <c r="NWP9" s="761"/>
      <c r="NWQ9" s="761"/>
      <c r="NWR9" s="761"/>
      <c r="NWS9" s="761"/>
      <c r="NWT9" s="761"/>
      <c r="NWU9" s="761"/>
      <c r="NWV9" s="761"/>
      <c r="NWW9" s="761"/>
      <c r="NWX9" s="761"/>
      <c r="NWY9" s="761"/>
      <c r="NWZ9" s="761"/>
      <c r="NXA9" s="761"/>
      <c r="NXB9" s="761"/>
      <c r="NXC9" s="761"/>
      <c r="NXD9" s="761"/>
      <c r="NXE9" s="761"/>
      <c r="NXF9" s="761"/>
      <c r="NXG9" s="761"/>
      <c r="NXH9" s="761"/>
      <c r="NXI9" s="761"/>
      <c r="NXJ9" s="761"/>
      <c r="NXK9" s="761"/>
      <c r="NXL9" s="761"/>
      <c r="NXM9" s="761"/>
      <c r="NXN9" s="761"/>
      <c r="NXO9" s="761"/>
      <c r="NXP9" s="761"/>
      <c r="NXQ9" s="761"/>
      <c r="NXR9" s="761"/>
      <c r="NXS9" s="761"/>
      <c r="NXT9" s="761"/>
      <c r="NXU9" s="761"/>
      <c r="NXV9" s="761"/>
      <c r="NXW9" s="761"/>
      <c r="NXX9" s="761"/>
      <c r="NXY9" s="761"/>
      <c r="NXZ9" s="761"/>
      <c r="NYA9" s="761"/>
      <c r="NYB9" s="761"/>
      <c r="NYC9" s="761"/>
      <c r="NYD9" s="761"/>
      <c r="NYE9" s="761"/>
      <c r="NYF9" s="761"/>
      <c r="NYG9" s="761"/>
      <c r="NYH9" s="761"/>
      <c r="NYI9" s="761"/>
      <c r="NYJ9" s="761"/>
      <c r="NYK9" s="761"/>
      <c r="NYL9" s="761"/>
      <c r="NYM9" s="761"/>
      <c r="NYN9" s="761"/>
      <c r="NYO9" s="761"/>
      <c r="NYP9" s="761"/>
      <c r="NYQ9" s="761"/>
      <c r="NYR9" s="761"/>
      <c r="NYS9" s="761"/>
      <c r="NYT9" s="761"/>
      <c r="NYU9" s="761"/>
      <c r="NYV9" s="761"/>
      <c r="NYW9" s="761"/>
      <c r="NYX9" s="761"/>
      <c r="NYY9" s="761"/>
      <c r="NYZ9" s="761"/>
      <c r="NZA9" s="761"/>
      <c r="NZB9" s="761"/>
      <c r="NZC9" s="761"/>
      <c r="NZD9" s="761"/>
      <c r="NZE9" s="761"/>
      <c r="NZF9" s="761"/>
      <c r="NZG9" s="761"/>
      <c r="NZH9" s="761"/>
      <c r="NZI9" s="761"/>
      <c r="NZJ9" s="761"/>
      <c r="NZK9" s="761"/>
      <c r="NZL9" s="761"/>
      <c r="NZM9" s="761"/>
      <c r="NZN9" s="761"/>
      <c r="NZO9" s="761"/>
      <c r="NZP9" s="761"/>
      <c r="NZQ9" s="761"/>
      <c r="NZR9" s="761"/>
      <c r="NZS9" s="761"/>
      <c r="NZT9" s="761"/>
      <c r="NZU9" s="761"/>
      <c r="NZV9" s="761"/>
      <c r="NZW9" s="761"/>
      <c r="NZX9" s="761"/>
      <c r="NZY9" s="761"/>
      <c r="NZZ9" s="761"/>
      <c r="OAA9" s="761"/>
      <c r="OAB9" s="761"/>
      <c r="OAC9" s="761"/>
      <c r="OAD9" s="761"/>
      <c r="OAE9" s="761"/>
      <c r="OAF9" s="761"/>
      <c r="OAG9" s="761"/>
      <c r="OAH9" s="761"/>
      <c r="OAI9" s="761"/>
      <c r="OAJ9" s="761"/>
      <c r="OAK9" s="761"/>
      <c r="OAL9" s="761"/>
      <c r="OAM9" s="761"/>
      <c r="OAN9" s="761"/>
      <c r="OAO9" s="761"/>
      <c r="OAP9" s="761"/>
      <c r="OAQ9" s="761"/>
      <c r="OAR9" s="761"/>
      <c r="OAS9" s="761"/>
      <c r="OAT9" s="761"/>
      <c r="OAU9" s="761"/>
      <c r="OAV9" s="761"/>
      <c r="OAW9" s="761"/>
      <c r="OAX9" s="761"/>
      <c r="OAY9" s="761"/>
      <c r="OAZ9" s="761"/>
      <c r="OBA9" s="761"/>
      <c r="OBB9" s="761"/>
      <c r="OBC9" s="761"/>
      <c r="OBD9" s="761"/>
      <c r="OBE9" s="761"/>
      <c r="OBF9" s="761"/>
      <c r="OBG9" s="761"/>
      <c r="OBH9" s="761"/>
      <c r="OBI9" s="761"/>
      <c r="OBJ9" s="761"/>
      <c r="OBK9" s="761"/>
      <c r="OBL9" s="761"/>
      <c r="OBM9" s="761"/>
      <c r="OBN9" s="761"/>
      <c r="OBO9" s="761"/>
      <c r="OBP9" s="761"/>
      <c r="OBQ9" s="761"/>
      <c r="OBR9" s="761"/>
      <c r="OBS9" s="761"/>
      <c r="OBT9" s="761"/>
      <c r="OBU9" s="761"/>
      <c r="OBV9" s="761"/>
      <c r="OBW9" s="761"/>
      <c r="OBX9" s="761"/>
      <c r="OBY9" s="761"/>
      <c r="OBZ9" s="761"/>
      <c r="OCA9" s="761"/>
      <c r="OCB9" s="761"/>
      <c r="OCC9" s="761"/>
      <c r="OCD9" s="761"/>
      <c r="OCE9" s="761"/>
      <c r="OCF9" s="761"/>
      <c r="OCG9" s="761"/>
      <c r="OCH9" s="761"/>
      <c r="OCI9" s="761"/>
      <c r="OCJ9" s="761"/>
      <c r="OCK9" s="761"/>
      <c r="OCL9" s="761"/>
      <c r="OCM9" s="761"/>
      <c r="OCN9" s="761"/>
      <c r="OCO9" s="761"/>
      <c r="OCP9" s="761"/>
      <c r="OCQ9" s="761"/>
      <c r="OCR9" s="761"/>
      <c r="OCS9" s="761"/>
      <c r="OCT9" s="761"/>
      <c r="OCU9" s="761"/>
      <c r="OCV9" s="761"/>
      <c r="OCW9" s="761"/>
      <c r="OCX9" s="761"/>
      <c r="OCY9" s="761"/>
      <c r="OCZ9" s="761"/>
      <c r="ODA9" s="761"/>
      <c r="ODB9" s="761"/>
      <c r="ODC9" s="761"/>
      <c r="ODD9" s="761"/>
      <c r="ODE9" s="761"/>
      <c r="ODF9" s="761"/>
      <c r="ODG9" s="761"/>
      <c r="ODH9" s="761"/>
      <c r="ODI9" s="761"/>
      <c r="ODJ9" s="761"/>
      <c r="ODK9" s="761"/>
      <c r="ODL9" s="761"/>
      <c r="ODM9" s="761"/>
      <c r="ODN9" s="761"/>
      <c r="ODO9" s="761"/>
      <c r="ODP9" s="761"/>
      <c r="ODQ9" s="761"/>
      <c r="ODR9" s="761"/>
      <c r="ODS9" s="761"/>
      <c r="ODT9" s="761"/>
      <c r="ODU9" s="761"/>
      <c r="ODV9" s="761"/>
      <c r="ODW9" s="761"/>
      <c r="ODX9" s="761"/>
      <c r="ODY9" s="761"/>
      <c r="ODZ9" s="761"/>
      <c r="OEA9" s="761"/>
      <c r="OEB9" s="761"/>
      <c r="OEC9" s="761"/>
      <c r="OED9" s="761"/>
      <c r="OEE9" s="761"/>
      <c r="OEF9" s="761"/>
      <c r="OEG9" s="761"/>
      <c r="OEH9" s="761"/>
      <c r="OEI9" s="761"/>
      <c r="OEJ9" s="761"/>
      <c r="OEK9" s="761"/>
      <c r="OEL9" s="761"/>
      <c r="OEM9" s="761"/>
      <c r="OEN9" s="761"/>
      <c r="OEO9" s="761"/>
      <c r="OEP9" s="761"/>
      <c r="OEQ9" s="761"/>
      <c r="OER9" s="761"/>
      <c r="OES9" s="761"/>
      <c r="OET9" s="761"/>
      <c r="OEU9" s="761"/>
      <c r="OEV9" s="761"/>
      <c r="OEW9" s="761"/>
      <c r="OEX9" s="761"/>
      <c r="OEY9" s="761"/>
      <c r="OEZ9" s="761"/>
      <c r="OFA9" s="761"/>
      <c r="OFB9" s="761"/>
      <c r="OFC9" s="761"/>
      <c r="OFD9" s="761"/>
      <c r="OFE9" s="761"/>
      <c r="OFF9" s="761"/>
      <c r="OFG9" s="761"/>
      <c r="OFH9" s="761"/>
      <c r="OFI9" s="761"/>
      <c r="OFJ9" s="761"/>
      <c r="OFK9" s="761"/>
      <c r="OFL9" s="761"/>
      <c r="OFM9" s="761"/>
      <c r="OFN9" s="761"/>
      <c r="OFO9" s="761"/>
      <c r="OFP9" s="761"/>
      <c r="OFQ9" s="761"/>
      <c r="OFR9" s="761"/>
      <c r="OFS9" s="761"/>
      <c r="OFT9" s="761"/>
      <c r="OFU9" s="761"/>
      <c r="OFV9" s="761"/>
      <c r="OFW9" s="761"/>
      <c r="OFX9" s="761"/>
      <c r="OFY9" s="761"/>
      <c r="OFZ9" s="761"/>
      <c r="OGA9" s="761"/>
      <c r="OGB9" s="761"/>
      <c r="OGC9" s="761"/>
      <c r="OGD9" s="761"/>
      <c r="OGE9" s="761"/>
      <c r="OGF9" s="761"/>
      <c r="OGG9" s="761"/>
      <c r="OGH9" s="761"/>
      <c r="OGI9" s="761"/>
      <c r="OGJ9" s="761"/>
      <c r="OGK9" s="761"/>
      <c r="OGL9" s="761"/>
      <c r="OGM9" s="761"/>
      <c r="OGN9" s="761"/>
      <c r="OGO9" s="761"/>
      <c r="OGP9" s="761"/>
      <c r="OGQ9" s="761"/>
      <c r="OGR9" s="761"/>
      <c r="OGS9" s="761"/>
      <c r="OGT9" s="761"/>
      <c r="OGU9" s="761"/>
      <c r="OGV9" s="761"/>
      <c r="OGW9" s="761"/>
      <c r="OGX9" s="761"/>
      <c r="OGY9" s="761"/>
      <c r="OGZ9" s="761"/>
      <c r="OHA9" s="761"/>
      <c r="OHB9" s="761"/>
      <c r="OHC9" s="761"/>
      <c r="OHD9" s="761"/>
      <c r="OHE9" s="761"/>
      <c r="OHF9" s="761"/>
      <c r="OHG9" s="761"/>
      <c r="OHH9" s="761"/>
      <c r="OHI9" s="761"/>
      <c r="OHJ9" s="761"/>
      <c r="OHK9" s="761"/>
      <c r="OHL9" s="761"/>
      <c r="OHM9" s="761"/>
      <c r="OHN9" s="761"/>
      <c r="OHO9" s="761"/>
      <c r="OHP9" s="761"/>
      <c r="OHQ9" s="761"/>
      <c r="OHR9" s="761"/>
      <c r="OHS9" s="761"/>
      <c r="OHT9" s="761"/>
      <c r="OHU9" s="761"/>
      <c r="OHV9" s="761"/>
      <c r="OHW9" s="761"/>
      <c r="OHX9" s="761"/>
      <c r="OHY9" s="761"/>
      <c r="OHZ9" s="761"/>
      <c r="OIA9" s="761"/>
      <c r="OIB9" s="761"/>
      <c r="OIC9" s="761"/>
      <c r="OID9" s="761"/>
      <c r="OIE9" s="761"/>
      <c r="OIF9" s="761"/>
      <c r="OIG9" s="761"/>
      <c r="OIH9" s="761"/>
      <c r="OII9" s="761"/>
      <c r="OIJ9" s="761"/>
      <c r="OIK9" s="761"/>
      <c r="OIL9" s="761"/>
      <c r="OIM9" s="761"/>
      <c r="OIN9" s="761"/>
      <c r="OIO9" s="761"/>
      <c r="OIP9" s="761"/>
      <c r="OIQ9" s="761"/>
      <c r="OIR9" s="761"/>
      <c r="OIS9" s="761"/>
      <c r="OIT9" s="761"/>
      <c r="OIU9" s="761"/>
      <c r="OIV9" s="761"/>
      <c r="OIW9" s="761"/>
      <c r="OIX9" s="761"/>
      <c r="OIY9" s="761"/>
      <c r="OIZ9" s="761"/>
      <c r="OJA9" s="761"/>
      <c r="OJB9" s="761"/>
      <c r="OJC9" s="761"/>
      <c r="OJD9" s="761"/>
      <c r="OJE9" s="761"/>
      <c r="OJF9" s="761"/>
      <c r="OJG9" s="761"/>
      <c r="OJH9" s="761"/>
      <c r="OJI9" s="761"/>
      <c r="OJJ9" s="761"/>
      <c r="OJK9" s="761"/>
      <c r="OJL9" s="761"/>
      <c r="OJM9" s="761"/>
      <c r="OJN9" s="761"/>
      <c r="OJO9" s="761"/>
      <c r="OJP9" s="761"/>
      <c r="OJQ9" s="761"/>
      <c r="OJR9" s="761"/>
      <c r="OJS9" s="761"/>
      <c r="OJT9" s="761"/>
      <c r="OJU9" s="761"/>
      <c r="OJV9" s="761"/>
      <c r="OJW9" s="761"/>
      <c r="OJX9" s="761"/>
      <c r="OJY9" s="761"/>
      <c r="OJZ9" s="761"/>
      <c r="OKA9" s="761"/>
      <c r="OKB9" s="761"/>
      <c r="OKC9" s="761"/>
      <c r="OKD9" s="761"/>
      <c r="OKE9" s="761"/>
      <c r="OKF9" s="761"/>
      <c r="OKG9" s="761"/>
      <c r="OKH9" s="761"/>
      <c r="OKI9" s="761"/>
      <c r="OKJ9" s="761"/>
      <c r="OKK9" s="761"/>
      <c r="OKL9" s="761"/>
      <c r="OKM9" s="761"/>
      <c r="OKN9" s="761"/>
      <c r="OKO9" s="761"/>
      <c r="OKP9" s="761"/>
      <c r="OKQ9" s="761"/>
      <c r="OKR9" s="761"/>
      <c r="OKS9" s="761"/>
      <c r="OKT9" s="761"/>
      <c r="OKU9" s="761"/>
      <c r="OKV9" s="761"/>
      <c r="OKW9" s="761"/>
      <c r="OKX9" s="761"/>
      <c r="OKY9" s="761"/>
      <c r="OKZ9" s="761"/>
      <c r="OLA9" s="761"/>
      <c r="OLB9" s="761"/>
      <c r="OLC9" s="761"/>
      <c r="OLD9" s="761"/>
      <c r="OLE9" s="761"/>
      <c r="OLF9" s="761"/>
      <c r="OLG9" s="761"/>
      <c r="OLH9" s="761"/>
      <c r="OLI9" s="761"/>
      <c r="OLJ9" s="761"/>
      <c r="OLK9" s="761"/>
      <c r="OLL9" s="761"/>
      <c r="OLM9" s="761"/>
      <c r="OLN9" s="761"/>
      <c r="OLO9" s="761"/>
      <c r="OLP9" s="761"/>
      <c r="OLQ9" s="761"/>
      <c r="OLR9" s="761"/>
      <c r="OLS9" s="761"/>
      <c r="OLT9" s="761"/>
      <c r="OLU9" s="761"/>
      <c r="OLV9" s="761"/>
      <c r="OLW9" s="761"/>
      <c r="OLX9" s="761"/>
      <c r="OLY9" s="761"/>
      <c r="OLZ9" s="761"/>
      <c r="OMA9" s="761"/>
      <c r="OMB9" s="761"/>
      <c r="OMC9" s="761"/>
      <c r="OMD9" s="761"/>
      <c r="OME9" s="761"/>
      <c r="OMF9" s="761"/>
      <c r="OMG9" s="761"/>
      <c r="OMH9" s="761"/>
      <c r="OMI9" s="761"/>
      <c r="OMJ9" s="761"/>
      <c r="OMK9" s="761"/>
      <c r="OML9" s="761"/>
      <c r="OMM9" s="761"/>
      <c r="OMN9" s="761"/>
      <c r="OMO9" s="761"/>
      <c r="OMP9" s="761"/>
      <c r="OMQ9" s="761"/>
      <c r="OMR9" s="761"/>
      <c r="OMS9" s="761"/>
      <c r="OMT9" s="761"/>
      <c r="OMU9" s="761"/>
      <c r="OMV9" s="761"/>
      <c r="OMW9" s="761"/>
      <c r="OMX9" s="761"/>
      <c r="OMY9" s="761"/>
      <c r="OMZ9" s="761"/>
      <c r="ONA9" s="761"/>
      <c r="ONB9" s="761"/>
      <c r="ONC9" s="761"/>
      <c r="OND9" s="761"/>
      <c r="ONE9" s="761"/>
      <c r="ONF9" s="761"/>
      <c r="ONG9" s="761"/>
      <c r="ONH9" s="761"/>
      <c r="ONI9" s="761"/>
      <c r="ONJ9" s="761"/>
      <c r="ONK9" s="761"/>
      <c r="ONL9" s="761"/>
      <c r="ONM9" s="761"/>
      <c r="ONN9" s="761"/>
      <c r="ONO9" s="761"/>
      <c r="ONP9" s="761"/>
      <c r="ONQ9" s="761"/>
      <c r="ONR9" s="761"/>
      <c r="ONS9" s="761"/>
      <c r="ONT9" s="761"/>
      <c r="ONU9" s="761"/>
      <c r="ONV9" s="761"/>
      <c r="ONW9" s="761"/>
      <c r="ONX9" s="761"/>
      <c r="ONY9" s="761"/>
      <c r="ONZ9" s="761"/>
      <c r="OOA9" s="761"/>
      <c r="OOB9" s="761"/>
      <c r="OOC9" s="761"/>
      <c r="OOD9" s="761"/>
      <c r="OOE9" s="761"/>
      <c r="OOF9" s="761"/>
      <c r="OOG9" s="761"/>
      <c r="OOH9" s="761"/>
      <c r="OOI9" s="761"/>
      <c r="OOJ9" s="761"/>
      <c r="OOK9" s="761"/>
      <c r="OOL9" s="761"/>
      <c r="OOM9" s="761"/>
      <c r="OON9" s="761"/>
      <c r="OOO9" s="761"/>
      <c r="OOP9" s="761"/>
      <c r="OOQ9" s="761"/>
      <c r="OOR9" s="761"/>
      <c r="OOS9" s="761"/>
      <c r="OOT9" s="761"/>
      <c r="OOU9" s="761"/>
      <c r="OOV9" s="761"/>
      <c r="OOW9" s="761"/>
      <c r="OOX9" s="761"/>
      <c r="OOY9" s="761"/>
      <c r="OOZ9" s="761"/>
      <c r="OPA9" s="761"/>
      <c r="OPB9" s="761"/>
      <c r="OPC9" s="761"/>
      <c r="OPD9" s="761"/>
      <c r="OPE9" s="761"/>
      <c r="OPF9" s="761"/>
      <c r="OPG9" s="761"/>
      <c r="OPH9" s="761"/>
      <c r="OPI9" s="761"/>
      <c r="OPJ9" s="761"/>
      <c r="OPK9" s="761"/>
      <c r="OPL9" s="761"/>
      <c r="OPM9" s="761"/>
      <c r="OPN9" s="761"/>
      <c r="OPO9" s="761"/>
      <c r="OPP9" s="761"/>
      <c r="OPQ9" s="761"/>
      <c r="OPR9" s="761"/>
      <c r="OPS9" s="761"/>
      <c r="OPT9" s="761"/>
      <c r="OPU9" s="761"/>
      <c r="OPV9" s="761"/>
      <c r="OPW9" s="761"/>
      <c r="OPX9" s="761"/>
      <c r="OPY9" s="761"/>
      <c r="OPZ9" s="761"/>
      <c r="OQA9" s="761"/>
      <c r="OQB9" s="761"/>
      <c r="OQC9" s="761"/>
      <c r="OQD9" s="761"/>
      <c r="OQE9" s="761"/>
      <c r="OQF9" s="761"/>
      <c r="OQG9" s="761"/>
      <c r="OQH9" s="761"/>
      <c r="OQI9" s="761"/>
      <c r="OQJ9" s="761"/>
      <c r="OQK9" s="761"/>
      <c r="OQL9" s="761"/>
      <c r="OQM9" s="761"/>
      <c r="OQN9" s="761"/>
      <c r="OQO9" s="761"/>
      <c r="OQP9" s="761"/>
      <c r="OQQ9" s="761"/>
      <c r="OQR9" s="761"/>
      <c r="OQS9" s="761"/>
      <c r="OQT9" s="761"/>
      <c r="OQU9" s="761"/>
      <c r="OQV9" s="761"/>
      <c r="OQW9" s="761"/>
      <c r="OQX9" s="761"/>
      <c r="OQY9" s="761"/>
      <c r="OQZ9" s="761"/>
      <c r="ORA9" s="761"/>
      <c r="ORB9" s="761"/>
      <c r="ORC9" s="761"/>
      <c r="ORD9" s="761"/>
      <c r="ORE9" s="761"/>
      <c r="ORF9" s="761"/>
      <c r="ORG9" s="761"/>
      <c r="ORH9" s="761"/>
      <c r="ORI9" s="761"/>
      <c r="ORJ9" s="761"/>
      <c r="ORK9" s="761"/>
      <c r="ORL9" s="761"/>
      <c r="ORM9" s="761"/>
      <c r="ORN9" s="761"/>
      <c r="ORO9" s="761"/>
      <c r="ORP9" s="761"/>
      <c r="ORQ9" s="761"/>
      <c r="ORR9" s="761"/>
      <c r="ORS9" s="761"/>
      <c r="ORT9" s="761"/>
      <c r="ORU9" s="761"/>
      <c r="ORV9" s="761"/>
      <c r="ORW9" s="761"/>
      <c r="ORX9" s="761"/>
      <c r="ORY9" s="761"/>
      <c r="ORZ9" s="761"/>
      <c r="OSA9" s="761"/>
      <c r="OSB9" s="761"/>
      <c r="OSC9" s="761"/>
      <c r="OSD9" s="761"/>
      <c r="OSE9" s="761"/>
      <c r="OSF9" s="761"/>
      <c r="OSG9" s="761"/>
      <c r="OSH9" s="761"/>
      <c r="OSI9" s="761"/>
      <c r="OSJ9" s="761"/>
      <c r="OSK9" s="761"/>
      <c r="OSL9" s="761"/>
      <c r="OSM9" s="761"/>
      <c r="OSN9" s="761"/>
      <c r="OSO9" s="761"/>
      <c r="OSP9" s="761"/>
      <c r="OSQ9" s="761"/>
      <c r="OSR9" s="761"/>
      <c r="OSS9" s="761"/>
      <c r="OST9" s="761"/>
      <c r="OSU9" s="761"/>
      <c r="OSV9" s="761"/>
      <c r="OSW9" s="761"/>
      <c r="OSX9" s="761"/>
      <c r="OSY9" s="761"/>
      <c r="OSZ9" s="761"/>
      <c r="OTA9" s="761"/>
      <c r="OTB9" s="761"/>
      <c r="OTC9" s="761"/>
      <c r="OTD9" s="761"/>
      <c r="OTE9" s="761"/>
      <c r="OTF9" s="761"/>
      <c r="OTG9" s="761"/>
      <c r="OTH9" s="761"/>
      <c r="OTI9" s="761"/>
      <c r="OTJ9" s="761"/>
      <c r="OTK9" s="761"/>
      <c r="OTL9" s="761"/>
      <c r="OTM9" s="761"/>
      <c r="OTN9" s="761"/>
      <c r="OTO9" s="761"/>
      <c r="OTP9" s="761"/>
      <c r="OTQ9" s="761"/>
      <c r="OTR9" s="761"/>
      <c r="OTS9" s="761"/>
      <c r="OTT9" s="761"/>
      <c r="OTU9" s="761"/>
      <c r="OTV9" s="761"/>
      <c r="OTW9" s="761"/>
      <c r="OTX9" s="761"/>
      <c r="OTY9" s="761"/>
      <c r="OTZ9" s="761"/>
      <c r="OUA9" s="761"/>
      <c r="OUB9" s="761"/>
      <c r="OUC9" s="761"/>
      <c r="OUD9" s="761"/>
      <c r="OUE9" s="761"/>
      <c r="OUF9" s="761"/>
      <c r="OUG9" s="761"/>
      <c r="OUH9" s="761"/>
      <c r="OUI9" s="761"/>
      <c r="OUJ9" s="761"/>
      <c r="OUK9" s="761"/>
      <c r="OUL9" s="761"/>
      <c r="OUM9" s="761"/>
      <c r="OUN9" s="761"/>
      <c r="OUO9" s="761"/>
      <c r="OUP9" s="761"/>
      <c r="OUQ9" s="761"/>
      <c r="OUR9" s="761"/>
      <c r="OUS9" s="761"/>
      <c r="OUT9" s="761"/>
      <c r="OUU9" s="761"/>
      <c r="OUV9" s="761"/>
      <c r="OUW9" s="761"/>
      <c r="OUX9" s="761"/>
      <c r="OUY9" s="761"/>
      <c r="OUZ9" s="761"/>
      <c r="OVA9" s="761"/>
      <c r="OVB9" s="761"/>
      <c r="OVC9" s="761"/>
      <c r="OVD9" s="761"/>
      <c r="OVE9" s="761"/>
      <c r="OVF9" s="761"/>
      <c r="OVG9" s="761"/>
      <c r="OVH9" s="761"/>
      <c r="OVI9" s="761"/>
      <c r="OVJ9" s="761"/>
      <c r="OVK9" s="761"/>
      <c r="OVL9" s="761"/>
      <c r="OVM9" s="761"/>
      <c r="OVN9" s="761"/>
      <c r="OVO9" s="761"/>
      <c r="OVP9" s="761"/>
      <c r="OVQ9" s="761"/>
      <c r="OVR9" s="761"/>
      <c r="OVS9" s="761"/>
      <c r="OVT9" s="761"/>
      <c r="OVU9" s="761"/>
      <c r="OVV9" s="761"/>
      <c r="OVW9" s="761"/>
      <c r="OVX9" s="761"/>
      <c r="OVY9" s="761"/>
      <c r="OVZ9" s="761"/>
      <c r="OWA9" s="761"/>
      <c r="OWB9" s="761"/>
      <c r="OWC9" s="761"/>
      <c r="OWD9" s="761"/>
      <c r="OWE9" s="761"/>
      <c r="OWF9" s="761"/>
      <c r="OWG9" s="761"/>
      <c r="OWH9" s="761"/>
      <c r="OWI9" s="761"/>
      <c r="OWJ9" s="761"/>
      <c r="OWK9" s="761"/>
      <c r="OWL9" s="761"/>
      <c r="OWM9" s="761"/>
      <c r="OWN9" s="761"/>
      <c r="OWO9" s="761"/>
      <c r="OWP9" s="761"/>
      <c r="OWQ9" s="761"/>
      <c r="OWR9" s="761"/>
      <c r="OWS9" s="761"/>
      <c r="OWT9" s="761"/>
      <c r="OWU9" s="761"/>
      <c r="OWV9" s="761"/>
      <c r="OWW9" s="761"/>
      <c r="OWX9" s="761"/>
      <c r="OWY9" s="761"/>
      <c r="OWZ9" s="761"/>
      <c r="OXA9" s="761"/>
      <c r="OXB9" s="761"/>
      <c r="OXC9" s="761"/>
      <c r="OXD9" s="761"/>
      <c r="OXE9" s="761"/>
      <c r="OXF9" s="761"/>
      <c r="OXG9" s="761"/>
      <c r="OXH9" s="761"/>
      <c r="OXI9" s="761"/>
      <c r="OXJ9" s="761"/>
      <c r="OXK9" s="761"/>
      <c r="OXL9" s="761"/>
      <c r="OXM9" s="761"/>
      <c r="OXN9" s="761"/>
      <c r="OXO9" s="761"/>
      <c r="OXP9" s="761"/>
      <c r="OXQ9" s="761"/>
      <c r="OXR9" s="761"/>
      <c r="OXS9" s="761"/>
      <c r="OXT9" s="761"/>
      <c r="OXU9" s="761"/>
      <c r="OXV9" s="761"/>
      <c r="OXW9" s="761"/>
      <c r="OXX9" s="761"/>
      <c r="OXY9" s="761"/>
      <c r="OXZ9" s="761"/>
      <c r="OYA9" s="761"/>
      <c r="OYB9" s="761"/>
      <c r="OYC9" s="761"/>
      <c r="OYD9" s="761"/>
      <c r="OYE9" s="761"/>
      <c r="OYF9" s="761"/>
      <c r="OYG9" s="761"/>
      <c r="OYH9" s="761"/>
      <c r="OYI9" s="761"/>
      <c r="OYJ9" s="761"/>
      <c r="OYK9" s="761"/>
      <c r="OYL9" s="761"/>
      <c r="OYM9" s="761"/>
      <c r="OYN9" s="761"/>
      <c r="OYO9" s="761"/>
      <c r="OYP9" s="761"/>
      <c r="OYQ9" s="761"/>
      <c r="OYR9" s="761"/>
      <c r="OYS9" s="761"/>
      <c r="OYT9" s="761"/>
      <c r="OYU9" s="761"/>
      <c r="OYV9" s="761"/>
      <c r="OYW9" s="761"/>
      <c r="OYX9" s="761"/>
      <c r="OYY9" s="761"/>
      <c r="OYZ9" s="761"/>
      <c r="OZA9" s="761"/>
      <c r="OZB9" s="761"/>
      <c r="OZC9" s="761"/>
      <c r="OZD9" s="761"/>
      <c r="OZE9" s="761"/>
      <c r="OZF9" s="761"/>
      <c r="OZG9" s="761"/>
      <c r="OZH9" s="761"/>
      <c r="OZI9" s="761"/>
      <c r="OZJ9" s="761"/>
      <c r="OZK9" s="761"/>
      <c r="OZL9" s="761"/>
      <c r="OZM9" s="761"/>
      <c r="OZN9" s="761"/>
      <c r="OZO9" s="761"/>
      <c r="OZP9" s="761"/>
      <c r="OZQ9" s="761"/>
      <c r="OZR9" s="761"/>
      <c r="OZS9" s="761"/>
      <c r="OZT9" s="761"/>
      <c r="OZU9" s="761"/>
      <c r="OZV9" s="761"/>
      <c r="OZW9" s="761"/>
      <c r="OZX9" s="761"/>
      <c r="OZY9" s="761"/>
      <c r="OZZ9" s="761"/>
      <c r="PAA9" s="761"/>
      <c r="PAB9" s="761"/>
      <c r="PAC9" s="761"/>
      <c r="PAD9" s="761"/>
      <c r="PAE9" s="761"/>
      <c r="PAF9" s="761"/>
      <c r="PAG9" s="761"/>
      <c r="PAH9" s="761"/>
      <c r="PAI9" s="761"/>
      <c r="PAJ9" s="761"/>
      <c r="PAK9" s="761"/>
      <c r="PAL9" s="761"/>
      <c r="PAM9" s="761"/>
      <c r="PAN9" s="761"/>
      <c r="PAO9" s="761"/>
      <c r="PAP9" s="761"/>
      <c r="PAQ9" s="761"/>
      <c r="PAR9" s="761"/>
      <c r="PAS9" s="761"/>
      <c r="PAT9" s="761"/>
      <c r="PAU9" s="761"/>
      <c r="PAV9" s="761"/>
      <c r="PAW9" s="761"/>
      <c r="PAX9" s="761"/>
      <c r="PAY9" s="761"/>
      <c r="PAZ9" s="761"/>
      <c r="PBA9" s="761"/>
      <c r="PBB9" s="761"/>
      <c r="PBC9" s="761"/>
      <c r="PBD9" s="761"/>
      <c r="PBE9" s="761"/>
      <c r="PBF9" s="761"/>
      <c r="PBG9" s="761"/>
      <c r="PBH9" s="761"/>
      <c r="PBI9" s="761"/>
      <c r="PBJ9" s="761"/>
      <c r="PBK9" s="761"/>
      <c r="PBL9" s="761"/>
      <c r="PBM9" s="761"/>
      <c r="PBN9" s="761"/>
      <c r="PBO9" s="761"/>
      <c r="PBP9" s="761"/>
      <c r="PBQ9" s="761"/>
      <c r="PBR9" s="761"/>
      <c r="PBS9" s="761"/>
      <c r="PBT9" s="761"/>
      <c r="PBU9" s="761"/>
      <c r="PBV9" s="761"/>
      <c r="PBW9" s="761"/>
      <c r="PBX9" s="761"/>
      <c r="PBY9" s="761"/>
      <c r="PBZ9" s="761"/>
      <c r="PCA9" s="761"/>
      <c r="PCB9" s="761"/>
      <c r="PCC9" s="761"/>
      <c r="PCD9" s="761"/>
      <c r="PCE9" s="761"/>
      <c r="PCF9" s="761"/>
      <c r="PCG9" s="761"/>
      <c r="PCH9" s="761"/>
      <c r="PCI9" s="761"/>
      <c r="PCJ9" s="761"/>
      <c r="PCK9" s="761"/>
      <c r="PCL9" s="761"/>
      <c r="PCM9" s="761"/>
      <c r="PCN9" s="761"/>
      <c r="PCO9" s="761"/>
      <c r="PCP9" s="761"/>
      <c r="PCQ9" s="761"/>
      <c r="PCR9" s="761"/>
      <c r="PCS9" s="761"/>
      <c r="PCT9" s="761"/>
      <c r="PCU9" s="761"/>
      <c r="PCV9" s="761"/>
      <c r="PCW9" s="761"/>
      <c r="PCX9" s="761"/>
      <c r="PCY9" s="761"/>
      <c r="PCZ9" s="761"/>
      <c r="PDA9" s="761"/>
      <c r="PDB9" s="761"/>
      <c r="PDC9" s="761"/>
      <c r="PDD9" s="761"/>
      <c r="PDE9" s="761"/>
      <c r="PDF9" s="761"/>
      <c r="PDG9" s="761"/>
      <c r="PDH9" s="761"/>
      <c r="PDI9" s="761"/>
      <c r="PDJ9" s="761"/>
      <c r="PDK9" s="761"/>
      <c r="PDL9" s="761"/>
      <c r="PDM9" s="761"/>
      <c r="PDN9" s="761"/>
      <c r="PDO9" s="761"/>
      <c r="PDP9" s="761"/>
      <c r="PDQ9" s="761"/>
      <c r="PDR9" s="761"/>
      <c r="PDS9" s="761"/>
      <c r="PDT9" s="761"/>
      <c r="PDU9" s="761"/>
      <c r="PDV9" s="761"/>
      <c r="PDW9" s="761"/>
      <c r="PDX9" s="761"/>
      <c r="PDY9" s="761"/>
      <c r="PDZ9" s="761"/>
      <c r="PEA9" s="761"/>
      <c r="PEB9" s="761"/>
      <c r="PEC9" s="761"/>
      <c r="PED9" s="761"/>
      <c r="PEE9" s="761"/>
      <c r="PEF9" s="761"/>
      <c r="PEG9" s="761"/>
      <c r="PEH9" s="761"/>
      <c r="PEI9" s="761"/>
      <c r="PEJ9" s="761"/>
      <c r="PEK9" s="761"/>
      <c r="PEL9" s="761"/>
      <c r="PEM9" s="761"/>
      <c r="PEN9" s="761"/>
      <c r="PEO9" s="761"/>
      <c r="PEP9" s="761"/>
      <c r="PEQ9" s="761"/>
      <c r="PER9" s="761"/>
      <c r="PES9" s="761"/>
      <c r="PET9" s="761"/>
      <c r="PEU9" s="761"/>
      <c r="PEV9" s="761"/>
      <c r="PEW9" s="761"/>
      <c r="PEX9" s="761"/>
      <c r="PEY9" s="761"/>
      <c r="PEZ9" s="761"/>
      <c r="PFA9" s="761"/>
      <c r="PFB9" s="761"/>
      <c r="PFC9" s="761"/>
      <c r="PFD9" s="761"/>
      <c r="PFE9" s="761"/>
      <c r="PFF9" s="761"/>
      <c r="PFG9" s="761"/>
      <c r="PFH9" s="761"/>
      <c r="PFI9" s="761"/>
      <c r="PFJ9" s="761"/>
      <c r="PFK9" s="761"/>
      <c r="PFL9" s="761"/>
      <c r="PFM9" s="761"/>
      <c r="PFN9" s="761"/>
      <c r="PFO9" s="761"/>
      <c r="PFP9" s="761"/>
      <c r="PFQ9" s="761"/>
      <c r="PFR9" s="761"/>
      <c r="PFS9" s="761"/>
      <c r="PFT9" s="761"/>
      <c r="PFU9" s="761"/>
      <c r="PFV9" s="761"/>
      <c r="PFW9" s="761"/>
      <c r="PFX9" s="761"/>
      <c r="PFY9" s="761"/>
      <c r="PFZ9" s="761"/>
      <c r="PGA9" s="761"/>
      <c r="PGB9" s="761"/>
      <c r="PGC9" s="761"/>
      <c r="PGD9" s="761"/>
      <c r="PGE9" s="761"/>
      <c r="PGF9" s="761"/>
      <c r="PGG9" s="761"/>
      <c r="PGH9" s="761"/>
      <c r="PGI9" s="761"/>
      <c r="PGJ9" s="761"/>
      <c r="PGK9" s="761"/>
      <c r="PGL9" s="761"/>
      <c r="PGM9" s="761"/>
      <c r="PGN9" s="761"/>
      <c r="PGO9" s="761"/>
      <c r="PGP9" s="761"/>
      <c r="PGQ9" s="761"/>
      <c r="PGR9" s="761"/>
      <c r="PGS9" s="761"/>
      <c r="PGT9" s="761"/>
      <c r="PGU9" s="761"/>
      <c r="PGV9" s="761"/>
      <c r="PGW9" s="761"/>
      <c r="PGX9" s="761"/>
      <c r="PGY9" s="761"/>
      <c r="PGZ9" s="761"/>
      <c r="PHA9" s="761"/>
      <c r="PHB9" s="761"/>
      <c r="PHC9" s="761"/>
      <c r="PHD9" s="761"/>
      <c r="PHE9" s="761"/>
      <c r="PHF9" s="761"/>
      <c r="PHG9" s="761"/>
      <c r="PHH9" s="761"/>
      <c r="PHI9" s="761"/>
      <c r="PHJ9" s="761"/>
      <c r="PHK9" s="761"/>
      <c r="PHL9" s="761"/>
      <c r="PHM9" s="761"/>
      <c r="PHN9" s="761"/>
      <c r="PHO9" s="761"/>
      <c r="PHP9" s="761"/>
      <c r="PHQ9" s="761"/>
      <c r="PHR9" s="761"/>
      <c r="PHS9" s="761"/>
      <c r="PHT9" s="761"/>
      <c r="PHU9" s="761"/>
      <c r="PHV9" s="761"/>
      <c r="PHW9" s="761"/>
      <c r="PHX9" s="761"/>
      <c r="PHY9" s="761"/>
      <c r="PHZ9" s="761"/>
      <c r="PIA9" s="761"/>
      <c r="PIB9" s="761"/>
      <c r="PIC9" s="761"/>
      <c r="PID9" s="761"/>
      <c r="PIE9" s="761"/>
      <c r="PIF9" s="761"/>
      <c r="PIG9" s="761"/>
      <c r="PIH9" s="761"/>
      <c r="PII9" s="761"/>
      <c r="PIJ9" s="761"/>
      <c r="PIK9" s="761"/>
      <c r="PIL9" s="761"/>
      <c r="PIM9" s="761"/>
      <c r="PIN9" s="761"/>
      <c r="PIO9" s="761"/>
      <c r="PIP9" s="761"/>
      <c r="PIQ9" s="761"/>
      <c r="PIR9" s="761"/>
      <c r="PIS9" s="761"/>
      <c r="PIT9" s="761"/>
      <c r="PIU9" s="761"/>
      <c r="PIV9" s="761"/>
      <c r="PIW9" s="761"/>
      <c r="PIX9" s="761"/>
      <c r="PIY9" s="761"/>
      <c r="PIZ9" s="761"/>
      <c r="PJA9" s="761"/>
      <c r="PJB9" s="761"/>
      <c r="PJC9" s="761"/>
      <c r="PJD9" s="761"/>
      <c r="PJE9" s="761"/>
      <c r="PJF9" s="761"/>
      <c r="PJG9" s="761"/>
      <c r="PJH9" s="761"/>
      <c r="PJI9" s="761"/>
      <c r="PJJ9" s="761"/>
      <c r="PJK9" s="761"/>
      <c r="PJL9" s="761"/>
      <c r="PJM9" s="761"/>
      <c r="PJN9" s="761"/>
      <c r="PJO9" s="761"/>
      <c r="PJP9" s="761"/>
      <c r="PJQ9" s="761"/>
      <c r="PJR9" s="761"/>
      <c r="PJS9" s="761"/>
      <c r="PJT9" s="761"/>
      <c r="PJU9" s="761"/>
      <c r="PJV9" s="761"/>
      <c r="PJW9" s="761"/>
      <c r="PJX9" s="761"/>
      <c r="PJY9" s="761"/>
      <c r="PJZ9" s="761"/>
      <c r="PKA9" s="761"/>
      <c r="PKB9" s="761"/>
      <c r="PKC9" s="761"/>
      <c r="PKD9" s="761"/>
      <c r="PKE9" s="761"/>
      <c r="PKF9" s="761"/>
      <c r="PKG9" s="761"/>
      <c r="PKH9" s="761"/>
      <c r="PKI9" s="761"/>
      <c r="PKJ9" s="761"/>
      <c r="PKK9" s="761"/>
      <c r="PKL9" s="761"/>
      <c r="PKM9" s="761"/>
      <c r="PKN9" s="761"/>
      <c r="PKO9" s="761"/>
      <c r="PKP9" s="761"/>
      <c r="PKQ9" s="761"/>
      <c r="PKR9" s="761"/>
      <c r="PKS9" s="761"/>
      <c r="PKT9" s="761"/>
      <c r="PKU9" s="761"/>
      <c r="PKV9" s="761"/>
      <c r="PKW9" s="761"/>
      <c r="PKX9" s="761"/>
      <c r="PKY9" s="761"/>
      <c r="PKZ9" s="761"/>
      <c r="PLA9" s="761"/>
      <c r="PLB9" s="761"/>
      <c r="PLC9" s="761"/>
      <c r="PLD9" s="761"/>
      <c r="PLE9" s="761"/>
      <c r="PLF9" s="761"/>
      <c r="PLG9" s="761"/>
      <c r="PLH9" s="761"/>
      <c r="PLI9" s="761"/>
      <c r="PLJ9" s="761"/>
      <c r="PLK9" s="761"/>
      <c r="PLL9" s="761"/>
      <c r="PLM9" s="761"/>
      <c r="PLN9" s="761"/>
      <c r="PLO9" s="761"/>
      <c r="PLP9" s="761"/>
      <c r="PLQ9" s="761"/>
      <c r="PLR9" s="761"/>
      <c r="PLS9" s="761"/>
      <c r="PLT9" s="761"/>
      <c r="PLU9" s="761"/>
      <c r="PLV9" s="761"/>
      <c r="PLW9" s="761"/>
      <c r="PLX9" s="761"/>
      <c r="PLY9" s="761"/>
      <c r="PLZ9" s="761"/>
      <c r="PMA9" s="761"/>
      <c r="PMB9" s="761"/>
      <c r="PMC9" s="761"/>
      <c r="PMD9" s="761"/>
      <c r="PME9" s="761"/>
      <c r="PMF9" s="761"/>
      <c r="PMG9" s="761"/>
      <c r="PMH9" s="761"/>
      <c r="PMI9" s="761"/>
      <c r="PMJ9" s="761"/>
      <c r="PMK9" s="761"/>
      <c r="PML9" s="761"/>
      <c r="PMM9" s="761"/>
      <c r="PMN9" s="761"/>
      <c r="PMO9" s="761"/>
      <c r="PMP9" s="761"/>
      <c r="PMQ9" s="761"/>
      <c r="PMR9" s="761"/>
      <c r="PMS9" s="761"/>
      <c r="PMT9" s="761"/>
      <c r="PMU9" s="761"/>
      <c r="PMV9" s="761"/>
      <c r="PMW9" s="761"/>
      <c r="PMX9" s="761"/>
      <c r="PMY9" s="761"/>
      <c r="PMZ9" s="761"/>
      <c r="PNA9" s="761"/>
      <c r="PNB9" s="761"/>
      <c r="PNC9" s="761"/>
      <c r="PND9" s="761"/>
      <c r="PNE9" s="761"/>
      <c r="PNF9" s="761"/>
      <c r="PNG9" s="761"/>
      <c r="PNH9" s="761"/>
      <c r="PNI9" s="761"/>
      <c r="PNJ9" s="761"/>
      <c r="PNK9" s="761"/>
      <c r="PNL9" s="761"/>
      <c r="PNM9" s="761"/>
      <c r="PNN9" s="761"/>
      <c r="PNO9" s="761"/>
      <c r="PNP9" s="761"/>
      <c r="PNQ9" s="761"/>
      <c r="PNR9" s="761"/>
      <c r="PNS9" s="761"/>
      <c r="PNT9" s="761"/>
      <c r="PNU9" s="761"/>
      <c r="PNV9" s="761"/>
      <c r="PNW9" s="761"/>
      <c r="PNX9" s="761"/>
      <c r="PNY9" s="761"/>
      <c r="PNZ9" s="761"/>
      <c r="POA9" s="761"/>
      <c r="POB9" s="761"/>
      <c r="POC9" s="761"/>
      <c r="POD9" s="761"/>
      <c r="POE9" s="761"/>
      <c r="POF9" s="761"/>
      <c r="POG9" s="761"/>
      <c r="POH9" s="761"/>
      <c r="POI9" s="761"/>
      <c r="POJ9" s="761"/>
      <c r="POK9" s="761"/>
      <c r="POL9" s="761"/>
      <c r="POM9" s="761"/>
      <c r="PON9" s="761"/>
      <c r="POO9" s="761"/>
      <c r="POP9" s="761"/>
      <c r="POQ9" s="761"/>
      <c r="POR9" s="761"/>
      <c r="POS9" s="761"/>
      <c r="POT9" s="761"/>
      <c r="POU9" s="761"/>
      <c r="POV9" s="761"/>
      <c r="POW9" s="761"/>
      <c r="POX9" s="761"/>
      <c r="POY9" s="761"/>
      <c r="POZ9" s="761"/>
      <c r="PPA9" s="761"/>
      <c r="PPB9" s="761"/>
      <c r="PPC9" s="761"/>
      <c r="PPD9" s="761"/>
      <c r="PPE9" s="761"/>
      <c r="PPF9" s="761"/>
      <c r="PPG9" s="761"/>
      <c r="PPH9" s="761"/>
      <c r="PPI9" s="761"/>
      <c r="PPJ9" s="761"/>
      <c r="PPK9" s="761"/>
      <c r="PPL9" s="761"/>
      <c r="PPM9" s="761"/>
      <c r="PPN9" s="761"/>
      <c r="PPO9" s="761"/>
      <c r="PPP9" s="761"/>
      <c r="PPQ9" s="761"/>
      <c r="PPR9" s="761"/>
      <c r="PPS9" s="761"/>
      <c r="PPT9" s="761"/>
      <c r="PPU9" s="761"/>
      <c r="PPV9" s="761"/>
      <c r="PPW9" s="761"/>
      <c r="PPX9" s="761"/>
      <c r="PPY9" s="761"/>
      <c r="PPZ9" s="761"/>
      <c r="PQA9" s="761"/>
      <c r="PQB9" s="761"/>
      <c r="PQC9" s="761"/>
      <c r="PQD9" s="761"/>
      <c r="PQE9" s="761"/>
      <c r="PQF9" s="761"/>
      <c r="PQG9" s="761"/>
      <c r="PQH9" s="761"/>
      <c r="PQI9" s="761"/>
      <c r="PQJ9" s="761"/>
      <c r="PQK9" s="761"/>
      <c r="PQL9" s="761"/>
      <c r="PQM9" s="761"/>
      <c r="PQN9" s="761"/>
      <c r="PQO9" s="761"/>
      <c r="PQP9" s="761"/>
      <c r="PQQ9" s="761"/>
      <c r="PQR9" s="761"/>
      <c r="PQS9" s="761"/>
      <c r="PQT9" s="761"/>
      <c r="PQU9" s="761"/>
      <c r="PQV9" s="761"/>
      <c r="PQW9" s="761"/>
      <c r="PQX9" s="761"/>
      <c r="PQY9" s="761"/>
      <c r="PQZ9" s="761"/>
      <c r="PRA9" s="761"/>
      <c r="PRB9" s="761"/>
      <c r="PRC9" s="761"/>
      <c r="PRD9" s="761"/>
      <c r="PRE9" s="761"/>
      <c r="PRF9" s="761"/>
      <c r="PRG9" s="761"/>
      <c r="PRH9" s="761"/>
      <c r="PRI9" s="761"/>
      <c r="PRJ9" s="761"/>
      <c r="PRK9" s="761"/>
      <c r="PRL9" s="761"/>
      <c r="PRM9" s="761"/>
      <c r="PRN9" s="761"/>
      <c r="PRO9" s="761"/>
      <c r="PRP9" s="761"/>
      <c r="PRQ9" s="761"/>
      <c r="PRR9" s="761"/>
      <c r="PRS9" s="761"/>
      <c r="PRT9" s="761"/>
      <c r="PRU9" s="761"/>
      <c r="PRV9" s="761"/>
      <c r="PRW9" s="761"/>
      <c r="PRX9" s="761"/>
      <c r="PRY9" s="761"/>
      <c r="PRZ9" s="761"/>
      <c r="PSA9" s="761"/>
      <c r="PSB9" s="761"/>
      <c r="PSC9" s="761"/>
      <c r="PSD9" s="761"/>
      <c r="PSE9" s="761"/>
      <c r="PSF9" s="761"/>
      <c r="PSG9" s="761"/>
      <c r="PSH9" s="761"/>
      <c r="PSI9" s="761"/>
      <c r="PSJ9" s="761"/>
      <c r="PSK9" s="761"/>
      <c r="PSL9" s="761"/>
      <c r="PSM9" s="761"/>
      <c r="PSN9" s="761"/>
      <c r="PSO9" s="761"/>
      <c r="PSP9" s="761"/>
      <c r="PSQ9" s="761"/>
      <c r="PSR9" s="761"/>
      <c r="PSS9" s="761"/>
      <c r="PST9" s="761"/>
      <c r="PSU9" s="761"/>
      <c r="PSV9" s="761"/>
      <c r="PSW9" s="761"/>
      <c r="PSX9" s="761"/>
      <c r="PSY9" s="761"/>
      <c r="PSZ9" s="761"/>
      <c r="PTA9" s="761"/>
      <c r="PTB9" s="761"/>
      <c r="PTC9" s="761"/>
      <c r="PTD9" s="761"/>
      <c r="PTE9" s="761"/>
      <c r="PTF9" s="761"/>
      <c r="PTG9" s="761"/>
      <c r="PTH9" s="761"/>
      <c r="PTI9" s="761"/>
      <c r="PTJ9" s="761"/>
      <c r="PTK9" s="761"/>
      <c r="PTL9" s="761"/>
      <c r="PTM9" s="761"/>
      <c r="PTN9" s="761"/>
      <c r="PTO9" s="761"/>
      <c r="PTP9" s="761"/>
      <c r="PTQ9" s="761"/>
      <c r="PTR9" s="761"/>
      <c r="PTS9" s="761"/>
      <c r="PTT9" s="761"/>
      <c r="PTU9" s="761"/>
      <c r="PTV9" s="761"/>
      <c r="PTW9" s="761"/>
      <c r="PTX9" s="761"/>
      <c r="PTY9" s="761"/>
      <c r="PTZ9" s="761"/>
      <c r="PUA9" s="761"/>
      <c r="PUB9" s="761"/>
      <c r="PUC9" s="761"/>
      <c r="PUD9" s="761"/>
      <c r="PUE9" s="761"/>
      <c r="PUF9" s="761"/>
      <c r="PUG9" s="761"/>
      <c r="PUH9" s="761"/>
      <c r="PUI9" s="761"/>
      <c r="PUJ9" s="761"/>
      <c r="PUK9" s="761"/>
      <c r="PUL9" s="761"/>
      <c r="PUM9" s="761"/>
      <c r="PUN9" s="761"/>
      <c r="PUO9" s="761"/>
      <c r="PUP9" s="761"/>
      <c r="PUQ9" s="761"/>
      <c r="PUR9" s="761"/>
      <c r="PUS9" s="761"/>
      <c r="PUT9" s="761"/>
      <c r="PUU9" s="761"/>
      <c r="PUV9" s="761"/>
      <c r="PUW9" s="761"/>
      <c r="PUX9" s="761"/>
      <c r="PUY9" s="761"/>
      <c r="PUZ9" s="761"/>
      <c r="PVA9" s="761"/>
      <c r="PVB9" s="761"/>
      <c r="PVC9" s="761"/>
      <c r="PVD9" s="761"/>
      <c r="PVE9" s="761"/>
      <c r="PVF9" s="761"/>
      <c r="PVG9" s="761"/>
      <c r="PVH9" s="761"/>
      <c r="PVI9" s="761"/>
      <c r="PVJ9" s="761"/>
      <c r="PVK9" s="761"/>
      <c r="PVL9" s="761"/>
      <c r="PVM9" s="761"/>
      <c r="PVN9" s="761"/>
      <c r="PVO9" s="761"/>
      <c r="PVP9" s="761"/>
      <c r="PVQ9" s="761"/>
      <c r="PVR9" s="761"/>
      <c r="PVS9" s="761"/>
      <c r="PVT9" s="761"/>
      <c r="PVU9" s="761"/>
      <c r="PVV9" s="761"/>
      <c r="PVW9" s="761"/>
      <c r="PVX9" s="761"/>
      <c r="PVY9" s="761"/>
      <c r="PVZ9" s="761"/>
      <c r="PWA9" s="761"/>
      <c r="PWB9" s="761"/>
      <c r="PWC9" s="761"/>
      <c r="PWD9" s="761"/>
      <c r="PWE9" s="761"/>
      <c r="PWF9" s="761"/>
      <c r="PWG9" s="761"/>
      <c r="PWH9" s="761"/>
      <c r="PWI9" s="761"/>
      <c r="PWJ9" s="761"/>
      <c r="PWK9" s="761"/>
      <c r="PWL9" s="761"/>
      <c r="PWM9" s="761"/>
      <c r="PWN9" s="761"/>
      <c r="PWO9" s="761"/>
      <c r="PWP9" s="761"/>
      <c r="PWQ9" s="761"/>
      <c r="PWR9" s="761"/>
      <c r="PWS9" s="761"/>
      <c r="PWT9" s="761"/>
      <c r="PWU9" s="761"/>
      <c r="PWV9" s="761"/>
      <c r="PWW9" s="761"/>
      <c r="PWX9" s="761"/>
      <c r="PWY9" s="761"/>
      <c r="PWZ9" s="761"/>
      <c r="PXA9" s="761"/>
      <c r="PXB9" s="761"/>
      <c r="PXC9" s="761"/>
      <c r="PXD9" s="761"/>
      <c r="PXE9" s="761"/>
      <c r="PXF9" s="761"/>
      <c r="PXG9" s="761"/>
      <c r="PXH9" s="761"/>
      <c r="PXI9" s="761"/>
      <c r="PXJ9" s="761"/>
      <c r="PXK9" s="761"/>
      <c r="PXL9" s="761"/>
      <c r="PXM9" s="761"/>
      <c r="PXN9" s="761"/>
      <c r="PXO9" s="761"/>
      <c r="PXP9" s="761"/>
      <c r="PXQ9" s="761"/>
      <c r="PXR9" s="761"/>
      <c r="PXS9" s="761"/>
      <c r="PXT9" s="761"/>
      <c r="PXU9" s="761"/>
      <c r="PXV9" s="761"/>
      <c r="PXW9" s="761"/>
      <c r="PXX9" s="761"/>
      <c r="PXY9" s="761"/>
      <c r="PXZ9" s="761"/>
      <c r="PYA9" s="761"/>
      <c r="PYB9" s="761"/>
      <c r="PYC9" s="761"/>
      <c r="PYD9" s="761"/>
      <c r="PYE9" s="761"/>
      <c r="PYF9" s="761"/>
      <c r="PYG9" s="761"/>
      <c r="PYH9" s="761"/>
      <c r="PYI9" s="761"/>
      <c r="PYJ9" s="761"/>
      <c r="PYK9" s="761"/>
      <c r="PYL9" s="761"/>
      <c r="PYM9" s="761"/>
      <c r="PYN9" s="761"/>
      <c r="PYO9" s="761"/>
      <c r="PYP9" s="761"/>
      <c r="PYQ9" s="761"/>
      <c r="PYR9" s="761"/>
      <c r="PYS9" s="761"/>
      <c r="PYT9" s="761"/>
      <c r="PYU9" s="761"/>
      <c r="PYV9" s="761"/>
      <c r="PYW9" s="761"/>
      <c r="PYX9" s="761"/>
      <c r="PYY9" s="761"/>
      <c r="PYZ9" s="761"/>
      <c r="PZA9" s="761"/>
      <c r="PZB9" s="761"/>
      <c r="PZC9" s="761"/>
      <c r="PZD9" s="761"/>
      <c r="PZE9" s="761"/>
      <c r="PZF9" s="761"/>
      <c r="PZG9" s="761"/>
      <c r="PZH9" s="761"/>
      <c r="PZI9" s="761"/>
      <c r="PZJ9" s="761"/>
      <c r="PZK9" s="761"/>
      <c r="PZL9" s="761"/>
      <c r="PZM9" s="761"/>
      <c r="PZN9" s="761"/>
      <c r="PZO9" s="761"/>
      <c r="PZP9" s="761"/>
      <c r="PZQ9" s="761"/>
      <c r="PZR9" s="761"/>
      <c r="PZS9" s="761"/>
      <c r="PZT9" s="761"/>
      <c r="PZU9" s="761"/>
      <c r="PZV9" s="761"/>
      <c r="PZW9" s="761"/>
      <c r="PZX9" s="761"/>
      <c r="PZY9" s="761"/>
      <c r="PZZ9" s="761"/>
      <c r="QAA9" s="761"/>
      <c r="QAB9" s="761"/>
      <c r="QAC9" s="761"/>
      <c r="QAD9" s="761"/>
      <c r="QAE9" s="761"/>
      <c r="QAF9" s="761"/>
      <c r="QAG9" s="761"/>
      <c r="QAH9" s="761"/>
      <c r="QAI9" s="761"/>
      <c r="QAJ9" s="761"/>
      <c r="QAK9" s="761"/>
      <c r="QAL9" s="761"/>
      <c r="QAM9" s="761"/>
      <c r="QAN9" s="761"/>
      <c r="QAO9" s="761"/>
      <c r="QAP9" s="761"/>
      <c r="QAQ9" s="761"/>
      <c r="QAR9" s="761"/>
      <c r="QAS9" s="761"/>
      <c r="QAT9" s="761"/>
      <c r="QAU9" s="761"/>
      <c r="QAV9" s="761"/>
      <c r="QAW9" s="761"/>
      <c r="QAX9" s="761"/>
      <c r="QAY9" s="761"/>
      <c r="QAZ9" s="761"/>
      <c r="QBA9" s="761"/>
      <c r="QBB9" s="761"/>
      <c r="QBC9" s="761"/>
      <c r="QBD9" s="761"/>
      <c r="QBE9" s="761"/>
      <c r="QBF9" s="761"/>
      <c r="QBG9" s="761"/>
      <c r="QBH9" s="761"/>
      <c r="QBI9" s="761"/>
      <c r="QBJ9" s="761"/>
      <c r="QBK9" s="761"/>
      <c r="QBL9" s="761"/>
      <c r="QBM9" s="761"/>
      <c r="QBN9" s="761"/>
      <c r="QBO9" s="761"/>
      <c r="QBP9" s="761"/>
      <c r="QBQ9" s="761"/>
      <c r="QBR9" s="761"/>
      <c r="QBS9" s="761"/>
      <c r="QBT9" s="761"/>
      <c r="QBU9" s="761"/>
      <c r="QBV9" s="761"/>
      <c r="QBW9" s="761"/>
      <c r="QBX9" s="761"/>
      <c r="QBY9" s="761"/>
      <c r="QBZ9" s="761"/>
      <c r="QCA9" s="761"/>
      <c r="QCB9" s="761"/>
      <c r="QCC9" s="761"/>
      <c r="QCD9" s="761"/>
      <c r="QCE9" s="761"/>
      <c r="QCF9" s="761"/>
      <c r="QCG9" s="761"/>
      <c r="QCH9" s="761"/>
      <c r="QCI9" s="761"/>
      <c r="QCJ9" s="761"/>
      <c r="QCK9" s="761"/>
      <c r="QCL9" s="761"/>
      <c r="QCM9" s="761"/>
      <c r="QCN9" s="761"/>
      <c r="QCO9" s="761"/>
      <c r="QCP9" s="761"/>
      <c r="QCQ9" s="761"/>
      <c r="QCR9" s="761"/>
      <c r="QCS9" s="761"/>
      <c r="QCT9" s="761"/>
      <c r="QCU9" s="761"/>
      <c r="QCV9" s="761"/>
      <c r="QCW9" s="761"/>
      <c r="QCX9" s="761"/>
      <c r="QCY9" s="761"/>
      <c r="QCZ9" s="761"/>
      <c r="QDA9" s="761"/>
      <c r="QDB9" s="761"/>
      <c r="QDC9" s="761"/>
      <c r="QDD9" s="761"/>
      <c r="QDE9" s="761"/>
      <c r="QDF9" s="761"/>
      <c r="QDG9" s="761"/>
      <c r="QDH9" s="761"/>
      <c r="QDI9" s="761"/>
      <c r="QDJ9" s="761"/>
      <c r="QDK9" s="761"/>
      <c r="QDL9" s="761"/>
      <c r="QDM9" s="761"/>
      <c r="QDN9" s="761"/>
      <c r="QDO9" s="761"/>
      <c r="QDP9" s="761"/>
      <c r="QDQ9" s="761"/>
      <c r="QDR9" s="761"/>
      <c r="QDS9" s="761"/>
      <c r="QDT9" s="761"/>
      <c r="QDU9" s="761"/>
      <c r="QDV9" s="761"/>
      <c r="QDW9" s="761"/>
      <c r="QDX9" s="761"/>
      <c r="QDY9" s="761"/>
      <c r="QDZ9" s="761"/>
      <c r="QEA9" s="761"/>
      <c r="QEB9" s="761"/>
      <c r="QEC9" s="761"/>
      <c r="QED9" s="761"/>
      <c r="QEE9" s="761"/>
      <c r="QEF9" s="761"/>
      <c r="QEG9" s="761"/>
      <c r="QEH9" s="761"/>
      <c r="QEI9" s="761"/>
      <c r="QEJ9" s="761"/>
      <c r="QEK9" s="761"/>
      <c r="QEL9" s="761"/>
      <c r="QEM9" s="761"/>
      <c r="QEN9" s="761"/>
      <c r="QEO9" s="761"/>
      <c r="QEP9" s="761"/>
      <c r="QEQ9" s="761"/>
      <c r="QER9" s="761"/>
      <c r="QES9" s="761"/>
      <c r="QET9" s="761"/>
      <c r="QEU9" s="761"/>
      <c r="QEV9" s="761"/>
      <c r="QEW9" s="761"/>
      <c r="QEX9" s="761"/>
      <c r="QEY9" s="761"/>
      <c r="QEZ9" s="761"/>
      <c r="QFA9" s="761"/>
      <c r="QFB9" s="761"/>
      <c r="QFC9" s="761"/>
      <c r="QFD9" s="761"/>
      <c r="QFE9" s="761"/>
      <c r="QFF9" s="761"/>
      <c r="QFG9" s="761"/>
      <c r="QFH9" s="761"/>
      <c r="QFI9" s="761"/>
      <c r="QFJ9" s="761"/>
      <c r="QFK9" s="761"/>
      <c r="QFL9" s="761"/>
      <c r="QFM9" s="761"/>
      <c r="QFN9" s="761"/>
      <c r="QFO9" s="761"/>
      <c r="QFP9" s="761"/>
      <c r="QFQ9" s="761"/>
      <c r="QFR9" s="761"/>
      <c r="QFS9" s="761"/>
      <c r="QFT9" s="761"/>
      <c r="QFU9" s="761"/>
      <c r="QFV9" s="761"/>
      <c r="QFW9" s="761"/>
      <c r="QFX9" s="761"/>
      <c r="QFY9" s="761"/>
      <c r="QFZ9" s="761"/>
      <c r="QGA9" s="761"/>
      <c r="QGB9" s="761"/>
      <c r="QGC9" s="761"/>
      <c r="QGD9" s="761"/>
      <c r="QGE9" s="761"/>
      <c r="QGF9" s="761"/>
      <c r="QGG9" s="761"/>
      <c r="QGH9" s="761"/>
      <c r="QGI9" s="761"/>
      <c r="QGJ9" s="761"/>
      <c r="QGK9" s="761"/>
      <c r="QGL9" s="761"/>
      <c r="QGM9" s="761"/>
      <c r="QGN9" s="761"/>
      <c r="QGO9" s="761"/>
      <c r="QGP9" s="761"/>
      <c r="QGQ9" s="761"/>
      <c r="QGR9" s="761"/>
      <c r="QGS9" s="761"/>
      <c r="QGT9" s="761"/>
      <c r="QGU9" s="761"/>
      <c r="QGV9" s="761"/>
      <c r="QGW9" s="761"/>
      <c r="QGX9" s="761"/>
      <c r="QGY9" s="761"/>
      <c r="QGZ9" s="761"/>
      <c r="QHA9" s="761"/>
      <c r="QHB9" s="761"/>
      <c r="QHC9" s="761"/>
      <c r="QHD9" s="761"/>
      <c r="QHE9" s="761"/>
      <c r="QHF9" s="761"/>
      <c r="QHG9" s="761"/>
      <c r="QHH9" s="761"/>
      <c r="QHI9" s="761"/>
      <c r="QHJ9" s="761"/>
      <c r="QHK9" s="761"/>
      <c r="QHL9" s="761"/>
      <c r="QHM9" s="761"/>
      <c r="QHN9" s="761"/>
      <c r="QHO9" s="761"/>
      <c r="QHP9" s="761"/>
      <c r="QHQ9" s="761"/>
      <c r="QHR9" s="761"/>
      <c r="QHS9" s="761"/>
      <c r="QHT9" s="761"/>
      <c r="QHU9" s="761"/>
      <c r="QHV9" s="761"/>
      <c r="QHW9" s="761"/>
      <c r="QHX9" s="761"/>
      <c r="QHY9" s="761"/>
      <c r="QHZ9" s="761"/>
      <c r="QIA9" s="761"/>
      <c r="QIB9" s="761"/>
      <c r="QIC9" s="761"/>
      <c r="QID9" s="761"/>
      <c r="QIE9" s="761"/>
      <c r="QIF9" s="761"/>
      <c r="QIG9" s="761"/>
      <c r="QIH9" s="761"/>
      <c r="QII9" s="761"/>
      <c r="QIJ9" s="761"/>
      <c r="QIK9" s="761"/>
      <c r="QIL9" s="761"/>
      <c r="QIM9" s="761"/>
      <c r="QIN9" s="761"/>
      <c r="QIO9" s="761"/>
      <c r="QIP9" s="761"/>
      <c r="QIQ9" s="761"/>
      <c r="QIR9" s="761"/>
      <c r="QIS9" s="761"/>
      <c r="QIT9" s="761"/>
      <c r="QIU9" s="761"/>
      <c r="QIV9" s="761"/>
      <c r="QIW9" s="761"/>
      <c r="QIX9" s="761"/>
      <c r="QIY9" s="761"/>
      <c r="QIZ9" s="761"/>
      <c r="QJA9" s="761"/>
      <c r="QJB9" s="761"/>
      <c r="QJC9" s="761"/>
      <c r="QJD9" s="761"/>
      <c r="QJE9" s="761"/>
      <c r="QJF9" s="761"/>
      <c r="QJG9" s="761"/>
      <c r="QJH9" s="761"/>
      <c r="QJI9" s="761"/>
      <c r="QJJ9" s="761"/>
      <c r="QJK9" s="761"/>
      <c r="QJL9" s="761"/>
      <c r="QJM9" s="761"/>
      <c r="QJN9" s="761"/>
      <c r="QJO9" s="761"/>
      <c r="QJP9" s="761"/>
      <c r="QJQ9" s="761"/>
      <c r="QJR9" s="761"/>
      <c r="QJS9" s="761"/>
      <c r="QJT9" s="761"/>
      <c r="QJU9" s="761"/>
      <c r="QJV9" s="761"/>
      <c r="QJW9" s="761"/>
      <c r="QJX9" s="761"/>
      <c r="QJY9" s="761"/>
      <c r="QJZ9" s="761"/>
      <c r="QKA9" s="761"/>
      <c r="QKB9" s="761"/>
      <c r="QKC9" s="761"/>
      <c r="QKD9" s="761"/>
      <c r="QKE9" s="761"/>
      <c r="QKF9" s="761"/>
      <c r="QKG9" s="761"/>
      <c r="QKH9" s="761"/>
      <c r="QKI9" s="761"/>
      <c r="QKJ9" s="761"/>
      <c r="QKK9" s="761"/>
      <c r="QKL9" s="761"/>
      <c r="QKM9" s="761"/>
      <c r="QKN9" s="761"/>
      <c r="QKO9" s="761"/>
      <c r="QKP9" s="761"/>
      <c r="QKQ9" s="761"/>
      <c r="QKR9" s="761"/>
      <c r="QKS9" s="761"/>
      <c r="QKT9" s="761"/>
      <c r="QKU9" s="761"/>
      <c r="QKV9" s="761"/>
      <c r="QKW9" s="761"/>
      <c r="QKX9" s="761"/>
      <c r="QKY9" s="761"/>
      <c r="QKZ9" s="761"/>
      <c r="QLA9" s="761"/>
      <c r="QLB9" s="761"/>
      <c r="QLC9" s="761"/>
      <c r="QLD9" s="761"/>
      <c r="QLE9" s="761"/>
      <c r="QLF9" s="761"/>
      <c r="QLG9" s="761"/>
      <c r="QLH9" s="761"/>
      <c r="QLI9" s="761"/>
      <c r="QLJ9" s="761"/>
      <c r="QLK9" s="761"/>
      <c r="QLL9" s="761"/>
      <c r="QLM9" s="761"/>
      <c r="QLN9" s="761"/>
      <c r="QLO9" s="761"/>
      <c r="QLP9" s="761"/>
      <c r="QLQ9" s="761"/>
      <c r="QLR9" s="761"/>
      <c r="QLS9" s="761"/>
      <c r="QLT9" s="761"/>
      <c r="QLU9" s="761"/>
      <c r="QLV9" s="761"/>
      <c r="QLW9" s="761"/>
      <c r="QLX9" s="761"/>
      <c r="QLY9" s="761"/>
      <c r="QLZ9" s="761"/>
      <c r="QMA9" s="761"/>
      <c r="QMB9" s="761"/>
      <c r="QMC9" s="761"/>
      <c r="QMD9" s="761"/>
      <c r="QME9" s="761"/>
      <c r="QMF9" s="761"/>
      <c r="QMG9" s="761"/>
      <c r="QMH9" s="761"/>
      <c r="QMI9" s="761"/>
      <c r="QMJ9" s="761"/>
      <c r="QMK9" s="761"/>
      <c r="QML9" s="761"/>
      <c r="QMM9" s="761"/>
      <c r="QMN9" s="761"/>
      <c r="QMO9" s="761"/>
      <c r="QMP9" s="761"/>
      <c r="QMQ9" s="761"/>
      <c r="QMR9" s="761"/>
      <c r="QMS9" s="761"/>
      <c r="QMT9" s="761"/>
      <c r="QMU9" s="761"/>
      <c r="QMV9" s="761"/>
      <c r="QMW9" s="761"/>
      <c r="QMX9" s="761"/>
      <c r="QMY9" s="761"/>
      <c r="QMZ9" s="761"/>
      <c r="QNA9" s="761"/>
      <c r="QNB9" s="761"/>
      <c r="QNC9" s="761"/>
      <c r="QND9" s="761"/>
      <c r="QNE9" s="761"/>
      <c r="QNF9" s="761"/>
      <c r="QNG9" s="761"/>
      <c r="QNH9" s="761"/>
      <c r="QNI9" s="761"/>
      <c r="QNJ9" s="761"/>
      <c r="QNK9" s="761"/>
      <c r="QNL9" s="761"/>
      <c r="QNM9" s="761"/>
      <c r="QNN9" s="761"/>
      <c r="QNO9" s="761"/>
      <c r="QNP9" s="761"/>
      <c r="QNQ9" s="761"/>
      <c r="QNR9" s="761"/>
      <c r="QNS9" s="761"/>
      <c r="QNT9" s="761"/>
      <c r="QNU9" s="761"/>
      <c r="QNV9" s="761"/>
      <c r="QNW9" s="761"/>
      <c r="QNX9" s="761"/>
      <c r="QNY9" s="761"/>
      <c r="QNZ9" s="761"/>
      <c r="QOA9" s="761"/>
      <c r="QOB9" s="761"/>
      <c r="QOC9" s="761"/>
      <c r="QOD9" s="761"/>
      <c r="QOE9" s="761"/>
      <c r="QOF9" s="761"/>
      <c r="QOG9" s="761"/>
      <c r="QOH9" s="761"/>
      <c r="QOI9" s="761"/>
      <c r="QOJ9" s="761"/>
      <c r="QOK9" s="761"/>
      <c r="QOL9" s="761"/>
      <c r="QOM9" s="761"/>
      <c r="QON9" s="761"/>
      <c r="QOO9" s="761"/>
      <c r="QOP9" s="761"/>
      <c r="QOQ9" s="761"/>
      <c r="QOR9" s="761"/>
      <c r="QOS9" s="761"/>
      <c r="QOT9" s="761"/>
      <c r="QOU9" s="761"/>
      <c r="QOV9" s="761"/>
      <c r="QOW9" s="761"/>
      <c r="QOX9" s="761"/>
      <c r="QOY9" s="761"/>
      <c r="QOZ9" s="761"/>
      <c r="QPA9" s="761"/>
      <c r="QPB9" s="761"/>
      <c r="QPC9" s="761"/>
      <c r="QPD9" s="761"/>
      <c r="QPE9" s="761"/>
      <c r="QPF9" s="761"/>
      <c r="QPG9" s="761"/>
      <c r="QPH9" s="761"/>
      <c r="QPI9" s="761"/>
      <c r="QPJ9" s="761"/>
      <c r="QPK9" s="761"/>
      <c r="QPL9" s="761"/>
      <c r="QPM9" s="761"/>
      <c r="QPN9" s="761"/>
      <c r="QPO9" s="761"/>
      <c r="QPP9" s="761"/>
      <c r="QPQ9" s="761"/>
      <c r="QPR9" s="761"/>
      <c r="QPS9" s="761"/>
      <c r="QPT9" s="761"/>
      <c r="QPU9" s="761"/>
      <c r="QPV9" s="761"/>
      <c r="QPW9" s="761"/>
      <c r="QPX9" s="761"/>
      <c r="QPY9" s="761"/>
      <c r="QPZ9" s="761"/>
      <c r="QQA9" s="761"/>
      <c r="QQB9" s="761"/>
      <c r="QQC9" s="761"/>
      <c r="QQD9" s="761"/>
      <c r="QQE9" s="761"/>
      <c r="QQF9" s="761"/>
      <c r="QQG9" s="761"/>
      <c r="QQH9" s="761"/>
      <c r="QQI9" s="761"/>
      <c r="QQJ9" s="761"/>
      <c r="QQK9" s="761"/>
      <c r="QQL9" s="761"/>
      <c r="QQM9" s="761"/>
      <c r="QQN9" s="761"/>
      <c r="QQO9" s="761"/>
      <c r="QQP9" s="761"/>
      <c r="QQQ9" s="761"/>
      <c r="QQR9" s="761"/>
      <c r="QQS9" s="761"/>
      <c r="QQT9" s="761"/>
      <c r="QQU9" s="761"/>
      <c r="QQV9" s="761"/>
      <c r="QQW9" s="761"/>
      <c r="QQX9" s="761"/>
      <c r="QQY9" s="761"/>
      <c r="QQZ9" s="761"/>
      <c r="QRA9" s="761"/>
      <c r="QRB9" s="761"/>
      <c r="QRC9" s="761"/>
      <c r="QRD9" s="761"/>
      <c r="QRE9" s="761"/>
      <c r="QRF9" s="761"/>
      <c r="QRG9" s="761"/>
      <c r="QRH9" s="761"/>
      <c r="QRI9" s="761"/>
      <c r="QRJ9" s="761"/>
      <c r="QRK9" s="761"/>
      <c r="QRL9" s="761"/>
      <c r="QRM9" s="761"/>
      <c r="QRN9" s="761"/>
      <c r="QRO9" s="761"/>
      <c r="QRP9" s="761"/>
      <c r="QRQ9" s="761"/>
      <c r="QRR9" s="761"/>
      <c r="QRS9" s="761"/>
      <c r="QRT9" s="761"/>
      <c r="QRU9" s="761"/>
      <c r="QRV9" s="761"/>
      <c r="QRW9" s="761"/>
      <c r="QRX9" s="761"/>
      <c r="QRY9" s="761"/>
      <c r="QRZ9" s="761"/>
      <c r="QSA9" s="761"/>
      <c r="QSB9" s="761"/>
      <c r="QSC9" s="761"/>
      <c r="QSD9" s="761"/>
      <c r="QSE9" s="761"/>
      <c r="QSF9" s="761"/>
      <c r="QSG9" s="761"/>
      <c r="QSH9" s="761"/>
      <c r="QSI9" s="761"/>
      <c r="QSJ9" s="761"/>
      <c r="QSK9" s="761"/>
      <c r="QSL9" s="761"/>
      <c r="QSM9" s="761"/>
      <c r="QSN9" s="761"/>
      <c r="QSO9" s="761"/>
      <c r="QSP9" s="761"/>
      <c r="QSQ9" s="761"/>
      <c r="QSR9" s="761"/>
      <c r="QSS9" s="761"/>
      <c r="QST9" s="761"/>
      <c r="QSU9" s="761"/>
      <c r="QSV9" s="761"/>
      <c r="QSW9" s="761"/>
      <c r="QSX9" s="761"/>
      <c r="QSY9" s="761"/>
      <c r="QSZ9" s="761"/>
      <c r="QTA9" s="761"/>
      <c r="QTB9" s="761"/>
      <c r="QTC9" s="761"/>
      <c r="QTD9" s="761"/>
      <c r="QTE9" s="761"/>
      <c r="QTF9" s="761"/>
      <c r="QTG9" s="761"/>
      <c r="QTH9" s="761"/>
      <c r="QTI9" s="761"/>
      <c r="QTJ9" s="761"/>
      <c r="QTK9" s="761"/>
      <c r="QTL9" s="761"/>
      <c r="QTM9" s="761"/>
      <c r="QTN9" s="761"/>
      <c r="QTO9" s="761"/>
      <c r="QTP9" s="761"/>
      <c r="QTQ9" s="761"/>
      <c r="QTR9" s="761"/>
      <c r="QTS9" s="761"/>
      <c r="QTT9" s="761"/>
      <c r="QTU9" s="761"/>
      <c r="QTV9" s="761"/>
      <c r="QTW9" s="761"/>
      <c r="QTX9" s="761"/>
      <c r="QTY9" s="761"/>
      <c r="QTZ9" s="761"/>
      <c r="QUA9" s="761"/>
      <c r="QUB9" s="761"/>
      <c r="QUC9" s="761"/>
      <c r="QUD9" s="761"/>
      <c r="QUE9" s="761"/>
      <c r="QUF9" s="761"/>
      <c r="QUG9" s="761"/>
      <c r="QUH9" s="761"/>
      <c r="QUI9" s="761"/>
      <c r="QUJ9" s="761"/>
      <c r="QUK9" s="761"/>
      <c r="QUL9" s="761"/>
      <c r="QUM9" s="761"/>
      <c r="QUN9" s="761"/>
      <c r="QUO9" s="761"/>
      <c r="QUP9" s="761"/>
      <c r="QUQ9" s="761"/>
      <c r="QUR9" s="761"/>
      <c r="QUS9" s="761"/>
      <c r="QUT9" s="761"/>
      <c r="QUU9" s="761"/>
      <c r="QUV9" s="761"/>
      <c r="QUW9" s="761"/>
      <c r="QUX9" s="761"/>
      <c r="QUY9" s="761"/>
      <c r="QUZ9" s="761"/>
      <c r="QVA9" s="761"/>
      <c r="QVB9" s="761"/>
      <c r="QVC9" s="761"/>
      <c r="QVD9" s="761"/>
      <c r="QVE9" s="761"/>
      <c r="QVF9" s="761"/>
      <c r="QVG9" s="761"/>
      <c r="QVH9" s="761"/>
      <c r="QVI9" s="761"/>
      <c r="QVJ9" s="761"/>
      <c r="QVK9" s="761"/>
      <c r="QVL9" s="761"/>
      <c r="QVM9" s="761"/>
      <c r="QVN9" s="761"/>
      <c r="QVO9" s="761"/>
      <c r="QVP9" s="761"/>
      <c r="QVQ9" s="761"/>
      <c r="QVR9" s="761"/>
      <c r="QVS9" s="761"/>
      <c r="QVT9" s="761"/>
      <c r="QVU9" s="761"/>
      <c r="QVV9" s="761"/>
      <c r="QVW9" s="761"/>
      <c r="QVX9" s="761"/>
      <c r="QVY9" s="761"/>
      <c r="QVZ9" s="761"/>
      <c r="QWA9" s="761"/>
      <c r="QWB9" s="761"/>
      <c r="QWC9" s="761"/>
      <c r="QWD9" s="761"/>
      <c r="QWE9" s="761"/>
      <c r="QWF9" s="761"/>
      <c r="QWG9" s="761"/>
      <c r="QWH9" s="761"/>
      <c r="QWI9" s="761"/>
      <c r="QWJ9" s="761"/>
      <c r="QWK9" s="761"/>
      <c r="QWL9" s="761"/>
      <c r="QWM9" s="761"/>
      <c r="QWN9" s="761"/>
      <c r="QWO9" s="761"/>
      <c r="QWP9" s="761"/>
      <c r="QWQ9" s="761"/>
      <c r="QWR9" s="761"/>
      <c r="QWS9" s="761"/>
      <c r="QWT9" s="761"/>
      <c r="QWU9" s="761"/>
      <c r="QWV9" s="761"/>
      <c r="QWW9" s="761"/>
      <c r="QWX9" s="761"/>
      <c r="QWY9" s="761"/>
      <c r="QWZ9" s="761"/>
      <c r="QXA9" s="761"/>
      <c r="QXB9" s="761"/>
      <c r="QXC9" s="761"/>
      <c r="QXD9" s="761"/>
      <c r="QXE9" s="761"/>
      <c r="QXF9" s="761"/>
      <c r="QXG9" s="761"/>
      <c r="QXH9" s="761"/>
      <c r="QXI9" s="761"/>
      <c r="QXJ9" s="761"/>
      <c r="QXK9" s="761"/>
      <c r="QXL9" s="761"/>
      <c r="QXM9" s="761"/>
      <c r="QXN9" s="761"/>
      <c r="QXO9" s="761"/>
      <c r="QXP9" s="761"/>
      <c r="QXQ9" s="761"/>
      <c r="QXR9" s="761"/>
      <c r="QXS9" s="761"/>
      <c r="QXT9" s="761"/>
      <c r="QXU9" s="761"/>
      <c r="QXV9" s="761"/>
      <c r="QXW9" s="761"/>
      <c r="QXX9" s="761"/>
      <c r="QXY9" s="761"/>
      <c r="QXZ9" s="761"/>
      <c r="QYA9" s="761"/>
      <c r="QYB9" s="761"/>
      <c r="QYC9" s="761"/>
      <c r="QYD9" s="761"/>
      <c r="QYE9" s="761"/>
      <c r="QYF9" s="761"/>
      <c r="QYG9" s="761"/>
      <c r="QYH9" s="761"/>
      <c r="QYI9" s="761"/>
      <c r="QYJ9" s="761"/>
      <c r="QYK9" s="761"/>
      <c r="QYL9" s="761"/>
      <c r="QYM9" s="761"/>
      <c r="QYN9" s="761"/>
      <c r="QYO9" s="761"/>
      <c r="QYP9" s="761"/>
      <c r="QYQ9" s="761"/>
      <c r="QYR9" s="761"/>
      <c r="QYS9" s="761"/>
      <c r="QYT9" s="761"/>
      <c r="QYU9" s="761"/>
      <c r="QYV9" s="761"/>
      <c r="QYW9" s="761"/>
      <c r="QYX9" s="761"/>
      <c r="QYY9" s="761"/>
      <c r="QYZ9" s="761"/>
      <c r="QZA9" s="761"/>
      <c r="QZB9" s="761"/>
      <c r="QZC9" s="761"/>
      <c r="QZD9" s="761"/>
      <c r="QZE9" s="761"/>
      <c r="QZF9" s="761"/>
      <c r="QZG9" s="761"/>
      <c r="QZH9" s="761"/>
      <c r="QZI9" s="761"/>
      <c r="QZJ9" s="761"/>
      <c r="QZK9" s="761"/>
      <c r="QZL9" s="761"/>
      <c r="QZM9" s="761"/>
      <c r="QZN9" s="761"/>
      <c r="QZO9" s="761"/>
      <c r="QZP9" s="761"/>
      <c r="QZQ9" s="761"/>
      <c r="QZR9" s="761"/>
      <c r="QZS9" s="761"/>
      <c r="QZT9" s="761"/>
      <c r="QZU9" s="761"/>
      <c r="QZV9" s="761"/>
      <c r="QZW9" s="761"/>
      <c r="QZX9" s="761"/>
      <c r="QZY9" s="761"/>
      <c r="QZZ9" s="761"/>
      <c r="RAA9" s="761"/>
      <c r="RAB9" s="761"/>
      <c r="RAC9" s="761"/>
      <c r="RAD9" s="761"/>
      <c r="RAE9" s="761"/>
      <c r="RAF9" s="761"/>
      <c r="RAG9" s="761"/>
      <c r="RAH9" s="761"/>
      <c r="RAI9" s="761"/>
      <c r="RAJ9" s="761"/>
      <c r="RAK9" s="761"/>
      <c r="RAL9" s="761"/>
      <c r="RAM9" s="761"/>
      <c r="RAN9" s="761"/>
      <c r="RAO9" s="761"/>
      <c r="RAP9" s="761"/>
      <c r="RAQ9" s="761"/>
      <c r="RAR9" s="761"/>
      <c r="RAS9" s="761"/>
      <c r="RAT9" s="761"/>
      <c r="RAU9" s="761"/>
      <c r="RAV9" s="761"/>
      <c r="RAW9" s="761"/>
      <c r="RAX9" s="761"/>
      <c r="RAY9" s="761"/>
      <c r="RAZ9" s="761"/>
      <c r="RBA9" s="761"/>
      <c r="RBB9" s="761"/>
      <c r="RBC9" s="761"/>
      <c r="RBD9" s="761"/>
      <c r="RBE9" s="761"/>
      <c r="RBF9" s="761"/>
      <c r="RBG9" s="761"/>
      <c r="RBH9" s="761"/>
      <c r="RBI9" s="761"/>
      <c r="RBJ9" s="761"/>
      <c r="RBK9" s="761"/>
      <c r="RBL9" s="761"/>
      <c r="RBM9" s="761"/>
      <c r="RBN9" s="761"/>
      <c r="RBO9" s="761"/>
      <c r="RBP9" s="761"/>
      <c r="RBQ9" s="761"/>
      <c r="RBR9" s="761"/>
      <c r="RBS9" s="761"/>
      <c r="RBT9" s="761"/>
      <c r="RBU9" s="761"/>
      <c r="RBV9" s="761"/>
      <c r="RBW9" s="761"/>
      <c r="RBX9" s="761"/>
      <c r="RBY9" s="761"/>
      <c r="RBZ9" s="761"/>
      <c r="RCA9" s="761"/>
      <c r="RCB9" s="761"/>
      <c r="RCC9" s="761"/>
      <c r="RCD9" s="761"/>
      <c r="RCE9" s="761"/>
      <c r="RCF9" s="761"/>
      <c r="RCG9" s="761"/>
      <c r="RCH9" s="761"/>
      <c r="RCI9" s="761"/>
      <c r="RCJ9" s="761"/>
      <c r="RCK9" s="761"/>
      <c r="RCL9" s="761"/>
      <c r="RCM9" s="761"/>
      <c r="RCN9" s="761"/>
      <c r="RCO9" s="761"/>
      <c r="RCP9" s="761"/>
      <c r="RCQ9" s="761"/>
      <c r="RCR9" s="761"/>
      <c r="RCS9" s="761"/>
      <c r="RCT9" s="761"/>
      <c r="RCU9" s="761"/>
      <c r="RCV9" s="761"/>
      <c r="RCW9" s="761"/>
      <c r="RCX9" s="761"/>
      <c r="RCY9" s="761"/>
      <c r="RCZ9" s="761"/>
      <c r="RDA9" s="761"/>
      <c r="RDB9" s="761"/>
      <c r="RDC9" s="761"/>
      <c r="RDD9" s="761"/>
      <c r="RDE9" s="761"/>
      <c r="RDF9" s="761"/>
      <c r="RDG9" s="761"/>
      <c r="RDH9" s="761"/>
      <c r="RDI9" s="761"/>
      <c r="RDJ9" s="761"/>
      <c r="RDK9" s="761"/>
      <c r="RDL9" s="761"/>
      <c r="RDM9" s="761"/>
      <c r="RDN9" s="761"/>
      <c r="RDO9" s="761"/>
      <c r="RDP9" s="761"/>
      <c r="RDQ9" s="761"/>
      <c r="RDR9" s="761"/>
      <c r="RDS9" s="761"/>
      <c r="RDT9" s="761"/>
      <c r="RDU9" s="761"/>
      <c r="RDV9" s="761"/>
      <c r="RDW9" s="761"/>
      <c r="RDX9" s="761"/>
      <c r="RDY9" s="761"/>
      <c r="RDZ9" s="761"/>
      <c r="REA9" s="761"/>
      <c r="REB9" s="761"/>
      <c r="REC9" s="761"/>
      <c r="RED9" s="761"/>
      <c r="REE9" s="761"/>
      <c r="REF9" s="761"/>
      <c r="REG9" s="761"/>
      <c r="REH9" s="761"/>
      <c r="REI9" s="761"/>
      <c r="REJ9" s="761"/>
      <c r="REK9" s="761"/>
      <c r="REL9" s="761"/>
      <c r="REM9" s="761"/>
      <c r="REN9" s="761"/>
      <c r="REO9" s="761"/>
      <c r="REP9" s="761"/>
      <c r="REQ9" s="761"/>
      <c r="RER9" s="761"/>
      <c r="RES9" s="761"/>
      <c r="RET9" s="761"/>
      <c r="REU9" s="761"/>
      <c r="REV9" s="761"/>
      <c r="REW9" s="761"/>
      <c r="REX9" s="761"/>
      <c r="REY9" s="761"/>
      <c r="REZ9" s="761"/>
      <c r="RFA9" s="761"/>
      <c r="RFB9" s="761"/>
      <c r="RFC9" s="761"/>
      <c r="RFD9" s="761"/>
      <c r="RFE9" s="761"/>
      <c r="RFF9" s="761"/>
      <c r="RFG9" s="761"/>
      <c r="RFH9" s="761"/>
      <c r="RFI9" s="761"/>
      <c r="RFJ9" s="761"/>
      <c r="RFK9" s="761"/>
      <c r="RFL9" s="761"/>
      <c r="RFM9" s="761"/>
      <c r="RFN9" s="761"/>
      <c r="RFO9" s="761"/>
      <c r="RFP9" s="761"/>
      <c r="RFQ9" s="761"/>
      <c r="RFR9" s="761"/>
      <c r="RFS9" s="761"/>
      <c r="RFT9" s="761"/>
      <c r="RFU9" s="761"/>
      <c r="RFV9" s="761"/>
      <c r="RFW9" s="761"/>
      <c r="RFX9" s="761"/>
      <c r="RFY9" s="761"/>
      <c r="RFZ9" s="761"/>
      <c r="RGA9" s="761"/>
      <c r="RGB9" s="761"/>
      <c r="RGC9" s="761"/>
      <c r="RGD9" s="761"/>
      <c r="RGE9" s="761"/>
      <c r="RGF9" s="761"/>
      <c r="RGG9" s="761"/>
      <c r="RGH9" s="761"/>
      <c r="RGI9" s="761"/>
      <c r="RGJ9" s="761"/>
      <c r="RGK9" s="761"/>
      <c r="RGL9" s="761"/>
      <c r="RGM9" s="761"/>
      <c r="RGN9" s="761"/>
      <c r="RGO9" s="761"/>
      <c r="RGP9" s="761"/>
      <c r="RGQ9" s="761"/>
      <c r="RGR9" s="761"/>
      <c r="RGS9" s="761"/>
      <c r="RGT9" s="761"/>
      <c r="RGU9" s="761"/>
      <c r="RGV9" s="761"/>
      <c r="RGW9" s="761"/>
      <c r="RGX9" s="761"/>
      <c r="RGY9" s="761"/>
      <c r="RGZ9" s="761"/>
      <c r="RHA9" s="761"/>
      <c r="RHB9" s="761"/>
      <c r="RHC9" s="761"/>
      <c r="RHD9" s="761"/>
      <c r="RHE9" s="761"/>
      <c r="RHF9" s="761"/>
      <c r="RHG9" s="761"/>
      <c r="RHH9" s="761"/>
      <c r="RHI9" s="761"/>
      <c r="RHJ9" s="761"/>
      <c r="RHK9" s="761"/>
      <c r="RHL9" s="761"/>
      <c r="RHM9" s="761"/>
      <c r="RHN9" s="761"/>
      <c r="RHO9" s="761"/>
      <c r="RHP9" s="761"/>
      <c r="RHQ9" s="761"/>
      <c r="RHR9" s="761"/>
      <c r="RHS9" s="761"/>
      <c r="RHT9" s="761"/>
      <c r="RHU9" s="761"/>
      <c r="RHV9" s="761"/>
      <c r="RHW9" s="761"/>
      <c r="RHX9" s="761"/>
      <c r="RHY9" s="761"/>
      <c r="RHZ9" s="761"/>
      <c r="RIA9" s="761"/>
      <c r="RIB9" s="761"/>
      <c r="RIC9" s="761"/>
      <c r="RID9" s="761"/>
      <c r="RIE9" s="761"/>
      <c r="RIF9" s="761"/>
      <c r="RIG9" s="761"/>
      <c r="RIH9" s="761"/>
      <c r="RII9" s="761"/>
      <c r="RIJ9" s="761"/>
      <c r="RIK9" s="761"/>
      <c r="RIL9" s="761"/>
      <c r="RIM9" s="761"/>
      <c r="RIN9" s="761"/>
      <c r="RIO9" s="761"/>
      <c r="RIP9" s="761"/>
      <c r="RIQ9" s="761"/>
      <c r="RIR9" s="761"/>
      <c r="RIS9" s="761"/>
      <c r="RIT9" s="761"/>
      <c r="RIU9" s="761"/>
      <c r="RIV9" s="761"/>
      <c r="RIW9" s="761"/>
      <c r="RIX9" s="761"/>
      <c r="RIY9" s="761"/>
      <c r="RIZ9" s="761"/>
      <c r="RJA9" s="761"/>
      <c r="RJB9" s="761"/>
      <c r="RJC9" s="761"/>
      <c r="RJD9" s="761"/>
      <c r="RJE9" s="761"/>
      <c r="RJF9" s="761"/>
      <c r="RJG9" s="761"/>
      <c r="RJH9" s="761"/>
      <c r="RJI9" s="761"/>
      <c r="RJJ9" s="761"/>
      <c r="RJK9" s="761"/>
      <c r="RJL9" s="761"/>
      <c r="RJM9" s="761"/>
      <c r="RJN9" s="761"/>
      <c r="RJO9" s="761"/>
      <c r="RJP9" s="761"/>
      <c r="RJQ9" s="761"/>
      <c r="RJR9" s="761"/>
      <c r="RJS9" s="761"/>
      <c r="RJT9" s="761"/>
      <c r="RJU9" s="761"/>
      <c r="RJV9" s="761"/>
      <c r="RJW9" s="761"/>
      <c r="RJX9" s="761"/>
      <c r="RJY9" s="761"/>
      <c r="RJZ9" s="761"/>
      <c r="RKA9" s="761"/>
      <c r="RKB9" s="761"/>
      <c r="RKC9" s="761"/>
      <c r="RKD9" s="761"/>
      <c r="RKE9" s="761"/>
      <c r="RKF9" s="761"/>
      <c r="RKG9" s="761"/>
      <c r="RKH9" s="761"/>
      <c r="RKI9" s="761"/>
      <c r="RKJ9" s="761"/>
      <c r="RKK9" s="761"/>
      <c r="RKL9" s="761"/>
      <c r="RKM9" s="761"/>
      <c r="RKN9" s="761"/>
      <c r="RKO9" s="761"/>
      <c r="RKP9" s="761"/>
      <c r="RKQ9" s="761"/>
      <c r="RKR9" s="761"/>
      <c r="RKS9" s="761"/>
      <c r="RKT9" s="761"/>
      <c r="RKU9" s="761"/>
      <c r="RKV9" s="761"/>
      <c r="RKW9" s="761"/>
      <c r="RKX9" s="761"/>
      <c r="RKY9" s="761"/>
      <c r="RKZ9" s="761"/>
      <c r="RLA9" s="761"/>
      <c r="RLB9" s="761"/>
      <c r="RLC9" s="761"/>
      <c r="RLD9" s="761"/>
      <c r="RLE9" s="761"/>
      <c r="RLF9" s="761"/>
      <c r="RLG9" s="761"/>
      <c r="RLH9" s="761"/>
      <c r="RLI9" s="761"/>
      <c r="RLJ9" s="761"/>
      <c r="RLK9" s="761"/>
      <c r="RLL9" s="761"/>
      <c r="RLM9" s="761"/>
      <c r="RLN9" s="761"/>
      <c r="RLO9" s="761"/>
      <c r="RLP9" s="761"/>
      <c r="RLQ9" s="761"/>
      <c r="RLR9" s="761"/>
      <c r="RLS9" s="761"/>
      <c r="RLT9" s="761"/>
      <c r="RLU9" s="761"/>
      <c r="RLV9" s="761"/>
      <c r="RLW9" s="761"/>
      <c r="RLX9" s="761"/>
      <c r="RLY9" s="761"/>
      <c r="RLZ9" s="761"/>
      <c r="RMA9" s="761"/>
      <c r="RMB9" s="761"/>
      <c r="RMC9" s="761"/>
      <c r="RMD9" s="761"/>
      <c r="RME9" s="761"/>
      <c r="RMF9" s="761"/>
      <c r="RMG9" s="761"/>
      <c r="RMH9" s="761"/>
      <c r="RMI9" s="761"/>
      <c r="RMJ9" s="761"/>
      <c r="RMK9" s="761"/>
      <c r="RML9" s="761"/>
      <c r="RMM9" s="761"/>
      <c r="RMN9" s="761"/>
      <c r="RMO9" s="761"/>
      <c r="RMP9" s="761"/>
      <c r="RMQ9" s="761"/>
      <c r="RMR9" s="761"/>
      <c r="RMS9" s="761"/>
      <c r="RMT9" s="761"/>
      <c r="RMU9" s="761"/>
      <c r="RMV9" s="761"/>
      <c r="RMW9" s="761"/>
      <c r="RMX9" s="761"/>
      <c r="RMY9" s="761"/>
      <c r="RMZ9" s="761"/>
      <c r="RNA9" s="761"/>
      <c r="RNB9" s="761"/>
      <c r="RNC9" s="761"/>
      <c r="RND9" s="761"/>
      <c r="RNE9" s="761"/>
      <c r="RNF9" s="761"/>
      <c r="RNG9" s="761"/>
      <c r="RNH9" s="761"/>
      <c r="RNI9" s="761"/>
      <c r="RNJ9" s="761"/>
      <c r="RNK9" s="761"/>
      <c r="RNL9" s="761"/>
      <c r="RNM9" s="761"/>
      <c r="RNN9" s="761"/>
      <c r="RNO9" s="761"/>
      <c r="RNP9" s="761"/>
      <c r="RNQ9" s="761"/>
      <c r="RNR9" s="761"/>
      <c r="RNS9" s="761"/>
      <c r="RNT9" s="761"/>
      <c r="RNU9" s="761"/>
      <c r="RNV9" s="761"/>
      <c r="RNW9" s="761"/>
      <c r="RNX9" s="761"/>
      <c r="RNY9" s="761"/>
      <c r="RNZ9" s="761"/>
      <c r="ROA9" s="761"/>
      <c r="ROB9" s="761"/>
      <c r="ROC9" s="761"/>
      <c r="ROD9" s="761"/>
      <c r="ROE9" s="761"/>
      <c r="ROF9" s="761"/>
      <c r="ROG9" s="761"/>
      <c r="ROH9" s="761"/>
      <c r="ROI9" s="761"/>
      <c r="ROJ9" s="761"/>
      <c r="ROK9" s="761"/>
      <c r="ROL9" s="761"/>
      <c r="ROM9" s="761"/>
      <c r="RON9" s="761"/>
      <c r="ROO9" s="761"/>
      <c r="ROP9" s="761"/>
      <c r="ROQ9" s="761"/>
      <c r="ROR9" s="761"/>
      <c r="ROS9" s="761"/>
      <c r="ROT9" s="761"/>
      <c r="ROU9" s="761"/>
      <c r="ROV9" s="761"/>
      <c r="ROW9" s="761"/>
      <c r="ROX9" s="761"/>
      <c r="ROY9" s="761"/>
      <c r="ROZ9" s="761"/>
      <c r="RPA9" s="761"/>
      <c r="RPB9" s="761"/>
      <c r="RPC9" s="761"/>
      <c r="RPD9" s="761"/>
      <c r="RPE9" s="761"/>
      <c r="RPF9" s="761"/>
      <c r="RPG9" s="761"/>
      <c r="RPH9" s="761"/>
      <c r="RPI9" s="761"/>
      <c r="RPJ9" s="761"/>
      <c r="RPK9" s="761"/>
      <c r="RPL9" s="761"/>
      <c r="RPM9" s="761"/>
      <c r="RPN9" s="761"/>
      <c r="RPO9" s="761"/>
      <c r="RPP9" s="761"/>
      <c r="RPQ9" s="761"/>
      <c r="RPR9" s="761"/>
      <c r="RPS9" s="761"/>
      <c r="RPT9" s="761"/>
      <c r="RPU9" s="761"/>
      <c r="RPV9" s="761"/>
      <c r="RPW9" s="761"/>
      <c r="RPX9" s="761"/>
      <c r="RPY9" s="761"/>
      <c r="RPZ9" s="761"/>
      <c r="RQA9" s="761"/>
      <c r="RQB9" s="761"/>
      <c r="RQC9" s="761"/>
      <c r="RQD9" s="761"/>
      <c r="RQE9" s="761"/>
      <c r="RQF9" s="761"/>
      <c r="RQG9" s="761"/>
      <c r="RQH9" s="761"/>
      <c r="RQI9" s="761"/>
      <c r="RQJ9" s="761"/>
      <c r="RQK9" s="761"/>
      <c r="RQL9" s="761"/>
      <c r="RQM9" s="761"/>
      <c r="RQN9" s="761"/>
      <c r="RQO9" s="761"/>
      <c r="RQP9" s="761"/>
      <c r="RQQ9" s="761"/>
      <c r="RQR9" s="761"/>
      <c r="RQS9" s="761"/>
      <c r="RQT9" s="761"/>
      <c r="RQU9" s="761"/>
      <c r="RQV9" s="761"/>
      <c r="RQW9" s="761"/>
      <c r="RQX9" s="761"/>
      <c r="RQY9" s="761"/>
      <c r="RQZ9" s="761"/>
      <c r="RRA9" s="761"/>
      <c r="RRB9" s="761"/>
      <c r="RRC9" s="761"/>
      <c r="RRD9" s="761"/>
      <c r="RRE9" s="761"/>
      <c r="RRF9" s="761"/>
      <c r="RRG9" s="761"/>
      <c r="RRH9" s="761"/>
      <c r="RRI9" s="761"/>
      <c r="RRJ9" s="761"/>
      <c r="RRK9" s="761"/>
      <c r="RRL9" s="761"/>
      <c r="RRM9" s="761"/>
      <c r="RRN9" s="761"/>
      <c r="RRO9" s="761"/>
      <c r="RRP9" s="761"/>
      <c r="RRQ9" s="761"/>
      <c r="RRR9" s="761"/>
      <c r="RRS9" s="761"/>
      <c r="RRT9" s="761"/>
      <c r="RRU9" s="761"/>
      <c r="RRV9" s="761"/>
      <c r="RRW9" s="761"/>
      <c r="RRX9" s="761"/>
      <c r="RRY9" s="761"/>
      <c r="RRZ9" s="761"/>
      <c r="RSA9" s="761"/>
      <c r="RSB9" s="761"/>
      <c r="RSC9" s="761"/>
      <c r="RSD9" s="761"/>
      <c r="RSE9" s="761"/>
      <c r="RSF9" s="761"/>
      <c r="RSG9" s="761"/>
      <c r="RSH9" s="761"/>
      <c r="RSI9" s="761"/>
      <c r="RSJ9" s="761"/>
      <c r="RSK9" s="761"/>
      <c r="RSL9" s="761"/>
      <c r="RSM9" s="761"/>
      <c r="RSN9" s="761"/>
      <c r="RSO9" s="761"/>
      <c r="RSP9" s="761"/>
      <c r="RSQ9" s="761"/>
      <c r="RSR9" s="761"/>
      <c r="RSS9" s="761"/>
      <c r="RST9" s="761"/>
      <c r="RSU9" s="761"/>
      <c r="RSV9" s="761"/>
      <c r="RSW9" s="761"/>
      <c r="RSX9" s="761"/>
      <c r="RSY9" s="761"/>
      <c r="RSZ9" s="761"/>
      <c r="RTA9" s="761"/>
      <c r="RTB9" s="761"/>
      <c r="RTC9" s="761"/>
      <c r="RTD9" s="761"/>
      <c r="RTE9" s="761"/>
      <c r="RTF9" s="761"/>
      <c r="RTG9" s="761"/>
      <c r="RTH9" s="761"/>
      <c r="RTI9" s="761"/>
      <c r="RTJ9" s="761"/>
      <c r="RTK9" s="761"/>
      <c r="RTL9" s="761"/>
      <c r="RTM9" s="761"/>
      <c r="RTN9" s="761"/>
      <c r="RTO9" s="761"/>
      <c r="RTP9" s="761"/>
      <c r="RTQ9" s="761"/>
      <c r="RTR9" s="761"/>
      <c r="RTS9" s="761"/>
      <c r="RTT9" s="761"/>
      <c r="RTU9" s="761"/>
      <c r="RTV9" s="761"/>
      <c r="RTW9" s="761"/>
      <c r="RTX9" s="761"/>
      <c r="RTY9" s="761"/>
      <c r="RTZ9" s="761"/>
      <c r="RUA9" s="761"/>
      <c r="RUB9" s="761"/>
      <c r="RUC9" s="761"/>
      <c r="RUD9" s="761"/>
      <c r="RUE9" s="761"/>
      <c r="RUF9" s="761"/>
      <c r="RUG9" s="761"/>
      <c r="RUH9" s="761"/>
      <c r="RUI9" s="761"/>
      <c r="RUJ9" s="761"/>
      <c r="RUK9" s="761"/>
      <c r="RUL9" s="761"/>
      <c r="RUM9" s="761"/>
      <c r="RUN9" s="761"/>
      <c r="RUO9" s="761"/>
      <c r="RUP9" s="761"/>
      <c r="RUQ9" s="761"/>
      <c r="RUR9" s="761"/>
      <c r="RUS9" s="761"/>
      <c r="RUT9" s="761"/>
      <c r="RUU9" s="761"/>
      <c r="RUV9" s="761"/>
      <c r="RUW9" s="761"/>
      <c r="RUX9" s="761"/>
      <c r="RUY9" s="761"/>
      <c r="RUZ9" s="761"/>
      <c r="RVA9" s="761"/>
      <c r="RVB9" s="761"/>
      <c r="RVC9" s="761"/>
      <c r="RVD9" s="761"/>
      <c r="RVE9" s="761"/>
      <c r="RVF9" s="761"/>
      <c r="RVG9" s="761"/>
      <c r="RVH9" s="761"/>
      <c r="RVI9" s="761"/>
      <c r="RVJ9" s="761"/>
      <c r="RVK9" s="761"/>
      <c r="RVL9" s="761"/>
      <c r="RVM9" s="761"/>
      <c r="RVN9" s="761"/>
      <c r="RVO9" s="761"/>
      <c r="RVP9" s="761"/>
      <c r="RVQ9" s="761"/>
      <c r="RVR9" s="761"/>
      <c r="RVS9" s="761"/>
      <c r="RVT9" s="761"/>
      <c r="RVU9" s="761"/>
      <c r="RVV9" s="761"/>
      <c r="RVW9" s="761"/>
      <c r="RVX9" s="761"/>
      <c r="RVY9" s="761"/>
      <c r="RVZ9" s="761"/>
      <c r="RWA9" s="761"/>
      <c r="RWB9" s="761"/>
      <c r="RWC9" s="761"/>
      <c r="RWD9" s="761"/>
      <c r="RWE9" s="761"/>
      <c r="RWF9" s="761"/>
      <c r="RWG9" s="761"/>
      <c r="RWH9" s="761"/>
      <c r="RWI9" s="761"/>
      <c r="RWJ9" s="761"/>
      <c r="RWK9" s="761"/>
      <c r="RWL9" s="761"/>
      <c r="RWM9" s="761"/>
      <c r="RWN9" s="761"/>
      <c r="RWO9" s="761"/>
      <c r="RWP9" s="761"/>
      <c r="RWQ9" s="761"/>
      <c r="RWR9" s="761"/>
      <c r="RWS9" s="761"/>
      <c r="RWT9" s="761"/>
      <c r="RWU9" s="761"/>
      <c r="RWV9" s="761"/>
      <c r="RWW9" s="761"/>
      <c r="RWX9" s="761"/>
      <c r="RWY9" s="761"/>
      <c r="RWZ9" s="761"/>
      <c r="RXA9" s="761"/>
      <c r="RXB9" s="761"/>
      <c r="RXC9" s="761"/>
      <c r="RXD9" s="761"/>
      <c r="RXE9" s="761"/>
      <c r="RXF9" s="761"/>
      <c r="RXG9" s="761"/>
      <c r="RXH9" s="761"/>
      <c r="RXI9" s="761"/>
      <c r="RXJ9" s="761"/>
      <c r="RXK9" s="761"/>
      <c r="RXL9" s="761"/>
      <c r="RXM9" s="761"/>
      <c r="RXN9" s="761"/>
      <c r="RXO9" s="761"/>
      <c r="RXP9" s="761"/>
      <c r="RXQ9" s="761"/>
      <c r="RXR9" s="761"/>
      <c r="RXS9" s="761"/>
      <c r="RXT9" s="761"/>
      <c r="RXU9" s="761"/>
      <c r="RXV9" s="761"/>
      <c r="RXW9" s="761"/>
      <c r="RXX9" s="761"/>
      <c r="RXY9" s="761"/>
      <c r="RXZ9" s="761"/>
      <c r="RYA9" s="761"/>
      <c r="RYB9" s="761"/>
      <c r="RYC9" s="761"/>
      <c r="RYD9" s="761"/>
      <c r="RYE9" s="761"/>
      <c r="RYF9" s="761"/>
      <c r="RYG9" s="761"/>
      <c r="RYH9" s="761"/>
      <c r="RYI9" s="761"/>
      <c r="RYJ9" s="761"/>
      <c r="RYK9" s="761"/>
      <c r="RYL9" s="761"/>
      <c r="RYM9" s="761"/>
      <c r="RYN9" s="761"/>
      <c r="RYO9" s="761"/>
      <c r="RYP9" s="761"/>
      <c r="RYQ9" s="761"/>
      <c r="RYR9" s="761"/>
      <c r="RYS9" s="761"/>
      <c r="RYT9" s="761"/>
      <c r="RYU9" s="761"/>
      <c r="RYV9" s="761"/>
      <c r="RYW9" s="761"/>
      <c r="RYX9" s="761"/>
      <c r="RYY9" s="761"/>
      <c r="RYZ9" s="761"/>
      <c r="RZA9" s="761"/>
      <c r="RZB9" s="761"/>
      <c r="RZC9" s="761"/>
      <c r="RZD9" s="761"/>
      <c r="RZE9" s="761"/>
      <c r="RZF9" s="761"/>
      <c r="RZG9" s="761"/>
      <c r="RZH9" s="761"/>
      <c r="RZI9" s="761"/>
      <c r="RZJ9" s="761"/>
      <c r="RZK9" s="761"/>
      <c r="RZL9" s="761"/>
      <c r="RZM9" s="761"/>
      <c r="RZN9" s="761"/>
      <c r="RZO9" s="761"/>
      <c r="RZP9" s="761"/>
      <c r="RZQ9" s="761"/>
      <c r="RZR9" s="761"/>
      <c r="RZS9" s="761"/>
      <c r="RZT9" s="761"/>
      <c r="RZU9" s="761"/>
      <c r="RZV9" s="761"/>
      <c r="RZW9" s="761"/>
      <c r="RZX9" s="761"/>
      <c r="RZY9" s="761"/>
      <c r="RZZ9" s="761"/>
      <c r="SAA9" s="761"/>
      <c r="SAB9" s="761"/>
      <c r="SAC9" s="761"/>
      <c r="SAD9" s="761"/>
      <c r="SAE9" s="761"/>
      <c r="SAF9" s="761"/>
      <c r="SAG9" s="761"/>
      <c r="SAH9" s="761"/>
      <c r="SAI9" s="761"/>
      <c r="SAJ9" s="761"/>
      <c r="SAK9" s="761"/>
      <c r="SAL9" s="761"/>
      <c r="SAM9" s="761"/>
      <c r="SAN9" s="761"/>
      <c r="SAO9" s="761"/>
      <c r="SAP9" s="761"/>
      <c r="SAQ9" s="761"/>
      <c r="SAR9" s="761"/>
      <c r="SAS9" s="761"/>
      <c r="SAT9" s="761"/>
      <c r="SAU9" s="761"/>
      <c r="SAV9" s="761"/>
      <c r="SAW9" s="761"/>
      <c r="SAX9" s="761"/>
      <c r="SAY9" s="761"/>
      <c r="SAZ9" s="761"/>
      <c r="SBA9" s="761"/>
      <c r="SBB9" s="761"/>
      <c r="SBC9" s="761"/>
      <c r="SBD9" s="761"/>
      <c r="SBE9" s="761"/>
      <c r="SBF9" s="761"/>
      <c r="SBG9" s="761"/>
      <c r="SBH9" s="761"/>
      <c r="SBI9" s="761"/>
      <c r="SBJ9" s="761"/>
      <c r="SBK9" s="761"/>
      <c r="SBL9" s="761"/>
      <c r="SBM9" s="761"/>
      <c r="SBN9" s="761"/>
      <c r="SBO9" s="761"/>
      <c r="SBP9" s="761"/>
      <c r="SBQ9" s="761"/>
      <c r="SBR9" s="761"/>
      <c r="SBS9" s="761"/>
      <c r="SBT9" s="761"/>
      <c r="SBU9" s="761"/>
      <c r="SBV9" s="761"/>
      <c r="SBW9" s="761"/>
      <c r="SBX9" s="761"/>
      <c r="SBY9" s="761"/>
      <c r="SBZ9" s="761"/>
      <c r="SCA9" s="761"/>
      <c r="SCB9" s="761"/>
      <c r="SCC9" s="761"/>
      <c r="SCD9" s="761"/>
      <c r="SCE9" s="761"/>
      <c r="SCF9" s="761"/>
      <c r="SCG9" s="761"/>
      <c r="SCH9" s="761"/>
      <c r="SCI9" s="761"/>
      <c r="SCJ9" s="761"/>
      <c r="SCK9" s="761"/>
      <c r="SCL9" s="761"/>
      <c r="SCM9" s="761"/>
      <c r="SCN9" s="761"/>
      <c r="SCO9" s="761"/>
      <c r="SCP9" s="761"/>
      <c r="SCQ9" s="761"/>
      <c r="SCR9" s="761"/>
      <c r="SCS9" s="761"/>
      <c r="SCT9" s="761"/>
      <c r="SCU9" s="761"/>
      <c r="SCV9" s="761"/>
      <c r="SCW9" s="761"/>
      <c r="SCX9" s="761"/>
      <c r="SCY9" s="761"/>
      <c r="SCZ9" s="761"/>
      <c r="SDA9" s="761"/>
      <c r="SDB9" s="761"/>
      <c r="SDC9" s="761"/>
      <c r="SDD9" s="761"/>
      <c r="SDE9" s="761"/>
      <c r="SDF9" s="761"/>
      <c r="SDG9" s="761"/>
      <c r="SDH9" s="761"/>
      <c r="SDI9" s="761"/>
      <c r="SDJ9" s="761"/>
      <c r="SDK9" s="761"/>
      <c r="SDL9" s="761"/>
      <c r="SDM9" s="761"/>
      <c r="SDN9" s="761"/>
      <c r="SDO9" s="761"/>
      <c r="SDP9" s="761"/>
      <c r="SDQ9" s="761"/>
      <c r="SDR9" s="761"/>
      <c r="SDS9" s="761"/>
      <c r="SDT9" s="761"/>
      <c r="SDU9" s="761"/>
      <c r="SDV9" s="761"/>
      <c r="SDW9" s="761"/>
      <c r="SDX9" s="761"/>
      <c r="SDY9" s="761"/>
      <c r="SDZ9" s="761"/>
      <c r="SEA9" s="761"/>
      <c r="SEB9" s="761"/>
      <c r="SEC9" s="761"/>
      <c r="SED9" s="761"/>
      <c r="SEE9" s="761"/>
      <c r="SEF9" s="761"/>
      <c r="SEG9" s="761"/>
      <c r="SEH9" s="761"/>
      <c r="SEI9" s="761"/>
      <c r="SEJ9" s="761"/>
      <c r="SEK9" s="761"/>
      <c r="SEL9" s="761"/>
      <c r="SEM9" s="761"/>
      <c r="SEN9" s="761"/>
      <c r="SEO9" s="761"/>
      <c r="SEP9" s="761"/>
      <c r="SEQ9" s="761"/>
      <c r="SER9" s="761"/>
      <c r="SES9" s="761"/>
      <c r="SET9" s="761"/>
      <c r="SEU9" s="761"/>
      <c r="SEV9" s="761"/>
      <c r="SEW9" s="761"/>
      <c r="SEX9" s="761"/>
      <c r="SEY9" s="761"/>
      <c r="SEZ9" s="761"/>
      <c r="SFA9" s="761"/>
      <c r="SFB9" s="761"/>
      <c r="SFC9" s="761"/>
      <c r="SFD9" s="761"/>
      <c r="SFE9" s="761"/>
      <c r="SFF9" s="761"/>
      <c r="SFG9" s="761"/>
      <c r="SFH9" s="761"/>
      <c r="SFI9" s="761"/>
      <c r="SFJ9" s="761"/>
      <c r="SFK9" s="761"/>
      <c r="SFL9" s="761"/>
      <c r="SFM9" s="761"/>
      <c r="SFN9" s="761"/>
      <c r="SFO9" s="761"/>
      <c r="SFP9" s="761"/>
      <c r="SFQ9" s="761"/>
      <c r="SFR9" s="761"/>
      <c r="SFS9" s="761"/>
      <c r="SFT9" s="761"/>
      <c r="SFU9" s="761"/>
      <c r="SFV9" s="761"/>
      <c r="SFW9" s="761"/>
      <c r="SFX9" s="761"/>
      <c r="SFY9" s="761"/>
      <c r="SFZ9" s="761"/>
      <c r="SGA9" s="761"/>
      <c r="SGB9" s="761"/>
      <c r="SGC9" s="761"/>
      <c r="SGD9" s="761"/>
      <c r="SGE9" s="761"/>
      <c r="SGF9" s="761"/>
      <c r="SGG9" s="761"/>
      <c r="SGH9" s="761"/>
      <c r="SGI9" s="761"/>
      <c r="SGJ9" s="761"/>
      <c r="SGK9" s="761"/>
      <c r="SGL9" s="761"/>
      <c r="SGM9" s="761"/>
      <c r="SGN9" s="761"/>
      <c r="SGO9" s="761"/>
      <c r="SGP9" s="761"/>
      <c r="SGQ9" s="761"/>
      <c r="SGR9" s="761"/>
      <c r="SGS9" s="761"/>
      <c r="SGT9" s="761"/>
      <c r="SGU9" s="761"/>
      <c r="SGV9" s="761"/>
      <c r="SGW9" s="761"/>
      <c r="SGX9" s="761"/>
      <c r="SGY9" s="761"/>
      <c r="SGZ9" s="761"/>
      <c r="SHA9" s="761"/>
      <c r="SHB9" s="761"/>
      <c r="SHC9" s="761"/>
      <c r="SHD9" s="761"/>
      <c r="SHE9" s="761"/>
      <c r="SHF9" s="761"/>
      <c r="SHG9" s="761"/>
      <c r="SHH9" s="761"/>
      <c r="SHI9" s="761"/>
      <c r="SHJ9" s="761"/>
      <c r="SHK9" s="761"/>
      <c r="SHL9" s="761"/>
      <c r="SHM9" s="761"/>
      <c r="SHN9" s="761"/>
      <c r="SHO9" s="761"/>
      <c r="SHP9" s="761"/>
      <c r="SHQ9" s="761"/>
      <c r="SHR9" s="761"/>
      <c r="SHS9" s="761"/>
      <c r="SHT9" s="761"/>
      <c r="SHU9" s="761"/>
      <c r="SHV9" s="761"/>
      <c r="SHW9" s="761"/>
      <c r="SHX9" s="761"/>
      <c r="SHY9" s="761"/>
      <c r="SHZ9" s="761"/>
      <c r="SIA9" s="761"/>
      <c r="SIB9" s="761"/>
      <c r="SIC9" s="761"/>
      <c r="SID9" s="761"/>
      <c r="SIE9" s="761"/>
      <c r="SIF9" s="761"/>
      <c r="SIG9" s="761"/>
      <c r="SIH9" s="761"/>
      <c r="SII9" s="761"/>
      <c r="SIJ9" s="761"/>
      <c r="SIK9" s="761"/>
      <c r="SIL9" s="761"/>
      <c r="SIM9" s="761"/>
      <c r="SIN9" s="761"/>
      <c r="SIO9" s="761"/>
      <c r="SIP9" s="761"/>
      <c r="SIQ9" s="761"/>
      <c r="SIR9" s="761"/>
      <c r="SIS9" s="761"/>
      <c r="SIT9" s="761"/>
      <c r="SIU9" s="761"/>
      <c r="SIV9" s="761"/>
      <c r="SIW9" s="761"/>
      <c r="SIX9" s="761"/>
      <c r="SIY9" s="761"/>
      <c r="SIZ9" s="761"/>
      <c r="SJA9" s="761"/>
      <c r="SJB9" s="761"/>
      <c r="SJC9" s="761"/>
      <c r="SJD9" s="761"/>
      <c r="SJE9" s="761"/>
      <c r="SJF9" s="761"/>
      <c r="SJG9" s="761"/>
      <c r="SJH9" s="761"/>
      <c r="SJI9" s="761"/>
      <c r="SJJ9" s="761"/>
      <c r="SJK9" s="761"/>
      <c r="SJL9" s="761"/>
      <c r="SJM9" s="761"/>
      <c r="SJN9" s="761"/>
      <c r="SJO9" s="761"/>
      <c r="SJP9" s="761"/>
      <c r="SJQ9" s="761"/>
      <c r="SJR9" s="761"/>
      <c r="SJS9" s="761"/>
      <c r="SJT9" s="761"/>
      <c r="SJU9" s="761"/>
      <c r="SJV9" s="761"/>
      <c r="SJW9" s="761"/>
      <c r="SJX9" s="761"/>
      <c r="SJY9" s="761"/>
      <c r="SJZ9" s="761"/>
      <c r="SKA9" s="761"/>
      <c r="SKB9" s="761"/>
      <c r="SKC9" s="761"/>
      <c r="SKD9" s="761"/>
      <c r="SKE9" s="761"/>
      <c r="SKF9" s="761"/>
      <c r="SKG9" s="761"/>
      <c r="SKH9" s="761"/>
      <c r="SKI9" s="761"/>
      <c r="SKJ9" s="761"/>
      <c r="SKK9" s="761"/>
      <c r="SKL9" s="761"/>
      <c r="SKM9" s="761"/>
      <c r="SKN9" s="761"/>
      <c r="SKO9" s="761"/>
      <c r="SKP9" s="761"/>
      <c r="SKQ9" s="761"/>
      <c r="SKR9" s="761"/>
      <c r="SKS9" s="761"/>
      <c r="SKT9" s="761"/>
      <c r="SKU9" s="761"/>
      <c r="SKV9" s="761"/>
      <c r="SKW9" s="761"/>
      <c r="SKX9" s="761"/>
      <c r="SKY9" s="761"/>
      <c r="SKZ9" s="761"/>
      <c r="SLA9" s="761"/>
      <c r="SLB9" s="761"/>
      <c r="SLC9" s="761"/>
      <c r="SLD9" s="761"/>
      <c r="SLE9" s="761"/>
      <c r="SLF9" s="761"/>
      <c r="SLG9" s="761"/>
      <c r="SLH9" s="761"/>
      <c r="SLI9" s="761"/>
      <c r="SLJ9" s="761"/>
      <c r="SLK9" s="761"/>
      <c r="SLL9" s="761"/>
      <c r="SLM9" s="761"/>
      <c r="SLN9" s="761"/>
      <c r="SLO9" s="761"/>
      <c r="SLP9" s="761"/>
      <c r="SLQ9" s="761"/>
      <c r="SLR9" s="761"/>
      <c r="SLS9" s="761"/>
      <c r="SLT9" s="761"/>
      <c r="SLU9" s="761"/>
      <c r="SLV9" s="761"/>
      <c r="SLW9" s="761"/>
      <c r="SLX9" s="761"/>
      <c r="SLY9" s="761"/>
      <c r="SLZ9" s="761"/>
      <c r="SMA9" s="761"/>
      <c r="SMB9" s="761"/>
      <c r="SMC9" s="761"/>
      <c r="SMD9" s="761"/>
      <c r="SME9" s="761"/>
      <c r="SMF9" s="761"/>
      <c r="SMG9" s="761"/>
      <c r="SMH9" s="761"/>
      <c r="SMI9" s="761"/>
      <c r="SMJ9" s="761"/>
      <c r="SMK9" s="761"/>
      <c r="SML9" s="761"/>
      <c r="SMM9" s="761"/>
      <c r="SMN9" s="761"/>
      <c r="SMO9" s="761"/>
      <c r="SMP9" s="761"/>
      <c r="SMQ9" s="761"/>
      <c r="SMR9" s="761"/>
      <c r="SMS9" s="761"/>
      <c r="SMT9" s="761"/>
      <c r="SMU9" s="761"/>
      <c r="SMV9" s="761"/>
      <c r="SMW9" s="761"/>
      <c r="SMX9" s="761"/>
      <c r="SMY9" s="761"/>
      <c r="SMZ9" s="761"/>
      <c r="SNA9" s="761"/>
      <c r="SNB9" s="761"/>
      <c r="SNC9" s="761"/>
      <c r="SND9" s="761"/>
      <c r="SNE9" s="761"/>
      <c r="SNF9" s="761"/>
      <c r="SNG9" s="761"/>
      <c r="SNH9" s="761"/>
      <c r="SNI9" s="761"/>
      <c r="SNJ9" s="761"/>
      <c r="SNK9" s="761"/>
      <c r="SNL9" s="761"/>
      <c r="SNM9" s="761"/>
      <c r="SNN9" s="761"/>
      <c r="SNO9" s="761"/>
      <c r="SNP9" s="761"/>
      <c r="SNQ9" s="761"/>
      <c r="SNR9" s="761"/>
      <c r="SNS9" s="761"/>
      <c r="SNT9" s="761"/>
      <c r="SNU9" s="761"/>
      <c r="SNV9" s="761"/>
      <c r="SNW9" s="761"/>
      <c r="SNX9" s="761"/>
      <c r="SNY9" s="761"/>
      <c r="SNZ9" s="761"/>
      <c r="SOA9" s="761"/>
      <c r="SOB9" s="761"/>
      <c r="SOC9" s="761"/>
      <c r="SOD9" s="761"/>
      <c r="SOE9" s="761"/>
      <c r="SOF9" s="761"/>
      <c r="SOG9" s="761"/>
      <c r="SOH9" s="761"/>
      <c r="SOI9" s="761"/>
      <c r="SOJ9" s="761"/>
      <c r="SOK9" s="761"/>
      <c r="SOL9" s="761"/>
      <c r="SOM9" s="761"/>
      <c r="SON9" s="761"/>
      <c r="SOO9" s="761"/>
      <c r="SOP9" s="761"/>
      <c r="SOQ9" s="761"/>
      <c r="SOR9" s="761"/>
      <c r="SOS9" s="761"/>
      <c r="SOT9" s="761"/>
      <c r="SOU9" s="761"/>
      <c r="SOV9" s="761"/>
      <c r="SOW9" s="761"/>
      <c r="SOX9" s="761"/>
      <c r="SOY9" s="761"/>
      <c r="SOZ9" s="761"/>
      <c r="SPA9" s="761"/>
      <c r="SPB9" s="761"/>
      <c r="SPC9" s="761"/>
      <c r="SPD9" s="761"/>
      <c r="SPE9" s="761"/>
      <c r="SPF9" s="761"/>
      <c r="SPG9" s="761"/>
      <c r="SPH9" s="761"/>
      <c r="SPI9" s="761"/>
      <c r="SPJ9" s="761"/>
      <c r="SPK9" s="761"/>
      <c r="SPL9" s="761"/>
      <c r="SPM9" s="761"/>
      <c r="SPN9" s="761"/>
      <c r="SPO9" s="761"/>
      <c r="SPP9" s="761"/>
      <c r="SPQ9" s="761"/>
      <c r="SPR9" s="761"/>
      <c r="SPS9" s="761"/>
      <c r="SPT9" s="761"/>
      <c r="SPU9" s="761"/>
      <c r="SPV9" s="761"/>
      <c r="SPW9" s="761"/>
      <c r="SPX9" s="761"/>
      <c r="SPY9" s="761"/>
      <c r="SPZ9" s="761"/>
      <c r="SQA9" s="761"/>
      <c r="SQB9" s="761"/>
      <c r="SQC9" s="761"/>
      <c r="SQD9" s="761"/>
      <c r="SQE9" s="761"/>
      <c r="SQF9" s="761"/>
      <c r="SQG9" s="761"/>
      <c r="SQH9" s="761"/>
      <c r="SQI9" s="761"/>
      <c r="SQJ9" s="761"/>
      <c r="SQK9" s="761"/>
      <c r="SQL9" s="761"/>
      <c r="SQM9" s="761"/>
      <c r="SQN9" s="761"/>
      <c r="SQO9" s="761"/>
      <c r="SQP9" s="761"/>
      <c r="SQQ9" s="761"/>
      <c r="SQR9" s="761"/>
      <c r="SQS9" s="761"/>
      <c r="SQT9" s="761"/>
      <c r="SQU9" s="761"/>
      <c r="SQV9" s="761"/>
      <c r="SQW9" s="761"/>
      <c r="SQX9" s="761"/>
      <c r="SQY9" s="761"/>
      <c r="SQZ9" s="761"/>
      <c r="SRA9" s="761"/>
      <c r="SRB9" s="761"/>
      <c r="SRC9" s="761"/>
      <c r="SRD9" s="761"/>
      <c r="SRE9" s="761"/>
      <c r="SRF9" s="761"/>
      <c r="SRG9" s="761"/>
      <c r="SRH9" s="761"/>
      <c r="SRI9" s="761"/>
      <c r="SRJ9" s="761"/>
      <c r="SRK9" s="761"/>
      <c r="SRL9" s="761"/>
      <c r="SRM9" s="761"/>
      <c r="SRN9" s="761"/>
      <c r="SRO9" s="761"/>
      <c r="SRP9" s="761"/>
      <c r="SRQ9" s="761"/>
      <c r="SRR9" s="761"/>
      <c r="SRS9" s="761"/>
      <c r="SRT9" s="761"/>
      <c r="SRU9" s="761"/>
      <c r="SRV9" s="761"/>
      <c r="SRW9" s="761"/>
      <c r="SRX9" s="761"/>
      <c r="SRY9" s="761"/>
      <c r="SRZ9" s="761"/>
      <c r="SSA9" s="761"/>
      <c r="SSB9" s="761"/>
      <c r="SSC9" s="761"/>
      <c r="SSD9" s="761"/>
      <c r="SSE9" s="761"/>
      <c r="SSF9" s="761"/>
      <c r="SSG9" s="761"/>
      <c r="SSH9" s="761"/>
      <c r="SSI9" s="761"/>
      <c r="SSJ9" s="761"/>
      <c r="SSK9" s="761"/>
      <c r="SSL9" s="761"/>
      <c r="SSM9" s="761"/>
      <c r="SSN9" s="761"/>
      <c r="SSO9" s="761"/>
      <c r="SSP9" s="761"/>
      <c r="SSQ9" s="761"/>
      <c r="SSR9" s="761"/>
      <c r="SSS9" s="761"/>
      <c r="SST9" s="761"/>
      <c r="SSU9" s="761"/>
      <c r="SSV9" s="761"/>
      <c r="SSW9" s="761"/>
      <c r="SSX9" s="761"/>
      <c r="SSY9" s="761"/>
      <c r="SSZ9" s="761"/>
      <c r="STA9" s="761"/>
      <c r="STB9" s="761"/>
      <c r="STC9" s="761"/>
      <c r="STD9" s="761"/>
      <c r="STE9" s="761"/>
      <c r="STF9" s="761"/>
      <c r="STG9" s="761"/>
      <c r="STH9" s="761"/>
      <c r="STI9" s="761"/>
      <c r="STJ9" s="761"/>
      <c r="STK9" s="761"/>
      <c r="STL9" s="761"/>
      <c r="STM9" s="761"/>
      <c r="STN9" s="761"/>
      <c r="STO9" s="761"/>
      <c r="STP9" s="761"/>
      <c r="STQ9" s="761"/>
      <c r="STR9" s="761"/>
      <c r="STS9" s="761"/>
      <c r="STT9" s="761"/>
      <c r="STU9" s="761"/>
      <c r="STV9" s="761"/>
      <c r="STW9" s="761"/>
      <c r="STX9" s="761"/>
      <c r="STY9" s="761"/>
      <c r="STZ9" s="761"/>
      <c r="SUA9" s="761"/>
      <c r="SUB9" s="761"/>
      <c r="SUC9" s="761"/>
      <c r="SUD9" s="761"/>
      <c r="SUE9" s="761"/>
      <c r="SUF9" s="761"/>
      <c r="SUG9" s="761"/>
      <c r="SUH9" s="761"/>
      <c r="SUI9" s="761"/>
      <c r="SUJ9" s="761"/>
      <c r="SUK9" s="761"/>
      <c r="SUL9" s="761"/>
      <c r="SUM9" s="761"/>
      <c r="SUN9" s="761"/>
      <c r="SUO9" s="761"/>
      <c r="SUP9" s="761"/>
      <c r="SUQ9" s="761"/>
      <c r="SUR9" s="761"/>
      <c r="SUS9" s="761"/>
      <c r="SUT9" s="761"/>
      <c r="SUU9" s="761"/>
      <c r="SUV9" s="761"/>
      <c r="SUW9" s="761"/>
      <c r="SUX9" s="761"/>
      <c r="SUY9" s="761"/>
      <c r="SUZ9" s="761"/>
      <c r="SVA9" s="761"/>
      <c r="SVB9" s="761"/>
      <c r="SVC9" s="761"/>
      <c r="SVD9" s="761"/>
      <c r="SVE9" s="761"/>
      <c r="SVF9" s="761"/>
      <c r="SVG9" s="761"/>
      <c r="SVH9" s="761"/>
      <c r="SVI9" s="761"/>
      <c r="SVJ9" s="761"/>
      <c r="SVK9" s="761"/>
      <c r="SVL9" s="761"/>
      <c r="SVM9" s="761"/>
      <c r="SVN9" s="761"/>
      <c r="SVO9" s="761"/>
      <c r="SVP9" s="761"/>
      <c r="SVQ9" s="761"/>
      <c r="SVR9" s="761"/>
      <c r="SVS9" s="761"/>
      <c r="SVT9" s="761"/>
      <c r="SVU9" s="761"/>
      <c r="SVV9" s="761"/>
      <c r="SVW9" s="761"/>
      <c r="SVX9" s="761"/>
      <c r="SVY9" s="761"/>
      <c r="SVZ9" s="761"/>
      <c r="SWA9" s="761"/>
      <c r="SWB9" s="761"/>
      <c r="SWC9" s="761"/>
      <c r="SWD9" s="761"/>
      <c r="SWE9" s="761"/>
      <c r="SWF9" s="761"/>
      <c r="SWG9" s="761"/>
      <c r="SWH9" s="761"/>
      <c r="SWI9" s="761"/>
      <c r="SWJ9" s="761"/>
      <c r="SWK9" s="761"/>
      <c r="SWL9" s="761"/>
      <c r="SWM9" s="761"/>
      <c r="SWN9" s="761"/>
      <c r="SWO9" s="761"/>
      <c r="SWP9" s="761"/>
      <c r="SWQ9" s="761"/>
      <c r="SWR9" s="761"/>
      <c r="SWS9" s="761"/>
      <c r="SWT9" s="761"/>
      <c r="SWU9" s="761"/>
      <c r="SWV9" s="761"/>
      <c r="SWW9" s="761"/>
      <c r="SWX9" s="761"/>
      <c r="SWY9" s="761"/>
      <c r="SWZ9" s="761"/>
      <c r="SXA9" s="761"/>
      <c r="SXB9" s="761"/>
      <c r="SXC9" s="761"/>
      <c r="SXD9" s="761"/>
      <c r="SXE9" s="761"/>
      <c r="SXF9" s="761"/>
      <c r="SXG9" s="761"/>
      <c r="SXH9" s="761"/>
      <c r="SXI9" s="761"/>
      <c r="SXJ9" s="761"/>
      <c r="SXK9" s="761"/>
      <c r="SXL9" s="761"/>
      <c r="SXM9" s="761"/>
      <c r="SXN9" s="761"/>
      <c r="SXO9" s="761"/>
      <c r="SXP9" s="761"/>
      <c r="SXQ9" s="761"/>
      <c r="SXR9" s="761"/>
      <c r="SXS9" s="761"/>
      <c r="SXT9" s="761"/>
      <c r="SXU9" s="761"/>
      <c r="SXV9" s="761"/>
      <c r="SXW9" s="761"/>
      <c r="SXX9" s="761"/>
      <c r="SXY9" s="761"/>
      <c r="SXZ9" s="761"/>
      <c r="SYA9" s="761"/>
      <c r="SYB9" s="761"/>
      <c r="SYC9" s="761"/>
      <c r="SYD9" s="761"/>
      <c r="SYE9" s="761"/>
      <c r="SYF9" s="761"/>
      <c r="SYG9" s="761"/>
      <c r="SYH9" s="761"/>
      <c r="SYI9" s="761"/>
      <c r="SYJ9" s="761"/>
      <c r="SYK9" s="761"/>
      <c r="SYL9" s="761"/>
      <c r="SYM9" s="761"/>
      <c r="SYN9" s="761"/>
      <c r="SYO9" s="761"/>
      <c r="SYP9" s="761"/>
      <c r="SYQ9" s="761"/>
      <c r="SYR9" s="761"/>
      <c r="SYS9" s="761"/>
      <c r="SYT9" s="761"/>
      <c r="SYU9" s="761"/>
      <c r="SYV9" s="761"/>
      <c r="SYW9" s="761"/>
      <c r="SYX9" s="761"/>
      <c r="SYY9" s="761"/>
      <c r="SYZ9" s="761"/>
      <c r="SZA9" s="761"/>
      <c r="SZB9" s="761"/>
      <c r="SZC9" s="761"/>
      <c r="SZD9" s="761"/>
      <c r="SZE9" s="761"/>
      <c r="SZF9" s="761"/>
      <c r="SZG9" s="761"/>
      <c r="SZH9" s="761"/>
      <c r="SZI9" s="761"/>
      <c r="SZJ9" s="761"/>
      <c r="SZK9" s="761"/>
      <c r="SZL9" s="761"/>
      <c r="SZM9" s="761"/>
      <c r="SZN9" s="761"/>
      <c r="SZO9" s="761"/>
      <c r="SZP9" s="761"/>
      <c r="SZQ9" s="761"/>
      <c r="SZR9" s="761"/>
      <c r="SZS9" s="761"/>
      <c r="SZT9" s="761"/>
      <c r="SZU9" s="761"/>
      <c r="SZV9" s="761"/>
      <c r="SZW9" s="761"/>
      <c r="SZX9" s="761"/>
      <c r="SZY9" s="761"/>
      <c r="SZZ9" s="761"/>
      <c r="TAA9" s="761"/>
      <c r="TAB9" s="761"/>
      <c r="TAC9" s="761"/>
      <c r="TAD9" s="761"/>
      <c r="TAE9" s="761"/>
      <c r="TAF9" s="761"/>
      <c r="TAG9" s="761"/>
      <c r="TAH9" s="761"/>
      <c r="TAI9" s="761"/>
      <c r="TAJ9" s="761"/>
      <c r="TAK9" s="761"/>
      <c r="TAL9" s="761"/>
      <c r="TAM9" s="761"/>
      <c r="TAN9" s="761"/>
      <c r="TAO9" s="761"/>
      <c r="TAP9" s="761"/>
      <c r="TAQ9" s="761"/>
      <c r="TAR9" s="761"/>
      <c r="TAS9" s="761"/>
      <c r="TAT9" s="761"/>
      <c r="TAU9" s="761"/>
      <c r="TAV9" s="761"/>
      <c r="TAW9" s="761"/>
      <c r="TAX9" s="761"/>
      <c r="TAY9" s="761"/>
      <c r="TAZ9" s="761"/>
      <c r="TBA9" s="761"/>
      <c r="TBB9" s="761"/>
      <c r="TBC9" s="761"/>
      <c r="TBD9" s="761"/>
      <c r="TBE9" s="761"/>
      <c r="TBF9" s="761"/>
      <c r="TBG9" s="761"/>
      <c r="TBH9" s="761"/>
      <c r="TBI9" s="761"/>
      <c r="TBJ9" s="761"/>
      <c r="TBK9" s="761"/>
      <c r="TBL9" s="761"/>
      <c r="TBM9" s="761"/>
      <c r="TBN9" s="761"/>
      <c r="TBO9" s="761"/>
      <c r="TBP9" s="761"/>
      <c r="TBQ9" s="761"/>
      <c r="TBR9" s="761"/>
      <c r="TBS9" s="761"/>
      <c r="TBT9" s="761"/>
      <c r="TBU9" s="761"/>
      <c r="TBV9" s="761"/>
      <c r="TBW9" s="761"/>
      <c r="TBX9" s="761"/>
      <c r="TBY9" s="761"/>
      <c r="TBZ9" s="761"/>
      <c r="TCA9" s="761"/>
      <c r="TCB9" s="761"/>
      <c r="TCC9" s="761"/>
      <c r="TCD9" s="761"/>
      <c r="TCE9" s="761"/>
      <c r="TCF9" s="761"/>
      <c r="TCG9" s="761"/>
      <c r="TCH9" s="761"/>
      <c r="TCI9" s="761"/>
      <c r="TCJ9" s="761"/>
      <c r="TCK9" s="761"/>
      <c r="TCL9" s="761"/>
      <c r="TCM9" s="761"/>
      <c r="TCN9" s="761"/>
      <c r="TCO9" s="761"/>
      <c r="TCP9" s="761"/>
      <c r="TCQ9" s="761"/>
      <c r="TCR9" s="761"/>
      <c r="TCS9" s="761"/>
      <c r="TCT9" s="761"/>
      <c r="TCU9" s="761"/>
      <c r="TCV9" s="761"/>
      <c r="TCW9" s="761"/>
      <c r="TCX9" s="761"/>
      <c r="TCY9" s="761"/>
      <c r="TCZ9" s="761"/>
      <c r="TDA9" s="761"/>
      <c r="TDB9" s="761"/>
      <c r="TDC9" s="761"/>
      <c r="TDD9" s="761"/>
      <c r="TDE9" s="761"/>
      <c r="TDF9" s="761"/>
      <c r="TDG9" s="761"/>
      <c r="TDH9" s="761"/>
      <c r="TDI9" s="761"/>
      <c r="TDJ9" s="761"/>
      <c r="TDK9" s="761"/>
      <c r="TDL9" s="761"/>
      <c r="TDM9" s="761"/>
      <c r="TDN9" s="761"/>
      <c r="TDO9" s="761"/>
      <c r="TDP9" s="761"/>
      <c r="TDQ9" s="761"/>
      <c r="TDR9" s="761"/>
      <c r="TDS9" s="761"/>
      <c r="TDT9" s="761"/>
      <c r="TDU9" s="761"/>
      <c r="TDV9" s="761"/>
      <c r="TDW9" s="761"/>
      <c r="TDX9" s="761"/>
      <c r="TDY9" s="761"/>
      <c r="TDZ9" s="761"/>
      <c r="TEA9" s="761"/>
      <c r="TEB9" s="761"/>
      <c r="TEC9" s="761"/>
      <c r="TED9" s="761"/>
      <c r="TEE9" s="761"/>
      <c r="TEF9" s="761"/>
      <c r="TEG9" s="761"/>
      <c r="TEH9" s="761"/>
      <c r="TEI9" s="761"/>
      <c r="TEJ9" s="761"/>
      <c r="TEK9" s="761"/>
      <c r="TEL9" s="761"/>
      <c r="TEM9" s="761"/>
      <c r="TEN9" s="761"/>
      <c r="TEO9" s="761"/>
      <c r="TEP9" s="761"/>
      <c r="TEQ9" s="761"/>
      <c r="TER9" s="761"/>
      <c r="TES9" s="761"/>
      <c r="TET9" s="761"/>
      <c r="TEU9" s="761"/>
      <c r="TEV9" s="761"/>
      <c r="TEW9" s="761"/>
      <c r="TEX9" s="761"/>
      <c r="TEY9" s="761"/>
      <c r="TEZ9" s="761"/>
      <c r="TFA9" s="761"/>
      <c r="TFB9" s="761"/>
      <c r="TFC9" s="761"/>
      <c r="TFD9" s="761"/>
      <c r="TFE9" s="761"/>
      <c r="TFF9" s="761"/>
      <c r="TFG9" s="761"/>
      <c r="TFH9" s="761"/>
      <c r="TFI9" s="761"/>
      <c r="TFJ9" s="761"/>
      <c r="TFK9" s="761"/>
      <c r="TFL9" s="761"/>
      <c r="TFM9" s="761"/>
      <c r="TFN9" s="761"/>
      <c r="TFO9" s="761"/>
      <c r="TFP9" s="761"/>
      <c r="TFQ9" s="761"/>
      <c r="TFR9" s="761"/>
      <c r="TFS9" s="761"/>
      <c r="TFT9" s="761"/>
      <c r="TFU9" s="761"/>
      <c r="TFV9" s="761"/>
      <c r="TFW9" s="761"/>
      <c r="TFX9" s="761"/>
      <c r="TFY9" s="761"/>
      <c r="TFZ9" s="761"/>
      <c r="TGA9" s="761"/>
      <c r="TGB9" s="761"/>
      <c r="TGC9" s="761"/>
      <c r="TGD9" s="761"/>
      <c r="TGE9" s="761"/>
      <c r="TGF9" s="761"/>
      <c r="TGG9" s="761"/>
      <c r="TGH9" s="761"/>
      <c r="TGI9" s="761"/>
      <c r="TGJ9" s="761"/>
      <c r="TGK9" s="761"/>
      <c r="TGL9" s="761"/>
      <c r="TGM9" s="761"/>
      <c r="TGN9" s="761"/>
      <c r="TGO9" s="761"/>
      <c r="TGP9" s="761"/>
      <c r="TGQ9" s="761"/>
      <c r="TGR9" s="761"/>
      <c r="TGS9" s="761"/>
      <c r="TGT9" s="761"/>
      <c r="TGU9" s="761"/>
      <c r="TGV9" s="761"/>
      <c r="TGW9" s="761"/>
      <c r="TGX9" s="761"/>
      <c r="TGY9" s="761"/>
      <c r="TGZ9" s="761"/>
      <c r="THA9" s="761"/>
      <c r="THB9" s="761"/>
      <c r="THC9" s="761"/>
      <c r="THD9" s="761"/>
      <c r="THE9" s="761"/>
      <c r="THF9" s="761"/>
      <c r="THG9" s="761"/>
      <c r="THH9" s="761"/>
      <c r="THI9" s="761"/>
      <c r="THJ9" s="761"/>
      <c r="THK9" s="761"/>
      <c r="THL9" s="761"/>
      <c r="THM9" s="761"/>
      <c r="THN9" s="761"/>
      <c r="THO9" s="761"/>
      <c r="THP9" s="761"/>
      <c r="THQ9" s="761"/>
      <c r="THR9" s="761"/>
      <c r="THS9" s="761"/>
      <c r="THT9" s="761"/>
      <c r="THU9" s="761"/>
      <c r="THV9" s="761"/>
      <c r="THW9" s="761"/>
      <c r="THX9" s="761"/>
      <c r="THY9" s="761"/>
      <c r="THZ9" s="761"/>
      <c r="TIA9" s="761"/>
      <c r="TIB9" s="761"/>
      <c r="TIC9" s="761"/>
      <c r="TID9" s="761"/>
      <c r="TIE9" s="761"/>
      <c r="TIF9" s="761"/>
      <c r="TIG9" s="761"/>
      <c r="TIH9" s="761"/>
      <c r="TII9" s="761"/>
      <c r="TIJ9" s="761"/>
      <c r="TIK9" s="761"/>
      <c r="TIL9" s="761"/>
      <c r="TIM9" s="761"/>
      <c r="TIN9" s="761"/>
      <c r="TIO9" s="761"/>
      <c r="TIP9" s="761"/>
      <c r="TIQ9" s="761"/>
      <c r="TIR9" s="761"/>
      <c r="TIS9" s="761"/>
      <c r="TIT9" s="761"/>
      <c r="TIU9" s="761"/>
      <c r="TIV9" s="761"/>
      <c r="TIW9" s="761"/>
      <c r="TIX9" s="761"/>
      <c r="TIY9" s="761"/>
      <c r="TIZ9" s="761"/>
      <c r="TJA9" s="761"/>
      <c r="TJB9" s="761"/>
      <c r="TJC9" s="761"/>
      <c r="TJD9" s="761"/>
      <c r="TJE9" s="761"/>
      <c r="TJF9" s="761"/>
      <c r="TJG9" s="761"/>
      <c r="TJH9" s="761"/>
      <c r="TJI9" s="761"/>
      <c r="TJJ9" s="761"/>
      <c r="TJK9" s="761"/>
      <c r="TJL9" s="761"/>
      <c r="TJM9" s="761"/>
      <c r="TJN9" s="761"/>
      <c r="TJO9" s="761"/>
      <c r="TJP9" s="761"/>
      <c r="TJQ9" s="761"/>
      <c r="TJR9" s="761"/>
      <c r="TJS9" s="761"/>
      <c r="TJT9" s="761"/>
      <c r="TJU9" s="761"/>
      <c r="TJV9" s="761"/>
      <c r="TJW9" s="761"/>
      <c r="TJX9" s="761"/>
      <c r="TJY9" s="761"/>
      <c r="TJZ9" s="761"/>
      <c r="TKA9" s="761"/>
      <c r="TKB9" s="761"/>
      <c r="TKC9" s="761"/>
      <c r="TKD9" s="761"/>
      <c r="TKE9" s="761"/>
      <c r="TKF9" s="761"/>
      <c r="TKG9" s="761"/>
      <c r="TKH9" s="761"/>
      <c r="TKI9" s="761"/>
      <c r="TKJ9" s="761"/>
      <c r="TKK9" s="761"/>
      <c r="TKL9" s="761"/>
      <c r="TKM9" s="761"/>
      <c r="TKN9" s="761"/>
      <c r="TKO9" s="761"/>
      <c r="TKP9" s="761"/>
      <c r="TKQ9" s="761"/>
      <c r="TKR9" s="761"/>
      <c r="TKS9" s="761"/>
      <c r="TKT9" s="761"/>
      <c r="TKU9" s="761"/>
      <c r="TKV9" s="761"/>
      <c r="TKW9" s="761"/>
      <c r="TKX9" s="761"/>
      <c r="TKY9" s="761"/>
      <c r="TKZ9" s="761"/>
      <c r="TLA9" s="761"/>
      <c r="TLB9" s="761"/>
      <c r="TLC9" s="761"/>
      <c r="TLD9" s="761"/>
      <c r="TLE9" s="761"/>
      <c r="TLF9" s="761"/>
      <c r="TLG9" s="761"/>
      <c r="TLH9" s="761"/>
      <c r="TLI9" s="761"/>
      <c r="TLJ9" s="761"/>
      <c r="TLK9" s="761"/>
      <c r="TLL9" s="761"/>
      <c r="TLM9" s="761"/>
      <c r="TLN9" s="761"/>
      <c r="TLO9" s="761"/>
      <c r="TLP9" s="761"/>
      <c r="TLQ9" s="761"/>
      <c r="TLR9" s="761"/>
      <c r="TLS9" s="761"/>
      <c r="TLT9" s="761"/>
      <c r="TLU9" s="761"/>
      <c r="TLV9" s="761"/>
      <c r="TLW9" s="761"/>
      <c r="TLX9" s="761"/>
      <c r="TLY9" s="761"/>
      <c r="TLZ9" s="761"/>
      <c r="TMA9" s="761"/>
      <c r="TMB9" s="761"/>
      <c r="TMC9" s="761"/>
      <c r="TMD9" s="761"/>
      <c r="TME9" s="761"/>
      <c r="TMF9" s="761"/>
      <c r="TMG9" s="761"/>
      <c r="TMH9" s="761"/>
      <c r="TMI9" s="761"/>
      <c r="TMJ9" s="761"/>
      <c r="TMK9" s="761"/>
      <c r="TML9" s="761"/>
      <c r="TMM9" s="761"/>
      <c r="TMN9" s="761"/>
      <c r="TMO9" s="761"/>
      <c r="TMP9" s="761"/>
      <c r="TMQ9" s="761"/>
      <c r="TMR9" s="761"/>
      <c r="TMS9" s="761"/>
      <c r="TMT9" s="761"/>
      <c r="TMU9" s="761"/>
      <c r="TMV9" s="761"/>
      <c r="TMW9" s="761"/>
      <c r="TMX9" s="761"/>
      <c r="TMY9" s="761"/>
      <c r="TMZ9" s="761"/>
      <c r="TNA9" s="761"/>
      <c r="TNB9" s="761"/>
      <c r="TNC9" s="761"/>
      <c r="TND9" s="761"/>
      <c r="TNE9" s="761"/>
      <c r="TNF9" s="761"/>
      <c r="TNG9" s="761"/>
      <c r="TNH9" s="761"/>
      <c r="TNI9" s="761"/>
      <c r="TNJ9" s="761"/>
      <c r="TNK9" s="761"/>
      <c r="TNL9" s="761"/>
      <c r="TNM9" s="761"/>
      <c r="TNN9" s="761"/>
      <c r="TNO9" s="761"/>
      <c r="TNP9" s="761"/>
      <c r="TNQ9" s="761"/>
      <c r="TNR9" s="761"/>
      <c r="TNS9" s="761"/>
      <c r="TNT9" s="761"/>
      <c r="TNU9" s="761"/>
      <c r="TNV9" s="761"/>
      <c r="TNW9" s="761"/>
      <c r="TNX9" s="761"/>
      <c r="TNY9" s="761"/>
      <c r="TNZ9" s="761"/>
      <c r="TOA9" s="761"/>
      <c r="TOB9" s="761"/>
      <c r="TOC9" s="761"/>
      <c r="TOD9" s="761"/>
      <c r="TOE9" s="761"/>
      <c r="TOF9" s="761"/>
      <c r="TOG9" s="761"/>
      <c r="TOH9" s="761"/>
      <c r="TOI9" s="761"/>
      <c r="TOJ9" s="761"/>
      <c r="TOK9" s="761"/>
      <c r="TOL9" s="761"/>
      <c r="TOM9" s="761"/>
      <c r="TON9" s="761"/>
      <c r="TOO9" s="761"/>
      <c r="TOP9" s="761"/>
      <c r="TOQ9" s="761"/>
      <c r="TOR9" s="761"/>
      <c r="TOS9" s="761"/>
      <c r="TOT9" s="761"/>
      <c r="TOU9" s="761"/>
      <c r="TOV9" s="761"/>
      <c r="TOW9" s="761"/>
      <c r="TOX9" s="761"/>
      <c r="TOY9" s="761"/>
      <c r="TOZ9" s="761"/>
      <c r="TPA9" s="761"/>
      <c r="TPB9" s="761"/>
      <c r="TPC9" s="761"/>
      <c r="TPD9" s="761"/>
      <c r="TPE9" s="761"/>
      <c r="TPF9" s="761"/>
      <c r="TPG9" s="761"/>
      <c r="TPH9" s="761"/>
      <c r="TPI9" s="761"/>
      <c r="TPJ9" s="761"/>
      <c r="TPK9" s="761"/>
      <c r="TPL9" s="761"/>
      <c r="TPM9" s="761"/>
      <c r="TPN9" s="761"/>
      <c r="TPO9" s="761"/>
      <c r="TPP9" s="761"/>
      <c r="TPQ9" s="761"/>
      <c r="TPR9" s="761"/>
      <c r="TPS9" s="761"/>
      <c r="TPT9" s="761"/>
      <c r="TPU9" s="761"/>
      <c r="TPV9" s="761"/>
      <c r="TPW9" s="761"/>
      <c r="TPX9" s="761"/>
      <c r="TPY9" s="761"/>
      <c r="TPZ9" s="761"/>
      <c r="TQA9" s="761"/>
      <c r="TQB9" s="761"/>
      <c r="TQC9" s="761"/>
      <c r="TQD9" s="761"/>
      <c r="TQE9" s="761"/>
      <c r="TQF9" s="761"/>
      <c r="TQG9" s="761"/>
      <c r="TQH9" s="761"/>
      <c r="TQI9" s="761"/>
      <c r="TQJ9" s="761"/>
      <c r="TQK9" s="761"/>
      <c r="TQL9" s="761"/>
      <c r="TQM9" s="761"/>
      <c r="TQN9" s="761"/>
      <c r="TQO9" s="761"/>
      <c r="TQP9" s="761"/>
      <c r="TQQ9" s="761"/>
      <c r="TQR9" s="761"/>
      <c r="TQS9" s="761"/>
      <c r="TQT9" s="761"/>
      <c r="TQU9" s="761"/>
      <c r="TQV9" s="761"/>
      <c r="TQW9" s="761"/>
      <c r="TQX9" s="761"/>
      <c r="TQY9" s="761"/>
      <c r="TQZ9" s="761"/>
      <c r="TRA9" s="761"/>
      <c r="TRB9" s="761"/>
      <c r="TRC9" s="761"/>
      <c r="TRD9" s="761"/>
      <c r="TRE9" s="761"/>
      <c r="TRF9" s="761"/>
      <c r="TRG9" s="761"/>
      <c r="TRH9" s="761"/>
      <c r="TRI9" s="761"/>
      <c r="TRJ9" s="761"/>
      <c r="TRK9" s="761"/>
      <c r="TRL9" s="761"/>
      <c r="TRM9" s="761"/>
      <c r="TRN9" s="761"/>
      <c r="TRO9" s="761"/>
      <c r="TRP9" s="761"/>
      <c r="TRQ9" s="761"/>
      <c r="TRR9" s="761"/>
      <c r="TRS9" s="761"/>
      <c r="TRT9" s="761"/>
      <c r="TRU9" s="761"/>
      <c r="TRV9" s="761"/>
      <c r="TRW9" s="761"/>
      <c r="TRX9" s="761"/>
      <c r="TRY9" s="761"/>
      <c r="TRZ9" s="761"/>
      <c r="TSA9" s="761"/>
      <c r="TSB9" s="761"/>
      <c r="TSC9" s="761"/>
      <c r="TSD9" s="761"/>
      <c r="TSE9" s="761"/>
      <c r="TSF9" s="761"/>
      <c r="TSG9" s="761"/>
      <c r="TSH9" s="761"/>
      <c r="TSI9" s="761"/>
      <c r="TSJ9" s="761"/>
      <c r="TSK9" s="761"/>
      <c r="TSL9" s="761"/>
      <c r="TSM9" s="761"/>
      <c r="TSN9" s="761"/>
      <c r="TSO9" s="761"/>
      <c r="TSP9" s="761"/>
      <c r="TSQ9" s="761"/>
      <c r="TSR9" s="761"/>
      <c r="TSS9" s="761"/>
      <c r="TST9" s="761"/>
      <c r="TSU9" s="761"/>
      <c r="TSV9" s="761"/>
      <c r="TSW9" s="761"/>
      <c r="TSX9" s="761"/>
      <c r="TSY9" s="761"/>
      <c r="TSZ9" s="761"/>
      <c r="TTA9" s="761"/>
      <c r="TTB9" s="761"/>
      <c r="TTC9" s="761"/>
      <c r="TTD9" s="761"/>
      <c r="TTE9" s="761"/>
      <c r="TTF9" s="761"/>
      <c r="TTG9" s="761"/>
      <c r="TTH9" s="761"/>
      <c r="TTI9" s="761"/>
      <c r="TTJ9" s="761"/>
      <c r="TTK9" s="761"/>
      <c r="TTL9" s="761"/>
      <c r="TTM9" s="761"/>
      <c r="TTN9" s="761"/>
      <c r="TTO9" s="761"/>
      <c r="TTP9" s="761"/>
      <c r="TTQ9" s="761"/>
      <c r="TTR9" s="761"/>
      <c r="TTS9" s="761"/>
      <c r="TTT9" s="761"/>
      <c r="TTU9" s="761"/>
      <c r="TTV9" s="761"/>
      <c r="TTW9" s="761"/>
      <c r="TTX9" s="761"/>
      <c r="TTY9" s="761"/>
      <c r="TTZ9" s="761"/>
      <c r="TUA9" s="761"/>
      <c r="TUB9" s="761"/>
      <c r="TUC9" s="761"/>
      <c r="TUD9" s="761"/>
      <c r="TUE9" s="761"/>
      <c r="TUF9" s="761"/>
      <c r="TUG9" s="761"/>
      <c r="TUH9" s="761"/>
      <c r="TUI9" s="761"/>
      <c r="TUJ9" s="761"/>
      <c r="TUK9" s="761"/>
      <c r="TUL9" s="761"/>
      <c r="TUM9" s="761"/>
      <c r="TUN9" s="761"/>
      <c r="TUO9" s="761"/>
      <c r="TUP9" s="761"/>
      <c r="TUQ9" s="761"/>
      <c r="TUR9" s="761"/>
      <c r="TUS9" s="761"/>
      <c r="TUT9" s="761"/>
      <c r="TUU9" s="761"/>
      <c r="TUV9" s="761"/>
      <c r="TUW9" s="761"/>
      <c r="TUX9" s="761"/>
      <c r="TUY9" s="761"/>
      <c r="TUZ9" s="761"/>
      <c r="TVA9" s="761"/>
      <c r="TVB9" s="761"/>
      <c r="TVC9" s="761"/>
      <c r="TVD9" s="761"/>
      <c r="TVE9" s="761"/>
      <c r="TVF9" s="761"/>
      <c r="TVG9" s="761"/>
      <c r="TVH9" s="761"/>
      <c r="TVI9" s="761"/>
      <c r="TVJ9" s="761"/>
      <c r="TVK9" s="761"/>
      <c r="TVL9" s="761"/>
      <c r="TVM9" s="761"/>
      <c r="TVN9" s="761"/>
      <c r="TVO9" s="761"/>
      <c r="TVP9" s="761"/>
      <c r="TVQ9" s="761"/>
      <c r="TVR9" s="761"/>
      <c r="TVS9" s="761"/>
      <c r="TVT9" s="761"/>
      <c r="TVU9" s="761"/>
      <c r="TVV9" s="761"/>
      <c r="TVW9" s="761"/>
      <c r="TVX9" s="761"/>
      <c r="TVY9" s="761"/>
      <c r="TVZ9" s="761"/>
      <c r="TWA9" s="761"/>
      <c r="TWB9" s="761"/>
      <c r="TWC9" s="761"/>
      <c r="TWD9" s="761"/>
      <c r="TWE9" s="761"/>
      <c r="TWF9" s="761"/>
      <c r="TWG9" s="761"/>
      <c r="TWH9" s="761"/>
      <c r="TWI9" s="761"/>
      <c r="TWJ9" s="761"/>
      <c r="TWK9" s="761"/>
      <c r="TWL9" s="761"/>
      <c r="TWM9" s="761"/>
      <c r="TWN9" s="761"/>
      <c r="TWO9" s="761"/>
      <c r="TWP9" s="761"/>
      <c r="TWQ9" s="761"/>
      <c r="TWR9" s="761"/>
      <c r="TWS9" s="761"/>
      <c r="TWT9" s="761"/>
      <c r="TWU9" s="761"/>
      <c r="TWV9" s="761"/>
      <c r="TWW9" s="761"/>
      <c r="TWX9" s="761"/>
      <c r="TWY9" s="761"/>
      <c r="TWZ9" s="761"/>
      <c r="TXA9" s="761"/>
      <c r="TXB9" s="761"/>
      <c r="TXC9" s="761"/>
      <c r="TXD9" s="761"/>
      <c r="TXE9" s="761"/>
      <c r="TXF9" s="761"/>
      <c r="TXG9" s="761"/>
      <c r="TXH9" s="761"/>
      <c r="TXI9" s="761"/>
      <c r="TXJ9" s="761"/>
      <c r="TXK9" s="761"/>
      <c r="TXL9" s="761"/>
      <c r="TXM9" s="761"/>
      <c r="TXN9" s="761"/>
      <c r="TXO9" s="761"/>
      <c r="TXP9" s="761"/>
      <c r="TXQ9" s="761"/>
      <c r="TXR9" s="761"/>
      <c r="TXS9" s="761"/>
      <c r="TXT9" s="761"/>
      <c r="TXU9" s="761"/>
      <c r="TXV9" s="761"/>
      <c r="TXW9" s="761"/>
      <c r="TXX9" s="761"/>
      <c r="TXY9" s="761"/>
      <c r="TXZ9" s="761"/>
      <c r="TYA9" s="761"/>
      <c r="TYB9" s="761"/>
      <c r="TYC9" s="761"/>
      <c r="TYD9" s="761"/>
      <c r="TYE9" s="761"/>
      <c r="TYF9" s="761"/>
      <c r="TYG9" s="761"/>
      <c r="TYH9" s="761"/>
      <c r="TYI9" s="761"/>
      <c r="TYJ9" s="761"/>
      <c r="TYK9" s="761"/>
      <c r="TYL9" s="761"/>
      <c r="TYM9" s="761"/>
      <c r="TYN9" s="761"/>
      <c r="TYO9" s="761"/>
      <c r="TYP9" s="761"/>
      <c r="TYQ9" s="761"/>
      <c r="TYR9" s="761"/>
      <c r="TYS9" s="761"/>
      <c r="TYT9" s="761"/>
      <c r="TYU9" s="761"/>
      <c r="TYV9" s="761"/>
      <c r="TYW9" s="761"/>
      <c r="TYX9" s="761"/>
      <c r="TYY9" s="761"/>
      <c r="TYZ9" s="761"/>
      <c r="TZA9" s="761"/>
      <c r="TZB9" s="761"/>
      <c r="TZC9" s="761"/>
      <c r="TZD9" s="761"/>
      <c r="TZE9" s="761"/>
      <c r="TZF9" s="761"/>
      <c r="TZG9" s="761"/>
      <c r="TZH9" s="761"/>
      <c r="TZI9" s="761"/>
      <c r="TZJ9" s="761"/>
      <c r="TZK9" s="761"/>
      <c r="TZL9" s="761"/>
      <c r="TZM9" s="761"/>
      <c r="TZN9" s="761"/>
      <c r="TZO9" s="761"/>
      <c r="TZP9" s="761"/>
      <c r="TZQ9" s="761"/>
      <c r="TZR9" s="761"/>
      <c r="TZS9" s="761"/>
      <c r="TZT9" s="761"/>
      <c r="TZU9" s="761"/>
      <c r="TZV9" s="761"/>
      <c r="TZW9" s="761"/>
      <c r="TZX9" s="761"/>
      <c r="TZY9" s="761"/>
      <c r="TZZ9" s="761"/>
      <c r="UAA9" s="761"/>
      <c r="UAB9" s="761"/>
      <c r="UAC9" s="761"/>
      <c r="UAD9" s="761"/>
      <c r="UAE9" s="761"/>
      <c r="UAF9" s="761"/>
      <c r="UAG9" s="761"/>
      <c r="UAH9" s="761"/>
      <c r="UAI9" s="761"/>
      <c r="UAJ9" s="761"/>
      <c r="UAK9" s="761"/>
      <c r="UAL9" s="761"/>
      <c r="UAM9" s="761"/>
      <c r="UAN9" s="761"/>
      <c r="UAO9" s="761"/>
      <c r="UAP9" s="761"/>
      <c r="UAQ9" s="761"/>
      <c r="UAR9" s="761"/>
      <c r="UAS9" s="761"/>
      <c r="UAT9" s="761"/>
      <c r="UAU9" s="761"/>
      <c r="UAV9" s="761"/>
      <c r="UAW9" s="761"/>
      <c r="UAX9" s="761"/>
      <c r="UAY9" s="761"/>
      <c r="UAZ9" s="761"/>
      <c r="UBA9" s="761"/>
      <c r="UBB9" s="761"/>
      <c r="UBC9" s="761"/>
      <c r="UBD9" s="761"/>
      <c r="UBE9" s="761"/>
      <c r="UBF9" s="761"/>
      <c r="UBG9" s="761"/>
      <c r="UBH9" s="761"/>
      <c r="UBI9" s="761"/>
      <c r="UBJ9" s="761"/>
      <c r="UBK9" s="761"/>
      <c r="UBL9" s="761"/>
      <c r="UBM9" s="761"/>
      <c r="UBN9" s="761"/>
      <c r="UBO9" s="761"/>
      <c r="UBP9" s="761"/>
      <c r="UBQ9" s="761"/>
      <c r="UBR9" s="761"/>
      <c r="UBS9" s="761"/>
      <c r="UBT9" s="761"/>
      <c r="UBU9" s="761"/>
      <c r="UBV9" s="761"/>
      <c r="UBW9" s="761"/>
      <c r="UBX9" s="761"/>
      <c r="UBY9" s="761"/>
      <c r="UBZ9" s="761"/>
      <c r="UCA9" s="761"/>
      <c r="UCB9" s="761"/>
      <c r="UCC9" s="761"/>
      <c r="UCD9" s="761"/>
      <c r="UCE9" s="761"/>
      <c r="UCF9" s="761"/>
      <c r="UCG9" s="761"/>
      <c r="UCH9" s="761"/>
      <c r="UCI9" s="761"/>
      <c r="UCJ9" s="761"/>
      <c r="UCK9" s="761"/>
      <c r="UCL9" s="761"/>
      <c r="UCM9" s="761"/>
      <c r="UCN9" s="761"/>
      <c r="UCO9" s="761"/>
      <c r="UCP9" s="761"/>
      <c r="UCQ9" s="761"/>
      <c r="UCR9" s="761"/>
      <c r="UCS9" s="761"/>
      <c r="UCT9" s="761"/>
      <c r="UCU9" s="761"/>
      <c r="UCV9" s="761"/>
      <c r="UCW9" s="761"/>
      <c r="UCX9" s="761"/>
      <c r="UCY9" s="761"/>
      <c r="UCZ9" s="761"/>
      <c r="UDA9" s="761"/>
      <c r="UDB9" s="761"/>
      <c r="UDC9" s="761"/>
      <c r="UDD9" s="761"/>
      <c r="UDE9" s="761"/>
      <c r="UDF9" s="761"/>
      <c r="UDG9" s="761"/>
      <c r="UDH9" s="761"/>
      <c r="UDI9" s="761"/>
      <c r="UDJ9" s="761"/>
      <c r="UDK9" s="761"/>
      <c r="UDL9" s="761"/>
      <c r="UDM9" s="761"/>
      <c r="UDN9" s="761"/>
      <c r="UDO9" s="761"/>
      <c r="UDP9" s="761"/>
      <c r="UDQ9" s="761"/>
      <c r="UDR9" s="761"/>
      <c r="UDS9" s="761"/>
      <c r="UDT9" s="761"/>
      <c r="UDU9" s="761"/>
      <c r="UDV9" s="761"/>
      <c r="UDW9" s="761"/>
      <c r="UDX9" s="761"/>
      <c r="UDY9" s="761"/>
      <c r="UDZ9" s="761"/>
      <c r="UEA9" s="761"/>
      <c r="UEB9" s="761"/>
      <c r="UEC9" s="761"/>
      <c r="UED9" s="761"/>
      <c r="UEE9" s="761"/>
      <c r="UEF9" s="761"/>
      <c r="UEG9" s="761"/>
      <c r="UEH9" s="761"/>
      <c r="UEI9" s="761"/>
      <c r="UEJ9" s="761"/>
      <c r="UEK9" s="761"/>
      <c r="UEL9" s="761"/>
      <c r="UEM9" s="761"/>
      <c r="UEN9" s="761"/>
      <c r="UEO9" s="761"/>
      <c r="UEP9" s="761"/>
      <c r="UEQ9" s="761"/>
      <c r="UER9" s="761"/>
      <c r="UES9" s="761"/>
      <c r="UET9" s="761"/>
      <c r="UEU9" s="761"/>
      <c r="UEV9" s="761"/>
      <c r="UEW9" s="761"/>
      <c r="UEX9" s="761"/>
      <c r="UEY9" s="761"/>
      <c r="UEZ9" s="761"/>
      <c r="UFA9" s="761"/>
      <c r="UFB9" s="761"/>
      <c r="UFC9" s="761"/>
      <c r="UFD9" s="761"/>
      <c r="UFE9" s="761"/>
      <c r="UFF9" s="761"/>
      <c r="UFG9" s="761"/>
      <c r="UFH9" s="761"/>
      <c r="UFI9" s="761"/>
      <c r="UFJ9" s="761"/>
      <c r="UFK9" s="761"/>
      <c r="UFL9" s="761"/>
      <c r="UFM9" s="761"/>
      <c r="UFN9" s="761"/>
      <c r="UFO9" s="761"/>
      <c r="UFP9" s="761"/>
      <c r="UFQ9" s="761"/>
      <c r="UFR9" s="761"/>
      <c r="UFS9" s="761"/>
      <c r="UFT9" s="761"/>
      <c r="UFU9" s="761"/>
      <c r="UFV9" s="761"/>
      <c r="UFW9" s="761"/>
      <c r="UFX9" s="761"/>
      <c r="UFY9" s="761"/>
      <c r="UFZ9" s="761"/>
      <c r="UGA9" s="761"/>
      <c r="UGB9" s="761"/>
      <c r="UGC9" s="761"/>
      <c r="UGD9" s="761"/>
      <c r="UGE9" s="761"/>
      <c r="UGF9" s="761"/>
      <c r="UGG9" s="761"/>
      <c r="UGH9" s="761"/>
      <c r="UGI9" s="761"/>
      <c r="UGJ9" s="761"/>
      <c r="UGK9" s="761"/>
      <c r="UGL9" s="761"/>
      <c r="UGM9" s="761"/>
      <c r="UGN9" s="761"/>
      <c r="UGO9" s="761"/>
      <c r="UGP9" s="761"/>
      <c r="UGQ9" s="761"/>
      <c r="UGR9" s="761"/>
      <c r="UGS9" s="761"/>
      <c r="UGT9" s="761"/>
      <c r="UGU9" s="761"/>
      <c r="UGV9" s="761"/>
      <c r="UGW9" s="761"/>
      <c r="UGX9" s="761"/>
      <c r="UGY9" s="761"/>
      <c r="UGZ9" s="761"/>
      <c r="UHA9" s="761"/>
      <c r="UHB9" s="761"/>
      <c r="UHC9" s="761"/>
      <c r="UHD9" s="761"/>
      <c r="UHE9" s="761"/>
      <c r="UHF9" s="761"/>
      <c r="UHG9" s="761"/>
      <c r="UHH9" s="761"/>
      <c r="UHI9" s="761"/>
      <c r="UHJ9" s="761"/>
      <c r="UHK9" s="761"/>
      <c r="UHL9" s="761"/>
      <c r="UHM9" s="761"/>
      <c r="UHN9" s="761"/>
      <c r="UHO9" s="761"/>
      <c r="UHP9" s="761"/>
      <c r="UHQ9" s="761"/>
      <c r="UHR9" s="761"/>
      <c r="UHS9" s="761"/>
      <c r="UHT9" s="761"/>
      <c r="UHU9" s="761"/>
      <c r="UHV9" s="761"/>
      <c r="UHW9" s="761"/>
      <c r="UHX9" s="761"/>
      <c r="UHY9" s="761"/>
      <c r="UHZ9" s="761"/>
      <c r="UIA9" s="761"/>
      <c r="UIB9" s="761"/>
      <c r="UIC9" s="761"/>
      <c r="UID9" s="761"/>
      <c r="UIE9" s="761"/>
      <c r="UIF9" s="761"/>
      <c r="UIG9" s="761"/>
      <c r="UIH9" s="761"/>
      <c r="UII9" s="761"/>
      <c r="UIJ9" s="761"/>
      <c r="UIK9" s="761"/>
      <c r="UIL9" s="761"/>
      <c r="UIM9" s="761"/>
      <c r="UIN9" s="761"/>
      <c r="UIO9" s="761"/>
      <c r="UIP9" s="761"/>
      <c r="UIQ9" s="761"/>
      <c r="UIR9" s="761"/>
      <c r="UIS9" s="761"/>
      <c r="UIT9" s="761"/>
      <c r="UIU9" s="761"/>
      <c r="UIV9" s="761"/>
      <c r="UIW9" s="761"/>
      <c r="UIX9" s="761"/>
      <c r="UIY9" s="761"/>
      <c r="UIZ9" s="761"/>
      <c r="UJA9" s="761"/>
      <c r="UJB9" s="761"/>
      <c r="UJC9" s="761"/>
      <c r="UJD9" s="761"/>
      <c r="UJE9" s="761"/>
      <c r="UJF9" s="761"/>
      <c r="UJG9" s="761"/>
      <c r="UJH9" s="761"/>
      <c r="UJI9" s="761"/>
      <c r="UJJ9" s="761"/>
      <c r="UJK9" s="761"/>
      <c r="UJL9" s="761"/>
      <c r="UJM9" s="761"/>
      <c r="UJN9" s="761"/>
      <c r="UJO9" s="761"/>
      <c r="UJP9" s="761"/>
      <c r="UJQ9" s="761"/>
      <c r="UJR9" s="761"/>
      <c r="UJS9" s="761"/>
      <c r="UJT9" s="761"/>
      <c r="UJU9" s="761"/>
      <c r="UJV9" s="761"/>
      <c r="UJW9" s="761"/>
      <c r="UJX9" s="761"/>
      <c r="UJY9" s="761"/>
      <c r="UJZ9" s="761"/>
      <c r="UKA9" s="761"/>
      <c r="UKB9" s="761"/>
      <c r="UKC9" s="761"/>
      <c r="UKD9" s="761"/>
      <c r="UKE9" s="761"/>
      <c r="UKF9" s="761"/>
      <c r="UKG9" s="761"/>
      <c r="UKH9" s="761"/>
      <c r="UKI9" s="761"/>
      <c r="UKJ9" s="761"/>
      <c r="UKK9" s="761"/>
      <c r="UKL9" s="761"/>
      <c r="UKM9" s="761"/>
      <c r="UKN9" s="761"/>
      <c r="UKO9" s="761"/>
      <c r="UKP9" s="761"/>
      <c r="UKQ9" s="761"/>
      <c r="UKR9" s="761"/>
      <c r="UKS9" s="761"/>
      <c r="UKT9" s="761"/>
      <c r="UKU9" s="761"/>
      <c r="UKV9" s="761"/>
      <c r="UKW9" s="761"/>
      <c r="UKX9" s="761"/>
      <c r="UKY9" s="761"/>
      <c r="UKZ9" s="761"/>
      <c r="ULA9" s="761"/>
      <c r="ULB9" s="761"/>
      <c r="ULC9" s="761"/>
      <c r="ULD9" s="761"/>
      <c r="ULE9" s="761"/>
      <c r="ULF9" s="761"/>
      <c r="ULG9" s="761"/>
      <c r="ULH9" s="761"/>
      <c r="ULI9" s="761"/>
      <c r="ULJ9" s="761"/>
      <c r="ULK9" s="761"/>
      <c r="ULL9" s="761"/>
      <c r="ULM9" s="761"/>
      <c r="ULN9" s="761"/>
      <c r="ULO9" s="761"/>
      <c r="ULP9" s="761"/>
      <c r="ULQ9" s="761"/>
      <c r="ULR9" s="761"/>
      <c r="ULS9" s="761"/>
      <c r="ULT9" s="761"/>
      <c r="ULU9" s="761"/>
      <c r="ULV9" s="761"/>
      <c r="ULW9" s="761"/>
      <c r="ULX9" s="761"/>
      <c r="ULY9" s="761"/>
      <c r="ULZ9" s="761"/>
      <c r="UMA9" s="761"/>
      <c r="UMB9" s="761"/>
      <c r="UMC9" s="761"/>
      <c r="UMD9" s="761"/>
      <c r="UME9" s="761"/>
      <c r="UMF9" s="761"/>
      <c r="UMG9" s="761"/>
      <c r="UMH9" s="761"/>
      <c r="UMI9" s="761"/>
      <c r="UMJ9" s="761"/>
      <c r="UMK9" s="761"/>
      <c r="UML9" s="761"/>
      <c r="UMM9" s="761"/>
      <c r="UMN9" s="761"/>
      <c r="UMO9" s="761"/>
      <c r="UMP9" s="761"/>
      <c r="UMQ9" s="761"/>
      <c r="UMR9" s="761"/>
      <c r="UMS9" s="761"/>
      <c r="UMT9" s="761"/>
      <c r="UMU9" s="761"/>
      <c r="UMV9" s="761"/>
      <c r="UMW9" s="761"/>
      <c r="UMX9" s="761"/>
      <c r="UMY9" s="761"/>
      <c r="UMZ9" s="761"/>
      <c r="UNA9" s="761"/>
      <c r="UNB9" s="761"/>
      <c r="UNC9" s="761"/>
      <c r="UND9" s="761"/>
      <c r="UNE9" s="761"/>
      <c r="UNF9" s="761"/>
      <c r="UNG9" s="761"/>
      <c r="UNH9" s="761"/>
      <c r="UNI9" s="761"/>
      <c r="UNJ9" s="761"/>
      <c r="UNK9" s="761"/>
      <c r="UNL9" s="761"/>
      <c r="UNM9" s="761"/>
      <c r="UNN9" s="761"/>
      <c r="UNO9" s="761"/>
      <c r="UNP9" s="761"/>
      <c r="UNQ9" s="761"/>
      <c r="UNR9" s="761"/>
      <c r="UNS9" s="761"/>
      <c r="UNT9" s="761"/>
      <c r="UNU9" s="761"/>
      <c r="UNV9" s="761"/>
      <c r="UNW9" s="761"/>
      <c r="UNX9" s="761"/>
      <c r="UNY9" s="761"/>
      <c r="UNZ9" s="761"/>
      <c r="UOA9" s="761"/>
      <c r="UOB9" s="761"/>
      <c r="UOC9" s="761"/>
      <c r="UOD9" s="761"/>
      <c r="UOE9" s="761"/>
      <c r="UOF9" s="761"/>
      <c r="UOG9" s="761"/>
      <c r="UOH9" s="761"/>
      <c r="UOI9" s="761"/>
      <c r="UOJ9" s="761"/>
      <c r="UOK9" s="761"/>
      <c r="UOL9" s="761"/>
      <c r="UOM9" s="761"/>
      <c r="UON9" s="761"/>
      <c r="UOO9" s="761"/>
      <c r="UOP9" s="761"/>
      <c r="UOQ9" s="761"/>
      <c r="UOR9" s="761"/>
      <c r="UOS9" s="761"/>
      <c r="UOT9" s="761"/>
      <c r="UOU9" s="761"/>
      <c r="UOV9" s="761"/>
      <c r="UOW9" s="761"/>
      <c r="UOX9" s="761"/>
      <c r="UOY9" s="761"/>
      <c r="UOZ9" s="761"/>
      <c r="UPA9" s="761"/>
      <c r="UPB9" s="761"/>
      <c r="UPC9" s="761"/>
      <c r="UPD9" s="761"/>
      <c r="UPE9" s="761"/>
      <c r="UPF9" s="761"/>
      <c r="UPG9" s="761"/>
      <c r="UPH9" s="761"/>
      <c r="UPI9" s="761"/>
      <c r="UPJ9" s="761"/>
      <c r="UPK9" s="761"/>
      <c r="UPL9" s="761"/>
      <c r="UPM9" s="761"/>
      <c r="UPN9" s="761"/>
      <c r="UPO9" s="761"/>
      <c r="UPP9" s="761"/>
      <c r="UPQ9" s="761"/>
      <c r="UPR9" s="761"/>
      <c r="UPS9" s="761"/>
      <c r="UPT9" s="761"/>
      <c r="UPU9" s="761"/>
      <c r="UPV9" s="761"/>
      <c r="UPW9" s="761"/>
      <c r="UPX9" s="761"/>
      <c r="UPY9" s="761"/>
      <c r="UPZ9" s="761"/>
      <c r="UQA9" s="761"/>
      <c r="UQB9" s="761"/>
      <c r="UQC9" s="761"/>
      <c r="UQD9" s="761"/>
      <c r="UQE9" s="761"/>
      <c r="UQF9" s="761"/>
      <c r="UQG9" s="761"/>
      <c r="UQH9" s="761"/>
      <c r="UQI9" s="761"/>
      <c r="UQJ9" s="761"/>
      <c r="UQK9" s="761"/>
      <c r="UQL9" s="761"/>
      <c r="UQM9" s="761"/>
      <c r="UQN9" s="761"/>
      <c r="UQO9" s="761"/>
      <c r="UQP9" s="761"/>
      <c r="UQQ9" s="761"/>
      <c r="UQR9" s="761"/>
      <c r="UQS9" s="761"/>
      <c r="UQT9" s="761"/>
      <c r="UQU9" s="761"/>
      <c r="UQV9" s="761"/>
      <c r="UQW9" s="761"/>
      <c r="UQX9" s="761"/>
      <c r="UQY9" s="761"/>
      <c r="UQZ9" s="761"/>
      <c r="URA9" s="761"/>
      <c r="URB9" s="761"/>
      <c r="URC9" s="761"/>
      <c r="URD9" s="761"/>
      <c r="URE9" s="761"/>
      <c r="URF9" s="761"/>
      <c r="URG9" s="761"/>
      <c r="URH9" s="761"/>
      <c r="URI9" s="761"/>
      <c r="URJ9" s="761"/>
      <c r="URK9" s="761"/>
      <c r="URL9" s="761"/>
      <c r="URM9" s="761"/>
      <c r="URN9" s="761"/>
      <c r="URO9" s="761"/>
      <c r="URP9" s="761"/>
      <c r="URQ9" s="761"/>
      <c r="URR9" s="761"/>
      <c r="URS9" s="761"/>
      <c r="URT9" s="761"/>
      <c r="URU9" s="761"/>
      <c r="URV9" s="761"/>
      <c r="URW9" s="761"/>
      <c r="URX9" s="761"/>
      <c r="URY9" s="761"/>
      <c r="URZ9" s="761"/>
      <c r="USA9" s="761"/>
      <c r="USB9" s="761"/>
      <c r="USC9" s="761"/>
      <c r="USD9" s="761"/>
      <c r="USE9" s="761"/>
      <c r="USF9" s="761"/>
      <c r="USG9" s="761"/>
      <c r="USH9" s="761"/>
      <c r="USI9" s="761"/>
      <c r="USJ9" s="761"/>
      <c r="USK9" s="761"/>
      <c r="USL9" s="761"/>
      <c r="USM9" s="761"/>
      <c r="USN9" s="761"/>
      <c r="USO9" s="761"/>
      <c r="USP9" s="761"/>
      <c r="USQ9" s="761"/>
      <c r="USR9" s="761"/>
      <c r="USS9" s="761"/>
      <c r="UST9" s="761"/>
      <c r="USU9" s="761"/>
      <c r="USV9" s="761"/>
      <c r="USW9" s="761"/>
      <c r="USX9" s="761"/>
      <c r="USY9" s="761"/>
      <c r="USZ9" s="761"/>
      <c r="UTA9" s="761"/>
      <c r="UTB9" s="761"/>
      <c r="UTC9" s="761"/>
      <c r="UTD9" s="761"/>
      <c r="UTE9" s="761"/>
      <c r="UTF9" s="761"/>
      <c r="UTG9" s="761"/>
      <c r="UTH9" s="761"/>
      <c r="UTI9" s="761"/>
      <c r="UTJ9" s="761"/>
      <c r="UTK9" s="761"/>
      <c r="UTL9" s="761"/>
      <c r="UTM9" s="761"/>
      <c r="UTN9" s="761"/>
      <c r="UTO9" s="761"/>
      <c r="UTP9" s="761"/>
      <c r="UTQ9" s="761"/>
      <c r="UTR9" s="761"/>
      <c r="UTS9" s="761"/>
      <c r="UTT9" s="761"/>
      <c r="UTU9" s="761"/>
      <c r="UTV9" s="761"/>
      <c r="UTW9" s="761"/>
      <c r="UTX9" s="761"/>
      <c r="UTY9" s="761"/>
      <c r="UTZ9" s="761"/>
      <c r="UUA9" s="761"/>
      <c r="UUB9" s="761"/>
      <c r="UUC9" s="761"/>
      <c r="UUD9" s="761"/>
      <c r="UUE9" s="761"/>
      <c r="UUF9" s="761"/>
      <c r="UUG9" s="761"/>
      <c r="UUH9" s="761"/>
      <c r="UUI9" s="761"/>
      <c r="UUJ9" s="761"/>
      <c r="UUK9" s="761"/>
      <c r="UUL9" s="761"/>
      <c r="UUM9" s="761"/>
      <c r="UUN9" s="761"/>
      <c r="UUO9" s="761"/>
      <c r="UUP9" s="761"/>
      <c r="UUQ9" s="761"/>
      <c r="UUR9" s="761"/>
      <c r="UUS9" s="761"/>
      <c r="UUT9" s="761"/>
      <c r="UUU9" s="761"/>
      <c r="UUV9" s="761"/>
      <c r="UUW9" s="761"/>
      <c r="UUX9" s="761"/>
      <c r="UUY9" s="761"/>
      <c r="UUZ9" s="761"/>
      <c r="UVA9" s="761"/>
      <c r="UVB9" s="761"/>
      <c r="UVC9" s="761"/>
      <c r="UVD9" s="761"/>
      <c r="UVE9" s="761"/>
      <c r="UVF9" s="761"/>
      <c r="UVG9" s="761"/>
      <c r="UVH9" s="761"/>
      <c r="UVI9" s="761"/>
      <c r="UVJ9" s="761"/>
      <c r="UVK9" s="761"/>
      <c r="UVL9" s="761"/>
      <c r="UVM9" s="761"/>
      <c r="UVN9" s="761"/>
      <c r="UVO9" s="761"/>
      <c r="UVP9" s="761"/>
      <c r="UVQ9" s="761"/>
      <c r="UVR9" s="761"/>
      <c r="UVS9" s="761"/>
      <c r="UVT9" s="761"/>
      <c r="UVU9" s="761"/>
      <c r="UVV9" s="761"/>
      <c r="UVW9" s="761"/>
      <c r="UVX9" s="761"/>
      <c r="UVY9" s="761"/>
      <c r="UVZ9" s="761"/>
      <c r="UWA9" s="761"/>
      <c r="UWB9" s="761"/>
      <c r="UWC9" s="761"/>
      <c r="UWD9" s="761"/>
      <c r="UWE9" s="761"/>
      <c r="UWF9" s="761"/>
      <c r="UWG9" s="761"/>
      <c r="UWH9" s="761"/>
      <c r="UWI9" s="761"/>
      <c r="UWJ9" s="761"/>
      <c r="UWK9" s="761"/>
      <c r="UWL9" s="761"/>
      <c r="UWM9" s="761"/>
      <c r="UWN9" s="761"/>
      <c r="UWO9" s="761"/>
      <c r="UWP9" s="761"/>
      <c r="UWQ9" s="761"/>
      <c r="UWR9" s="761"/>
      <c r="UWS9" s="761"/>
      <c r="UWT9" s="761"/>
      <c r="UWU9" s="761"/>
      <c r="UWV9" s="761"/>
      <c r="UWW9" s="761"/>
      <c r="UWX9" s="761"/>
      <c r="UWY9" s="761"/>
      <c r="UWZ9" s="761"/>
      <c r="UXA9" s="761"/>
      <c r="UXB9" s="761"/>
      <c r="UXC9" s="761"/>
      <c r="UXD9" s="761"/>
      <c r="UXE9" s="761"/>
      <c r="UXF9" s="761"/>
      <c r="UXG9" s="761"/>
      <c r="UXH9" s="761"/>
      <c r="UXI9" s="761"/>
      <c r="UXJ9" s="761"/>
      <c r="UXK9" s="761"/>
      <c r="UXL9" s="761"/>
      <c r="UXM9" s="761"/>
      <c r="UXN9" s="761"/>
      <c r="UXO9" s="761"/>
      <c r="UXP9" s="761"/>
      <c r="UXQ9" s="761"/>
      <c r="UXR9" s="761"/>
      <c r="UXS9" s="761"/>
      <c r="UXT9" s="761"/>
      <c r="UXU9" s="761"/>
      <c r="UXV9" s="761"/>
      <c r="UXW9" s="761"/>
      <c r="UXX9" s="761"/>
      <c r="UXY9" s="761"/>
      <c r="UXZ9" s="761"/>
      <c r="UYA9" s="761"/>
      <c r="UYB9" s="761"/>
      <c r="UYC9" s="761"/>
      <c r="UYD9" s="761"/>
      <c r="UYE9" s="761"/>
      <c r="UYF9" s="761"/>
      <c r="UYG9" s="761"/>
      <c r="UYH9" s="761"/>
      <c r="UYI9" s="761"/>
      <c r="UYJ9" s="761"/>
      <c r="UYK9" s="761"/>
      <c r="UYL9" s="761"/>
      <c r="UYM9" s="761"/>
      <c r="UYN9" s="761"/>
      <c r="UYO9" s="761"/>
      <c r="UYP9" s="761"/>
      <c r="UYQ9" s="761"/>
      <c r="UYR9" s="761"/>
      <c r="UYS9" s="761"/>
      <c r="UYT9" s="761"/>
      <c r="UYU9" s="761"/>
      <c r="UYV9" s="761"/>
      <c r="UYW9" s="761"/>
      <c r="UYX9" s="761"/>
      <c r="UYY9" s="761"/>
      <c r="UYZ9" s="761"/>
      <c r="UZA9" s="761"/>
      <c r="UZB9" s="761"/>
      <c r="UZC9" s="761"/>
      <c r="UZD9" s="761"/>
      <c r="UZE9" s="761"/>
      <c r="UZF9" s="761"/>
      <c r="UZG9" s="761"/>
      <c r="UZH9" s="761"/>
      <c r="UZI9" s="761"/>
      <c r="UZJ9" s="761"/>
      <c r="UZK9" s="761"/>
      <c r="UZL9" s="761"/>
      <c r="UZM9" s="761"/>
      <c r="UZN9" s="761"/>
      <c r="UZO9" s="761"/>
      <c r="UZP9" s="761"/>
      <c r="UZQ9" s="761"/>
      <c r="UZR9" s="761"/>
      <c r="UZS9" s="761"/>
      <c r="UZT9" s="761"/>
      <c r="UZU9" s="761"/>
      <c r="UZV9" s="761"/>
      <c r="UZW9" s="761"/>
      <c r="UZX9" s="761"/>
      <c r="UZY9" s="761"/>
      <c r="UZZ9" s="761"/>
      <c r="VAA9" s="761"/>
      <c r="VAB9" s="761"/>
      <c r="VAC9" s="761"/>
      <c r="VAD9" s="761"/>
      <c r="VAE9" s="761"/>
      <c r="VAF9" s="761"/>
      <c r="VAG9" s="761"/>
      <c r="VAH9" s="761"/>
      <c r="VAI9" s="761"/>
      <c r="VAJ9" s="761"/>
      <c r="VAK9" s="761"/>
      <c r="VAL9" s="761"/>
      <c r="VAM9" s="761"/>
      <c r="VAN9" s="761"/>
      <c r="VAO9" s="761"/>
      <c r="VAP9" s="761"/>
      <c r="VAQ9" s="761"/>
      <c r="VAR9" s="761"/>
      <c r="VAS9" s="761"/>
      <c r="VAT9" s="761"/>
      <c r="VAU9" s="761"/>
      <c r="VAV9" s="761"/>
      <c r="VAW9" s="761"/>
      <c r="VAX9" s="761"/>
      <c r="VAY9" s="761"/>
      <c r="VAZ9" s="761"/>
      <c r="VBA9" s="761"/>
      <c r="VBB9" s="761"/>
      <c r="VBC9" s="761"/>
      <c r="VBD9" s="761"/>
      <c r="VBE9" s="761"/>
      <c r="VBF9" s="761"/>
      <c r="VBG9" s="761"/>
      <c r="VBH9" s="761"/>
      <c r="VBI9" s="761"/>
      <c r="VBJ9" s="761"/>
      <c r="VBK9" s="761"/>
      <c r="VBL9" s="761"/>
      <c r="VBM9" s="761"/>
      <c r="VBN9" s="761"/>
      <c r="VBO9" s="761"/>
      <c r="VBP9" s="761"/>
      <c r="VBQ9" s="761"/>
      <c r="VBR9" s="761"/>
      <c r="VBS9" s="761"/>
      <c r="VBT9" s="761"/>
      <c r="VBU9" s="761"/>
      <c r="VBV9" s="761"/>
      <c r="VBW9" s="761"/>
      <c r="VBX9" s="761"/>
      <c r="VBY9" s="761"/>
      <c r="VBZ9" s="761"/>
      <c r="VCA9" s="761"/>
      <c r="VCB9" s="761"/>
      <c r="VCC9" s="761"/>
      <c r="VCD9" s="761"/>
      <c r="VCE9" s="761"/>
      <c r="VCF9" s="761"/>
      <c r="VCG9" s="761"/>
      <c r="VCH9" s="761"/>
      <c r="VCI9" s="761"/>
      <c r="VCJ9" s="761"/>
      <c r="VCK9" s="761"/>
      <c r="VCL9" s="761"/>
      <c r="VCM9" s="761"/>
      <c r="VCN9" s="761"/>
      <c r="VCO9" s="761"/>
      <c r="VCP9" s="761"/>
      <c r="VCQ9" s="761"/>
      <c r="VCR9" s="761"/>
      <c r="VCS9" s="761"/>
      <c r="VCT9" s="761"/>
      <c r="VCU9" s="761"/>
      <c r="VCV9" s="761"/>
      <c r="VCW9" s="761"/>
      <c r="VCX9" s="761"/>
      <c r="VCY9" s="761"/>
      <c r="VCZ9" s="761"/>
      <c r="VDA9" s="761"/>
      <c r="VDB9" s="761"/>
      <c r="VDC9" s="761"/>
      <c r="VDD9" s="761"/>
      <c r="VDE9" s="761"/>
      <c r="VDF9" s="761"/>
      <c r="VDG9" s="761"/>
      <c r="VDH9" s="761"/>
      <c r="VDI9" s="761"/>
      <c r="VDJ9" s="761"/>
      <c r="VDK9" s="761"/>
      <c r="VDL9" s="761"/>
      <c r="VDM9" s="761"/>
      <c r="VDN9" s="761"/>
      <c r="VDO9" s="761"/>
      <c r="VDP9" s="761"/>
      <c r="VDQ9" s="761"/>
      <c r="VDR9" s="761"/>
      <c r="VDS9" s="761"/>
      <c r="VDT9" s="761"/>
      <c r="VDU9" s="761"/>
      <c r="VDV9" s="761"/>
      <c r="VDW9" s="761"/>
      <c r="VDX9" s="761"/>
      <c r="VDY9" s="761"/>
      <c r="VDZ9" s="761"/>
      <c r="VEA9" s="761"/>
      <c r="VEB9" s="761"/>
      <c r="VEC9" s="761"/>
      <c r="VED9" s="761"/>
      <c r="VEE9" s="761"/>
      <c r="VEF9" s="761"/>
      <c r="VEG9" s="761"/>
      <c r="VEH9" s="761"/>
      <c r="VEI9" s="761"/>
      <c r="VEJ9" s="761"/>
      <c r="VEK9" s="761"/>
      <c r="VEL9" s="761"/>
      <c r="VEM9" s="761"/>
      <c r="VEN9" s="761"/>
      <c r="VEO9" s="761"/>
      <c r="VEP9" s="761"/>
      <c r="VEQ9" s="761"/>
      <c r="VER9" s="761"/>
      <c r="VES9" s="761"/>
      <c r="VET9" s="761"/>
      <c r="VEU9" s="761"/>
      <c r="VEV9" s="761"/>
      <c r="VEW9" s="761"/>
      <c r="VEX9" s="761"/>
      <c r="VEY9" s="761"/>
      <c r="VEZ9" s="761"/>
      <c r="VFA9" s="761"/>
      <c r="VFB9" s="761"/>
      <c r="VFC9" s="761"/>
      <c r="VFD9" s="761"/>
      <c r="VFE9" s="761"/>
      <c r="VFF9" s="761"/>
      <c r="VFG9" s="761"/>
      <c r="VFH9" s="761"/>
      <c r="VFI9" s="761"/>
      <c r="VFJ9" s="761"/>
      <c r="VFK9" s="761"/>
      <c r="VFL9" s="761"/>
      <c r="VFM9" s="761"/>
      <c r="VFN9" s="761"/>
      <c r="VFO9" s="761"/>
      <c r="VFP9" s="761"/>
      <c r="VFQ9" s="761"/>
      <c r="VFR9" s="761"/>
      <c r="VFS9" s="761"/>
      <c r="VFT9" s="761"/>
      <c r="VFU9" s="761"/>
      <c r="VFV9" s="761"/>
      <c r="VFW9" s="761"/>
      <c r="VFX9" s="761"/>
      <c r="VFY9" s="761"/>
      <c r="VFZ9" s="761"/>
      <c r="VGA9" s="761"/>
      <c r="VGB9" s="761"/>
      <c r="VGC9" s="761"/>
      <c r="VGD9" s="761"/>
      <c r="VGE9" s="761"/>
      <c r="VGF9" s="761"/>
      <c r="VGG9" s="761"/>
      <c r="VGH9" s="761"/>
      <c r="VGI9" s="761"/>
      <c r="VGJ9" s="761"/>
      <c r="VGK9" s="761"/>
      <c r="VGL9" s="761"/>
      <c r="VGM9" s="761"/>
      <c r="VGN9" s="761"/>
      <c r="VGO9" s="761"/>
      <c r="VGP9" s="761"/>
      <c r="VGQ9" s="761"/>
      <c r="VGR9" s="761"/>
      <c r="VGS9" s="761"/>
      <c r="VGT9" s="761"/>
      <c r="VGU9" s="761"/>
      <c r="VGV9" s="761"/>
      <c r="VGW9" s="761"/>
      <c r="VGX9" s="761"/>
      <c r="VGY9" s="761"/>
      <c r="VGZ9" s="761"/>
      <c r="VHA9" s="761"/>
      <c r="VHB9" s="761"/>
      <c r="VHC9" s="761"/>
      <c r="VHD9" s="761"/>
      <c r="VHE9" s="761"/>
      <c r="VHF9" s="761"/>
      <c r="VHG9" s="761"/>
      <c r="VHH9" s="761"/>
      <c r="VHI9" s="761"/>
      <c r="VHJ9" s="761"/>
      <c r="VHK9" s="761"/>
      <c r="VHL9" s="761"/>
      <c r="VHM9" s="761"/>
      <c r="VHN9" s="761"/>
      <c r="VHO9" s="761"/>
      <c r="VHP9" s="761"/>
      <c r="VHQ9" s="761"/>
      <c r="VHR9" s="761"/>
      <c r="VHS9" s="761"/>
      <c r="VHT9" s="761"/>
      <c r="VHU9" s="761"/>
      <c r="VHV9" s="761"/>
      <c r="VHW9" s="761"/>
      <c r="VHX9" s="761"/>
      <c r="VHY9" s="761"/>
      <c r="VHZ9" s="761"/>
      <c r="VIA9" s="761"/>
      <c r="VIB9" s="761"/>
      <c r="VIC9" s="761"/>
      <c r="VID9" s="761"/>
      <c r="VIE9" s="761"/>
      <c r="VIF9" s="761"/>
      <c r="VIG9" s="761"/>
      <c r="VIH9" s="761"/>
      <c r="VII9" s="761"/>
      <c r="VIJ9" s="761"/>
      <c r="VIK9" s="761"/>
      <c r="VIL9" s="761"/>
      <c r="VIM9" s="761"/>
      <c r="VIN9" s="761"/>
      <c r="VIO9" s="761"/>
      <c r="VIP9" s="761"/>
      <c r="VIQ9" s="761"/>
      <c r="VIR9" s="761"/>
      <c r="VIS9" s="761"/>
      <c r="VIT9" s="761"/>
      <c r="VIU9" s="761"/>
      <c r="VIV9" s="761"/>
      <c r="VIW9" s="761"/>
      <c r="VIX9" s="761"/>
      <c r="VIY9" s="761"/>
      <c r="VIZ9" s="761"/>
      <c r="VJA9" s="761"/>
      <c r="VJB9" s="761"/>
      <c r="VJC9" s="761"/>
      <c r="VJD9" s="761"/>
      <c r="VJE9" s="761"/>
      <c r="VJF9" s="761"/>
      <c r="VJG9" s="761"/>
      <c r="VJH9" s="761"/>
      <c r="VJI9" s="761"/>
      <c r="VJJ9" s="761"/>
      <c r="VJK9" s="761"/>
      <c r="VJL9" s="761"/>
      <c r="VJM9" s="761"/>
      <c r="VJN9" s="761"/>
      <c r="VJO9" s="761"/>
      <c r="VJP9" s="761"/>
      <c r="VJQ9" s="761"/>
      <c r="VJR9" s="761"/>
      <c r="VJS9" s="761"/>
      <c r="VJT9" s="761"/>
      <c r="VJU9" s="761"/>
      <c r="VJV9" s="761"/>
      <c r="VJW9" s="761"/>
      <c r="VJX9" s="761"/>
      <c r="VJY9" s="761"/>
      <c r="VJZ9" s="761"/>
      <c r="VKA9" s="761"/>
      <c r="VKB9" s="761"/>
      <c r="VKC9" s="761"/>
      <c r="VKD9" s="761"/>
      <c r="VKE9" s="761"/>
      <c r="VKF9" s="761"/>
      <c r="VKG9" s="761"/>
      <c r="VKH9" s="761"/>
      <c r="VKI9" s="761"/>
      <c r="VKJ9" s="761"/>
      <c r="VKK9" s="761"/>
      <c r="VKL9" s="761"/>
      <c r="VKM9" s="761"/>
      <c r="VKN9" s="761"/>
      <c r="VKO9" s="761"/>
      <c r="VKP9" s="761"/>
      <c r="VKQ9" s="761"/>
      <c r="VKR9" s="761"/>
      <c r="VKS9" s="761"/>
      <c r="VKT9" s="761"/>
      <c r="VKU9" s="761"/>
      <c r="VKV9" s="761"/>
      <c r="VKW9" s="761"/>
      <c r="VKX9" s="761"/>
      <c r="VKY9" s="761"/>
      <c r="VKZ9" s="761"/>
      <c r="VLA9" s="761"/>
      <c r="VLB9" s="761"/>
      <c r="VLC9" s="761"/>
      <c r="VLD9" s="761"/>
      <c r="VLE9" s="761"/>
      <c r="VLF9" s="761"/>
      <c r="VLG9" s="761"/>
      <c r="VLH9" s="761"/>
      <c r="VLI9" s="761"/>
      <c r="VLJ9" s="761"/>
      <c r="VLK9" s="761"/>
      <c r="VLL9" s="761"/>
      <c r="VLM9" s="761"/>
      <c r="VLN9" s="761"/>
      <c r="VLO9" s="761"/>
      <c r="VLP9" s="761"/>
      <c r="VLQ9" s="761"/>
      <c r="VLR9" s="761"/>
      <c r="VLS9" s="761"/>
      <c r="VLT9" s="761"/>
      <c r="VLU9" s="761"/>
      <c r="VLV9" s="761"/>
      <c r="VLW9" s="761"/>
      <c r="VLX9" s="761"/>
      <c r="VLY9" s="761"/>
      <c r="VLZ9" s="761"/>
      <c r="VMA9" s="761"/>
      <c r="VMB9" s="761"/>
      <c r="VMC9" s="761"/>
      <c r="VMD9" s="761"/>
      <c r="VME9" s="761"/>
      <c r="VMF9" s="761"/>
      <c r="VMG9" s="761"/>
      <c r="VMH9" s="761"/>
      <c r="VMI9" s="761"/>
      <c r="VMJ9" s="761"/>
      <c r="VMK9" s="761"/>
      <c r="VML9" s="761"/>
      <c r="VMM9" s="761"/>
      <c r="VMN9" s="761"/>
      <c r="VMO9" s="761"/>
      <c r="VMP9" s="761"/>
      <c r="VMQ9" s="761"/>
      <c r="VMR9" s="761"/>
      <c r="VMS9" s="761"/>
      <c r="VMT9" s="761"/>
      <c r="VMU9" s="761"/>
      <c r="VMV9" s="761"/>
      <c r="VMW9" s="761"/>
      <c r="VMX9" s="761"/>
      <c r="VMY9" s="761"/>
      <c r="VMZ9" s="761"/>
      <c r="VNA9" s="761"/>
      <c r="VNB9" s="761"/>
      <c r="VNC9" s="761"/>
      <c r="VND9" s="761"/>
      <c r="VNE9" s="761"/>
      <c r="VNF9" s="761"/>
      <c r="VNG9" s="761"/>
      <c r="VNH9" s="761"/>
      <c r="VNI9" s="761"/>
      <c r="VNJ9" s="761"/>
      <c r="VNK9" s="761"/>
      <c r="VNL9" s="761"/>
      <c r="VNM9" s="761"/>
      <c r="VNN9" s="761"/>
      <c r="VNO9" s="761"/>
      <c r="VNP9" s="761"/>
      <c r="VNQ9" s="761"/>
      <c r="VNR9" s="761"/>
      <c r="VNS9" s="761"/>
      <c r="VNT9" s="761"/>
      <c r="VNU9" s="761"/>
      <c r="VNV9" s="761"/>
      <c r="VNW9" s="761"/>
      <c r="VNX9" s="761"/>
      <c r="VNY9" s="761"/>
      <c r="VNZ9" s="761"/>
      <c r="VOA9" s="761"/>
      <c r="VOB9" s="761"/>
      <c r="VOC9" s="761"/>
      <c r="VOD9" s="761"/>
      <c r="VOE9" s="761"/>
      <c r="VOF9" s="761"/>
      <c r="VOG9" s="761"/>
      <c r="VOH9" s="761"/>
      <c r="VOI9" s="761"/>
      <c r="VOJ9" s="761"/>
      <c r="VOK9" s="761"/>
      <c r="VOL9" s="761"/>
      <c r="VOM9" s="761"/>
      <c r="VON9" s="761"/>
      <c r="VOO9" s="761"/>
      <c r="VOP9" s="761"/>
      <c r="VOQ9" s="761"/>
      <c r="VOR9" s="761"/>
      <c r="VOS9" s="761"/>
      <c r="VOT9" s="761"/>
      <c r="VOU9" s="761"/>
      <c r="VOV9" s="761"/>
      <c r="VOW9" s="761"/>
      <c r="VOX9" s="761"/>
      <c r="VOY9" s="761"/>
      <c r="VOZ9" s="761"/>
      <c r="VPA9" s="761"/>
      <c r="VPB9" s="761"/>
      <c r="VPC9" s="761"/>
      <c r="VPD9" s="761"/>
      <c r="VPE9" s="761"/>
      <c r="VPF9" s="761"/>
      <c r="VPG9" s="761"/>
      <c r="VPH9" s="761"/>
      <c r="VPI9" s="761"/>
      <c r="VPJ9" s="761"/>
      <c r="VPK9" s="761"/>
      <c r="VPL9" s="761"/>
      <c r="VPM9" s="761"/>
      <c r="VPN9" s="761"/>
      <c r="VPO9" s="761"/>
      <c r="VPP9" s="761"/>
      <c r="VPQ9" s="761"/>
      <c r="VPR9" s="761"/>
      <c r="VPS9" s="761"/>
      <c r="VPT9" s="761"/>
      <c r="VPU9" s="761"/>
      <c r="VPV9" s="761"/>
      <c r="VPW9" s="761"/>
      <c r="VPX9" s="761"/>
      <c r="VPY9" s="761"/>
      <c r="VPZ9" s="761"/>
      <c r="VQA9" s="761"/>
      <c r="VQB9" s="761"/>
      <c r="VQC9" s="761"/>
      <c r="VQD9" s="761"/>
      <c r="VQE9" s="761"/>
      <c r="VQF9" s="761"/>
      <c r="VQG9" s="761"/>
      <c r="VQH9" s="761"/>
      <c r="VQI9" s="761"/>
      <c r="VQJ9" s="761"/>
      <c r="VQK9" s="761"/>
      <c r="VQL9" s="761"/>
      <c r="VQM9" s="761"/>
      <c r="VQN9" s="761"/>
      <c r="VQO9" s="761"/>
      <c r="VQP9" s="761"/>
      <c r="VQQ9" s="761"/>
      <c r="VQR9" s="761"/>
      <c r="VQS9" s="761"/>
      <c r="VQT9" s="761"/>
      <c r="VQU9" s="761"/>
      <c r="VQV9" s="761"/>
      <c r="VQW9" s="761"/>
      <c r="VQX9" s="761"/>
      <c r="VQY9" s="761"/>
      <c r="VQZ9" s="761"/>
      <c r="VRA9" s="761"/>
      <c r="VRB9" s="761"/>
      <c r="VRC9" s="761"/>
      <c r="VRD9" s="761"/>
      <c r="VRE9" s="761"/>
      <c r="VRF9" s="761"/>
      <c r="VRG9" s="761"/>
      <c r="VRH9" s="761"/>
      <c r="VRI9" s="761"/>
      <c r="VRJ9" s="761"/>
      <c r="VRK9" s="761"/>
      <c r="VRL9" s="761"/>
      <c r="VRM9" s="761"/>
      <c r="VRN9" s="761"/>
      <c r="VRO9" s="761"/>
      <c r="VRP9" s="761"/>
      <c r="VRQ9" s="761"/>
      <c r="VRR9" s="761"/>
      <c r="VRS9" s="761"/>
      <c r="VRT9" s="761"/>
      <c r="VRU9" s="761"/>
      <c r="VRV9" s="761"/>
      <c r="VRW9" s="761"/>
      <c r="VRX9" s="761"/>
      <c r="VRY9" s="761"/>
      <c r="VRZ9" s="761"/>
      <c r="VSA9" s="761"/>
      <c r="VSB9" s="761"/>
      <c r="VSC9" s="761"/>
      <c r="VSD9" s="761"/>
      <c r="VSE9" s="761"/>
      <c r="VSF9" s="761"/>
      <c r="VSG9" s="761"/>
      <c r="VSH9" s="761"/>
      <c r="VSI9" s="761"/>
      <c r="VSJ9" s="761"/>
      <c r="VSK9" s="761"/>
      <c r="VSL9" s="761"/>
      <c r="VSM9" s="761"/>
      <c r="VSN9" s="761"/>
      <c r="VSO9" s="761"/>
      <c r="VSP9" s="761"/>
      <c r="VSQ9" s="761"/>
      <c r="VSR9" s="761"/>
      <c r="VSS9" s="761"/>
      <c r="VST9" s="761"/>
      <c r="VSU9" s="761"/>
      <c r="VSV9" s="761"/>
      <c r="VSW9" s="761"/>
      <c r="VSX9" s="761"/>
      <c r="VSY9" s="761"/>
      <c r="VSZ9" s="761"/>
      <c r="VTA9" s="761"/>
      <c r="VTB9" s="761"/>
      <c r="VTC9" s="761"/>
      <c r="VTD9" s="761"/>
      <c r="VTE9" s="761"/>
      <c r="VTF9" s="761"/>
      <c r="VTG9" s="761"/>
      <c r="VTH9" s="761"/>
      <c r="VTI9" s="761"/>
      <c r="VTJ9" s="761"/>
      <c r="VTK9" s="761"/>
      <c r="VTL9" s="761"/>
      <c r="VTM9" s="761"/>
      <c r="VTN9" s="761"/>
      <c r="VTO9" s="761"/>
      <c r="VTP9" s="761"/>
      <c r="VTQ9" s="761"/>
      <c r="VTR9" s="761"/>
      <c r="VTS9" s="761"/>
      <c r="VTT9" s="761"/>
      <c r="VTU9" s="761"/>
      <c r="VTV9" s="761"/>
      <c r="VTW9" s="761"/>
      <c r="VTX9" s="761"/>
      <c r="VTY9" s="761"/>
      <c r="VTZ9" s="761"/>
      <c r="VUA9" s="761"/>
      <c r="VUB9" s="761"/>
      <c r="VUC9" s="761"/>
      <c r="VUD9" s="761"/>
      <c r="VUE9" s="761"/>
      <c r="VUF9" s="761"/>
      <c r="VUG9" s="761"/>
      <c r="VUH9" s="761"/>
      <c r="VUI9" s="761"/>
      <c r="VUJ9" s="761"/>
      <c r="VUK9" s="761"/>
      <c r="VUL9" s="761"/>
      <c r="VUM9" s="761"/>
      <c r="VUN9" s="761"/>
      <c r="VUO9" s="761"/>
      <c r="VUP9" s="761"/>
      <c r="VUQ9" s="761"/>
      <c r="VUR9" s="761"/>
      <c r="VUS9" s="761"/>
      <c r="VUT9" s="761"/>
      <c r="VUU9" s="761"/>
      <c r="VUV9" s="761"/>
      <c r="VUW9" s="761"/>
      <c r="VUX9" s="761"/>
      <c r="VUY9" s="761"/>
      <c r="VUZ9" s="761"/>
      <c r="VVA9" s="761"/>
      <c r="VVB9" s="761"/>
      <c r="VVC9" s="761"/>
      <c r="VVD9" s="761"/>
      <c r="VVE9" s="761"/>
      <c r="VVF9" s="761"/>
      <c r="VVG9" s="761"/>
      <c r="VVH9" s="761"/>
      <c r="VVI9" s="761"/>
      <c r="VVJ9" s="761"/>
      <c r="VVK9" s="761"/>
      <c r="VVL9" s="761"/>
      <c r="VVM9" s="761"/>
      <c r="VVN9" s="761"/>
      <c r="VVO9" s="761"/>
      <c r="VVP9" s="761"/>
      <c r="VVQ9" s="761"/>
      <c r="VVR9" s="761"/>
      <c r="VVS9" s="761"/>
      <c r="VVT9" s="761"/>
      <c r="VVU9" s="761"/>
      <c r="VVV9" s="761"/>
      <c r="VVW9" s="761"/>
      <c r="VVX9" s="761"/>
      <c r="VVY9" s="761"/>
      <c r="VVZ9" s="761"/>
      <c r="VWA9" s="761"/>
      <c r="VWB9" s="761"/>
      <c r="VWC9" s="761"/>
      <c r="VWD9" s="761"/>
      <c r="VWE9" s="761"/>
      <c r="VWF9" s="761"/>
      <c r="VWG9" s="761"/>
      <c r="VWH9" s="761"/>
      <c r="VWI9" s="761"/>
      <c r="VWJ9" s="761"/>
      <c r="VWK9" s="761"/>
      <c r="VWL9" s="761"/>
      <c r="VWM9" s="761"/>
      <c r="VWN9" s="761"/>
      <c r="VWO9" s="761"/>
      <c r="VWP9" s="761"/>
      <c r="VWQ9" s="761"/>
      <c r="VWR9" s="761"/>
      <c r="VWS9" s="761"/>
      <c r="VWT9" s="761"/>
      <c r="VWU9" s="761"/>
      <c r="VWV9" s="761"/>
      <c r="VWW9" s="761"/>
      <c r="VWX9" s="761"/>
      <c r="VWY9" s="761"/>
      <c r="VWZ9" s="761"/>
      <c r="VXA9" s="761"/>
      <c r="VXB9" s="761"/>
      <c r="VXC9" s="761"/>
      <c r="VXD9" s="761"/>
      <c r="VXE9" s="761"/>
      <c r="VXF9" s="761"/>
      <c r="VXG9" s="761"/>
      <c r="VXH9" s="761"/>
      <c r="VXI9" s="761"/>
      <c r="VXJ9" s="761"/>
      <c r="VXK9" s="761"/>
      <c r="VXL9" s="761"/>
      <c r="VXM9" s="761"/>
      <c r="VXN9" s="761"/>
      <c r="VXO9" s="761"/>
      <c r="VXP9" s="761"/>
      <c r="VXQ9" s="761"/>
      <c r="VXR9" s="761"/>
      <c r="VXS9" s="761"/>
      <c r="VXT9" s="761"/>
      <c r="VXU9" s="761"/>
      <c r="VXV9" s="761"/>
      <c r="VXW9" s="761"/>
      <c r="VXX9" s="761"/>
      <c r="VXY9" s="761"/>
      <c r="VXZ9" s="761"/>
      <c r="VYA9" s="761"/>
      <c r="VYB9" s="761"/>
      <c r="VYC9" s="761"/>
      <c r="VYD9" s="761"/>
      <c r="VYE9" s="761"/>
      <c r="VYF9" s="761"/>
      <c r="VYG9" s="761"/>
      <c r="VYH9" s="761"/>
      <c r="VYI9" s="761"/>
      <c r="VYJ9" s="761"/>
      <c r="VYK9" s="761"/>
      <c r="VYL9" s="761"/>
      <c r="VYM9" s="761"/>
      <c r="VYN9" s="761"/>
      <c r="VYO9" s="761"/>
      <c r="VYP9" s="761"/>
      <c r="VYQ9" s="761"/>
      <c r="VYR9" s="761"/>
      <c r="VYS9" s="761"/>
      <c r="VYT9" s="761"/>
      <c r="VYU9" s="761"/>
      <c r="VYV9" s="761"/>
      <c r="VYW9" s="761"/>
      <c r="VYX9" s="761"/>
      <c r="VYY9" s="761"/>
      <c r="VYZ9" s="761"/>
      <c r="VZA9" s="761"/>
      <c r="VZB9" s="761"/>
      <c r="VZC9" s="761"/>
      <c r="VZD9" s="761"/>
      <c r="VZE9" s="761"/>
      <c r="VZF9" s="761"/>
      <c r="VZG9" s="761"/>
      <c r="VZH9" s="761"/>
      <c r="VZI9" s="761"/>
      <c r="VZJ9" s="761"/>
      <c r="VZK9" s="761"/>
      <c r="VZL9" s="761"/>
      <c r="VZM9" s="761"/>
      <c r="VZN9" s="761"/>
      <c r="VZO9" s="761"/>
      <c r="VZP9" s="761"/>
      <c r="VZQ9" s="761"/>
      <c r="VZR9" s="761"/>
      <c r="VZS9" s="761"/>
      <c r="VZT9" s="761"/>
      <c r="VZU9" s="761"/>
      <c r="VZV9" s="761"/>
      <c r="VZW9" s="761"/>
      <c r="VZX9" s="761"/>
      <c r="VZY9" s="761"/>
      <c r="VZZ9" s="761"/>
      <c r="WAA9" s="761"/>
      <c r="WAB9" s="761"/>
      <c r="WAC9" s="761"/>
      <c r="WAD9" s="761"/>
      <c r="WAE9" s="761"/>
      <c r="WAF9" s="761"/>
      <c r="WAG9" s="761"/>
      <c r="WAH9" s="761"/>
      <c r="WAI9" s="761"/>
      <c r="WAJ9" s="761"/>
      <c r="WAK9" s="761"/>
      <c r="WAL9" s="761"/>
      <c r="WAM9" s="761"/>
      <c r="WAN9" s="761"/>
      <c r="WAO9" s="761"/>
      <c r="WAP9" s="761"/>
      <c r="WAQ9" s="761"/>
      <c r="WAR9" s="761"/>
      <c r="WAS9" s="761"/>
      <c r="WAT9" s="761"/>
      <c r="WAU9" s="761"/>
      <c r="WAV9" s="761"/>
      <c r="WAW9" s="761"/>
      <c r="WAX9" s="761"/>
      <c r="WAY9" s="761"/>
      <c r="WAZ9" s="761"/>
      <c r="WBA9" s="761"/>
      <c r="WBB9" s="761"/>
      <c r="WBC9" s="761"/>
      <c r="WBD9" s="761"/>
      <c r="WBE9" s="761"/>
      <c r="WBF9" s="761"/>
      <c r="WBG9" s="761"/>
      <c r="WBH9" s="761"/>
      <c r="WBI9" s="761"/>
      <c r="WBJ9" s="761"/>
      <c r="WBK9" s="761"/>
      <c r="WBL9" s="761"/>
      <c r="WBM9" s="761"/>
      <c r="WBN9" s="761"/>
      <c r="WBO9" s="761"/>
      <c r="WBP9" s="761"/>
      <c r="WBQ9" s="761"/>
      <c r="WBR9" s="761"/>
      <c r="WBS9" s="761"/>
      <c r="WBT9" s="761"/>
      <c r="WBU9" s="761"/>
      <c r="WBV9" s="761"/>
      <c r="WBW9" s="761"/>
      <c r="WBX9" s="761"/>
      <c r="WBY9" s="761"/>
      <c r="WBZ9" s="761"/>
      <c r="WCA9" s="761"/>
      <c r="WCB9" s="761"/>
      <c r="WCC9" s="761"/>
      <c r="WCD9" s="761"/>
      <c r="WCE9" s="761"/>
      <c r="WCF9" s="761"/>
      <c r="WCG9" s="761"/>
      <c r="WCH9" s="761"/>
      <c r="WCI9" s="761"/>
      <c r="WCJ9" s="761"/>
      <c r="WCK9" s="761"/>
      <c r="WCL9" s="761"/>
      <c r="WCM9" s="761"/>
      <c r="WCN9" s="761"/>
      <c r="WCO9" s="761"/>
      <c r="WCP9" s="761"/>
      <c r="WCQ9" s="761"/>
      <c r="WCR9" s="761"/>
      <c r="WCS9" s="761"/>
      <c r="WCT9" s="761"/>
      <c r="WCU9" s="761"/>
      <c r="WCV9" s="761"/>
      <c r="WCW9" s="761"/>
      <c r="WCX9" s="761"/>
      <c r="WCY9" s="761"/>
      <c r="WCZ9" s="761"/>
      <c r="WDA9" s="761"/>
      <c r="WDB9" s="761"/>
      <c r="WDC9" s="761"/>
      <c r="WDD9" s="761"/>
      <c r="WDE9" s="761"/>
      <c r="WDF9" s="761"/>
      <c r="WDG9" s="761"/>
      <c r="WDH9" s="761"/>
      <c r="WDI9" s="761"/>
      <c r="WDJ9" s="761"/>
      <c r="WDK9" s="761"/>
      <c r="WDL9" s="761"/>
      <c r="WDM9" s="761"/>
      <c r="WDN9" s="761"/>
      <c r="WDO9" s="761"/>
      <c r="WDP9" s="761"/>
      <c r="WDQ9" s="761"/>
      <c r="WDR9" s="761"/>
      <c r="WDS9" s="761"/>
      <c r="WDT9" s="761"/>
      <c r="WDU9" s="761"/>
      <c r="WDV9" s="761"/>
      <c r="WDW9" s="761"/>
      <c r="WDX9" s="761"/>
      <c r="WDY9" s="761"/>
      <c r="WDZ9" s="761"/>
      <c r="WEA9" s="761"/>
      <c r="WEB9" s="761"/>
      <c r="WEC9" s="761"/>
      <c r="WED9" s="761"/>
      <c r="WEE9" s="761"/>
      <c r="WEF9" s="761"/>
      <c r="WEG9" s="761"/>
      <c r="WEH9" s="761"/>
      <c r="WEI9" s="761"/>
      <c r="WEJ9" s="761"/>
      <c r="WEK9" s="761"/>
      <c r="WEL9" s="761"/>
      <c r="WEM9" s="761"/>
      <c r="WEN9" s="761"/>
      <c r="WEO9" s="761"/>
      <c r="WEP9" s="761"/>
      <c r="WEQ9" s="761"/>
      <c r="WER9" s="761"/>
      <c r="WES9" s="761"/>
      <c r="WET9" s="761"/>
      <c r="WEU9" s="761"/>
      <c r="WEV9" s="761"/>
      <c r="WEW9" s="761"/>
      <c r="WEX9" s="761"/>
      <c r="WEY9" s="761"/>
      <c r="WEZ9" s="761"/>
      <c r="WFA9" s="761"/>
      <c r="WFB9" s="761"/>
      <c r="WFC9" s="761"/>
      <c r="WFD9" s="761"/>
      <c r="WFE9" s="761"/>
      <c r="WFF9" s="761"/>
      <c r="WFG9" s="761"/>
      <c r="WFH9" s="761"/>
      <c r="WFI9" s="761"/>
      <c r="WFJ9" s="761"/>
      <c r="WFK9" s="761"/>
      <c r="WFL9" s="761"/>
      <c r="WFM9" s="761"/>
      <c r="WFN9" s="761"/>
      <c r="WFO9" s="761"/>
      <c r="WFP9" s="761"/>
      <c r="WFQ9" s="761"/>
      <c r="WFR9" s="761"/>
      <c r="WFS9" s="761"/>
      <c r="WFT9" s="761"/>
      <c r="WFU9" s="761"/>
      <c r="WFV9" s="761"/>
      <c r="WFW9" s="761"/>
      <c r="WFX9" s="761"/>
      <c r="WFY9" s="761"/>
      <c r="WFZ9" s="761"/>
      <c r="WGA9" s="761"/>
      <c r="WGB9" s="761"/>
      <c r="WGC9" s="761"/>
      <c r="WGD9" s="761"/>
      <c r="WGE9" s="761"/>
      <c r="WGF9" s="761"/>
      <c r="WGG9" s="761"/>
      <c r="WGH9" s="761"/>
      <c r="WGI9" s="761"/>
      <c r="WGJ9" s="761"/>
      <c r="WGK9" s="761"/>
      <c r="WGL9" s="761"/>
      <c r="WGM9" s="761"/>
      <c r="WGN9" s="761"/>
      <c r="WGO9" s="761"/>
      <c r="WGP9" s="761"/>
      <c r="WGQ9" s="761"/>
      <c r="WGR9" s="761"/>
      <c r="WGS9" s="761"/>
      <c r="WGT9" s="761"/>
      <c r="WGU9" s="761"/>
      <c r="WGV9" s="761"/>
      <c r="WGW9" s="761"/>
      <c r="WGX9" s="761"/>
      <c r="WGY9" s="761"/>
      <c r="WGZ9" s="761"/>
      <c r="WHA9" s="761"/>
      <c r="WHB9" s="761"/>
      <c r="WHC9" s="761"/>
      <c r="WHD9" s="761"/>
      <c r="WHE9" s="761"/>
      <c r="WHF9" s="761"/>
      <c r="WHG9" s="761"/>
      <c r="WHH9" s="761"/>
      <c r="WHI9" s="761"/>
      <c r="WHJ9" s="761"/>
      <c r="WHK9" s="761"/>
      <c r="WHL9" s="761"/>
      <c r="WHM9" s="761"/>
      <c r="WHN9" s="761"/>
      <c r="WHO9" s="761"/>
      <c r="WHP9" s="761"/>
      <c r="WHQ9" s="761"/>
      <c r="WHR9" s="761"/>
      <c r="WHS9" s="761"/>
      <c r="WHT9" s="761"/>
      <c r="WHU9" s="761"/>
      <c r="WHV9" s="761"/>
      <c r="WHW9" s="761"/>
      <c r="WHX9" s="761"/>
      <c r="WHY9" s="761"/>
      <c r="WHZ9" s="761"/>
      <c r="WIA9" s="761"/>
      <c r="WIB9" s="761"/>
      <c r="WIC9" s="761"/>
      <c r="WID9" s="761"/>
      <c r="WIE9" s="761"/>
      <c r="WIF9" s="761"/>
      <c r="WIG9" s="761"/>
      <c r="WIH9" s="761"/>
      <c r="WII9" s="761"/>
      <c r="WIJ9" s="761"/>
      <c r="WIK9" s="761"/>
      <c r="WIL9" s="761"/>
      <c r="WIM9" s="761"/>
      <c r="WIN9" s="761"/>
      <c r="WIO9" s="761"/>
      <c r="WIP9" s="761"/>
      <c r="WIQ9" s="761"/>
      <c r="WIR9" s="761"/>
      <c r="WIS9" s="761"/>
      <c r="WIT9" s="761"/>
      <c r="WIU9" s="761"/>
      <c r="WIV9" s="761"/>
      <c r="WIW9" s="761"/>
      <c r="WIX9" s="761"/>
      <c r="WIY9" s="761"/>
      <c r="WIZ9" s="761"/>
      <c r="WJA9" s="761"/>
      <c r="WJB9" s="761"/>
      <c r="WJC9" s="761"/>
      <c r="WJD9" s="761"/>
      <c r="WJE9" s="761"/>
      <c r="WJF9" s="761"/>
      <c r="WJG9" s="761"/>
      <c r="WJH9" s="761"/>
      <c r="WJI9" s="761"/>
      <c r="WJJ9" s="761"/>
      <c r="WJK9" s="761"/>
      <c r="WJL9" s="761"/>
      <c r="WJM9" s="761"/>
      <c r="WJN9" s="761"/>
      <c r="WJO9" s="761"/>
      <c r="WJP9" s="761"/>
      <c r="WJQ9" s="761"/>
      <c r="WJR9" s="761"/>
      <c r="WJS9" s="761"/>
      <c r="WJT9" s="761"/>
      <c r="WJU9" s="761"/>
      <c r="WJV9" s="761"/>
      <c r="WJW9" s="761"/>
      <c r="WJX9" s="761"/>
      <c r="WJY9" s="761"/>
      <c r="WJZ9" s="761"/>
      <c r="WKA9" s="761"/>
      <c r="WKB9" s="761"/>
      <c r="WKC9" s="761"/>
      <c r="WKD9" s="761"/>
      <c r="WKE9" s="761"/>
      <c r="WKF9" s="761"/>
      <c r="WKG9" s="761"/>
      <c r="WKH9" s="761"/>
      <c r="WKI9" s="761"/>
      <c r="WKJ9" s="761"/>
      <c r="WKK9" s="761"/>
      <c r="WKL9" s="761"/>
      <c r="WKM9" s="761"/>
      <c r="WKN9" s="761"/>
      <c r="WKO9" s="761"/>
      <c r="WKP9" s="761"/>
      <c r="WKQ9" s="761"/>
      <c r="WKR9" s="761"/>
      <c r="WKS9" s="761"/>
      <c r="WKT9" s="761"/>
      <c r="WKU9" s="761"/>
      <c r="WKV9" s="761"/>
      <c r="WKW9" s="761"/>
      <c r="WKX9" s="761"/>
      <c r="WKY9" s="761"/>
      <c r="WKZ9" s="761"/>
      <c r="WLA9" s="761"/>
      <c r="WLB9" s="761"/>
      <c r="WLC9" s="761"/>
      <c r="WLD9" s="761"/>
      <c r="WLE9" s="761"/>
      <c r="WLF9" s="761"/>
      <c r="WLG9" s="761"/>
      <c r="WLH9" s="761"/>
      <c r="WLI9" s="761"/>
      <c r="WLJ9" s="761"/>
      <c r="WLK9" s="761"/>
      <c r="WLL9" s="761"/>
      <c r="WLM9" s="761"/>
      <c r="WLN9" s="761"/>
      <c r="WLO9" s="761"/>
      <c r="WLP9" s="761"/>
      <c r="WLQ9" s="761"/>
      <c r="WLR9" s="761"/>
      <c r="WLS9" s="761"/>
      <c r="WLT9" s="761"/>
      <c r="WLU9" s="761"/>
      <c r="WLV9" s="761"/>
      <c r="WLW9" s="761"/>
      <c r="WLX9" s="761"/>
      <c r="WLY9" s="761"/>
      <c r="WLZ9" s="761"/>
      <c r="WMA9" s="761"/>
      <c r="WMB9" s="761"/>
      <c r="WMC9" s="761"/>
      <c r="WMD9" s="761"/>
      <c r="WME9" s="761"/>
      <c r="WMF9" s="761"/>
      <c r="WMG9" s="761"/>
      <c r="WMH9" s="761"/>
      <c r="WMI9" s="761"/>
      <c r="WMJ9" s="761"/>
      <c r="WMK9" s="761"/>
      <c r="WML9" s="761"/>
      <c r="WMM9" s="761"/>
      <c r="WMN9" s="761"/>
      <c r="WMO9" s="761"/>
      <c r="WMP9" s="761"/>
      <c r="WMQ9" s="761"/>
      <c r="WMR9" s="761"/>
      <c r="WMS9" s="761"/>
      <c r="WMT9" s="761"/>
      <c r="WMU9" s="761"/>
      <c r="WMV9" s="761"/>
      <c r="WMW9" s="761"/>
      <c r="WMX9" s="761"/>
      <c r="WMY9" s="761"/>
      <c r="WMZ9" s="761"/>
      <c r="WNA9" s="761"/>
      <c r="WNB9" s="761"/>
      <c r="WNC9" s="761"/>
      <c r="WND9" s="761"/>
      <c r="WNE9" s="761"/>
      <c r="WNF9" s="761"/>
      <c r="WNG9" s="761"/>
      <c r="WNH9" s="761"/>
      <c r="WNI9" s="761"/>
      <c r="WNJ9" s="761"/>
      <c r="WNK9" s="761"/>
      <c r="WNL9" s="761"/>
      <c r="WNM9" s="761"/>
      <c r="WNN9" s="761"/>
      <c r="WNO9" s="761"/>
      <c r="WNP9" s="761"/>
      <c r="WNQ9" s="761"/>
      <c r="WNR9" s="761"/>
      <c r="WNS9" s="761"/>
      <c r="WNT9" s="761"/>
      <c r="WNU9" s="761"/>
      <c r="WNV9" s="761"/>
      <c r="WNW9" s="761"/>
      <c r="WNX9" s="761"/>
      <c r="WNY9" s="761"/>
      <c r="WNZ9" s="761"/>
      <c r="WOA9" s="761"/>
      <c r="WOB9" s="761"/>
      <c r="WOC9" s="761"/>
      <c r="WOD9" s="761"/>
      <c r="WOE9" s="761"/>
      <c r="WOF9" s="761"/>
      <c r="WOG9" s="761"/>
      <c r="WOH9" s="761"/>
      <c r="WOI9" s="761"/>
      <c r="WOJ9" s="761"/>
      <c r="WOK9" s="761"/>
      <c r="WOL9" s="761"/>
      <c r="WOM9" s="761"/>
      <c r="WON9" s="761"/>
      <c r="WOO9" s="761"/>
      <c r="WOP9" s="761"/>
      <c r="WOQ9" s="761"/>
      <c r="WOR9" s="761"/>
      <c r="WOS9" s="761"/>
      <c r="WOT9" s="761"/>
      <c r="WOU9" s="761"/>
      <c r="WOV9" s="761"/>
      <c r="WOW9" s="761"/>
      <c r="WOX9" s="761"/>
      <c r="WOY9" s="761"/>
      <c r="WOZ9" s="761"/>
      <c r="WPA9" s="761"/>
      <c r="WPB9" s="761"/>
      <c r="WPC9" s="761"/>
      <c r="WPD9" s="761"/>
      <c r="WPE9" s="761"/>
      <c r="WPF9" s="761"/>
      <c r="WPG9" s="761"/>
      <c r="WPH9" s="761"/>
      <c r="WPI9" s="761"/>
      <c r="WPJ9" s="761"/>
      <c r="WPK9" s="761"/>
      <c r="WPL9" s="761"/>
      <c r="WPM9" s="761"/>
      <c r="WPN9" s="761"/>
      <c r="WPO9" s="761"/>
      <c r="WPP9" s="761"/>
      <c r="WPQ9" s="761"/>
      <c r="WPR9" s="761"/>
      <c r="WPS9" s="761"/>
      <c r="WPT9" s="761"/>
      <c r="WPU9" s="761"/>
      <c r="WPV9" s="761"/>
      <c r="WPW9" s="761"/>
      <c r="WPX9" s="761"/>
      <c r="WPY9" s="761"/>
      <c r="WPZ9" s="761"/>
      <c r="WQA9" s="761"/>
      <c r="WQB9" s="761"/>
      <c r="WQC9" s="761"/>
      <c r="WQD9" s="761"/>
      <c r="WQE9" s="761"/>
      <c r="WQF9" s="761"/>
      <c r="WQG9" s="761"/>
      <c r="WQH9" s="761"/>
      <c r="WQI9" s="761"/>
      <c r="WQJ9" s="761"/>
      <c r="WQK9" s="761"/>
      <c r="WQL9" s="761"/>
      <c r="WQM9" s="761"/>
      <c r="WQN9" s="761"/>
      <c r="WQO9" s="761"/>
      <c r="WQP9" s="761"/>
      <c r="WQQ9" s="761"/>
      <c r="WQR9" s="761"/>
      <c r="WQS9" s="761"/>
      <c r="WQT9" s="761"/>
      <c r="WQU9" s="761"/>
      <c r="WQV9" s="761"/>
      <c r="WQW9" s="761"/>
      <c r="WQX9" s="761"/>
      <c r="WQY9" s="761"/>
      <c r="WQZ9" s="761"/>
      <c r="WRA9" s="761"/>
      <c r="WRB9" s="761"/>
      <c r="WRC9" s="761"/>
      <c r="WRD9" s="761"/>
      <c r="WRE9" s="761"/>
      <c r="WRF9" s="761"/>
      <c r="WRG9" s="761"/>
      <c r="WRH9" s="761"/>
      <c r="WRI9" s="761"/>
      <c r="WRJ9" s="761"/>
      <c r="WRK9" s="761"/>
      <c r="WRL9" s="761"/>
      <c r="WRM9" s="761"/>
      <c r="WRN9" s="761"/>
      <c r="WRO9" s="761"/>
      <c r="WRP9" s="761"/>
      <c r="WRQ9" s="761"/>
      <c r="WRR9" s="761"/>
      <c r="WRS9" s="761"/>
      <c r="WRT9" s="761"/>
      <c r="WRU9" s="761"/>
      <c r="WRV9" s="761"/>
      <c r="WRW9" s="761"/>
      <c r="WRX9" s="761"/>
      <c r="WRY9" s="761"/>
      <c r="WRZ9" s="761"/>
      <c r="WSA9" s="761"/>
      <c r="WSB9" s="761"/>
      <c r="WSC9" s="761"/>
      <c r="WSD9" s="761"/>
      <c r="WSE9" s="761"/>
      <c r="WSF9" s="761"/>
      <c r="WSG9" s="761"/>
      <c r="WSH9" s="761"/>
      <c r="WSI9" s="761"/>
      <c r="WSJ9" s="761"/>
      <c r="WSK9" s="761"/>
      <c r="WSL9" s="761"/>
      <c r="WSM9" s="761"/>
      <c r="WSN9" s="761"/>
      <c r="WSO9" s="761"/>
      <c r="WSP9" s="761"/>
      <c r="WSQ9" s="761"/>
      <c r="WSR9" s="761"/>
      <c r="WSS9" s="761"/>
      <c r="WST9" s="761"/>
      <c r="WSU9" s="761"/>
      <c r="WSV9" s="761"/>
      <c r="WSW9" s="761"/>
      <c r="WSX9" s="761"/>
      <c r="WSY9" s="761"/>
      <c r="WSZ9" s="761"/>
      <c r="WTA9" s="761"/>
      <c r="WTB9" s="761"/>
      <c r="WTC9" s="761"/>
      <c r="WTD9" s="761"/>
      <c r="WTE9" s="761"/>
      <c r="WTF9" s="761"/>
      <c r="WTG9" s="761"/>
      <c r="WTH9" s="761"/>
      <c r="WTI9" s="761"/>
      <c r="WTJ9" s="761"/>
      <c r="WTK9" s="761"/>
      <c r="WTL9" s="761"/>
      <c r="WTM9" s="761"/>
      <c r="WTN9" s="761"/>
      <c r="WTO9" s="761"/>
      <c r="WTP9" s="761"/>
      <c r="WTQ9" s="761"/>
      <c r="WTR9" s="761"/>
      <c r="WTS9" s="761"/>
      <c r="WTT9" s="761"/>
      <c r="WTU9" s="761"/>
      <c r="WTV9" s="761"/>
      <c r="WTW9" s="761"/>
      <c r="WTX9" s="761"/>
      <c r="WTY9" s="761"/>
      <c r="WTZ9" s="761"/>
      <c r="WUA9" s="761"/>
      <c r="WUB9" s="761"/>
      <c r="WUC9" s="761"/>
      <c r="WUD9" s="761"/>
      <c r="WUE9" s="761"/>
      <c r="WUF9" s="761"/>
      <c r="WUG9" s="761"/>
      <c r="WUH9" s="761"/>
      <c r="WUI9" s="761"/>
      <c r="WUJ9" s="761"/>
      <c r="WUK9" s="761"/>
      <c r="WUL9" s="761"/>
      <c r="WUM9" s="761"/>
      <c r="WUN9" s="761"/>
      <c r="WUO9" s="761"/>
      <c r="WUP9" s="761"/>
      <c r="WUQ9" s="761"/>
      <c r="WUR9" s="761"/>
      <c r="WUS9" s="761"/>
      <c r="WUT9" s="761"/>
      <c r="WUU9" s="761"/>
      <c r="WUV9" s="761"/>
      <c r="WUW9" s="761"/>
      <c r="WUX9" s="761"/>
      <c r="WUY9" s="761"/>
      <c r="WUZ9" s="761"/>
      <c r="WVA9" s="761"/>
      <c r="WVB9" s="761"/>
      <c r="WVC9" s="761"/>
      <c r="WVD9" s="761"/>
      <c r="WVE9" s="761"/>
      <c r="WVF9" s="761"/>
      <c r="WVG9" s="761"/>
      <c r="WVH9" s="761"/>
      <c r="WVI9" s="761"/>
      <c r="WVJ9" s="761"/>
      <c r="WVK9" s="761"/>
      <c r="WVL9" s="761"/>
      <c r="WVM9" s="761"/>
      <c r="WVN9" s="761"/>
      <c r="WVO9" s="761"/>
      <c r="WVP9" s="761"/>
      <c r="WVQ9" s="761"/>
      <c r="WVR9" s="761"/>
      <c r="WVS9" s="761"/>
      <c r="WVT9" s="761"/>
      <c r="WVU9" s="761"/>
      <c r="WVV9" s="761"/>
      <c r="WVW9" s="761"/>
      <c r="WVX9" s="761"/>
      <c r="WVY9" s="761"/>
      <c r="WVZ9" s="761"/>
      <c r="WWA9" s="761"/>
      <c r="WWB9" s="761"/>
      <c r="WWC9" s="761"/>
      <c r="WWD9" s="761"/>
      <c r="WWE9" s="761"/>
      <c r="WWF9" s="761"/>
      <c r="WWG9" s="761"/>
      <c r="WWH9" s="761"/>
      <c r="WWI9" s="761"/>
      <c r="WWJ9" s="761"/>
      <c r="WWK9" s="761"/>
      <c r="WWL9" s="761"/>
      <c r="WWM9" s="761"/>
      <c r="WWN9" s="761"/>
      <c r="WWO9" s="761"/>
      <c r="WWP9" s="761"/>
      <c r="WWQ9" s="761"/>
      <c r="WWR9" s="761"/>
      <c r="WWS9" s="761"/>
      <c r="WWT9" s="761"/>
      <c r="WWU9" s="761"/>
      <c r="WWV9" s="761"/>
      <c r="WWW9" s="761"/>
      <c r="WWX9" s="761"/>
      <c r="WWY9" s="761"/>
      <c r="WWZ9" s="761"/>
      <c r="WXA9" s="761"/>
      <c r="WXB9" s="761"/>
      <c r="WXC9" s="761"/>
      <c r="WXD9" s="761"/>
      <c r="WXE9" s="761"/>
      <c r="WXF9" s="761"/>
      <c r="WXG9" s="761"/>
      <c r="WXH9" s="761"/>
      <c r="WXI9" s="761"/>
      <c r="WXJ9" s="761"/>
      <c r="WXK9" s="761"/>
      <c r="WXL9" s="761"/>
      <c r="WXM9" s="761"/>
      <c r="WXN9" s="761"/>
      <c r="WXO9" s="761"/>
      <c r="WXP9" s="761"/>
      <c r="WXQ9" s="761"/>
      <c r="WXR9" s="761"/>
      <c r="WXS9" s="761"/>
      <c r="WXT9" s="761"/>
      <c r="WXU9" s="761"/>
      <c r="WXV9" s="761"/>
      <c r="WXW9" s="761"/>
      <c r="WXX9" s="761"/>
      <c r="WXY9" s="761"/>
      <c r="WXZ9" s="761"/>
      <c r="WYA9" s="761"/>
      <c r="WYB9" s="761"/>
      <c r="WYC9" s="761"/>
      <c r="WYD9" s="761"/>
      <c r="WYE9" s="761"/>
      <c r="WYF9" s="761"/>
      <c r="WYG9" s="761"/>
      <c r="WYH9" s="761"/>
      <c r="WYI9" s="761"/>
      <c r="WYJ9" s="761"/>
      <c r="WYK9" s="761"/>
      <c r="WYL9" s="761"/>
      <c r="WYM9" s="761"/>
      <c r="WYN9" s="761"/>
      <c r="WYO9" s="761"/>
      <c r="WYP9" s="761"/>
      <c r="WYQ9" s="761"/>
      <c r="WYR9" s="761"/>
      <c r="WYS9" s="761"/>
      <c r="WYT9" s="761"/>
      <c r="WYU9" s="761"/>
      <c r="WYV9" s="761"/>
      <c r="WYW9" s="761"/>
      <c r="WYX9" s="761"/>
      <c r="WYY9" s="761"/>
      <c r="WYZ9" s="761"/>
      <c r="WZA9" s="761"/>
      <c r="WZB9" s="761"/>
      <c r="WZC9" s="761"/>
      <c r="WZD9" s="761"/>
      <c r="WZE9" s="761"/>
      <c r="WZF9" s="761"/>
      <c r="WZG9" s="761"/>
      <c r="WZH9" s="761"/>
      <c r="WZI9" s="761"/>
      <c r="WZJ9" s="761"/>
      <c r="WZK9" s="761"/>
      <c r="WZL9" s="761"/>
      <c r="WZM9" s="761"/>
      <c r="WZN9" s="761"/>
      <c r="WZO9" s="761"/>
      <c r="WZP9" s="761"/>
      <c r="WZQ9" s="761"/>
      <c r="WZR9" s="761"/>
      <c r="WZS9" s="761"/>
      <c r="WZT9" s="761"/>
      <c r="WZU9" s="761"/>
      <c r="WZV9" s="761"/>
      <c r="WZW9" s="761"/>
      <c r="WZX9" s="761"/>
      <c r="WZY9" s="761"/>
      <c r="WZZ9" s="761"/>
      <c r="XAA9" s="761"/>
      <c r="XAB9" s="761"/>
      <c r="XAC9" s="761"/>
      <c r="XAD9" s="761"/>
      <c r="XAE9" s="761"/>
      <c r="XAF9" s="761"/>
      <c r="XAG9" s="761"/>
      <c r="XAH9" s="761"/>
      <c r="XAI9" s="761"/>
      <c r="XAJ9" s="761"/>
      <c r="XAK9" s="761"/>
      <c r="XAL9" s="761"/>
      <c r="XAM9" s="761"/>
      <c r="XAN9" s="761"/>
      <c r="XAO9" s="761"/>
      <c r="XAP9" s="761"/>
      <c r="XAQ9" s="761"/>
      <c r="XAR9" s="761"/>
      <c r="XAS9" s="761"/>
      <c r="XAT9" s="761"/>
      <c r="XAU9" s="761"/>
      <c r="XAV9" s="761"/>
      <c r="XAW9" s="761"/>
      <c r="XAX9" s="761"/>
      <c r="XAY9" s="761"/>
      <c r="XAZ9" s="761"/>
      <c r="XBA9" s="761"/>
      <c r="XBB9" s="761"/>
      <c r="XBC9" s="761"/>
      <c r="XBD9" s="761"/>
      <c r="XBE9" s="761"/>
      <c r="XBF9" s="761"/>
      <c r="XBG9" s="761"/>
      <c r="XBH9" s="761"/>
      <c r="XBI9" s="761"/>
      <c r="XBJ9" s="761"/>
      <c r="XBK9" s="761"/>
      <c r="XBL9" s="761"/>
      <c r="XBM9" s="761"/>
      <c r="XBN9" s="761"/>
      <c r="XBO9" s="761"/>
      <c r="XBP9" s="761"/>
      <c r="XBQ9" s="761"/>
      <c r="XBR9" s="761"/>
      <c r="XBS9" s="761"/>
      <c r="XBT9" s="761"/>
      <c r="XBU9" s="761"/>
      <c r="XBV9" s="761"/>
      <c r="XBW9" s="761"/>
      <c r="XBX9" s="761"/>
      <c r="XBY9" s="761"/>
      <c r="XBZ9" s="761"/>
      <c r="XCA9" s="761"/>
      <c r="XCB9" s="761"/>
      <c r="XCC9" s="761"/>
      <c r="XCD9" s="761"/>
      <c r="XCE9" s="761"/>
      <c r="XCF9" s="761"/>
      <c r="XCG9" s="761"/>
      <c r="XCH9" s="761"/>
      <c r="XCI9" s="761"/>
      <c r="XCJ9" s="761"/>
      <c r="XCK9" s="761"/>
      <c r="XCL9" s="761"/>
      <c r="XCM9" s="761"/>
      <c r="XCN9" s="761"/>
      <c r="XCO9" s="761"/>
      <c r="XCP9" s="761"/>
      <c r="XCQ9" s="761"/>
      <c r="XCR9" s="761"/>
      <c r="XCS9" s="761"/>
      <c r="XCT9" s="761"/>
      <c r="XCU9" s="761"/>
      <c r="XCV9" s="761"/>
      <c r="XCW9" s="761"/>
      <c r="XCX9" s="761"/>
      <c r="XCY9" s="761"/>
      <c r="XCZ9" s="761"/>
      <c r="XDA9" s="761"/>
      <c r="XDB9" s="761"/>
      <c r="XDC9" s="761"/>
      <c r="XDD9" s="761"/>
      <c r="XDE9" s="761"/>
      <c r="XDF9" s="761"/>
      <c r="XDG9" s="761"/>
      <c r="XDH9" s="761"/>
      <c r="XDI9" s="761"/>
      <c r="XDJ9" s="761"/>
      <c r="XDK9" s="761"/>
      <c r="XDL9" s="761"/>
      <c r="XDM9" s="761"/>
      <c r="XDN9" s="761"/>
      <c r="XDO9" s="761"/>
      <c r="XDP9" s="761"/>
      <c r="XDQ9" s="761"/>
      <c r="XDR9" s="761"/>
      <c r="XDS9" s="761"/>
      <c r="XDT9" s="761"/>
      <c r="XDU9" s="761"/>
      <c r="XDV9" s="761"/>
      <c r="XDW9" s="761"/>
      <c r="XDX9" s="761"/>
      <c r="XDY9" s="761"/>
      <c r="XDZ9" s="761"/>
      <c r="XEA9" s="761"/>
      <c r="XEB9" s="761"/>
      <c r="XEC9" s="761"/>
      <c r="XED9" s="761"/>
      <c r="XEE9" s="761"/>
      <c r="XEF9" s="761"/>
      <c r="XEG9" s="761"/>
      <c r="XEH9" s="761"/>
      <c r="XEI9" s="761"/>
      <c r="XEJ9" s="761"/>
      <c r="XEK9" s="761"/>
      <c r="XEL9" s="761"/>
      <c r="XEM9" s="761"/>
      <c r="XEN9" s="761"/>
      <c r="XEO9" s="761"/>
      <c r="XEP9" s="761"/>
      <c r="XEQ9" s="761"/>
      <c r="XER9" s="761"/>
      <c r="XES9" s="761"/>
      <c r="XET9" s="761"/>
      <c r="XEU9" s="761"/>
      <c r="XEV9" s="761"/>
      <c r="XEW9" s="761"/>
    </row>
    <row r="10" s="760" customFormat="1" ht="34.5" customHeight="1" spans="1:4">
      <c r="A10" s="765" t="str">
        <f>B10&amp;"、"&amp;C10</f>
        <v>表六、2024年澄江市政府性基金预算收入执行情况表</v>
      </c>
      <c r="B10" s="758" t="str">
        <f>'06'!$B$2</f>
        <v>表六</v>
      </c>
      <c r="C10" s="135" t="str">
        <f>'06'!$B$1</f>
        <v>2024年澄江市政府性基金预算收入执行情况表</v>
      </c>
      <c r="D10" s="761"/>
    </row>
    <row r="11" s="760" customFormat="1" ht="34.5" customHeight="1" spans="1:4">
      <c r="A11" s="765" t="str">
        <f>B11&amp;"、"&amp;C11</f>
        <v>表七、2024年澄江市政府性基金预算支出执行情况表</v>
      </c>
      <c r="B11" s="758" t="str">
        <f>'07'!$C$2</f>
        <v>表七</v>
      </c>
      <c r="C11" s="135" t="str">
        <f>'07'!$C$1</f>
        <v>2024年澄江市政府性基金预算支出执行情况表</v>
      </c>
      <c r="D11" s="761"/>
    </row>
    <row r="12" s="760" customFormat="1" ht="34.5" customHeight="1" spans="1:4">
      <c r="A12" s="765" t="str">
        <f>B12&amp;"、"&amp;C12</f>
        <v>表八、2024年市本级政府性基金预算收入执行情况表</v>
      </c>
      <c r="B12" s="758" t="str">
        <f>'08'!$B$2</f>
        <v>表八</v>
      </c>
      <c r="C12" s="135" t="str">
        <f>'08'!$B$1</f>
        <v>2024年市本级政府性基金预算收入执行情况表</v>
      </c>
      <c r="D12" s="761"/>
    </row>
    <row r="13" s="760" customFormat="1" ht="34.5" customHeight="1" spans="1:4">
      <c r="A13" s="765" t="str">
        <f>B13&amp;"、"&amp;C13</f>
        <v>表九、2024年市本级政府性基金预算支出执行情况表</v>
      </c>
      <c r="B13" s="758" t="str">
        <f>'09'!$C$2</f>
        <v>表九</v>
      </c>
      <c r="C13" s="135" t="str">
        <f>'09'!$C$1</f>
        <v>2024年市本级政府性基金预算支出执行情况表</v>
      </c>
      <c r="D13" s="761"/>
    </row>
    <row r="14" s="760" customFormat="1" ht="34.5" customHeight="1" spans="1:4">
      <c r="A14" s="764" t="str">
        <f>"三、"&amp;YEAR(封面!$B$9)-1&amp;"年国有资本经营预算执行情况报表"</f>
        <v>三、2024年国有资本经营预算执行情况报表</v>
      </c>
      <c r="B14" s="758"/>
      <c r="C14" s="135"/>
      <c r="D14" s="761"/>
    </row>
    <row r="15" s="760" customFormat="1" ht="34.5" customHeight="1" spans="1:4">
      <c r="A15" s="765" t="str">
        <f>B15&amp;"、"&amp;C15</f>
        <v>表十、2024年澄江市国有资本经营预算收入执行情况表</v>
      </c>
      <c r="B15" s="758" t="str">
        <f>'10'!A2</f>
        <v>表十</v>
      </c>
      <c r="C15" s="135" t="str">
        <f>'10'!A1</f>
        <v>2024年澄江市国有资本经营预算收入执行情况表</v>
      </c>
      <c r="D15" s="761"/>
    </row>
    <row r="16" s="760" customFormat="1" ht="34.5" customHeight="1" spans="1:4">
      <c r="A16" s="765" t="str">
        <f>B16&amp;"、"&amp;C16</f>
        <v>表十一、2024年澄江市国有资本经营预算支出执行情况表</v>
      </c>
      <c r="B16" s="758" t="str">
        <f>'11'!A2</f>
        <v>表十一</v>
      </c>
      <c r="C16" s="135" t="str">
        <f>'11'!A1</f>
        <v>2024年澄江市国有资本经营预算支出执行情况表</v>
      </c>
      <c r="D16" s="761"/>
    </row>
    <row r="17" s="760" customFormat="1" ht="34.5" customHeight="1" spans="1:4">
      <c r="A17" s="765" t="str">
        <f>B17&amp;"、"&amp;C17</f>
        <v>表十二、2024年市本级国有资本经营预算收入执行情况表</v>
      </c>
      <c r="B17" s="759" t="str">
        <f>'12'!A2</f>
        <v>表十二</v>
      </c>
      <c r="C17" s="135" t="str">
        <f>'12'!A1</f>
        <v>2024年市本级国有资本经营预算收入执行情况表</v>
      </c>
      <c r="D17" s="761"/>
    </row>
    <row r="18" s="760" customFormat="1" ht="34.5" customHeight="1" spans="1:4">
      <c r="A18" s="765" t="str">
        <f>B18&amp;"、"&amp;C18</f>
        <v>表十三、2024年市本级国有资本经营预算支出执行情况表</v>
      </c>
      <c r="B18" s="758" t="str">
        <f>'13'!A2</f>
        <v>表十三</v>
      </c>
      <c r="C18" s="135" t="str">
        <f>'13'!A1</f>
        <v>2024年市本级国有资本经营预算支出执行情况表</v>
      </c>
      <c r="D18" s="761"/>
    </row>
    <row r="19" s="760" customFormat="1" ht="34.5" customHeight="1" spans="1:4">
      <c r="A19" s="764" t="str">
        <f>"四、"&amp;YEAR(封面!$B$9)-1&amp;"年社会保险基金预算执行情况报表"</f>
        <v>四、2024年社会保险基金预算执行情况报表</v>
      </c>
      <c r="B19" s="758"/>
      <c r="C19" s="135"/>
      <c r="D19" s="761"/>
    </row>
    <row r="20" s="760" customFormat="1" ht="34.5" customHeight="1" spans="1:4">
      <c r="A20" s="765" t="str">
        <f t="shared" ref="A20:A25" si="0">B20&amp;"、"&amp;C20</f>
        <v>表十四、2024年澄江市社会保险基金收入执行情况表</v>
      </c>
      <c r="B20" s="758" t="str">
        <f>'14'!A2</f>
        <v>表十四</v>
      </c>
      <c r="C20" s="135" t="str">
        <f>'14'!A1</f>
        <v>2024年澄江市社会保险基金收入执行情况表</v>
      </c>
      <c r="D20" s="761"/>
    </row>
    <row r="21" s="760" customFormat="1" ht="34.5" customHeight="1" spans="1:4">
      <c r="A21" s="765" t="str">
        <f t="shared" si="0"/>
        <v>表十五、2024年澄江市社会保险基金支出执行情况表</v>
      </c>
      <c r="B21" s="758" t="str">
        <f>'15'!A2</f>
        <v>表十五</v>
      </c>
      <c r="C21" s="135" t="str">
        <f>'15'!A1</f>
        <v>2024年澄江市社会保险基金支出执行情况表</v>
      </c>
      <c r="D21" s="761"/>
    </row>
    <row r="22" s="760" customFormat="1" ht="34.5" customHeight="1" spans="1:4">
      <c r="A22" s="765" t="str">
        <f t="shared" si="0"/>
        <v>表十六、2024年澄江市社会保险基金结余执行情况表</v>
      </c>
      <c r="B22" s="758" t="str">
        <f>'16'!A2</f>
        <v>表十六</v>
      </c>
      <c r="C22" s="135" t="str">
        <f>'16'!A1</f>
        <v>2024年澄江市社会保险基金结余执行情况表</v>
      </c>
      <c r="D22" s="761"/>
    </row>
    <row r="23" s="760" customFormat="1" ht="34.5" customHeight="1" spans="1:4">
      <c r="A23" s="765" t="str">
        <f t="shared" si="0"/>
        <v>表十七、2024年市本级社会保险基金收入执行情况表</v>
      </c>
      <c r="B23" s="758" t="str">
        <f>'17'!A2</f>
        <v>表十七</v>
      </c>
      <c r="C23" s="135" t="str">
        <f>'17'!A1</f>
        <v>2024年市本级社会保险基金收入执行情况表</v>
      </c>
      <c r="D23" s="761"/>
    </row>
    <row r="24" s="760" customFormat="1" ht="34.5" customHeight="1" spans="1:4">
      <c r="A24" s="765" t="str">
        <f t="shared" si="0"/>
        <v>表十八、2024年市本级社会保险基金支出执行情况表</v>
      </c>
      <c r="B24" s="758" t="str">
        <f>'18'!A2</f>
        <v>表十八</v>
      </c>
      <c r="C24" s="135" t="str">
        <f>'18'!A1</f>
        <v>2024年市本级社会保险基金支出执行情况表</v>
      </c>
      <c r="D24" s="761"/>
    </row>
    <row r="25" s="760" customFormat="1" ht="34.5" customHeight="1" spans="1:4">
      <c r="A25" s="765" t="str">
        <f t="shared" si="0"/>
        <v>表十九、2024年市本级社会保险基金结余执行情况表</v>
      </c>
      <c r="B25" s="758" t="str">
        <f>'19'!A2</f>
        <v>表十九</v>
      </c>
      <c r="C25" s="135" t="str">
        <f>'19'!A1</f>
        <v>2024年市本级社会保险基金结余执行情况表</v>
      </c>
      <c r="D25" s="761"/>
    </row>
    <row r="26" s="760" customFormat="1" ht="34.5" customHeight="1" spans="1:4">
      <c r="A26" s="764" t="str">
        <f>"五、"&amp;YEAR(封面!$B$9)&amp;"年地方一般公共预算情况报表"</f>
        <v>五、2025年地方一般公共预算情况报表</v>
      </c>
      <c r="B26" s="758"/>
      <c r="C26" s="135"/>
      <c r="D26" s="761"/>
    </row>
    <row r="27" s="760" customFormat="1" ht="34.5" customHeight="1" spans="1:4">
      <c r="A27" s="765" t="str">
        <f t="shared" ref="A27:A33" si="1">B27&amp;"、"&amp;C27</f>
        <v>表二十、2025年澄江市地方一般公共预算收支情况表</v>
      </c>
      <c r="B27" s="758" t="str">
        <f>'20-1'!$C$2</f>
        <v>表二十</v>
      </c>
      <c r="C27" s="135" t="str">
        <f>'20-1'!$C$1</f>
        <v>2025年澄江市地方一般公共预算收支情况表</v>
      </c>
      <c r="D27" s="761"/>
    </row>
    <row r="28" s="760" customFormat="1" ht="34.5" customHeight="1" spans="1:4">
      <c r="A28" s="765" t="str">
        <f t="shared" si="1"/>
        <v>表二十一、2025年澄江市地方一般公共预算支出情况表</v>
      </c>
      <c r="B28" s="758" t="str">
        <f>'21'!C2</f>
        <v>表二十一</v>
      </c>
      <c r="C28" s="135" t="str">
        <f>'21'!C1</f>
        <v>2025年澄江市地方一般公共预算支出情况表</v>
      </c>
      <c r="D28" s="761"/>
    </row>
    <row r="29" s="760" customFormat="1" ht="34.5" customHeight="1" spans="1:4">
      <c r="A29" s="765" t="str">
        <f t="shared" si="1"/>
        <v>表二十二、2025年市本级地方一般公共预算收支情况表</v>
      </c>
      <c r="B29" s="758" t="str">
        <f>'22-1'!$C$2</f>
        <v>表二十二</v>
      </c>
      <c r="C29" s="135" t="str">
        <f>'22-1'!$C$1</f>
        <v>2025年市本级地方一般公共预算收支情况表</v>
      </c>
      <c r="D29" s="761"/>
    </row>
    <row r="30" s="760" customFormat="1" ht="34.5" customHeight="1" spans="1:4">
      <c r="A30" s="765" t="str">
        <f t="shared" si="1"/>
        <v>表二十三、2025年市本级地方一般公共预算支出情况表</v>
      </c>
      <c r="B30" s="758" t="str">
        <f>'23'!C2</f>
        <v>表二十三</v>
      </c>
      <c r="C30" s="135" t="str">
        <f>'23'!C1</f>
        <v>2025年市本级地方一般公共预算支出情况表</v>
      </c>
      <c r="D30" s="761"/>
    </row>
    <row r="31" s="760" customFormat="1" ht="34.5" customHeight="1" spans="1:4">
      <c r="A31" s="765" t="str">
        <f t="shared" si="1"/>
        <v>表二十四、2025年市本级地方一般公共预算支出表(市对下转移支付项目)</v>
      </c>
      <c r="B31" s="758" t="str">
        <f>'24'!A2</f>
        <v>表二十四</v>
      </c>
      <c r="C31" s="135" t="str">
        <f>'24'!A1</f>
        <v>2025年市本级地方一般公共预算支出表(市对下转移支付项目)</v>
      </c>
      <c r="D31" s="761"/>
    </row>
    <row r="32" s="760" customFormat="1" ht="34.5" customHeight="1" spans="1:4">
      <c r="A32" s="765" t="str">
        <f t="shared" si="1"/>
        <v>表二十五、2025年澄江市分地区税收返还和转移支付预算表</v>
      </c>
      <c r="B32" s="758" t="str">
        <f>'25'!A2</f>
        <v>表二十五</v>
      </c>
      <c r="C32" s="135" t="str">
        <f>'25'!A1</f>
        <v>2025年澄江市分地区税收返还和转移支付预算表</v>
      </c>
      <c r="D32" s="761"/>
    </row>
    <row r="33" s="760" customFormat="1" ht="34.5" customHeight="1" spans="1:4">
      <c r="A33" s="765" t="str">
        <f t="shared" si="1"/>
        <v>表二十六、2025年市本级地方一般公共预算政府预算
经济分类表(基本支出)</v>
      </c>
      <c r="B33" s="758" t="str">
        <f>'26'!A2</f>
        <v>表二十六</v>
      </c>
      <c r="C33" s="135" t="str">
        <f>'26'!A1</f>
        <v>2025年市本级地方一般公共预算政府预算
经济分类表(基本支出)</v>
      </c>
      <c r="D33" s="761"/>
    </row>
    <row r="34" s="760" customFormat="1" ht="34.5" customHeight="1" spans="1:4">
      <c r="A34" s="764" t="str">
        <f>"六、"&amp;YEAR(封面!$B$9)&amp;"年政府性基金预算情况报表"</f>
        <v>六、2025年政府性基金预算情况报表</v>
      </c>
      <c r="B34" s="758"/>
      <c r="C34" s="135"/>
      <c r="D34" s="761"/>
    </row>
    <row r="35" s="760" customFormat="1" ht="34.5" customHeight="1" spans="1:4">
      <c r="A35" s="765" t="str">
        <f>B35&amp;"、"&amp;C35</f>
        <v>表二十七、2025年澄江市政府性基金预算收入情况表</v>
      </c>
      <c r="B35" s="758" t="str">
        <f>'27'!C2</f>
        <v>表二十七</v>
      </c>
      <c r="C35" s="135" t="str">
        <f>'27'!C1</f>
        <v>2025年澄江市政府性基金预算收入情况表</v>
      </c>
      <c r="D35" s="761"/>
    </row>
    <row r="36" s="760" customFormat="1" ht="34.5" customHeight="1" spans="1:4">
      <c r="A36" s="765" t="str">
        <f>B36&amp;"、"&amp;C36</f>
        <v>表二十八、2025年澄江市政府性基金预算支出情况表</v>
      </c>
      <c r="B36" s="758" t="str">
        <f>'28'!C2</f>
        <v>表二十八</v>
      </c>
      <c r="C36" s="135" t="str">
        <f>'28'!C1</f>
        <v>2025年澄江市政府性基金预算支出情况表</v>
      </c>
      <c r="D36" s="761"/>
    </row>
    <row r="37" s="760" customFormat="1" ht="34.5" customHeight="1" spans="1:4">
      <c r="A37" s="765" t="str">
        <f>B37&amp;"、"&amp;C37</f>
        <v>表二十九、2025年市本级政府性基金预算收入情况表</v>
      </c>
      <c r="B37" s="758" t="str">
        <f>'29'!B2</f>
        <v>表二十九</v>
      </c>
      <c r="C37" s="135" t="str">
        <f>'29'!B1</f>
        <v>2025年市本级政府性基金预算收入情况表</v>
      </c>
      <c r="D37" s="761"/>
    </row>
    <row r="38" s="760" customFormat="1" ht="34.5" customHeight="1" spans="1:4">
      <c r="A38" s="765" t="str">
        <f>B38&amp;"、"&amp;C38</f>
        <v>表三十、2025年市本级政府性基金预算支出情况表</v>
      </c>
      <c r="B38" s="758" t="str">
        <f>'30'!C2</f>
        <v>表三十</v>
      </c>
      <c r="C38" s="135" t="str">
        <f>'30'!C1</f>
        <v>2025年市本级政府性基金预算支出情况表</v>
      </c>
      <c r="D38" s="761"/>
    </row>
    <row r="39" s="760" customFormat="1" ht="34.5" customHeight="1" spans="1:4">
      <c r="A39" s="764" t="str">
        <f>"七、"&amp;YEAR(封面!$B$9)&amp;"年国有资本经营预算情况报表"</f>
        <v>七、2025年国有资本经营预算情况报表</v>
      </c>
      <c r="B39" s="758"/>
      <c r="C39" s="135"/>
      <c r="D39" s="761"/>
    </row>
    <row r="40" s="760" customFormat="1" ht="34.5" customHeight="1" spans="1:4">
      <c r="A40" s="765" t="str">
        <f>B40&amp;"、"&amp;C40</f>
        <v>表三十一、2025年澄江市国有资本经营收入预算情况表</v>
      </c>
      <c r="B40" s="758" t="str">
        <f>'31'!A2</f>
        <v>表三十一</v>
      </c>
      <c r="C40" s="135" t="str">
        <f>'31'!A1</f>
        <v>2025年澄江市国有资本经营收入预算情况表</v>
      </c>
      <c r="D40" s="761"/>
    </row>
    <row r="41" s="760" customFormat="1" ht="34.5" customHeight="1" spans="1:4">
      <c r="A41" s="765" t="str">
        <f>B41&amp;"、"&amp;C41</f>
        <v>表三十二、2025年澄江市国有资本经营支出预算情况表</v>
      </c>
      <c r="B41" s="758" t="str">
        <f>'32'!A2</f>
        <v>表三十二</v>
      </c>
      <c r="C41" s="135" t="str">
        <f>'32'!A1</f>
        <v>2025年澄江市国有资本经营支出预算情况表</v>
      </c>
      <c r="D41" s="761"/>
    </row>
    <row r="42" s="760" customFormat="1" ht="34.5" customHeight="1" spans="1:4">
      <c r="A42" s="765" t="str">
        <f>B42&amp;"、"&amp;C42</f>
        <v>表三十三、2025年市本级国有资本经营收入预算情况表</v>
      </c>
      <c r="B42" s="758" t="str">
        <f>'33'!A2</f>
        <v>表三十三</v>
      </c>
      <c r="C42" s="135" t="str">
        <f>'33'!A1</f>
        <v>2025年市本级国有资本经营收入预算情况表</v>
      </c>
      <c r="D42" s="761"/>
    </row>
    <row r="43" s="760" customFormat="1" ht="34.5" customHeight="1" spans="1:4">
      <c r="A43" s="765" t="str">
        <f>B43&amp;"、"&amp;C43</f>
        <v>表三十四、2025年市本级国有资本经营支出预算情况表</v>
      </c>
      <c r="B43" s="758" t="str">
        <f>'34'!A2</f>
        <v>表三十四</v>
      </c>
      <c r="C43" s="135" t="str">
        <f>'34'!A1</f>
        <v>2025年市本级国有资本经营支出预算情况表</v>
      </c>
      <c r="D43" s="761"/>
    </row>
    <row r="44" ht="34.5" customHeight="1" spans="1:3">
      <c r="A44" s="764" t="str">
        <f>"八、"&amp;YEAR(封面!$B$9)&amp;"年社会保险基金预算情况报表"</f>
        <v>八、2025年社会保险基金预算情况报表</v>
      </c>
      <c r="B44" s="758"/>
      <c r="C44" s="135"/>
    </row>
    <row r="45" ht="34.5" customHeight="1" spans="1:3">
      <c r="A45" s="765" t="str">
        <f t="shared" ref="A45:A50" si="2">B45&amp;"、"&amp;C45</f>
        <v>表三十五、2025年澄江市社会保险基金收入预算情况表</v>
      </c>
      <c r="B45" s="758" t="str">
        <f>'35'!A2</f>
        <v>表三十五</v>
      </c>
      <c r="C45" s="135" t="str">
        <f>'35'!A1</f>
        <v>2025年澄江市社会保险基金收入预算情况表</v>
      </c>
    </row>
    <row r="46" ht="34.5" customHeight="1" spans="1:3">
      <c r="A46" s="765" t="str">
        <f t="shared" si="2"/>
        <v>表三十六、2025年澄江市社会保险基金支出预算情况表</v>
      </c>
      <c r="B46" s="758" t="str">
        <f>'36'!A2</f>
        <v>表三十六</v>
      </c>
      <c r="C46" s="135" t="str">
        <f>'36'!A1</f>
        <v>2025年澄江市社会保险基金支出预算情况表</v>
      </c>
    </row>
    <row r="47" ht="34.5" customHeight="1" spans="1:3">
      <c r="A47" s="765" t="str">
        <f t="shared" si="2"/>
        <v>表三十七、2025年澄江市社会保险基金结余预算情况表</v>
      </c>
      <c r="B47" s="758" t="str">
        <f>'37'!A2</f>
        <v>表三十七</v>
      </c>
      <c r="C47" s="135" t="str">
        <f>'37'!A1</f>
        <v>2025年澄江市社会保险基金结余预算情况表</v>
      </c>
    </row>
    <row r="48" ht="34.5" customHeight="1" spans="1:3">
      <c r="A48" s="765" t="str">
        <f t="shared" si="2"/>
        <v>表三十八、2025年市本级社会保险基金收入预算情况表</v>
      </c>
      <c r="B48" s="758" t="str">
        <f>'38'!A2</f>
        <v>表三十八</v>
      </c>
      <c r="C48" s="135" t="str">
        <f>'38'!A1</f>
        <v>2025年市本级社会保险基金收入预算情况表</v>
      </c>
    </row>
    <row r="49" ht="34.5" customHeight="1" spans="1:3">
      <c r="A49" s="765" t="str">
        <f t="shared" si="2"/>
        <v>表三十九、2025年市本级社会保险基金支出预算情况表</v>
      </c>
      <c r="B49" s="758" t="str">
        <f>'39'!A2</f>
        <v>表三十九</v>
      </c>
      <c r="C49" s="135" t="str">
        <f>'39'!A1</f>
        <v>2025年市本级社会保险基金支出预算情况表</v>
      </c>
    </row>
    <row r="50" ht="34.5" customHeight="1" spans="1:3">
      <c r="A50" s="765" t="str">
        <f t="shared" si="2"/>
        <v>表四十、2025年市本级社会保险基金结余预算情况表</v>
      </c>
      <c r="B50" s="758" t="str">
        <f>'40'!A2</f>
        <v>表四十</v>
      </c>
      <c r="C50" s="135" t="str">
        <f>'40'!A1</f>
        <v>2025年市本级社会保险基金结余预算情况表</v>
      </c>
    </row>
    <row r="51" ht="34.5" customHeight="1" spans="1:3">
      <c r="A51" s="764" t="s">
        <v>5</v>
      </c>
      <c r="B51" s="758"/>
      <c r="C51" s="135"/>
    </row>
    <row r="52" ht="34.5" customHeight="1" spans="1:3">
      <c r="A52" s="765" t="str">
        <f>B52&amp;"、"&amp;C52</f>
        <v>表四十一、2024年澄江市政府债务限额和余额情况表</v>
      </c>
      <c r="B52" s="758" t="str">
        <f>'41'!A2</f>
        <v>表四十一</v>
      </c>
      <c r="C52" s="135" t="str">
        <f>'41'!A1</f>
        <v>2024年澄江市政府债务限额和余额情况表</v>
      </c>
    </row>
    <row r="53" ht="34.5" customHeight="1" spans="1:3">
      <c r="A53" s="765" t="str">
        <f>B53&amp;"、"&amp;C53</f>
        <v>表四十二、2024年澄江市新增地方政府债务投向情况表</v>
      </c>
      <c r="B53" s="758" t="str">
        <f>'42'!A2</f>
        <v>表四十二</v>
      </c>
      <c r="C53" s="135" t="str">
        <f>'42'!A1</f>
        <v>2024年澄江市新增地方政府债务投向情况表</v>
      </c>
    </row>
    <row r="54" ht="34.5" customHeight="1" spans="1:3">
      <c r="A54" s="765" t="str">
        <f>B54&amp;"、"&amp;C54</f>
        <v>表四十三、2024年市本级新增地方政府债务投向情况表</v>
      </c>
      <c r="B54" s="758" t="str">
        <f>'43'!A2</f>
        <v>表四十三</v>
      </c>
      <c r="C54" s="135" t="str">
        <f>'43'!A1</f>
        <v>2024年市本级新增地方政府债务投向情况表</v>
      </c>
    </row>
    <row r="55" ht="34.5" customHeight="1" spans="1:3">
      <c r="A55" s="765" t="str">
        <f>B55&amp;"、"&amp;C55</f>
        <v>表四十四、2025年澄江市政府债务限额和余额情况表</v>
      </c>
      <c r="B55" s="758" t="str">
        <f>'44'!A2</f>
        <v>表四十四</v>
      </c>
      <c r="C55" s="135" t="str">
        <f>'44'!A1</f>
        <v>2025年澄江市政府债务限额和余额情况表</v>
      </c>
    </row>
    <row r="58" ht="19.5" spans="3:3">
      <c r="C58" s="760"/>
    </row>
  </sheetData>
  <mergeCells count="1">
    <mergeCell ref="B1:C1"/>
  </mergeCells>
  <printOptions horizontalCentered="1"/>
  <pageMargins left="0.472222222222222" right="0.393055555555556" top="1.18055555555556" bottom="0.747916666666667" header="0.314583333333333" footer="0.314583333333333"/>
  <pageSetup paperSize="9" scale="80" firstPageNumber="0" orientation="portrait" useFirstPageNumber="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58"/>
  <sheetViews>
    <sheetView showGridLines="0" showZeros="0" view="pageBreakPreview" zoomScale="70" zoomScaleNormal="100" workbookViewId="0">
      <pane ySplit="4" topLeftCell="A39" activePane="bottomLeft" state="frozen"/>
      <selection/>
      <selection pane="bottomLeft" activeCell="C3" sqref="C3:D3"/>
    </sheetView>
  </sheetViews>
  <sheetFormatPr defaultColWidth="9" defaultRowHeight="18.75" outlineLevelCol="7"/>
  <cols>
    <col min="1" max="1" width="43.775" style="249" customWidth="1"/>
    <col min="2" max="4" width="16.775" style="209" customWidth="1"/>
    <col min="5" max="6" width="15.2166666666667" style="209" customWidth="1"/>
    <col min="7" max="7" width="9" style="559" hidden="1" customWidth="1"/>
    <col min="8" max="8" width="30.8833333333333" style="559" customWidth="1"/>
    <col min="9" max="16384" width="9" style="209"/>
  </cols>
  <sheetData>
    <row r="1" ht="45" customHeight="1" spans="1:6">
      <c r="A1" s="338" t="str">
        <f>YEAR(封面!$B$9)-1&amp;"年澄江市社会保险基金收入执行情况表"</f>
        <v>2024年澄江市社会保险基金收入执行情况表</v>
      </c>
      <c r="B1" s="338"/>
      <c r="C1" s="338"/>
      <c r="D1" s="338"/>
      <c r="E1" s="338"/>
      <c r="F1" s="338"/>
    </row>
    <row r="2" ht="20.1" customHeight="1" spans="1:6">
      <c r="A2" s="468" t="s">
        <v>1755</v>
      </c>
      <c r="B2" s="560"/>
      <c r="C2" s="561"/>
      <c r="D2" s="249"/>
      <c r="F2" s="434" t="s">
        <v>130</v>
      </c>
    </row>
    <row r="3" ht="36" customHeight="1" spans="1:8">
      <c r="A3" s="535" t="s">
        <v>132</v>
      </c>
      <c r="B3" s="114" t="str">
        <f>YEAR(封面!$B$9)-2&amp;"年
决算数"</f>
        <v>2023年
决算数</v>
      </c>
      <c r="C3" s="67" t="str">
        <f>YEAR(封面!$B$9)-1&amp;"年"</f>
        <v>2024年</v>
      </c>
      <c r="D3" s="67"/>
      <c r="E3" s="535" t="s">
        <v>133</v>
      </c>
      <c r="F3" s="535"/>
      <c r="G3" s="536" t="s">
        <v>134</v>
      </c>
      <c r="H3" s="562"/>
    </row>
    <row r="4" s="202" customFormat="1" ht="36" customHeight="1" spans="1:8">
      <c r="A4" s="535"/>
      <c r="B4" s="114"/>
      <c r="C4" s="67" t="s">
        <v>135</v>
      </c>
      <c r="D4" s="114" t="s">
        <v>136</v>
      </c>
      <c r="E4" s="67" t="str">
        <f>"比"&amp;YEAR(封面!$B$9)-2&amp;"年决算数增长%"</f>
        <v>比2023年决算数增长%</v>
      </c>
      <c r="F4" s="67" t="str">
        <f>"完成"&amp;YEAR(封面!$B$9)-1&amp;"年预算数的%"</f>
        <v>完成2024年预算数的%</v>
      </c>
      <c r="G4" s="536"/>
      <c r="H4" s="562"/>
    </row>
    <row r="5" s="582" customFormat="1" ht="36" customHeight="1" spans="1:8">
      <c r="A5" s="573" t="s">
        <v>1756</v>
      </c>
      <c r="B5" s="165">
        <v>25242.06</v>
      </c>
      <c r="C5" s="165">
        <v>25862.74</v>
      </c>
      <c r="D5" s="165">
        <v>25347.33</v>
      </c>
      <c r="E5" s="565">
        <f t="shared" ref="E5:E35" si="0">IF(B5&gt;0,D5/B5-1,IF(B5&lt;0,-(D5/B5-1),""))</f>
        <v>0.00417042032227166</v>
      </c>
      <c r="F5" s="232">
        <f>IF(C5&lt;&gt;0,D5/C5,"")</f>
        <v>0.98007133041588</v>
      </c>
      <c r="G5" s="582" t="str">
        <f t="shared" ref="G5:G54" si="1">IF(A5&lt;&gt;"",IF(SUM(B5:D5)&lt;&gt;0,"是","否"),"是")</f>
        <v>是</v>
      </c>
      <c r="H5" s="559"/>
    </row>
    <row r="6" ht="36" customHeight="1" spans="1:7">
      <c r="A6" s="613" t="s">
        <v>1757</v>
      </c>
      <c r="B6" s="155">
        <v>14493.8</v>
      </c>
      <c r="C6" s="155">
        <v>14703.22</v>
      </c>
      <c r="D6" s="155">
        <v>13732.84</v>
      </c>
      <c r="E6" s="567">
        <f t="shared" si="0"/>
        <v>-0.0525024493231588</v>
      </c>
      <c r="F6" s="234">
        <f>IF(C6&lt;&gt;0,D6/C6,"")</f>
        <v>0.934002211760417</v>
      </c>
      <c r="G6" s="209" t="str">
        <f t="shared" si="1"/>
        <v>是</v>
      </c>
    </row>
    <row r="7" ht="36" customHeight="1" spans="1:7">
      <c r="A7" s="613" t="s">
        <v>1758</v>
      </c>
      <c r="B7" s="155"/>
      <c r="C7" s="167"/>
      <c r="D7" s="155"/>
      <c r="E7" s="567" t="str">
        <f t="shared" ref="E7:E12" si="2">IF(B7&gt;0,D7/B7-1,IF(B7&lt;0,-(D7/B7-1),""))</f>
        <v/>
      </c>
      <c r="F7" s="234" t="str">
        <f t="shared" ref="F7:F37" si="3">IF(C7&lt;&gt;0,D7/C7,"")</f>
        <v/>
      </c>
      <c r="G7" s="209" t="str">
        <f t="shared" si="1"/>
        <v>否</v>
      </c>
    </row>
    <row r="8" ht="36" customHeight="1" spans="1:7">
      <c r="A8" s="613" t="s">
        <v>1759</v>
      </c>
      <c r="B8" s="155">
        <v>516.16</v>
      </c>
      <c r="C8" s="167">
        <v>20</v>
      </c>
      <c r="D8" s="155">
        <v>27.57</v>
      </c>
      <c r="E8" s="567">
        <f t="shared" si="2"/>
        <v>-0.946586329820211</v>
      </c>
      <c r="F8" s="234">
        <f t="shared" si="3"/>
        <v>1.3785</v>
      </c>
      <c r="G8" s="209" t="str">
        <f t="shared" si="1"/>
        <v>是</v>
      </c>
    </row>
    <row r="9" ht="36" customHeight="1" spans="1:7">
      <c r="A9" s="613" t="s">
        <v>1760</v>
      </c>
      <c r="B9" s="155"/>
      <c r="C9" s="167"/>
      <c r="D9" s="155"/>
      <c r="E9" s="567" t="str">
        <f t="shared" si="2"/>
        <v/>
      </c>
      <c r="F9" s="234" t="str">
        <f t="shared" si="3"/>
        <v/>
      </c>
      <c r="G9" s="209" t="str">
        <f t="shared" si="1"/>
        <v>否</v>
      </c>
    </row>
    <row r="10" ht="36" customHeight="1" spans="1:7">
      <c r="A10" s="613" t="s">
        <v>1761</v>
      </c>
      <c r="B10" s="155">
        <v>388.46</v>
      </c>
      <c r="C10" s="167">
        <v>350</v>
      </c>
      <c r="D10" s="155">
        <v>180</v>
      </c>
      <c r="E10" s="567">
        <f t="shared" si="2"/>
        <v>-0.536631828244864</v>
      </c>
      <c r="F10" s="234">
        <f t="shared" si="3"/>
        <v>0.514285714285714</v>
      </c>
      <c r="G10" s="209" t="str">
        <f t="shared" si="1"/>
        <v>是</v>
      </c>
    </row>
    <row r="11" ht="36" customHeight="1" spans="1:7">
      <c r="A11" s="613" t="s">
        <v>1762</v>
      </c>
      <c r="B11" s="155">
        <v>16.9</v>
      </c>
      <c r="C11" s="167">
        <v>0</v>
      </c>
      <c r="D11" s="155">
        <v>4.45</v>
      </c>
      <c r="E11" s="567">
        <f t="shared" si="2"/>
        <v>-0.736686390532544</v>
      </c>
      <c r="F11" s="234" t="str">
        <f t="shared" si="3"/>
        <v/>
      </c>
      <c r="G11" s="209" t="str">
        <f t="shared" si="1"/>
        <v>是</v>
      </c>
    </row>
    <row r="12" ht="36" customHeight="1" spans="1:7">
      <c r="A12" s="613" t="s">
        <v>1763</v>
      </c>
      <c r="B12" s="155"/>
      <c r="C12" s="167"/>
      <c r="D12" s="155"/>
      <c r="E12" s="567" t="str">
        <f t="shared" si="2"/>
        <v/>
      </c>
      <c r="F12" s="234" t="str">
        <f t="shared" si="3"/>
        <v/>
      </c>
      <c r="G12" s="209" t="str">
        <f t="shared" si="1"/>
        <v>否</v>
      </c>
    </row>
    <row r="13" ht="36" customHeight="1" spans="1:7">
      <c r="A13" s="164" t="s">
        <v>1764</v>
      </c>
      <c r="B13" s="200">
        <v>17291.4</v>
      </c>
      <c r="C13" s="200">
        <v>18907.52</v>
      </c>
      <c r="D13" s="200">
        <v>17856.57</v>
      </c>
      <c r="E13" s="565">
        <f t="shared" si="0"/>
        <v>0.0326850341788403</v>
      </c>
      <c r="F13" s="232">
        <f t="shared" si="3"/>
        <v>0.944416295738415</v>
      </c>
      <c r="G13" s="209" t="str">
        <f t="shared" si="1"/>
        <v>是</v>
      </c>
    </row>
    <row r="14" ht="36" customHeight="1" spans="1:7">
      <c r="A14" s="613" t="s">
        <v>1757</v>
      </c>
      <c r="B14" s="167">
        <v>12223.87</v>
      </c>
      <c r="C14" s="167">
        <v>12268.63</v>
      </c>
      <c r="D14" s="155">
        <v>12496.79</v>
      </c>
      <c r="E14" s="567">
        <f t="shared" si="0"/>
        <v>0.0223268081221413</v>
      </c>
      <c r="F14" s="234">
        <f t="shared" si="3"/>
        <v>1.01859702346554</v>
      </c>
      <c r="G14" s="209" t="str">
        <f t="shared" si="1"/>
        <v>是</v>
      </c>
    </row>
    <row r="15" ht="36" customHeight="1" spans="1:7">
      <c r="A15" s="613" t="s">
        <v>1758</v>
      </c>
      <c r="B15" s="167">
        <v>4789.41</v>
      </c>
      <c r="C15" s="167">
        <v>6368.89</v>
      </c>
      <c r="D15" s="155">
        <v>5234.02</v>
      </c>
      <c r="E15" s="567">
        <f t="shared" si="0"/>
        <v>0.0928318936988064</v>
      </c>
      <c r="F15" s="234">
        <f t="shared" si="3"/>
        <v>0.821810393961899</v>
      </c>
      <c r="G15" s="209" t="str">
        <f t="shared" si="1"/>
        <v>是</v>
      </c>
    </row>
    <row r="16" ht="36" customHeight="1" spans="1:7">
      <c r="A16" s="613" t="s">
        <v>1759</v>
      </c>
      <c r="B16" s="167">
        <v>14.05</v>
      </c>
      <c r="C16" s="167">
        <v>10</v>
      </c>
      <c r="D16" s="155">
        <v>5.76</v>
      </c>
      <c r="E16" s="567">
        <f t="shared" si="0"/>
        <v>-0.590035587188612</v>
      </c>
      <c r="F16" s="234">
        <f t="shared" si="3"/>
        <v>0.576</v>
      </c>
      <c r="G16" s="209" t="str">
        <f t="shared" si="1"/>
        <v>是</v>
      </c>
    </row>
    <row r="17" ht="36" customHeight="1" spans="1:7">
      <c r="A17" s="613" t="s">
        <v>1761</v>
      </c>
      <c r="B17" s="167">
        <v>260.53</v>
      </c>
      <c r="C17" s="167">
        <v>260</v>
      </c>
      <c r="D17" s="155">
        <v>120</v>
      </c>
      <c r="E17" s="567">
        <f t="shared" si="0"/>
        <v>-0.539400452922888</v>
      </c>
      <c r="F17" s="234">
        <f t="shared" si="3"/>
        <v>0.461538461538462</v>
      </c>
      <c r="G17" s="209" t="str">
        <f t="shared" si="1"/>
        <v>是</v>
      </c>
    </row>
    <row r="18" ht="36" customHeight="1" spans="1:7">
      <c r="A18" s="613" t="s">
        <v>1762</v>
      </c>
      <c r="B18" s="167">
        <v>3.54</v>
      </c>
      <c r="C18" s="167"/>
      <c r="D18" s="155"/>
      <c r="E18" s="567">
        <f t="shared" si="0"/>
        <v>-1</v>
      </c>
      <c r="F18" s="234" t="str">
        <f t="shared" si="3"/>
        <v/>
      </c>
      <c r="G18" s="209" t="str">
        <f t="shared" si="1"/>
        <v>是</v>
      </c>
    </row>
    <row r="19" ht="36" customHeight="1" spans="1:7">
      <c r="A19" s="573" t="s">
        <v>1765</v>
      </c>
      <c r="B19" s="614">
        <v>1510.09</v>
      </c>
      <c r="C19" s="614">
        <v>1576.98</v>
      </c>
      <c r="D19" s="614">
        <v>1835.46</v>
      </c>
      <c r="E19" s="565">
        <f t="shared" si="0"/>
        <v>0.215463978968141</v>
      </c>
      <c r="F19" s="232">
        <f t="shared" si="3"/>
        <v>1.16390822965415</v>
      </c>
      <c r="G19" s="209" t="str">
        <f t="shared" si="1"/>
        <v>是</v>
      </c>
    </row>
    <row r="20" ht="36" customHeight="1" spans="1:7">
      <c r="A20" s="613" t="s">
        <v>1766</v>
      </c>
      <c r="B20" s="231">
        <v>731.34</v>
      </c>
      <c r="C20" s="167">
        <v>780.53</v>
      </c>
      <c r="D20" s="155">
        <v>917</v>
      </c>
      <c r="E20" s="567">
        <f t="shared" si="0"/>
        <v>0.253862772445101</v>
      </c>
      <c r="F20" s="234">
        <f t="shared" si="3"/>
        <v>1.17484273506464</v>
      </c>
      <c r="G20" s="209" t="str">
        <f t="shared" si="1"/>
        <v>是</v>
      </c>
    </row>
    <row r="21" ht="36" customHeight="1" spans="1:7">
      <c r="A21" s="613" t="s">
        <v>1758</v>
      </c>
      <c r="B21" s="231"/>
      <c r="C21" s="167"/>
      <c r="D21" s="155"/>
      <c r="E21" s="567" t="str">
        <f t="shared" si="0"/>
        <v/>
      </c>
      <c r="F21" s="234" t="str">
        <f t="shared" si="3"/>
        <v/>
      </c>
      <c r="G21" s="209" t="str">
        <f t="shared" si="1"/>
        <v>否</v>
      </c>
    </row>
    <row r="22" ht="36" customHeight="1" spans="1:7">
      <c r="A22" s="613" t="s">
        <v>1759</v>
      </c>
      <c r="B22" s="231">
        <v>14.04</v>
      </c>
      <c r="C22" s="167">
        <v>8.5</v>
      </c>
      <c r="D22" s="155">
        <v>3.2</v>
      </c>
      <c r="E22" s="567">
        <f t="shared" si="0"/>
        <v>-0.772079772079772</v>
      </c>
      <c r="F22" s="234">
        <f t="shared" si="3"/>
        <v>0.376470588235294</v>
      </c>
      <c r="G22" s="209" t="str">
        <f t="shared" si="1"/>
        <v>是</v>
      </c>
    </row>
    <row r="23" ht="36" customHeight="1" spans="1:7">
      <c r="A23" s="613" t="s">
        <v>1761</v>
      </c>
      <c r="B23" s="231">
        <v>2.81</v>
      </c>
      <c r="C23" s="167"/>
      <c r="D23" s="155">
        <v>3.82</v>
      </c>
      <c r="E23" s="567">
        <f t="shared" si="0"/>
        <v>0.359430604982206</v>
      </c>
      <c r="F23" s="234" t="str">
        <f t="shared" si="3"/>
        <v/>
      </c>
      <c r="G23" s="209" t="str">
        <f t="shared" si="1"/>
        <v>是</v>
      </c>
    </row>
    <row r="24" ht="36" customHeight="1" spans="1:7">
      <c r="A24" s="613" t="s">
        <v>1762</v>
      </c>
      <c r="B24" s="231">
        <v>5.15</v>
      </c>
      <c r="C24" s="615">
        <v>3</v>
      </c>
      <c r="D24" s="155">
        <v>8</v>
      </c>
      <c r="E24" s="567">
        <f t="shared" si="0"/>
        <v>0.553398058252427</v>
      </c>
      <c r="F24" s="234">
        <f t="shared" si="3"/>
        <v>2.66666666666667</v>
      </c>
      <c r="G24" s="209" t="str">
        <f t="shared" si="1"/>
        <v>是</v>
      </c>
    </row>
    <row r="25" ht="36" customHeight="1" spans="1:7">
      <c r="A25" s="573" t="s">
        <v>1767</v>
      </c>
      <c r="B25" s="165">
        <v>11110.69</v>
      </c>
      <c r="C25" s="165">
        <v>11695.51</v>
      </c>
      <c r="D25" s="165">
        <v>11207.26</v>
      </c>
      <c r="E25" s="565">
        <f t="shared" si="0"/>
        <v>0.00869162941275481</v>
      </c>
      <c r="F25" s="232">
        <f t="shared" si="3"/>
        <v>0.958253209992553</v>
      </c>
      <c r="G25" s="209" t="str">
        <f t="shared" si="1"/>
        <v>是</v>
      </c>
    </row>
    <row r="26" ht="36" customHeight="1" spans="1:7">
      <c r="A26" s="613" t="s">
        <v>1768</v>
      </c>
      <c r="B26" s="167">
        <v>11035.24</v>
      </c>
      <c r="C26" s="167">
        <v>11499.26</v>
      </c>
      <c r="D26" s="155">
        <v>11147.26</v>
      </c>
      <c r="E26" s="567">
        <f t="shared" si="0"/>
        <v>0.0101511158796728</v>
      </c>
      <c r="F26" s="234">
        <f t="shared" si="3"/>
        <v>0.969389334618054</v>
      </c>
      <c r="G26" s="209" t="str">
        <f t="shared" si="1"/>
        <v>是</v>
      </c>
    </row>
    <row r="27" ht="36" customHeight="1" spans="1:7">
      <c r="A27" s="613" t="s">
        <v>1758</v>
      </c>
      <c r="B27" s="155"/>
      <c r="C27" s="167">
        <v>131.25</v>
      </c>
      <c r="D27" s="155"/>
      <c r="E27" s="567" t="str">
        <f t="shared" si="0"/>
        <v/>
      </c>
      <c r="F27" s="234">
        <f t="shared" si="3"/>
        <v>0</v>
      </c>
      <c r="G27" s="209" t="str">
        <f t="shared" si="1"/>
        <v>是</v>
      </c>
    </row>
    <row r="28" ht="36" customHeight="1" spans="1:7">
      <c r="A28" s="613" t="s">
        <v>1759</v>
      </c>
      <c r="B28" s="167">
        <v>60.5</v>
      </c>
      <c r="C28" s="167">
        <v>50</v>
      </c>
      <c r="D28" s="155">
        <v>45</v>
      </c>
      <c r="E28" s="567">
        <f t="shared" si="0"/>
        <v>-0.256198347107438</v>
      </c>
      <c r="F28" s="234">
        <f t="shared" si="3"/>
        <v>0.9</v>
      </c>
      <c r="G28" s="209" t="str">
        <f t="shared" si="1"/>
        <v>是</v>
      </c>
    </row>
    <row r="29" ht="36" customHeight="1" spans="1:7">
      <c r="A29" s="613" t="s">
        <v>1761</v>
      </c>
      <c r="B29" s="167">
        <v>3.91</v>
      </c>
      <c r="C29" s="167">
        <v>5</v>
      </c>
      <c r="D29" s="155">
        <v>5</v>
      </c>
      <c r="E29" s="567">
        <f t="shared" si="0"/>
        <v>0.278772378516624</v>
      </c>
      <c r="F29" s="234">
        <f t="shared" si="3"/>
        <v>1</v>
      </c>
      <c r="G29" s="209" t="str">
        <f t="shared" si="1"/>
        <v>是</v>
      </c>
    </row>
    <row r="30" ht="36" customHeight="1" spans="1:7">
      <c r="A30" s="613" t="s">
        <v>1762</v>
      </c>
      <c r="B30" s="167">
        <v>11.05</v>
      </c>
      <c r="C30" s="167">
        <v>10</v>
      </c>
      <c r="D30" s="155">
        <v>10</v>
      </c>
      <c r="E30" s="567">
        <f t="shared" si="0"/>
        <v>-0.0950226244343892</v>
      </c>
      <c r="F30" s="234">
        <f t="shared" si="3"/>
        <v>1</v>
      </c>
      <c r="G30" s="209" t="str">
        <f t="shared" si="1"/>
        <v>是</v>
      </c>
    </row>
    <row r="31" ht="36" customHeight="1" spans="1:7">
      <c r="A31" s="573" t="s">
        <v>1769</v>
      </c>
      <c r="B31" s="165">
        <v>1292.17</v>
      </c>
      <c r="C31" s="165">
        <v>1470.01</v>
      </c>
      <c r="D31" s="165">
        <v>1459.34</v>
      </c>
      <c r="E31" s="565">
        <f t="shared" si="0"/>
        <v>0.129371522322914</v>
      </c>
      <c r="F31" s="232">
        <f t="shared" si="3"/>
        <v>0.992741545975878</v>
      </c>
      <c r="G31" s="209" t="str">
        <f t="shared" si="1"/>
        <v>是</v>
      </c>
    </row>
    <row r="32" ht="36" customHeight="1" spans="1:7">
      <c r="A32" s="613" t="s">
        <v>1770</v>
      </c>
      <c r="B32" s="167">
        <v>583.73</v>
      </c>
      <c r="C32" s="167">
        <v>593.41</v>
      </c>
      <c r="D32" s="155">
        <v>595.41</v>
      </c>
      <c r="E32" s="567">
        <f t="shared" si="0"/>
        <v>0.0200092508522776</v>
      </c>
      <c r="F32" s="234">
        <f t="shared" si="3"/>
        <v>1.00337035102206</v>
      </c>
      <c r="G32" s="209" t="str">
        <f t="shared" si="1"/>
        <v>是</v>
      </c>
    </row>
    <row r="33" ht="36" customHeight="1" spans="1:7">
      <c r="A33" s="613" t="s">
        <v>1758</v>
      </c>
      <c r="B33" s="167"/>
      <c r="C33" s="155"/>
      <c r="D33" s="155"/>
      <c r="E33" s="567" t="str">
        <f t="shared" si="0"/>
        <v/>
      </c>
      <c r="F33" s="234" t="str">
        <f t="shared" si="3"/>
        <v/>
      </c>
      <c r="G33" s="209" t="str">
        <f t="shared" si="1"/>
        <v>否</v>
      </c>
    </row>
    <row r="34" ht="36" customHeight="1" spans="1:7">
      <c r="A34" s="613" t="s">
        <v>1759</v>
      </c>
      <c r="B34" s="167">
        <v>2.17</v>
      </c>
      <c r="C34" s="155">
        <v>2</v>
      </c>
      <c r="D34" s="155">
        <v>1.79</v>
      </c>
      <c r="E34" s="567">
        <f t="shared" si="0"/>
        <v>-0.175115207373272</v>
      </c>
      <c r="F34" s="234">
        <f t="shared" si="3"/>
        <v>0.895</v>
      </c>
      <c r="G34" s="209" t="str">
        <f t="shared" si="1"/>
        <v>是</v>
      </c>
    </row>
    <row r="35" ht="36" customHeight="1" spans="1:7">
      <c r="A35" s="613" t="s">
        <v>1762</v>
      </c>
      <c r="B35" s="167"/>
      <c r="C35" s="167"/>
      <c r="D35" s="155"/>
      <c r="E35" s="567" t="str">
        <f t="shared" si="0"/>
        <v/>
      </c>
      <c r="F35" s="234" t="str">
        <f t="shared" si="3"/>
        <v/>
      </c>
      <c r="G35" s="209" t="str">
        <f t="shared" si="1"/>
        <v>否</v>
      </c>
    </row>
    <row r="36" ht="36" customHeight="1" spans="1:7">
      <c r="A36" s="573" t="s">
        <v>1771</v>
      </c>
      <c r="B36" s="165">
        <v>5045.95</v>
      </c>
      <c r="C36" s="165">
        <v>14769.4</v>
      </c>
      <c r="D36" s="165">
        <v>13448.3</v>
      </c>
      <c r="E36" s="565">
        <f t="shared" ref="E34:E38" si="4">IF(B36&gt;0,D36/B36-1,IF(B36&lt;0,-(D36/B36-1),""))</f>
        <v>1.66516711422032</v>
      </c>
      <c r="F36" s="232">
        <f t="shared" si="3"/>
        <v>0.910551545763538</v>
      </c>
      <c r="G36" s="209" t="str">
        <f t="shared" si="1"/>
        <v>是</v>
      </c>
    </row>
    <row r="37" ht="36" customHeight="1" spans="1:7">
      <c r="A37" s="613" t="s">
        <v>1772</v>
      </c>
      <c r="B37" s="167">
        <v>2862.29</v>
      </c>
      <c r="C37" s="167">
        <v>3459.47</v>
      </c>
      <c r="D37" s="155">
        <v>3241.85</v>
      </c>
      <c r="E37" s="567">
        <f t="shared" si="4"/>
        <v>0.132607108294408</v>
      </c>
      <c r="F37" s="234">
        <f t="shared" si="3"/>
        <v>0.937094410415468</v>
      </c>
      <c r="G37" s="209" t="str">
        <f t="shared" si="1"/>
        <v>是</v>
      </c>
    </row>
    <row r="38" ht="36" customHeight="1" spans="1:7">
      <c r="A38" s="613" t="s">
        <v>1758</v>
      </c>
      <c r="B38" s="167">
        <v>693</v>
      </c>
      <c r="C38" s="155">
        <v>5177.03</v>
      </c>
      <c r="D38" s="155">
        <v>1452.87</v>
      </c>
      <c r="E38" s="567">
        <f t="shared" ref="E38:E54" si="5">IF(B38&gt;0,D38/B38-1,IF(B38&lt;0,-(D38/B38-1),""))</f>
        <v>1.09649350649351</v>
      </c>
      <c r="F38" s="234">
        <f t="shared" ref="F38:F54" si="6">IF(C38&lt;&gt;0,D38/C38,"")</f>
        <v>0.280637740171488</v>
      </c>
      <c r="G38" s="209" t="str">
        <f t="shared" si="1"/>
        <v>是</v>
      </c>
    </row>
    <row r="39" ht="36" customHeight="1" spans="1:7">
      <c r="A39" s="613" t="s">
        <v>1773</v>
      </c>
      <c r="B39" s="167"/>
      <c r="C39" s="155"/>
      <c r="D39" s="155">
        <v>56.81</v>
      </c>
      <c r="E39" s="567" t="str">
        <f t="shared" si="5"/>
        <v/>
      </c>
      <c r="F39" s="234" t="str">
        <f t="shared" si="6"/>
        <v/>
      </c>
      <c r="G39" s="209" t="str">
        <f t="shared" si="1"/>
        <v>是</v>
      </c>
    </row>
    <row r="40" ht="36" customHeight="1" spans="1:7">
      <c r="A40" s="613" t="s">
        <v>1759</v>
      </c>
      <c r="B40" s="167">
        <v>295.69</v>
      </c>
      <c r="C40" s="155">
        <v>200</v>
      </c>
      <c r="D40" s="155">
        <v>367.57</v>
      </c>
      <c r="E40" s="567">
        <f t="shared" si="5"/>
        <v>0.243092427880551</v>
      </c>
      <c r="F40" s="234">
        <f t="shared" si="6"/>
        <v>1.83785</v>
      </c>
      <c r="G40" s="209" t="str">
        <f t="shared" si="1"/>
        <v>是</v>
      </c>
    </row>
    <row r="41" ht="36" customHeight="1" spans="1:7">
      <c r="A41" s="613" t="s">
        <v>1760</v>
      </c>
      <c r="B41" s="167">
        <v>183.91</v>
      </c>
      <c r="C41" s="155">
        <v>622.9</v>
      </c>
      <c r="D41" s="155">
        <v>619.59</v>
      </c>
      <c r="E41" s="567">
        <f t="shared" si="5"/>
        <v>2.36898482953619</v>
      </c>
      <c r="F41" s="234">
        <f t="shared" si="6"/>
        <v>0.994686145448708</v>
      </c>
      <c r="G41" s="209" t="str">
        <f t="shared" si="1"/>
        <v>是</v>
      </c>
    </row>
    <row r="42" ht="36" customHeight="1" spans="1:7">
      <c r="A42" s="613" t="s">
        <v>1761</v>
      </c>
      <c r="B42" s="167">
        <v>8.19</v>
      </c>
      <c r="C42" s="155">
        <v>300</v>
      </c>
      <c r="D42" s="155">
        <v>16</v>
      </c>
      <c r="E42" s="567">
        <f t="shared" si="5"/>
        <v>0.953601953601954</v>
      </c>
      <c r="F42" s="234">
        <f t="shared" si="6"/>
        <v>0.0533333333333333</v>
      </c>
      <c r="G42" s="209" t="str">
        <f t="shared" si="1"/>
        <v>是</v>
      </c>
    </row>
    <row r="43" ht="36" customHeight="1" spans="1:7">
      <c r="A43" s="613" t="s">
        <v>1762</v>
      </c>
      <c r="B43" s="167">
        <v>698.79</v>
      </c>
      <c r="C43" s="155">
        <v>5010</v>
      </c>
      <c r="D43" s="155">
        <v>2200</v>
      </c>
      <c r="E43" s="567">
        <f t="shared" si="5"/>
        <v>2.14829920290788</v>
      </c>
      <c r="F43" s="234">
        <f t="shared" si="6"/>
        <v>0.439121756487026</v>
      </c>
      <c r="G43" s="209" t="str">
        <f t="shared" si="1"/>
        <v>是</v>
      </c>
    </row>
    <row r="44" ht="36" customHeight="1" spans="1:7">
      <c r="A44" s="573" t="s">
        <v>1774</v>
      </c>
      <c r="B44" s="165">
        <v>12519.31</v>
      </c>
      <c r="C44" s="165">
        <v>15212.08</v>
      </c>
      <c r="D44" s="165">
        <v>13627.17</v>
      </c>
      <c r="E44" s="565">
        <f t="shared" si="5"/>
        <v>0.0884920974079242</v>
      </c>
      <c r="F44" s="232">
        <f t="shared" si="6"/>
        <v>0.89581240698182</v>
      </c>
      <c r="G44" s="209" t="str">
        <f t="shared" si="1"/>
        <v>是</v>
      </c>
    </row>
    <row r="45" ht="36" customHeight="1" spans="1:7">
      <c r="A45" s="613" t="s">
        <v>1768</v>
      </c>
      <c r="B45" s="167">
        <v>5566.31</v>
      </c>
      <c r="C45" s="167">
        <v>6400.1</v>
      </c>
      <c r="D45" s="155">
        <v>6174</v>
      </c>
      <c r="E45" s="567">
        <f t="shared" si="5"/>
        <v>0.109172863171473</v>
      </c>
      <c r="F45" s="234">
        <f t="shared" si="6"/>
        <v>0.964672426993328</v>
      </c>
      <c r="G45" s="209" t="str">
        <f t="shared" si="1"/>
        <v>是</v>
      </c>
    </row>
    <row r="46" ht="36" customHeight="1" spans="1:7">
      <c r="A46" s="613" t="s">
        <v>1758</v>
      </c>
      <c r="B46" s="167"/>
      <c r="C46" s="167">
        <v>398.16</v>
      </c>
      <c r="D46" s="155">
        <v>734.13</v>
      </c>
      <c r="E46" s="567" t="str">
        <f t="shared" si="5"/>
        <v/>
      </c>
      <c r="F46" s="234">
        <f t="shared" si="6"/>
        <v>1.84380650994575</v>
      </c>
      <c r="G46" s="209" t="str">
        <f t="shared" si="1"/>
        <v>是</v>
      </c>
    </row>
    <row r="47" ht="36" customHeight="1" spans="1:7">
      <c r="A47" s="613" t="s">
        <v>1759</v>
      </c>
      <c r="B47" s="167">
        <v>16.73</v>
      </c>
      <c r="C47" s="167">
        <v>10</v>
      </c>
      <c r="D47" s="155">
        <v>8.48</v>
      </c>
      <c r="E47" s="567">
        <f t="shared" si="5"/>
        <v>-0.493126120741183</v>
      </c>
      <c r="F47" s="234">
        <f t="shared" si="6"/>
        <v>0.848</v>
      </c>
      <c r="G47" s="209" t="str">
        <f t="shared" si="1"/>
        <v>是</v>
      </c>
    </row>
    <row r="48" ht="36" customHeight="1" spans="1:7">
      <c r="A48" s="613" t="s">
        <v>1762</v>
      </c>
      <c r="B48" s="167">
        <v>21.84</v>
      </c>
      <c r="C48" s="167">
        <v>10</v>
      </c>
      <c r="D48" s="155">
        <v>49.2</v>
      </c>
      <c r="E48" s="567">
        <f t="shared" si="5"/>
        <v>1.25274725274725</v>
      </c>
      <c r="F48" s="234">
        <f t="shared" si="6"/>
        <v>4.92</v>
      </c>
      <c r="G48" s="209" t="str">
        <f t="shared" si="1"/>
        <v>是</v>
      </c>
    </row>
    <row r="49" ht="36" customHeight="1" spans="1:7">
      <c r="A49" s="616" t="s">
        <v>1775</v>
      </c>
      <c r="B49" s="617">
        <f t="shared" ref="B49:B51" si="7">B5+B13+B19+B25+B31+B36+B44</f>
        <v>74011.67</v>
      </c>
      <c r="C49" s="617">
        <f t="shared" ref="C49:C51" si="8">C5+C13+C19+C25+C31+C36+C44</f>
        <v>89494.24</v>
      </c>
      <c r="D49" s="617">
        <f t="shared" ref="D49:D51" si="9">D5+D13+D19+D25+D31+D36+D44</f>
        <v>84781.43</v>
      </c>
      <c r="E49" s="565">
        <f t="shared" si="5"/>
        <v>0.145514349291132</v>
      </c>
      <c r="F49" s="232">
        <f t="shared" si="6"/>
        <v>0.947339515928623</v>
      </c>
      <c r="G49" s="209" t="str">
        <f t="shared" si="1"/>
        <v>是</v>
      </c>
    </row>
    <row r="50" ht="36" customHeight="1" spans="1:7">
      <c r="A50" s="618" t="s">
        <v>1776</v>
      </c>
      <c r="B50" s="619">
        <f t="shared" si="7"/>
        <v>47496.58</v>
      </c>
      <c r="C50" s="619">
        <f t="shared" si="8"/>
        <v>49704.62</v>
      </c>
      <c r="D50" s="619">
        <f t="shared" si="9"/>
        <v>48305.15</v>
      </c>
      <c r="E50" s="567">
        <f t="shared" si="5"/>
        <v>0.0170237520259353</v>
      </c>
      <c r="F50" s="234">
        <f t="shared" si="6"/>
        <v>0.971844267192869</v>
      </c>
      <c r="G50" s="209" t="str">
        <f t="shared" si="1"/>
        <v>是</v>
      </c>
    </row>
    <row r="51" ht="36" customHeight="1" spans="1:7">
      <c r="A51" s="618" t="s">
        <v>1777</v>
      </c>
      <c r="B51" s="619">
        <f t="shared" si="7"/>
        <v>5482.41</v>
      </c>
      <c r="C51" s="619">
        <f t="shared" si="8"/>
        <v>12075.33</v>
      </c>
      <c r="D51" s="619">
        <f t="shared" si="9"/>
        <v>7421.02</v>
      </c>
      <c r="E51" s="567">
        <f t="shared" si="5"/>
        <v>0.353605439943383</v>
      </c>
      <c r="F51" s="234">
        <f t="shared" si="6"/>
        <v>0.614560430232549</v>
      </c>
      <c r="G51" s="209" t="str">
        <f t="shared" si="1"/>
        <v>是</v>
      </c>
    </row>
    <row r="52" ht="36" customHeight="1" spans="1:7">
      <c r="A52" s="618" t="s">
        <v>1778</v>
      </c>
      <c r="B52" s="619">
        <f>B8+B16+B22+B28+B34+B40+B47</f>
        <v>919.34</v>
      </c>
      <c r="C52" s="619">
        <f>C8+C16+C22+C28+C34+C40+C47</f>
        <v>300.5</v>
      </c>
      <c r="D52" s="619">
        <f>D8+D16+D22+D28+D34+D40+D47</f>
        <v>459.37</v>
      </c>
      <c r="E52" s="567">
        <f t="shared" si="5"/>
        <v>-0.50032632105641</v>
      </c>
      <c r="F52" s="234">
        <f t="shared" si="6"/>
        <v>1.52868552412646</v>
      </c>
      <c r="G52" s="209" t="str">
        <f t="shared" si="1"/>
        <v>是</v>
      </c>
    </row>
    <row r="53" ht="36" customHeight="1" spans="1:7">
      <c r="A53" s="618" t="s">
        <v>1779</v>
      </c>
      <c r="B53" s="620"/>
      <c r="C53" s="620"/>
      <c r="D53" s="620"/>
      <c r="E53" s="567" t="str">
        <f t="shared" si="5"/>
        <v/>
      </c>
      <c r="F53" s="234" t="str">
        <f t="shared" si="6"/>
        <v/>
      </c>
      <c r="G53" s="209" t="str">
        <f t="shared" si="1"/>
        <v>否</v>
      </c>
    </row>
    <row r="54" ht="36" customHeight="1" spans="1:7">
      <c r="A54" s="618" t="s">
        <v>1780</v>
      </c>
      <c r="B54" s="621"/>
      <c r="C54" s="621"/>
      <c r="D54" s="621"/>
      <c r="E54" s="567" t="str">
        <f t="shared" si="5"/>
        <v/>
      </c>
      <c r="F54" s="234" t="str">
        <f t="shared" si="6"/>
        <v/>
      </c>
      <c r="G54" s="559" t="str">
        <f t="shared" si="1"/>
        <v>否</v>
      </c>
    </row>
    <row r="55" spans="2:4">
      <c r="B55" s="571"/>
      <c r="C55" s="571"/>
      <c r="D55" s="571"/>
    </row>
    <row r="56" spans="2:4">
      <c r="B56" s="571"/>
      <c r="C56" s="571"/>
      <c r="D56" s="571"/>
    </row>
    <row r="57" spans="2:4">
      <c r="B57" s="571"/>
      <c r="C57" s="571"/>
      <c r="D57" s="571"/>
    </row>
    <row r="58" spans="2:4">
      <c r="B58" s="571"/>
      <c r="C58" s="571"/>
      <c r="D58" s="571"/>
    </row>
  </sheetData>
  <autoFilter xmlns:etc="http://www.wps.cn/officeDocument/2017/etCustomData" ref="A4:H54"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H53"/>
  <sheetViews>
    <sheetView showGridLines="0" showZeros="0" view="pageBreakPreview" zoomScale="70" zoomScaleNormal="100" workbookViewId="0">
      <pane ySplit="4" topLeftCell="A38" activePane="bottomLeft" state="frozen"/>
      <selection/>
      <selection pane="bottomLeft" activeCell="C3" sqref="C3:D3"/>
    </sheetView>
  </sheetViews>
  <sheetFormatPr defaultColWidth="9" defaultRowHeight="18.75" outlineLevelCol="7"/>
  <cols>
    <col min="1" max="1" width="46.1083333333333" style="249" customWidth="1"/>
    <col min="2" max="4" width="16.775" style="209" customWidth="1"/>
    <col min="5" max="6" width="15.2166666666667" style="209" customWidth="1"/>
    <col min="7" max="7" width="9" style="209" hidden="1" customWidth="1"/>
    <col min="8" max="8" width="37.8833333333333" style="209" customWidth="1"/>
    <col min="9" max="16384" width="9" style="209"/>
  </cols>
  <sheetData>
    <row r="1" ht="45" customHeight="1" spans="1:6">
      <c r="A1" s="338" t="str">
        <f>YEAR(封面!$B$9)-1&amp;"年澄江市社会保险基金支出执行情况表"</f>
        <v>2024年澄江市社会保险基金支出执行情况表</v>
      </c>
      <c r="B1" s="338"/>
      <c r="C1" s="338"/>
      <c r="D1" s="338"/>
      <c r="E1" s="338"/>
      <c r="F1" s="338"/>
    </row>
    <row r="2" ht="20.1" customHeight="1" spans="1:6">
      <c r="A2" s="468" t="s">
        <v>1781</v>
      </c>
      <c r="B2" s="560"/>
      <c r="C2" s="561"/>
      <c r="D2" s="249"/>
      <c r="F2" s="434" t="s">
        <v>1782</v>
      </c>
    </row>
    <row r="3" ht="36" customHeight="1" spans="1:8">
      <c r="A3" s="535" t="s">
        <v>132</v>
      </c>
      <c r="B3" s="67" t="str">
        <f>YEAR(封面!$B$9)-2&amp;"年
决算数"</f>
        <v>2023年
决算数</v>
      </c>
      <c r="C3" s="67" t="str">
        <f>YEAR(封面!$B$9)-1&amp;"年"</f>
        <v>2024年</v>
      </c>
      <c r="D3" s="67"/>
      <c r="E3" s="535" t="s">
        <v>133</v>
      </c>
      <c r="F3" s="535"/>
      <c r="G3" s="536" t="s">
        <v>134</v>
      </c>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c r="H4" s="562"/>
    </row>
    <row r="5" ht="36" customHeight="1" spans="1:8">
      <c r="A5" s="573" t="s">
        <v>1783</v>
      </c>
      <c r="B5" s="130">
        <v>27742.06</v>
      </c>
      <c r="C5" s="130">
        <v>25862.75</v>
      </c>
      <c r="D5" s="130">
        <v>25347.32</v>
      </c>
      <c r="E5" s="565">
        <f>IF(B5&gt;0,D5/B5-1,IF(B5&lt;0,-(D5/B5-1),""))</f>
        <v>-0.0863216358121928</v>
      </c>
      <c r="F5" s="232">
        <f t="shared" ref="F5:F46" si="0">IF(C5&lt;&gt;0,D5/C5,"")</f>
        <v>0.98007056480846</v>
      </c>
      <c r="G5" s="582" t="str">
        <f t="shared" ref="G5:G46" si="1">IF(A5&lt;&gt;"",IF(SUM(B5:D5)&lt;&gt;0,"是","否"),"是")</f>
        <v>是</v>
      </c>
      <c r="H5" s="559"/>
    </row>
    <row r="6" ht="36" customHeight="1" spans="1:8">
      <c r="A6" s="171" t="s">
        <v>1784</v>
      </c>
      <c r="B6" s="190">
        <v>9341.4</v>
      </c>
      <c r="C6" s="190">
        <v>10529.5</v>
      </c>
      <c r="D6" s="190">
        <v>10764.92</v>
      </c>
      <c r="E6" s="567">
        <f>IF(B6&gt;0,D6/B6-1,IF(B6&lt;0,-(D6/B6-1),""))</f>
        <v>0.152388292975357</v>
      </c>
      <c r="F6" s="234">
        <f t="shared" si="0"/>
        <v>1.02235813666366</v>
      </c>
      <c r="G6" s="209" t="str">
        <f t="shared" si="1"/>
        <v>是</v>
      </c>
      <c r="H6" s="559"/>
    </row>
    <row r="7" ht="36" customHeight="1" spans="1:8">
      <c r="A7" s="171" t="s">
        <v>1785</v>
      </c>
      <c r="B7" s="190">
        <v>228.64</v>
      </c>
      <c r="C7" s="190">
        <v>276.26</v>
      </c>
      <c r="D7" s="190">
        <v>352.54</v>
      </c>
      <c r="E7" s="567">
        <f>IF(B7&gt;0,D7/B7-1,IF(B7&lt;0,-(D7/B7-1),""))</f>
        <v>0.541899930020994</v>
      </c>
      <c r="F7" s="234">
        <f t="shared" si="0"/>
        <v>1.27611670165786</v>
      </c>
      <c r="G7" s="209" t="str">
        <f t="shared" si="1"/>
        <v>是</v>
      </c>
      <c r="H7" s="559"/>
    </row>
    <row r="8" ht="36" customHeight="1" spans="1:8">
      <c r="A8" s="171" t="s">
        <v>1786</v>
      </c>
      <c r="B8" s="190">
        <v>242.1</v>
      </c>
      <c r="C8" s="190">
        <v>260</v>
      </c>
      <c r="D8" s="190">
        <v>260</v>
      </c>
      <c r="E8" s="567">
        <f>IF(B8&gt;0,D8/B8-1,IF(B8&lt;0,-(D8/B8-1),""))</f>
        <v>0.07393638992152</v>
      </c>
      <c r="F8" s="234">
        <f t="shared" si="0"/>
        <v>1</v>
      </c>
      <c r="G8" s="209" t="str">
        <f t="shared" si="1"/>
        <v>是</v>
      </c>
      <c r="H8" s="559"/>
    </row>
    <row r="9" ht="36" customHeight="1" spans="1:8">
      <c r="A9" s="171" t="s">
        <v>1787</v>
      </c>
      <c r="B9" s="190">
        <v>14.59</v>
      </c>
      <c r="C9" s="190"/>
      <c r="D9" s="190">
        <v>25</v>
      </c>
      <c r="E9" s="567">
        <f>IF(B9&gt;0,D9/B9-1,IF(B9&lt;0,-(D9/B9-1),""))</f>
        <v>0.713502398903358</v>
      </c>
      <c r="F9" s="234" t="str">
        <f t="shared" si="0"/>
        <v/>
      </c>
      <c r="G9" s="209" t="str">
        <f t="shared" si="1"/>
        <v>是</v>
      </c>
      <c r="H9" s="559"/>
    </row>
    <row r="10" ht="36" customHeight="1" spans="1:8">
      <c r="A10" s="171" t="s">
        <v>1788</v>
      </c>
      <c r="B10" s="190"/>
      <c r="C10" s="190"/>
      <c r="D10" s="190"/>
      <c r="E10" s="567" t="str">
        <f t="shared" ref="E10:E15" si="2">IF(B10&gt;0,D10/B10-1,IF(B10&lt;0,-(D10/B10-1),""))</f>
        <v/>
      </c>
      <c r="F10" s="234" t="str">
        <f t="shared" si="0"/>
        <v/>
      </c>
      <c r="G10" s="209" t="str">
        <f t="shared" si="1"/>
        <v>否</v>
      </c>
      <c r="H10" s="559"/>
    </row>
    <row r="11" ht="36" customHeight="1" spans="1:8">
      <c r="A11" s="127" t="s">
        <v>1789</v>
      </c>
      <c r="B11" s="130">
        <v>17325.48</v>
      </c>
      <c r="C11" s="130">
        <v>18292.02</v>
      </c>
      <c r="D11" s="130">
        <v>17810.92</v>
      </c>
      <c r="E11" s="565">
        <f t="shared" si="2"/>
        <v>0.0280188485398383</v>
      </c>
      <c r="F11" s="232">
        <f t="shared" si="0"/>
        <v>0.973698913515292</v>
      </c>
      <c r="G11" s="209" t="str">
        <f t="shared" si="1"/>
        <v>是</v>
      </c>
      <c r="H11" s="559"/>
    </row>
    <row r="12" ht="36" customHeight="1" spans="1:8">
      <c r="A12" s="171" t="s">
        <v>1784</v>
      </c>
      <c r="B12" s="608">
        <v>17277.21</v>
      </c>
      <c r="C12" s="608">
        <v>18292.02</v>
      </c>
      <c r="D12" s="190">
        <v>17507.34</v>
      </c>
      <c r="E12" s="567">
        <f t="shared" si="2"/>
        <v>0.0133198589355574</v>
      </c>
      <c r="F12" s="234">
        <f t="shared" si="0"/>
        <v>0.95710260539842</v>
      </c>
      <c r="G12" s="209" t="str">
        <f t="shared" si="1"/>
        <v>是</v>
      </c>
      <c r="H12" s="559"/>
    </row>
    <row r="13" ht="36" customHeight="1" spans="1:8">
      <c r="A13" s="171" t="s">
        <v>1786</v>
      </c>
      <c r="B13" s="608"/>
      <c r="C13" s="608"/>
      <c r="D13" s="190"/>
      <c r="E13" s="567" t="str">
        <f t="shared" si="2"/>
        <v/>
      </c>
      <c r="F13" s="234" t="str">
        <f t="shared" si="0"/>
        <v/>
      </c>
      <c r="G13" s="209" t="str">
        <f t="shared" si="1"/>
        <v>否</v>
      </c>
      <c r="H13" s="559"/>
    </row>
    <row r="14" ht="36" customHeight="1" spans="1:8">
      <c r="A14" s="171" t="s">
        <v>1787</v>
      </c>
      <c r="B14" s="608">
        <v>48.27</v>
      </c>
      <c r="C14" s="608"/>
      <c r="D14" s="190">
        <v>303.58</v>
      </c>
      <c r="E14" s="567">
        <f t="shared" si="2"/>
        <v>5.28920654650922</v>
      </c>
      <c r="F14" s="234" t="str">
        <f t="shared" si="0"/>
        <v/>
      </c>
      <c r="G14" s="209" t="str">
        <f t="shared" si="1"/>
        <v>是</v>
      </c>
      <c r="H14" s="559"/>
    </row>
    <row r="15" ht="36" customHeight="1" spans="1:8">
      <c r="A15" s="573" t="s">
        <v>1790</v>
      </c>
      <c r="B15" s="130">
        <v>1815.65</v>
      </c>
      <c r="C15" s="130">
        <v>1576.98</v>
      </c>
      <c r="D15" s="130">
        <v>1835.46</v>
      </c>
      <c r="E15" s="565">
        <f t="shared" si="2"/>
        <v>0.0109106931401977</v>
      </c>
      <c r="F15" s="232">
        <f t="shared" si="0"/>
        <v>1.16390822965415</v>
      </c>
      <c r="G15" s="209" t="str">
        <f t="shared" si="1"/>
        <v>是</v>
      </c>
      <c r="H15" s="559"/>
    </row>
    <row r="16" ht="36" customHeight="1" spans="1:8">
      <c r="A16" s="171" t="s">
        <v>1791</v>
      </c>
      <c r="B16" s="608">
        <v>335.27</v>
      </c>
      <c r="C16" s="122">
        <v>404.05</v>
      </c>
      <c r="D16" s="190">
        <v>548.49</v>
      </c>
      <c r="E16" s="567"/>
      <c r="F16" s="234">
        <f t="shared" si="0"/>
        <v>1.35748050983789</v>
      </c>
      <c r="G16" s="209" t="str">
        <f t="shared" si="1"/>
        <v>是</v>
      </c>
      <c r="H16" s="559"/>
    </row>
    <row r="17" ht="36" customHeight="1" spans="1:8">
      <c r="A17" s="171" t="s">
        <v>1792</v>
      </c>
      <c r="B17" s="608">
        <v>98.88</v>
      </c>
      <c r="C17" s="122">
        <v>113</v>
      </c>
      <c r="D17" s="190">
        <v>119.01</v>
      </c>
      <c r="E17" s="567"/>
      <c r="F17" s="234">
        <f t="shared" si="0"/>
        <v>1.05318584070796</v>
      </c>
      <c r="G17" s="209" t="str">
        <f t="shared" si="1"/>
        <v>是</v>
      </c>
      <c r="H17" s="559"/>
    </row>
    <row r="18" ht="36" customHeight="1" spans="1:8">
      <c r="A18" s="171" t="s">
        <v>1785</v>
      </c>
      <c r="B18" s="608">
        <v>4.44</v>
      </c>
      <c r="C18" s="122">
        <v>5</v>
      </c>
      <c r="D18" s="190"/>
      <c r="E18" s="567"/>
      <c r="F18" s="234">
        <f t="shared" si="0"/>
        <v>0</v>
      </c>
      <c r="G18" s="209" t="str">
        <f t="shared" si="1"/>
        <v>是</v>
      </c>
      <c r="H18" s="559"/>
    </row>
    <row r="19" ht="36" customHeight="1" spans="1:8">
      <c r="A19" s="171" t="s">
        <v>1793</v>
      </c>
      <c r="B19" s="608"/>
      <c r="C19" s="122"/>
      <c r="D19" s="190"/>
      <c r="E19" s="567"/>
      <c r="F19" s="234" t="str">
        <f t="shared" si="0"/>
        <v/>
      </c>
      <c r="G19" s="209" t="str">
        <f t="shared" si="1"/>
        <v>否</v>
      </c>
      <c r="H19" s="559"/>
    </row>
    <row r="20" ht="36" customHeight="1" spans="1:8">
      <c r="A20" s="171" t="s">
        <v>1794</v>
      </c>
      <c r="B20" s="608"/>
      <c r="C20" s="122"/>
      <c r="D20" s="190"/>
      <c r="E20" s="567"/>
      <c r="F20" s="234" t="str">
        <f t="shared" si="0"/>
        <v/>
      </c>
      <c r="G20" s="209" t="str">
        <f t="shared" si="1"/>
        <v>否</v>
      </c>
      <c r="H20" s="559"/>
    </row>
    <row r="21" ht="36" customHeight="1" spans="1:8">
      <c r="A21" s="171" t="s">
        <v>1795</v>
      </c>
      <c r="B21" s="608">
        <v>124.97</v>
      </c>
      <c r="C21" s="122">
        <v>180</v>
      </c>
      <c r="D21" s="190">
        <v>136.8</v>
      </c>
      <c r="E21" s="567"/>
      <c r="F21" s="234">
        <f t="shared" si="0"/>
        <v>0.76</v>
      </c>
      <c r="G21" s="209" t="str">
        <f t="shared" si="1"/>
        <v>是</v>
      </c>
      <c r="H21" s="559"/>
    </row>
    <row r="22" ht="36" customHeight="1" spans="1:8">
      <c r="A22" s="171" t="s">
        <v>1796</v>
      </c>
      <c r="B22" s="608">
        <v>46.1</v>
      </c>
      <c r="C22" s="122">
        <v>75</v>
      </c>
      <c r="D22" s="190">
        <v>76.64</v>
      </c>
      <c r="E22" s="567"/>
      <c r="F22" s="234">
        <f t="shared" si="0"/>
        <v>1.02186666666667</v>
      </c>
      <c r="G22" s="209" t="str">
        <f t="shared" si="1"/>
        <v>是</v>
      </c>
      <c r="H22" s="559"/>
    </row>
    <row r="23" ht="36" customHeight="1" spans="1:8">
      <c r="A23" s="171" t="s">
        <v>1786</v>
      </c>
      <c r="B23" s="608"/>
      <c r="C23" s="609"/>
      <c r="D23" s="190"/>
      <c r="E23" s="567"/>
      <c r="F23" s="234" t="str">
        <f t="shared" si="0"/>
        <v/>
      </c>
      <c r="G23" s="209" t="str">
        <f t="shared" si="1"/>
        <v>否</v>
      </c>
      <c r="H23" s="559"/>
    </row>
    <row r="24" ht="36" customHeight="1" spans="1:8">
      <c r="A24" s="171" t="s">
        <v>1787</v>
      </c>
      <c r="B24" s="608">
        <v>48.15</v>
      </c>
      <c r="C24" s="122">
        <v>7.5</v>
      </c>
      <c r="D24" s="190">
        <v>22.5</v>
      </c>
      <c r="E24" s="567"/>
      <c r="F24" s="234">
        <f t="shared" si="0"/>
        <v>3</v>
      </c>
      <c r="G24" s="209" t="str">
        <f t="shared" si="1"/>
        <v>是</v>
      </c>
      <c r="H24" s="559"/>
    </row>
    <row r="25" ht="36" customHeight="1" spans="1:8">
      <c r="A25" s="573" t="s">
        <v>1797</v>
      </c>
      <c r="B25" s="130">
        <v>11271.23</v>
      </c>
      <c r="C25" s="130">
        <v>11695.5</v>
      </c>
      <c r="D25" s="130">
        <v>11207.25</v>
      </c>
      <c r="E25" s="565">
        <f t="shared" ref="E25:E30" si="3">IF(B25&gt;0,D25/B25-1,IF(B25&lt;0,-(D25/B25-1),""))</f>
        <v>-0.00567639911526951</v>
      </c>
      <c r="F25" s="232">
        <f t="shared" si="0"/>
        <v>0.958253174297807</v>
      </c>
      <c r="G25" s="209" t="str">
        <f t="shared" si="1"/>
        <v>是</v>
      </c>
      <c r="H25" s="559"/>
    </row>
    <row r="26" ht="36" customHeight="1" spans="1:8">
      <c r="A26" s="610" t="s">
        <v>1798</v>
      </c>
      <c r="B26" s="608">
        <v>4875.77</v>
      </c>
      <c r="C26" s="122">
        <v>5209.26</v>
      </c>
      <c r="D26" s="190">
        <v>4894.26</v>
      </c>
      <c r="E26" s="567">
        <f t="shared" si="3"/>
        <v>0.00379222153629066</v>
      </c>
      <c r="F26" s="234">
        <f t="shared" si="0"/>
        <v>0.939530758687414</v>
      </c>
      <c r="G26" s="209" t="str">
        <f t="shared" si="1"/>
        <v>是</v>
      </c>
      <c r="H26" s="559"/>
    </row>
    <row r="27" ht="36" customHeight="1" spans="1:8">
      <c r="A27" s="610" t="s">
        <v>1799</v>
      </c>
      <c r="B27" s="608">
        <v>7.7</v>
      </c>
      <c r="C27" s="122">
        <v>5</v>
      </c>
      <c r="D27" s="190">
        <v>7</v>
      </c>
      <c r="E27" s="567"/>
      <c r="F27" s="234">
        <f t="shared" si="0"/>
        <v>1.4</v>
      </c>
      <c r="G27" s="209" t="str">
        <f t="shared" si="1"/>
        <v>是</v>
      </c>
      <c r="H27" s="559"/>
    </row>
    <row r="28" ht="36" customHeight="1" spans="1:8">
      <c r="A28" s="610" t="s">
        <v>1800</v>
      </c>
      <c r="B28" s="122">
        <v>116.23</v>
      </c>
      <c r="C28" s="122">
        <v>210</v>
      </c>
      <c r="D28" s="190">
        <v>120</v>
      </c>
      <c r="E28" s="567"/>
      <c r="F28" s="234">
        <f t="shared" si="0"/>
        <v>0.571428571428571</v>
      </c>
      <c r="G28" s="209" t="str">
        <f t="shared" si="1"/>
        <v>是</v>
      </c>
      <c r="H28" s="559"/>
    </row>
    <row r="29" ht="36" customHeight="1" spans="1:8">
      <c r="A29" s="563" t="s">
        <v>1801</v>
      </c>
      <c r="B29" s="130">
        <v>1292.17</v>
      </c>
      <c r="C29" s="130">
        <v>1470.01</v>
      </c>
      <c r="D29" s="130">
        <v>1459.34</v>
      </c>
      <c r="E29" s="565">
        <f t="shared" si="3"/>
        <v>0.129371522322914</v>
      </c>
      <c r="F29" s="232">
        <f t="shared" si="0"/>
        <v>0.992741545975878</v>
      </c>
      <c r="G29" s="209" t="str">
        <f t="shared" si="1"/>
        <v>是</v>
      </c>
      <c r="H29" s="559"/>
    </row>
    <row r="30" ht="36" customHeight="1" spans="1:8">
      <c r="A30" s="171" t="s">
        <v>1802</v>
      </c>
      <c r="B30" s="122">
        <v>674.72</v>
      </c>
      <c r="C30" s="122">
        <v>874.6</v>
      </c>
      <c r="D30" s="190">
        <v>850.83</v>
      </c>
      <c r="E30" s="567">
        <f t="shared" si="3"/>
        <v>0.261011975337918</v>
      </c>
      <c r="F30" s="234">
        <f t="shared" si="0"/>
        <v>0.972821861422364</v>
      </c>
      <c r="G30" s="209" t="str">
        <f t="shared" si="1"/>
        <v>是</v>
      </c>
      <c r="H30" s="559"/>
    </row>
    <row r="31" ht="36" customHeight="1" spans="1:8">
      <c r="A31" s="171" t="s">
        <v>1803</v>
      </c>
      <c r="B31" s="122"/>
      <c r="C31" s="122"/>
      <c r="D31" s="190"/>
      <c r="E31" s="567"/>
      <c r="F31" s="234" t="str">
        <f t="shared" si="0"/>
        <v/>
      </c>
      <c r="G31" s="209" t="str">
        <f t="shared" si="1"/>
        <v>否</v>
      </c>
      <c r="H31" s="559"/>
    </row>
    <row r="32" ht="36" customHeight="1" spans="1:8">
      <c r="A32" s="171" t="s">
        <v>1804</v>
      </c>
      <c r="B32" s="122"/>
      <c r="C32" s="122"/>
      <c r="D32" s="190"/>
      <c r="E32" s="567"/>
      <c r="F32" s="234" t="str">
        <f t="shared" si="0"/>
        <v/>
      </c>
      <c r="G32" s="209" t="str">
        <f t="shared" si="1"/>
        <v>否</v>
      </c>
      <c r="H32" s="559"/>
    </row>
    <row r="33" ht="36" customHeight="1" spans="1:8">
      <c r="A33" s="171" t="s">
        <v>1787</v>
      </c>
      <c r="B33" s="122">
        <v>31.56</v>
      </c>
      <c r="C33" s="122"/>
      <c r="D33" s="190">
        <v>11.19</v>
      </c>
      <c r="E33" s="567"/>
      <c r="F33" s="234" t="str">
        <f t="shared" si="0"/>
        <v/>
      </c>
      <c r="G33" s="209" t="str">
        <f t="shared" si="1"/>
        <v>是</v>
      </c>
      <c r="H33" s="559"/>
    </row>
    <row r="34" ht="36" customHeight="1" spans="1:8">
      <c r="A34" s="573" t="s">
        <v>1805</v>
      </c>
      <c r="B34" s="130">
        <v>5768.68</v>
      </c>
      <c r="C34" s="130">
        <v>6301.3</v>
      </c>
      <c r="D34" s="130">
        <v>6824.52</v>
      </c>
      <c r="E34" s="565">
        <f>IF(B34&gt;0,D34/B34-1,IF(B34&lt;0,-(D34/B34-1),""))</f>
        <v>0.183029739905836</v>
      </c>
      <c r="F34" s="232">
        <f t="shared" si="0"/>
        <v>1.08303365972101</v>
      </c>
      <c r="G34" s="209" t="str">
        <f t="shared" si="1"/>
        <v>是</v>
      </c>
      <c r="H34" s="559"/>
    </row>
    <row r="35" ht="36" customHeight="1" spans="1:8">
      <c r="A35" s="171" t="s">
        <v>1806</v>
      </c>
      <c r="B35" s="122">
        <v>4247.49</v>
      </c>
      <c r="C35" s="122">
        <v>4580.23</v>
      </c>
      <c r="D35" s="190">
        <v>5027.06</v>
      </c>
      <c r="E35" s="567"/>
      <c r="F35" s="234">
        <f t="shared" si="0"/>
        <v>1.09755623625888</v>
      </c>
      <c r="G35" s="209" t="str">
        <f t="shared" si="1"/>
        <v>是</v>
      </c>
      <c r="H35" s="559"/>
    </row>
    <row r="36" ht="36" customHeight="1" spans="1:8">
      <c r="A36" s="171" t="s">
        <v>1807</v>
      </c>
      <c r="B36" s="122">
        <v>1357.27</v>
      </c>
      <c r="C36" s="122">
        <v>1494.47</v>
      </c>
      <c r="D36" s="190">
        <v>1560.01</v>
      </c>
      <c r="E36" s="567"/>
      <c r="F36" s="234">
        <f t="shared" si="0"/>
        <v>1.04385501214477</v>
      </c>
      <c r="G36" s="209" t="str">
        <f t="shared" si="1"/>
        <v>是</v>
      </c>
      <c r="H36" s="559"/>
    </row>
    <row r="37" ht="36" customHeight="1" spans="1:8">
      <c r="A37" s="171" t="s">
        <v>1808</v>
      </c>
      <c r="B37" s="122">
        <v>158.84</v>
      </c>
      <c r="C37" s="122">
        <v>221.4</v>
      </c>
      <c r="D37" s="190">
        <v>232.3</v>
      </c>
      <c r="E37" s="567"/>
      <c r="F37" s="234">
        <f t="shared" si="0"/>
        <v>1.04923215898826</v>
      </c>
      <c r="G37" s="209" t="str">
        <f t="shared" si="1"/>
        <v>是</v>
      </c>
      <c r="H37" s="559"/>
    </row>
    <row r="38" ht="36" customHeight="1" spans="1:8">
      <c r="A38" s="171" t="s">
        <v>1786</v>
      </c>
      <c r="B38" s="122">
        <v>5.05</v>
      </c>
      <c r="C38" s="122">
        <v>5</v>
      </c>
      <c r="D38" s="190">
        <v>5</v>
      </c>
      <c r="E38" s="567"/>
      <c r="F38" s="234">
        <f t="shared" si="0"/>
        <v>1</v>
      </c>
      <c r="G38" s="209" t="str">
        <f t="shared" si="1"/>
        <v>是</v>
      </c>
      <c r="H38" s="559"/>
    </row>
    <row r="39" ht="36" customHeight="1" spans="1:8">
      <c r="A39" s="171" t="s">
        <v>1787</v>
      </c>
      <c r="B39" s="122"/>
      <c r="C39" s="122"/>
      <c r="D39" s="190"/>
      <c r="E39" s="567"/>
      <c r="F39" s="234" t="str">
        <f t="shared" si="0"/>
        <v/>
      </c>
      <c r="G39" s="209" t="str">
        <f t="shared" si="1"/>
        <v>否</v>
      </c>
      <c r="H39" s="559"/>
    </row>
    <row r="40" ht="36" customHeight="1" spans="1:8">
      <c r="A40" s="573" t="s">
        <v>1809</v>
      </c>
      <c r="B40" s="130">
        <v>12528.09</v>
      </c>
      <c r="C40" s="130">
        <v>15212.08</v>
      </c>
      <c r="D40" s="130">
        <v>13627.17</v>
      </c>
      <c r="E40" s="565">
        <f t="shared" ref="E40:E42" si="4">IF(B40&gt;0,D40/B40-1,IF(B40&lt;0,-(D40/B40-1),""))</f>
        <v>0.0877292548185717</v>
      </c>
      <c r="F40" s="232">
        <f t="shared" si="0"/>
        <v>0.89581240698182</v>
      </c>
      <c r="G40" s="209" t="str">
        <f t="shared" si="1"/>
        <v>是</v>
      </c>
      <c r="H40" s="559"/>
    </row>
    <row r="41" ht="36" customHeight="1" spans="1:8">
      <c r="A41" s="171" t="s">
        <v>1810</v>
      </c>
      <c r="B41" s="122">
        <v>6923.22</v>
      </c>
      <c r="C41" s="122">
        <v>7223.07</v>
      </c>
      <c r="D41" s="190">
        <v>6331.61</v>
      </c>
      <c r="E41" s="567">
        <f t="shared" si="4"/>
        <v>-0.0854530117488684</v>
      </c>
      <c r="F41" s="234">
        <f t="shared" si="0"/>
        <v>0.876581564348677</v>
      </c>
      <c r="G41" s="209" t="str">
        <f t="shared" si="1"/>
        <v>是</v>
      </c>
      <c r="H41" s="559"/>
    </row>
    <row r="42" ht="36" customHeight="1" spans="1:8">
      <c r="A42" s="171" t="s">
        <v>1811</v>
      </c>
      <c r="B42" s="122"/>
      <c r="C42" s="122">
        <v>1170.75</v>
      </c>
      <c r="D42" s="190">
        <v>329.75</v>
      </c>
      <c r="E42" s="567" t="str">
        <f t="shared" si="4"/>
        <v/>
      </c>
      <c r="F42" s="234">
        <f t="shared" si="0"/>
        <v>0.281657057441811</v>
      </c>
      <c r="G42" s="209" t="str">
        <f t="shared" si="1"/>
        <v>是</v>
      </c>
      <c r="H42" s="559"/>
    </row>
    <row r="43" ht="36" customHeight="1" spans="1:8">
      <c r="A43" s="171" t="s">
        <v>1787</v>
      </c>
      <c r="B43" s="122"/>
      <c r="C43" s="122"/>
      <c r="D43" s="190"/>
      <c r="E43" s="567"/>
      <c r="F43" s="234" t="str">
        <f t="shared" si="0"/>
        <v/>
      </c>
      <c r="G43" s="209" t="str">
        <f t="shared" si="1"/>
        <v>否</v>
      </c>
      <c r="H43" s="559"/>
    </row>
    <row r="44" ht="36" customHeight="1" spans="1:8">
      <c r="A44" s="579" t="s">
        <v>1812</v>
      </c>
      <c r="B44" s="611">
        <f>B5+B11+B15+B25+B29+B34+B40</f>
        <v>77743.36</v>
      </c>
      <c r="C44" s="611">
        <f>C5+C11+C15+C25+C29+C34+C40</f>
        <v>80410.64</v>
      </c>
      <c r="D44" s="611">
        <f>D5+D11+D15+D25+D29+D34+D40</f>
        <v>78111.98</v>
      </c>
      <c r="E44" s="565">
        <f t="shared" ref="E44:E46" si="5">IF(B44&gt;0,D44/B44-1,IF(B44&lt;0,-(D44/B44-1),""))</f>
        <v>0.00474149818068059</v>
      </c>
      <c r="F44" s="232">
        <f t="shared" si="0"/>
        <v>0.971413484583632</v>
      </c>
      <c r="G44" s="209" t="str">
        <f t="shared" si="1"/>
        <v>是</v>
      </c>
      <c r="H44" s="559"/>
    </row>
    <row r="45" ht="36" customHeight="1" spans="1:8">
      <c r="A45" s="153" t="s">
        <v>1813</v>
      </c>
      <c r="B45" s="612">
        <f>B6+B12+B16+B26+B30+B35+B41+B7+B36+B37+B17+B18</f>
        <v>45523.15</v>
      </c>
      <c r="C45" s="612">
        <f>C6+C12+C16+C26+C30+C35+C41+C7+C36+C37+C17+C18</f>
        <v>49222.86</v>
      </c>
      <c r="D45" s="612">
        <f>D6+D12+D16+D26+D30+D35+D41+D7+D36+D37+D17+D18</f>
        <v>48188.37</v>
      </c>
      <c r="E45" s="567">
        <f t="shared" si="5"/>
        <v>0.0585464758040692</v>
      </c>
      <c r="F45" s="234">
        <f t="shared" si="0"/>
        <v>0.978983545450224</v>
      </c>
      <c r="G45" s="209" t="str">
        <f t="shared" si="1"/>
        <v>是</v>
      </c>
      <c r="H45" s="559"/>
    </row>
    <row r="46" ht="36" customHeight="1" spans="1:8">
      <c r="A46" s="153" t="s">
        <v>1788</v>
      </c>
      <c r="B46" s="122"/>
      <c r="C46" s="122"/>
      <c r="D46" s="122"/>
      <c r="E46" s="567" t="str">
        <f t="shared" si="5"/>
        <v/>
      </c>
      <c r="F46" s="234" t="str">
        <f t="shared" si="0"/>
        <v/>
      </c>
      <c r="G46" s="209" t="str">
        <f t="shared" si="1"/>
        <v>否</v>
      </c>
      <c r="H46" s="559"/>
    </row>
    <row r="47" spans="2:4">
      <c r="B47" s="571"/>
      <c r="C47" s="571"/>
      <c r="D47" s="571"/>
    </row>
    <row r="48" spans="2:4">
      <c r="B48" s="571"/>
      <c r="C48" s="571"/>
      <c r="D48" s="571"/>
    </row>
    <row r="53" spans="7:7">
      <c r="G53" s="559"/>
    </row>
  </sheetData>
  <autoFilter xmlns:etc="http://www.wps.cn/officeDocument/2017/etCustomData" ref="A4:G46"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46"/>
  <sheetViews>
    <sheetView showGridLines="0" showZeros="0" view="pageBreakPreview" zoomScale="70" zoomScaleNormal="100" workbookViewId="0">
      <pane ySplit="4" topLeftCell="A5" activePane="bottomLeft" state="frozen"/>
      <selection/>
      <selection pane="bottomLeft" activeCell="C3" sqref="C3:D3"/>
    </sheetView>
  </sheetViews>
  <sheetFormatPr defaultColWidth="9" defaultRowHeight="18.75" outlineLevelCol="7"/>
  <cols>
    <col min="1" max="1" width="43.775" style="249" customWidth="1"/>
    <col min="2" max="3" width="16.775" style="209" customWidth="1"/>
    <col min="4" max="4" width="16.775" style="599" customWidth="1"/>
    <col min="5" max="6" width="15.2166666666667" style="209" customWidth="1"/>
    <col min="7" max="7" width="9" style="559" hidden="1" customWidth="1"/>
    <col min="8" max="8" width="25.4416666666667" style="559" customWidth="1"/>
    <col min="9" max="16384" width="9" style="209"/>
  </cols>
  <sheetData>
    <row r="1" ht="45" customHeight="1" spans="1:6">
      <c r="A1" s="338" t="str">
        <f>YEAR(封面!$B$9)-1&amp;"年澄江市社会保险基金结余执行情况表"</f>
        <v>2024年澄江市社会保险基金结余执行情况表</v>
      </c>
      <c r="B1" s="338"/>
      <c r="C1" s="338"/>
      <c r="D1" s="338"/>
      <c r="E1" s="338"/>
      <c r="F1" s="338"/>
    </row>
    <row r="2" ht="20.1" customHeight="1" spans="1:6">
      <c r="A2" s="468" t="s">
        <v>1814</v>
      </c>
      <c r="B2" s="560"/>
      <c r="C2" s="561"/>
      <c r="D2" s="249"/>
      <c r="F2" s="434" t="s">
        <v>1815</v>
      </c>
    </row>
    <row r="3" ht="36" customHeight="1" spans="1:8">
      <c r="A3" s="535" t="s">
        <v>132</v>
      </c>
      <c r="B3" s="67" t="str">
        <f>YEAR(封面!$B$9)-2&amp;"年
决算数"</f>
        <v>2023年
决算数</v>
      </c>
      <c r="C3" s="67" t="str">
        <f>YEAR(封面!$B$9)-1&amp;"年"</f>
        <v>2024年</v>
      </c>
      <c r="D3" s="67"/>
      <c r="E3" s="535" t="s">
        <v>133</v>
      </c>
      <c r="F3" s="535"/>
      <c r="G3" s="562"/>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t="s">
        <v>134</v>
      </c>
      <c r="H4" s="562"/>
    </row>
    <row r="5" ht="36" customHeight="1" spans="1:7">
      <c r="A5" s="600" t="s">
        <v>1816</v>
      </c>
      <c r="B5" s="601">
        <v>-2500</v>
      </c>
      <c r="C5" s="601"/>
      <c r="D5" s="601"/>
      <c r="E5" s="602">
        <f t="shared" ref="E5:E20" si="0">IF(B5&gt;0,D5/B5-1,IF(B5&lt;0,-(D5/B5-1),""))</f>
        <v>1</v>
      </c>
      <c r="F5" s="602" t="str">
        <f t="shared" ref="F5:F20" si="1">IF(C5&lt;&gt;0,D5/C5,"")</f>
        <v/>
      </c>
      <c r="G5" s="209" t="str">
        <f t="shared" ref="G5:G20" si="2">IF(A5&lt;&gt;"",IF(SUM(B5:D5)&lt;&gt;0,"是","否"),"是")</f>
        <v>是</v>
      </c>
    </row>
    <row r="6" ht="36" customHeight="1" spans="1:7">
      <c r="A6" s="603" t="s">
        <v>1817</v>
      </c>
      <c r="B6" s="267">
        <v>1080</v>
      </c>
      <c r="C6" s="267">
        <v>1079.99</v>
      </c>
      <c r="D6" s="604">
        <v>1080.01</v>
      </c>
      <c r="E6" s="605">
        <f t="shared" si="0"/>
        <v>9.25925925931992e-6</v>
      </c>
      <c r="F6" s="605">
        <f t="shared" si="1"/>
        <v>1.00001851868999</v>
      </c>
      <c r="G6" s="209" t="str">
        <f t="shared" si="2"/>
        <v>是</v>
      </c>
    </row>
    <row r="7" ht="36" customHeight="1" spans="1:7">
      <c r="A7" s="600" t="s">
        <v>1818</v>
      </c>
      <c r="B7" s="601">
        <v>-34.08</v>
      </c>
      <c r="C7" s="601">
        <v>615.5</v>
      </c>
      <c r="D7" s="601">
        <v>45.6499999999978</v>
      </c>
      <c r="E7" s="602">
        <f t="shared" si="0"/>
        <v>2.33949530516425</v>
      </c>
      <c r="F7" s="602">
        <f t="shared" si="1"/>
        <v>0.0741673436230671</v>
      </c>
      <c r="G7" s="209" t="str">
        <f t="shared" si="2"/>
        <v>是</v>
      </c>
    </row>
    <row r="8" ht="36" customHeight="1" spans="1:7">
      <c r="A8" s="603" t="s">
        <v>1819</v>
      </c>
      <c r="B8" s="267">
        <v>604.11</v>
      </c>
      <c r="C8" s="267">
        <v>1910</v>
      </c>
      <c r="D8" s="182">
        <v>649.759999999998</v>
      </c>
      <c r="E8" s="605">
        <f t="shared" si="0"/>
        <v>0.0755657082319412</v>
      </c>
      <c r="F8" s="605">
        <f t="shared" si="1"/>
        <v>0.340188481675392</v>
      </c>
      <c r="G8" s="209" t="str">
        <f t="shared" si="2"/>
        <v>是</v>
      </c>
    </row>
    <row r="9" ht="36" customHeight="1" spans="1:7">
      <c r="A9" s="600" t="s">
        <v>1820</v>
      </c>
      <c r="B9" s="601">
        <v>-305.56</v>
      </c>
      <c r="C9" s="601"/>
      <c r="D9" s="601"/>
      <c r="E9" s="602">
        <f t="shared" si="0"/>
        <v>1</v>
      </c>
      <c r="F9" s="602" t="str">
        <f t="shared" si="1"/>
        <v/>
      </c>
      <c r="G9" s="209" t="str">
        <f t="shared" si="2"/>
        <v>是</v>
      </c>
    </row>
    <row r="10" ht="36" customHeight="1" spans="1:7">
      <c r="A10" s="603" t="s">
        <v>1821</v>
      </c>
      <c r="B10" s="267"/>
      <c r="C10" s="267">
        <v>316</v>
      </c>
      <c r="D10" s="182"/>
      <c r="E10" s="605" t="str">
        <f t="shared" si="0"/>
        <v/>
      </c>
      <c r="F10" s="605">
        <f t="shared" si="1"/>
        <v>0</v>
      </c>
      <c r="G10" s="209" t="str">
        <f t="shared" si="2"/>
        <v>是</v>
      </c>
    </row>
    <row r="11" ht="36" customHeight="1" spans="1:7">
      <c r="A11" s="600" t="s">
        <v>1822</v>
      </c>
      <c r="B11" s="601">
        <v>-160.53</v>
      </c>
      <c r="C11" s="601">
        <v>0</v>
      </c>
      <c r="D11" s="601"/>
      <c r="E11" s="602">
        <f t="shared" si="0"/>
        <v>1</v>
      </c>
      <c r="F11" s="602" t="str">
        <f t="shared" si="1"/>
        <v/>
      </c>
      <c r="G11" s="209" t="str">
        <f t="shared" si="2"/>
        <v>是</v>
      </c>
    </row>
    <row r="12" ht="36" customHeight="1" spans="1:7">
      <c r="A12" s="603" t="s">
        <v>1823</v>
      </c>
      <c r="B12" s="267">
        <v>91.9</v>
      </c>
      <c r="C12" s="267">
        <v>252.44</v>
      </c>
      <c r="D12" s="182">
        <v>91.9100000000002</v>
      </c>
      <c r="E12" s="605">
        <f t="shared" si="0"/>
        <v>0.000108813928184848</v>
      </c>
      <c r="F12" s="605">
        <f t="shared" si="1"/>
        <v>0.36408651560767</v>
      </c>
      <c r="G12" s="209" t="str">
        <f t="shared" si="2"/>
        <v>是</v>
      </c>
    </row>
    <row r="13" ht="36" customHeight="1" spans="1:7">
      <c r="A13" s="600" t="s">
        <v>1824</v>
      </c>
      <c r="B13" s="601"/>
      <c r="C13" s="601"/>
      <c r="D13" s="601"/>
      <c r="E13" s="602" t="str">
        <f t="shared" si="0"/>
        <v/>
      </c>
      <c r="F13" s="602" t="str">
        <f t="shared" si="1"/>
        <v/>
      </c>
      <c r="G13" s="209" t="str">
        <f t="shared" si="2"/>
        <v>否</v>
      </c>
    </row>
    <row r="14" ht="36" customHeight="1" spans="1:7">
      <c r="A14" s="603" t="s">
        <v>1825</v>
      </c>
      <c r="B14" s="267"/>
      <c r="C14" s="267"/>
      <c r="D14" s="182"/>
      <c r="E14" s="605" t="str">
        <f t="shared" si="0"/>
        <v/>
      </c>
      <c r="F14" s="605" t="str">
        <f t="shared" si="1"/>
        <v/>
      </c>
      <c r="G14" s="209" t="str">
        <f t="shared" si="2"/>
        <v>否</v>
      </c>
    </row>
    <row r="15" ht="36" customHeight="1" spans="1:7">
      <c r="A15" s="600" t="s">
        <v>1826</v>
      </c>
      <c r="B15" s="601">
        <v>-722.5</v>
      </c>
      <c r="C15" s="601">
        <v>8468.1</v>
      </c>
      <c r="D15" s="601">
        <v>6623</v>
      </c>
      <c r="E15" s="602">
        <f t="shared" si="0"/>
        <v>10.1667820069204</v>
      </c>
      <c r="F15" s="602">
        <f t="shared" si="1"/>
        <v>0.782111689753309</v>
      </c>
      <c r="G15" s="209" t="str">
        <f t="shared" si="2"/>
        <v>是</v>
      </c>
    </row>
    <row r="16" ht="36" customHeight="1" spans="1:7">
      <c r="A16" s="603" t="s">
        <v>1827</v>
      </c>
      <c r="B16" s="267">
        <v>30103.82</v>
      </c>
      <c r="C16" s="267">
        <v>43905</v>
      </c>
      <c r="D16" s="182">
        <v>36727</v>
      </c>
      <c r="E16" s="605">
        <f t="shared" si="0"/>
        <v>0.220011280960356</v>
      </c>
      <c r="F16" s="605">
        <f t="shared" si="1"/>
        <v>0.836510647989978</v>
      </c>
      <c r="G16" s="209" t="str">
        <f t="shared" si="2"/>
        <v>是</v>
      </c>
    </row>
    <row r="17" ht="36" customHeight="1" spans="1:7">
      <c r="A17" s="600" t="s">
        <v>1828</v>
      </c>
      <c r="B17" s="601">
        <v>-8.78</v>
      </c>
      <c r="C17" s="601">
        <v>0</v>
      </c>
      <c r="D17" s="601">
        <v>0</v>
      </c>
      <c r="E17" s="602">
        <f t="shared" si="0"/>
        <v>1</v>
      </c>
      <c r="F17" s="602" t="str">
        <f t="shared" si="1"/>
        <v/>
      </c>
      <c r="G17" s="209" t="str">
        <f t="shared" si="2"/>
        <v>是</v>
      </c>
    </row>
    <row r="18" ht="36" customHeight="1" spans="1:7">
      <c r="A18" s="603" t="s">
        <v>1829</v>
      </c>
      <c r="B18" s="267">
        <v>15.58</v>
      </c>
      <c r="C18" s="267">
        <v>24.36</v>
      </c>
      <c r="D18" s="182">
        <v>15.58</v>
      </c>
      <c r="E18" s="605">
        <f t="shared" si="0"/>
        <v>0</v>
      </c>
      <c r="F18" s="605">
        <f t="shared" si="1"/>
        <v>0.639573070607553</v>
      </c>
      <c r="G18" s="209" t="str">
        <f t="shared" si="2"/>
        <v>是</v>
      </c>
    </row>
    <row r="19" ht="36" customHeight="1" spans="1:7">
      <c r="A19" s="606" t="s">
        <v>1830</v>
      </c>
      <c r="B19" s="568">
        <f>B5+B7+B9+B11+B15+B13+B17</f>
        <v>-3731.45</v>
      </c>
      <c r="C19" s="568">
        <f>C5+C7+C9+C11+C15+C13+C17</f>
        <v>9083.6</v>
      </c>
      <c r="D19" s="568">
        <f>D5+D7+D9+D11+D15+D13+D17</f>
        <v>6668.65</v>
      </c>
      <c r="E19" s="602">
        <f t="shared" si="0"/>
        <v>2.78714708759329</v>
      </c>
      <c r="F19" s="602">
        <f t="shared" si="1"/>
        <v>0.734141749966973</v>
      </c>
      <c r="G19" s="209" t="str">
        <f t="shared" si="2"/>
        <v>是</v>
      </c>
    </row>
    <row r="20" ht="36" customHeight="1" spans="1:7">
      <c r="A20" s="606" t="s">
        <v>1831</v>
      </c>
      <c r="B20" s="568">
        <f>B6+B8+B10+B12+B16+B14+B18</f>
        <v>31895.41</v>
      </c>
      <c r="C20" s="568">
        <f>C6+C8+C10+C12+C16+C14+C18</f>
        <v>47487.79</v>
      </c>
      <c r="D20" s="568">
        <f>D6+D8+D10+D12+D16+D14+D18</f>
        <v>38564.26</v>
      </c>
      <c r="E20" s="602">
        <f t="shared" si="0"/>
        <v>0.20908494357025</v>
      </c>
      <c r="F20" s="602">
        <f t="shared" si="1"/>
        <v>0.812087907228363</v>
      </c>
      <c r="G20" s="209" t="str">
        <f t="shared" si="2"/>
        <v>是</v>
      </c>
    </row>
    <row r="21" spans="2:4">
      <c r="B21" s="571"/>
      <c r="C21" s="571"/>
      <c r="D21" s="607"/>
    </row>
    <row r="22" spans="2:4">
      <c r="B22" s="571"/>
      <c r="C22" s="571"/>
      <c r="D22" s="607"/>
    </row>
    <row r="23" spans="2:4">
      <c r="B23" s="571"/>
      <c r="C23" s="571"/>
      <c r="D23" s="607"/>
    </row>
    <row r="24" spans="2:4">
      <c r="B24" s="571"/>
      <c r="C24" s="571"/>
      <c r="D24" s="607"/>
    </row>
  </sheetData>
  <autoFilter xmlns:etc="http://www.wps.cn/officeDocument/2017/etCustomData" ref="A4:G20" etc:filterBottomFollowUsedRange="0">
    <extLst/>
  </autoFilter>
  <mergeCells count="31">
    <mergeCell ref="A1:F1"/>
    <mergeCell ref="C3:D3"/>
    <mergeCell ref="E3:F3"/>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G45:H45"/>
    <mergeCell ref="G46:H46"/>
    <mergeCell ref="A3:A4"/>
    <mergeCell ref="B3:B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H56"/>
  <sheetViews>
    <sheetView showGridLines="0" showZeros="0" view="pageBreakPreview" zoomScale="70" zoomScaleNormal="100" workbookViewId="0">
      <pane ySplit="4" topLeftCell="A53" activePane="bottomLeft" state="frozen"/>
      <selection/>
      <selection pane="bottomLeft" activeCell="C3" sqref="C3:D3"/>
    </sheetView>
  </sheetViews>
  <sheetFormatPr defaultColWidth="9" defaultRowHeight="18.75" outlineLevelCol="7"/>
  <cols>
    <col min="1" max="1" width="43.775" style="249" customWidth="1"/>
    <col min="2" max="4" width="16.775" style="209" customWidth="1"/>
    <col min="5" max="6" width="15.2166666666667" style="209" customWidth="1"/>
    <col min="7" max="7" width="6.10833333333333" style="209" hidden="1" customWidth="1"/>
    <col min="8" max="8" width="28.8833333333333" style="209" customWidth="1"/>
    <col min="9" max="246" width="9" style="209"/>
    <col min="247" max="247" width="41.6666666666667" style="209" customWidth="1"/>
    <col min="248" max="249" width="17" style="209" customWidth="1"/>
    <col min="250" max="250" width="12.3333333333333" style="209" customWidth="1"/>
    <col min="251" max="502" width="9" style="209"/>
    <col min="503" max="503" width="41.6666666666667" style="209" customWidth="1"/>
    <col min="504" max="505" width="17" style="209" customWidth="1"/>
    <col min="506" max="506" width="12.3333333333333" style="209" customWidth="1"/>
    <col min="507" max="758" width="9" style="209"/>
    <col min="759" max="759" width="41.6666666666667" style="209" customWidth="1"/>
    <col min="760" max="761" width="17" style="209" customWidth="1"/>
    <col min="762" max="762" width="12.3333333333333" style="209" customWidth="1"/>
    <col min="763" max="1014" width="9" style="209"/>
    <col min="1015" max="1015" width="41.6666666666667" style="209" customWidth="1"/>
    <col min="1016" max="1017" width="17" style="209" customWidth="1"/>
    <col min="1018" max="1018" width="12.3333333333333" style="209" customWidth="1"/>
    <col min="1019" max="1270" width="9" style="209"/>
    <col min="1271" max="1271" width="41.6666666666667" style="209" customWidth="1"/>
    <col min="1272" max="1273" width="17" style="209" customWidth="1"/>
    <col min="1274" max="1274" width="12.3333333333333" style="209" customWidth="1"/>
    <col min="1275" max="1526" width="9" style="209"/>
    <col min="1527" max="1527" width="41.6666666666667" style="209" customWidth="1"/>
    <col min="1528" max="1529" width="17" style="209" customWidth="1"/>
    <col min="1530" max="1530" width="12.3333333333333" style="209" customWidth="1"/>
    <col min="1531" max="1782" width="9" style="209"/>
    <col min="1783" max="1783" width="41.6666666666667" style="209" customWidth="1"/>
    <col min="1784" max="1785" width="17" style="209" customWidth="1"/>
    <col min="1786" max="1786" width="12.3333333333333" style="209" customWidth="1"/>
    <col min="1787" max="2038" width="9" style="209"/>
    <col min="2039" max="2039" width="41.6666666666667" style="209" customWidth="1"/>
    <col min="2040" max="2041" width="17" style="209" customWidth="1"/>
    <col min="2042" max="2042" width="12.3333333333333" style="209" customWidth="1"/>
    <col min="2043" max="2294" width="9" style="209"/>
    <col min="2295" max="2295" width="41.6666666666667" style="209" customWidth="1"/>
    <col min="2296" max="2297" width="17" style="209" customWidth="1"/>
    <col min="2298" max="2298" width="12.3333333333333" style="209" customWidth="1"/>
    <col min="2299" max="2550" width="9" style="209"/>
    <col min="2551" max="2551" width="41.6666666666667" style="209" customWidth="1"/>
    <col min="2552" max="2553" width="17" style="209" customWidth="1"/>
    <col min="2554" max="2554" width="12.3333333333333" style="209" customWidth="1"/>
    <col min="2555" max="2806" width="9" style="209"/>
    <col min="2807" max="2807" width="41.6666666666667" style="209" customWidth="1"/>
    <col min="2808" max="2809" width="17" style="209" customWidth="1"/>
    <col min="2810" max="2810" width="12.3333333333333" style="209" customWidth="1"/>
    <col min="2811" max="3062" width="9" style="209"/>
    <col min="3063" max="3063" width="41.6666666666667" style="209" customWidth="1"/>
    <col min="3064" max="3065" width="17" style="209" customWidth="1"/>
    <col min="3066" max="3066" width="12.3333333333333" style="209" customWidth="1"/>
    <col min="3067" max="3318" width="9" style="209"/>
    <col min="3319" max="3319" width="41.6666666666667" style="209" customWidth="1"/>
    <col min="3320" max="3321" width="17" style="209" customWidth="1"/>
    <col min="3322" max="3322" width="12.3333333333333" style="209" customWidth="1"/>
    <col min="3323" max="3574" width="9" style="209"/>
    <col min="3575" max="3575" width="41.6666666666667" style="209" customWidth="1"/>
    <col min="3576" max="3577" width="17" style="209" customWidth="1"/>
    <col min="3578" max="3578" width="12.3333333333333" style="209" customWidth="1"/>
    <col min="3579" max="3830" width="9" style="209"/>
    <col min="3831" max="3831" width="41.6666666666667" style="209" customWidth="1"/>
    <col min="3832" max="3833" width="17" style="209" customWidth="1"/>
    <col min="3834" max="3834" width="12.3333333333333" style="209" customWidth="1"/>
    <col min="3835" max="4086" width="9" style="209"/>
    <col min="4087" max="4087" width="41.6666666666667" style="209" customWidth="1"/>
    <col min="4088" max="4089" width="17" style="209" customWidth="1"/>
    <col min="4090" max="4090" width="12.3333333333333" style="209" customWidth="1"/>
    <col min="4091" max="4342" width="9" style="209"/>
    <col min="4343" max="4343" width="41.6666666666667" style="209" customWidth="1"/>
    <col min="4344" max="4345" width="17" style="209" customWidth="1"/>
    <col min="4346" max="4346" width="12.3333333333333" style="209" customWidth="1"/>
    <col min="4347" max="4598" width="9" style="209"/>
    <col min="4599" max="4599" width="41.6666666666667" style="209" customWidth="1"/>
    <col min="4600" max="4601" width="17" style="209" customWidth="1"/>
    <col min="4602" max="4602" width="12.3333333333333" style="209" customWidth="1"/>
    <col min="4603" max="4854" width="9" style="209"/>
    <col min="4855" max="4855" width="41.6666666666667" style="209" customWidth="1"/>
    <col min="4856" max="4857" width="17" style="209" customWidth="1"/>
    <col min="4858" max="4858" width="12.3333333333333" style="209" customWidth="1"/>
    <col min="4859" max="5110" width="9" style="209"/>
    <col min="5111" max="5111" width="41.6666666666667" style="209" customWidth="1"/>
    <col min="5112" max="5113" width="17" style="209" customWidth="1"/>
    <col min="5114" max="5114" width="12.3333333333333" style="209" customWidth="1"/>
    <col min="5115" max="5366" width="9" style="209"/>
    <col min="5367" max="5367" width="41.6666666666667" style="209" customWidth="1"/>
    <col min="5368" max="5369" width="17" style="209" customWidth="1"/>
    <col min="5370" max="5370" width="12.3333333333333" style="209" customWidth="1"/>
    <col min="5371" max="5622" width="9" style="209"/>
    <col min="5623" max="5623" width="41.6666666666667" style="209" customWidth="1"/>
    <col min="5624" max="5625" width="17" style="209" customWidth="1"/>
    <col min="5626" max="5626" width="12.3333333333333" style="209" customWidth="1"/>
    <col min="5627" max="5878" width="9" style="209"/>
    <col min="5879" max="5879" width="41.6666666666667" style="209" customWidth="1"/>
    <col min="5880" max="5881" width="17" style="209" customWidth="1"/>
    <col min="5882" max="5882" width="12.3333333333333" style="209" customWidth="1"/>
    <col min="5883" max="6134" width="9" style="209"/>
    <col min="6135" max="6135" width="41.6666666666667" style="209" customWidth="1"/>
    <col min="6136" max="6137" width="17" style="209" customWidth="1"/>
    <col min="6138" max="6138" width="12.3333333333333" style="209" customWidth="1"/>
    <col min="6139" max="6390" width="9" style="209"/>
    <col min="6391" max="6391" width="41.6666666666667" style="209" customWidth="1"/>
    <col min="6392" max="6393" width="17" style="209" customWidth="1"/>
    <col min="6394" max="6394" width="12.3333333333333" style="209" customWidth="1"/>
    <col min="6395" max="6646" width="9" style="209"/>
    <col min="6647" max="6647" width="41.6666666666667" style="209" customWidth="1"/>
    <col min="6648" max="6649" width="17" style="209" customWidth="1"/>
    <col min="6650" max="6650" width="12.3333333333333" style="209" customWidth="1"/>
    <col min="6651" max="6902" width="9" style="209"/>
    <col min="6903" max="6903" width="41.6666666666667" style="209" customWidth="1"/>
    <col min="6904" max="6905" width="17" style="209" customWidth="1"/>
    <col min="6906" max="6906" width="12.3333333333333" style="209" customWidth="1"/>
    <col min="6907" max="7158" width="9" style="209"/>
    <col min="7159" max="7159" width="41.6666666666667" style="209" customWidth="1"/>
    <col min="7160" max="7161" width="17" style="209" customWidth="1"/>
    <col min="7162" max="7162" width="12.3333333333333" style="209" customWidth="1"/>
    <col min="7163" max="7414" width="9" style="209"/>
    <col min="7415" max="7415" width="41.6666666666667" style="209" customWidth="1"/>
    <col min="7416" max="7417" width="17" style="209" customWidth="1"/>
    <col min="7418" max="7418" width="12.3333333333333" style="209" customWidth="1"/>
    <col min="7419" max="7670" width="9" style="209"/>
    <col min="7671" max="7671" width="41.6666666666667" style="209" customWidth="1"/>
    <col min="7672" max="7673" width="17" style="209" customWidth="1"/>
    <col min="7674" max="7674" width="12.3333333333333" style="209" customWidth="1"/>
    <col min="7675" max="7926" width="9" style="209"/>
    <col min="7927" max="7927" width="41.6666666666667" style="209" customWidth="1"/>
    <col min="7928" max="7929" width="17" style="209" customWidth="1"/>
    <col min="7930" max="7930" width="12.3333333333333" style="209" customWidth="1"/>
    <col min="7931" max="8182" width="9" style="209"/>
    <col min="8183" max="8183" width="41.6666666666667" style="209" customWidth="1"/>
    <col min="8184" max="8185" width="17" style="209" customWidth="1"/>
    <col min="8186" max="8186" width="12.3333333333333" style="209" customWidth="1"/>
    <col min="8187" max="8438" width="9" style="209"/>
    <col min="8439" max="8439" width="41.6666666666667" style="209" customWidth="1"/>
    <col min="8440" max="8441" width="17" style="209" customWidth="1"/>
    <col min="8442" max="8442" width="12.3333333333333" style="209" customWidth="1"/>
    <col min="8443" max="8694" width="9" style="209"/>
    <col min="8695" max="8695" width="41.6666666666667" style="209" customWidth="1"/>
    <col min="8696" max="8697" width="17" style="209" customWidth="1"/>
    <col min="8698" max="8698" width="12.3333333333333" style="209" customWidth="1"/>
    <col min="8699" max="8950" width="9" style="209"/>
    <col min="8951" max="8951" width="41.6666666666667" style="209" customWidth="1"/>
    <col min="8952" max="8953" width="17" style="209" customWidth="1"/>
    <col min="8954" max="8954" width="12.3333333333333" style="209" customWidth="1"/>
    <col min="8955" max="9206" width="9" style="209"/>
    <col min="9207" max="9207" width="41.6666666666667" style="209" customWidth="1"/>
    <col min="9208" max="9209" width="17" style="209" customWidth="1"/>
    <col min="9210" max="9210" width="12.3333333333333" style="209" customWidth="1"/>
    <col min="9211" max="9462" width="9" style="209"/>
    <col min="9463" max="9463" width="41.6666666666667" style="209" customWidth="1"/>
    <col min="9464" max="9465" width="17" style="209" customWidth="1"/>
    <col min="9466" max="9466" width="12.3333333333333" style="209" customWidth="1"/>
    <col min="9467" max="9718" width="9" style="209"/>
    <col min="9719" max="9719" width="41.6666666666667" style="209" customWidth="1"/>
    <col min="9720" max="9721" width="17" style="209" customWidth="1"/>
    <col min="9722" max="9722" width="12.3333333333333" style="209" customWidth="1"/>
    <col min="9723" max="9974" width="9" style="209"/>
    <col min="9975" max="9975" width="41.6666666666667" style="209" customWidth="1"/>
    <col min="9976" max="9977" width="17" style="209" customWidth="1"/>
    <col min="9978" max="9978" width="12.3333333333333" style="209" customWidth="1"/>
    <col min="9979" max="10230" width="9" style="209"/>
    <col min="10231" max="10231" width="41.6666666666667" style="209" customWidth="1"/>
    <col min="10232" max="10233" width="17" style="209" customWidth="1"/>
    <col min="10234" max="10234" width="12.3333333333333" style="209" customWidth="1"/>
    <col min="10235" max="10486" width="9" style="209"/>
    <col min="10487" max="10487" width="41.6666666666667" style="209" customWidth="1"/>
    <col min="10488" max="10489" width="17" style="209" customWidth="1"/>
    <col min="10490" max="10490" width="12.3333333333333" style="209" customWidth="1"/>
    <col min="10491" max="10742" width="9" style="209"/>
    <col min="10743" max="10743" width="41.6666666666667" style="209" customWidth="1"/>
    <col min="10744" max="10745" width="17" style="209" customWidth="1"/>
    <col min="10746" max="10746" width="12.3333333333333" style="209" customWidth="1"/>
    <col min="10747" max="10998" width="9" style="209"/>
    <col min="10999" max="10999" width="41.6666666666667" style="209" customWidth="1"/>
    <col min="11000" max="11001" width="17" style="209" customWidth="1"/>
    <col min="11002" max="11002" width="12.3333333333333" style="209" customWidth="1"/>
    <col min="11003" max="11254" width="9" style="209"/>
    <col min="11255" max="11255" width="41.6666666666667" style="209" customWidth="1"/>
    <col min="11256" max="11257" width="17" style="209" customWidth="1"/>
    <col min="11258" max="11258" width="12.3333333333333" style="209" customWidth="1"/>
    <col min="11259" max="11510" width="9" style="209"/>
    <col min="11511" max="11511" width="41.6666666666667" style="209" customWidth="1"/>
    <col min="11512" max="11513" width="17" style="209" customWidth="1"/>
    <col min="11514" max="11514" width="12.3333333333333" style="209" customWidth="1"/>
    <col min="11515" max="11766" width="9" style="209"/>
    <col min="11767" max="11767" width="41.6666666666667" style="209" customWidth="1"/>
    <col min="11768" max="11769" width="17" style="209" customWidth="1"/>
    <col min="11770" max="11770" width="12.3333333333333" style="209" customWidth="1"/>
    <col min="11771" max="12022" width="9" style="209"/>
    <col min="12023" max="12023" width="41.6666666666667" style="209" customWidth="1"/>
    <col min="12024" max="12025" width="17" style="209" customWidth="1"/>
    <col min="12026" max="12026" width="12.3333333333333" style="209" customWidth="1"/>
    <col min="12027" max="12278" width="9" style="209"/>
    <col min="12279" max="12279" width="41.6666666666667" style="209" customWidth="1"/>
    <col min="12280" max="12281" width="17" style="209" customWidth="1"/>
    <col min="12282" max="12282" width="12.3333333333333" style="209" customWidth="1"/>
    <col min="12283" max="12534" width="9" style="209"/>
    <col min="12535" max="12535" width="41.6666666666667" style="209" customWidth="1"/>
    <col min="12536" max="12537" width="17" style="209" customWidth="1"/>
    <col min="12538" max="12538" width="12.3333333333333" style="209" customWidth="1"/>
    <col min="12539" max="12790" width="9" style="209"/>
    <col min="12791" max="12791" width="41.6666666666667" style="209" customWidth="1"/>
    <col min="12792" max="12793" width="17" style="209" customWidth="1"/>
    <col min="12794" max="12794" width="12.3333333333333" style="209" customWidth="1"/>
    <col min="12795" max="13046" width="9" style="209"/>
    <col min="13047" max="13047" width="41.6666666666667" style="209" customWidth="1"/>
    <col min="13048" max="13049" width="17" style="209" customWidth="1"/>
    <col min="13050" max="13050" width="12.3333333333333" style="209" customWidth="1"/>
    <col min="13051" max="13302" width="9" style="209"/>
    <col min="13303" max="13303" width="41.6666666666667" style="209" customWidth="1"/>
    <col min="13304" max="13305" width="17" style="209" customWidth="1"/>
    <col min="13306" max="13306" width="12.3333333333333" style="209" customWidth="1"/>
    <col min="13307" max="13558" width="9" style="209"/>
    <col min="13559" max="13559" width="41.6666666666667" style="209" customWidth="1"/>
    <col min="13560" max="13561" width="17" style="209" customWidth="1"/>
    <col min="13562" max="13562" width="12.3333333333333" style="209" customWidth="1"/>
    <col min="13563" max="13814" width="9" style="209"/>
    <col min="13815" max="13815" width="41.6666666666667" style="209" customWidth="1"/>
    <col min="13816" max="13817" width="17" style="209" customWidth="1"/>
    <col min="13818" max="13818" width="12.3333333333333" style="209" customWidth="1"/>
    <col min="13819" max="14070" width="9" style="209"/>
    <col min="14071" max="14071" width="41.6666666666667" style="209" customWidth="1"/>
    <col min="14072" max="14073" width="17" style="209" customWidth="1"/>
    <col min="14074" max="14074" width="12.3333333333333" style="209" customWidth="1"/>
    <col min="14075" max="14326" width="9" style="209"/>
    <col min="14327" max="14327" width="41.6666666666667" style="209" customWidth="1"/>
    <col min="14328" max="14329" width="17" style="209" customWidth="1"/>
    <col min="14330" max="14330" width="12.3333333333333" style="209" customWidth="1"/>
    <col min="14331" max="14582" width="9" style="209"/>
    <col min="14583" max="14583" width="41.6666666666667" style="209" customWidth="1"/>
    <col min="14584" max="14585" width="17" style="209" customWidth="1"/>
    <col min="14586" max="14586" width="12.3333333333333" style="209" customWidth="1"/>
    <col min="14587" max="14838" width="9" style="209"/>
    <col min="14839" max="14839" width="41.6666666666667" style="209" customWidth="1"/>
    <col min="14840" max="14841" width="17" style="209" customWidth="1"/>
    <col min="14842" max="14842" width="12.3333333333333" style="209" customWidth="1"/>
    <col min="14843" max="15094" width="9" style="209"/>
    <col min="15095" max="15095" width="41.6666666666667" style="209" customWidth="1"/>
    <col min="15096" max="15097" width="17" style="209" customWidth="1"/>
    <col min="15098" max="15098" width="12.3333333333333" style="209" customWidth="1"/>
    <col min="15099" max="15350" width="9" style="209"/>
    <col min="15351" max="15351" width="41.6666666666667" style="209" customWidth="1"/>
    <col min="15352" max="15353" width="17" style="209" customWidth="1"/>
    <col min="15354" max="15354" width="12.3333333333333" style="209" customWidth="1"/>
    <col min="15355" max="15606" width="9" style="209"/>
    <col min="15607" max="15607" width="41.6666666666667" style="209" customWidth="1"/>
    <col min="15608" max="15609" width="17" style="209" customWidth="1"/>
    <col min="15610" max="15610" width="12.3333333333333" style="209" customWidth="1"/>
    <col min="15611" max="15862" width="9" style="209"/>
    <col min="15863" max="15863" width="41.6666666666667" style="209" customWidth="1"/>
    <col min="15864" max="15865" width="17" style="209" customWidth="1"/>
    <col min="15866" max="15866" width="12.3333333333333" style="209" customWidth="1"/>
    <col min="15867" max="16118" width="9" style="209"/>
    <col min="16119" max="16119" width="41.6666666666667" style="209" customWidth="1"/>
    <col min="16120" max="16121" width="17" style="209" customWidth="1"/>
    <col min="16122" max="16122" width="12.3333333333333" style="209" customWidth="1"/>
    <col min="16123" max="16384" width="9" style="209"/>
  </cols>
  <sheetData>
    <row r="1" ht="45" customHeight="1" spans="1:6">
      <c r="A1" s="338" t="str">
        <f>YEAR(封面!$B$9)-1&amp;"年市本级社会保险基金收入执行情况表"</f>
        <v>2024年市本级社会保险基金收入执行情况表</v>
      </c>
      <c r="B1" s="338"/>
      <c r="C1" s="338"/>
      <c r="D1" s="338"/>
      <c r="E1" s="338"/>
      <c r="F1" s="338"/>
    </row>
    <row r="2" ht="20.1" customHeight="1" spans="1:6">
      <c r="A2" s="468" t="s">
        <v>1832</v>
      </c>
      <c r="B2" s="560"/>
      <c r="C2" s="561"/>
      <c r="D2" s="249"/>
      <c r="F2" s="434" t="s">
        <v>130</v>
      </c>
    </row>
    <row r="3" ht="36" customHeight="1" spans="1:8">
      <c r="A3" s="535" t="s">
        <v>132</v>
      </c>
      <c r="B3" s="114" t="str">
        <f>YEAR(封面!$B$9)-2&amp;"年
决算数"</f>
        <v>2023年
决算数</v>
      </c>
      <c r="C3" s="67" t="str">
        <f>YEAR(封面!$B$9)-1&amp;"年"</f>
        <v>2024年</v>
      </c>
      <c r="D3" s="67"/>
      <c r="E3" s="535" t="s">
        <v>133</v>
      </c>
      <c r="F3" s="535"/>
      <c r="G3" s="536" t="s">
        <v>134</v>
      </c>
      <c r="H3" s="562"/>
    </row>
    <row r="4" ht="36" customHeight="1" spans="1:8">
      <c r="A4" s="535"/>
      <c r="B4" s="114"/>
      <c r="C4" s="67" t="s">
        <v>135</v>
      </c>
      <c r="D4" s="114" t="s">
        <v>136</v>
      </c>
      <c r="E4" s="67" t="str">
        <f>"比"&amp;YEAR(封面!$B$9)-2&amp;"年决算数增长%"</f>
        <v>比2023年决算数增长%</v>
      </c>
      <c r="F4" s="67" t="str">
        <f>"完成"&amp;YEAR(封面!$B$9)-1&amp;"年预算数的%"</f>
        <v>完成2024年预算数的%</v>
      </c>
      <c r="G4" s="536"/>
      <c r="H4" s="562"/>
    </row>
    <row r="5" ht="36" customHeight="1" spans="1:8">
      <c r="A5" s="573" t="s">
        <v>1756</v>
      </c>
      <c r="B5" s="581">
        <v>25242.06</v>
      </c>
      <c r="C5" s="581">
        <v>25862.74</v>
      </c>
      <c r="D5" s="581">
        <v>25347.33</v>
      </c>
      <c r="E5" s="565">
        <f t="shared" ref="E5:E12" si="0">IF(B5&gt;0,D5/B5-1,IF(B5&lt;0,-(D5/B5-1),""))</f>
        <v>0.00417042032227166</v>
      </c>
      <c r="F5" s="232">
        <f t="shared" ref="F5:F36" si="1">IF(C5&lt;&gt;0,D5/C5,"")</f>
        <v>0.98007133041588</v>
      </c>
      <c r="G5" s="582" t="str">
        <f t="shared" ref="G5:G48" si="2">IF(A5&lt;&gt;"",IF(SUM(B5:D5)&lt;&gt;0,"是","否"),"是")</f>
        <v>是</v>
      </c>
      <c r="H5" s="559"/>
    </row>
    <row r="6" ht="36" customHeight="1" spans="1:8">
      <c r="A6" s="171" t="s">
        <v>1757</v>
      </c>
      <c r="B6" s="576">
        <v>14493.8</v>
      </c>
      <c r="C6" s="576">
        <v>14703.22</v>
      </c>
      <c r="D6" s="576">
        <v>13732.84</v>
      </c>
      <c r="E6" s="567">
        <f t="shared" si="0"/>
        <v>-0.0525024493231588</v>
      </c>
      <c r="F6" s="234">
        <f t="shared" si="1"/>
        <v>0.934002211760417</v>
      </c>
      <c r="G6" s="209" t="str">
        <f t="shared" si="2"/>
        <v>是</v>
      </c>
      <c r="H6" s="559"/>
    </row>
    <row r="7" ht="36" customHeight="1" spans="1:8">
      <c r="A7" s="171" t="s">
        <v>1758</v>
      </c>
      <c r="B7" s="576"/>
      <c r="C7" s="576"/>
      <c r="D7" s="576"/>
      <c r="E7" s="567" t="str">
        <f t="shared" si="0"/>
        <v/>
      </c>
      <c r="F7" s="234" t="str">
        <f t="shared" si="1"/>
        <v/>
      </c>
      <c r="G7" s="209" t="str">
        <f t="shared" si="2"/>
        <v>否</v>
      </c>
      <c r="H7" s="559"/>
    </row>
    <row r="8" ht="36" customHeight="1" spans="1:8">
      <c r="A8" s="171" t="s">
        <v>1759</v>
      </c>
      <c r="B8" s="576">
        <v>516.16</v>
      </c>
      <c r="C8" s="576">
        <v>20</v>
      </c>
      <c r="D8" s="576">
        <v>27.57</v>
      </c>
      <c r="E8" s="567">
        <f t="shared" si="0"/>
        <v>-0.946586329820211</v>
      </c>
      <c r="F8" s="234">
        <f t="shared" si="1"/>
        <v>1.3785</v>
      </c>
      <c r="G8" s="209" t="str">
        <f t="shared" si="2"/>
        <v>是</v>
      </c>
      <c r="H8" s="559"/>
    </row>
    <row r="9" ht="36" customHeight="1" spans="1:8">
      <c r="A9" s="171" t="s">
        <v>1760</v>
      </c>
      <c r="B9" s="576"/>
      <c r="C9" s="576"/>
      <c r="D9" s="576"/>
      <c r="E9" s="567" t="str">
        <f t="shared" si="0"/>
        <v/>
      </c>
      <c r="F9" s="234" t="str">
        <f t="shared" si="1"/>
        <v/>
      </c>
      <c r="G9" s="209" t="str">
        <f t="shared" si="2"/>
        <v>否</v>
      </c>
      <c r="H9" s="559"/>
    </row>
    <row r="10" ht="36" customHeight="1" spans="1:8">
      <c r="A10" s="171" t="s">
        <v>1761</v>
      </c>
      <c r="B10" s="576">
        <v>388.46</v>
      </c>
      <c r="C10" s="576">
        <v>350</v>
      </c>
      <c r="D10" s="576">
        <v>180</v>
      </c>
      <c r="E10" s="567">
        <f t="shared" si="0"/>
        <v>-0.536631828244864</v>
      </c>
      <c r="F10" s="234">
        <f t="shared" si="1"/>
        <v>0.514285714285714</v>
      </c>
      <c r="G10" s="209" t="str">
        <f t="shared" si="2"/>
        <v>是</v>
      </c>
      <c r="H10" s="559"/>
    </row>
    <row r="11" ht="36" customHeight="1" spans="1:8">
      <c r="A11" s="171" t="s">
        <v>1762</v>
      </c>
      <c r="B11" s="576">
        <v>16.9</v>
      </c>
      <c r="C11" s="576"/>
      <c r="D11" s="576">
        <v>4.45</v>
      </c>
      <c r="E11" s="567">
        <f t="shared" si="0"/>
        <v>-0.736686390532544</v>
      </c>
      <c r="F11" s="234" t="str">
        <f t="shared" si="1"/>
        <v/>
      </c>
      <c r="G11" s="209" t="str">
        <f t="shared" si="2"/>
        <v>是</v>
      </c>
      <c r="H11" s="559"/>
    </row>
    <row r="12" ht="36" customHeight="1" spans="1:8">
      <c r="A12" s="171" t="s">
        <v>1763</v>
      </c>
      <c r="B12" s="576"/>
      <c r="C12" s="576"/>
      <c r="D12" s="576"/>
      <c r="E12" s="567" t="str">
        <f t="shared" si="0"/>
        <v/>
      </c>
      <c r="F12" s="234" t="str">
        <f t="shared" si="1"/>
        <v/>
      </c>
      <c r="G12" s="209" t="str">
        <f t="shared" si="2"/>
        <v>否</v>
      </c>
      <c r="H12" s="559"/>
    </row>
    <row r="13" ht="36" customHeight="1" spans="1:8">
      <c r="A13" s="573" t="s">
        <v>1764</v>
      </c>
      <c r="B13" s="583">
        <v>17291.4</v>
      </c>
      <c r="C13" s="583">
        <v>18907.52</v>
      </c>
      <c r="D13" s="583">
        <v>17856.57</v>
      </c>
      <c r="E13" s="565">
        <f t="shared" ref="E12:E16" si="3">IF(B13&gt;0,D13/B13-1,IF(B13&lt;0,-(D13/B13-1),""))</f>
        <v>0.0326850341788403</v>
      </c>
      <c r="F13" s="232">
        <f t="shared" si="1"/>
        <v>0.944416295738415</v>
      </c>
      <c r="G13" s="209" t="str">
        <f t="shared" si="2"/>
        <v>是</v>
      </c>
      <c r="H13" s="559"/>
    </row>
    <row r="14" ht="36" customHeight="1" spans="1:8">
      <c r="A14" s="171" t="s">
        <v>1757</v>
      </c>
      <c r="B14" s="584">
        <v>12223.87</v>
      </c>
      <c r="C14" s="167">
        <v>12268.63</v>
      </c>
      <c r="D14" s="585">
        <v>12496.79</v>
      </c>
      <c r="E14" s="567">
        <f t="shared" si="3"/>
        <v>0.0223268081221413</v>
      </c>
      <c r="F14" s="234">
        <f t="shared" si="1"/>
        <v>1.01859702346554</v>
      </c>
      <c r="G14" s="209" t="str">
        <f t="shared" si="2"/>
        <v>是</v>
      </c>
      <c r="H14" s="559"/>
    </row>
    <row r="15" ht="36" customHeight="1" spans="1:8">
      <c r="A15" s="171" t="s">
        <v>1758</v>
      </c>
      <c r="B15" s="584">
        <v>4789.41</v>
      </c>
      <c r="C15" s="167">
        <v>6368.89</v>
      </c>
      <c r="D15" s="585">
        <v>5234.02</v>
      </c>
      <c r="E15" s="567">
        <f t="shared" si="3"/>
        <v>0.0928318936988064</v>
      </c>
      <c r="F15" s="234">
        <f t="shared" si="1"/>
        <v>0.821810393961899</v>
      </c>
      <c r="G15" s="209" t="str">
        <f t="shared" si="2"/>
        <v>是</v>
      </c>
      <c r="H15" s="559"/>
    </row>
    <row r="16" ht="36" customHeight="1" spans="1:8">
      <c r="A16" s="171" t="s">
        <v>1759</v>
      </c>
      <c r="B16" s="584">
        <v>14.05</v>
      </c>
      <c r="C16" s="167">
        <v>10</v>
      </c>
      <c r="D16" s="585">
        <v>5.76</v>
      </c>
      <c r="E16" s="567">
        <f t="shared" si="3"/>
        <v>-0.590035587188612</v>
      </c>
      <c r="F16" s="234">
        <f t="shared" si="1"/>
        <v>0.576</v>
      </c>
      <c r="G16" s="209" t="str">
        <f t="shared" si="2"/>
        <v>是</v>
      </c>
      <c r="H16" s="559"/>
    </row>
    <row r="17" ht="36" customHeight="1" spans="1:8">
      <c r="A17" s="171" t="s">
        <v>1761</v>
      </c>
      <c r="B17" s="584">
        <v>260.53</v>
      </c>
      <c r="C17" s="167">
        <v>260</v>
      </c>
      <c r="D17" s="585">
        <v>120</v>
      </c>
      <c r="E17" s="567"/>
      <c r="F17" s="234">
        <f t="shared" si="1"/>
        <v>0.461538461538462</v>
      </c>
      <c r="G17" s="209" t="str">
        <f t="shared" si="2"/>
        <v>是</v>
      </c>
      <c r="H17" s="559"/>
    </row>
    <row r="18" ht="36" customHeight="1" spans="1:8">
      <c r="A18" s="171" t="s">
        <v>1762</v>
      </c>
      <c r="B18" s="584">
        <v>3.54</v>
      </c>
      <c r="C18" s="167"/>
      <c r="D18" s="585"/>
      <c r="E18" s="567"/>
      <c r="F18" s="234" t="str">
        <f t="shared" si="1"/>
        <v/>
      </c>
      <c r="G18" s="209" t="str">
        <f t="shared" si="2"/>
        <v>是</v>
      </c>
      <c r="H18" s="559"/>
    </row>
    <row r="19" ht="36" customHeight="1" spans="1:8">
      <c r="A19" s="573" t="s">
        <v>1765</v>
      </c>
      <c r="B19" s="586">
        <v>1510.09</v>
      </c>
      <c r="C19" s="586">
        <v>1576.98</v>
      </c>
      <c r="D19" s="586">
        <v>1835.46</v>
      </c>
      <c r="E19" s="565">
        <f t="shared" ref="E19:E29" si="4">IF(B19&gt;0,D19/B19-1,IF(B19&lt;0,-(D19/B19-1),""))</f>
        <v>0.215463978968141</v>
      </c>
      <c r="F19" s="232">
        <f t="shared" si="1"/>
        <v>1.16390822965415</v>
      </c>
      <c r="G19" s="209" t="str">
        <f t="shared" si="2"/>
        <v>是</v>
      </c>
      <c r="H19" s="559"/>
    </row>
    <row r="20" ht="36" customHeight="1" spans="1:8">
      <c r="A20" s="171" t="s">
        <v>1766</v>
      </c>
      <c r="B20" s="587">
        <v>731.34</v>
      </c>
      <c r="C20" s="190">
        <v>780.53</v>
      </c>
      <c r="D20" s="588">
        <v>917</v>
      </c>
      <c r="E20" s="567">
        <f t="shared" si="4"/>
        <v>0.253862772445101</v>
      </c>
      <c r="F20" s="234">
        <f t="shared" si="1"/>
        <v>1.17484273506464</v>
      </c>
      <c r="G20" s="209" t="str">
        <f t="shared" si="2"/>
        <v>是</v>
      </c>
      <c r="H20" s="559"/>
    </row>
    <row r="21" ht="36" customHeight="1" spans="1:8">
      <c r="A21" s="171" t="s">
        <v>1758</v>
      </c>
      <c r="B21" s="587"/>
      <c r="C21" s="167"/>
      <c r="D21" s="588"/>
      <c r="E21" s="567" t="str">
        <f t="shared" si="4"/>
        <v/>
      </c>
      <c r="F21" s="234" t="str">
        <f t="shared" si="1"/>
        <v/>
      </c>
      <c r="G21" s="209" t="str">
        <f t="shared" si="2"/>
        <v>否</v>
      </c>
      <c r="H21" s="559"/>
    </row>
    <row r="22" ht="36" customHeight="1" spans="1:8">
      <c r="A22" s="171" t="s">
        <v>1759</v>
      </c>
      <c r="B22" s="231">
        <v>14.04</v>
      </c>
      <c r="C22" s="167">
        <v>8.5</v>
      </c>
      <c r="D22" s="588">
        <v>3.2</v>
      </c>
      <c r="E22" s="567">
        <f t="shared" si="4"/>
        <v>-0.772079772079772</v>
      </c>
      <c r="F22" s="234">
        <f t="shared" si="1"/>
        <v>0.376470588235294</v>
      </c>
      <c r="G22" s="209" t="str">
        <f t="shared" si="2"/>
        <v>是</v>
      </c>
      <c r="H22" s="559"/>
    </row>
    <row r="23" ht="36" customHeight="1" spans="1:8">
      <c r="A23" s="171" t="s">
        <v>1761</v>
      </c>
      <c r="B23" s="587">
        <v>2.81</v>
      </c>
      <c r="C23" s="190"/>
      <c r="D23" s="588">
        <v>3.82</v>
      </c>
      <c r="E23" s="567">
        <f t="shared" si="4"/>
        <v>0.359430604982206</v>
      </c>
      <c r="F23" s="234" t="str">
        <f t="shared" si="1"/>
        <v/>
      </c>
      <c r="G23" s="209" t="str">
        <f t="shared" si="2"/>
        <v>是</v>
      </c>
      <c r="H23" s="559"/>
    </row>
    <row r="24" ht="36" customHeight="1" spans="1:8">
      <c r="A24" s="171" t="s">
        <v>1762</v>
      </c>
      <c r="B24" s="587">
        <v>5.15</v>
      </c>
      <c r="C24" s="190">
        <v>3</v>
      </c>
      <c r="D24" s="588">
        <v>8</v>
      </c>
      <c r="E24" s="567">
        <f t="shared" si="4"/>
        <v>0.553398058252427</v>
      </c>
      <c r="F24" s="234">
        <f t="shared" si="1"/>
        <v>2.66666666666667</v>
      </c>
      <c r="G24" s="209" t="str">
        <f t="shared" si="2"/>
        <v>是</v>
      </c>
      <c r="H24" s="559"/>
    </row>
    <row r="25" ht="36" customHeight="1" spans="1:8">
      <c r="A25" s="171" t="s">
        <v>1833</v>
      </c>
      <c r="B25" s="589"/>
      <c r="C25" s="590"/>
      <c r="D25" s="588"/>
      <c r="E25" s="567" t="str">
        <f t="shared" si="4"/>
        <v/>
      </c>
      <c r="F25" s="234" t="str">
        <f t="shared" si="1"/>
        <v/>
      </c>
      <c r="G25" s="209" t="str">
        <f t="shared" si="2"/>
        <v>否</v>
      </c>
      <c r="H25" s="559"/>
    </row>
    <row r="26" ht="36" customHeight="1" spans="1:8">
      <c r="A26" s="573" t="s">
        <v>1767</v>
      </c>
      <c r="B26" s="591">
        <v>11110.69</v>
      </c>
      <c r="C26" s="591">
        <v>11695.51</v>
      </c>
      <c r="D26" s="591">
        <v>11207.26</v>
      </c>
      <c r="E26" s="565">
        <f t="shared" si="4"/>
        <v>0.00869162941275481</v>
      </c>
      <c r="F26" s="232">
        <f t="shared" si="1"/>
        <v>0.958253209992553</v>
      </c>
      <c r="G26" s="209" t="str">
        <f t="shared" si="2"/>
        <v>是</v>
      </c>
      <c r="H26" s="559"/>
    </row>
    <row r="27" ht="36" customHeight="1" spans="1:8">
      <c r="A27" s="171" t="s">
        <v>1768</v>
      </c>
      <c r="B27" s="592">
        <v>11035.24</v>
      </c>
      <c r="C27" s="167">
        <v>11499.26</v>
      </c>
      <c r="D27" s="588">
        <v>11147.26</v>
      </c>
      <c r="E27" s="567">
        <f t="shared" si="4"/>
        <v>0.0101511158796728</v>
      </c>
      <c r="F27" s="234">
        <f t="shared" si="1"/>
        <v>0.969389334618054</v>
      </c>
      <c r="G27" s="209" t="str">
        <f t="shared" si="2"/>
        <v>是</v>
      </c>
      <c r="H27" s="559"/>
    </row>
    <row r="28" ht="36" customHeight="1" spans="1:8">
      <c r="A28" s="171" t="s">
        <v>1758</v>
      </c>
      <c r="B28" s="592"/>
      <c r="C28" s="167">
        <v>131.25</v>
      </c>
      <c r="D28" s="588"/>
      <c r="E28" s="567" t="str">
        <f t="shared" si="4"/>
        <v/>
      </c>
      <c r="F28" s="234">
        <f t="shared" si="1"/>
        <v>0</v>
      </c>
      <c r="G28" s="209" t="str">
        <f t="shared" si="2"/>
        <v>是</v>
      </c>
      <c r="H28" s="559"/>
    </row>
    <row r="29" ht="36" customHeight="1" spans="1:8">
      <c r="A29" s="171" t="s">
        <v>1759</v>
      </c>
      <c r="B29" s="592">
        <v>60.5</v>
      </c>
      <c r="C29" s="167">
        <v>50</v>
      </c>
      <c r="D29" s="588">
        <v>45</v>
      </c>
      <c r="E29" s="567">
        <f t="shared" si="4"/>
        <v>-0.256198347107438</v>
      </c>
      <c r="F29" s="234">
        <f t="shared" si="1"/>
        <v>0.9</v>
      </c>
      <c r="G29" s="209" t="str">
        <f t="shared" si="2"/>
        <v>是</v>
      </c>
      <c r="H29" s="559"/>
    </row>
    <row r="30" ht="36" customHeight="1" spans="1:8">
      <c r="A30" s="171" t="s">
        <v>1761</v>
      </c>
      <c r="B30" s="592">
        <v>3.91</v>
      </c>
      <c r="C30" s="167">
        <v>5</v>
      </c>
      <c r="D30" s="588">
        <v>5</v>
      </c>
      <c r="E30" s="567"/>
      <c r="F30" s="234">
        <f t="shared" si="1"/>
        <v>1</v>
      </c>
      <c r="G30" s="209" t="str">
        <f t="shared" si="2"/>
        <v>是</v>
      </c>
      <c r="H30" s="559"/>
    </row>
    <row r="31" ht="36" customHeight="1" spans="1:8">
      <c r="A31" s="171" t="s">
        <v>1762</v>
      </c>
      <c r="B31" s="592">
        <v>11.05</v>
      </c>
      <c r="C31" s="167">
        <v>10</v>
      </c>
      <c r="D31" s="588">
        <v>10</v>
      </c>
      <c r="E31" s="567"/>
      <c r="F31" s="234">
        <f t="shared" si="1"/>
        <v>1</v>
      </c>
      <c r="G31" s="209" t="str">
        <f t="shared" si="2"/>
        <v>是</v>
      </c>
      <c r="H31" s="559"/>
    </row>
    <row r="32" ht="36" customHeight="1" spans="1:8">
      <c r="A32" s="573" t="s">
        <v>1769</v>
      </c>
      <c r="B32" s="591">
        <v>1292.17</v>
      </c>
      <c r="C32" s="591">
        <v>1470.01</v>
      </c>
      <c r="D32" s="591">
        <v>1459.34</v>
      </c>
      <c r="E32" s="565">
        <f t="shared" ref="E32:E34" si="5">IF(B32&gt;0,D32/B32-1,IF(B32&lt;0,-(D32/B32-1),""))</f>
        <v>0.129371522322914</v>
      </c>
      <c r="F32" s="232">
        <f t="shared" si="1"/>
        <v>0.992741545975878</v>
      </c>
      <c r="G32" s="209" t="str">
        <f t="shared" si="2"/>
        <v>是</v>
      </c>
      <c r="H32" s="559"/>
    </row>
    <row r="33" ht="36" customHeight="1" spans="1:8">
      <c r="A33" s="171" t="s">
        <v>1770</v>
      </c>
      <c r="B33" s="593">
        <v>583.73</v>
      </c>
      <c r="C33" s="122">
        <v>593.41</v>
      </c>
      <c r="D33" s="585">
        <v>595.41</v>
      </c>
      <c r="E33" s="567">
        <f t="shared" si="5"/>
        <v>0.0200092508522776</v>
      </c>
      <c r="F33" s="234">
        <f t="shared" si="1"/>
        <v>1.00337035102206</v>
      </c>
      <c r="G33" s="209" t="str">
        <f t="shared" si="2"/>
        <v>是</v>
      </c>
      <c r="H33" s="559"/>
    </row>
    <row r="34" ht="36" customHeight="1" spans="1:8">
      <c r="A34" s="171" t="s">
        <v>1759</v>
      </c>
      <c r="B34" s="593">
        <v>2</v>
      </c>
      <c r="C34" s="167">
        <v>2</v>
      </c>
      <c r="D34" s="585">
        <v>1.79</v>
      </c>
      <c r="E34" s="567">
        <f t="shared" si="5"/>
        <v>-0.105</v>
      </c>
      <c r="F34" s="234">
        <f t="shared" si="1"/>
        <v>0.895</v>
      </c>
      <c r="G34" s="209" t="str">
        <f t="shared" si="2"/>
        <v>是</v>
      </c>
      <c r="H34" s="559"/>
    </row>
    <row r="35" ht="36" customHeight="1" spans="1:8">
      <c r="A35" s="171" t="s">
        <v>1762</v>
      </c>
      <c r="B35" s="593">
        <v>0</v>
      </c>
      <c r="C35" s="122">
        <v>0</v>
      </c>
      <c r="D35" s="585"/>
      <c r="E35" s="567"/>
      <c r="F35" s="234" t="str">
        <f t="shared" si="1"/>
        <v/>
      </c>
      <c r="G35" s="209" t="str">
        <f t="shared" si="2"/>
        <v>否</v>
      </c>
      <c r="H35" s="559"/>
    </row>
    <row r="36" ht="36" customHeight="1" spans="1:8">
      <c r="A36" s="171" t="s">
        <v>1834</v>
      </c>
      <c r="B36" s="593">
        <v>706.27</v>
      </c>
      <c r="C36" s="122">
        <v>874.6</v>
      </c>
      <c r="D36" s="585">
        <v>862.02</v>
      </c>
      <c r="E36" s="567">
        <f>IF(B36&gt;0,D35/B36-1,IF(B36&lt;0,-(D35/B36-1),""))</f>
        <v>-1</v>
      </c>
      <c r="F36" s="234">
        <f t="shared" si="1"/>
        <v>0.98561628172879</v>
      </c>
      <c r="G36" s="209" t="str">
        <f t="shared" si="2"/>
        <v>是</v>
      </c>
      <c r="H36" s="559"/>
    </row>
    <row r="37" ht="36" customHeight="1" spans="1:8">
      <c r="A37" s="171" t="s">
        <v>1833</v>
      </c>
      <c r="B37" s="593"/>
      <c r="C37" s="122"/>
      <c r="E37" s="567" t="str">
        <f>IF(B37&gt;0,D36/B37-1,IF(B37&lt;0,-(D36/B37-1),""))</f>
        <v/>
      </c>
      <c r="F37" s="234" t="str">
        <f t="shared" ref="F35:F37" si="6">IF(C37&lt;&gt;0,D36/C37,"")</f>
        <v/>
      </c>
      <c r="G37" s="209" t="str">
        <f t="shared" si="2"/>
        <v>否</v>
      </c>
      <c r="H37" s="559"/>
    </row>
    <row r="38" ht="36" customHeight="1" spans="1:8">
      <c r="A38" s="573" t="s">
        <v>1771</v>
      </c>
      <c r="B38" s="594">
        <v>5045.95</v>
      </c>
      <c r="C38" s="191">
        <v>14769.4</v>
      </c>
      <c r="D38" s="591">
        <v>13448.3</v>
      </c>
      <c r="E38" s="565">
        <v>1.66516711422032</v>
      </c>
      <c r="F38" s="232">
        <v>0.910551545763538</v>
      </c>
      <c r="G38" s="209" t="str">
        <f t="shared" si="2"/>
        <v>是</v>
      </c>
      <c r="H38" s="559"/>
    </row>
    <row r="39" ht="36" customHeight="1" spans="1:8">
      <c r="A39" s="171" t="s">
        <v>1772</v>
      </c>
      <c r="B39" s="593">
        <v>2862.29</v>
      </c>
      <c r="C39" s="122">
        <v>3459.47</v>
      </c>
      <c r="D39" s="122">
        <v>3241.85</v>
      </c>
      <c r="E39" s="567">
        <v>0.132607108294408</v>
      </c>
      <c r="F39" s="234">
        <v>0.937094410415468</v>
      </c>
      <c r="G39" s="209" t="str">
        <f t="shared" si="2"/>
        <v>是</v>
      </c>
      <c r="H39" s="559"/>
    </row>
    <row r="40" ht="36" customHeight="1" spans="1:8">
      <c r="A40" s="171" t="s">
        <v>1758</v>
      </c>
      <c r="B40" s="593">
        <v>693</v>
      </c>
      <c r="C40" s="122">
        <v>5177.03</v>
      </c>
      <c r="D40" s="122">
        <v>1452.87</v>
      </c>
      <c r="E40" s="567">
        <v>1.09649350649351</v>
      </c>
      <c r="F40" s="234">
        <v>0.280637740171488</v>
      </c>
      <c r="G40" s="209" t="str">
        <f t="shared" si="2"/>
        <v>是</v>
      </c>
      <c r="H40" s="559"/>
    </row>
    <row r="41" ht="36" customHeight="1" spans="1:8">
      <c r="A41" s="171" t="s">
        <v>1773</v>
      </c>
      <c r="B41" s="593"/>
      <c r="C41" s="122"/>
      <c r="D41" s="122">
        <v>56.81</v>
      </c>
      <c r="E41" s="567">
        <v>2.096494</v>
      </c>
      <c r="F41" s="234">
        <v>1.28063774017149</v>
      </c>
      <c r="G41" s="209" t="str">
        <f t="shared" si="2"/>
        <v>是</v>
      </c>
      <c r="H41" s="559"/>
    </row>
    <row r="42" ht="36" customHeight="1" spans="1:8">
      <c r="A42" s="171" t="s">
        <v>1759</v>
      </c>
      <c r="B42" s="593">
        <v>295.69</v>
      </c>
      <c r="C42" s="122">
        <v>200</v>
      </c>
      <c r="D42" s="122">
        <v>367.57</v>
      </c>
      <c r="E42" s="567">
        <v>0.243092427880551</v>
      </c>
      <c r="F42" s="234">
        <v>1.83785</v>
      </c>
      <c r="G42" s="209" t="str">
        <f t="shared" si="2"/>
        <v>是</v>
      </c>
      <c r="H42" s="559"/>
    </row>
    <row r="43" ht="36" customHeight="1" spans="1:8">
      <c r="A43" s="171" t="s">
        <v>1760</v>
      </c>
      <c r="B43" s="593">
        <v>183.91</v>
      </c>
      <c r="C43" s="122">
        <v>622.9</v>
      </c>
      <c r="D43" s="122">
        <v>619.59</v>
      </c>
      <c r="E43" s="567">
        <v>2.36898482953619</v>
      </c>
      <c r="F43" s="234">
        <v>0.994686145448708</v>
      </c>
      <c r="G43" s="209" t="str">
        <f t="shared" si="2"/>
        <v>是</v>
      </c>
      <c r="H43" s="559"/>
    </row>
    <row r="44" ht="36" customHeight="1" spans="1:8">
      <c r="A44" s="171" t="s">
        <v>1761</v>
      </c>
      <c r="B44" s="593">
        <v>8.19</v>
      </c>
      <c r="C44" s="122">
        <v>300</v>
      </c>
      <c r="D44" s="122">
        <v>16</v>
      </c>
      <c r="E44" s="567">
        <v>0.953601953601954</v>
      </c>
      <c r="F44" s="234">
        <v>0.0533333333333333</v>
      </c>
      <c r="G44" s="209" t="str">
        <f t="shared" si="2"/>
        <v>是</v>
      </c>
      <c r="H44" s="559"/>
    </row>
    <row r="45" ht="36" customHeight="1" spans="1:8">
      <c r="A45" s="171" t="s">
        <v>1762</v>
      </c>
      <c r="B45" s="593">
        <v>698.79</v>
      </c>
      <c r="C45" s="122">
        <v>5010</v>
      </c>
      <c r="D45" s="122">
        <v>2200</v>
      </c>
      <c r="E45" s="567">
        <v>2.14829920290788</v>
      </c>
      <c r="F45" s="234">
        <v>0.439121756487026</v>
      </c>
      <c r="G45" s="209" t="str">
        <f t="shared" si="2"/>
        <v>是</v>
      </c>
      <c r="H45" s="559"/>
    </row>
    <row r="46" ht="36" customHeight="1" spans="1:8">
      <c r="A46" s="573" t="s">
        <v>1774</v>
      </c>
      <c r="B46" s="595">
        <v>12519.31</v>
      </c>
      <c r="C46" s="595">
        <v>15212.08</v>
      </c>
      <c r="D46" s="595">
        <v>13627.17</v>
      </c>
      <c r="E46" s="565">
        <f t="shared" ref="E46:E50" si="7">IF(B46&gt;0,D46/B46-1,IF(B46&lt;0,-(D46/B46-1),""))</f>
        <v>0.0884920974079242</v>
      </c>
      <c r="F46" s="232">
        <f t="shared" ref="F46:F56" si="8">IF(C46&lt;&gt;0,D46/C46,"")</f>
        <v>0.89581240698182</v>
      </c>
      <c r="G46" s="209" t="str">
        <f t="shared" si="2"/>
        <v>是</v>
      </c>
      <c r="H46" s="559"/>
    </row>
    <row r="47" ht="36" customHeight="1" spans="1:8">
      <c r="A47" s="171" t="s">
        <v>1768</v>
      </c>
      <c r="B47" s="218">
        <v>5566.31</v>
      </c>
      <c r="C47" s="167">
        <v>6400.1</v>
      </c>
      <c r="D47" s="588">
        <v>6174</v>
      </c>
      <c r="E47" s="567">
        <f t="shared" si="7"/>
        <v>0.109172863171473</v>
      </c>
      <c r="F47" s="234">
        <f t="shared" si="8"/>
        <v>0.964672426993328</v>
      </c>
      <c r="G47" s="209" t="str">
        <f t="shared" si="2"/>
        <v>是</v>
      </c>
      <c r="H47" s="559"/>
    </row>
    <row r="48" ht="36" customHeight="1" spans="1:8">
      <c r="A48" s="171" t="s">
        <v>1758</v>
      </c>
      <c r="B48" s="218"/>
      <c r="C48" s="167">
        <v>398.16</v>
      </c>
      <c r="D48" s="588">
        <v>734.13</v>
      </c>
      <c r="E48" s="567" t="str">
        <f t="shared" si="7"/>
        <v/>
      </c>
      <c r="F48" s="234">
        <f t="shared" si="8"/>
        <v>1.84380650994575</v>
      </c>
      <c r="G48" s="209" t="str">
        <f t="shared" si="2"/>
        <v>是</v>
      </c>
      <c r="H48" s="559"/>
    </row>
    <row r="49" ht="36" customHeight="1" spans="1:6">
      <c r="A49" s="171" t="s">
        <v>1759</v>
      </c>
      <c r="B49" s="218">
        <v>16.73</v>
      </c>
      <c r="C49" s="167">
        <v>10</v>
      </c>
      <c r="D49" s="588">
        <v>8.48</v>
      </c>
      <c r="E49" s="567">
        <f t="shared" si="7"/>
        <v>-0.493126120741183</v>
      </c>
      <c r="F49" s="234">
        <f t="shared" si="8"/>
        <v>0.848</v>
      </c>
    </row>
    <row r="50" ht="36" customHeight="1" spans="1:6">
      <c r="A50" s="171" t="s">
        <v>1762</v>
      </c>
      <c r="B50" s="218">
        <v>21.84</v>
      </c>
      <c r="C50" s="167">
        <v>10</v>
      </c>
      <c r="D50" s="588">
        <v>49.2</v>
      </c>
      <c r="E50" s="567">
        <f t="shared" si="7"/>
        <v>1.25274725274725</v>
      </c>
      <c r="F50" s="234">
        <f t="shared" si="8"/>
        <v>4.92</v>
      </c>
    </row>
    <row r="51" ht="36" customHeight="1" spans="1:6">
      <c r="A51" s="579" t="s">
        <v>1835</v>
      </c>
      <c r="B51" s="596">
        <f>B5+B13+B19+B26+B32+B46+B38</f>
        <v>74011.67</v>
      </c>
      <c r="C51" s="596">
        <f>C5+C13+C19+C26+C32+C46+C38</f>
        <v>89494.24</v>
      </c>
      <c r="D51" s="596">
        <f>D5+D13+D19+D26+D32+D46+D38</f>
        <v>84781.43</v>
      </c>
      <c r="E51" s="565">
        <f t="shared" ref="E51:E54" si="9">IF(B51&gt;0,D51/B51-1,IF(B51&lt;0,-(D51/B51-1),""))</f>
        <v>0.145514349291132</v>
      </c>
      <c r="F51" s="232">
        <f t="shared" si="8"/>
        <v>0.947339515928623</v>
      </c>
    </row>
    <row r="52" ht="36" customHeight="1" spans="1:6">
      <c r="A52" s="171" t="s">
        <v>1836</v>
      </c>
      <c r="B52" s="597">
        <f>B6+B14+B20+B27+B33+B47+B39</f>
        <v>47496.58</v>
      </c>
      <c r="C52" s="597">
        <f>C6+C14+C20+C27+C33+C47+C39</f>
        <v>49704.62</v>
      </c>
      <c r="D52" s="597">
        <f>D6+D14+D20+D27+D33+D47+D39</f>
        <v>48305.15</v>
      </c>
      <c r="E52" s="567">
        <f t="shared" si="9"/>
        <v>0.0170237520259353</v>
      </c>
      <c r="F52" s="234">
        <f t="shared" si="8"/>
        <v>0.971844267192869</v>
      </c>
    </row>
    <row r="53" ht="36" customHeight="1" spans="1:7">
      <c r="A53" s="171" t="s">
        <v>1758</v>
      </c>
      <c r="B53" s="598">
        <f>B7+B15+B21+B28+B48+B40</f>
        <v>5482.41</v>
      </c>
      <c r="C53" s="598">
        <f>C7+C15+C21+C28+C48+C40</f>
        <v>12075.33</v>
      </c>
      <c r="D53" s="598">
        <f>D7+D15+D21+D28+D48+D40</f>
        <v>7421.02</v>
      </c>
      <c r="E53" s="567">
        <f t="shared" si="9"/>
        <v>0.353605439943383</v>
      </c>
      <c r="F53" s="234">
        <f t="shared" si="8"/>
        <v>0.614560430232549</v>
      </c>
      <c r="G53" s="559"/>
    </row>
    <row r="54" ht="36" customHeight="1" spans="1:6">
      <c r="A54" s="171" t="s">
        <v>1759</v>
      </c>
      <c r="B54" s="598">
        <f>B8+B16+B22+B29+B34+B49+B42</f>
        <v>919.17</v>
      </c>
      <c r="C54" s="598">
        <f>C8+C16+C22+C29+C34+C49+C42</f>
        <v>300.5</v>
      </c>
      <c r="D54" s="598">
        <f>D8+D16+D22+D29+D34+D49+D42</f>
        <v>459.37</v>
      </c>
      <c r="E54" s="567">
        <f t="shared" si="9"/>
        <v>-0.500233906676676</v>
      </c>
      <c r="F54" s="234">
        <f t="shared" si="8"/>
        <v>1.52868552412646</v>
      </c>
    </row>
    <row r="55" ht="36" customHeight="1" spans="1:6">
      <c r="A55" s="171" t="s">
        <v>1760</v>
      </c>
      <c r="B55" s="576">
        <f>B9</f>
        <v>0</v>
      </c>
      <c r="C55" s="576"/>
      <c r="D55" s="576"/>
      <c r="E55" s="567"/>
      <c r="F55" s="234" t="str">
        <f t="shared" si="8"/>
        <v/>
      </c>
    </row>
    <row r="56" ht="36" customHeight="1" spans="1:6">
      <c r="A56" s="171" t="s">
        <v>1763</v>
      </c>
      <c r="B56" s="576"/>
      <c r="C56" s="576"/>
      <c r="D56" s="576"/>
      <c r="E56" s="567" t="str">
        <f>IF(B56&gt;0,D56/B56-1,IF(B56&lt;0,-(D56/B56-1),""))</f>
        <v/>
      </c>
      <c r="F56" s="234" t="str">
        <f t="shared" si="8"/>
        <v/>
      </c>
    </row>
  </sheetData>
  <autoFilter xmlns:etc="http://www.wps.cn/officeDocument/2017/etCustomData" ref="A4:G56" etc:filterBottomFollowUsedRange="0">
    <extLst/>
  </autoFilter>
  <mergeCells count="5">
    <mergeCell ref="A1:F1"/>
    <mergeCell ref="C3:D3"/>
    <mergeCell ref="E3:F3"/>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XFD50"/>
  <sheetViews>
    <sheetView showGridLines="0" showZeros="0" view="pageBreakPreview" zoomScale="70" zoomScaleNormal="100" workbookViewId="0">
      <pane ySplit="4" topLeftCell="A42" activePane="bottomLeft" state="frozen"/>
      <selection/>
      <selection pane="bottomLeft" activeCell="C3" sqref="C3:D3"/>
    </sheetView>
  </sheetViews>
  <sheetFormatPr defaultColWidth="9" defaultRowHeight="18.75"/>
  <cols>
    <col min="1" max="1" width="43.775" style="249" customWidth="1"/>
    <col min="2" max="3" width="16.775" style="209" customWidth="1"/>
    <col min="4" max="4" width="16.775" style="572" customWidth="1"/>
    <col min="5" max="6" width="15.2166666666667" style="209" customWidth="1"/>
    <col min="7" max="7" width="5.88333333333333" style="209" hidden="1" customWidth="1"/>
    <col min="8" max="8" width="24.3333333333333" style="209" customWidth="1"/>
    <col min="9" max="246" width="9" style="209"/>
    <col min="247" max="247" width="41.6666666666667" style="209" customWidth="1"/>
    <col min="248" max="249" width="14.4416666666667" style="209" customWidth="1"/>
    <col min="250" max="250" width="13.8833333333333" style="209" customWidth="1"/>
    <col min="251" max="502" width="9" style="209"/>
    <col min="503" max="503" width="41.6666666666667" style="209" customWidth="1"/>
    <col min="504" max="505" width="14.4416666666667" style="209" customWidth="1"/>
    <col min="506" max="506" width="13.8833333333333" style="209" customWidth="1"/>
    <col min="507" max="758" width="9" style="209"/>
    <col min="759" max="759" width="41.6666666666667" style="209" customWidth="1"/>
    <col min="760" max="761" width="14.4416666666667" style="209" customWidth="1"/>
    <col min="762" max="762" width="13.8833333333333" style="209" customWidth="1"/>
    <col min="763" max="1014" width="9" style="209"/>
    <col min="1015" max="1015" width="41.6666666666667" style="209" customWidth="1"/>
    <col min="1016" max="1017" width="14.4416666666667" style="209" customWidth="1"/>
    <col min="1018" max="1018" width="13.8833333333333" style="209" customWidth="1"/>
    <col min="1019" max="1270" width="9" style="209"/>
    <col min="1271" max="1271" width="41.6666666666667" style="209" customWidth="1"/>
    <col min="1272" max="1273" width="14.4416666666667" style="209" customWidth="1"/>
    <col min="1274" max="1274" width="13.8833333333333" style="209" customWidth="1"/>
    <col min="1275" max="1526" width="9" style="209"/>
    <col min="1527" max="1527" width="41.6666666666667" style="209" customWidth="1"/>
    <col min="1528" max="1529" width="14.4416666666667" style="209" customWidth="1"/>
    <col min="1530" max="1530" width="13.8833333333333" style="209" customWidth="1"/>
    <col min="1531" max="1782" width="9" style="209"/>
    <col min="1783" max="1783" width="41.6666666666667" style="209" customWidth="1"/>
    <col min="1784" max="1785" width="14.4416666666667" style="209" customWidth="1"/>
    <col min="1786" max="1786" width="13.8833333333333" style="209" customWidth="1"/>
    <col min="1787" max="2038" width="9" style="209"/>
    <col min="2039" max="2039" width="41.6666666666667" style="209" customWidth="1"/>
    <col min="2040" max="2041" width="14.4416666666667" style="209" customWidth="1"/>
    <col min="2042" max="2042" width="13.8833333333333" style="209" customWidth="1"/>
    <col min="2043" max="2294" width="9" style="209"/>
    <col min="2295" max="2295" width="41.6666666666667" style="209" customWidth="1"/>
    <col min="2296" max="2297" width="14.4416666666667" style="209" customWidth="1"/>
    <col min="2298" max="2298" width="13.8833333333333" style="209" customWidth="1"/>
    <col min="2299" max="2550" width="9" style="209"/>
    <col min="2551" max="2551" width="41.6666666666667" style="209" customWidth="1"/>
    <col min="2552" max="2553" width="14.4416666666667" style="209" customWidth="1"/>
    <col min="2554" max="2554" width="13.8833333333333" style="209" customWidth="1"/>
    <col min="2555" max="2806" width="9" style="209"/>
    <col min="2807" max="2807" width="41.6666666666667" style="209" customWidth="1"/>
    <col min="2808" max="2809" width="14.4416666666667" style="209" customWidth="1"/>
    <col min="2810" max="2810" width="13.8833333333333" style="209" customWidth="1"/>
    <col min="2811" max="3062" width="9" style="209"/>
    <col min="3063" max="3063" width="41.6666666666667" style="209" customWidth="1"/>
    <col min="3064" max="3065" width="14.4416666666667" style="209" customWidth="1"/>
    <col min="3066" max="3066" width="13.8833333333333" style="209" customWidth="1"/>
    <col min="3067" max="3318" width="9" style="209"/>
    <col min="3319" max="3319" width="41.6666666666667" style="209" customWidth="1"/>
    <col min="3320" max="3321" width="14.4416666666667" style="209" customWidth="1"/>
    <col min="3322" max="3322" width="13.8833333333333" style="209" customWidth="1"/>
    <col min="3323" max="3574" width="9" style="209"/>
    <col min="3575" max="3575" width="41.6666666666667" style="209" customWidth="1"/>
    <col min="3576" max="3577" width="14.4416666666667" style="209" customWidth="1"/>
    <col min="3578" max="3578" width="13.8833333333333" style="209" customWidth="1"/>
    <col min="3579" max="3830" width="9" style="209"/>
    <col min="3831" max="3831" width="41.6666666666667" style="209" customWidth="1"/>
    <col min="3832" max="3833" width="14.4416666666667" style="209" customWidth="1"/>
    <col min="3834" max="3834" width="13.8833333333333" style="209" customWidth="1"/>
    <col min="3835" max="4086" width="9" style="209"/>
    <col min="4087" max="4087" width="41.6666666666667" style="209" customWidth="1"/>
    <col min="4088" max="4089" width="14.4416666666667" style="209" customWidth="1"/>
    <col min="4090" max="4090" width="13.8833333333333" style="209" customWidth="1"/>
    <col min="4091" max="4342" width="9" style="209"/>
    <col min="4343" max="4343" width="41.6666666666667" style="209" customWidth="1"/>
    <col min="4344" max="4345" width="14.4416666666667" style="209" customWidth="1"/>
    <col min="4346" max="4346" width="13.8833333333333" style="209" customWidth="1"/>
    <col min="4347" max="4598" width="9" style="209"/>
    <col min="4599" max="4599" width="41.6666666666667" style="209" customWidth="1"/>
    <col min="4600" max="4601" width="14.4416666666667" style="209" customWidth="1"/>
    <col min="4602" max="4602" width="13.8833333333333" style="209" customWidth="1"/>
    <col min="4603" max="4854" width="9" style="209"/>
    <col min="4855" max="4855" width="41.6666666666667" style="209" customWidth="1"/>
    <col min="4856" max="4857" width="14.4416666666667" style="209" customWidth="1"/>
    <col min="4858" max="4858" width="13.8833333333333" style="209" customWidth="1"/>
    <col min="4859" max="5110" width="9" style="209"/>
    <col min="5111" max="5111" width="41.6666666666667" style="209" customWidth="1"/>
    <col min="5112" max="5113" width="14.4416666666667" style="209" customWidth="1"/>
    <col min="5114" max="5114" width="13.8833333333333" style="209" customWidth="1"/>
    <col min="5115" max="5366" width="9" style="209"/>
    <col min="5367" max="5367" width="41.6666666666667" style="209" customWidth="1"/>
    <col min="5368" max="5369" width="14.4416666666667" style="209" customWidth="1"/>
    <col min="5370" max="5370" width="13.8833333333333" style="209" customWidth="1"/>
    <col min="5371" max="5622" width="9" style="209"/>
    <col min="5623" max="5623" width="41.6666666666667" style="209" customWidth="1"/>
    <col min="5624" max="5625" width="14.4416666666667" style="209" customWidth="1"/>
    <col min="5626" max="5626" width="13.8833333333333" style="209" customWidth="1"/>
    <col min="5627" max="5878" width="9" style="209"/>
    <col min="5879" max="5879" width="41.6666666666667" style="209" customWidth="1"/>
    <col min="5880" max="5881" width="14.4416666666667" style="209" customWidth="1"/>
    <col min="5882" max="5882" width="13.8833333333333" style="209" customWidth="1"/>
    <col min="5883" max="6134" width="9" style="209"/>
    <col min="6135" max="6135" width="41.6666666666667" style="209" customWidth="1"/>
    <col min="6136" max="6137" width="14.4416666666667" style="209" customWidth="1"/>
    <col min="6138" max="6138" width="13.8833333333333" style="209" customWidth="1"/>
    <col min="6139" max="6390" width="9" style="209"/>
    <col min="6391" max="6391" width="41.6666666666667" style="209" customWidth="1"/>
    <col min="6392" max="6393" width="14.4416666666667" style="209" customWidth="1"/>
    <col min="6394" max="6394" width="13.8833333333333" style="209" customWidth="1"/>
    <col min="6395" max="6646" width="9" style="209"/>
    <col min="6647" max="6647" width="41.6666666666667" style="209" customWidth="1"/>
    <col min="6648" max="6649" width="14.4416666666667" style="209" customWidth="1"/>
    <col min="6650" max="6650" width="13.8833333333333" style="209" customWidth="1"/>
    <col min="6651" max="6902" width="9" style="209"/>
    <col min="6903" max="6903" width="41.6666666666667" style="209" customWidth="1"/>
    <col min="6904" max="6905" width="14.4416666666667" style="209" customWidth="1"/>
    <col min="6906" max="6906" width="13.8833333333333" style="209" customWidth="1"/>
    <col min="6907" max="7158" width="9" style="209"/>
    <col min="7159" max="7159" width="41.6666666666667" style="209" customWidth="1"/>
    <col min="7160" max="7161" width="14.4416666666667" style="209" customWidth="1"/>
    <col min="7162" max="7162" width="13.8833333333333" style="209" customWidth="1"/>
    <col min="7163" max="7414" width="9" style="209"/>
    <col min="7415" max="7415" width="41.6666666666667" style="209" customWidth="1"/>
    <col min="7416" max="7417" width="14.4416666666667" style="209" customWidth="1"/>
    <col min="7418" max="7418" width="13.8833333333333" style="209" customWidth="1"/>
    <col min="7419" max="7670" width="9" style="209"/>
    <col min="7671" max="7671" width="41.6666666666667" style="209" customWidth="1"/>
    <col min="7672" max="7673" width="14.4416666666667" style="209" customWidth="1"/>
    <col min="7674" max="7674" width="13.8833333333333" style="209" customWidth="1"/>
    <col min="7675" max="7926" width="9" style="209"/>
    <col min="7927" max="7927" width="41.6666666666667" style="209" customWidth="1"/>
    <col min="7928" max="7929" width="14.4416666666667" style="209" customWidth="1"/>
    <col min="7930" max="7930" width="13.8833333333333" style="209" customWidth="1"/>
    <col min="7931" max="8182" width="9" style="209"/>
    <col min="8183" max="8183" width="41.6666666666667" style="209" customWidth="1"/>
    <col min="8184" max="8185" width="14.4416666666667" style="209" customWidth="1"/>
    <col min="8186" max="8186" width="13.8833333333333" style="209" customWidth="1"/>
    <col min="8187" max="8438" width="9" style="209"/>
    <col min="8439" max="8439" width="41.6666666666667" style="209" customWidth="1"/>
    <col min="8440" max="8441" width="14.4416666666667" style="209" customWidth="1"/>
    <col min="8442" max="8442" width="13.8833333333333" style="209" customWidth="1"/>
    <col min="8443" max="8694" width="9" style="209"/>
    <col min="8695" max="8695" width="41.6666666666667" style="209" customWidth="1"/>
    <col min="8696" max="8697" width="14.4416666666667" style="209" customWidth="1"/>
    <col min="8698" max="8698" width="13.8833333333333" style="209" customWidth="1"/>
    <col min="8699" max="8950" width="9" style="209"/>
    <col min="8951" max="8951" width="41.6666666666667" style="209" customWidth="1"/>
    <col min="8952" max="8953" width="14.4416666666667" style="209" customWidth="1"/>
    <col min="8954" max="8954" width="13.8833333333333" style="209" customWidth="1"/>
    <col min="8955" max="9206" width="9" style="209"/>
    <col min="9207" max="9207" width="41.6666666666667" style="209" customWidth="1"/>
    <col min="9208" max="9209" width="14.4416666666667" style="209" customWidth="1"/>
    <col min="9210" max="9210" width="13.8833333333333" style="209" customWidth="1"/>
    <col min="9211" max="9462" width="9" style="209"/>
    <col min="9463" max="9463" width="41.6666666666667" style="209" customWidth="1"/>
    <col min="9464" max="9465" width="14.4416666666667" style="209" customWidth="1"/>
    <col min="9466" max="9466" width="13.8833333333333" style="209" customWidth="1"/>
    <col min="9467" max="9718" width="9" style="209"/>
    <col min="9719" max="9719" width="41.6666666666667" style="209" customWidth="1"/>
    <col min="9720" max="9721" width="14.4416666666667" style="209" customWidth="1"/>
    <col min="9722" max="9722" width="13.8833333333333" style="209" customWidth="1"/>
    <col min="9723" max="9974" width="9" style="209"/>
    <col min="9975" max="9975" width="41.6666666666667" style="209" customWidth="1"/>
    <col min="9976" max="9977" width="14.4416666666667" style="209" customWidth="1"/>
    <col min="9978" max="9978" width="13.8833333333333" style="209" customWidth="1"/>
    <col min="9979" max="10230" width="9" style="209"/>
    <col min="10231" max="10231" width="41.6666666666667" style="209" customWidth="1"/>
    <col min="10232" max="10233" width="14.4416666666667" style="209" customWidth="1"/>
    <col min="10234" max="10234" width="13.8833333333333" style="209" customWidth="1"/>
    <col min="10235" max="10486" width="9" style="209"/>
    <col min="10487" max="10487" width="41.6666666666667" style="209" customWidth="1"/>
    <col min="10488" max="10489" width="14.4416666666667" style="209" customWidth="1"/>
    <col min="10490" max="10490" width="13.8833333333333" style="209" customWidth="1"/>
    <col min="10491" max="10742" width="9" style="209"/>
    <col min="10743" max="10743" width="41.6666666666667" style="209" customWidth="1"/>
    <col min="10744" max="10745" width="14.4416666666667" style="209" customWidth="1"/>
    <col min="10746" max="10746" width="13.8833333333333" style="209" customWidth="1"/>
    <col min="10747" max="10998" width="9" style="209"/>
    <col min="10999" max="10999" width="41.6666666666667" style="209" customWidth="1"/>
    <col min="11000" max="11001" width="14.4416666666667" style="209" customWidth="1"/>
    <col min="11002" max="11002" width="13.8833333333333" style="209" customWidth="1"/>
    <col min="11003" max="11254" width="9" style="209"/>
    <col min="11255" max="11255" width="41.6666666666667" style="209" customWidth="1"/>
    <col min="11256" max="11257" width="14.4416666666667" style="209" customWidth="1"/>
    <col min="11258" max="11258" width="13.8833333333333" style="209" customWidth="1"/>
    <col min="11259" max="11510" width="9" style="209"/>
    <col min="11511" max="11511" width="41.6666666666667" style="209" customWidth="1"/>
    <col min="11512" max="11513" width="14.4416666666667" style="209" customWidth="1"/>
    <col min="11514" max="11514" width="13.8833333333333" style="209" customWidth="1"/>
    <col min="11515" max="11766" width="9" style="209"/>
    <col min="11767" max="11767" width="41.6666666666667" style="209" customWidth="1"/>
    <col min="11768" max="11769" width="14.4416666666667" style="209" customWidth="1"/>
    <col min="11770" max="11770" width="13.8833333333333" style="209" customWidth="1"/>
    <col min="11771" max="12022" width="9" style="209"/>
    <col min="12023" max="12023" width="41.6666666666667" style="209" customWidth="1"/>
    <col min="12024" max="12025" width="14.4416666666667" style="209" customWidth="1"/>
    <col min="12026" max="12026" width="13.8833333333333" style="209" customWidth="1"/>
    <col min="12027" max="12278" width="9" style="209"/>
    <col min="12279" max="12279" width="41.6666666666667" style="209" customWidth="1"/>
    <col min="12280" max="12281" width="14.4416666666667" style="209" customWidth="1"/>
    <col min="12282" max="12282" width="13.8833333333333" style="209" customWidth="1"/>
    <col min="12283" max="12534" width="9" style="209"/>
    <col min="12535" max="12535" width="41.6666666666667" style="209" customWidth="1"/>
    <col min="12536" max="12537" width="14.4416666666667" style="209" customWidth="1"/>
    <col min="12538" max="12538" width="13.8833333333333" style="209" customWidth="1"/>
    <col min="12539" max="12790" width="9" style="209"/>
    <col min="12791" max="12791" width="41.6666666666667" style="209" customWidth="1"/>
    <col min="12792" max="12793" width="14.4416666666667" style="209" customWidth="1"/>
    <col min="12794" max="12794" width="13.8833333333333" style="209" customWidth="1"/>
    <col min="12795" max="13046" width="9" style="209"/>
    <col min="13047" max="13047" width="41.6666666666667" style="209" customWidth="1"/>
    <col min="13048" max="13049" width="14.4416666666667" style="209" customWidth="1"/>
    <col min="13050" max="13050" width="13.8833333333333" style="209" customWidth="1"/>
    <col min="13051" max="13302" width="9" style="209"/>
    <col min="13303" max="13303" width="41.6666666666667" style="209" customWidth="1"/>
    <col min="13304" max="13305" width="14.4416666666667" style="209" customWidth="1"/>
    <col min="13306" max="13306" width="13.8833333333333" style="209" customWidth="1"/>
    <col min="13307" max="13558" width="9" style="209"/>
    <col min="13559" max="13559" width="41.6666666666667" style="209" customWidth="1"/>
    <col min="13560" max="13561" width="14.4416666666667" style="209" customWidth="1"/>
    <col min="13562" max="13562" width="13.8833333333333" style="209" customWidth="1"/>
    <col min="13563" max="13814" width="9" style="209"/>
    <col min="13815" max="13815" width="41.6666666666667" style="209" customWidth="1"/>
    <col min="13816" max="13817" width="14.4416666666667" style="209" customWidth="1"/>
    <col min="13818" max="13818" width="13.8833333333333" style="209" customWidth="1"/>
    <col min="13819" max="14070" width="9" style="209"/>
    <col min="14071" max="14071" width="41.6666666666667" style="209" customWidth="1"/>
    <col min="14072" max="14073" width="14.4416666666667" style="209" customWidth="1"/>
    <col min="14074" max="14074" width="13.8833333333333" style="209" customWidth="1"/>
    <col min="14075" max="14326" width="9" style="209"/>
    <col min="14327" max="14327" width="41.6666666666667" style="209" customWidth="1"/>
    <col min="14328" max="14329" width="14.4416666666667" style="209" customWidth="1"/>
    <col min="14330" max="14330" width="13.8833333333333" style="209" customWidth="1"/>
    <col min="14331" max="14582" width="9" style="209"/>
    <col min="14583" max="14583" width="41.6666666666667" style="209" customWidth="1"/>
    <col min="14584" max="14585" width="14.4416666666667" style="209" customWidth="1"/>
    <col min="14586" max="14586" width="13.8833333333333" style="209" customWidth="1"/>
    <col min="14587" max="14838" width="9" style="209"/>
    <col min="14839" max="14839" width="41.6666666666667" style="209" customWidth="1"/>
    <col min="14840" max="14841" width="14.4416666666667" style="209" customWidth="1"/>
    <col min="14842" max="14842" width="13.8833333333333" style="209" customWidth="1"/>
    <col min="14843" max="15094" width="9" style="209"/>
    <col min="15095" max="15095" width="41.6666666666667" style="209" customWidth="1"/>
    <col min="15096" max="15097" width="14.4416666666667" style="209" customWidth="1"/>
    <col min="15098" max="15098" width="13.8833333333333" style="209" customWidth="1"/>
    <col min="15099" max="15350" width="9" style="209"/>
    <col min="15351" max="15351" width="41.6666666666667" style="209" customWidth="1"/>
    <col min="15352" max="15353" width="14.4416666666667" style="209" customWidth="1"/>
    <col min="15354" max="15354" width="13.8833333333333" style="209" customWidth="1"/>
    <col min="15355" max="15606" width="9" style="209"/>
    <col min="15607" max="15607" width="41.6666666666667" style="209" customWidth="1"/>
    <col min="15608" max="15609" width="14.4416666666667" style="209" customWidth="1"/>
    <col min="15610" max="15610" width="13.8833333333333" style="209" customWidth="1"/>
    <col min="15611" max="15862" width="9" style="209"/>
    <col min="15863" max="15863" width="41.6666666666667" style="209" customWidth="1"/>
    <col min="15864" max="15865" width="14.4416666666667" style="209" customWidth="1"/>
    <col min="15866" max="15866" width="13.8833333333333" style="209" customWidth="1"/>
    <col min="15867" max="16118" width="9" style="209"/>
    <col min="16119" max="16119" width="41.6666666666667" style="209" customWidth="1"/>
    <col min="16120" max="16121" width="14.4416666666667" style="209" customWidth="1"/>
    <col min="16122" max="16122" width="13.8833333333333" style="209" customWidth="1"/>
    <col min="16123" max="16382" width="9" style="209"/>
    <col min="16383" max="16384" width="9" style="202"/>
  </cols>
  <sheetData>
    <row r="1" s="209" customFormat="1" ht="45" customHeight="1" spans="1:16384">
      <c r="A1" s="338" t="str">
        <f>YEAR(封面!$B$9)-1&amp;"年市本级社会保险基金支出执行情况表"</f>
        <v>2024年市本级社会保险基金支出执行情况表</v>
      </c>
      <c r="B1" s="338"/>
      <c r="C1" s="338"/>
      <c r="D1" s="338"/>
      <c r="E1" s="338"/>
      <c r="F1" s="338"/>
      <c r="XFC1" s="202"/>
      <c r="XFD1" s="202"/>
    </row>
    <row r="2" s="209" customFormat="1" ht="20.1" customHeight="1" spans="1:16384">
      <c r="A2" s="468" t="s">
        <v>1837</v>
      </c>
      <c r="B2" s="560"/>
      <c r="C2" s="561"/>
      <c r="D2" s="249"/>
      <c r="F2" s="434" t="s">
        <v>1815</v>
      </c>
      <c r="XFC2" s="202"/>
      <c r="XFD2" s="202"/>
    </row>
    <row r="3" ht="36" customHeight="1" spans="1:8">
      <c r="A3" s="535" t="s">
        <v>132</v>
      </c>
      <c r="B3" s="67" t="str">
        <f>YEAR(封面!$B$9)-2&amp;"年
决算数"</f>
        <v>2023年
决算数</v>
      </c>
      <c r="C3" s="67" t="str">
        <f>YEAR(封面!$B$9)-1&amp;"年"</f>
        <v>2024年</v>
      </c>
      <c r="D3" s="67"/>
      <c r="E3" s="535" t="s">
        <v>133</v>
      </c>
      <c r="F3" s="535"/>
      <c r="G3" s="536" t="s">
        <v>134</v>
      </c>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c r="H4" s="562"/>
    </row>
    <row r="5" ht="36" customHeight="1" spans="1:8">
      <c r="A5" s="573" t="s">
        <v>1783</v>
      </c>
      <c r="B5" s="574">
        <v>27742.06</v>
      </c>
      <c r="C5" s="574">
        <v>25862.75</v>
      </c>
      <c r="D5" s="574">
        <v>25347.32</v>
      </c>
      <c r="E5" s="565">
        <f>IF(B5&gt;0,D5/B5-1,IF(B5&lt;0,-(D5/B5-1),""))</f>
        <v>-0.0863216358121928</v>
      </c>
      <c r="F5" s="232">
        <f t="shared" ref="F5:F50" si="0">IF(C5&lt;&gt;0,D5/C5,"")</f>
        <v>0.98007056480846</v>
      </c>
      <c r="G5" s="201" t="str">
        <f t="shared" ref="G5:G15" si="1">IF(A5&lt;&gt;"",IF(SUM(B5:D5)&lt;&gt;0,"是","否"),"是")</f>
        <v>是</v>
      </c>
      <c r="H5" s="559"/>
    </row>
    <row r="6" ht="36" customHeight="1" spans="1:8">
      <c r="A6" s="171" t="s">
        <v>1784</v>
      </c>
      <c r="B6" s="575">
        <v>9341.4</v>
      </c>
      <c r="C6" s="575">
        <v>10529.5</v>
      </c>
      <c r="D6" s="575">
        <v>10764.92</v>
      </c>
      <c r="E6" s="567">
        <f>IF(B6&gt;0,D6/B6-1,IF(B6&lt;0,-(D6/B6-1),""))</f>
        <v>0.152388292975357</v>
      </c>
      <c r="F6" s="234">
        <f t="shared" si="0"/>
        <v>1.02235813666366</v>
      </c>
      <c r="G6" s="201" t="str">
        <f t="shared" si="1"/>
        <v>是</v>
      </c>
      <c r="H6" s="559"/>
    </row>
    <row r="7" ht="36" customHeight="1" spans="1:8">
      <c r="A7" s="171" t="s">
        <v>1785</v>
      </c>
      <c r="B7" s="575">
        <v>228.64</v>
      </c>
      <c r="C7" s="575">
        <v>276.26</v>
      </c>
      <c r="D7" s="575">
        <v>352.54</v>
      </c>
      <c r="E7" s="567">
        <f>IF(B7&gt;0,D7/B7-1,IF(B7&lt;0,-(D7/B7-1),""))</f>
        <v>0.541899930020994</v>
      </c>
      <c r="F7" s="234">
        <f t="shared" si="0"/>
        <v>1.27611670165786</v>
      </c>
      <c r="G7" s="201" t="str">
        <f t="shared" si="1"/>
        <v>是</v>
      </c>
      <c r="H7" s="559"/>
    </row>
    <row r="8" ht="36" customHeight="1" spans="1:8">
      <c r="A8" s="171" t="s">
        <v>1786</v>
      </c>
      <c r="B8" s="575">
        <v>242.1</v>
      </c>
      <c r="C8" s="575">
        <v>260</v>
      </c>
      <c r="D8" s="575">
        <v>260</v>
      </c>
      <c r="E8" s="567">
        <f>IF(B8&gt;0,D8/B8-1,IF(B8&lt;0,-(D8/B8-1),""))</f>
        <v>0.07393638992152</v>
      </c>
      <c r="F8" s="234">
        <f t="shared" si="0"/>
        <v>1</v>
      </c>
      <c r="G8" s="201" t="str">
        <f t="shared" si="1"/>
        <v>是</v>
      </c>
      <c r="H8" s="559"/>
    </row>
    <row r="9" ht="36" customHeight="1" spans="1:8">
      <c r="A9" s="171" t="s">
        <v>1787</v>
      </c>
      <c r="B9" s="575">
        <v>14.59</v>
      </c>
      <c r="C9" s="575"/>
      <c r="D9" s="575">
        <v>25</v>
      </c>
      <c r="E9" s="567">
        <f>IF(B9&gt;0,D9/B9-1,IF(B9&lt;0,-(D9/B9-1),""))</f>
        <v>0.713502398903358</v>
      </c>
      <c r="F9" s="234" t="str">
        <f t="shared" si="0"/>
        <v/>
      </c>
      <c r="G9" s="201" t="str">
        <f t="shared" si="1"/>
        <v>是</v>
      </c>
      <c r="H9" s="559"/>
    </row>
    <row r="10" ht="36" customHeight="1" spans="1:8">
      <c r="A10" s="171" t="s">
        <v>1788</v>
      </c>
      <c r="B10" s="575"/>
      <c r="C10" s="575"/>
      <c r="D10" s="575"/>
      <c r="E10" s="567" t="str">
        <f t="shared" ref="E10:E12" si="2">IF(B10&gt;0,D10/B10-1,IF(B10&lt;0,-(D10/B10-1),""))</f>
        <v/>
      </c>
      <c r="F10" s="234" t="str">
        <f t="shared" si="0"/>
        <v/>
      </c>
      <c r="G10" s="201" t="str">
        <f t="shared" si="1"/>
        <v>否</v>
      </c>
      <c r="H10" s="559"/>
    </row>
    <row r="11" ht="36" customHeight="1" spans="1:8">
      <c r="A11" s="573" t="s">
        <v>1789</v>
      </c>
      <c r="B11" s="574">
        <v>17325.48</v>
      </c>
      <c r="C11" s="574">
        <v>18292.02</v>
      </c>
      <c r="D11" s="574">
        <v>17810.92</v>
      </c>
      <c r="E11" s="565">
        <f t="shared" si="2"/>
        <v>0.0280188485398383</v>
      </c>
      <c r="F11" s="232">
        <f t="shared" si="0"/>
        <v>0.973698913515292</v>
      </c>
      <c r="G11" s="201" t="str">
        <f t="shared" si="1"/>
        <v>是</v>
      </c>
      <c r="H11" s="559"/>
    </row>
    <row r="12" ht="36" customHeight="1" spans="1:7">
      <c r="A12" s="171" t="s">
        <v>1784</v>
      </c>
      <c r="B12" s="576">
        <v>17277.21</v>
      </c>
      <c r="C12" s="122">
        <v>18292.02</v>
      </c>
      <c r="D12" s="122">
        <v>17507.34</v>
      </c>
      <c r="E12" s="567">
        <f t="shared" si="2"/>
        <v>0.0133198589355574</v>
      </c>
      <c r="F12" s="234">
        <f t="shared" si="0"/>
        <v>0.95710260539842</v>
      </c>
      <c r="G12" s="201" t="str">
        <f t="shared" si="1"/>
        <v>是</v>
      </c>
    </row>
    <row r="13" ht="36" customHeight="1" spans="1:8">
      <c r="A13" s="171" t="s">
        <v>1786</v>
      </c>
      <c r="B13" s="576"/>
      <c r="C13" s="122"/>
      <c r="D13" s="122"/>
      <c r="E13" s="567"/>
      <c r="F13" s="234" t="str">
        <f t="shared" si="0"/>
        <v/>
      </c>
      <c r="G13" s="201" t="str">
        <f t="shared" si="1"/>
        <v>否</v>
      </c>
      <c r="H13" s="559"/>
    </row>
    <row r="14" ht="36" customHeight="1" spans="1:8">
      <c r="A14" s="171" t="s">
        <v>1787</v>
      </c>
      <c r="B14" s="575">
        <v>48.27</v>
      </c>
      <c r="C14" s="575"/>
      <c r="D14" s="122">
        <v>303.58</v>
      </c>
      <c r="E14" s="567"/>
      <c r="F14" s="234" t="str">
        <f t="shared" si="0"/>
        <v/>
      </c>
      <c r="G14" s="201" t="str">
        <f t="shared" si="1"/>
        <v>是</v>
      </c>
      <c r="H14" s="559"/>
    </row>
    <row r="15" ht="36" customHeight="1" spans="1:8">
      <c r="A15" s="573" t="s">
        <v>1790</v>
      </c>
      <c r="B15" s="574">
        <v>1815.65</v>
      </c>
      <c r="C15" s="574">
        <v>1576.98</v>
      </c>
      <c r="D15" s="574">
        <v>1835.46</v>
      </c>
      <c r="E15" s="565">
        <f t="shared" ref="E15:E23" si="3">IF(B15&gt;0,D15/B15-1,IF(B15&lt;0,-(D15/B15-1),""))</f>
        <v>0.0109106931401977</v>
      </c>
      <c r="F15" s="232">
        <f t="shared" si="0"/>
        <v>1.16390822965415</v>
      </c>
      <c r="G15" s="201" t="str">
        <f t="shared" si="1"/>
        <v>是</v>
      </c>
      <c r="H15" s="559"/>
    </row>
    <row r="16" ht="36" customHeight="1" spans="1:8">
      <c r="A16" s="171" t="s">
        <v>1791</v>
      </c>
      <c r="B16" s="577">
        <v>335.27</v>
      </c>
      <c r="C16" s="575">
        <v>404.05</v>
      </c>
      <c r="D16" s="575">
        <v>548.49</v>
      </c>
      <c r="E16" s="567">
        <f t="shared" si="3"/>
        <v>0.635965043099592</v>
      </c>
      <c r="F16" s="234">
        <f t="shared" si="0"/>
        <v>1.35748050983789</v>
      </c>
      <c r="G16" s="201" t="s">
        <v>1673</v>
      </c>
      <c r="H16" s="559"/>
    </row>
    <row r="17" customFormat="1" ht="36" customHeight="1" spans="1:16384">
      <c r="A17" s="171" t="s">
        <v>1792</v>
      </c>
      <c r="B17" s="577">
        <v>98.88</v>
      </c>
      <c r="C17" s="575">
        <v>113.4</v>
      </c>
      <c r="D17" s="575">
        <v>119.01</v>
      </c>
      <c r="E17" s="567">
        <f t="shared" si="3"/>
        <v>0.203580097087379</v>
      </c>
      <c r="F17" s="234">
        <f t="shared" si="0"/>
        <v>1.0494708994709</v>
      </c>
      <c r="G17" s="201" t="str">
        <f t="shared" ref="G17:G44" si="4">IF(A17&lt;&gt;"",IF(SUM(B17:D17)&lt;&gt;0,"是","否"),"是")</f>
        <v>是</v>
      </c>
      <c r="H17" s="559"/>
      <c r="I17" s="209"/>
      <c r="J17" s="209"/>
      <c r="K17" s="209"/>
      <c r="L17" s="209"/>
      <c r="M17" s="209"/>
      <c r="N17" s="209"/>
      <c r="O17" s="209"/>
      <c r="P17" s="209"/>
      <c r="Q17" s="209"/>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c r="AZ17" s="209"/>
      <c r="BA17" s="209"/>
      <c r="BB17" s="209"/>
      <c r="BC17" s="209"/>
      <c r="BD17" s="209"/>
      <c r="BE17" s="209"/>
      <c r="BF17" s="209"/>
      <c r="BG17" s="209"/>
      <c r="BH17" s="209"/>
      <c r="BI17" s="209"/>
      <c r="BJ17" s="209"/>
      <c r="BK17" s="209"/>
      <c r="BL17" s="209"/>
      <c r="BM17" s="209"/>
      <c r="BN17" s="209"/>
      <c r="BO17" s="209"/>
      <c r="BP17" s="209"/>
      <c r="BQ17" s="209"/>
      <c r="BR17" s="209"/>
      <c r="BS17" s="209"/>
      <c r="BT17" s="209"/>
      <c r="BU17" s="209"/>
      <c r="BV17" s="209"/>
      <c r="BW17" s="209"/>
      <c r="BX17" s="209"/>
      <c r="BY17" s="209"/>
      <c r="BZ17" s="209"/>
      <c r="CA17" s="209"/>
      <c r="CB17" s="209"/>
      <c r="CC17" s="209"/>
      <c r="CD17" s="209"/>
      <c r="CE17" s="209"/>
      <c r="CF17" s="209"/>
      <c r="CG17" s="209"/>
      <c r="CH17" s="209"/>
      <c r="CI17" s="209"/>
      <c r="CJ17" s="209"/>
      <c r="CK17" s="209"/>
      <c r="CL17" s="209"/>
      <c r="CM17" s="209"/>
      <c r="CN17" s="209"/>
      <c r="CO17" s="209"/>
      <c r="CP17" s="209"/>
      <c r="CQ17" s="209"/>
      <c r="CR17" s="209"/>
      <c r="CS17" s="209"/>
      <c r="CT17" s="209"/>
      <c r="CU17" s="209"/>
      <c r="CV17" s="209"/>
      <c r="CW17" s="209"/>
      <c r="CX17" s="209"/>
      <c r="CY17" s="209"/>
      <c r="CZ17" s="209"/>
      <c r="DA17" s="209"/>
      <c r="DB17" s="209"/>
      <c r="DC17" s="209"/>
      <c r="DD17" s="209"/>
      <c r="DE17" s="209"/>
      <c r="DF17" s="209"/>
      <c r="DG17" s="209"/>
      <c r="DH17" s="209"/>
      <c r="DI17" s="209"/>
      <c r="DJ17" s="209"/>
      <c r="DK17" s="209"/>
      <c r="DL17" s="209"/>
      <c r="DM17" s="209"/>
      <c r="DN17" s="209"/>
      <c r="DO17" s="209"/>
      <c r="DP17" s="209"/>
      <c r="DQ17" s="209"/>
      <c r="DR17" s="209"/>
      <c r="DS17" s="209"/>
      <c r="DT17" s="209"/>
      <c r="DU17" s="209"/>
      <c r="DV17" s="209"/>
      <c r="DW17" s="209"/>
      <c r="DX17" s="209"/>
      <c r="DY17" s="209"/>
      <c r="DZ17" s="209"/>
      <c r="EA17" s="209"/>
      <c r="EB17" s="209"/>
      <c r="EC17" s="209"/>
      <c r="ED17" s="209"/>
      <c r="EE17" s="209"/>
      <c r="EF17" s="209"/>
      <c r="EG17" s="209"/>
      <c r="EH17" s="209"/>
      <c r="EI17" s="209"/>
      <c r="EJ17" s="209"/>
      <c r="EK17" s="209"/>
      <c r="EL17" s="209"/>
      <c r="EM17" s="209"/>
      <c r="EN17" s="209"/>
      <c r="EO17" s="209"/>
      <c r="EP17" s="209"/>
      <c r="EQ17" s="209"/>
      <c r="ER17" s="209"/>
      <c r="ES17" s="209"/>
      <c r="ET17" s="209"/>
      <c r="EU17" s="209"/>
      <c r="EV17" s="209"/>
      <c r="EW17" s="209"/>
      <c r="EX17" s="209"/>
      <c r="EY17" s="209"/>
      <c r="EZ17" s="209"/>
      <c r="FA17" s="209"/>
      <c r="FB17" s="209"/>
      <c r="FC17" s="209"/>
      <c r="FD17" s="209"/>
      <c r="FE17" s="209"/>
      <c r="FF17" s="209"/>
      <c r="FG17" s="209"/>
      <c r="FH17" s="209"/>
      <c r="FI17" s="209"/>
      <c r="FJ17" s="209"/>
      <c r="FK17" s="209"/>
      <c r="FL17" s="209"/>
      <c r="FM17" s="209"/>
      <c r="FN17" s="209"/>
      <c r="FO17" s="209"/>
      <c r="FP17" s="209"/>
      <c r="FQ17" s="209"/>
      <c r="FR17" s="209"/>
      <c r="FS17" s="209"/>
      <c r="FT17" s="209"/>
      <c r="FU17" s="209"/>
      <c r="FV17" s="209"/>
      <c r="FW17" s="209"/>
      <c r="FX17" s="209"/>
      <c r="FY17" s="209"/>
      <c r="FZ17" s="209"/>
      <c r="GA17" s="209"/>
      <c r="GB17" s="209"/>
      <c r="GC17" s="209"/>
      <c r="GD17" s="209"/>
      <c r="GE17" s="209"/>
      <c r="GF17" s="209"/>
      <c r="GG17" s="209"/>
      <c r="GH17" s="209"/>
      <c r="GI17" s="209"/>
      <c r="GJ17" s="209"/>
      <c r="GK17" s="209"/>
      <c r="GL17" s="209"/>
      <c r="GM17" s="209"/>
      <c r="GN17" s="209"/>
      <c r="GO17" s="209"/>
      <c r="GP17" s="209"/>
      <c r="GQ17" s="209"/>
      <c r="GR17" s="209"/>
      <c r="GS17" s="209"/>
      <c r="GT17" s="209"/>
      <c r="GU17" s="209"/>
      <c r="GV17" s="209"/>
      <c r="GW17" s="209"/>
      <c r="GX17" s="209"/>
      <c r="GY17" s="209"/>
      <c r="GZ17" s="209"/>
      <c r="HA17" s="209"/>
      <c r="HB17" s="209"/>
      <c r="HC17" s="209"/>
      <c r="HD17" s="209"/>
      <c r="HE17" s="209"/>
      <c r="HF17" s="209"/>
      <c r="HG17" s="209"/>
      <c r="HH17" s="209"/>
      <c r="HI17" s="209"/>
      <c r="HJ17" s="209"/>
      <c r="HK17" s="209"/>
      <c r="HL17" s="209"/>
      <c r="HM17" s="209"/>
      <c r="HN17" s="209"/>
      <c r="HO17" s="209"/>
      <c r="HP17" s="209"/>
      <c r="HQ17" s="209"/>
      <c r="HR17" s="209"/>
      <c r="HS17" s="209"/>
      <c r="HT17" s="209"/>
      <c r="HU17" s="209"/>
      <c r="HV17" s="209"/>
      <c r="HW17" s="209"/>
      <c r="HX17" s="209"/>
      <c r="HY17" s="209"/>
      <c r="HZ17" s="209"/>
      <c r="IA17" s="209"/>
      <c r="IB17" s="209"/>
      <c r="IC17" s="209"/>
      <c r="ID17" s="209"/>
      <c r="IE17" s="209"/>
      <c r="IF17" s="209"/>
      <c r="IG17" s="209"/>
      <c r="IH17" s="209"/>
      <c r="II17" s="209"/>
      <c r="IJ17" s="209"/>
      <c r="IK17" s="209"/>
      <c r="IL17" s="209"/>
      <c r="IM17" s="209"/>
      <c r="IN17" s="209"/>
      <c r="IO17" s="209"/>
      <c r="IP17" s="209"/>
      <c r="IQ17" s="209"/>
      <c r="IR17" s="209"/>
      <c r="IS17" s="209"/>
      <c r="IT17" s="209"/>
      <c r="IU17" s="209"/>
      <c r="IV17" s="209"/>
      <c r="IW17" s="209"/>
      <c r="IX17" s="209"/>
      <c r="IY17" s="209"/>
      <c r="IZ17" s="209"/>
      <c r="JA17" s="209"/>
      <c r="JB17" s="209"/>
      <c r="JC17" s="209"/>
      <c r="JD17" s="209"/>
      <c r="JE17" s="209"/>
      <c r="JF17" s="209"/>
      <c r="JG17" s="209"/>
      <c r="JH17" s="209"/>
      <c r="JI17" s="209"/>
      <c r="JJ17" s="209"/>
      <c r="JK17" s="209"/>
      <c r="JL17" s="209"/>
      <c r="JM17" s="209"/>
      <c r="JN17" s="209"/>
      <c r="JO17" s="209"/>
      <c r="JP17" s="209"/>
      <c r="JQ17" s="209"/>
      <c r="JR17" s="209"/>
      <c r="JS17" s="209"/>
      <c r="JT17" s="209"/>
      <c r="JU17" s="209"/>
      <c r="JV17" s="209"/>
      <c r="JW17" s="209"/>
      <c r="JX17" s="209"/>
      <c r="JY17" s="209"/>
      <c r="JZ17" s="209"/>
      <c r="KA17" s="209"/>
      <c r="KB17" s="209"/>
      <c r="KC17" s="209"/>
      <c r="KD17" s="209"/>
      <c r="KE17" s="209"/>
      <c r="KF17" s="209"/>
      <c r="KG17" s="209"/>
      <c r="KH17" s="209"/>
      <c r="KI17" s="209"/>
      <c r="KJ17" s="209"/>
      <c r="KK17" s="209"/>
      <c r="KL17" s="209"/>
      <c r="KM17" s="209"/>
      <c r="KN17" s="209"/>
      <c r="KO17" s="209"/>
      <c r="KP17" s="209"/>
      <c r="KQ17" s="209"/>
      <c r="KR17" s="209"/>
      <c r="KS17" s="209"/>
      <c r="KT17" s="209"/>
      <c r="KU17" s="209"/>
      <c r="KV17" s="209"/>
      <c r="KW17" s="209"/>
      <c r="KX17" s="209"/>
      <c r="KY17" s="209"/>
      <c r="KZ17" s="209"/>
      <c r="LA17" s="209"/>
      <c r="LB17" s="209"/>
      <c r="LC17" s="209"/>
      <c r="LD17" s="209"/>
      <c r="LE17" s="209"/>
      <c r="LF17" s="209"/>
      <c r="LG17" s="209"/>
      <c r="LH17" s="209"/>
      <c r="LI17" s="209"/>
      <c r="LJ17" s="209"/>
      <c r="LK17" s="209"/>
      <c r="LL17" s="209"/>
      <c r="LM17" s="209"/>
      <c r="LN17" s="209"/>
      <c r="LO17" s="209"/>
      <c r="LP17" s="209"/>
      <c r="LQ17" s="209"/>
      <c r="LR17" s="209"/>
      <c r="LS17" s="209"/>
      <c r="LT17" s="209"/>
      <c r="LU17" s="209"/>
      <c r="LV17" s="209"/>
      <c r="LW17" s="209"/>
      <c r="LX17" s="209"/>
      <c r="LY17" s="209"/>
      <c r="LZ17" s="209"/>
      <c r="MA17" s="209"/>
      <c r="MB17" s="209"/>
      <c r="MC17" s="209"/>
      <c r="MD17" s="209"/>
      <c r="ME17" s="209"/>
      <c r="MF17" s="209"/>
      <c r="MG17" s="209"/>
      <c r="MH17" s="209"/>
      <c r="MI17" s="209"/>
      <c r="MJ17" s="209"/>
      <c r="MK17" s="209"/>
      <c r="ML17" s="209"/>
      <c r="MM17" s="209"/>
      <c r="MN17" s="209"/>
      <c r="MO17" s="209"/>
      <c r="MP17" s="209"/>
      <c r="MQ17" s="209"/>
      <c r="MR17" s="209"/>
      <c r="MS17" s="209"/>
      <c r="MT17" s="209"/>
      <c r="MU17" s="209"/>
      <c r="MV17" s="209"/>
      <c r="MW17" s="209"/>
      <c r="MX17" s="209"/>
      <c r="MY17" s="209"/>
      <c r="MZ17" s="209"/>
      <c r="NA17" s="209"/>
      <c r="NB17" s="209"/>
      <c r="NC17" s="209"/>
      <c r="ND17" s="209"/>
      <c r="NE17" s="209"/>
      <c r="NF17" s="209"/>
      <c r="NG17" s="209"/>
      <c r="NH17" s="209"/>
      <c r="NI17" s="209"/>
      <c r="NJ17" s="209"/>
      <c r="NK17" s="209"/>
      <c r="NL17" s="209"/>
      <c r="NM17" s="209"/>
      <c r="NN17" s="209"/>
      <c r="NO17" s="209"/>
      <c r="NP17" s="209"/>
      <c r="NQ17" s="209"/>
      <c r="NR17" s="209"/>
      <c r="NS17" s="209"/>
      <c r="NT17" s="209"/>
      <c r="NU17" s="209"/>
      <c r="NV17" s="209"/>
      <c r="NW17" s="209"/>
      <c r="NX17" s="209"/>
      <c r="NY17" s="209"/>
      <c r="NZ17" s="209"/>
      <c r="OA17" s="209"/>
      <c r="OB17" s="209"/>
      <c r="OC17" s="209"/>
      <c r="OD17" s="209"/>
      <c r="OE17" s="209"/>
      <c r="OF17" s="209"/>
      <c r="OG17" s="209"/>
      <c r="OH17" s="209"/>
      <c r="OI17" s="209"/>
      <c r="OJ17" s="209"/>
      <c r="OK17" s="209"/>
      <c r="OL17" s="209"/>
      <c r="OM17" s="209"/>
      <c r="ON17" s="209"/>
      <c r="OO17" s="209"/>
      <c r="OP17" s="209"/>
      <c r="OQ17" s="209"/>
      <c r="OR17" s="209"/>
      <c r="OS17" s="209"/>
      <c r="OT17" s="209"/>
      <c r="OU17" s="209"/>
      <c r="OV17" s="209"/>
      <c r="OW17" s="209"/>
      <c r="OX17" s="209"/>
      <c r="OY17" s="209"/>
      <c r="OZ17" s="209"/>
      <c r="PA17" s="209"/>
      <c r="PB17" s="209"/>
      <c r="PC17" s="209"/>
      <c r="PD17" s="209"/>
      <c r="PE17" s="209"/>
      <c r="PF17" s="209"/>
      <c r="PG17" s="209"/>
      <c r="PH17" s="209"/>
      <c r="PI17" s="209"/>
      <c r="PJ17" s="209"/>
      <c r="PK17" s="209"/>
      <c r="PL17" s="209"/>
      <c r="PM17" s="209"/>
      <c r="PN17" s="209"/>
      <c r="PO17" s="209"/>
      <c r="PP17" s="209"/>
      <c r="PQ17" s="209"/>
      <c r="PR17" s="209"/>
      <c r="PS17" s="209"/>
      <c r="PT17" s="209"/>
      <c r="PU17" s="209"/>
      <c r="PV17" s="209"/>
      <c r="PW17" s="209"/>
      <c r="PX17" s="209"/>
      <c r="PY17" s="209"/>
      <c r="PZ17" s="209"/>
      <c r="QA17" s="209"/>
      <c r="QB17" s="209"/>
      <c r="QC17" s="209"/>
      <c r="QD17" s="209"/>
      <c r="QE17" s="209"/>
      <c r="QF17" s="209"/>
      <c r="QG17" s="209"/>
      <c r="QH17" s="209"/>
      <c r="QI17" s="209"/>
      <c r="QJ17" s="209"/>
      <c r="QK17" s="209"/>
      <c r="QL17" s="209"/>
      <c r="QM17" s="209"/>
      <c r="QN17" s="209"/>
      <c r="QO17" s="209"/>
      <c r="QP17" s="209"/>
      <c r="QQ17" s="209"/>
      <c r="QR17" s="209"/>
      <c r="QS17" s="209"/>
      <c r="QT17" s="209"/>
      <c r="QU17" s="209"/>
      <c r="QV17" s="209"/>
      <c r="QW17" s="209"/>
      <c r="QX17" s="209"/>
      <c r="QY17" s="209"/>
      <c r="QZ17" s="209"/>
      <c r="RA17" s="209"/>
      <c r="RB17" s="209"/>
      <c r="RC17" s="209"/>
      <c r="RD17" s="209"/>
      <c r="RE17" s="209"/>
      <c r="RF17" s="209"/>
      <c r="RG17" s="209"/>
      <c r="RH17" s="209"/>
      <c r="RI17" s="209"/>
      <c r="RJ17" s="209"/>
      <c r="RK17" s="209"/>
      <c r="RL17" s="209"/>
      <c r="RM17" s="209"/>
      <c r="RN17" s="209"/>
      <c r="RO17" s="209"/>
      <c r="RP17" s="209"/>
      <c r="RQ17" s="209"/>
      <c r="RR17" s="209"/>
      <c r="RS17" s="209"/>
      <c r="RT17" s="209"/>
      <c r="RU17" s="209"/>
      <c r="RV17" s="209"/>
      <c r="RW17" s="209"/>
      <c r="RX17" s="209"/>
      <c r="RY17" s="209"/>
      <c r="RZ17" s="209"/>
      <c r="SA17" s="209"/>
      <c r="SB17" s="209"/>
      <c r="SC17" s="209"/>
      <c r="SD17" s="209"/>
      <c r="SE17" s="209"/>
      <c r="SF17" s="209"/>
      <c r="SG17" s="209"/>
      <c r="SH17" s="209"/>
      <c r="SI17" s="209"/>
      <c r="SJ17" s="209"/>
      <c r="SK17" s="209"/>
      <c r="SL17" s="209"/>
      <c r="SM17" s="209"/>
      <c r="SN17" s="209"/>
      <c r="SO17" s="209"/>
      <c r="SP17" s="209"/>
      <c r="SQ17" s="209"/>
      <c r="SR17" s="209"/>
      <c r="SS17" s="209"/>
      <c r="ST17" s="209"/>
      <c r="SU17" s="209"/>
      <c r="SV17" s="209"/>
      <c r="SW17" s="209"/>
      <c r="SX17" s="209"/>
      <c r="SY17" s="209"/>
      <c r="SZ17" s="209"/>
      <c r="TA17" s="209"/>
      <c r="TB17" s="209"/>
      <c r="TC17" s="209"/>
      <c r="TD17" s="209"/>
      <c r="TE17" s="209"/>
      <c r="TF17" s="209"/>
      <c r="TG17" s="209"/>
      <c r="TH17" s="209"/>
      <c r="TI17" s="209"/>
      <c r="TJ17" s="209"/>
      <c r="TK17" s="209"/>
      <c r="TL17" s="209"/>
      <c r="TM17" s="209"/>
      <c r="TN17" s="209"/>
      <c r="TO17" s="209"/>
      <c r="TP17" s="209"/>
      <c r="TQ17" s="209"/>
      <c r="TR17" s="209"/>
      <c r="TS17" s="209"/>
      <c r="TT17" s="209"/>
      <c r="TU17" s="209"/>
      <c r="TV17" s="209"/>
      <c r="TW17" s="209"/>
      <c r="TX17" s="209"/>
      <c r="TY17" s="209"/>
      <c r="TZ17" s="209"/>
      <c r="UA17" s="209"/>
      <c r="UB17" s="209"/>
      <c r="UC17" s="209"/>
      <c r="UD17" s="209"/>
      <c r="UE17" s="209"/>
      <c r="UF17" s="209"/>
      <c r="UG17" s="209"/>
      <c r="UH17" s="209"/>
      <c r="UI17" s="209"/>
      <c r="UJ17" s="209"/>
      <c r="UK17" s="209"/>
      <c r="UL17" s="209"/>
      <c r="UM17" s="209"/>
      <c r="UN17" s="209"/>
      <c r="UO17" s="209"/>
      <c r="UP17" s="209"/>
      <c r="UQ17" s="209"/>
      <c r="UR17" s="209"/>
      <c r="US17" s="209"/>
      <c r="UT17" s="209"/>
      <c r="UU17" s="209"/>
      <c r="UV17" s="209"/>
      <c r="UW17" s="209"/>
      <c r="UX17" s="209"/>
      <c r="UY17" s="209"/>
      <c r="UZ17" s="209"/>
      <c r="VA17" s="209"/>
      <c r="VB17" s="209"/>
      <c r="VC17" s="209"/>
      <c r="VD17" s="209"/>
      <c r="VE17" s="209"/>
      <c r="VF17" s="209"/>
      <c r="VG17" s="209"/>
      <c r="VH17" s="209"/>
      <c r="VI17" s="209"/>
      <c r="VJ17" s="209"/>
      <c r="VK17" s="209"/>
      <c r="VL17" s="209"/>
      <c r="VM17" s="209"/>
      <c r="VN17" s="209"/>
      <c r="VO17" s="209"/>
      <c r="VP17" s="209"/>
      <c r="VQ17" s="209"/>
      <c r="VR17" s="209"/>
      <c r="VS17" s="209"/>
      <c r="VT17" s="209"/>
      <c r="VU17" s="209"/>
      <c r="VV17" s="209"/>
      <c r="VW17" s="209"/>
      <c r="VX17" s="209"/>
      <c r="VY17" s="209"/>
      <c r="VZ17" s="209"/>
      <c r="WA17" s="209"/>
      <c r="WB17" s="209"/>
      <c r="WC17" s="209"/>
      <c r="WD17" s="209"/>
      <c r="WE17" s="209"/>
      <c r="WF17" s="209"/>
      <c r="WG17" s="209"/>
      <c r="WH17" s="209"/>
      <c r="WI17" s="209"/>
      <c r="WJ17" s="209"/>
      <c r="WK17" s="209"/>
      <c r="WL17" s="209"/>
      <c r="WM17" s="209"/>
      <c r="WN17" s="209"/>
      <c r="WO17" s="209"/>
      <c r="WP17" s="209"/>
      <c r="WQ17" s="209"/>
      <c r="WR17" s="209"/>
      <c r="WS17" s="209"/>
      <c r="WT17" s="209"/>
      <c r="WU17" s="209"/>
      <c r="WV17" s="209"/>
      <c r="WW17" s="209"/>
      <c r="WX17" s="209"/>
      <c r="WY17" s="209"/>
      <c r="WZ17" s="209"/>
      <c r="XA17" s="209"/>
      <c r="XB17" s="209"/>
      <c r="XC17" s="209"/>
      <c r="XD17" s="209"/>
      <c r="XE17" s="209"/>
      <c r="XF17" s="209"/>
      <c r="XG17" s="209"/>
      <c r="XH17" s="209"/>
      <c r="XI17" s="209"/>
      <c r="XJ17" s="209"/>
      <c r="XK17" s="209"/>
      <c r="XL17" s="209"/>
      <c r="XM17" s="209"/>
      <c r="XN17" s="209"/>
      <c r="XO17" s="209"/>
      <c r="XP17" s="209"/>
      <c r="XQ17" s="209"/>
      <c r="XR17" s="209"/>
      <c r="XS17" s="209"/>
      <c r="XT17" s="209"/>
      <c r="XU17" s="209"/>
      <c r="XV17" s="209"/>
      <c r="XW17" s="209"/>
      <c r="XX17" s="209"/>
      <c r="XY17" s="209"/>
      <c r="XZ17" s="209"/>
      <c r="YA17" s="209"/>
      <c r="YB17" s="209"/>
      <c r="YC17" s="209"/>
      <c r="YD17" s="209"/>
      <c r="YE17" s="209"/>
      <c r="YF17" s="209"/>
      <c r="YG17" s="209"/>
      <c r="YH17" s="209"/>
      <c r="YI17" s="209"/>
      <c r="YJ17" s="209"/>
      <c r="YK17" s="209"/>
      <c r="YL17" s="209"/>
      <c r="YM17" s="209"/>
      <c r="YN17" s="209"/>
      <c r="YO17" s="209"/>
      <c r="YP17" s="209"/>
      <c r="YQ17" s="209"/>
      <c r="YR17" s="209"/>
      <c r="YS17" s="209"/>
      <c r="YT17" s="209"/>
      <c r="YU17" s="209"/>
      <c r="YV17" s="209"/>
      <c r="YW17" s="209"/>
      <c r="YX17" s="209"/>
      <c r="YY17" s="209"/>
      <c r="YZ17" s="209"/>
      <c r="ZA17" s="209"/>
      <c r="ZB17" s="209"/>
      <c r="ZC17" s="209"/>
      <c r="ZD17" s="209"/>
      <c r="ZE17" s="209"/>
      <c r="ZF17" s="209"/>
      <c r="ZG17" s="209"/>
      <c r="ZH17" s="209"/>
      <c r="ZI17" s="209"/>
      <c r="ZJ17" s="209"/>
      <c r="ZK17" s="209"/>
      <c r="ZL17" s="209"/>
      <c r="ZM17" s="209"/>
      <c r="ZN17" s="209"/>
      <c r="ZO17" s="209"/>
      <c r="ZP17" s="209"/>
      <c r="ZQ17" s="209"/>
      <c r="ZR17" s="209"/>
      <c r="ZS17" s="209"/>
      <c r="ZT17" s="209"/>
      <c r="ZU17" s="209"/>
      <c r="ZV17" s="209"/>
      <c r="ZW17" s="209"/>
      <c r="ZX17" s="209"/>
      <c r="ZY17" s="209"/>
      <c r="ZZ17" s="209"/>
      <c r="AAA17" s="209"/>
      <c r="AAB17" s="209"/>
      <c r="AAC17" s="209"/>
      <c r="AAD17" s="209"/>
      <c r="AAE17" s="209"/>
      <c r="AAF17" s="209"/>
      <c r="AAG17" s="209"/>
      <c r="AAH17" s="209"/>
      <c r="AAI17" s="209"/>
      <c r="AAJ17" s="209"/>
      <c r="AAK17" s="209"/>
      <c r="AAL17" s="209"/>
      <c r="AAM17" s="209"/>
      <c r="AAN17" s="209"/>
      <c r="AAO17" s="209"/>
      <c r="AAP17" s="209"/>
      <c r="AAQ17" s="209"/>
      <c r="AAR17" s="209"/>
      <c r="AAS17" s="209"/>
      <c r="AAT17" s="209"/>
      <c r="AAU17" s="209"/>
      <c r="AAV17" s="209"/>
      <c r="AAW17" s="209"/>
      <c r="AAX17" s="209"/>
      <c r="AAY17" s="209"/>
      <c r="AAZ17" s="209"/>
      <c r="ABA17" s="209"/>
      <c r="ABB17" s="209"/>
      <c r="ABC17" s="209"/>
      <c r="ABD17" s="209"/>
      <c r="ABE17" s="209"/>
      <c r="ABF17" s="209"/>
      <c r="ABG17" s="209"/>
      <c r="ABH17" s="209"/>
      <c r="ABI17" s="209"/>
      <c r="ABJ17" s="209"/>
      <c r="ABK17" s="209"/>
      <c r="ABL17" s="209"/>
      <c r="ABM17" s="209"/>
      <c r="ABN17" s="209"/>
      <c r="ABO17" s="209"/>
      <c r="ABP17" s="209"/>
      <c r="ABQ17" s="209"/>
      <c r="ABR17" s="209"/>
      <c r="ABS17" s="209"/>
      <c r="ABT17" s="209"/>
      <c r="ABU17" s="209"/>
      <c r="ABV17" s="209"/>
      <c r="ABW17" s="209"/>
      <c r="ABX17" s="209"/>
      <c r="ABY17" s="209"/>
      <c r="ABZ17" s="209"/>
      <c r="ACA17" s="209"/>
      <c r="ACB17" s="209"/>
      <c r="ACC17" s="209"/>
      <c r="ACD17" s="209"/>
      <c r="ACE17" s="209"/>
      <c r="ACF17" s="209"/>
      <c r="ACG17" s="209"/>
      <c r="ACH17" s="209"/>
      <c r="ACI17" s="209"/>
      <c r="ACJ17" s="209"/>
      <c r="ACK17" s="209"/>
      <c r="ACL17" s="209"/>
      <c r="ACM17" s="209"/>
      <c r="ACN17" s="209"/>
      <c r="ACO17" s="209"/>
      <c r="ACP17" s="209"/>
      <c r="ACQ17" s="209"/>
      <c r="ACR17" s="209"/>
      <c r="ACS17" s="209"/>
      <c r="ACT17" s="209"/>
      <c r="ACU17" s="209"/>
      <c r="ACV17" s="209"/>
      <c r="ACW17" s="209"/>
      <c r="ACX17" s="209"/>
      <c r="ACY17" s="209"/>
      <c r="ACZ17" s="209"/>
      <c r="ADA17" s="209"/>
      <c r="ADB17" s="209"/>
      <c r="ADC17" s="209"/>
      <c r="ADD17" s="209"/>
      <c r="ADE17" s="209"/>
      <c r="ADF17" s="209"/>
      <c r="ADG17" s="209"/>
      <c r="ADH17" s="209"/>
      <c r="ADI17" s="209"/>
      <c r="ADJ17" s="209"/>
      <c r="ADK17" s="209"/>
      <c r="ADL17" s="209"/>
      <c r="ADM17" s="209"/>
      <c r="ADN17" s="209"/>
      <c r="ADO17" s="209"/>
      <c r="ADP17" s="209"/>
      <c r="ADQ17" s="209"/>
      <c r="ADR17" s="209"/>
      <c r="ADS17" s="209"/>
      <c r="ADT17" s="209"/>
      <c r="ADU17" s="209"/>
      <c r="ADV17" s="209"/>
      <c r="ADW17" s="209"/>
      <c r="ADX17" s="209"/>
      <c r="ADY17" s="209"/>
      <c r="ADZ17" s="209"/>
      <c r="AEA17" s="209"/>
      <c r="AEB17" s="209"/>
      <c r="AEC17" s="209"/>
      <c r="AED17" s="209"/>
      <c r="AEE17" s="209"/>
      <c r="AEF17" s="209"/>
      <c r="AEG17" s="209"/>
      <c r="AEH17" s="209"/>
      <c r="AEI17" s="209"/>
      <c r="AEJ17" s="209"/>
      <c r="AEK17" s="209"/>
      <c r="AEL17" s="209"/>
      <c r="AEM17" s="209"/>
      <c r="AEN17" s="209"/>
      <c r="AEO17" s="209"/>
      <c r="AEP17" s="209"/>
      <c r="AEQ17" s="209"/>
      <c r="AER17" s="209"/>
      <c r="AES17" s="209"/>
      <c r="AET17" s="209"/>
      <c r="AEU17" s="209"/>
      <c r="AEV17" s="209"/>
      <c r="AEW17" s="209"/>
      <c r="AEX17" s="209"/>
      <c r="AEY17" s="209"/>
      <c r="AEZ17" s="209"/>
      <c r="AFA17" s="209"/>
      <c r="AFB17" s="209"/>
      <c r="AFC17" s="209"/>
      <c r="AFD17" s="209"/>
      <c r="AFE17" s="209"/>
      <c r="AFF17" s="209"/>
      <c r="AFG17" s="209"/>
      <c r="AFH17" s="209"/>
      <c r="AFI17" s="209"/>
      <c r="AFJ17" s="209"/>
      <c r="AFK17" s="209"/>
      <c r="AFL17" s="209"/>
      <c r="AFM17" s="209"/>
      <c r="AFN17" s="209"/>
      <c r="AFO17" s="209"/>
      <c r="AFP17" s="209"/>
      <c r="AFQ17" s="209"/>
      <c r="AFR17" s="209"/>
      <c r="AFS17" s="209"/>
      <c r="AFT17" s="209"/>
      <c r="AFU17" s="209"/>
      <c r="AFV17" s="209"/>
      <c r="AFW17" s="209"/>
      <c r="AFX17" s="209"/>
      <c r="AFY17" s="209"/>
      <c r="AFZ17" s="209"/>
      <c r="AGA17" s="209"/>
      <c r="AGB17" s="209"/>
      <c r="AGC17" s="209"/>
      <c r="AGD17" s="209"/>
      <c r="AGE17" s="209"/>
      <c r="AGF17" s="209"/>
      <c r="AGG17" s="209"/>
      <c r="AGH17" s="209"/>
      <c r="AGI17" s="209"/>
      <c r="AGJ17" s="209"/>
      <c r="AGK17" s="209"/>
      <c r="AGL17" s="209"/>
      <c r="AGM17" s="209"/>
      <c r="AGN17" s="209"/>
      <c r="AGO17" s="209"/>
      <c r="AGP17" s="209"/>
      <c r="AGQ17" s="209"/>
      <c r="AGR17" s="209"/>
      <c r="AGS17" s="209"/>
      <c r="AGT17" s="209"/>
      <c r="AGU17" s="209"/>
      <c r="AGV17" s="209"/>
      <c r="AGW17" s="209"/>
      <c r="AGX17" s="209"/>
      <c r="AGY17" s="209"/>
      <c r="AGZ17" s="209"/>
      <c r="AHA17" s="209"/>
      <c r="AHB17" s="209"/>
      <c r="AHC17" s="209"/>
      <c r="AHD17" s="209"/>
      <c r="AHE17" s="209"/>
      <c r="AHF17" s="209"/>
      <c r="AHG17" s="209"/>
      <c r="AHH17" s="209"/>
      <c r="AHI17" s="209"/>
      <c r="AHJ17" s="209"/>
      <c r="AHK17" s="209"/>
      <c r="AHL17" s="209"/>
      <c r="AHM17" s="209"/>
      <c r="AHN17" s="209"/>
      <c r="AHO17" s="209"/>
      <c r="AHP17" s="209"/>
      <c r="AHQ17" s="209"/>
      <c r="AHR17" s="209"/>
      <c r="AHS17" s="209"/>
      <c r="AHT17" s="209"/>
      <c r="AHU17" s="209"/>
      <c r="AHV17" s="209"/>
      <c r="AHW17" s="209"/>
      <c r="AHX17" s="209"/>
      <c r="AHY17" s="209"/>
      <c r="AHZ17" s="209"/>
      <c r="AIA17" s="209"/>
      <c r="AIB17" s="209"/>
      <c r="AIC17" s="209"/>
      <c r="AID17" s="209"/>
      <c r="AIE17" s="209"/>
      <c r="AIF17" s="209"/>
      <c r="AIG17" s="209"/>
      <c r="AIH17" s="209"/>
      <c r="AII17" s="209"/>
      <c r="AIJ17" s="209"/>
      <c r="AIK17" s="209"/>
      <c r="AIL17" s="209"/>
      <c r="AIM17" s="209"/>
      <c r="AIN17" s="209"/>
      <c r="AIO17" s="209"/>
      <c r="AIP17" s="209"/>
      <c r="AIQ17" s="209"/>
      <c r="AIR17" s="209"/>
      <c r="AIS17" s="209"/>
      <c r="AIT17" s="209"/>
      <c r="AIU17" s="209"/>
      <c r="AIV17" s="209"/>
      <c r="AIW17" s="209"/>
      <c r="AIX17" s="209"/>
      <c r="AIY17" s="209"/>
      <c r="AIZ17" s="209"/>
      <c r="AJA17" s="209"/>
      <c r="AJB17" s="209"/>
      <c r="AJC17" s="209"/>
      <c r="AJD17" s="209"/>
      <c r="AJE17" s="209"/>
      <c r="AJF17" s="209"/>
      <c r="AJG17" s="209"/>
      <c r="AJH17" s="209"/>
      <c r="AJI17" s="209"/>
      <c r="AJJ17" s="209"/>
      <c r="AJK17" s="209"/>
      <c r="AJL17" s="209"/>
      <c r="AJM17" s="209"/>
      <c r="AJN17" s="209"/>
      <c r="AJO17" s="209"/>
      <c r="AJP17" s="209"/>
      <c r="AJQ17" s="209"/>
      <c r="AJR17" s="209"/>
      <c r="AJS17" s="209"/>
      <c r="AJT17" s="209"/>
      <c r="AJU17" s="209"/>
      <c r="AJV17" s="209"/>
      <c r="AJW17" s="209"/>
      <c r="AJX17" s="209"/>
      <c r="AJY17" s="209"/>
      <c r="AJZ17" s="209"/>
      <c r="AKA17" s="209"/>
      <c r="AKB17" s="209"/>
      <c r="AKC17" s="209"/>
      <c r="AKD17" s="209"/>
      <c r="AKE17" s="209"/>
      <c r="AKF17" s="209"/>
      <c r="AKG17" s="209"/>
      <c r="AKH17" s="209"/>
      <c r="AKI17" s="209"/>
      <c r="AKJ17" s="209"/>
      <c r="AKK17" s="209"/>
      <c r="AKL17" s="209"/>
      <c r="AKM17" s="209"/>
      <c r="AKN17" s="209"/>
      <c r="AKO17" s="209"/>
      <c r="AKP17" s="209"/>
      <c r="AKQ17" s="209"/>
      <c r="AKR17" s="209"/>
      <c r="AKS17" s="209"/>
      <c r="AKT17" s="209"/>
      <c r="AKU17" s="209"/>
      <c r="AKV17" s="209"/>
      <c r="AKW17" s="209"/>
      <c r="AKX17" s="209"/>
      <c r="AKY17" s="209"/>
      <c r="AKZ17" s="209"/>
      <c r="ALA17" s="209"/>
      <c r="ALB17" s="209"/>
      <c r="ALC17" s="209"/>
      <c r="ALD17" s="209"/>
      <c r="ALE17" s="209"/>
      <c r="ALF17" s="209"/>
      <c r="ALG17" s="209"/>
      <c r="ALH17" s="209"/>
      <c r="ALI17" s="209"/>
      <c r="ALJ17" s="209"/>
      <c r="ALK17" s="209"/>
      <c r="ALL17" s="209"/>
      <c r="ALM17" s="209"/>
      <c r="ALN17" s="209"/>
      <c r="ALO17" s="209"/>
      <c r="ALP17" s="209"/>
      <c r="ALQ17" s="209"/>
      <c r="ALR17" s="209"/>
      <c r="ALS17" s="209"/>
      <c r="ALT17" s="209"/>
      <c r="ALU17" s="209"/>
      <c r="ALV17" s="209"/>
      <c r="ALW17" s="209"/>
      <c r="ALX17" s="209"/>
      <c r="ALY17" s="209"/>
      <c r="ALZ17" s="209"/>
      <c r="AMA17" s="209"/>
      <c r="AMB17" s="209"/>
      <c r="AMC17" s="209"/>
      <c r="AMD17" s="209"/>
      <c r="AME17" s="209"/>
      <c r="AMF17" s="209"/>
      <c r="AMG17" s="209"/>
      <c r="AMH17" s="209"/>
      <c r="AMI17" s="209"/>
      <c r="AMJ17" s="209"/>
      <c r="AMK17" s="209"/>
      <c r="AML17" s="209"/>
      <c r="AMM17" s="209"/>
      <c r="AMN17" s="209"/>
      <c r="AMO17" s="209"/>
      <c r="AMP17" s="209"/>
      <c r="AMQ17" s="209"/>
      <c r="AMR17" s="209"/>
      <c r="AMS17" s="209"/>
      <c r="AMT17" s="209"/>
      <c r="AMU17" s="209"/>
      <c r="AMV17" s="209"/>
      <c r="AMW17" s="209"/>
      <c r="AMX17" s="209"/>
      <c r="AMY17" s="209"/>
      <c r="AMZ17" s="209"/>
      <c r="ANA17" s="209"/>
      <c r="ANB17" s="209"/>
      <c r="ANC17" s="209"/>
      <c r="AND17" s="209"/>
      <c r="ANE17" s="209"/>
      <c r="ANF17" s="209"/>
      <c r="ANG17" s="209"/>
      <c r="ANH17" s="209"/>
      <c r="ANI17" s="209"/>
      <c r="ANJ17" s="209"/>
      <c r="ANK17" s="209"/>
      <c r="ANL17" s="209"/>
      <c r="ANM17" s="209"/>
      <c r="ANN17" s="209"/>
      <c r="ANO17" s="209"/>
      <c r="ANP17" s="209"/>
      <c r="ANQ17" s="209"/>
      <c r="ANR17" s="209"/>
      <c r="ANS17" s="209"/>
      <c r="ANT17" s="209"/>
      <c r="ANU17" s="209"/>
      <c r="ANV17" s="209"/>
      <c r="ANW17" s="209"/>
      <c r="ANX17" s="209"/>
      <c r="ANY17" s="209"/>
      <c r="ANZ17" s="209"/>
      <c r="AOA17" s="209"/>
      <c r="AOB17" s="209"/>
      <c r="AOC17" s="209"/>
      <c r="AOD17" s="209"/>
      <c r="AOE17" s="209"/>
      <c r="AOF17" s="209"/>
      <c r="AOG17" s="209"/>
      <c r="AOH17" s="209"/>
      <c r="AOI17" s="209"/>
      <c r="AOJ17" s="209"/>
      <c r="AOK17" s="209"/>
      <c r="AOL17" s="209"/>
      <c r="AOM17" s="209"/>
      <c r="AON17" s="209"/>
      <c r="AOO17" s="209"/>
      <c r="AOP17" s="209"/>
      <c r="AOQ17" s="209"/>
      <c r="AOR17" s="209"/>
      <c r="AOS17" s="209"/>
      <c r="AOT17" s="209"/>
      <c r="AOU17" s="209"/>
      <c r="AOV17" s="209"/>
      <c r="AOW17" s="209"/>
      <c r="AOX17" s="209"/>
      <c r="AOY17" s="209"/>
      <c r="AOZ17" s="209"/>
      <c r="APA17" s="209"/>
      <c r="APB17" s="209"/>
      <c r="APC17" s="209"/>
      <c r="APD17" s="209"/>
      <c r="APE17" s="209"/>
      <c r="APF17" s="209"/>
      <c r="APG17" s="209"/>
      <c r="APH17" s="209"/>
      <c r="API17" s="209"/>
      <c r="APJ17" s="209"/>
      <c r="APK17" s="209"/>
      <c r="APL17" s="209"/>
      <c r="APM17" s="209"/>
      <c r="APN17" s="209"/>
      <c r="APO17" s="209"/>
      <c r="APP17" s="209"/>
      <c r="APQ17" s="209"/>
      <c r="APR17" s="209"/>
      <c r="APS17" s="209"/>
      <c r="APT17" s="209"/>
      <c r="APU17" s="209"/>
      <c r="APV17" s="209"/>
      <c r="APW17" s="209"/>
      <c r="APX17" s="209"/>
      <c r="APY17" s="209"/>
      <c r="APZ17" s="209"/>
      <c r="AQA17" s="209"/>
      <c r="AQB17" s="209"/>
      <c r="AQC17" s="209"/>
      <c r="AQD17" s="209"/>
      <c r="AQE17" s="209"/>
      <c r="AQF17" s="209"/>
      <c r="AQG17" s="209"/>
      <c r="AQH17" s="209"/>
      <c r="AQI17" s="209"/>
      <c r="AQJ17" s="209"/>
      <c r="AQK17" s="209"/>
      <c r="AQL17" s="209"/>
      <c r="AQM17" s="209"/>
      <c r="AQN17" s="209"/>
      <c r="AQO17" s="209"/>
      <c r="AQP17" s="209"/>
      <c r="AQQ17" s="209"/>
      <c r="AQR17" s="209"/>
      <c r="AQS17" s="209"/>
      <c r="AQT17" s="209"/>
      <c r="AQU17" s="209"/>
      <c r="AQV17" s="209"/>
      <c r="AQW17" s="209"/>
      <c r="AQX17" s="209"/>
      <c r="AQY17" s="209"/>
      <c r="AQZ17" s="209"/>
      <c r="ARA17" s="209"/>
      <c r="ARB17" s="209"/>
      <c r="ARC17" s="209"/>
      <c r="ARD17" s="209"/>
      <c r="ARE17" s="209"/>
      <c r="ARF17" s="209"/>
      <c r="ARG17" s="209"/>
      <c r="ARH17" s="209"/>
      <c r="ARI17" s="209"/>
      <c r="ARJ17" s="209"/>
      <c r="ARK17" s="209"/>
      <c r="ARL17" s="209"/>
      <c r="ARM17" s="209"/>
      <c r="ARN17" s="209"/>
      <c r="ARO17" s="209"/>
      <c r="ARP17" s="209"/>
      <c r="ARQ17" s="209"/>
      <c r="ARR17" s="209"/>
      <c r="ARS17" s="209"/>
      <c r="ART17" s="209"/>
      <c r="ARU17" s="209"/>
      <c r="ARV17" s="209"/>
      <c r="ARW17" s="209"/>
      <c r="ARX17" s="209"/>
      <c r="ARY17" s="209"/>
      <c r="ARZ17" s="209"/>
      <c r="ASA17" s="209"/>
      <c r="ASB17" s="209"/>
      <c r="ASC17" s="209"/>
      <c r="ASD17" s="209"/>
      <c r="ASE17" s="209"/>
      <c r="ASF17" s="209"/>
      <c r="ASG17" s="209"/>
      <c r="ASH17" s="209"/>
      <c r="ASI17" s="209"/>
      <c r="ASJ17" s="209"/>
      <c r="ASK17" s="209"/>
      <c r="ASL17" s="209"/>
      <c r="ASM17" s="209"/>
      <c r="ASN17" s="209"/>
      <c r="ASO17" s="209"/>
      <c r="ASP17" s="209"/>
      <c r="ASQ17" s="209"/>
      <c r="ASR17" s="209"/>
      <c r="ASS17" s="209"/>
      <c r="AST17" s="209"/>
      <c r="ASU17" s="209"/>
      <c r="ASV17" s="209"/>
      <c r="ASW17" s="209"/>
      <c r="ASX17" s="209"/>
      <c r="ASY17" s="209"/>
      <c r="ASZ17" s="209"/>
      <c r="ATA17" s="209"/>
      <c r="ATB17" s="209"/>
      <c r="ATC17" s="209"/>
      <c r="ATD17" s="209"/>
      <c r="ATE17" s="209"/>
      <c r="ATF17" s="209"/>
      <c r="ATG17" s="209"/>
      <c r="ATH17" s="209"/>
      <c r="ATI17" s="209"/>
      <c r="ATJ17" s="209"/>
      <c r="ATK17" s="209"/>
      <c r="ATL17" s="209"/>
      <c r="ATM17" s="209"/>
      <c r="ATN17" s="209"/>
      <c r="ATO17" s="209"/>
      <c r="ATP17" s="209"/>
      <c r="ATQ17" s="209"/>
      <c r="ATR17" s="209"/>
      <c r="ATS17" s="209"/>
      <c r="ATT17" s="209"/>
      <c r="ATU17" s="209"/>
      <c r="ATV17" s="209"/>
      <c r="ATW17" s="209"/>
      <c r="ATX17" s="209"/>
      <c r="ATY17" s="209"/>
      <c r="ATZ17" s="209"/>
      <c r="AUA17" s="209"/>
      <c r="AUB17" s="209"/>
      <c r="AUC17" s="209"/>
      <c r="AUD17" s="209"/>
      <c r="AUE17" s="209"/>
      <c r="AUF17" s="209"/>
      <c r="AUG17" s="209"/>
      <c r="AUH17" s="209"/>
      <c r="AUI17" s="209"/>
      <c r="AUJ17" s="209"/>
      <c r="AUK17" s="209"/>
      <c r="AUL17" s="209"/>
      <c r="AUM17" s="209"/>
      <c r="AUN17" s="209"/>
      <c r="AUO17" s="209"/>
      <c r="AUP17" s="209"/>
      <c r="AUQ17" s="209"/>
      <c r="AUR17" s="209"/>
      <c r="AUS17" s="209"/>
      <c r="AUT17" s="209"/>
      <c r="AUU17" s="209"/>
      <c r="AUV17" s="209"/>
      <c r="AUW17" s="209"/>
      <c r="AUX17" s="209"/>
      <c r="AUY17" s="209"/>
      <c r="AUZ17" s="209"/>
      <c r="AVA17" s="209"/>
      <c r="AVB17" s="209"/>
      <c r="AVC17" s="209"/>
      <c r="AVD17" s="209"/>
      <c r="AVE17" s="209"/>
      <c r="AVF17" s="209"/>
      <c r="AVG17" s="209"/>
      <c r="AVH17" s="209"/>
      <c r="AVI17" s="209"/>
      <c r="AVJ17" s="209"/>
      <c r="AVK17" s="209"/>
      <c r="AVL17" s="209"/>
      <c r="AVM17" s="209"/>
      <c r="AVN17" s="209"/>
      <c r="AVO17" s="209"/>
      <c r="AVP17" s="209"/>
      <c r="AVQ17" s="209"/>
      <c r="AVR17" s="209"/>
      <c r="AVS17" s="209"/>
      <c r="AVT17" s="209"/>
      <c r="AVU17" s="209"/>
      <c r="AVV17" s="209"/>
      <c r="AVW17" s="209"/>
      <c r="AVX17" s="209"/>
      <c r="AVY17" s="209"/>
      <c r="AVZ17" s="209"/>
      <c r="AWA17" s="209"/>
      <c r="AWB17" s="209"/>
      <c r="AWC17" s="209"/>
      <c r="AWD17" s="209"/>
      <c r="AWE17" s="209"/>
      <c r="AWF17" s="209"/>
      <c r="AWG17" s="209"/>
      <c r="AWH17" s="209"/>
      <c r="AWI17" s="209"/>
      <c r="AWJ17" s="209"/>
      <c r="AWK17" s="209"/>
      <c r="AWL17" s="209"/>
      <c r="AWM17" s="209"/>
      <c r="AWN17" s="209"/>
      <c r="AWO17" s="209"/>
      <c r="AWP17" s="209"/>
      <c r="AWQ17" s="209"/>
      <c r="AWR17" s="209"/>
      <c r="AWS17" s="209"/>
      <c r="AWT17" s="209"/>
      <c r="AWU17" s="209"/>
      <c r="AWV17" s="209"/>
      <c r="AWW17" s="209"/>
      <c r="AWX17" s="209"/>
      <c r="AWY17" s="209"/>
      <c r="AWZ17" s="209"/>
      <c r="AXA17" s="209"/>
      <c r="AXB17" s="209"/>
      <c r="AXC17" s="209"/>
      <c r="AXD17" s="209"/>
      <c r="AXE17" s="209"/>
      <c r="AXF17" s="209"/>
      <c r="AXG17" s="209"/>
      <c r="AXH17" s="209"/>
      <c r="AXI17" s="209"/>
      <c r="AXJ17" s="209"/>
      <c r="AXK17" s="209"/>
      <c r="AXL17" s="209"/>
      <c r="AXM17" s="209"/>
      <c r="AXN17" s="209"/>
      <c r="AXO17" s="209"/>
      <c r="AXP17" s="209"/>
      <c r="AXQ17" s="209"/>
      <c r="AXR17" s="209"/>
      <c r="AXS17" s="209"/>
      <c r="AXT17" s="209"/>
      <c r="AXU17" s="209"/>
      <c r="AXV17" s="209"/>
      <c r="AXW17" s="209"/>
      <c r="AXX17" s="209"/>
      <c r="AXY17" s="209"/>
      <c r="AXZ17" s="209"/>
      <c r="AYA17" s="209"/>
      <c r="AYB17" s="209"/>
      <c r="AYC17" s="209"/>
      <c r="AYD17" s="209"/>
      <c r="AYE17" s="209"/>
      <c r="AYF17" s="209"/>
      <c r="AYG17" s="209"/>
      <c r="AYH17" s="209"/>
      <c r="AYI17" s="209"/>
      <c r="AYJ17" s="209"/>
      <c r="AYK17" s="209"/>
      <c r="AYL17" s="209"/>
      <c r="AYM17" s="209"/>
      <c r="AYN17" s="209"/>
      <c r="AYO17" s="209"/>
      <c r="AYP17" s="209"/>
      <c r="AYQ17" s="209"/>
      <c r="AYR17" s="209"/>
      <c r="AYS17" s="209"/>
      <c r="AYT17" s="209"/>
      <c r="AYU17" s="209"/>
      <c r="AYV17" s="209"/>
      <c r="AYW17" s="209"/>
      <c r="AYX17" s="209"/>
      <c r="AYY17" s="209"/>
      <c r="AYZ17" s="209"/>
      <c r="AZA17" s="209"/>
      <c r="AZB17" s="209"/>
      <c r="AZC17" s="209"/>
      <c r="AZD17" s="209"/>
      <c r="AZE17" s="209"/>
      <c r="AZF17" s="209"/>
      <c r="AZG17" s="209"/>
      <c r="AZH17" s="209"/>
      <c r="AZI17" s="209"/>
      <c r="AZJ17" s="209"/>
      <c r="AZK17" s="209"/>
      <c r="AZL17" s="209"/>
      <c r="AZM17" s="209"/>
      <c r="AZN17" s="209"/>
      <c r="AZO17" s="209"/>
      <c r="AZP17" s="209"/>
      <c r="AZQ17" s="209"/>
      <c r="AZR17" s="209"/>
      <c r="AZS17" s="209"/>
      <c r="AZT17" s="209"/>
      <c r="AZU17" s="209"/>
      <c r="AZV17" s="209"/>
      <c r="AZW17" s="209"/>
      <c r="AZX17" s="209"/>
      <c r="AZY17" s="209"/>
      <c r="AZZ17" s="209"/>
      <c r="BAA17" s="209"/>
      <c r="BAB17" s="209"/>
      <c r="BAC17" s="209"/>
      <c r="BAD17" s="209"/>
      <c r="BAE17" s="209"/>
      <c r="BAF17" s="209"/>
      <c r="BAG17" s="209"/>
      <c r="BAH17" s="209"/>
      <c r="BAI17" s="209"/>
      <c r="BAJ17" s="209"/>
      <c r="BAK17" s="209"/>
      <c r="BAL17" s="209"/>
      <c r="BAM17" s="209"/>
      <c r="BAN17" s="209"/>
      <c r="BAO17" s="209"/>
      <c r="BAP17" s="209"/>
      <c r="BAQ17" s="209"/>
      <c r="BAR17" s="209"/>
      <c r="BAS17" s="209"/>
      <c r="BAT17" s="209"/>
      <c r="BAU17" s="209"/>
      <c r="BAV17" s="209"/>
      <c r="BAW17" s="209"/>
      <c r="BAX17" s="209"/>
      <c r="BAY17" s="209"/>
      <c r="BAZ17" s="209"/>
      <c r="BBA17" s="209"/>
      <c r="BBB17" s="209"/>
      <c r="BBC17" s="209"/>
      <c r="BBD17" s="209"/>
      <c r="BBE17" s="209"/>
      <c r="BBF17" s="209"/>
      <c r="BBG17" s="209"/>
      <c r="BBH17" s="209"/>
      <c r="BBI17" s="209"/>
      <c r="BBJ17" s="209"/>
      <c r="BBK17" s="209"/>
      <c r="BBL17" s="209"/>
      <c r="BBM17" s="209"/>
      <c r="BBN17" s="209"/>
      <c r="BBO17" s="209"/>
      <c r="BBP17" s="209"/>
      <c r="BBQ17" s="209"/>
      <c r="BBR17" s="209"/>
      <c r="BBS17" s="209"/>
      <c r="BBT17" s="209"/>
      <c r="BBU17" s="209"/>
      <c r="BBV17" s="209"/>
      <c r="BBW17" s="209"/>
      <c r="BBX17" s="209"/>
      <c r="BBY17" s="209"/>
      <c r="BBZ17" s="209"/>
      <c r="BCA17" s="209"/>
      <c r="BCB17" s="209"/>
      <c r="BCC17" s="209"/>
      <c r="BCD17" s="209"/>
      <c r="BCE17" s="209"/>
      <c r="BCF17" s="209"/>
      <c r="BCG17" s="209"/>
      <c r="BCH17" s="209"/>
      <c r="BCI17" s="209"/>
      <c r="BCJ17" s="209"/>
      <c r="BCK17" s="209"/>
      <c r="BCL17" s="209"/>
      <c r="BCM17" s="209"/>
      <c r="BCN17" s="209"/>
      <c r="BCO17" s="209"/>
      <c r="BCP17" s="209"/>
      <c r="BCQ17" s="209"/>
      <c r="BCR17" s="209"/>
      <c r="BCS17" s="209"/>
      <c r="BCT17" s="209"/>
      <c r="BCU17" s="209"/>
      <c r="BCV17" s="209"/>
      <c r="BCW17" s="209"/>
      <c r="BCX17" s="209"/>
      <c r="BCY17" s="209"/>
      <c r="BCZ17" s="209"/>
      <c r="BDA17" s="209"/>
      <c r="BDB17" s="209"/>
      <c r="BDC17" s="209"/>
      <c r="BDD17" s="209"/>
      <c r="BDE17" s="209"/>
      <c r="BDF17" s="209"/>
      <c r="BDG17" s="209"/>
      <c r="BDH17" s="209"/>
      <c r="BDI17" s="209"/>
      <c r="BDJ17" s="209"/>
      <c r="BDK17" s="209"/>
      <c r="BDL17" s="209"/>
      <c r="BDM17" s="209"/>
      <c r="BDN17" s="209"/>
      <c r="BDO17" s="209"/>
      <c r="BDP17" s="209"/>
      <c r="BDQ17" s="209"/>
      <c r="BDR17" s="209"/>
      <c r="BDS17" s="209"/>
      <c r="BDT17" s="209"/>
      <c r="BDU17" s="209"/>
      <c r="BDV17" s="209"/>
      <c r="BDW17" s="209"/>
      <c r="BDX17" s="209"/>
      <c r="BDY17" s="209"/>
      <c r="BDZ17" s="209"/>
      <c r="BEA17" s="209"/>
      <c r="BEB17" s="209"/>
      <c r="BEC17" s="209"/>
      <c r="BED17" s="209"/>
      <c r="BEE17" s="209"/>
      <c r="BEF17" s="209"/>
      <c r="BEG17" s="209"/>
      <c r="BEH17" s="209"/>
      <c r="BEI17" s="209"/>
      <c r="BEJ17" s="209"/>
      <c r="BEK17" s="209"/>
      <c r="BEL17" s="209"/>
      <c r="BEM17" s="209"/>
      <c r="BEN17" s="209"/>
      <c r="BEO17" s="209"/>
      <c r="BEP17" s="209"/>
      <c r="BEQ17" s="209"/>
      <c r="BER17" s="209"/>
      <c r="BES17" s="209"/>
      <c r="BET17" s="209"/>
      <c r="BEU17" s="209"/>
      <c r="BEV17" s="209"/>
      <c r="BEW17" s="209"/>
      <c r="BEX17" s="209"/>
      <c r="BEY17" s="209"/>
      <c r="BEZ17" s="209"/>
      <c r="BFA17" s="209"/>
      <c r="BFB17" s="209"/>
      <c r="BFC17" s="209"/>
      <c r="BFD17" s="209"/>
      <c r="BFE17" s="209"/>
      <c r="BFF17" s="209"/>
      <c r="BFG17" s="209"/>
      <c r="BFH17" s="209"/>
      <c r="BFI17" s="209"/>
      <c r="BFJ17" s="209"/>
      <c r="BFK17" s="209"/>
      <c r="BFL17" s="209"/>
      <c r="BFM17" s="209"/>
      <c r="BFN17" s="209"/>
      <c r="BFO17" s="209"/>
      <c r="BFP17" s="209"/>
      <c r="BFQ17" s="209"/>
      <c r="BFR17" s="209"/>
      <c r="BFS17" s="209"/>
      <c r="BFT17" s="209"/>
      <c r="BFU17" s="209"/>
      <c r="BFV17" s="209"/>
      <c r="BFW17" s="209"/>
      <c r="BFX17" s="209"/>
      <c r="BFY17" s="209"/>
      <c r="BFZ17" s="209"/>
      <c r="BGA17" s="209"/>
      <c r="BGB17" s="209"/>
      <c r="BGC17" s="209"/>
      <c r="BGD17" s="209"/>
      <c r="BGE17" s="209"/>
      <c r="BGF17" s="209"/>
      <c r="BGG17" s="209"/>
      <c r="BGH17" s="209"/>
      <c r="BGI17" s="209"/>
      <c r="BGJ17" s="209"/>
      <c r="BGK17" s="209"/>
      <c r="BGL17" s="209"/>
      <c r="BGM17" s="209"/>
      <c r="BGN17" s="209"/>
      <c r="BGO17" s="209"/>
      <c r="BGP17" s="209"/>
      <c r="BGQ17" s="209"/>
      <c r="BGR17" s="209"/>
      <c r="BGS17" s="209"/>
      <c r="BGT17" s="209"/>
      <c r="BGU17" s="209"/>
      <c r="BGV17" s="209"/>
      <c r="BGW17" s="209"/>
      <c r="BGX17" s="209"/>
      <c r="BGY17" s="209"/>
      <c r="BGZ17" s="209"/>
      <c r="BHA17" s="209"/>
      <c r="BHB17" s="209"/>
      <c r="BHC17" s="209"/>
      <c r="BHD17" s="209"/>
      <c r="BHE17" s="209"/>
      <c r="BHF17" s="209"/>
      <c r="BHG17" s="209"/>
      <c r="BHH17" s="209"/>
      <c r="BHI17" s="209"/>
      <c r="BHJ17" s="209"/>
      <c r="BHK17" s="209"/>
      <c r="BHL17" s="209"/>
      <c r="BHM17" s="209"/>
      <c r="BHN17" s="209"/>
      <c r="BHO17" s="209"/>
      <c r="BHP17" s="209"/>
      <c r="BHQ17" s="209"/>
      <c r="BHR17" s="209"/>
      <c r="BHS17" s="209"/>
      <c r="BHT17" s="209"/>
      <c r="BHU17" s="209"/>
      <c r="BHV17" s="209"/>
      <c r="BHW17" s="209"/>
      <c r="BHX17" s="209"/>
      <c r="BHY17" s="209"/>
      <c r="BHZ17" s="209"/>
      <c r="BIA17" s="209"/>
      <c r="BIB17" s="209"/>
      <c r="BIC17" s="209"/>
      <c r="BID17" s="209"/>
      <c r="BIE17" s="209"/>
      <c r="BIF17" s="209"/>
      <c r="BIG17" s="209"/>
      <c r="BIH17" s="209"/>
      <c r="BII17" s="209"/>
      <c r="BIJ17" s="209"/>
      <c r="BIK17" s="209"/>
      <c r="BIL17" s="209"/>
      <c r="BIM17" s="209"/>
      <c r="BIN17" s="209"/>
      <c r="BIO17" s="209"/>
      <c r="BIP17" s="209"/>
      <c r="BIQ17" s="209"/>
      <c r="BIR17" s="209"/>
      <c r="BIS17" s="209"/>
      <c r="BIT17" s="209"/>
      <c r="BIU17" s="209"/>
      <c r="BIV17" s="209"/>
      <c r="BIW17" s="209"/>
      <c r="BIX17" s="209"/>
      <c r="BIY17" s="209"/>
      <c r="BIZ17" s="209"/>
      <c r="BJA17" s="209"/>
      <c r="BJB17" s="209"/>
      <c r="BJC17" s="209"/>
      <c r="BJD17" s="209"/>
      <c r="BJE17" s="209"/>
      <c r="BJF17" s="209"/>
      <c r="BJG17" s="209"/>
      <c r="BJH17" s="209"/>
      <c r="BJI17" s="209"/>
      <c r="BJJ17" s="209"/>
      <c r="BJK17" s="209"/>
      <c r="BJL17" s="209"/>
      <c r="BJM17" s="209"/>
      <c r="BJN17" s="209"/>
      <c r="BJO17" s="209"/>
      <c r="BJP17" s="209"/>
      <c r="BJQ17" s="209"/>
      <c r="BJR17" s="209"/>
      <c r="BJS17" s="209"/>
      <c r="BJT17" s="209"/>
      <c r="BJU17" s="209"/>
      <c r="BJV17" s="209"/>
      <c r="BJW17" s="209"/>
      <c r="BJX17" s="209"/>
      <c r="BJY17" s="209"/>
      <c r="BJZ17" s="209"/>
      <c r="BKA17" s="209"/>
      <c r="BKB17" s="209"/>
      <c r="BKC17" s="209"/>
      <c r="BKD17" s="209"/>
      <c r="BKE17" s="209"/>
      <c r="BKF17" s="209"/>
      <c r="BKG17" s="209"/>
      <c r="BKH17" s="209"/>
      <c r="BKI17" s="209"/>
      <c r="BKJ17" s="209"/>
      <c r="BKK17" s="209"/>
      <c r="BKL17" s="209"/>
      <c r="BKM17" s="209"/>
      <c r="BKN17" s="209"/>
      <c r="BKO17" s="209"/>
      <c r="BKP17" s="209"/>
      <c r="BKQ17" s="209"/>
      <c r="BKR17" s="209"/>
      <c r="BKS17" s="209"/>
      <c r="BKT17" s="209"/>
      <c r="BKU17" s="209"/>
      <c r="BKV17" s="209"/>
      <c r="BKW17" s="209"/>
      <c r="BKX17" s="209"/>
      <c r="BKY17" s="209"/>
      <c r="BKZ17" s="209"/>
      <c r="BLA17" s="209"/>
      <c r="BLB17" s="209"/>
      <c r="BLC17" s="209"/>
      <c r="BLD17" s="209"/>
      <c r="BLE17" s="209"/>
      <c r="BLF17" s="209"/>
      <c r="BLG17" s="209"/>
      <c r="BLH17" s="209"/>
      <c r="BLI17" s="209"/>
      <c r="BLJ17" s="209"/>
      <c r="BLK17" s="209"/>
      <c r="BLL17" s="209"/>
      <c r="BLM17" s="209"/>
      <c r="BLN17" s="209"/>
      <c r="BLO17" s="209"/>
      <c r="BLP17" s="209"/>
      <c r="BLQ17" s="209"/>
      <c r="BLR17" s="209"/>
      <c r="BLS17" s="209"/>
      <c r="BLT17" s="209"/>
      <c r="BLU17" s="209"/>
      <c r="BLV17" s="209"/>
      <c r="BLW17" s="209"/>
      <c r="BLX17" s="209"/>
      <c r="BLY17" s="209"/>
      <c r="BLZ17" s="209"/>
      <c r="BMA17" s="209"/>
      <c r="BMB17" s="209"/>
      <c r="BMC17" s="209"/>
      <c r="BMD17" s="209"/>
      <c r="BME17" s="209"/>
      <c r="BMF17" s="209"/>
      <c r="BMG17" s="209"/>
      <c r="BMH17" s="209"/>
      <c r="BMI17" s="209"/>
      <c r="BMJ17" s="209"/>
      <c r="BMK17" s="209"/>
      <c r="BML17" s="209"/>
      <c r="BMM17" s="209"/>
      <c r="BMN17" s="209"/>
      <c r="BMO17" s="209"/>
      <c r="BMP17" s="209"/>
      <c r="BMQ17" s="209"/>
      <c r="BMR17" s="209"/>
      <c r="BMS17" s="209"/>
      <c r="BMT17" s="209"/>
      <c r="BMU17" s="209"/>
      <c r="BMV17" s="209"/>
      <c r="BMW17" s="209"/>
      <c r="BMX17" s="209"/>
      <c r="BMY17" s="209"/>
      <c r="BMZ17" s="209"/>
      <c r="BNA17" s="209"/>
      <c r="BNB17" s="209"/>
      <c r="BNC17" s="209"/>
      <c r="BND17" s="209"/>
      <c r="BNE17" s="209"/>
      <c r="BNF17" s="209"/>
      <c r="BNG17" s="209"/>
      <c r="BNH17" s="209"/>
      <c r="BNI17" s="209"/>
      <c r="BNJ17" s="209"/>
      <c r="BNK17" s="209"/>
      <c r="BNL17" s="209"/>
      <c r="BNM17" s="209"/>
      <c r="BNN17" s="209"/>
      <c r="BNO17" s="209"/>
      <c r="BNP17" s="209"/>
      <c r="BNQ17" s="209"/>
      <c r="BNR17" s="209"/>
      <c r="BNS17" s="209"/>
      <c r="BNT17" s="209"/>
      <c r="BNU17" s="209"/>
      <c r="BNV17" s="209"/>
      <c r="BNW17" s="209"/>
      <c r="BNX17" s="209"/>
      <c r="BNY17" s="209"/>
      <c r="BNZ17" s="209"/>
      <c r="BOA17" s="209"/>
      <c r="BOB17" s="209"/>
      <c r="BOC17" s="209"/>
      <c r="BOD17" s="209"/>
      <c r="BOE17" s="209"/>
      <c r="BOF17" s="209"/>
      <c r="BOG17" s="209"/>
      <c r="BOH17" s="209"/>
      <c r="BOI17" s="209"/>
      <c r="BOJ17" s="209"/>
      <c r="BOK17" s="209"/>
      <c r="BOL17" s="209"/>
      <c r="BOM17" s="209"/>
      <c r="BON17" s="209"/>
      <c r="BOO17" s="209"/>
      <c r="BOP17" s="209"/>
      <c r="BOQ17" s="209"/>
      <c r="BOR17" s="209"/>
      <c r="BOS17" s="209"/>
      <c r="BOT17" s="209"/>
      <c r="BOU17" s="209"/>
      <c r="BOV17" s="209"/>
      <c r="BOW17" s="209"/>
      <c r="BOX17" s="209"/>
      <c r="BOY17" s="209"/>
      <c r="BOZ17" s="209"/>
      <c r="BPA17" s="209"/>
      <c r="BPB17" s="209"/>
      <c r="BPC17" s="209"/>
      <c r="BPD17" s="209"/>
      <c r="BPE17" s="209"/>
      <c r="BPF17" s="209"/>
      <c r="BPG17" s="209"/>
      <c r="BPH17" s="209"/>
      <c r="BPI17" s="209"/>
      <c r="BPJ17" s="209"/>
      <c r="BPK17" s="209"/>
      <c r="BPL17" s="209"/>
      <c r="BPM17" s="209"/>
      <c r="BPN17" s="209"/>
      <c r="BPO17" s="209"/>
      <c r="BPP17" s="209"/>
      <c r="BPQ17" s="209"/>
      <c r="BPR17" s="209"/>
      <c r="BPS17" s="209"/>
      <c r="BPT17" s="209"/>
      <c r="BPU17" s="209"/>
      <c r="BPV17" s="209"/>
      <c r="BPW17" s="209"/>
      <c r="BPX17" s="209"/>
      <c r="BPY17" s="209"/>
      <c r="BPZ17" s="209"/>
      <c r="BQA17" s="209"/>
      <c r="BQB17" s="209"/>
      <c r="BQC17" s="209"/>
      <c r="BQD17" s="209"/>
      <c r="BQE17" s="209"/>
      <c r="BQF17" s="209"/>
      <c r="BQG17" s="209"/>
      <c r="BQH17" s="209"/>
      <c r="BQI17" s="209"/>
      <c r="BQJ17" s="209"/>
      <c r="BQK17" s="209"/>
      <c r="BQL17" s="209"/>
      <c r="BQM17" s="209"/>
      <c r="BQN17" s="209"/>
      <c r="BQO17" s="209"/>
      <c r="BQP17" s="209"/>
      <c r="BQQ17" s="209"/>
      <c r="BQR17" s="209"/>
      <c r="BQS17" s="209"/>
      <c r="BQT17" s="209"/>
      <c r="BQU17" s="209"/>
      <c r="BQV17" s="209"/>
      <c r="BQW17" s="209"/>
      <c r="BQX17" s="209"/>
      <c r="BQY17" s="209"/>
      <c r="BQZ17" s="209"/>
      <c r="BRA17" s="209"/>
      <c r="BRB17" s="209"/>
      <c r="BRC17" s="209"/>
      <c r="BRD17" s="209"/>
      <c r="BRE17" s="209"/>
      <c r="BRF17" s="209"/>
      <c r="BRG17" s="209"/>
      <c r="BRH17" s="209"/>
      <c r="BRI17" s="209"/>
      <c r="BRJ17" s="209"/>
      <c r="BRK17" s="209"/>
      <c r="BRL17" s="209"/>
      <c r="BRM17" s="209"/>
      <c r="BRN17" s="209"/>
      <c r="BRO17" s="209"/>
      <c r="BRP17" s="209"/>
      <c r="BRQ17" s="209"/>
      <c r="BRR17" s="209"/>
      <c r="BRS17" s="209"/>
      <c r="BRT17" s="209"/>
      <c r="BRU17" s="209"/>
      <c r="BRV17" s="209"/>
      <c r="BRW17" s="209"/>
      <c r="BRX17" s="209"/>
      <c r="BRY17" s="209"/>
      <c r="BRZ17" s="209"/>
      <c r="BSA17" s="209"/>
      <c r="BSB17" s="209"/>
      <c r="BSC17" s="209"/>
      <c r="BSD17" s="209"/>
      <c r="BSE17" s="209"/>
      <c r="BSF17" s="209"/>
      <c r="BSG17" s="209"/>
      <c r="BSH17" s="209"/>
      <c r="BSI17" s="209"/>
      <c r="BSJ17" s="209"/>
      <c r="BSK17" s="209"/>
      <c r="BSL17" s="209"/>
      <c r="BSM17" s="209"/>
      <c r="BSN17" s="209"/>
      <c r="BSO17" s="209"/>
      <c r="BSP17" s="209"/>
      <c r="BSQ17" s="209"/>
      <c r="BSR17" s="209"/>
      <c r="BSS17" s="209"/>
      <c r="BST17" s="209"/>
      <c r="BSU17" s="209"/>
      <c r="BSV17" s="209"/>
      <c r="BSW17" s="209"/>
      <c r="BSX17" s="209"/>
      <c r="BSY17" s="209"/>
      <c r="BSZ17" s="209"/>
      <c r="BTA17" s="209"/>
      <c r="BTB17" s="209"/>
      <c r="BTC17" s="209"/>
      <c r="BTD17" s="209"/>
      <c r="BTE17" s="209"/>
      <c r="BTF17" s="209"/>
      <c r="BTG17" s="209"/>
      <c r="BTH17" s="209"/>
      <c r="BTI17" s="209"/>
      <c r="BTJ17" s="209"/>
      <c r="BTK17" s="209"/>
      <c r="BTL17" s="209"/>
      <c r="BTM17" s="209"/>
      <c r="BTN17" s="209"/>
      <c r="BTO17" s="209"/>
      <c r="BTP17" s="209"/>
      <c r="BTQ17" s="209"/>
      <c r="BTR17" s="209"/>
      <c r="BTS17" s="209"/>
      <c r="BTT17" s="209"/>
      <c r="BTU17" s="209"/>
      <c r="BTV17" s="209"/>
      <c r="BTW17" s="209"/>
      <c r="BTX17" s="209"/>
      <c r="BTY17" s="209"/>
      <c r="BTZ17" s="209"/>
      <c r="BUA17" s="209"/>
      <c r="BUB17" s="209"/>
      <c r="BUC17" s="209"/>
      <c r="BUD17" s="209"/>
      <c r="BUE17" s="209"/>
      <c r="BUF17" s="209"/>
      <c r="BUG17" s="209"/>
      <c r="BUH17" s="209"/>
      <c r="BUI17" s="209"/>
      <c r="BUJ17" s="209"/>
      <c r="BUK17" s="209"/>
      <c r="BUL17" s="209"/>
      <c r="BUM17" s="209"/>
      <c r="BUN17" s="209"/>
      <c r="BUO17" s="209"/>
      <c r="BUP17" s="209"/>
      <c r="BUQ17" s="209"/>
      <c r="BUR17" s="209"/>
      <c r="BUS17" s="209"/>
      <c r="BUT17" s="209"/>
      <c r="BUU17" s="209"/>
      <c r="BUV17" s="209"/>
      <c r="BUW17" s="209"/>
      <c r="BUX17" s="209"/>
      <c r="BUY17" s="209"/>
      <c r="BUZ17" s="209"/>
      <c r="BVA17" s="209"/>
      <c r="BVB17" s="209"/>
      <c r="BVC17" s="209"/>
      <c r="BVD17" s="209"/>
      <c r="BVE17" s="209"/>
      <c r="BVF17" s="209"/>
      <c r="BVG17" s="209"/>
      <c r="BVH17" s="209"/>
      <c r="BVI17" s="209"/>
      <c r="BVJ17" s="209"/>
      <c r="BVK17" s="209"/>
      <c r="BVL17" s="209"/>
      <c r="BVM17" s="209"/>
      <c r="BVN17" s="209"/>
      <c r="BVO17" s="209"/>
      <c r="BVP17" s="209"/>
      <c r="BVQ17" s="209"/>
      <c r="BVR17" s="209"/>
      <c r="BVS17" s="209"/>
      <c r="BVT17" s="209"/>
      <c r="BVU17" s="209"/>
      <c r="BVV17" s="209"/>
      <c r="BVW17" s="209"/>
      <c r="BVX17" s="209"/>
      <c r="BVY17" s="209"/>
      <c r="BVZ17" s="209"/>
      <c r="BWA17" s="209"/>
      <c r="BWB17" s="209"/>
      <c r="BWC17" s="209"/>
      <c r="BWD17" s="209"/>
      <c r="BWE17" s="209"/>
      <c r="BWF17" s="209"/>
      <c r="BWG17" s="209"/>
      <c r="BWH17" s="209"/>
      <c r="BWI17" s="209"/>
      <c r="BWJ17" s="209"/>
      <c r="BWK17" s="209"/>
      <c r="BWL17" s="209"/>
      <c r="BWM17" s="209"/>
      <c r="BWN17" s="209"/>
      <c r="BWO17" s="209"/>
      <c r="BWP17" s="209"/>
      <c r="BWQ17" s="209"/>
      <c r="BWR17" s="209"/>
      <c r="BWS17" s="209"/>
      <c r="BWT17" s="209"/>
      <c r="BWU17" s="209"/>
      <c r="BWV17" s="209"/>
      <c r="BWW17" s="209"/>
      <c r="BWX17" s="209"/>
      <c r="BWY17" s="209"/>
      <c r="BWZ17" s="209"/>
      <c r="BXA17" s="209"/>
      <c r="BXB17" s="209"/>
      <c r="BXC17" s="209"/>
      <c r="BXD17" s="209"/>
      <c r="BXE17" s="209"/>
      <c r="BXF17" s="209"/>
      <c r="BXG17" s="209"/>
      <c r="BXH17" s="209"/>
      <c r="BXI17" s="209"/>
      <c r="BXJ17" s="209"/>
      <c r="BXK17" s="209"/>
      <c r="BXL17" s="209"/>
      <c r="BXM17" s="209"/>
      <c r="BXN17" s="209"/>
      <c r="BXO17" s="209"/>
      <c r="BXP17" s="209"/>
      <c r="BXQ17" s="209"/>
      <c r="BXR17" s="209"/>
      <c r="BXS17" s="209"/>
      <c r="BXT17" s="209"/>
      <c r="BXU17" s="209"/>
      <c r="BXV17" s="209"/>
      <c r="BXW17" s="209"/>
      <c r="BXX17" s="209"/>
      <c r="BXY17" s="209"/>
      <c r="BXZ17" s="209"/>
      <c r="BYA17" s="209"/>
      <c r="BYB17" s="209"/>
      <c r="BYC17" s="209"/>
      <c r="BYD17" s="209"/>
      <c r="BYE17" s="209"/>
      <c r="BYF17" s="209"/>
      <c r="BYG17" s="209"/>
      <c r="BYH17" s="209"/>
      <c r="BYI17" s="209"/>
      <c r="BYJ17" s="209"/>
      <c r="BYK17" s="209"/>
      <c r="BYL17" s="209"/>
      <c r="BYM17" s="209"/>
      <c r="BYN17" s="209"/>
      <c r="BYO17" s="209"/>
      <c r="BYP17" s="209"/>
      <c r="BYQ17" s="209"/>
      <c r="BYR17" s="209"/>
      <c r="BYS17" s="209"/>
      <c r="BYT17" s="209"/>
      <c r="BYU17" s="209"/>
      <c r="BYV17" s="209"/>
      <c r="BYW17" s="209"/>
      <c r="BYX17" s="209"/>
      <c r="BYY17" s="209"/>
      <c r="BYZ17" s="209"/>
      <c r="BZA17" s="209"/>
      <c r="BZB17" s="209"/>
      <c r="BZC17" s="209"/>
      <c r="BZD17" s="209"/>
      <c r="BZE17" s="209"/>
      <c r="BZF17" s="209"/>
      <c r="BZG17" s="209"/>
      <c r="BZH17" s="209"/>
      <c r="BZI17" s="209"/>
      <c r="BZJ17" s="209"/>
      <c r="BZK17" s="209"/>
      <c r="BZL17" s="209"/>
      <c r="BZM17" s="209"/>
      <c r="BZN17" s="209"/>
      <c r="BZO17" s="209"/>
      <c r="BZP17" s="209"/>
      <c r="BZQ17" s="209"/>
      <c r="BZR17" s="209"/>
      <c r="BZS17" s="209"/>
      <c r="BZT17" s="209"/>
      <c r="BZU17" s="209"/>
      <c r="BZV17" s="209"/>
      <c r="BZW17" s="209"/>
      <c r="BZX17" s="209"/>
      <c r="BZY17" s="209"/>
      <c r="BZZ17" s="209"/>
      <c r="CAA17" s="209"/>
      <c r="CAB17" s="209"/>
      <c r="CAC17" s="209"/>
      <c r="CAD17" s="209"/>
      <c r="CAE17" s="209"/>
      <c r="CAF17" s="209"/>
      <c r="CAG17" s="209"/>
      <c r="CAH17" s="209"/>
      <c r="CAI17" s="209"/>
      <c r="CAJ17" s="209"/>
      <c r="CAK17" s="209"/>
      <c r="CAL17" s="209"/>
      <c r="CAM17" s="209"/>
      <c r="CAN17" s="209"/>
      <c r="CAO17" s="209"/>
      <c r="CAP17" s="209"/>
      <c r="CAQ17" s="209"/>
      <c r="CAR17" s="209"/>
      <c r="CAS17" s="209"/>
      <c r="CAT17" s="209"/>
      <c r="CAU17" s="209"/>
      <c r="CAV17" s="209"/>
      <c r="CAW17" s="209"/>
      <c r="CAX17" s="209"/>
      <c r="CAY17" s="209"/>
      <c r="CAZ17" s="209"/>
      <c r="CBA17" s="209"/>
      <c r="CBB17" s="209"/>
      <c r="CBC17" s="209"/>
      <c r="CBD17" s="209"/>
      <c r="CBE17" s="209"/>
      <c r="CBF17" s="209"/>
      <c r="CBG17" s="209"/>
      <c r="CBH17" s="209"/>
      <c r="CBI17" s="209"/>
      <c r="CBJ17" s="209"/>
      <c r="CBK17" s="209"/>
      <c r="CBL17" s="209"/>
      <c r="CBM17" s="209"/>
      <c r="CBN17" s="209"/>
      <c r="CBO17" s="209"/>
      <c r="CBP17" s="209"/>
      <c r="CBQ17" s="209"/>
      <c r="CBR17" s="209"/>
      <c r="CBS17" s="209"/>
      <c r="CBT17" s="209"/>
      <c r="CBU17" s="209"/>
      <c r="CBV17" s="209"/>
      <c r="CBW17" s="209"/>
      <c r="CBX17" s="209"/>
      <c r="CBY17" s="209"/>
      <c r="CBZ17" s="209"/>
      <c r="CCA17" s="209"/>
      <c r="CCB17" s="209"/>
      <c r="CCC17" s="209"/>
      <c r="CCD17" s="209"/>
      <c r="CCE17" s="209"/>
      <c r="CCF17" s="209"/>
      <c r="CCG17" s="209"/>
      <c r="CCH17" s="209"/>
      <c r="CCI17" s="209"/>
      <c r="CCJ17" s="209"/>
      <c r="CCK17" s="209"/>
      <c r="CCL17" s="209"/>
      <c r="CCM17" s="209"/>
      <c r="CCN17" s="209"/>
      <c r="CCO17" s="209"/>
      <c r="CCP17" s="209"/>
      <c r="CCQ17" s="209"/>
      <c r="CCR17" s="209"/>
      <c r="CCS17" s="209"/>
      <c r="CCT17" s="209"/>
      <c r="CCU17" s="209"/>
      <c r="CCV17" s="209"/>
      <c r="CCW17" s="209"/>
      <c r="CCX17" s="209"/>
      <c r="CCY17" s="209"/>
      <c r="CCZ17" s="209"/>
      <c r="CDA17" s="209"/>
      <c r="CDB17" s="209"/>
      <c r="CDC17" s="209"/>
      <c r="CDD17" s="209"/>
      <c r="CDE17" s="209"/>
      <c r="CDF17" s="209"/>
      <c r="CDG17" s="209"/>
      <c r="CDH17" s="209"/>
      <c r="CDI17" s="209"/>
      <c r="CDJ17" s="209"/>
      <c r="CDK17" s="209"/>
      <c r="CDL17" s="209"/>
      <c r="CDM17" s="209"/>
      <c r="CDN17" s="209"/>
      <c r="CDO17" s="209"/>
      <c r="CDP17" s="209"/>
      <c r="CDQ17" s="209"/>
      <c r="CDR17" s="209"/>
      <c r="CDS17" s="209"/>
      <c r="CDT17" s="209"/>
      <c r="CDU17" s="209"/>
      <c r="CDV17" s="209"/>
      <c r="CDW17" s="209"/>
      <c r="CDX17" s="209"/>
      <c r="CDY17" s="209"/>
      <c r="CDZ17" s="209"/>
      <c r="CEA17" s="209"/>
      <c r="CEB17" s="209"/>
      <c r="CEC17" s="209"/>
      <c r="CED17" s="209"/>
      <c r="CEE17" s="209"/>
      <c r="CEF17" s="209"/>
      <c r="CEG17" s="209"/>
      <c r="CEH17" s="209"/>
      <c r="CEI17" s="209"/>
      <c r="CEJ17" s="209"/>
      <c r="CEK17" s="209"/>
      <c r="CEL17" s="209"/>
      <c r="CEM17" s="209"/>
      <c r="CEN17" s="209"/>
      <c r="CEO17" s="209"/>
      <c r="CEP17" s="209"/>
      <c r="CEQ17" s="209"/>
      <c r="CER17" s="209"/>
      <c r="CES17" s="209"/>
      <c r="CET17" s="209"/>
      <c r="CEU17" s="209"/>
      <c r="CEV17" s="209"/>
      <c r="CEW17" s="209"/>
      <c r="CEX17" s="209"/>
      <c r="CEY17" s="209"/>
      <c r="CEZ17" s="209"/>
      <c r="CFA17" s="209"/>
      <c r="CFB17" s="209"/>
      <c r="CFC17" s="209"/>
      <c r="CFD17" s="209"/>
      <c r="CFE17" s="209"/>
      <c r="CFF17" s="209"/>
      <c r="CFG17" s="209"/>
      <c r="CFH17" s="209"/>
      <c r="CFI17" s="209"/>
      <c r="CFJ17" s="209"/>
      <c r="CFK17" s="209"/>
      <c r="CFL17" s="209"/>
      <c r="CFM17" s="209"/>
      <c r="CFN17" s="209"/>
      <c r="CFO17" s="209"/>
      <c r="CFP17" s="209"/>
      <c r="CFQ17" s="209"/>
      <c r="CFR17" s="209"/>
      <c r="CFS17" s="209"/>
      <c r="CFT17" s="209"/>
      <c r="CFU17" s="209"/>
      <c r="CFV17" s="209"/>
      <c r="CFW17" s="209"/>
      <c r="CFX17" s="209"/>
      <c r="CFY17" s="209"/>
      <c r="CFZ17" s="209"/>
      <c r="CGA17" s="209"/>
      <c r="CGB17" s="209"/>
      <c r="CGC17" s="209"/>
      <c r="CGD17" s="209"/>
      <c r="CGE17" s="209"/>
      <c r="CGF17" s="209"/>
      <c r="CGG17" s="209"/>
      <c r="CGH17" s="209"/>
      <c r="CGI17" s="209"/>
      <c r="CGJ17" s="209"/>
      <c r="CGK17" s="209"/>
      <c r="CGL17" s="209"/>
      <c r="CGM17" s="209"/>
      <c r="CGN17" s="209"/>
      <c r="CGO17" s="209"/>
      <c r="CGP17" s="209"/>
      <c r="CGQ17" s="209"/>
      <c r="CGR17" s="209"/>
      <c r="CGS17" s="209"/>
      <c r="CGT17" s="209"/>
      <c r="CGU17" s="209"/>
      <c r="CGV17" s="209"/>
      <c r="CGW17" s="209"/>
      <c r="CGX17" s="209"/>
      <c r="CGY17" s="209"/>
      <c r="CGZ17" s="209"/>
      <c r="CHA17" s="209"/>
      <c r="CHB17" s="209"/>
      <c r="CHC17" s="209"/>
      <c r="CHD17" s="209"/>
      <c r="CHE17" s="209"/>
      <c r="CHF17" s="209"/>
      <c r="CHG17" s="209"/>
      <c r="CHH17" s="209"/>
      <c r="CHI17" s="209"/>
      <c r="CHJ17" s="209"/>
      <c r="CHK17" s="209"/>
      <c r="CHL17" s="209"/>
      <c r="CHM17" s="209"/>
      <c r="CHN17" s="209"/>
      <c r="CHO17" s="209"/>
      <c r="CHP17" s="209"/>
      <c r="CHQ17" s="209"/>
      <c r="CHR17" s="209"/>
      <c r="CHS17" s="209"/>
      <c r="CHT17" s="209"/>
      <c r="CHU17" s="209"/>
      <c r="CHV17" s="209"/>
      <c r="CHW17" s="209"/>
      <c r="CHX17" s="209"/>
      <c r="CHY17" s="209"/>
      <c r="CHZ17" s="209"/>
      <c r="CIA17" s="209"/>
      <c r="CIB17" s="209"/>
      <c r="CIC17" s="209"/>
      <c r="CID17" s="209"/>
      <c r="CIE17" s="209"/>
      <c r="CIF17" s="209"/>
      <c r="CIG17" s="209"/>
      <c r="CIH17" s="209"/>
      <c r="CII17" s="209"/>
      <c r="CIJ17" s="209"/>
      <c r="CIK17" s="209"/>
      <c r="CIL17" s="209"/>
      <c r="CIM17" s="209"/>
      <c r="CIN17" s="209"/>
      <c r="CIO17" s="209"/>
      <c r="CIP17" s="209"/>
      <c r="CIQ17" s="209"/>
      <c r="CIR17" s="209"/>
      <c r="CIS17" s="209"/>
      <c r="CIT17" s="209"/>
      <c r="CIU17" s="209"/>
      <c r="CIV17" s="209"/>
      <c r="CIW17" s="209"/>
      <c r="CIX17" s="209"/>
      <c r="CIY17" s="209"/>
      <c r="CIZ17" s="209"/>
      <c r="CJA17" s="209"/>
      <c r="CJB17" s="209"/>
      <c r="CJC17" s="209"/>
      <c r="CJD17" s="209"/>
      <c r="CJE17" s="209"/>
      <c r="CJF17" s="209"/>
      <c r="CJG17" s="209"/>
      <c r="CJH17" s="209"/>
      <c r="CJI17" s="209"/>
      <c r="CJJ17" s="209"/>
      <c r="CJK17" s="209"/>
      <c r="CJL17" s="209"/>
      <c r="CJM17" s="209"/>
      <c r="CJN17" s="209"/>
      <c r="CJO17" s="209"/>
      <c r="CJP17" s="209"/>
      <c r="CJQ17" s="209"/>
      <c r="CJR17" s="209"/>
      <c r="CJS17" s="209"/>
      <c r="CJT17" s="209"/>
      <c r="CJU17" s="209"/>
      <c r="CJV17" s="209"/>
      <c r="CJW17" s="209"/>
      <c r="CJX17" s="209"/>
      <c r="CJY17" s="209"/>
      <c r="CJZ17" s="209"/>
      <c r="CKA17" s="209"/>
      <c r="CKB17" s="209"/>
      <c r="CKC17" s="209"/>
      <c r="CKD17" s="209"/>
      <c r="CKE17" s="209"/>
      <c r="CKF17" s="209"/>
      <c r="CKG17" s="209"/>
      <c r="CKH17" s="209"/>
      <c r="CKI17" s="209"/>
      <c r="CKJ17" s="209"/>
      <c r="CKK17" s="209"/>
      <c r="CKL17" s="209"/>
      <c r="CKM17" s="209"/>
      <c r="CKN17" s="209"/>
      <c r="CKO17" s="209"/>
      <c r="CKP17" s="209"/>
      <c r="CKQ17" s="209"/>
      <c r="CKR17" s="209"/>
      <c r="CKS17" s="209"/>
      <c r="CKT17" s="209"/>
      <c r="CKU17" s="209"/>
      <c r="CKV17" s="209"/>
      <c r="CKW17" s="209"/>
      <c r="CKX17" s="209"/>
      <c r="CKY17" s="209"/>
      <c r="CKZ17" s="209"/>
      <c r="CLA17" s="209"/>
      <c r="CLB17" s="209"/>
      <c r="CLC17" s="209"/>
      <c r="CLD17" s="209"/>
      <c r="CLE17" s="209"/>
      <c r="CLF17" s="209"/>
      <c r="CLG17" s="209"/>
      <c r="CLH17" s="209"/>
      <c r="CLI17" s="209"/>
      <c r="CLJ17" s="209"/>
      <c r="CLK17" s="209"/>
      <c r="CLL17" s="209"/>
      <c r="CLM17" s="209"/>
      <c r="CLN17" s="209"/>
      <c r="CLO17" s="209"/>
      <c r="CLP17" s="209"/>
      <c r="CLQ17" s="209"/>
      <c r="CLR17" s="209"/>
      <c r="CLS17" s="209"/>
      <c r="CLT17" s="209"/>
      <c r="CLU17" s="209"/>
      <c r="CLV17" s="209"/>
      <c r="CLW17" s="209"/>
      <c r="CLX17" s="209"/>
      <c r="CLY17" s="209"/>
      <c r="CLZ17" s="209"/>
      <c r="CMA17" s="209"/>
      <c r="CMB17" s="209"/>
      <c r="CMC17" s="209"/>
      <c r="CMD17" s="209"/>
      <c r="CME17" s="209"/>
      <c r="CMF17" s="209"/>
      <c r="CMG17" s="209"/>
      <c r="CMH17" s="209"/>
      <c r="CMI17" s="209"/>
      <c r="CMJ17" s="209"/>
      <c r="CMK17" s="209"/>
      <c r="CML17" s="209"/>
      <c r="CMM17" s="209"/>
      <c r="CMN17" s="209"/>
      <c r="CMO17" s="209"/>
      <c r="CMP17" s="209"/>
      <c r="CMQ17" s="209"/>
      <c r="CMR17" s="209"/>
      <c r="CMS17" s="209"/>
      <c r="CMT17" s="209"/>
      <c r="CMU17" s="209"/>
      <c r="CMV17" s="209"/>
      <c r="CMW17" s="209"/>
      <c r="CMX17" s="209"/>
      <c r="CMY17" s="209"/>
      <c r="CMZ17" s="209"/>
      <c r="CNA17" s="209"/>
      <c r="CNB17" s="209"/>
      <c r="CNC17" s="209"/>
      <c r="CND17" s="209"/>
      <c r="CNE17" s="209"/>
      <c r="CNF17" s="209"/>
      <c r="CNG17" s="209"/>
      <c r="CNH17" s="209"/>
      <c r="CNI17" s="209"/>
      <c r="CNJ17" s="209"/>
      <c r="CNK17" s="209"/>
      <c r="CNL17" s="209"/>
      <c r="CNM17" s="209"/>
      <c r="CNN17" s="209"/>
      <c r="CNO17" s="209"/>
      <c r="CNP17" s="209"/>
      <c r="CNQ17" s="209"/>
      <c r="CNR17" s="209"/>
      <c r="CNS17" s="209"/>
      <c r="CNT17" s="209"/>
      <c r="CNU17" s="209"/>
      <c r="CNV17" s="209"/>
      <c r="CNW17" s="209"/>
      <c r="CNX17" s="209"/>
      <c r="CNY17" s="209"/>
      <c r="CNZ17" s="209"/>
      <c r="COA17" s="209"/>
      <c r="COB17" s="209"/>
      <c r="COC17" s="209"/>
      <c r="COD17" s="209"/>
      <c r="COE17" s="209"/>
      <c r="COF17" s="209"/>
      <c r="COG17" s="209"/>
      <c r="COH17" s="209"/>
      <c r="COI17" s="209"/>
      <c r="COJ17" s="209"/>
      <c r="COK17" s="209"/>
      <c r="COL17" s="209"/>
      <c r="COM17" s="209"/>
      <c r="CON17" s="209"/>
      <c r="COO17" s="209"/>
      <c r="COP17" s="209"/>
      <c r="COQ17" s="209"/>
      <c r="COR17" s="209"/>
      <c r="COS17" s="209"/>
      <c r="COT17" s="209"/>
      <c r="COU17" s="209"/>
      <c r="COV17" s="209"/>
      <c r="COW17" s="209"/>
      <c r="COX17" s="209"/>
      <c r="COY17" s="209"/>
      <c r="COZ17" s="209"/>
      <c r="CPA17" s="209"/>
      <c r="CPB17" s="209"/>
      <c r="CPC17" s="209"/>
      <c r="CPD17" s="209"/>
      <c r="CPE17" s="209"/>
      <c r="CPF17" s="209"/>
      <c r="CPG17" s="209"/>
      <c r="CPH17" s="209"/>
      <c r="CPI17" s="209"/>
      <c r="CPJ17" s="209"/>
      <c r="CPK17" s="209"/>
      <c r="CPL17" s="209"/>
      <c r="CPM17" s="209"/>
      <c r="CPN17" s="209"/>
      <c r="CPO17" s="209"/>
      <c r="CPP17" s="209"/>
      <c r="CPQ17" s="209"/>
      <c r="CPR17" s="209"/>
      <c r="CPS17" s="209"/>
      <c r="CPT17" s="209"/>
      <c r="CPU17" s="209"/>
      <c r="CPV17" s="209"/>
      <c r="CPW17" s="209"/>
      <c r="CPX17" s="209"/>
      <c r="CPY17" s="209"/>
      <c r="CPZ17" s="209"/>
      <c r="CQA17" s="209"/>
      <c r="CQB17" s="209"/>
      <c r="CQC17" s="209"/>
      <c r="CQD17" s="209"/>
      <c r="CQE17" s="209"/>
      <c r="CQF17" s="209"/>
      <c r="CQG17" s="209"/>
      <c r="CQH17" s="209"/>
      <c r="CQI17" s="209"/>
      <c r="CQJ17" s="209"/>
      <c r="CQK17" s="209"/>
      <c r="CQL17" s="209"/>
      <c r="CQM17" s="209"/>
      <c r="CQN17" s="209"/>
      <c r="CQO17" s="209"/>
      <c r="CQP17" s="209"/>
      <c r="CQQ17" s="209"/>
      <c r="CQR17" s="209"/>
      <c r="CQS17" s="209"/>
      <c r="CQT17" s="209"/>
      <c r="CQU17" s="209"/>
      <c r="CQV17" s="209"/>
      <c r="CQW17" s="209"/>
      <c r="CQX17" s="209"/>
      <c r="CQY17" s="209"/>
      <c r="CQZ17" s="209"/>
      <c r="CRA17" s="209"/>
      <c r="CRB17" s="209"/>
      <c r="CRC17" s="209"/>
      <c r="CRD17" s="209"/>
      <c r="CRE17" s="209"/>
      <c r="CRF17" s="209"/>
      <c r="CRG17" s="209"/>
      <c r="CRH17" s="209"/>
      <c r="CRI17" s="209"/>
      <c r="CRJ17" s="209"/>
      <c r="CRK17" s="209"/>
      <c r="CRL17" s="209"/>
      <c r="CRM17" s="209"/>
      <c r="CRN17" s="209"/>
      <c r="CRO17" s="209"/>
      <c r="CRP17" s="209"/>
      <c r="CRQ17" s="209"/>
      <c r="CRR17" s="209"/>
      <c r="CRS17" s="209"/>
      <c r="CRT17" s="209"/>
      <c r="CRU17" s="209"/>
      <c r="CRV17" s="209"/>
      <c r="CRW17" s="209"/>
      <c r="CRX17" s="209"/>
      <c r="CRY17" s="209"/>
      <c r="CRZ17" s="209"/>
      <c r="CSA17" s="209"/>
      <c r="CSB17" s="209"/>
      <c r="CSC17" s="209"/>
      <c r="CSD17" s="209"/>
      <c r="CSE17" s="209"/>
      <c r="CSF17" s="209"/>
      <c r="CSG17" s="209"/>
      <c r="CSH17" s="209"/>
      <c r="CSI17" s="209"/>
      <c r="CSJ17" s="209"/>
      <c r="CSK17" s="209"/>
      <c r="CSL17" s="209"/>
      <c r="CSM17" s="209"/>
      <c r="CSN17" s="209"/>
      <c r="CSO17" s="209"/>
      <c r="CSP17" s="209"/>
      <c r="CSQ17" s="209"/>
      <c r="CSR17" s="209"/>
      <c r="CSS17" s="209"/>
      <c r="CST17" s="209"/>
      <c r="CSU17" s="209"/>
      <c r="CSV17" s="209"/>
      <c r="CSW17" s="209"/>
      <c r="CSX17" s="209"/>
      <c r="CSY17" s="209"/>
      <c r="CSZ17" s="209"/>
      <c r="CTA17" s="209"/>
      <c r="CTB17" s="209"/>
      <c r="CTC17" s="209"/>
      <c r="CTD17" s="209"/>
      <c r="CTE17" s="209"/>
      <c r="CTF17" s="209"/>
      <c r="CTG17" s="209"/>
      <c r="CTH17" s="209"/>
      <c r="CTI17" s="209"/>
      <c r="CTJ17" s="209"/>
      <c r="CTK17" s="209"/>
      <c r="CTL17" s="209"/>
      <c r="CTM17" s="209"/>
      <c r="CTN17" s="209"/>
      <c r="CTO17" s="209"/>
      <c r="CTP17" s="209"/>
      <c r="CTQ17" s="209"/>
      <c r="CTR17" s="209"/>
      <c r="CTS17" s="209"/>
      <c r="CTT17" s="209"/>
      <c r="CTU17" s="209"/>
      <c r="CTV17" s="209"/>
      <c r="CTW17" s="209"/>
      <c r="CTX17" s="209"/>
      <c r="CTY17" s="209"/>
      <c r="CTZ17" s="209"/>
      <c r="CUA17" s="209"/>
      <c r="CUB17" s="209"/>
      <c r="CUC17" s="209"/>
      <c r="CUD17" s="209"/>
      <c r="CUE17" s="209"/>
      <c r="CUF17" s="209"/>
      <c r="CUG17" s="209"/>
      <c r="CUH17" s="209"/>
      <c r="CUI17" s="209"/>
      <c r="CUJ17" s="209"/>
      <c r="CUK17" s="209"/>
      <c r="CUL17" s="209"/>
      <c r="CUM17" s="209"/>
      <c r="CUN17" s="209"/>
      <c r="CUO17" s="209"/>
      <c r="CUP17" s="209"/>
      <c r="CUQ17" s="209"/>
      <c r="CUR17" s="209"/>
      <c r="CUS17" s="209"/>
      <c r="CUT17" s="209"/>
      <c r="CUU17" s="209"/>
      <c r="CUV17" s="209"/>
      <c r="CUW17" s="209"/>
      <c r="CUX17" s="209"/>
      <c r="CUY17" s="209"/>
      <c r="CUZ17" s="209"/>
      <c r="CVA17" s="209"/>
      <c r="CVB17" s="209"/>
      <c r="CVC17" s="209"/>
      <c r="CVD17" s="209"/>
      <c r="CVE17" s="209"/>
      <c r="CVF17" s="209"/>
      <c r="CVG17" s="209"/>
      <c r="CVH17" s="209"/>
      <c r="CVI17" s="209"/>
      <c r="CVJ17" s="209"/>
      <c r="CVK17" s="209"/>
      <c r="CVL17" s="209"/>
      <c r="CVM17" s="209"/>
      <c r="CVN17" s="209"/>
      <c r="CVO17" s="209"/>
      <c r="CVP17" s="209"/>
      <c r="CVQ17" s="209"/>
      <c r="CVR17" s="209"/>
      <c r="CVS17" s="209"/>
      <c r="CVT17" s="209"/>
      <c r="CVU17" s="209"/>
      <c r="CVV17" s="209"/>
      <c r="CVW17" s="209"/>
      <c r="CVX17" s="209"/>
      <c r="CVY17" s="209"/>
      <c r="CVZ17" s="209"/>
      <c r="CWA17" s="209"/>
      <c r="CWB17" s="209"/>
      <c r="CWC17" s="209"/>
      <c r="CWD17" s="209"/>
      <c r="CWE17" s="209"/>
      <c r="CWF17" s="209"/>
      <c r="CWG17" s="209"/>
      <c r="CWH17" s="209"/>
      <c r="CWI17" s="209"/>
      <c r="CWJ17" s="209"/>
      <c r="CWK17" s="209"/>
      <c r="CWL17" s="209"/>
      <c r="CWM17" s="209"/>
      <c r="CWN17" s="209"/>
      <c r="CWO17" s="209"/>
      <c r="CWP17" s="209"/>
      <c r="CWQ17" s="209"/>
      <c r="CWR17" s="209"/>
      <c r="CWS17" s="209"/>
      <c r="CWT17" s="209"/>
      <c r="CWU17" s="209"/>
      <c r="CWV17" s="209"/>
      <c r="CWW17" s="209"/>
      <c r="CWX17" s="209"/>
      <c r="CWY17" s="209"/>
      <c r="CWZ17" s="209"/>
      <c r="CXA17" s="209"/>
      <c r="CXB17" s="209"/>
      <c r="CXC17" s="209"/>
      <c r="CXD17" s="209"/>
      <c r="CXE17" s="209"/>
      <c r="CXF17" s="209"/>
      <c r="CXG17" s="209"/>
      <c r="CXH17" s="209"/>
      <c r="CXI17" s="209"/>
      <c r="CXJ17" s="209"/>
      <c r="CXK17" s="209"/>
      <c r="CXL17" s="209"/>
      <c r="CXM17" s="209"/>
      <c r="CXN17" s="209"/>
      <c r="CXO17" s="209"/>
      <c r="CXP17" s="209"/>
      <c r="CXQ17" s="209"/>
      <c r="CXR17" s="209"/>
      <c r="CXS17" s="209"/>
      <c r="CXT17" s="209"/>
      <c r="CXU17" s="209"/>
      <c r="CXV17" s="209"/>
      <c r="CXW17" s="209"/>
      <c r="CXX17" s="209"/>
      <c r="CXY17" s="209"/>
      <c r="CXZ17" s="209"/>
      <c r="CYA17" s="209"/>
      <c r="CYB17" s="209"/>
      <c r="CYC17" s="209"/>
      <c r="CYD17" s="209"/>
      <c r="CYE17" s="209"/>
      <c r="CYF17" s="209"/>
      <c r="CYG17" s="209"/>
      <c r="CYH17" s="209"/>
      <c r="CYI17" s="209"/>
      <c r="CYJ17" s="209"/>
      <c r="CYK17" s="209"/>
      <c r="CYL17" s="209"/>
      <c r="CYM17" s="209"/>
      <c r="CYN17" s="209"/>
      <c r="CYO17" s="209"/>
      <c r="CYP17" s="209"/>
      <c r="CYQ17" s="209"/>
      <c r="CYR17" s="209"/>
      <c r="CYS17" s="209"/>
      <c r="CYT17" s="209"/>
      <c r="CYU17" s="209"/>
      <c r="CYV17" s="209"/>
      <c r="CYW17" s="209"/>
      <c r="CYX17" s="209"/>
      <c r="CYY17" s="209"/>
      <c r="CYZ17" s="209"/>
      <c r="CZA17" s="209"/>
      <c r="CZB17" s="209"/>
      <c r="CZC17" s="209"/>
      <c r="CZD17" s="209"/>
      <c r="CZE17" s="209"/>
      <c r="CZF17" s="209"/>
      <c r="CZG17" s="209"/>
      <c r="CZH17" s="209"/>
      <c r="CZI17" s="209"/>
      <c r="CZJ17" s="209"/>
      <c r="CZK17" s="209"/>
      <c r="CZL17" s="209"/>
      <c r="CZM17" s="209"/>
      <c r="CZN17" s="209"/>
      <c r="CZO17" s="209"/>
      <c r="CZP17" s="209"/>
      <c r="CZQ17" s="209"/>
      <c r="CZR17" s="209"/>
      <c r="CZS17" s="209"/>
      <c r="CZT17" s="209"/>
      <c r="CZU17" s="209"/>
      <c r="CZV17" s="209"/>
      <c r="CZW17" s="209"/>
      <c r="CZX17" s="209"/>
      <c r="CZY17" s="209"/>
      <c r="CZZ17" s="209"/>
      <c r="DAA17" s="209"/>
      <c r="DAB17" s="209"/>
      <c r="DAC17" s="209"/>
      <c r="DAD17" s="209"/>
      <c r="DAE17" s="209"/>
      <c r="DAF17" s="209"/>
      <c r="DAG17" s="209"/>
      <c r="DAH17" s="209"/>
      <c r="DAI17" s="209"/>
      <c r="DAJ17" s="209"/>
      <c r="DAK17" s="209"/>
      <c r="DAL17" s="209"/>
      <c r="DAM17" s="209"/>
      <c r="DAN17" s="209"/>
      <c r="DAO17" s="209"/>
      <c r="DAP17" s="209"/>
      <c r="DAQ17" s="209"/>
      <c r="DAR17" s="209"/>
      <c r="DAS17" s="209"/>
      <c r="DAT17" s="209"/>
      <c r="DAU17" s="209"/>
      <c r="DAV17" s="209"/>
      <c r="DAW17" s="209"/>
      <c r="DAX17" s="209"/>
      <c r="DAY17" s="209"/>
      <c r="DAZ17" s="209"/>
      <c r="DBA17" s="209"/>
      <c r="DBB17" s="209"/>
      <c r="DBC17" s="209"/>
      <c r="DBD17" s="209"/>
      <c r="DBE17" s="209"/>
      <c r="DBF17" s="209"/>
      <c r="DBG17" s="209"/>
      <c r="DBH17" s="209"/>
      <c r="DBI17" s="209"/>
      <c r="DBJ17" s="209"/>
      <c r="DBK17" s="209"/>
      <c r="DBL17" s="209"/>
      <c r="DBM17" s="209"/>
      <c r="DBN17" s="209"/>
      <c r="DBO17" s="209"/>
      <c r="DBP17" s="209"/>
      <c r="DBQ17" s="209"/>
      <c r="DBR17" s="209"/>
      <c r="DBS17" s="209"/>
      <c r="DBT17" s="209"/>
      <c r="DBU17" s="209"/>
      <c r="DBV17" s="209"/>
      <c r="DBW17" s="209"/>
      <c r="DBX17" s="209"/>
      <c r="DBY17" s="209"/>
      <c r="DBZ17" s="209"/>
      <c r="DCA17" s="209"/>
      <c r="DCB17" s="209"/>
      <c r="DCC17" s="209"/>
      <c r="DCD17" s="209"/>
      <c r="DCE17" s="209"/>
      <c r="DCF17" s="209"/>
      <c r="DCG17" s="209"/>
      <c r="DCH17" s="209"/>
      <c r="DCI17" s="209"/>
      <c r="DCJ17" s="209"/>
      <c r="DCK17" s="209"/>
      <c r="DCL17" s="209"/>
      <c r="DCM17" s="209"/>
      <c r="DCN17" s="209"/>
      <c r="DCO17" s="209"/>
      <c r="DCP17" s="209"/>
      <c r="DCQ17" s="209"/>
      <c r="DCR17" s="209"/>
      <c r="DCS17" s="209"/>
      <c r="DCT17" s="209"/>
      <c r="DCU17" s="209"/>
      <c r="DCV17" s="209"/>
      <c r="DCW17" s="209"/>
      <c r="DCX17" s="209"/>
      <c r="DCY17" s="209"/>
      <c r="DCZ17" s="209"/>
      <c r="DDA17" s="209"/>
      <c r="DDB17" s="209"/>
      <c r="DDC17" s="209"/>
      <c r="DDD17" s="209"/>
      <c r="DDE17" s="209"/>
      <c r="DDF17" s="209"/>
      <c r="DDG17" s="209"/>
      <c r="DDH17" s="209"/>
      <c r="DDI17" s="209"/>
      <c r="DDJ17" s="209"/>
      <c r="DDK17" s="209"/>
      <c r="DDL17" s="209"/>
      <c r="DDM17" s="209"/>
      <c r="DDN17" s="209"/>
      <c r="DDO17" s="209"/>
      <c r="DDP17" s="209"/>
      <c r="DDQ17" s="209"/>
      <c r="DDR17" s="209"/>
      <c r="DDS17" s="209"/>
      <c r="DDT17" s="209"/>
      <c r="DDU17" s="209"/>
      <c r="DDV17" s="209"/>
      <c r="DDW17" s="209"/>
      <c r="DDX17" s="209"/>
      <c r="DDY17" s="209"/>
      <c r="DDZ17" s="209"/>
      <c r="DEA17" s="209"/>
      <c r="DEB17" s="209"/>
      <c r="DEC17" s="209"/>
      <c r="DED17" s="209"/>
      <c r="DEE17" s="209"/>
      <c r="DEF17" s="209"/>
      <c r="DEG17" s="209"/>
      <c r="DEH17" s="209"/>
      <c r="DEI17" s="209"/>
      <c r="DEJ17" s="209"/>
      <c r="DEK17" s="209"/>
      <c r="DEL17" s="209"/>
      <c r="DEM17" s="209"/>
      <c r="DEN17" s="209"/>
      <c r="DEO17" s="209"/>
      <c r="DEP17" s="209"/>
      <c r="DEQ17" s="209"/>
      <c r="DER17" s="209"/>
      <c r="DES17" s="209"/>
      <c r="DET17" s="209"/>
      <c r="DEU17" s="209"/>
      <c r="DEV17" s="209"/>
      <c r="DEW17" s="209"/>
      <c r="DEX17" s="209"/>
      <c r="DEY17" s="209"/>
      <c r="DEZ17" s="209"/>
      <c r="DFA17" s="209"/>
      <c r="DFB17" s="209"/>
      <c r="DFC17" s="209"/>
      <c r="DFD17" s="209"/>
      <c r="DFE17" s="209"/>
      <c r="DFF17" s="209"/>
      <c r="DFG17" s="209"/>
      <c r="DFH17" s="209"/>
      <c r="DFI17" s="209"/>
      <c r="DFJ17" s="209"/>
      <c r="DFK17" s="209"/>
      <c r="DFL17" s="209"/>
      <c r="DFM17" s="209"/>
      <c r="DFN17" s="209"/>
      <c r="DFO17" s="209"/>
      <c r="DFP17" s="209"/>
      <c r="DFQ17" s="209"/>
      <c r="DFR17" s="209"/>
      <c r="DFS17" s="209"/>
      <c r="DFT17" s="209"/>
      <c r="DFU17" s="209"/>
      <c r="DFV17" s="209"/>
      <c r="DFW17" s="209"/>
      <c r="DFX17" s="209"/>
      <c r="DFY17" s="209"/>
      <c r="DFZ17" s="209"/>
      <c r="DGA17" s="209"/>
      <c r="DGB17" s="209"/>
      <c r="DGC17" s="209"/>
      <c r="DGD17" s="209"/>
      <c r="DGE17" s="209"/>
      <c r="DGF17" s="209"/>
      <c r="DGG17" s="209"/>
      <c r="DGH17" s="209"/>
      <c r="DGI17" s="209"/>
      <c r="DGJ17" s="209"/>
      <c r="DGK17" s="209"/>
      <c r="DGL17" s="209"/>
      <c r="DGM17" s="209"/>
      <c r="DGN17" s="209"/>
      <c r="DGO17" s="209"/>
      <c r="DGP17" s="209"/>
      <c r="DGQ17" s="209"/>
      <c r="DGR17" s="209"/>
      <c r="DGS17" s="209"/>
      <c r="DGT17" s="209"/>
      <c r="DGU17" s="209"/>
      <c r="DGV17" s="209"/>
      <c r="DGW17" s="209"/>
      <c r="DGX17" s="209"/>
      <c r="DGY17" s="209"/>
      <c r="DGZ17" s="209"/>
      <c r="DHA17" s="209"/>
      <c r="DHB17" s="209"/>
      <c r="DHC17" s="209"/>
      <c r="DHD17" s="209"/>
      <c r="DHE17" s="209"/>
      <c r="DHF17" s="209"/>
      <c r="DHG17" s="209"/>
      <c r="DHH17" s="209"/>
      <c r="DHI17" s="209"/>
      <c r="DHJ17" s="209"/>
      <c r="DHK17" s="209"/>
      <c r="DHL17" s="209"/>
      <c r="DHM17" s="209"/>
      <c r="DHN17" s="209"/>
      <c r="DHO17" s="209"/>
      <c r="DHP17" s="209"/>
      <c r="DHQ17" s="209"/>
      <c r="DHR17" s="209"/>
      <c r="DHS17" s="209"/>
      <c r="DHT17" s="209"/>
      <c r="DHU17" s="209"/>
      <c r="DHV17" s="209"/>
      <c r="DHW17" s="209"/>
      <c r="DHX17" s="209"/>
      <c r="DHY17" s="209"/>
      <c r="DHZ17" s="209"/>
      <c r="DIA17" s="209"/>
      <c r="DIB17" s="209"/>
      <c r="DIC17" s="209"/>
      <c r="DID17" s="209"/>
      <c r="DIE17" s="209"/>
      <c r="DIF17" s="209"/>
      <c r="DIG17" s="209"/>
      <c r="DIH17" s="209"/>
      <c r="DII17" s="209"/>
      <c r="DIJ17" s="209"/>
      <c r="DIK17" s="209"/>
      <c r="DIL17" s="209"/>
      <c r="DIM17" s="209"/>
      <c r="DIN17" s="209"/>
      <c r="DIO17" s="209"/>
      <c r="DIP17" s="209"/>
      <c r="DIQ17" s="209"/>
      <c r="DIR17" s="209"/>
      <c r="DIS17" s="209"/>
      <c r="DIT17" s="209"/>
      <c r="DIU17" s="209"/>
      <c r="DIV17" s="209"/>
      <c r="DIW17" s="209"/>
      <c r="DIX17" s="209"/>
      <c r="DIY17" s="209"/>
      <c r="DIZ17" s="209"/>
      <c r="DJA17" s="209"/>
      <c r="DJB17" s="209"/>
      <c r="DJC17" s="209"/>
      <c r="DJD17" s="209"/>
      <c r="DJE17" s="209"/>
      <c r="DJF17" s="209"/>
      <c r="DJG17" s="209"/>
      <c r="DJH17" s="209"/>
      <c r="DJI17" s="209"/>
      <c r="DJJ17" s="209"/>
      <c r="DJK17" s="209"/>
      <c r="DJL17" s="209"/>
      <c r="DJM17" s="209"/>
      <c r="DJN17" s="209"/>
      <c r="DJO17" s="209"/>
      <c r="DJP17" s="209"/>
      <c r="DJQ17" s="209"/>
      <c r="DJR17" s="209"/>
      <c r="DJS17" s="209"/>
      <c r="DJT17" s="209"/>
      <c r="DJU17" s="209"/>
      <c r="DJV17" s="209"/>
      <c r="DJW17" s="209"/>
      <c r="DJX17" s="209"/>
      <c r="DJY17" s="209"/>
      <c r="DJZ17" s="209"/>
      <c r="DKA17" s="209"/>
      <c r="DKB17" s="209"/>
      <c r="DKC17" s="209"/>
      <c r="DKD17" s="209"/>
      <c r="DKE17" s="209"/>
      <c r="DKF17" s="209"/>
      <c r="DKG17" s="209"/>
      <c r="DKH17" s="209"/>
      <c r="DKI17" s="209"/>
      <c r="DKJ17" s="209"/>
      <c r="DKK17" s="209"/>
      <c r="DKL17" s="209"/>
      <c r="DKM17" s="209"/>
      <c r="DKN17" s="209"/>
      <c r="DKO17" s="209"/>
      <c r="DKP17" s="209"/>
      <c r="DKQ17" s="209"/>
      <c r="DKR17" s="209"/>
      <c r="DKS17" s="209"/>
      <c r="DKT17" s="209"/>
      <c r="DKU17" s="209"/>
      <c r="DKV17" s="209"/>
      <c r="DKW17" s="209"/>
      <c r="DKX17" s="209"/>
      <c r="DKY17" s="209"/>
      <c r="DKZ17" s="209"/>
      <c r="DLA17" s="209"/>
      <c r="DLB17" s="209"/>
      <c r="DLC17" s="209"/>
      <c r="DLD17" s="209"/>
      <c r="DLE17" s="209"/>
      <c r="DLF17" s="209"/>
      <c r="DLG17" s="209"/>
      <c r="DLH17" s="209"/>
      <c r="DLI17" s="209"/>
      <c r="DLJ17" s="209"/>
      <c r="DLK17" s="209"/>
      <c r="DLL17" s="209"/>
      <c r="DLM17" s="209"/>
      <c r="DLN17" s="209"/>
      <c r="DLO17" s="209"/>
      <c r="DLP17" s="209"/>
      <c r="DLQ17" s="209"/>
      <c r="DLR17" s="209"/>
      <c r="DLS17" s="209"/>
      <c r="DLT17" s="209"/>
      <c r="DLU17" s="209"/>
      <c r="DLV17" s="209"/>
      <c r="DLW17" s="209"/>
      <c r="DLX17" s="209"/>
      <c r="DLY17" s="209"/>
      <c r="DLZ17" s="209"/>
      <c r="DMA17" s="209"/>
      <c r="DMB17" s="209"/>
      <c r="DMC17" s="209"/>
      <c r="DMD17" s="209"/>
      <c r="DME17" s="209"/>
      <c r="DMF17" s="209"/>
      <c r="DMG17" s="209"/>
      <c r="DMH17" s="209"/>
      <c r="DMI17" s="209"/>
      <c r="DMJ17" s="209"/>
      <c r="DMK17" s="209"/>
      <c r="DML17" s="209"/>
      <c r="DMM17" s="209"/>
      <c r="DMN17" s="209"/>
      <c r="DMO17" s="209"/>
      <c r="DMP17" s="209"/>
      <c r="DMQ17" s="209"/>
      <c r="DMR17" s="209"/>
      <c r="DMS17" s="209"/>
      <c r="DMT17" s="209"/>
      <c r="DMU17" s="209"/>
      <c r="DMV17" s="209"/>
      <c r="DMW17" s="209"/>
      <c r="DMX17" s="209"/>
      <c r="DMY17" s="209"/>
      <c r="DMZ17" s="209"/>
      <c r="DNA17" s="209"/>
      <c r="DNB17" s="209"/>
      <c r="DNC17" s="209"/>
      <c r="DND17" s="209"/>
      <c r="DNE17" s="209"/>
      <c r="DNF17" s="209"/>
      <c r="DNG17" s="209"/>
      <c r="DNH17" s="209"/>
      <c r="DNI17" s="209"/>
      <c r="DNJ17" s="209"/>
      <c r="DNK17" s="209"/>
      <c r="DNL17" s="209"/>
      <c r="DNM17" s="209"/>
      <c r="DNN17" s="209"/>
      <c r="DNO17" s="209"/>
      <c r="DNP17" s="209"/>
      <c r="DNQ17" s="209"/>
      <c r="DNR17" s="209"/>
      <c r="DNS17" s="209"/>
      <c r="DNT17" s="209"/>
      <c r="DNU17" s="209"/>
      <c r="DNV17" s="209"/>
      <c r="DNW17" s="209"/>
      <c r="DNX17" s="209"/>
      <c r="DNY17" s="209"/>
      <c r="DNZ17" s="209"/>
      <c r="DOA17" s="209"/>
      <c r="DOB17" s="209"/>
      <c r="DOC17" s="209"/>
      <c r="DOD17" s="209"/>
      <c r="DOE17" s="209"/>
      <c r="DOF17" s="209"/>
      <c r="DOG17" s="209"/>
      <c r="DOH17" s="209"/>
      <c r="DOI17" s="209"/>
      <c r="DOJ17" s="209"/>
      <c r="DOK17" s="209"/>
      <c r="DOL17" s="209"/>
      <c r="DOM17" s="209"/>
      <c r="DON17" s="209"/>
      <c r="DOO17" s="209"/>
      <c r="DOP17" s="209"/>
      <c r="DOQ17" s="209"/>
      <c r="DOR17" s="209"/>
      <c r="DOS17" s="209"/>
      <c r="DOT17" s="209"/>
      <c r="DOU17" s="209"/>
      <c r="DOV17" s="209"/>
      <c r="DOW17" s="209"/>
      <c r="DOX17" s="209"/>
      <c r="DOY17" s="209"/>
      <c r="DOZ17" s="209"/>
      <c r="DPA17" s="209"/>
      <c r="DPB17" s="209"/>
      <c r="DPC17" s="209"/>
      <c r="DPD17" s="209"/>
      <c r="DPE17" s="209"/>
      <c r="DPF17" s="209"/>
      <c r="DPG17" s="209"/>
      <c r="DPH17" s="209"/>
      <c r="DPI17" s="209"/>
      <c r="DPJ17" s="209"/>
      <c r="DPK17" s="209"/>
      <c r="DPL17" s="209"/>
      <c r="DPM17" s="209"/>
      <c r="DPN17" s="209"/>
      <c r="DPO17" s="209"/>
      <c r="DPP17" s="209"/>
      <c r="DPQ17" s="209"/>
      <c r="DPR17" s="209"/>
      <c r="DPS17" s="209"/>
      <c r="DPT17" s="209"/>
      <c r="DPU17" s="209"/>
      <c r="DPV17" s="209"/>
      <c r="DPW17" s="209"/>
      <c r="DPX17" s="209"/>
      <c r="DPY17" s="209"/>
      <c r="DPZ17" s="209"/>
      <c r="DQA17" s="209"/>
      <c r="DQB17" s="209"/>
      <c r="DQC17" s="209"/>
      <c r="DQD17" s="209"/>
      <c r="DQE17" s="209"/>
      <c r="DQF17" s="209"/>
      <c r="DQG17" s="209"/>
      <c r="DQH17" s="209"/>
      <c r="DQI17" s="209"/>
      <c r="DQJ17" s="209"/>
      <c r="DQK17" s="209"/>
      <c r="DQL17" s="209"/>
      <c r="DQM17" s="209"/>
      <c r="DQN17" s="209"/>
      <c r="DQO17" s="209"/>
      <c r="DQP17" s="209"/>
      <c r="DQQ17" s="209"/>
      <c r="DQR17" s="209"/>
      <c r="DQS17" s="209"/>
      <c r="DQT17" s="209"/>
      <c r="DQU17" s="209"/>
      <c r="DQV17" s="209"/>
      <c r="DQW17" s="209"/>
      <c r="DQX17" s="209"/>
      <c r="DQY17" s="209"/>
      <c r="DQZ17" s="209"/>
      <c r="DRA17" s="209"/>
      <c r="DRB17" s="209"/>
      <c r="DRC17" s="209"/>
      <c r="DRD17" s="209"/>
      <c r="DRE17" s="209"/>
      <c r="DRF17" s="209"/>
      <c r="DRG17" s="209"/>
      <c r="DRH17" s="209"/>
      <c r="DRI17" s="209"/>
      <c r="DRJ17" s="209"/>
      <c r="DRK17" s="209"/>
      <c r="DRL17" s="209"/>
      <c r="DRM17" s="209"/>
      <c r="DRN17" s="209"/>
      <c r="DRO17" s="209"/>
      <c r="DRP17" s="209"/>
      <c r="DRQ17" s="209"/>
      <c r="DRR17" s="209"/>
      <c r="DRS17" s="209"/>
      <c r="DRT17" s="209"/>
      <c r="DRU17" s="209"/>
      <c r="DRV17" s="209"/>
      <c r="DRW17" s="209"/>
      <c r="DRX17" s="209"/>
      <c r="DRY17" s="209"/>
      <c r="DRZ17" s="209"/>
      <c r="DSA17" s="209"/>
      <c r="DSB17" s="209"/>
      <c r="DSC17" s="209"/>
      <c r="DSD17" s="209"/>
      <c r="DSE17" s="209"/>
      <c r="DSF17" s="209"/>
      <c r="DSG17" s="209"/>
      <c r="DSH17" s="209"/>
      <c r="DSI17" s="209"/>
      <c r="DSJ17" s="209"/>
      <c r="DSK17" s="209"/>
      <c r="DSL17" s="209"/>
      <c r="DSM17" s="209"/>
      <c r="DSN17" s="209"/>
      <c r="DSO17" s="209"/>
      <c r="DSP17" s="209"/>
      <c r="DSQ17" s="209"/>
      <c r="DSR17" s="209"/>
      <c r="DSS17" s="209"/>
      <c r="DST17" s="209"/>
      <c r="DSU17" s="209"/>
      <c r="DSV17" s="209"/>
      <c r="DSW17" s="209"/>
      <c r="DSX17" s="209"/>
      <c r="DSY17" s="209"/>
      <c r="DSZ17" s="209"/>
      <c r="DTA17" s="209"/>
      <c r="DTB17" s="209"/>
      <c r="DTC17" s="209"/>
      <c r="DTD17" s="209"/>
      <c r="DTE17" s="209"/>
      <c r="DTF17" s="209"/>
      <c r="DTG17" s="209"/>
      <c r="DTH17" s="209"/>
      <c r="DTI17" s="209"/>
      <c r="DTJ17" s="209"/>
      <c r="DTK17" s="209"/>
      <c r="DTL17" s="209"/>
      <c r="DTM17" s="209"/>
      <c r="DTN17" s="209"/>
      <c r="DTO17" s="209"/>
      <c r="DTP17" s="209"/>
      <c r="DTQ17" s="209"/>
      <c r="DTR17" s="209"/>
      <c r="DTS17" s="209"/>
      <c r="DTT17" s="209"/>
      <c r="DTU17" s="209"/>
      <c r="DTV17" s="209"/>
      <c r="DTW17" s="209"/>
      <c r="DTX17" s="209"/>
      <c r="DTY17" s="209"/>
      <c r="DTZ17" s="209"/>
      <c r="DUA17" s="209"/>
      <c r="DUB17" s="209"/>
      <c r="DUC17" s="209"/>
      <c r="DUD17" s="209"/>
      <c r="DUE17" s="209"/>
      <c r="DUF17" s="209"/>
      <c r="DUG17" s="209"/>
      <c r="DUH17" s="209"/>
      <c r="DUI17" s="209"/>
      <c r="DUJ17" s="209"/>
      <c r="DUK17" s="209"/>
      <c r="DUL17" s="209"/>
      <c r="DUM17" s="209"/>
      <c r="DUN17" s="209"/>
      <c r="DUO17" s="209"/>
      <c r="DUP17" s="209"/>
      <c r="DUQ17" s="209"/>
      <c r="DUR17" s="209"/>
      <c r="DUS17" s="209"/>
      <c r="DUT17" s="209"/>
      <c r="DUU17" s="209"/>
      <c r="DUV17" s="209"/>
      <c r="DUW17" s="209"/>
      <c r="DUX17" s="209"/>
      <c r="DUY17" s="209"/>
      <c r="DUZ17" s="209"/>
      <c r="DVA17" s="209"/>
      <c r="DVB17" s="209"/>
      <c r="DVC17" s="209"/>
      <c r="DVD17" s="209"/>
      <c r="DVE17" s="209"/>
      <c r="DVF17" s="209"/>
      <c r="DVG17" s="209"/>
      <c r="DVH17" s="209"/>
      <c r="DVI17" s="209"/>
      <c r="DVJ17" s="209"/>
      <c r="DVK17" s="209"/>
      <c r="DVL17" s="209"/>
      <c r="DVM17" s="209"/>
      <c r="DVN17" s="209"/>
      <c r="DVO17" s="209"/>
      <c r="DVP17" s="209"/>
      <c r="DVQ17" s="209"/>
      <c r="DVR17" s="209"/>
      <c r="DVS17" s="209"/>
      <c r="DVT17" s="209"/>
      <c r="DVU17" s="209"/>
      <c r="DVV17" s="209"/>
      <c r="DVW17" s="209"/>
      <c r="DVX17" s="209"/>
      <c r="DVY17" s="209"/>
      <c r="DVZ17" s="209"/>
      <c r="DWA17" s="209"/>
      <c r="DWB17" s="209"/>
      <c r="DWC17" s="209"/>
      <c r="DWD17" s="209"/>
      <c r="DWE17" s="209"/>
      <c r="DWF17" s="209"/>
      <c r="DWG17" s="209"/>
      <c r="DWH17" s="209"/>
      <c r="DWI17" s="209"/>
      <c r="DWJ17" s="209"/>
      <c r="DWK17" s="209"/>
      <c r="DWL17" s="209"/>
      <c r="DWM17" s="209"/>
      <c r="DWN17" s="209"/>
      <c r="DWO17" s="209"/>
      <c r="DWP17" s="209"/>
      <c r="DWQ17" s="209"/>
      <c r="DWR17" s="209"/>
      <c r="DWS17" s="209"/>
      <c r="DWT17" s="209"/>
      <c r="DWU17" s="209"/>
      <c r="DWV17" s="209"/>
      <c r="DWW17" s="209"/>
      <c r="DWX17" s="209"/>
      <c r="DWY17" s="209"/>
      <c r="DWZ17" s="209"/>
      <c r="DXA17" s="209"/>
      <c r="DXB17" s="209"/>
      <c r="DXC17" s="209"/>
      <c r="DXD17" s="209"/>
      <c r="DXE17" s="209"/>
      <c r="DXF17" s="209"/>
      <c r="DXG17" s="209"/>
      <c r="DXH17" s="209"/>
      <c r="DXI17" s="209"/>
      <c r="DXJ17" s="209"/>
      <c r="DXK17" s="209"/>
      <c r="DXL17" s="209"/>
      <c r="DXM17" s="209"/>
      <c r="DXN17" s="209"/>
      <c r="DXO17" s="209"/>
      <c r="DXP17" s="209"/>
      <c r="DXQ17" s="209"/>
      <c r="DXR17" s="209"/>
      <c r="DXS17" s="209"/>
      <c r="DXT17" s="209"/>
      <c r="DXU17" s="209"/>
      <c r="DXV17" s="209"/>
      <c r="DXW17" s="209"/>
      <c r="DXX17" s="209"/>
      <c r="DXY17" s="209"/>
      <c r="DXZ17" s="209"/>
      <c r="DYA17" s="209"/>
      <c r="DYB17" s="209"/>
      <c r="DYC17" s="209"/>
      <c r="DYD17" s="209"/>
      <c r="DYE17" s="209"/>
      <c r="DYF17" s="209"/>
      <c r="DYG17" s="209"/>
      <c r="DYH17" s="209"/>
      <c r="DYI17" s="209"/>
      <c r="DYJ17" s="209"/>
      <c r="DYK17" s="209"/>
      <c r="DYL17" s="209"/>
      <c r="DYM17" s="209"/>
      <c r="DYN17" s="209"/>
      <c r="DYO17" s="209"/>
      <c r="DYP17" s="209"/>
      <c r="DYQ17" s="209"/>
      <c r="DYR17" s="209"/>
      <c r="DYS17" s="209"/>
      <c r="DYT17" s="209"/>
      <c r="DYU17" s="209"/>
      <c r="DYV17" s="209"/>
      <c r="DYW17" s="209"/>
      <c r="DYX17" s="209"/>
      <c r="DYY17" s="209"/>
      <c r="DYZ17" s="209"/>
      <c r="DZA17" s="209"/>
      <c r="DZB17" s="209"/>
      <c r="DZC17" s="209"/>
      <c r="DZD17" s="209"/>
      <c r="DZE17" s="209"/>
      <c r="DZF17" s="209"/>
      <c r="DZG17" s="209"/>
      <c r="DZH17" s="209"/>
      <c r="DZI17" s="209"/>
      <c r="DZJ17" s="209"/>
      <c r="DZK17" s="209"/>
      <c r="DZL17" s="209"/>
      <c r="DZM17" s="209"/>
      <c r="DZN17" s="209"/>
      <c r="DZO17" s="209"/>
      <c r="DZP17" s="209"/>
      <c r="DZQ17" s="209"/>
      <c r="DZR17" s="209"/>
      <c r="DZS17" s="209"/>
      <c r="DZT17" s="209"/>
      <c r="DZU17" s="209"/>
      <c r="DZV17" s="209"/>
      <c r="DZW17" s="209"/>
      <c r="DZX17" s="209"/>
      <c r="DZY17" s="209"/>
      <c r="DZZ17" s="209"/>
      <c r="EAA17" s="209"/>
      <c r="EAB17" s="209"/>
      <c r="EAC17" s="209"/>
      <c r="EAD17" s="209"/>
      <c r="EAE17" s="209"/>
      <c r="EAF17" s="209"/>
      <c r="EAG17" s="209"/>
      <c r="EAH17" s="209"/>
      <c r="EAI17" s="209"/>
      <c r="EAJ17" s="209"/>
      <c r="EAK17" s="209"/>
      <c r="EAL17" s="209"/>
      <c r="EAM17" s="209"/>
      <c r="EAN17" s="209"/>
      <c r="EAO17" s="209"/>
      <c r="EAP17" s="209"/>
      <c r="EAQ17" s="209"/>
      <c r="EAR17" s="209"/>
      <c r="EAS17" s="209"/>
      <c r="EAT17" s="209"/>
      <c r="EAU17" s="209"/>
      <c r="EAV17" s="209"/>
      <c r="EAW17" s="209"/>
      <c r="EAX17" s="209"/>
      <c r="EAY17" s="209"/>
      <c r="EAZ17" s="209"/>
      <c r="EBA17" s="209"/>
      <c r="EBB17" s="209"/>
      <c r="EBC17" s="209"/>
      <c r="EBD17" s="209"/>
      <c r="EBE17" s="209"/>
      <c r="EBF17" s="209"/>
      <c r="EBG17" s="209"/>
      <c r="EBH17" s="209"/>
      <c r="EBI17" s="209"/>
      <c r="EBJ17" s="209"/>
      <c r="EBK17" s="209"/>
      <c r="EBL17" s="209"/>
      <c r="EBM17" s="209"/>
      <c r="EBN17" s="209"/>
      <c r="EBO17" s="209"/>
      <c r="EBP17" s="209"/>
      <c r="EBQ17" s="209"/>
      <c r="EBR17" s="209"/>
      <c r="EBS17" s="209"/>
      <c r="EBT17" s="209"/>
      <c r="EBU17" s="209"/>
      <c r="EBV17" s="209"/>
      <c r="EBW17" s="209"/>
      <c r="EBX17" s="209"/>
      <c r="EBY17" s="209"/>
      <c r="EBZ17" s="209"/>
      <c r="ECA17" s="209"/>
      <c r="ECB17" s="209"/>
      <c r="ECC17" s="209"/>
      <c r="ECD17" s="209"/>
      <c r="ECE17" s="209"/>
      <c r="ECF17" s="209"/>
      <c r="ECG17" s="209"/>
      <c r="ECH17" s="209"/>
      <c r="ECI17" s="209"/>
      <c r="ECJ17" s="209"/>
      <c r="ECK17" s="209"/>
      <c r="ECL17" s="209"/>
      <c r="ECM17" s="209"/>
      <c r="ECN17" s="209"/>
      <c r="ECO17" s="209"/>
      <c r="ECP17" s="209"/>
      <c r="ECQ17" s="209"/>
      <c r="ECR17" s="209"/>
      <c r="ECS17" s="209"/>
      <c r="ECT17" s="209"/>
      <c r="ECU17" s="209"/>
      <c r="ECV17" s="209"/>
      <c r="ECW17" s="209"/>
      <c r="ECX17" s="209"/>
      <c r="ECY17" s="209"/>
      <c r="ECZ17" s="209"/>
      <c r="EDA17" s="209"/>
      <c r="EDB17" s="209"/>
      <c r="EDC17" s="209"/>
      <c r="EDD17" s="209"/>
      <c r="EDE17" s="209"/>
      <c r="EDF17" s="209"/>
      <c r="EDG17" s="209"/>
      <c r="EDH17" s="209"/>
      <c r="EDI17" s="209"/>
      <c r="EDJ17" s="209"/>
      <c r="EDK17" s="209"/>
      <c r="EDL17" s="209"/>
      <c r="EDM17" s="209"/>
      <c r="EDN17" s="209"/>
      <c r="EDO17" s="209"/>
      <c r="EDP17" s="209"/>
      <c r="EDQ17" s="209"/>
      <c r="EDR17" s="209"/>
      <c r="EDS17" s="209"/>
      <c r="EDT17" s="209"/>
      <c r="EDU17" s="209"/>
      <c r="EDV17" s="209"/>
      <c r="EDW17" s="209"/>
      <c r="EDX17" s="209"/>
      <c r="EDY17" s="209"/>
      <c r="EDZ17" s="209"/>
      <c r="EEA17" s="209"/>
      <c r="EEB17" s="209"/>
      <c r="EEC17" s="209"/>
      <c r="EED17" s="209"/>
      <c r="EEE17" s="209"/>
      <c r="EEF17" s="209"/>
      <c r="EEG17" s="209"/>
      <c r="EEH17" s="209"/>
      <c r="EEI17" s="209"/>
      <c r="EEJ17" s="209"/>
      <c r="EEK17" s="209"/>
      <c r="EEL17" s="209"/>
      <c r="EEM17" s="209"/>
      <c r="EEN17" s="209"/>
      <c r="EEO17" s="209"/>
      <c r="EEP17" s="209"/>
      <c r="EEQ17" s="209"/>
      <c r="EER17" s="209"/>
      <c r="EES17" s="209"/>
      <c r="EET17" s="209"/>
      <c r="EEU17" s="209"/>
      <c r="EEV17" s="209"/>
      <c r="EEW17" s="209"/>
      <c r="EEX17" s="209"/>
      <c r="EEY17" s="209"/>
      <c r="EEZ17" s="209"/>
      <c r="EFA17" s="209"/>
      <c r="EFB17" s="209"/>
      <c r="EFC17" s="209"/>
      <c r="EFD17" s="209"/>
      <c r="EFE17" s="209"/>
      <c r="EFF17" s="209"/>
      <c r="EFG17" s="209"/>
      <c r="EFH17" s="209"/>
      <c r="EFI17" s="209"/>
      <c r="EFJ17" s="209"/>
      <c r="EFK17" s="209"/>
      <c r="EFL17" s="209"/>
      <c r="EFM17" s="209"/>
      <c r="EFN17" s="209"/>
      <c r="EFO17" s="209"/>
      <c r="EFP17" s="209"/>
      <c r="EFQ17" s="209"/>
      <c r="EFR17" s="209"/>
      <c r="EFS17" s="209"/>
      <c r="EFT17" s="209"/>
      <c r="EFU17" s="209"/>
      <c r="EFV17" s="209"/>
      <c r="EFW17" s="209"/>
      <c r="EFX17" s="209"/>
      <c r="EFY17" s="209"/>
      <c r="EFZ17" s="209"/>
      <c r="EGA17" s="209"/>
      <c r="EGB17" s="209"/>
      <c r="EGC17" s="209"/>
      <c r="EGD17" s="209"/>
      <c r="EGE17" s="209"/>
      <c r="EGF17" s="209"/>
      <c r="EGG17" s="209"/>
      <c r="EGH17" s="209"/>
      <c r="EGI17" s="209"/>
      <c r="EGJ17" s="209"/>
      <c r="EGK17" s="209"/>
      <c r="EGL17" s="209"/>
      <c r="EGM17" s="209"/>
      <c r="EGN17" s="209"/>
      <c r="EGO17" s="209"/>
      <c r="EGP17" s="209"/>
      <c r="EGQ17" s="209"/>
      <c r="EGR17" s="209"/>
      <c r="EGS17" s="209"/>
      <c r="EGT17" s="209"/>
      <c r="EGU17" s="209"/>
      <c r="EGV17" s="209"/>
      <c r="EGW17" s="209"/>
      <c r="EGX17" s="209"/>
      <c r="EGY17" s="209"/>
      <c r="EGZ17" s="209"/>
      <c r="EHA17" s="209"/>
      <c r="EHB17" s="209"/>
      <c r="EHC17" s="209"/>
      <c r="EHD17" s="209"/>
      <c r="EHE17" s="209"/>
      <c r="EHF17" s="209"/>
      <c r="EHG17" s="209"/>
      <c r="EHH17" s="209"/>
      <c r="EHI17" s="209"/>
      <c r="EHJ17" s="209"/>
      <c r="EHK17" s="209"/>
      <c r="EHL17" s="209"/>
      <c r="EHM17" s="209"/>
      <c r="EHN17" s="209"/>
      <c r="EHO17" s="209"/>
      <c r="EHP17" s="209"/>
      <c r="EHQ17" s="209"/>
      <c r="EHR17" s="209"/>
      <c r="EHS17" s="209"/>
      <c r="EHT17" s="209"/>
      <c r="EHU17" s="209"/>
      <c r="EHV17" s="209"/>
      <c r="EHW17" s="209"/>
      <c r="EHX17" s="209"/>
      <c r="EHY17" s="209"/>
      <c r="EHZ17" s="209"/>
      <c r="EIA17" s="209"/>
      <c r="EIB17" s="209"/>
      <c r="EIC17" s="209"/>
      <c r="EID17" s="209"/>
      <c r="EIE17" s="209"/>
      <c r="EIF17" s="209"/>
      <c r="EIG17" s="209"/>
      <c r="EIH17" s="209"/>
      <c r="EII17" s="209"/>
      <c r="EIJ17" s="209"/>
      <c r="EIK17" s="209"/>
      <c r="EIL17" s="209"/>
      <c r="EIM17" s="209"/>
      <c r="EIN17" s="209"/>
      <c r="EIO17" s="209"/>
      <c r="EIP17" s="209"/>
      <c r="EIQ17" s="209"/>
      <c r="EIR17" s="209"/>
      <c r="EIS17" s="209"/>
      <c r="EIT17" s="209"/>
      <c r="EIU17" s="209"/>
      <c r="EIV17" s="209"/>
      <c r="EIW17" s="209"/>
      <c r="EIX17" s="209"/>
      <c r="EIY17" s="209"/>
      <c r="EIZ17" s="209"/>
      <c r="EJA17" s="209"/>
      <c r="EJB17" s="209"/>
      <c r="EJC17" s="209"/>
      <c r="EJD17" s="209"/>
      <c r="EJE17" s="209"/>
      <c r="EJF17" s="209"/>
      <c r="EJG17" s="209"/>
      <c r="EJH17" s="209"/>
      <c r="EJI17" s="209"/>
      <c r="EJJ17" s="209"/>
      <c r="EJK17" s="209"/>
      <c r="EJL17" s="209"/>
      <c r="EJM17" s="209"/>
      <c r="EJN17" s="209"/>
      <c r="EJO17" s="209"/>
      <c r="EJP17" s="209"/>
      <c r="EJQ17" s="209"/>
      <c r="EJR17" s="209"/>
      <c r="EJS17" s="209"/>
      <c r="EJT17" s="209"/>
      <c r="EJU17" s="209"/>
      <c r="EJV17" s="209"/>
      <c r="EJW17" s="209"/>
      <c r="EJX17" s="209"/>
      <c r="EJY17" s="209"/>
      <c r="EJZ17" s="209"/>
      <c r="EKA17" s="209"/>
      <c r="EKB17" s="209"/>
      <c r="EKC17" s="209"/>
      <c r="EKD17" s="209"/>
      <c r="EKE17" s="209"/>
      <c r="EKF17" s="209"/>
      <c r="EKG17" s="209"/>
      <c r="EKH17" s="209"/>
      <c r="EKI17" s="209"/>
      <c r="EKJ17" s="209"/>
      <c r="EKK17" s="209"/>
      <c r="EKL17" s="209"/>
      <c r="EKM17" s="209"/>
      <c r="EKN17" s="209"/>
      <c r="EKO17" s="209"/>
      <c r="EKP17" s="209"/>
      <c r="EKQ17" s="209"/>
      <c r="EKR17" s="209"/>
      <c r="EKS17" s="209"/>
      <c r="EKT17" s="209"/>
      <c r="EKU17" s="209"/>
      <c r="EKV17" s="209"/>
      <c r="EKW17" s="209"/>
      <c r="EKX17" s="209"/>
      <c r="EKY17" s="209"/>
      <c r="EKZ17" s="209"/>
      <c r="ELA17" s="209"/>
      <c r="ELB17" s="209"/>
      <c r="ELC17" s="209"/>
      <c r="ELD17" s="209"/>
      <c r="ELE17" s="209"/>
      <c r="ELF17" s="209"/>
      <c r="ELG17" s="209"/>
      <c r="ELH17" s="209"/>
      <c r="ELI17" s="209"/>
      <c r="ELJ17" s="209"/>
      <c r="ELK17" s="209"/>
      <c r="ELL17" s="209"/>
      <c r="ELM17" s="209"/>
      <c r="ELN17" s="209"/>
      <c r="ELO17" s="209"/>
      <c r="ELP17" s="209"/>
      <c r="ELQ17" s="209"/>
      <c r="ELR17" s="209"/>
      <c r="ELS17" s="209"/>
      <c r="ELT17" s="209"/>
      <c r="ELU17" s="209"/>
      <c r="ELV17" s="209"/>
      <c r="ELW17" s="209"/>
      <c r="ELX17" s="209"/>
      <c r="ELY17" s="209"/>
      <c r="ELZ17" s="209"/>
      <c r="EMA17" s="209"/>
      <c r="EMB17" s="209"/>
      <c r="EMC17" s="209"/>
      <c r="EMD17" s="209"/>
      <c r="EME17" s="209"/>
      <c r="EMF17" s="209"/>
      <c r="EMG17" s="209"/>
      <c r="EMH17" s="209"/>
      <c r="EMI17" s="209"/>
      <c r="EMJ17" s="209"/>
      <c r="EMK17" s="209"/>
      <c r="EML17" s="209"/>
      <c r="EMM17" s="209"/>
      <c r="EMN17" s="209"/>
      <c r="EMO17" s="209"/>
      <c r="EMP17" s="209"/>
      <c r="EMQ17" s="209"/>
      <c r="EMR17" s="209"/>
      <c r="EMS17" s="209"/>
      <c r="EMT17" s="209"/>
      <c r="EMU17" s="209"/>
      <c r="EMV17" s="209"/>
      <c r="EMW17" s="209"/>
      <c r="EMX17" s="209"/>
      <c r="EMY17" s="209"/>
      <c r="EMZ17" s="209"/>
      <c r="ENA17" s="209"/>
      <c r="ENB17" s="209"/>
      <c r="ENC17" s="209"/>
      <c r="END17" s="209"/>
      <c r="ENE17" s="209"/>
      <c r="ENF17" s="209"/>
      <c r="ENG17" s="209"/>
      <c r="ENH17" s="209"/>
      <c r="ENI17" s="209"/>
      <c r="ENJ17" s="209"/>
      <c r="ENK17" s="209"/>
      <c r="ENL17" s="209"/>
      <c r="ENM17" s="209"/>
      <c r="ENN17" s="209"/>
      <c r="ENO17" s="209"/>
      <c r="ENP17" s="209"/>
      <c r="ENQ17" s="209"/>
      <c r="ENR17" s="209"/>
      <c r="ENS17" s="209"/>
      <c r="ENT17" s="209"/>
      <c r="ENU17" s="209"/>
      <c r="ENV17" s="209"/>
      <c r="ENW17" s="209"/>
      <c r="ENX17" s="209"/>
      <c r="ENY17" s="209"/>
      <c r="ENZ17" s="209"/>
      <c r="EOA17" s="209"/>
      <c r="EOB17" s="209"/>
      <c r="EOC17" s="209"/>
      <c r="EOD17" s="209"/>
      <c r="EOE17" s="209"/>
      <c r="EOF17" s="209"/>
      <c r="EOG17" s="209"/>
      <c r="EOH17" s="209"/>
      <c r="EOI17" s="209"/>
      <c r="EOJ17" s="209"/>
      <c r="EOK17" s="209"/>
      <c r="EOL17" s="209"/>
      <c r="EOM17" s="209"/>
      <c r="EON17" s="209"/>
      <c r="EOO17" s="209"/>
      <c r="EOP17" s="209"/>
      <c r="EOQ17" s="209"/>
      <c r="EOR17" s="209"/>
      <c r="EOS17" s="209"/>
      <c r="EOT17" s="209"/>
      <c r="EOU17" s="209"/>
      <c r="EOV17" s="209"/>
      <c r="EOW17" s="209"/>
      <c r="EOX17" s="209"/>
      <c r="EOY17" s="209"/>
      <c r="EOZ17" s="209"/>
      <c r="EPA17" s="209"/>
      <c r="EPB17" s="209"/>
      <c r="EPC17" s="209"/>
      <c r="EPD17" s="209"/>
      <c r="EPE17" s="209"/>
      <c r="EPF17" s="209"/>
      <c r="EPG17" s="209"/>
      <c r="EPH17" s="209"/>
      <c r="EPI17" s="209"/>
      <c r="EPJ17" s="209"/>
      <c r="EPK17" s="209"/>
      <c r="EPL17" s="209"/>
      <c r="EPM17" s="209"/>
      <c r="EPN17" s="209"/>
      <c r="EPO17" s="209"/>
      <c r="EPP17" s="209"/>
      <c r="EPQ17" s="209"/>
      <c r="EPR17" s="209"/>
      <c r="EPS17" s="209"/>
      <c r="EPT17" s="209"/>
      <c r="EPU17" s="209"/>
      <c r="EPV17" s="209"/>
      <c r="EPW17" s="209"/>
      <c r="EPX17" s="209"/>
      <c r="EPY17" s="209"/>
      <c r="EPZ17" s="209"/>
      <c r="EQA17" s="209"/>
      <c r="EQB17" s="209"/>
      <c r="EQC17" s="209"/>
      <c r="EQD17" s="209"/>
      <c r="EQE17" s="209"/>
      <c r="EQF17" s="209"/>
      <c r="EQG17" s="209"/>
      <c r="EQH17" s="209"/>
      <c r="EQI17" s="209"/>
      <c r="EQJ17" s="209"/>
      <c r="EQK17" s="209"/>
      <c r="EQL17" s="209"/>
      <c r="EQM17" s="209"/>
      <c r="EQN17" s="209"/>
      <c r="EQO17" s="209"/>
      <c r="EQP17" s="209"/>
      <c r="EQQ17" s="209"/>
      <c r="EQR17" s="209"/>
      <c r="EQS17" s="209"/>
      <c r="EQT17" s="209"/>
      <c r="EQU17" s="209"/>
      <c r="EQV17" s="209"/>
      <c r="EQW17" s="209"/>
      <c r="EQX17" s="209"/>
      <c r="EQY17" s="209"/>
      <c r="EQZ17" s="209"/>
      <c r="ERA17" s="209"/>
      <c r="ERB17" s="209"/>
      <c r="ERC17" s="209"/>
      <c r="ERD17" s="209"/>
      <c r="ERE17" s="209"/>
      <c r="ERF17" s="209"/>
      <c r="ERG17" s="209"/>
      <c r="ERH17" s="209"/>
      <c r="ERI17" s="209"/>
      <c r="ERJ17" s="209"/>
      <c r="ERK17" s="209"/>
      <c r="ERL17" s="209"/>
      <c r="ERM17" s="209"/>
      <c r="ERN17" s="209"/>
      <c r="ERO17" s="209"/>
      <c r="ERP17" s="209"/>
      <c r="ERQ17" s="209"/>
      <c r="ERR17" s="209"/>
      <c r="ERS17" s="209"/>
      <c r="ERT17" s="209"/>
      <c r="ERU17" s="209"/>
      <c r="ERV17" s="209"/>
      <c r="ERW17" s="209"/>
      <c r="ERX17" s="209"/>
      <c r="ERY17" s="209"/>
      <c r="ERZ17" s="209"/>
      <c r="ESA17" s="209"/>
      <c r="ESB17" s="209"/>
      <c r="ESC17" s="209"/>
      <c r="ESD17" s="209"/>
      <c r="ESE17" s="209"/>
      <c r="ESF17" s="209"/>
      <c r="ESG17" s="209"/>
      <c r="ESH17" s="209"/>
      <c r="ESI17" s="209"/>
      <c r="ESJ17" s="209"/>
      <c r="ESK17" s="209"/>
      <c r="ESL17" s="209"/>
      <c r="ESM17" s="209"/>
      <c r="ESN17" s="209"/>
      <c r="ESO17" s="209"/>
      <c r="ESP17" s="209"/>
      <c r="ESQ17" s="209"/>
      <c r="ESR17" s="209"/>
      <c r="ESS17" s="209"/>
      <c r="EST17" s="209"/>
      <c r="ESU17" s="209"/>
      <c r="ESV17" s="209"/>
      <c r="ESW17" s="209"/>
      <c r="ESX17" s="209"/>
      <c r="ESY17" s="209"/>
      <c r="ESZ17" s="209"/>
      <c r="ETA17" s="209"/>
      <c r="ETB17" s="209"/>
      <c r="ETC17" s="209"/>
      <c r="ETD17" s="209"/>
      <c r="ETE17" s="209"/>
      <c r="ETF17" s="209"/>
      <c r="ETG17" s="209"/>
      <c r="ETH17" s="209"/>
      <c r="ETI17" s="209"/>
      <c r="ETJ17" s="209"/>
      <c r="ETK17" s="209"/>
      <c r="ETL17" s="209"/>
      <c r="ETM17" s="209"/>
      <c r="ETN17" s="209"/>
      <c r="ETO17" s="209"/>
      <c r="ETP17" s="209"/>
      <c r="ETQ17" s="209"/>
      <c r="ETR17" s="209"/>
      <c r="ETS17" s="209"/>
      <c r="ETT17" s="209"/>
      <c r="ETU17" s="209"/>
      <c r="ETV17" s="209"/>
      <c r="ETW17" s="209"/>
      <c r="ETX17" s="209"/>
      <c r="ETY17" s="209"/>
      <c r="ETZ17" s="209"/>
      <c r="EUA17" s="209"/>
      <c r="EUB17" s="209"/>
      <c r="EUC17" s="209"/>
      <c r="EUD17" s="209"/>
      <c r="EUE17" s="209"/>
      <c r="EUF17" s="209"/>
      <c r="EUG17" s="209"/>
      <c r="EUH17" s="209"/>
      <c r="EUI17" s="209"/>
      <c r="EUJ17" s="209"/>
      <c r="EUK17" s="209"/>
      <c r="EUL17" s="209"/>
      <c r="EUM17" s="209"/>
      <c r="EUN17" s="209"/>
      <c r="EUO17" s="209"/>
      <c r="EUP17" s="209"/>
      <c r="EUQ17" s="209"/>
      <c r="EUR17" s="209"/>
      <c r="EUS17" s="209"/>
      <c r="EUT17" s="209"/>
      <c r="EUU17" s="209"/>
      <c r="EUV17" s="209"/>
      <c r="EUW17" s="209"/>
      <c r="EUX17" s="209"/>
      <c r="EUY17" s="209"/>
      <c r="EUZ17" s="209"/>
      <c r="EVA17" s="209"/>
      <c r="EVB17" s="209"/>
      <c r="EVC17" s="209"/>
      <c r="EVD17" s="209"/>
      <c r="EVE17" s="209"/>
      <c r="EVF17" s="209"/>
      <c r="EVG17" s="209"/>
      <c r="EVH17" s="209"/>
      <c r="EVI17" s="209"/>
      <c r="EVJ17" s="209"/>
      <c r="EVK17" s="209"/>
      <c r="EVL17" s="209"/>
      <c r="EVM17" s="209"/>
      <c r="EVN17" s="209"/>
      <c r="EVO17" s="209"/>
      <c r="EVP17" s="209"/>
      <c r="EVQ17" s="209"/>
      <c r="EVR17" s="209"/>
      <c r="EVS17" s="209"/>
      <c r="EVT17" s="209"/>
      <c r="EVU17" s="209"/>
      <c r="EVV17" s="209"/>
      <c r="EVW17" s="209"/>
      <c r="EVX17" s="209"/>
      <c r="EVY17" s="209"/>
      <c r="EVZ17" s="209"/>
      <c r="EWA17" s="209"/>
      <c r="EWB17" s="209"/>
      <c r="EWC17" s="209"/>
      <c r="EWD17" s="209"/>
      <c r="EWE17" s="209"/>
      <c r="EWF17" s="209"/>
      <c r="EWG17" s="209"/>
      <c r="EWH17" s="209"/>
      <c r="EWI17" s="209"/>
      <c r="EWJ17" s="209"/>
      <c r="EWK17" s="209"/>
      <c r="EWL17" s="209"/>
      <c r="EWM17" s="209"/>
      <c r="EWN17" s="209"/>
      <c r="EWO17" s="209"/>
      <c r="EWP17" s="209"/>
      <c r="EWQ17" s="209"/>
      <c r="EWR17" s="209"/>
      <c r="EWS17" s="209"/>
      <c r="EWT17" s="209"/>
      <c r="EWU17" s="209"/>
      <c r="EWV17" s="209"/>
      <c r="EWW17" s="209"/>
      <c r="EWX17" s="209"/>
      <c r="EWY17" s="209"/>
      <c r="EWZ17" s="209"/>
      <c r="EXA17" s="209"/>
      <c r="EXB17" s="209"/>
      <c r="EXC17" s="209"/>
      <c r="EXD17" s="209"/>
      <c r="EXE17" s="209"/>
      <c r="EXF17" s="209"/>
      <c r="EXG17" s="209"/>
      <c r="EXH17" s="209"/>
      <c r="EXI17" s="209"/>
      <c r="EXJ17" s="209"/>
      <c r="EXK17" s="209"/>
      <c r="EXL17" s="209"/>
      <c r="EXM17" s="209"/>
      <c r="EXN17" s="209"/>
      <c r="EXO17" s="209"/>
      <c r="EXP17" s="209"/>
      <c r="EXQ17" s="209"/>
      <c r="EXR17" s="209"/>
      <c r="EXS17" s="209"/>
      <c r="EXT17" s="209"/>
      <c r="EXU17" s="209"/>
      <c r="EXV17" s="209"/>
      <c r="EXW17" s="209"/>
      <c r="EXX17" s="209"/>
      <c r="EXY17" s="209"/>
      <c r="EXZ17" s="209"/>
      <c r="EYA17" s="209"/>
      <c r="EYB17" s="209"/>
      <c r="EYC17" s="209"/>
      <c r="EYD17" s="209"/>
      <c r="EYE17" s="209"/>
      <c r="EYF17" s="209"/>
      <c r="EYG17" s="209"/>
      <c r="EYH17" s="209"/>
      <c r="EYI17" s="209"/>
      <c r="EYJ17" s="209"/>
      <c r="EYK17" s="209"/>
      <c r="EYL17" s="209"/>
      <c r="EYM17" s="209"/>
      <c r="EYN17" s="209"/>
      <c r="EYO17" s="209"/>
      <c r="EYP17" s="209"/>
      <c r="EYQ17" s="209"/>
      <c r="EYR17" s="209"/>
      <c r="EYS17" s="209"/>
      <c r="EYT17" s="209"/>
      <c r="EYU17" s="209"/>
      <c r="EYV17" s="209"/>
      <c r="EYW17" s="209"/>
      <c r="EYX17" s="209"/>
      <c r="EYY17" s="209"/>
      <c r="EYZ17" s="209"/>
      <c r="EZA17" s="209"/>
      <c r="EZB17" s="209"/>
      <c r="EZC17" s="209"/>
      <c r="EZD17" s="209"/>
      <c r="EZE17" s="209"/>
      <c r="EZF17" s="209"/>
      <c r="EZG17" s="209"/>
      <c r="EZH17" s="209"/>
      <c r="EZI17" s="209"/>
      <c r="EZJ17" s="209"/>
      <c r="EZK17" s="209"/>
      <c r="EZL17" s="209"/>
      <c r="EZM17" s="209"/>
      <c r="EZN17" s="209"/>
      <c r="EZO17" s="209"/>
      <c r="EZP17" s="209"/>
      <c r="EZQ17" s="209"/>
      <c r="EZR17" s="209"/>
      <c r="EZS17" s="209"/>
      <c r="EZT17" s="209"/>
      <c r="EZU17" s="209"/>
      <c r="EZV17" s="209"/>
      <c r="EZW17" s="209"/>
      <c r="EZX17" s="209"/>
      <c r="EZY17" s="209"/>
      <c r="EZZ17" s="209"/>
      <c r="FAA17" s="209"/>
      <c r="FAB17" s="209"/>
      <c r="FAC17" s="209"/>
      <c r="FAD17" s="209"/>
      <c r="FAE17" s="209"/>
      <c r="FAF17" s="209"/>
      <c r="FAG17" s="209"/>
      <c r="FAH17" s="209"/>
      <c r="FAI17" s="209"/>
      <c r="FAJ17" s="209"/>
      <c r="FAK17" s="209"/>
      <c r="FAL17" s="209"/>
      <c r="FAM17" s="209"/>
      <c r="FAN17" s="209"/>
      <c r="FAO17" s="209"/>
      <c r="FAP17" s="209"/>
      <c r="FAQ17" s="209"/>
      <c r="FAR17" s="209"/>
      <c r="FAS17" s="209"/>
      <c r="FAT17" s="209"/>
      <c r="FAU17" s="209"/>
      <c r="FAV17" s="209"/>
      <c r="FAW17" s="209"/>
      <c r="FAX17" s="209"/>
      <c r="FAY17" s="209"/>
      <c r="FAZ17" s="209"/>
      <c r="FBA17" s="209"/>
      <c r="FBB17" s="209"/>
      <c r="FBC17" s="209"/>
      <c r="FBD17" s="209"/>
      <c r="FBE17" s="209"/>
      <c r="FBF17" s="209"/>
      <c r="FBG17" s="209"/>
      <c r="FBH17" s="209"/>
      <c r="FBI17" s="209"/>
      <c r="FBJ17" s="209"/>
      <c r="FBK17" s="209"/>
      <c r="FBL17" s="209"/>
      <c r="FBM17" s="209"/>
      <c r="FBN17" s="209"/>
      <c r="FBO17" s="209"/>
      <c r="FBP17" s="209"/>
      <c r="FBQ17" s="209"/>
      <c r="FBR17" s="209"/>
      <c r="FBS17" s="209"/>
      <c r="FBT17" s="209"/>
      <c r="FBU17" s="209"/>
      <c r="FBV17" s="209"/>
      <c r="FBW17" s="209"/>
      <c r="FBX17" s="209"/>
      <c r="FBY17" s="209"/>
      <c r="FBZ17" s="209"/>
      <c r="FCA17" s="209"/>
      <c r="FCB17" s="209"/>
      <c r="FCC17" s="209"/>
      <c r="FCD17" s="209"/>
      <c r="FCE17" s="209"/>
      <c r="FCF17" s="209"/>
      <c r="FCG17" s="209"/>
      <c r="FCH17" s="209"/>
      <c r="FCI17" s="209"/>
      <c r="FCJ17" s="209"/>
      <c r="FCK17" s="209"/>
      <c r="FCL17" s="209"/>
      <c r="FCM17" s="209"/>
      <c r="FCN17" s="209"/>
      <c r="FCO17" s="209"/>
      <c r="FCP17" s="209"/>
      <c r="FCQ17" s="209"/>
      <c r="FCR17" s="209"/>
      <c r="FCS17" s="209"/>
      <c r="FCT17" s="209"/>
      <c r="FCU17" s="209"/>
      <c r="FCV17" s="209"/>
      <c r="FCW17" s="209"/>
      <c r="FCX17" s="209"/>
      <c r="FCY17" s="209"/>
      <c r="FCZ17" s="209"/>
      <c r="FDA17" s="209"/>
      <c r="FDB17" s="209"/>
      <c r="FDC17" s="209"/>
      <c r="FDD17" s="209"/>
      <c r="FDE17" s="209"/>
      <c r="FDF17" s="209"/>
      <c r="FDG17" s="209"/>
      <c r="FDH17" s="209"/>
      <c r="FDI17" s="209"/>
      <c r="FDJ17" s="209"/>
      <c r="FDK17" s="209"/>
      <c r="FDL17" s="209"/>
      <c r="FDM17" s="209"/>
      <c r="FDN17" s="209"/>
      <c r="FDO17" s="209"/>
      <c r="FDP17" s="209"/>
      <c r="FDQ17" s="209"/>
      <c r="FDR17" s="209"/>
      <c r="FDS17" s="209"/>
      <c r="FDT17" s="209"/>
      <c r="FDU17" s="209"/>
      <c r="FDV17" s="209"/>
      <c r="FDW17" s="209"/>
      <c r="FDX17" s="209"/>
      <c r="FDY17" s="209"/>
      <c r="FDZ17" s="209"/>
      <c r="FEA17" s="209"/>
      <c r="FEB17" s="209"/>
      <c r="FEC17" s="209"/>
      <c r="FED17" s="209"/>
      <c r="FEE17" s="209"/>
      <c r="FEF17" s="209"/>
      <c r="FEG17" s="209"/>
      <c r="FEH17" s="209"/>
      <c r="FEI17" s="209"/>
      <c r="FEJ17" s="209"/>
      <c r="FEK17" s="209"/>
      <c r="FEL17" s="209"/>
      <c r="FEM17" s="209"/>
      <c r="FEN17" s="209"/>
      <c r="FEO17" s="209"/>
      <c r="FEP17" s="209"/>
      <c r="FEQ17" s="209"/>
      <c r="FER17" s="209"/>
      <c r="FES17" s="209"/>
      <c r="FET17" s="209"/>
      <c r="FEU17" s="209"/>
      <c r="FEV17" s="209"/>
      <c r="FEW17" s="209"/>
      <c r="FEX17" s="209"/>
      <c r="FEY17" s="209"/>
      <c r="FEZ17" s="209"/>
      <c r="FFA17" s="209"/>
      <c r="FFB17" s="209"/>
      <c r="FFC17" s="209"/>
      <c r="FFD17" s="209"/>
      <c r="FFE17" s="209"/>
      <c r="FFF17" s="209"/>
      <c r="FFG17" s="209"/>
      <c r="FFH17" s="209"/>
      <c r="FFI17" s="209"/>
      <c r="FFJ17" s="209"/>
      <c r="FFK17" s="209"/>
      <c r="FFL17" s="209"/>
      <c r="FFM17" s="209"/>
      <c r="FFN17" s="209"/>
      <c r="FFO17" s="209"/>
      <c r="FFP17" s="209"/>
      <c r="FFQ17" s="209"/>
      <c r="FFR17" s="209"/>
      <c r="FFS17" s="209"/>
      <c r="FFT17" s="209"/>
      <c r="FFU17" s="209"/>
      <c r="FFV17" s="209"/>
      <c r="FFW17" s="209"/>
      <c r="FFX17" s="209"/>
      <c r="FFY17" s="209"/>
      <c r="FFZ17" s="209"/>
      <c r="FGA17" s="209"/>
      <c r="FGB17" s="209"/>
      <c r="FGC17" s="209"/>
      <c r="FGD17" s="209"/>
      <c r="FGE17" s="209"/>
      <c r="FGF17" s="209"/>
      <c r="FGG17" s="209"/>
      <c r="FGH17" s="209"/>
      <c r="FGI17" s="209"/>
      <c r="FGJ17" s="209"/>
      <c r="FGK17" s="209"/>
      <c r="FGL17" s="209"/>
      <c r="FGM17" s="209"/>
      <c r="FGN17" s="209"/>
      <c r="FGO17" s="209"/>
      <c r="FGP17" s="209"/>
      <c r="FGQ17" s="209"/>
      <c r="FGR17" s="209"/>
      <c r="FGS17" s="209"/>
      <c r="FGT17" s="209"/>
      <c r="FGU17" s="209"/>
      <c r="FGV17" s="209"/>
      <c r="FGW17" s="209"/>
      <c r="FGX17" s="209"/>
      <c r="FGY17" s="209"/>
      <c r="FGZ17" s="209"/>
      <c r="FHA17" s="209"/>
      <c r="FHB17" s="209"/>
      <c r="FHC17" s="209"/>
      <c r="FHD17" s="209"/>
      <c r="FHE17" s="209"/>
      <c r="FHF17" s="209"/>
      <c r="FHG17" s="209"/>
      <c r="FHH17" s="209"/>
      <c r="FHI17" s="209"/>
      <c r="FHJ17" s="209"/>
      <c r="FHK17" s="209"/>
      <c r="FHL17" s="209"/>
      <c r="FHM17" s="209"/>
      <c r="FHN17" s="209"/>
      <c r="FHO17" s="209"/>
      <c r="FHP17" s="209"/>
      <c r="FHQ17" s="209"/>
      <c r="FHR17" s="209"/>
      <c r="FHS17" s="209"/>
      <c r="FHT17" s="209"/>
      <c r="FHU17" s="209"/>
      <c r="FHV17" s="209"/>
      <c r="FHW17" s="209"/>
      <c r="FHX17" s="209"/>
      <c r="FHY17" s="209"/>
      <c r="FHZ17" s="209"/>
      <c r="FIA17" s="209"/>
      <c r="FIB17" s="209"/>
      <c r="FIC17" s="209"/>
      <c r="FID17" s="209"/>
      <c r="FIE17" s="209"/>
      <c r="FIF17" s="209"/>
      <c r="FIG17" s="209"/>
      <c r="FIH17" s="209"/>
      <c r="FII17" s="209"/>
      <c r="FIJ17" s="209"/>
      <c r="FIK17" s="209"/>
      <c r="FIL17" s="209"/>
      <c r="FIM17" s="209"/>
      <c r="FIN17" s="209"/>
      <c r="FIO17" s="209"/>
      <c r="FIP17" s="209"/>
      <c r="FIQ17" s="209"/>
      <c r="FIR17" s="209"/>
      <c r="FIS17" s="209"/>
      <c r="FIT17" s="209"/>
      <c r="FIU17" s="209"/>
      <c r="FIV17" s="209"/>
      <c r="FIW17" s="209"/>
      <c r="FIX17" s="209"/>
      <c r="FIY17" s="209"/>
      <c r="FIZ17" s="209"/>
      <c r="FJA17" s="209"/>
      <c r="FJB17" s="209"/>
      <c r="FJC17" s="209"/>
      <c r="FJD17" s="209"/>
      <c r="FJE17" s="209"/>
      <c r="FJF17" s="209"/>
      <c r="FJG17" s="209"/>
      <c r="FJH17" s="209"/>
      <c r="FJI17" s="209"/>
      <c r="FJJ17" s="209"/>
      <c r="FJK17" s="209"/>
      <c r="FJL17" s="209"/>
      <c r="FJM17" s="209"/>
      <c r="FJN17" s="209"/>
      <c r="FJO17" s="209"/>
      <c r="FJP17" s="209"/>
      <c r="FJQ17" s="209"/>
      <c r="FJR17" s="209"/>
      <c r="FJS17" s="209"/>
      <c r="FJT17" s="209"/>
      <c r="FJU17" s="209"/>
      <c r="FJV17" s="209"/>
      <c r="FJW17" s="209"/>
      <c r="FJX17" s="209"/>
      <c r="FJY17" s="209"/>
      <c r="FJZ17" s="209"/>
      <c r="FKA17" s="209"/>
      <c r="FKB17" s="209"/>
      <c r="FKC17" s="209"/>
      <c r="FKD17" s="209"/>
      <c r="FKE17" s="209"/>
      <c r="FKF17" s="209"/>
      <c r="FKG17" s="209"/>
      <c r="FKH17" s="209"/>
      <c r="FKI17" s="209"/>
      <c r="FKJ17" s="209"/>
      <c r="FKK17" s="209"/>
      <c r="FKL17" s="209"/>
      <c r="FKM17" s="209"/>
      <c r="FKN17" s="209"/>
      <c r="FKO17" s="209"/>
      <c r="FKP17" s="209"/>
      <c r="FKQ17" s="209"/>
      <c r="FKR17" s="209"/>
      <c r="FKS17" s="209"/>
      <c r="FKT17" s="209"/>
      <c r="FKU17" s="209"/>
      <c r="FKV17" s="209"/>
      <c r="FKW17" s="209"/>
      <c r="FKX17" s="209"/>
      <c r="FKY17" s="209"/>
      <c r="FKZ17" s="209"/>
      <c r="FLA17" s="209"/>
      <c r="FLB17" s="209"/>
      <c r="FLC17" s="209"/>
      <c r="FLD17" s="209"/>
      <c r="FLE17" s="209"/>
      <c r="FLF17" s="209"/>
      <c r="FLG17" s="209"/>
      <c r="FLH17" s="209"/>
      <c r="FLI17" s="209"/>
      <c r="FLJ17" s="209"/>
      <c r="FLK17" s="209"/>
      <c r="FLL17" s="209"/>
      <c r="FLM17" s="209"/>
      <c r="FLN17" s="209"/>
      <c r="FLO17" s="209"/>
      <c r="FLP17" s="209"/>
      <c r="FLQ17" s="209"/>
      <c r="FLR17" s="209"/>
      <c r="FLS17" s="209"/>
      <c r="FLT17" s="209"/>
      <c r="FLU17" s="209"/>
      <c r="FLV17" s="209"/>
      <c r="FLW17" s="209"/>
      <c r="FLX17" s="209"/>
      <c r="FLY17" s="209"/>
      <c r="FLZ17" s="209"/>
      <c r="FMA17" s="209"/>
      <c r="FMB17" s="209"/>
      <c r="FMC17" s="209"/>
      <c r="FMD17" s="209"/>
      <c r="FME17" s="209"/>
      <c r="FMF17" s="209"/>
      <c r="FMG17" s="209"/>
      <c r="FMH17" s="209"/>
      <c r="FMI17" s="209"/>
      <c r="FMJ17" s="209"/>
      <c r="FMK17" s="209"/>
      <c r="FML17" s="209"/>
      <c r="FMM17" s="209"/>
      <c r="FMN17" s="209"/>
      <c r="FMO17" s="209"/>
      <c r="FMP17" s="209"/>
      <c r="FMQ17" s="209"/>
      <c r="FMR17" s="209"/>
      <c r="FMS17" s="209"/>
      <c r="FMT17" s="209"/>
      <c r="FMU17" s="209"/>
      <c r="FMV17" s="209"/>
      <c r="FMW17" s="209"/>
      <c r="FMX17" s="209"/>
      <c r="FMY17" s="209"/>
      <c r="FMZ17" s="209"/>
      <c r="FNA17" s="209"/>
      <c r="FNB17" s="209"/>
      <c r="FNC17" s="209"/>
      <c r="FND17" s="209"/>
      <c r="FNE17" s="209"/>
      <c r="FNF17" s="209"/>
      <c r="FNG17" s="209"/>
      <c r="FNH17" s="209"/>
      <c r="FNI17" s="209"/>
      <c r="FNJ17" s="209"/>
      <c r="FNK17" s="209"/>
      <c r="FNL17" s="209"/>
      <c r="FNM17" s="209"/>
      <c r="FNN17" s="209"/>
      <c r="FNO17" s="209"/>
      <c r="FNP17" s="209"/>
      <c r="FNQ17" s="209"/>
      <c r="FNR17" s="209"/>
      <c r="FNS17" s="209"/>
      <c r="FNT17" s="209"/>
      <c r="FNU17" s="209"/>
      <c r="FNV17" s="209"/>
      <c r="FNW17" s="209"/>
      <c r="FNX17" s="209"/>
      <c r="FNY17" s="209"/>
      <c r="FNZ17" s="209"/>
      <c r="FOA17" s="209"/>
      <c r="FOB17" s="209"/>
      <c r="FOC17" s="209"/>
      <c r="FOD17" s="209"/>
      <c r="FOE17" s="209"/>
      <c r="FOF17" s="209"/>
      <c r="FOG17" s="209"/>
      <c r="FOH17" s="209"/>
      <c r="FOI17" s="209"/>
      <c r="FOJ17" s="209"/>
      <c r="FOK17" s="209"/>
      <c r="FOL17" s="209"/>
      <c r="FOM17" s="209"/>
      <c r="FON17" s="209"/>
      <c r="FOO17" s="209"/>
      <c r="FOP17" s="209"/>
      <c r="FOQ17" s="209"/>
      <c r="FOR17" s="209"/>
      <c r="FOS17" s="209"/>
      <c r="FOT17" s="209"/>
      <c r="FOU17" s="209"/>
      <c r="FOV17" s="209"/>
      <c r="FOW17" s="209"/>
      <c r="FOX17" s="209"/>
      <c r="FOY17" s="209"/>
      <c r="FOZ17" s="209"/>
      <c r="FPA17" s="209"/>
      <c r="FPB17" s="209"/>
      <c r="FPC17" s="209"/>
      <c r="FPD17" s="209"/>
      <c r="FPE17" s="209"/>
      <c r="FPF17" s="209"/>
      <c r="FPG17" s="209"/>
      <c r="FPH17" s="209"/>
      <c r="FPI17" s="209"/>
      <c r="FPJ17" s="209"/>
      <c r="FPK17" s="209"/>
      <c r="FPL17" s="209"/>
      <c r="FPM17" s="209"/>
      <c r="FPN17" s="209"/>
      <c r="FPO17" s="209"/>
      <c r="FPP17" s="209"/>
      <c r="FPQ17" s="209"/>
      <c r="FPR17" s="209"/>
      <c r="FPS17" s="209"/>
      <c r="FPT17" s="209"/>
      <c r="FPU17" s="209"/>
      <c r="FPV17" s="209"/>
      <c r="FPW17" s="209"/>
      <c r="FPX17" s="209"/>
      <c r="FPY17" s="209"/>
      <c r="FPZ17" s="209"/>
      <c r="FQA17" s="209"/>
      <c r="FQB17" s="209"/>
      <c r="FQC17" s="209"/>
      <c r="FQD17" s="209"/>
      <c r="FQE17" s="209"/>
      <c r="FQF17" s="209"/>
      <c r="FQG17" s="209"/>
      <c r="FQH17" s="209"/>
      <c r="FQI17" s="209"/>
      <c r="FQJ17" s="209"/>
      <c r="FQK17" s="209"/>
      <c r="FQL17" s="209"/>
      <c r="FQM17" s="209"/>
      <c r="FQN17" s="209"/>
      <c r="FQO17" s="209"/>
      <c r="FQP17" s="209"/>
      <c r="FQQ17" s="209"/>
      <c r="FQR17" s="209"/>
      <c r="FQS17" s="209"/>
      <c r="FQT17" s="209"/>
      <c r="FQU17" s="209"/>
      <c r="FQV17" s="209"/>
      <c r="FQW17" s="209"/>
      <c r="FQX17" s="209"/>
      <c r="FQY17" s="209"/>
      <c r="FQZ17" s="209"/>
      <c r="FRA17" s="209"/>
      <c r="FRB17" s="209"/>
      <c r="FRC17" s="209"/>
      <c r="FRD17" s="209"/>
      <c r="FRE17" s="209"/>
      <c r="FRF17" s="209"/>
      <c r="FRG17" s="209"/>
      <c r="FRH17" s="209"/>
      <c r="FRI17" s="209"/>
      <c r="FRJ17" s="209"/>
      <c r="FRK17" s="209"/>
      <c r="FRL17" s="209"/>
      <c r="FRM17" s="209"/>
      <c r="FRN17" s="209"/>
      <c r="FRO17" s="209"/>
      <c r="FRP17" s="209"/>
      <c r="FRQ17" s="209"/>
      <c r="FRR17" s="209"/>
      <c r="FRS17" s="209"/>
      <c r="FRT17" s="209"/>
      <c r="FRU17" s="209"/>
      <c r="FRV17" s="209"/>
      <c r="FRW17" s="209"/>
      <c r="FRX17" s="209"/>
      <c r="FRY17" s="209"/>
      <c r="FRZ17" s="209"/>
      <c r="FSA17" s="209"/>
      <c r="FSB17" s="209"/>
      <c r="FSC17" s="209"/>
      <c r="FSD17" s="209"/>
      <c r="FSE17" s="209"/>
      <c r="FSF17" s="209"/>
      <c r="FSG17" s="209"/>
      <c r="FSH17" s="209"/>
      <c r="FSI17" s="209"/>
      <c r="FSJ17" s="209"/>
      <c r="FSK17" s="209"/>
      <c r="FSL17" s="209"/>
      <c r="FSM17" s="209"/>
      <c r="FSN17" s="209"/>
      <c r="FSO17" s="209"/>
      <c r="FSP17" s="209"/>
      <c r="FSQ17" s="209"/>
      <c r="FSR17" s="209"/>
      <c r="FSS17" s="209"/>
      <c r="FST17" s="209"/>
      <c r="FSU17" s="209"/>
      <c r="FSV17" s="209"/>
      <c r="FSW17" s="209"/>
      <c r="FSX17" s="209"/>
      <c r="FSY17" s="209"/>
      <c r="FSZ17" s="209"/>
      <c r="FTA17" s="209"/>
      <c r="FTB17" s="209"/>
      <c r="FTC17" s="209"/>
      <c r="FTD17" s="209"/>
      <c r="FTE17" s="209"/>
      <c r="FTF17" s="209"/>
      <c r="FTG17" s="209"/>
      <c r="FTH17" s="209"/>
      <c r="FTI17" s="209"/>
      <c r="FTJ17" s="209"/>
      <c r="FTK17" s="209"/>
      <c r="FTL17" s="209"/>
      <c r="FTM17" s="209"/>
      <c r="FTN17" s="209"/>
      <c r="FTO17" s="209"/>
      <c r="FTP17" s="209"/>
      <c r="FTQ17" s="209"/>
      <c r="FTR17" s="209"/>
      <c r="FTS17" s="209"/>
      <c r="FTT17" s="209"/>
      <c r="FTU17" s="209"/>
      <c r="FTV17" s="209"/>
      <c r="FTW17" s="209"/>
      <c r="FTX17" s="209"/>
      <c r="FTY17" s="209"/>
      <c r="FTZ17" s="209"/>
      <c r="FUA17" s="209"/>
      <c r="FUB17" s="209"/>
      <c r="FUC17" s="209"/>
      <c r="FUD17" s="209"/>
      <c r="FUE17" s="209"/>
      <c r="FUF17" s="209"/>
      <c r="FUG17" s="209"/>
      <c r="FUH17" s="209"/>
      <c r="FUI17" s="209"/>
      <c r="FUJ17" s="209"/>
      <c r="FUK17" s="209"/>
      <c r="FUL17" s="209"/>
      <c r="FUM17" s="209"/>
      <c r="FUN17" s="209"/>
      <c r="FUO17" s="209"/>
      <c r="FUP17" s="209"/>
      <c r="FUQ17" s="209"/>
      <c r="FUR17" s="209"/>
      <c r="FUS17" s="209"/>
      <c r="FUT17" s="209"/>
      <c r="FUU17" s="209"/>
      <c r="FUV17" s="209"/>
      <c r="FUW17" s="209"/>
      <c r="FUX17" s="209"/>
      <c r="FUY17" s="209"/>
      <c r="FUZ17" s="209"/>
      <c r="FVA17" s="209"/>
      <c r="FVB17" s="209"/>
      <c r="FVC17" s="209"/>
      <c r="FVD17" s="209"/>
      <c r="FVE17" s="209"/>
      <c r="FVF17" s="209"/>
      <c r="FVG17" s="209"/>
      <c r="FVH17" s="209"/>
      <c r="FVI17" s="209"/>
      <c r="FVJ17" s="209"/>
      <c r="FVK17" s="209"/>
      <c r="FVL17" s="209"/>
      <c r="FVM17" s="209"/>
      <c r="FVN17" s="209"/>
      <c r="FVO17" s="209"/>
      <c r="FVP17" s="209"/>
      <c r="FVQ17" s="209"/>
      <c r="FVR17" s="209"/>
      <c r="FVS17" s="209"/>
      <c r="FVT17" s="209"/>
      <c r="FVU17" s="209"/>
      <c r="FVV17" s="209"/>
      <c r="FVW17" s="209"/>
      <c r="FVX17" s="209"/>
      <c r="FVY17" s="209"/>
      <c r="FVZ17" s="209"/>
      <c r="FWA17" s="209"/>
      <c r="FWB17" s="209"/>
      <c r="FWC17" s="209"/>
      <c r="FWD17" s="209"/>
      <c r="FWE17" s="209"/>
      <c r="FWF17" s="209"/>
      <c r="FWG17" s="209"/>
      <c r="FWH17" s="209"/>
      <c r="FWI17" s="209"/>
      <c r="FWJ17" s="209"/>
      <c r="FWK17" s="209"/>
      <c r="FWL17" s="209"/>
      <c r="FWM17" s="209"/>
      <c r="FWN17" s="209"/>
      <c r="FWO17" s="209"/>
      <c r="FWP17" s="209"/>
      <c r="FWQ17" s="209"/>
      <c r="FWR17" s="209"/>
      <c r="FWS17" s="209"/>
      <c r="FWT17" s="209"/>
      <c r="FWU17" s="209"/>
      <c r="FWV17" s="209"/>
      <c r="FWW17" s="209"/>
      <c r="FWX17" s="209"/>
      <c r="FWY17" s="209"/>
      <c r="FWZ17" s="209"/>
      <c r="FXA17" s="209"/>
      <c r="FXB17" s="209"/>
      <c r="FXC17" s="209"/>
      <c r="FXD17" s="209"/>
      <c r="FXE17" s="209"/>
      <c r="FXF17" s="209"/>
      <c r="FXG17" s="209"/>
      <c r="FXH17" s="209"/>
      <c r="FXI17" s="209"/>
      <c r="FXJ17" s="209"/>
      <c r="FXK17" s="209"/>
      <c r="FXL17" s="209"/>
      <c r="FXM17" s="209"/>
      <c r="FXN17" s="209"/>
      <c r="FXO17" s="209"/>
      <c r="FXP17" s="209"/>
      <c r="FXQ17" s="209"/>
      <c r="FXR17" s="209"/>
      <c r="FXS17" s="209"/>
      <c r="FXT17" s="209"/>
      <c r="FXU17" s="209"/>
      <c r="FXV17" s="209"/>
      <c r="FXW17" s="209"/>
      <c r="FXX17" s="209"/>
      <c r="FXY17" s="209"/>
      <c r="FXZ17" s="209"/>
      <c r="FYA17" s="209"/>
      <c r="FYB17" s="209"/>
      <c r="FYC17" s="209"/>
      <c r="FYD17" s="209"/>
      <c r="FYE17" s="209"/>
      <c r="FYF17" s="209"/>
      <c r="FYG17" s="209"/>
      <c r="FYH17" s="209"/>
      <c r="FYI17" s="209"/>
      <c r="FYJ17" s="209"/>
      <c r="FYK17" s="209"/>
      <c r="FYL17" s="209"/>
      <c r="FYM17" s="209"/>
      <c r="FYN17" s="209"/>
      <c r="FYO17" s="209"/>
      <c r="FYP17" s="209"/>
      <c r="FYQ17" s="209"/>
      <c r="FYR17" s="209"/>
      <c r="FYS17" s="209"/>
      <c r="FYT17" s="209"/>
      <c r="FYU17" s="209"/>
      <c r="FYV17" s="209"/>
      <c r="FYW17" s="209"/>
      <c r="FYX17" s="209"/>
      <c r="FYY17" s="209"/>
      <c r="FYZ17" s="209"/>
      <c r="FZA17" s="209"/>
      <c r="FZB17" s="209"/>
      <c r="FZC17" s="209"/>
      <c r="FZD17" s="209"/>
      <c r="FZE17" s="209"/>
      <c r="FZF17" s="209"/>
      <c r="FZG17" s="209"/>
      <c r="FZH17" s="209"/>
      <c r="FZI17" s="209"/>
      <c r="FZJ17" s="209"/>
      <c r="FZK17" s="209"/>
      <c r="FZL17" s="209"/>
      <c r="FZM17" s="209"/>
      <c r="FZN17" s="209"/>
      <c r="FZO17" s="209"/>
      <c r="FZP17" s="209"/>
      <c r="FZQ17" s="209"/>
      <c r="FZR17" s="209"/>
      <c r="FZS17" s="209"/>
      <c r="FZT17" s="209"/>
      <c r="FZU17" s="209"/>
      <c r="FZV17" s="209"/>
      <c r="FZW17" s="209"/>
      <c r="FZX17" s="209"/>
      <c r="FZY17" s="209"/>
      <c r="FZZ17" s="209"/>
      <c r="GAA17" s="209"/>
      <c r="GAB17" s="209"/>
      <c r="GAC17" s="209"/>
      <c r="GAD17" s="209"/>
      <c r="GAE17" s="209"/>
      <c r="GAF17" s="209"/>
      <c r="GAG17" s="209"/>
      <c r="GAH17" s="209"/>
      <c r="GAI17" s="209"/>
      <c r="GAJ17" s="209"/>
      <c r="GAK17" s="209"/>
      <c r="GAL17" s="209"/>
      <c r="GAM17" s="209"/>
      <c r="GAN17" s="209"/>
      <c r="GAO17" s="209"/>
      <c r="GAP17" s="209"/>
      <c r="GAQ17" s="209"/>
      <c r="GAR17" s="209"/>
      <c r="GAS17" s="209"/>
      <c r="GAT17" s="209"/>
      <c r="GAU17" s="209"/>
      <c r="GAV17" s="209"/>
      <c r="GAW17" s="209"/>
      <c r="GAX17" s="209"/>
      <c r="GAY17" s="209"/>
      <c r="GAZ17" s="209"/>
      <c r="GBA17" s="209"/>
      <c r="GBB17" s="209"/>
      <c r="GBC17" s="209"/>
      <c r="GBD17" s="209"/>
      <c r="GBE17" s="209"/>
      <c r="GBF17" s="209"/>
      <c r="GBG17" s="209"/>
      <c r="GBH17" s="209"/>
      <c r="GBI17" s="209"/>
      <c r="GBJ17" s="209"/>
      <c r="GBK17" s="209"/>
      <c r="GBL17" s="209"/>
      <c r="GBM17" s="209"/>
      <c r="GBN17" s="209"/>
      <c r="GBO17" s="209"/>
      <c r="GBP17" s="209"/>
      <c r="GBQ17" s="209"/>
      <c r="GBR17" s="209"/>
      <c r="GBS17" s="209"/>
      <c r="GBT17" s="209"/>
      <c r="GBU17" s="209"/>
      <c r="GBV17" s="209"/>
      <c r="GBW17" s="209"/>
      <c r="GBX17" s="209"/>
      <c r="GBY17" s="209"/>
      <c r="GBZ17" s="209"/>
      <c r="GCA17" s="209"/>
      <c r="GCB17" s="209"/>
      <c r="GCC17" s="209"/>
      <c r="GCD17" s="209"/>
      <c r="GCE17" s="209"/>
      <c r="GCF17" s="209"/>
      <c r="GCG17" s="209"/>
      <c r="GCH17" s="209"/>
      <c r="GCI17" s="209"/>
      <c r="GCJ17" s="209"/>
      <c r="GCK17" s="209"/>
      <c r="GCL17" s="209"/>
      <c r="GCM17" s="209"/>
      <c r="GCN17" s="209"/>
      <c r="GCO17" s="209"/>
      <c r="GCP17" s="209"/>
      <c r="GCQ17" s="209"/>
      <c r="GCR17" s="209"/>
      <c r="GCS17" s="209"/>
      <c r="GCT17" s="209"/>
      <c r="GCU17" s="209"/>
      <c r="GCV17" s="209"/>
      <c r="GCW17" s="209"/>
      <c r="GCX17" s="209"/>
      <c r="GCY17" s="209"/>
      <c r="GCZ17" s="209"/>
      <c r="GDA17" s="209"/>
      <c r="GDB17" s="209"/>
      <c r="GDC17" s="209"/>
      <c r="GDD17" s="209"/>
      <c r="GDE17" s="209"/>
      <c r="GDF17" s="209"/>
      <c r="GDG17" s="209"/>
      <c r="GDH17" s="209"/>
      <c r="GDI17" s="209"/>
      <c r="GDJ17" s="209"/>
      <c r="GDK17" s="209"/>
      <c r="GDL17" s="209"/>
      <c r="GDM17" s="209"/>
      <c r="GDN17" s="209"/>
      <c r="GDO17" s="209"/>
      <c r="GDP17" s="209"/>
      <c r="GDQ17" s="209"/>
      <c r="GDR17" s="209"/>
      <c r="GDS17" s="209"/>
      <c r="GDT17" s="209"/>
      <c r="GDU17" s="209"/>
      <c r="GDV17" s="209"/>
      <c r="GDW17" s="209"/>
      <c r="GDX17" s="209"/>
      <c r="GDY17" s="209"/>
      <c r="GDZ17" s="209"/>
      <c r="GEA17" s="209"/>
      <c r="GEB17" s="209"/>
      <c r="GEC17" s="209"/>
      <c r="GED17" s="209"/>
      <c r="GEE17" s="209"/>
      <c r="GEF17" s="209"/>
      <c r="GEG17" s="209"/>
      <c r="GEH17" s="209"/>
      <c r="GEI17" s="209"/>
      <c r="GEJ17" s="209"/>
      <c r="GEK17" s="209"/>
      <c r="GEL17" s="209"/>
      <c r="GEM17" s="209"/>
      <c r="GEN17" s="209"/>
      <c r="GEO17" s="209"/>
      <c r="GEP17" s="209"/>
      <c r="GEQ17" s="209"/>
      <c r="GER17" s="209"/>
      <c r="GES17" s="209"/>
      <c r="GET17" s="209"/>
      <c r="GEU17" s="209"/>
      <c r="GEV17" s="209"/>
      <c r="GEW17" s="209"/>
      <c r="GEX17" s="209"/>
      <c r="GEY17" s="209"/>
      <c r="GEZ17" s="209"/>
      <c r="GFA17" s="209"/>
      <c r="GFB17" s="209"/>
      <c r="GFC17" s="209"/>
      <c r="GFD17" s="209"/>
      <c r="GFE17" s="209"/>
      <c r="GFF17" s="209"/>
      <c r="GFG17" s="209"/>
      <c r="GFH17" s="209"/>
      <c r="GFI17" s="209"/>
      <c r="GFJ17" s="209"/>
      <c r="GFK17" s="209"/>
      <c r="GFL17" s="209"/>
      <c r="GFM17" s="209"/>
      <c r="GFN17" s="209"/>
      <c r="GFO17" s="209"/>
      <c r="GFP17" s="209"/>
      <c r="GFQ17" s="209"/>
      <c r="GFR17" s="209"/>
      <c r="GFS17" s="209"/>
      <c r="GFT17" s="209"/>
      <c r="GFU17" s="209"/>
      <c r="GFV17" s="209"/>
      <c r="GFW17" s="209"/>
      <c r="GFX17" s="209"/>
      <c r="GFY17" s="209"/>
      <c r="GFZ17" s="209"/>
      <c r="GGA17" s="209"/>
      <c r="GGB17" s="209"/>
      <c r="GGC17" s="209"/>
      <c r="GGD17" s="209"/>
      <c r="GGE17" s="209"/>
      <c r="GGF17" s="209"/>
      <c r="GGG17" s="209"/>
      <c r="GGH17" s="209"/>
      <c r="GGI17" s="209"/>
      <c r="GGJ17" s="209"/>
      <c r="GGK17" s="209"/>
      <c r="GGL17" s="209"/>
      <c r="GGM17" s="209"/>
      <c r="GGN17" s="209"/>
      <c r="GGO17" s="209"/>
      <c r="GGP17" s="209"/>
      <c r="GGQ17" s="209"/>
      <c r="GGR17" s="209"/>
      <c r="GGS17" s="209"/>
      <c r="GGT17" s="209"/>
      <c r="GGU17" s="209"/>
      <c r="GGV17" s="209"/>
      <c r="GGW17" s="209"/>
      <c r="GGX17" s="209"/>
      <c r="GGY17" s="209"/>
      <c r="GGZ17" s="209"/>
      <c r="GHA17" s="209"/>
      <c r="GHB17" s="209"/>
      <c r="GHC17" s="209"/>
      <c r="GHD17" s="209"/>
      <c r="GHE17" s="209"/>
      <c r="GHF17" s="209"/>
      <c r="GHG17" s="209"/>
      <c r="GHH17" s="209"/>
      <c r="GHI17" s="209"/>
      <c r="GHJ17" s="209"/>
      <c r="GHK17" s="209"/>
      <c r="GHL17" s="209"/>
      <c r="GHM17" s="209"/>
      <c r="GHN17" s="209"/>
      <c r="GHO17" s="209"/>
      <c r="GHP17" s="209"/>
      <c r="GHQ17" s="209"/>
      <c r="GHR17" s="209"/>
      <c r="GHS17" s="209"/>
      <c r="GHT17" s="209"/>
      <c r="GHU17" s="209"/>
      <c r="GHV17" s="209"/>
      <c r="GHW17" s="209"/>
      <c r="GHX17" s="209"/>
      <c r="GHY17" s="209"/>
      <c r="GHZ17" s="209"/>
      <c r="GIA17" s="209"/>
      <c r="GIB17" s="209"/>
      <c r="GIC17" s="209"/>
      <c r="GID17" s="209"/>
      <c r="GIE17" s="209"/>
      <c r="GIF17" s="209"/>
      <c r="GIG17" s="209"/>
      <c r="GIH17" s="209"/>
      <c r="GII17" s="209"/>
      <c r="GIJ17" s="209"/>
      <c r="GIK17" s="209"/>
      <c r="GIL17" s="209"/>
      <c r="GIM17" s="209"/>
      <c r="GIN17" s="209"/>
      <c r="GIO17" s="209"/>
      <c r="GIP17" s="209"/>
      <c r="GIQ17" s="209"/>
      <c r="GIR17" s="209"/>
      <c r="GIS17" s="209"/>
      <c r="GIT17" s="209"/>
      <c r="GIU17" s="209"/>
      <c r="GIV17" s="209"/>
      <c r="GIW17" s="209"/>
      <c r="GIX17" s="209"/>
      <c r="GIY17" s="209"/>
      <c r="GIZ17" s="209"/>
      <c r="GJA17" s="209"/>
      <c r="GJB17" s="209"/>
      <c r="GJC17" s="209"/>
      <c r="GJD17" s="209"/>
      <c r="GJE17" s="209"/>
      <c r="GJF17" s="209"/>
      <c r="GJG17" s="209"/>
      <c r="GJH17" s="209"/>
      <c r="GJI17" s="209"/>
      <c r="GJJ17" s="209"/>
      <c r="GJK17" s="209"/>
      <c r="GJL17" s="209"/>
      <c r="GJM17" s="209"/>
      <c r="GJN17" s="209"/>
      <c r="GJO17" s="209"/>
      <c r="GJP17" s="209"/>
      <c r="GJQ17" s="209"/>
      <c r="GJR17" s="209"/>
      <c r="GJS17" s="209"/>
      <c r="GJT17" s="209"/>
      <c r="GJU17" s="209"/>
      <c r="GJV17" s="209"/>
      <c r="GJW17" s="209"/>
      <c r="GJX17" s="209"/>
      <c r="GJY17" s="209"/>
      <c r="GJZ17" s="209"/>
      <c r="GKA17" s="209"/>
      <c r="GKB17" s="209"/>
      <c r="GKC17" s="209"/>
      <c r="GKD17" s="209"/>
      <c r="GKE17" s="209"/>
      <c r="GKF17" s="209"/>
      <c r="GKG17" s="209"/>
      <c r="GKH17" s="209"/>
      <c r="GKI17" s="209"/>
      <c r="GKJ17" s="209"/>
      <c r="GKK17" s="209"/>
      <c r="GKL17" s="209"/>
      <c r="GKM17" s="209"/>
      <c r="GKN17" s="209"/>
      <c r="GKO17" s="209"/>
      <c r="GKP17" s="209"/>
      <c r="GKQ17" s="209"/>
      <c r="GKR17" s="209"/>
      <c r="GKS17" s="209"/>
      <c r="GKT17" s="209"/>
      <c r="GKU17" s="209"/>
      <c r="GKV17" s="209"/>
      <c r="GKW17" s="209"/>
      <c r="GKX17" s="209"/>
      <c r="GKY17" s="209"/>
      <c r="GKZ17" s="209"/>
      <c r="GLA17" s="209"/>
      <c r="GLB17" s="209"/>
      <c r="GLC17" s="209"/>
      <c r="GLD17" s="209"/>
      <c r="GLE17" s="209"/>
      <c r="GLF17" s="209"/>
      <c r="GLG17" s="209"/>
      <c r="GLH17" s="209"/>
      <c r="GLI17" s="209"/>
      <c r="GLJ17" s="209"/>
      <c r="GLK17" s="209"/>
      <c r="GLL17" s="209"/>
      <c r="GLM17" s="209"/>
      <c r="GLN17" s="209"/>
      <c r="GLO17" s="209"/>
      <c r="GLP17" s="209"/>
      <c r="GLQ17" s="209"/>
      <c r="GLR17" s="209"/>
      <c r="GLS17" s="209"/>
      <c r="GLT17" s="209"/>
      <c r="GLU17" s="209"/>
      <c r="GLV17" s="209"/>
      <c r="GLW17" s="209"/>
      <c r="GLX17" s="209"/>
      <c r="GLY17" s="209"/>
      <c r="GLZ17" s="209"/>
      <c r="GMA17" s="209"/>
      <c r="GMB17" s="209"/>
      <c r="GMC17" s="209"/>
      <c r="GMD17" s="209"/>
      <c r="GME17" s="209"/>
      <c r="GMF17" s="209"/>
      <c r="GMG17" s="209"/>
      <c r="GMH17" s="209"/>
      <c r="GMI17" s="209"/>
      <c r="GMJ17" s="209"/>
      <c r="GMK17" s="209"/>
      <c r="GML17" s="209"/>
      <c r="GMM17" s="209"/>
      <c r="GMN17" s="209"/>
      <c r="GMO17" s="209"/>
      <c r="GMP17" s="209"/>
      <c r="GMQ17" s="209"/>
      <c r="GMR17" s="209"/>
      <c r="GMS17" s="209"/>
      <c r="GMT17" s="209"/>
      <c r="GMU17" s="209"/>
      <c r="GMV17" s="209"/>
      <c r="GMW17" s="209"/>
      <c r="GMX17" s="209"/>
      <c r="GMY17" s="209"/>
      <c r="GMZ17" s="209"/>
      <c r="GNA17" s="209"/>
      <c r="GNB17" s="209"/>
      <c r="GNC17" s="209"/>
      <c r="GND17" s="209"/>
      <c r="GNE17" s="209"/>
      <c r="GNF17" s="209"/>
      <c r="GNG17" s="209"/>
      <c r="GNH17" s="209"/>
      <c r="GNI17" s="209"/>
      <c r="GNJ17" s="209"/>
      <c r="GNK17" s="209"/>
      <c r="GNL17" s="209"/>
      <c r="GNM17" s="209"/>
      <c r="GNN17" s="209"/>
      <c r="GNO17" s="209"/>
      <c r="GNP17" s="209"/>
      <c r="GNQ17" s="209"/>
      <c r="GNR17" s="209"/>
      <c r="GNS17" s="209"/>
      <c r="GNT17" s="209"/>
      <c r="GNU17" s="209"/>
      <c r="GNV17" s="209"/>
      <c r="GNW17" s="209"/>
      <c r="GNX17" s="209"/>
      <c r="GNY17" s="209"/>
      <c r="GNZ17" s="209"/>
      <c r="GOA17" s="209"/>
      <c r="GOB17" s="209"/>
      <c r="GOC17" s="209"/>
      <c r="GOD17" s="209"/>
      <c r="GOE17" s="209"/>
      <c r="GOF17" s="209"/>
      <c r="GOG17" s="209"/>
      <c r="GOH17" s="209"/>
      <c r="GOI17" s="209"/>
      <c r="GOJ17" s="209"/>
      <c r="GOK17" s="209"/>
      <c r="GOL17" s="209"/>
      <c r="GOM17" s="209"/>
      <c r="GON17" s="209"/>
      <c r="GOO17" s="209"/>
      <c r="GOP17" s="209"/>
      <c r="GOQ17" s="209"/>
      <c r="GOR17" s="209"/>
      <c r="GOS17" s="209"/>
      <c r="GOT17" s="209"/>
      <c r="GOU17" s="209"/>
      <c r="GOV17" s="209"/>
      <c r="GOW17" s="209"/>
      <c r="GOX17" s="209"/>
      <c r="GOY17" s="209"/>
      <c r="GOZ17" s="209"/>
      <c r="GPA17" s="209"/>
      <c r="GPB17" s="209"/>
      <c r="GPC17" s="209"/>
      <c r="GPD17" s="209"/>
      <c r="GPE17" s="209"/>
      <c r="GPF17" s="209"/>
      <c r="GPG17" s="209"/>
      <c r="GPH17" s="209"/>
      <c r="GPI17" s="209"/>
      <c r="GPJ17" s="209"/>
      <c r="GPK17" s="209"/>
      <c r="GPL17" s="209"/>
      <c r="GPM17" s="209"/>
      <c r="GPN17" s="209"/>
      <c r="GPO17" s="209"/>
      <c r="GPP17" s="209"/>
      <c r="GPQ17" s="209"/>
      <c r="GPR17" s="209"/>
      <c r="GPS17" s="209"/>
      <c r="GPT17" s="209"/>
      <c r="GPU17" s="209"/>
      <c r="GPV17" s="209"/>
      <c r="GPW17" s="209"/>
      <c r="GPX17" s="209"/>
      <c r="GPY17" s="209"/>
      <c r="GPZ17" s="209"/>
      <c r="GQA17" s="209"/>
      <c r="GQB17" s="209"/>
      <c r="GQC17" s="209"/>
      <c r="GQD17" s="209"/>
      <c r="GQE17" s="209"/>
      <c r="GQF17" s="209"/>
      <c r="GQG17" s="209"/>
      <c r="GQH17" s="209"/>
      <c r="GQI17" s="209"/>
      <c r="GQJ17" s="209"/>
      <c r="GQK17" s="209"/>
      <c r="GQL17" s="209"/>
      <c r="GQM17" s="209"/>
      <c r="GQN17" s="209"/>
      <c r="GQO17" s="209"/>
      <c r="GQP17" s="209"/>
      <c r="GQQ17" s="209"/>
      <c r="GQR17" s="209"/>
      <c r="GQS17" s="209"/>
      <c r="GQT17" s="209"/>
      <c r="GQU17" s="209"/>
      <c r="GQV17" s="209"/>
      <c r="GQW17" s="209"/>
      <c r="GQX17" s="209"/>
      <c r="GQY17" s="209"/>
      <c r="GQZ17" s="209"/>
      <c r="GRA17" s="209"/>
      <c r="GRB17" s="209"/>
      <c r="GRC17" s="209"/>
      <c r="GRD17" s="209"/>
      <c r="GRE17" s="209"/>
      <c r="GRF17" s="209"/>
      <c r="GRG17" s="209"/>
      <c r="GRH17" s="209"/>
      <c r="GRI17" s="209"/>
      <c r="GRJ17" s="209"/>
      <c r="GRK17" s="209"/>
      <c r="GRL17" s="209"/>
      <c r="GRM17" s="209"/>
      <c r="GRN17" s="209"/>
      <c r="GRO17" s="209"/>
      <c r="GRP17" s="209"/>
      <c r="GRQ17" s="209"/>
      <c r="GRR17" s="209"/>
      <c r="GRS17" s="209"/>
      <c r="GRT17" s="209"/>
      <c r="GRU17" s="209"/>
      <c r="GRV17" s="209"/>
      <c r="GRW17" s="209"/>
      <c r="GRX17" s="209"/>
      <c r="GRY17" s="209"/>
      <c r="GRZ17" s="209"/>
      <c r="GSA17" s="209"/>
      <c r="GSB17" s="209"/>
      <c r="GSC17" s="209"/>
      <c r="GSD17" s="209"/>
      <c r="GSE17" s="209"/>
      <c r="GSF17" s="209"/>
      <c r="GSG17" s="209"/>
      <c r="GSH17" s="209"/>
      <c r="GSI17" s="209"/>
      <c r="GSJ17" s="209"/>
      <c r="GSK17" s="209"/>
      <c r="GSL17" s="209"/>
      <c r="GSM17" s="209"/>
      <c r="GSN17" s="209"/>
      <c r="GSO17" s="209"/>
      <c r="GSP17" s="209"/>
      <c r="GSQ17" s="209"/>
      <c r="GSR17" s="209"/>
      <c r="GSS17" s="209"/>
      <c r="GST17" s="209"/>
      <c r="GSU17" s="209"/>
      <c r="GSV17" s="209"/>
      <c r="GSW17" s="209"/>
      <c r="GSX17" s="209"/>
      <c r="GSY17" s="209"/>
      <c r="GSZ17" s="209"/>
      <c r="GTA17" s="209"/>
      <c r="GTB17" s="209"/>
      <c r="GTC17" s="209"/>
      <c r="GTD17" s="209"/>
      <c r="GTE17" s="209"/>
      <c r="GTF17" s="209"/>
      <c r="GTG17" s="209"/>
      <c r="GTH17" s="209"/>
      <c r="GTI17" s="209"/>
      <c r="GTJ17" s="209"/>
      <c r="GTK17" s="209"/>
      <c r="GTL17" s="209"/>
      <c r="GTM17" s="209"/>
      <c r="GTN17" s="209"/>
      <c r="GTO17" s="209"/>
      <c r="GTP17" s="209"/>
      <c r="GTQ17" s="209"/>
      <c r="GTR17" s="209"/>
      <c r="GTS17" s="209"/>
      <c r="GTT17" s="209"/>
      <c r="GTU17" s="209"/>
      <c r="GTV17" s="209"/>
      <c r="GTW17" s="209"/>
      <c r="GTX17" s="209"/>
      <c r="GTY17" s="209"/>
      <c r="GTZ17" s="209"/>
      <c r="GUA17" s="209"/>
      <c r="GUB17" s="209"/>
      <c r="GUC17" s="209"/>
      <c r="GUD17" s="209"/>
      <c r="GUE17" s="209"/>
      <c r="GUF17" s="209"/>
      <c r="GUG17" s="209"/>
      <c r="GUH17" s="209"/>
      <c r="GUI17" s="209"/>
      <c r="GUJ17" s="209"/>
      <c r="GUK17" s="209"/>
      <c r="GUL17" s="209"/>
      <c r="GUM17" s="209"/>
      <c r="GUN17" s="209"/>
      <c r="GUO17" s="209"/>
      <c r="GUP17" s="209"/>
      <c r="GUQ17" s="209"/>
      <c r="GUR17" s="209"/>
      <c r="GUS17" s="209"/>
      <c r="GUT17" s="209"/>
      <c r="GUU17" s="209"/>
      <c r="GUV17" s="209"/>
      <c r="GUW17" s="209"/>
      <c r="GUX17" s="209"/>
      <c r="GUY17" s="209"/>
      <c r="GUZ17" s="209"/>
      <c r="GVA17" s="209"/>
      <c r="GVB17" s="209"/>
      <c r="GVC17" s="209"/>
      <c r="GVD17" s="209"/>
      <c r="GVE17" s="209"/>
      <c r="GVF17" s="209"/>
      <c r="GVG17" s="209"/>
      <c r="GVH17" s="209"/>
      <c r="GVI17" s="209"/>
      <c r="GVJ17" s="209"/>
      <c r="GVK17" s="209"/>
      <c r="GVL17" s="209"/>
      <c r="GVM17" s="209"/>
      <c r="GVN17" s="209"/>
      <c r="GVO17" s="209"/>
      <c r="GVP17" s="209"/>
      <c r="GVQ17" s="209"/>
      <c r="GVR17" s="209"/>
      <c r="GVS17" s="209"/>
      <c r="GVT17" s="209"/>
      <c r="GVU17" s="209"/>
      <c r="GVV17" s="209"/>
      <c r="GVW17" s="209"/>
      <c r="GVX17" s="209"/>
      <c r="GVY17" s="209"/>
      <c r="GVZ17" s="209"/>
      <c r="GWA17" s="209"/>
      <c r="GWB17" s="209"/>
      <c r="GWC17" s="209"/>
      <c r="GWD17" s="209"/>
      <c r="GWE17" s="209"/>
      <c r="GWF17" s="209"/>
      <c r="GWG17" s="209"/>
      <c r="GWH17" s="209"/>
      <c r="GWI17" s="209"/>
      <c r="GWJ17" s="209"/>
      <c r="GWK17" s="209"/>
      <c r="GWL17" s="209"/>
      <c r="GWM17" s="209"/>
      <c r="GWN17" s="209"/>
      <c r="GWO17" s="209"/>
      <c r="GWP17" s="209"/>
      <c r="GWQ17" s="209"/>
      <c r="GWR17" s="209"/>
      <c r="GWS17" s="209"/>
      <c r="GWT17" s="209"/>
      <c r="GWU17" s="209"/>
      <c r="GWV17" s="209"/>
      <c r="GWW17" s="209"/>
      <c r="GWX17" s="209"/>
      <c r="GWY17" s="209"/>
      <c r="GWZ17" s="209"/>
      <c r="GXA17" s="209"/>
      <c r="GXB17" s="209"/>
      <c r="GXC17" s="209"/>
      <c r="GXD17" s="209"/>
      <c r="GXE17" s="209"/>
      <c r="GXF17" s="209"/>
      <c r="GXG17" s="209"/>
      <c r="GXH17" s="209"/>
      <c r="GXI17" s="209"/>
      <c r="GXJ17" s="209"/>
      <c r="GXK17" s="209"/>
      <c r="GXL17" s="209"/>
      <c r="GXM17" s="209"/>
      <c r="GXN17" s="209"/>
      <c r="GXO17" s="209"/>
      <c r="GXP17" s="209"/>
      <c r="GXQ17" s="209"/>
      <c r="GXR17" s="209"/>
      <c r="GXS17" s="209"/>
      <c r="GXT17" s="209"/>
      <c r="GXU17" s="209"/>
      <c r="GXV17" s="209"/>
      <c r="GXW17" s="209"/>
      <c r="GXX17" s="209"/>
      <c r="GXY17" s="209"/>
      <c r="GXZ17" s="209"/>
      <c r="GYA17" s="209"/>
      <c r="GYB17" s="209"/>
      <c r="GYC17" s="209"/>
      <c r="GYD17" s="209"/>
      <c r="GYE17" s="209"/>
      <c r="GYF17" s="209"/>
      <c r="GYG17" s="209"/>
      <c r="GYH17" s="209"/>
      <c r="GYI17" s="209"/>
      <c r="GYJ17" s="209"/>
      <c r="GYK17" s="209"/>
      <c r="GYL17" s="209"/>
      <c r="GYM17" s="209"/>
      <c r="GYN17" s="209"/>
      <c r="GYO17" s="209"/>
      <c r="GYP17" s="209"/>
      <c r="GYQ17" s="209"/>
      <c r="GYR17" s="209"/>
      <c r="GYS17" s="209"/>
      <c r="GYT17" s="209"/>
      <c r="GYU17" s="209"/>
      <c r="GYV17" s="209"/>
      <c r="GYW17" s="209"/>
      <c r="GYX17" s="209"/>
      <c r="GYY17" s="209"/>
      <c r="GYZ17" s="209"/>
      <c r="GZA17" s="209"/>
      <c r="GZB17" s="209"/>
      <c r="GZC17" s="209"/>
      <c r="GZD17" s="209"/>
      <c r="GZE17" s="209"/>
      <c r="GZF17" s="209"/>
      <c r="GZG17" s="209"/>
      <c r="GZH17" s="209"/>
      <c r="GZI17" s="209"/>
      <c r="GZJ17" s="209"/>
      <c r="GZK17" s="209"/>
      <c r="GZL17" s="209"/>
      <c r="GZM17" s="209"/>
      <c r="GZN17" s="209"/>
      <c r="GZO17" s="209"/>
      <c r="GZP17" s="209"/>
      <c r="GZQ17" s="209"/>
      <c r="GZR17" s="209"/>
      <c r="GZS17" s="209"/>
      <c r="GZT17" s="209"/>
      <c r="GZU17" s="209"/>
      <c r="GZV17" s="209"/>
      <c r="GZW17" s="209"/>
      <c r="GZX17" s="209"/>
      <c r="GZY17" s="209"/>
      <c r="GZZ17" s="209"/>
      <c r="HAA17" s="209"/>
      <c r="HAB17" s="209"/>
      <c r="HAC17" s="209"/>
      <c r="HAD17" s="209"/>
      <c r="HAE17" s="209"/>
      <c r="HAF17" s="209"/>
      <c r="HAG17" s="209"/>
      <c r="HAH17" s="209"/>
      <c r="HAI17" s="209"/>
      <c r="HAJ17" s="209"/>
      <c r="HAK17" s="209"/>
      <c r="HAL17" s="209"/>
      <c r="HAM17" s="209"/>
      <c r="HAN17" s="209"/>
      <c r="HAO17" s="209"/>
      <c r="HAP17" s="209"/>
      <c r="HAQ17" s="209"/>
      <c r="HAR17" s="209"/>
      <c r="HAS17" s="209"/>
      <c r="HAT17" s="209"/>
      <c r="HAU17" s="209"/>
      <c r="HAV17" s="209"/>
      <c r="HAW17" s="209"/>
      <c r="HAX17" s="209"/>
      <c r="HAY17" s="209"/>
      <c r="HAZ17" s="209"/>
      <c r="HBA17" s="209"/>
      <c r="HBB17" s="209"/>
      <c r="HBC17" s="209"/>
      <c r="HBD17" s="209"/>
      <c r="HBE17" s="209"/>
      <c r="HBF17" s="209"/>
      <c r="HBG17" s="209"/>
      <c r="HBH17" s="209"/>
      <c r="HBI17" s="209"/>
      <c r="HBJ17" s="209"/>
      <c r="HBK17" s="209"/>
      <c r="HBL17" s="209"/>
      <c r="HBM17" s="209"/>
      <c r="HBN17" s="209"/>
      <c r="HBO17" s="209"/>
      <c r="HBP17" s="209"/>
      <c r="HBQ17" s="209"/>
      <c r="HBR17" s="209"/>
      <c r="HBS17" s="209"/>
      <c r="HBT17" s="209"/>
      <c r="HBU17" s="209"/>
      <c r="HBV17" s="209"/>
      <c r="HBW17" s="209"/>
      <c r="HBX17" s="209"/>
      <c r="HBY17" s="209"/>
      <c r="HBZ17" s="209"/>
      <c r="HCA17" s="209"/>
      <c r="HCB17" s="209"/>
      <c r="HCC17" s="209"/>
      <c r="HCD17" s="209"/>
      <c r="HCE17" s="209"/>
      <c r="HCF17" s="209"/>
      <c r="HCG17" s="209"/>
      <c r="HCH17" s="209"/>
      <c r="HCI17" s="209"/>
      <c r="HCJ17" s="209"/>
      <c r="HCK17" s="209"/>
      <c r="HCL17" s="209"/>
      <c r="HCM17" s="209"/>
      <c r="HCN17" s="209"/>
      <c r="HCO17" s="209"/>
      <c r="HCP17" s="209"/>
      <c r="HCQ17" s="209"/>
      <c r="HCR17" s="209"/>
      <c r="HCS17" s="209"/>
      <c r="HCT17" s="209"/>
      <c r="HCU17" s="209"/>
      <c r="HCV17" s="209"/>
      <c r="HCW17" s="209"/>
      <c r="HCX17" s="209"/>
      <c r="HCY17" s="209"/>
      <c r="HCZ17" s="209"/>
      <c r="HDA17" s="209"/>
      <c r="HDB17" s="209"/>
      <c r="HDC17" s="209"/>
      <c r="HDD17" s="209"/>
      <c r="HDE17" s="209"/>
      <c r="HDF17" s="209"/>
      <c r="HDG17" s="209"/>
      <c r="HDH17" s="209"/>
      <c r="HDI17" s="209"/>
      <c r="HDJ17" s="209"/>
      <c r="HDK17" s="209"/>
      <c r="HDL17" s="209"/>
      <c r="HDM17" s="209"/>
      <c r="HDN17" s="209"/>
      <c r="HDO17" s="209"/>
      <c r="HDP17" s="209"/>
      <c r="HDQ17" s="209"/>
      <c r="HDR17" s="209"/>
      <c r="HDS17" s="209"/>
      <c r="HDT17" s="209"/>
      <c r="HDU17" s="209"/>
      <c r="HDV17" s="209"/>
      <c r="HDW17" s="209"/>
      <c r="HDX17" s="209"/>
      <c r="HDY17" s="209"/>
      <c r="HDZ17" s="209"/>
      <c r="HEA17" s="209"/>
      <c r="HEB17" s="209"/>
      <c r="HEC17" s="209"/>
      <c r="HED17" s="209"/>
      <c r="HEE17" s="209"/>
      <c r="HEF17" s="209"/>
      <c r="HEG17" s="209"/>
      <c r="HEH17" s="209"/>
      <c r="HEI17" s="209"/>
      <c r="HEJ17" s="209"/>
      <c r="HEK17" s="209"/>
      <c r="HEL17" s="209"/>
      <c r="HEM17" s="209"/>
      <c r="HEN17" s="209"/>
      <c r="HEO17" s="209"/>
      <c r="HEP17" s="209"/>
      <c r="HEQ17" s="209"/>
      <c r="HER17" s="209"/>
      <c r="HES17" s="209"/>
      <c r="HET17" s="209"/>
      <c r="HEU17" s="209"/>
      <c r="HEV17" s="209"/>
      <c r="HEW17" s="209"/>
      <c r="HEX17" s="209"/>
      <c r="HEY17" s="209"/>
      <c r="HEZ17" s="209"/>
      <c r="HFA17" s="209"/>
      <c r="HFB17" s="209"/>
      <c r="HFC17" s="209"/>
      <c r="HFD17" s="209"/>
      <c r="HFE17" s="209"/>
      <c r="HFF17" s="209"/>
      <c r="HFG17" s="209"/>
      <c r="HFH17" s="209"/>
      <c r="HFI17" s="209"/>
      <c r="HFJ17" s="209"/>
      <c r="HFK17" s="209"/>
      <c r="HFL17" s="209"/>
      <c r="HFM17" s="209"/>
      <c r="HFN17" s="209"/>
      <c r="HFO17" s="209"/>
      <c r="HFP17" s="209"/>
      <c r="HFQ17" s="209"/>
      <c r="HFR17" s="209"/>
      <c r="HFS17" s="209"/>
      <c r="HFT17" s="209"/>
      <c r="HFU17" s="209"/>
      <c r="HFV17" s="209"/>
      <c r="HFW17" s="209"/>
      <c r="HFX17" s="209"/>
      <c r="HFY17" s="209"/>
      <c r="HFZ17" s="209"/>
      <c r="HGA17" s="209"/>
      <c r="HGB17" s="209"/>
      <c r="HGC17" s="209"/>
      <c r="HGD17" s="209"/>
      <c r="HGE17" s="209"/>
      <c r="HGF17" s="209"/>
      <c r="HGG17" s="209"/>
      <c r="HGH17" s="209"/>
      <c r="HGI17" s="209"/>
      <c r="HGJ17" s="209"/>
      <c r="HGK17" s="209"/>
      <c r="HGL17" s="209"/>
      <c r="HGM17" s="209"/>
      <c r="HGN17" s="209"/>
      <c r="HGO17" s="209"/>
      <c r="HGP17" s="209"/>
      <c r="HGQ17" s="209"/>
      <c r="HGR17" s="209"/>
      <c r="HGS17" s="209"/>
      <c r="HGT17" s="209"/>
      <c r="HGU17" s="209"/>
      <c r="HGV17" s="209"/>
      <c r="HGW17" s="209"/>
      <c r="HGX17" s="209"/>
      <c r="HGY17" s="209"/>
      <c r="HGZ17" s="209"/>
      <c r="HHA17" s="209"/>
      <c r="HHB17" s="209"/>
      <c r="HHC17" s="209"/>
      <c r="HHD17" s="209"/>
      <c r="HHE17" s="209"/>
      <c r="HHF17" s="209"/>
      <c r="HHG17" s="209"/>
      <c r="HHH17" s="209"/>
      <c r="HHI17" s="209"/>
      <c r="HHJ17" s="209"/>
      <c r="HHK17" s="209"/>
      <c r="HHL17" s="209"/>
      <c r="HHM17" s="209"/>
      <c r="HHN17" s="209"/>
      <c r="HHO17" s="209"/>
      <c r="HHP17" s="209"/>
      <c r="HHQ17" s="209"/>
      <c r="HHR17" s="209"/>
      <c r="HHS17" s="209"/>
      <c r="HHT17" s="209"/>
      <c r="HHU17" s="209"/>
      <c r="HHV17" s="209"/>
      <c r="HHW17" s="209"/>
      <c r="HHX17" s="209"/>
      <c r="HHY17" s="209"/>
      <c r="HHZ17" s="209"/>
      <c r="HIA17" s="209"/>
      <c r="HIB17" s="209"/>
      <c r="HIC17" s="209"/>
      <c r="HID17" s="209"/>
      <c r="HIE17" s="209"/>
      <c r="HIF17" s="209"/>
      <c r="HIG17" s="209"/>
      <c r="HIH17" s="209"/>
      <c r="HII17" s="209"/>
      <c r="HIJ17" s="209"/>
      <c r="HIK17" s="209"/>
      <c r="HIL17" s="209"/>
      <c r="HIM17" s="209"/>
      <c r="HIN17" s="209"/>
      <c r="HIO17" s="209"/>
      <c r="HIP17" s="209"/>
      <c r="HIQ17" s="209"/>
      <c r="HIR17" s="209"/>
      <c r="HIS17" s="209"/>
      <c r="HIT17" s="209"/>
      <c r="HIU17" s="209"/>
      <c r="HIV17" s="209"/>
      <c r="HIW17" s="209"/>
      <c r="HIX17" s="209"/>
      <c r="HIY17" s="209"/>
      <c r="HIZ17" s="209"/>
      <c r="HJA17" s="209"/>
      <c r="HJB17" s="209"/>
      <c r="HJC17" s="209"/>
      <c r="HJD17" s="209"/>
      <c r="HJE17" s="209"/>
      <c r="HJF17" s="209"/>
      <c r="HJG17" s="209"/>
      <c r="HJH17" s="209"/>
      <c r="HJI17" s="209"/>
      <c r="HJJ17" s="209"/>
      <c r="HJK17" s="209"/>
      <c r="HJL17" s="209"/>
      <c r="HJM17" s="209"/>
      <c r="HJN17" s="209"/>
      <c r="HJO17" s="209"/>
      <c r="HJP17" s="209"/>
      <c r="HJQ17" s="209"/>
      <c r="HJR17" s="209"/>
      <c r="HJS17" s="209"/>
      <c r="HJT17" s="209"/>
      <c r="HJU17" s="209"/>
      <c r="HJV17" s="209"/>
      <c r="HJW17" s="209"/>
      <c r="HJX17" s="209"/>
      <c r="HJY17" s="209"/>
      <c r="HJZ17" s="209"/>
      <c r="HKA17" s="209"/>
      <c r="HKB17" s="209"/>
      <c r="HKC17" s="209"/>
      <c r="HKD17" s="209"/>
      <c r="HKE17" s="209"/>
      <c r="HKF17" s="209"/>
      <c r="HKG17" s="209"/>
      <c r="HKH17" s="209"/>
      <c r="HKI17" s="209"/>
      <c r="HKJ17" s="209"/>
      <c r="HKK17" s="209"/>
      <c r="HKL17" s="209"/>
      <c r="HKM17" s="209"/>
      <c r="HKN17" s="209"/>
      <c r="HKO17" s="209"/>
      <c r="HKP17" s="209"/>
      <c r="HKQ17" s="209"/>
      <c r="HKR17" s="209"/>
      <c r="HKS17" s="209"/>
      <c r="HKT17" s="209"/>
      <c r="HKU17" s="209"/>
      <c r="HKV17" s="209"/>
      <c r="HKW17" s="209"/>
      <c r="HKX17" s="209"/>
      <c r="HKY17" s="209"/>
      <c r="HKZ17" s="209"/>
      <c r="HLA17" s="209"/>
      <c r="HLB17" s="209"/>
      <c r="HLC17" s="209"/>
      <c r="HLD17" s="209"/>
      <c r="HLE17" s="209"/>
      <c r="HLF17" s="209"/>
      <c r="HLG17" s="209"/>
      <c r="HLH17" s="209"/>
      <c r="HLI17" s="209"/>
      <c r="HLJ17" s="209"/>
      <c r="HLK17" s="209"/>
      <c r="HLL17" s="209"/>
      <c r="HLM17" s="209"/>
      <c r="HLN17" s="209"/>
      <c r="HLO17" s="209"/>
      <c r="HLP17" s="209"/>
      <c r="HLQ17" s="209"/>
      <c r="HLR17" s="209"/>
      <c r="HLS17" s="209"/>
      <c r="HLT17" s="209"/>
      <c r="HLU17" s="209"/>
      <c r="HLV17" s="209"/>
      <c r="HLW17" s="209"/>
      <c r="HLX17" s="209"/>
      <c r="HLY17" s="209"/>
      <c r="HLZ17" s="209"/>
      <c r="HMA17" s="209"/>
      <c r="HMB17" s="209"/>
      <c r="HMC17" s="209"/>
      <c r="HMD17" s="209"/>
      <c r="HME17" s="209"/>
      <c r="HMF17" s="209"/>
      <c r="HMG17" s="209"/>
      <c r="HMH17" s="209"/>
      <c r="HMI17" s="209"/>
      <c r="HMJ17" s="209"/>
      <c r="HMK17" s="209"/>
      <c r="HML17" s="209"/>
      <c r="HMM17" s="209"/>
      <c r="HMN17" s="209"/>
      <c r="HMO17" s="209"/>
      <c r="HMP17" s="209"/>
      <c r="HMQ17" s="209"/>
      <c r="HMR17" s="209"/>
      <c r="HMS17" s="209"/>
      <c r="HMT17" s="209"/>
      <c r="HMU17" s="209"/>
      <c r="HMV17" s="209"/>
      <c r="HMW17" s="209"/>
      <c r="HMX17" s="209"/>
      <c r="HMY17" s="209"/>
      <c r="HMZ17" s="209"/>
      <c r="HNA17" s="209"/>
      <c r="HNB17" s="209"/>
      <c r="HNC17" s="209"/>
      <c r="HND17" s="209"/>
      <c r="HNE17" s="209"/>
      <c r="HNF17" s="209"/>
      <c r="HNG17" s="209"/>
      <c r="HNH17" s="209"/>
      <c r="HNI17" s="209"/>
      <c r="HNJ17" s="209"/>
      <c r="HNK17" s="209"/>
      <c r="HNL17" s="209"/>
      <c r="HNM17" s="209"/>
      <c r="HNN17" s="209"/>
      <c r="HNO17" s="209"/>
      <c r="HNP17" s="209"/>
      <c r="HNQ17" s="209"/>
      <c r="HNR17" s="209"/>
      <c r="HNS17" s="209"/>
      <c r="HNT17" s="209"/>
      <c r="HNU17" s="209"/>
      <c r="HNV17" s="209"/>
      <c r="HNW17" s="209"/>
      <c r="HNX17" s="209"/>
      <c r="HNY17" s="209"/>
      <c r="HNZ17" s="209"/>
      <c r="HOA17" s="209"/>
      <c r="HOB17" s="209"/>
      <c r="HOC17" s="209"/>
      <c r="HOD17" s="209"/>
      <c r="HOE17" s="209"/>
      <c r="HOF17" s="209"/>
      <c r="HOG17" s="209"/>
      <c r="HOH17" s="209"/>
      <c r="HOI17" s="209"/>
      <c r="HOJ17" s="209"/>
      <c r="HOK17" s="209"/>
      <c r="HOL17" s="209"/>
      <c r="HOM17" s="209"/>
      <c r="HON17" s="209"/>
      <c r="HOO17" s="209"/>
      <c r="HOP17" s="209"/>
      <c r="HOQ17" s="209"/>
      <c r="HOR17" s="209"/>
      <c r="HOS17" s="209"/>
      <c r="HOT17" s="209"/>
      <c r="HOU17" s="209"/>
      <c r="HOV17" s="209"/>
      <c r="HOW17" s="209"/>
      <c r="HOX17" s="209"/>
      <c r="HOY17" s="209"/>
      <c r="HOZ17" s="209"/>
      <c r="HPA17" s="209"/>
      <c r="HPB17" s="209"/>
      <c r="HPC17" s="209"/>
      <c r="HPD17" s="209"/>
      <c r="HPE17" s="209"/>
      <c r="HPF17" s="209"/>
      <c r="HPG17" s="209"/>
      <c r="HPH17" s="209"/>
      <c r="HPI17" s="209"/>
      <c r="HPJ17" s="209"/>
      <c r="HPK17" s="209"/>
      <c r="HPL17" s="209"/>
      <c r="HPM17" s="209"/>
      <c r="HPN17" s="209"/>
      <c r="HPO17" s="209"/>
      <c r="HPP17" s="209"/>
      <c r="HPQ17" s="209"/>
      <c r="HPR17" s="209"/>
      <c r="HPS17" s="209"/>
      <c r="HPT17" s="209"/>
      <c r="HPU17" s="209"/>
      <c r="HPV17" s="209"/>
      <c r="HPW17" s="209"/>
      <c r="HPX17" s="209"/>
      <c r="HPY17" s="209"/>
      <c r="HPZ17" s="209"/>
      <c r="HQA17" s="209"/>
      <c r="HQB17" s="209"/>
      <c r="HQC17" s="209"/>
      <c r="HQD17" s="209"/>
      <c r="HQE17" s="209"/>
      <c r="HQF17" s="209"/>
      <c r="HQG17" s="209"/>
      <c r="HQH17" s="209"/>
      <c r="HQI17" s="209"/>
      <c r="HQJ17" s="209"/>
      <c r="HQK17" s="209"/>
      <c r="HQL17" s="209"/>
      <c r="HQM17" s="209"/>
      <c r="HQN17" s="209"/>
      <c r="HQO17" s="209"/>
      <c r="HQP17" s="209"/>
      <c r="HQQ17" s="209"/>
      <c r="HQR17" s="209"/>
      <c r="HQS17" s="209"/>
      <c r="HQT17" s="209"/>
      <c r="HQU17" s="209"/>
      <c r="HQV17" s="209"/>
      <c r="HQW17" s="209"/>
      <c r="HQX17" s="209"/>
      <c r="HQY17" s="209"/>
      <c r="HQZ17" s="209"/>
      <c r="HRA17" s="209"/>
      <c r="HRB17" s="209"/>
      <c r="HRC17" s="209"/>
      <c r="HRD17" s="209"/>
      <c r="HRE17" s="209"/>
      <c r="HRF17" s="209"/>
      <c r="HRG17" s="209"/>
      <c r="HRH17" s="209"/>
      <c r="HRI17" s="209"/>
      <c r="HRJ17" s="209"/>
      <c r="HRK17" s="209"/>
      <c r="HRL17" s="209"/>
      <c r="HRM17" s="209"/>
      <c r="HRN17" s="209"/>
      <c r="HRO17" s="209"/>
      <c r="HRP17" s="209"/>
      <c r="HRQ17" s="209"/>
      <c r="HRR17" s="209"/>
      <c r="HRS17" s="209"/>
      <c r="HRT17" s="209"/>
      <c r="HRU17" s="209"/>
      <c r="HRV17" s="209"/>
      <c r="HRW17" s="209"/>
      <c r="HRX17" s="209"/>
      <c r="HRY17" s="209"/>
      <c r="HRZ17" s="209"/>
      <c r="HSA17" s="209"/>
      <c r="HSB17" s="209"/>
      <c r="HSC17" s="209"/>
      <c r="HSD17" s="209"/>
      <c r="HSE17" s="209"/>
      <c r="HSF17" s="209"/>
      <c r="HSG17" s="209"/>
      <c r="HSH17" s="209"/>
      <c r="HSI17" s="209"/>
      <c r="HSJ17" s="209"/>
      <c r="HSK17" s="209"/>
      <c r="HSL17" s="209"/>
      <c r="HSM17" s="209"/>
      <c r="HSN17" s="209"/>
      <c r="HSO17" s="209"/>
      <c r="HSP17" s="209"/>
      <c r="HSQ17" s="209"/>
      <c r="HSR17" s="209"/>
      <c r="HSS17" s="209"/>
      <c r="HST17" s="209"/>
      <c r="HSU17" s="209"/>
      <c r="HSV17" s="209"/>
      <c r="HSW17" s="209"/>
      <c r="HSX17" s="209"/>
      <c r="HSY17" s="209"/>
      <c r="HSZ17" s="209"/>
      <c r="HTA17" s="209"/>
      <c r="HTB17" s="209"/>
      <c r="HTC17" s="209"/>
      <c r="HTD17" s="209"/>
      <c r="HTE17" s="209"/>
      <c r="HTF17" s="209"/>
      <c r="HTG17" s="209"/>
      <c r="HTH17" s="209"/>
      <c r="HTI17" s="209"/>
      <c r="HTJ17" s="209"/>
      <c r="HTK17" s="209"/>
      <c r="HTL17" s="209"/>
      <c r="HTM17" s="209"/>
      <c r="HTN17" s="209"/>
      <c r="HTO17" s="209"/>
      <c r="HTP17" s="209"/>
      <c r="HTQ17" s="209"/>
      <c r="HTR17" s="209"/>
      <c r="HTS17" s="209"/>
      <c r="HTT17" s="209"/>
      <c r="HTU17" s="209"/>
      <c r="HTV17" s="209"/>
      <c r="HTW17" s="209"/>
      <c r="HTX17" s="209"/>
      <c r="HTY17" s="209"/>
      <c r="HTZ17" s="209"/>
      <c r="HUA17" s="209"/>
      <c r="HUB17" s="209"/>
      <c r="HUC17" s="209"/>
      <c r="HUD17" s="209"/>
      <c r="HUE17" s="209"/>
      <c r="HUF17" s="209"/>
      <c r="HUG17" s="209"/>
      <c r="HUH17" s="209"/>
      <c r="HUI17" s="209"/>
      <c r="HUJ17" s="209"/>
      <c r="HUK17" s="209"/>
      <c r="HUL17" s="209"/>
      <c r="HUM17" s="209"/>
      <c r="HUN17" s="209"/>
      <c r="HUO17" s="209"/>
      <c r="HUP17" s="209"/>
      <c r="HUQ17" s="209"/>
      <c r="HUR17" s="209"/>
      <c r="HUS17" s="209"/>
      <c r="HUT17" s="209"/>
      <c r="HUU17" s="209"/>
      <c r="HUV17" s="209"/>
      <c r="HUW17" s="209"/>
      <c r="HUX17" s="209"/>
      <c r="HUY17" s="209"/>
      <c r="HUZ17" s="209"/>
      <c r="HVA17" s="209"/>
      <c r="HVB17" s="209"/>
      <c r="HVC17" s="209"/>
      <c r="HVD17" s="209"/>
      <c r="HVE17" s="209"/>
      <c r="HVF17" s="209"/>
      <c r="HVG17" s="209"/>
      <c r="HVH17" s="209"/>
      <c r="HVI17" s="209"/>
      <c r="HVJ17" s="209"/>
      <c r="HVK17" s="209"/>
      <c r="HVL17" s="209"/>
      <c r="HVM17" s="209"/>
      <c r="HVN17" s="209"/>
      <c r="HVO17" s="209"/>
      <c r="HVP17" s="209"/>
      <c r="HVQ17" s="209"/>
      <c r="HVR17" s="209"/>
      <c r="HVS17" s="209"/>
      <c r="HVT17" s="209"/>
      <c r="HVU17" s="209"/>
      <c r="HVV17" s="209"/>
      <c r="HVW17" s="209"/>
      <c r="HVX17" s="209"/>
      <c r="HVY17" s="209"/>
      <c r="HVZ17" s="209"/>
      <c r="HWA17" s="209"/>
      <c r="HWB17" s="209"/>
      <c r="HWC17" s="209"/>
      <c r="HWD17" s="209"/>
      <c r="HWE17" s="209"/>
      <c r="HWF17" s="209"/>
      <c r="HWG17" s="209"/>
      <c r="HWH17" s="209"/>
      <c r="HWI17" s="209"/>
      <c r="HWJ17" s="209"/>
      <c r="HWK17" s="209"/>
      <c r="HWL17" s="209"/>
      <c r="HWM17" s="209"/>
      <c r="HWN17" s="209"/>
      <c r="HWO17" s="209"/>
      <c r="HWP17" s="209"/>
      <c r="HWQ17" s="209"/>
      <c r="HWR17" s="209"/>
      <c r="HWS17" s="209"/>
      <c r="HWT17" s="209"/>
      <c r="HWU17" s="209"/>
      <c r="HWV17" s="209"/>
      <c r="HWW17" s="209"/>
      <c r="HWX17" s="209"/>
      <c r="HWY17" s="209"/>
      <c r="HWZ17" s="209"/>
      <c r="HXA17" s="209"/>
      <c r="HXB17" s="209"/>
      <c r="HXC17" s="209"/>
      <c r="HXD17" s="209"/>
      <c r="HXE17" s="209"/>
      <c r="HXF17" s="209"/>
      <c r="HXG17" s="209"/>
      <c r="HXH17" s="209"/>
      <c r="HXI17" s="209"/>
      <c r="HXJ17" s="209"/>
      <c r="HXK17" s="209"/>
      <c r="HXL17" s="209"/>
      <c r="HXM17" s="209"/>
      <c r="HXN17" s="209"/>
      <c r="HXO17" s="209"/>
      <c r="HXP17" s="209"/>
      <c r="HXQ17" s="209"/>
      <c r="HXR17" s="209"/>
      <c r="HXS17" s="209"/>
      <c r="HXT17" s="209"/>
      <c r="HXU17" s="209"/>
      <c r="HXV17" s="209"/>
      <c r="HXW17" s="209"/>
      <c r="HXX17" s="209"/>
      <c r="HXY17" s="209"/>
      <c r="HXZ17" s="209"/>
      <c r="HYA17" s="209"/>
      <c r="HYB17" s="209"/>
      <c r="HYC17" s="209"/>
      <c r="HYD17" s="209"/>
      <c r="HYE17" s="209"/>
      <c r="HYF17" s="209"/>
      <c r="HYG17" s="209"/>
      <c r="HYH17" s="209"/>
      <c r="HYI17" s="209"/>
      <c r="HYJ17" s="209"/>
      <c r="HYK17" s="209"/>
      <c r="HYL17" s="209"/>
      <c r="HYM17" s="209"/>
      <c r="HYN17" s="209"/>
      <c r="HYO17" s="209"/>
      <c r="HYP17" s="209"/>
      <c r="HYQ17" s="209"/>
      <c r="HYR17" s="209"/>
      <c r="HYS17" s="209"/>
      <c r="HYT17" s="209"/>
      <c r="HYU17" s="209"/>
      <c r="HYV17" s="209"/>
      <c r="HYW17" s="209"/>
      <c r="HYX17" s="209"/>
      <c r="HYY17" s="209"/>
      <c r="HYZ17" s="209"/>
      <c r="HZA17" s="209"/>
      <c r="HZB17" s="209"/>
      <c r="HZC17" s="209"/>
      <c r="HZD17" s="209"/>
      <c r="HZE17" s="209"/>
      <c r="HZF17" s="209"/>
      <c r="HZG17" s="209"/>
      <c r="HZH17" s="209"/>
      <c r="HZI17" s="209"/>
      <c r="HZJ17" s="209"/>
      <c r="HZK17" s="209"/>
      <c r="HZL17" s="209"/>
      <c r="HZM17" s="209"/>
      <c r="HZN17" s="209"/>
      <c r="HZO17" s="209"/>
      <c r="HZP17" s="209"/>
      <c r="HZQ17" s="209"/>
      <c r="HZR17" s="209"/>
      <c r="HZS17" s="209"/>
      <c r="HZT17" s="209"/>
      <c r="HZU17" s="209"/>
      <c r="HZV17" s="209"/>
      <c r="HZW17" s="209"/>
      <c r="HZX17" s="209"/>
      <c r="HZY17" s="209"/>
      <c r="HZZ17" s="209"/>
      <c r="IAA17" s="209"/>
      <c r="IAB17" s="209"/>
      <c r="IAC17" s="209"/>
      <c r="IAD17" s="209"/>
      <c r="IAE17" s="209"/>
      <c r="IAF17" s="209"/>
      <c r="IAG17" s="209"/>
      <c r="IAH17" s="209"/>
      <c r="IAI17" s="209"/>
      <c r="IAJ17" s="209"/>
      <c r="IAK17" s="209"/>
      <c r="IAL17" s="209"/>
      <c r="IAM17" s="209"/>
      <c r="IAN17" s="209"/>
      <c r="IAO17" s="209"/>
      <c r="IAP17" s="209"/>
      <c r="IAQ17" s="209"/>
      <c r="IAR17" s="209"/>
      <c r="IAS17" s="209"/>
      <c r="IAT17" s="209"/>
      <c r="IAU17" s="209"/>
      <c r="IAV17" s="209"/>
      <c r="IAW17" s="209"/>
      <c r="IAX17" s="209"/>
      <c r="IAY17" s="209"/>
      <c r="IAZ17" s="209"/>
      <c r="IBA17" s="209"/>
      <c r="IBB17" s="209"/>
      <c r="IBC17" s="209"/>
      <c r="IBD17" s="209"/>
      <c r="IBE17" s="209"/>
      <c r="IBF17" s="209"/>
      <c r="IBG17" s="209"/>
      <c r="IBH17" s="209"/>
      <c r="IBI17" s="209"/>
      <c r="IBJ17" s="209"/>
      <c r="IBK17" s="209"/>
      <c r="IBL17" s="209"/>
      <c r="IBM17" s="209"/>
      <c r="IBN17" s="209"/>
      <c r="IBO17" s="209"/>
      <c r="IBP17" s="209"/>
      <c r="IBQ17" s="209"/>
      <c r="IBR17" s="209"/>
      <c r="IBS17" s="209"/>
      <c r="IBT17" s="209"/>
      <c r="IBU17" s="209"/>
      <c r="IBV17" s="209"/>
      <c r="IBW17" s="209"/>
      <c r="IBX17" s="209"/>
      <c r="IBY17" s="209"/>
      <c r="IBZ17" s="209"/>
      <c r="ICA17" s="209"/>
      <c r="ICB17" s="209"/>
      <c r="ICC17" s="209"/>
      <c r="ICD17" s="209"/>
      <c r="ICE17" s="209"/>
      <c r="ICF17" s="209"/>
      <c r="ICG17" s="209"/>
      <c r="ICH17" s="209"/>
      <c r="ICI17" s="209"/>
      <c r="ICJ17" s="209"/>
      <c r="ICK17" s="209"/>
      <c r="ICL17" s="209"/>
      <c r="ICM17" s="209"/>
      <c r="ICN17" s="209"/>
      <c r="ICO17" s="209"/>
      <c r="ICP17" s="209"/>
      <c r="ICQ17" s="209"/>
      <c r="ICR17" s="209"/>
      <c r="ICS17" s="209"/>
      <c r="ICT17" s="209"/>
      <c r="ICU17" s="209"/>
      <c r="ICV17" s="209"/>
      <c r="ICW17" s="209"/>
      <c r="ICX17" s="209"/>
      <c r="ICY17" s="209"/>
      <c r="ICZ17" s="209"/>
      <c r="IDA17" s="209"/>
      <c r="IDB17" s="209"/>
      <c r="IDC17" s="209"/>
      <c r="IDD17" s="209"/>
      <c r="IDE17" s="209"/>
      <c r="IDF17" s="209"/>
      <c r="IDG17" s="209"/>
      <c r="IDH17" s="209"/>
      <c r="IDI17" s="209"/>
      <c r="IDJ17" s="209"/>
      <c r="IDK17" s="209"/>
      <c r="IDL17" s="209"/>
      <c r="IDM17" s="209"/>
      <c r="IDN17" s="209"/>
      <c r="IDO17" s="209"/>
      <c r="IDP17" s="209"/>
      <c r="IDQ17" s="209"/>
      <c r="IDR17" s="209"/>
      <c r="IDS17" s="209"/>
      <c r="IDT17" s="209"/>
      <c r="IDU17" s="209"/>
      <c r="IDV17" s="209"/>
      <c r="IDW17" s="209"/>
      <c r="IDX17" s="209"/>
      <c r="IDY17" s="209"/>
      <c r="IDZ17" s="209"/>
      <c r="IEA17" s="209"/>
      <c r="IEB17" s="209"/>
      <c r="IEC17" s="209"/>
      <c r="IED17" s="209"/>
      <c r="IEE17" s="209"/>
      <c r="IEF17" s="209"/>
      <c r="IEG17" s="209"/>
      <c r="IEH17" s="209"/>
      <c r="IEI17" s="209"/>
      <c r="IEJ17" s="209"/>
      <c r="IEK17" s="209"/>
      <c r="IEL17" s="209"/>
      <c r="IEM17" s="209"/>
      <c r="IEN17" s="209"/>
      <c r="IEO17" s="209"/>
      <c r="IEP17" s="209"/>
      <c r="IEQ17" s="209"/>
      <c r="IER17" s="209"/>
      <c r="IES17" s="209"/>
      <c r="IET17" s="209"/>
      <c r="IEU17" s="209"/>
      <c r="IEV17" s="209"/>
      <c r="IEW17" s="209"/>
      <c r="IEX17" s="209"/>
      <c r="IEY17" s="209"/>
      <c r="IEZ17" s="209"/>
      <c r="IFA17" s="209"/>
      <c r="IFB17" s="209"/>
      <c r="IFC17" s="209"/>
      <c r="IFD17" s="209"/>
      <c r="IFE17" s="209"/>
      <c r="IFF17" s="209"/>
      <c r="IFG17" s="209"/>
      <c r="IFH17" s="209"/>
      <c r="IFI17" s="209"/>
      <c r="IFJ17" s="209"/>
      <c r="IFK17" s="209"/>
      <c r="IFL17" s="209"/>
      <c r="IFM17" s="209"/>
      <c r="IFN17" s="209"/>
      <c r="IFO17" s="209"/>
      <c r="IFP17" s="209"/>
      <c r="IFQ17" s="209"/>
      <c r="IFR17" s="209"/>
      <c r="IFS17" s="209"/>
      <c r="IFT17" s="209"/>
      <c r="IFU17" s="209"/>
      <c r="IFV17" s="209"/>
      <c r="IFW17" s="209"/>
      <c r="IFX17" s="209"/>
      <c r="IFY17" s="209"/>
      <c r="IFZ17" s="209"/>
      <c r="IGA17" s="209"/>
      <c r="IGB17" s="209"/>
      <c r="IGC17" s="209"/>
      <c r="IGD17" s="209"/>
      <c r="IGE17" s="209"/>
      <c r="IGF17" s="209"/>
      <c r="IGG17" s="209"/>
      <c r="IGH17" s="209"/>
      <c r="IGI17" s="209"/>
      <c r="IGJ17" s="209"/>
      <c r="IGK17" s="209"/>
      <c r="IGL17" s="209"/>
      <c r="IGM17" s="209"/>
      <c r="IGN17" s="209"/>
      <c r="IGO17" s="209"/>
      <c r="IGP17" s="209"/>
      <c r="IGQ17" s="209"/>
      <c r="IGR17" s="209"/>
      <c r="IGS17" s="209"/>
      <c r="IGT17" s="209"/>
      <c r="IGU17" s="209"/>
      <c r="IGV17" s="209"/>
      <c r="IGW17" s="209"/>
      <c r="IGX17" s="209"/>
      <c r="IGY17" s="209"/>
      <c r="IGZ17" s="209"/>
      <c r="IHA17" s="209"/>
      <c r="IHB17" s="209"/>
      <c r="IHC17" s="209"/>
      <c r="IHD17" s="209"/>
      <c r="IHE17" s="209"/>
      <c r="IHF17" s="209"/>
      <c r="IHG17" s="209"/>
      <c r="IHH17" s="209"/>
      <c r="IHI17" s="209"/>
      <c r="IHJ17" s="209"/>
      <c r="IHK17" s="209"/>
      <c r="IHL17" s="209"/>
      <c r="IHM17" s="209"/>
      <c r="IHN17" s="209"/>
      <c r="IHO17" s="209"/>
      <c r="IHP17" s="209"/>
      <c r="IHQ17" s="209"/>
      <c r="IHR17" s="209"/>
      <c r="IHS17" s="209"/>
      <c r="IHT17" s="209"/>
      <c r="IHU17" s="209"/>
      <c r="IHV17" s="209"/>
      <c r="IHW17" s="209"/>
      <c r="IHX17" s="209"/>
      <c r="IHY17" s="209"/>
      <c r="IHZ17" s="209"/>
      <c r="IIA17" s="209"/>
      <c r="IIB17" s="209"/>
      <c r="IIC17" s="209"/>
      <c r="IID17" s="209"/>
      <c r="IIE17" s="209"/>
      <c r="IIF17" s="209"/>
      <c r="IIG17" s="209"/>
      <c r="IIH17" s="209"/>
      <c r="III17" s="209"/>
      <c r="IIJ17" s="209"/>
      <c r="IIK17" s="209"/>
      <c r="IIL17" s="209"/>
      <c r="IIM17" s="209"/>
      <c r="IIN17" s="209"/>
      <c r="IIO17" s="209"/>
      <c r="IIP17" s="209"/>
      <c r="IIQ17" s="209"/>
      <c r="IIR17" s="209"/>
      <c r="IIS17" s="209"/>
      <c r="IIT17" s="209"/>
      <c r="IIU17" s="209"/>
      <c r="IIV17" s="209"/>
      <c r="IIW17" s="209"/>
      <c r="IIX17" s="209"/>
      <c r="IIY17" s="209"/>
      <c r="IIZ17" s="209"/>
      <c r="IJA17" s="209"/>
      <c r="IJB17" s="209"/>
      <c r="IJC17" s="209"/>
      <c r="IJD17" s="209"/>
      <c r="IJE17" s="209"/>
      <c r="IJF17" s="209"/>
      <c r="IJG17" s="209"/>
      <c r="IJH17" s="209"/>
      <c r="IJI17" s="209"/>
      <c r="IJJ17" s="209"/>
      <c r="IJK17" s="209"/>
      <c r="IJL17" s="209"/>
      <c r="IJM17" s="209"/>
      <c r="IJN17" s="209"/>
      <c r="IJO17" s="209"/>
      <c r="IJP17" s="209"/>
      <c r="IJQ17" s="209"/>
      <c r="IJR17" s="209"/>
      <c r="IJS17" s="209"/>
      <c r="IJT17" s="209"/>
      <c r="IJU17" s="209"/>
      <c r="IJV17" s="209"/>
      <c r="IJW17" s="209"/>
      <c r="IJX17" s="209"/>
      <c r="IJY17" s="209"/>
      <c r="IJZ17" s="209"/>
      <c r="IKA17" s="209"/>
      <c r="IKB17" s="209"/>
      <c r="IKC17" s="209"/>
      <c r="IKD17" s="209"/>
      <c r="IKE17" s="209"/>
      <c r="IKF17" s="209"/>
      <c r="IKG17" s="209"/>
      <c r="IKH17" s="209"/>
      <c r="IKI17" s="209"/>
      <c r="IKJ17" s="209"/>
      <c r="IKK17" s="209"/>
      <c r="IKL17" s="209"/>
      <c r="IKM17" s="209"/>
      <c r="IKN17" s="209"/>
      <c r="IKO17" s="209"/>
      <c r="IKP17" s="209"/>
      <c r="IKQ17" s="209"/>
      <c r="IKR17" s="209"/>
      <c r="IKS17" s="209"/>
      <c r="IKT17" s="209"/>
      <c r="IKU17" s="209"/>
      <c r="IKV17" s="209"/>
      <c r="IKW17" s="209"/>
      <c r="IKX17" s="209"/>
      <c r="IKY17" s="209"/>
      <c r="IKZ17" s="209"/>
      <c r="ILA17" s="209"/>
      <c r="ILB17" s="209"/>
      <c r="ILC17" s="209"/>
      <c r="ILD17" s="209"/>
      <c r="ILE17" s="209"/>
      <c r="ILF17" s="209"/>
      <c r="ILG17" s="209"/>
      <c r="ILH17" s="209"/>
      <c r="ILI17" s="209"/>
      <c r="ILJ17" s="209"/>
      <c r="ILK17" s="209"/>
      <c r="ILL17" s="209"/>
      <c r="ILM17" s="209"/>
      <c r="ILN17" s="209"/>
      <c r="ILO17" s="209"/>
      <c r="ILP17" s="209"/>
      <c r="ILQ17" s="209"/>
      <c r="ILR17" s="209"/>
      <c r="ILS17" s="209"/>
      <c r="ILT17" s="209"/>
      <c r="ILU17" s="209"/>
      <c r="ILV17" s="209"/>
      <c r="ILW17" s="209"/>
      <c r="ILX17" s="209"/>
      <c r="ILY17" s="209"/>
      <c r="ILZ17" s="209"/>
      <c r="IMA17" s="209"/>
      <c r="IMB17" s="209"/>
      <c r="IMC17" s="209"/>
      <c r="IMD17" s="209"/>
      <c r="IME17" s="209"/>
      <c r="IMF17" s="209"/>
      <c r="IMG17" s="209"/>
      <c r="IMH17" s="209"/>
      <c r="IMI17" s="209"/>
      <c r="IMJ17" s="209"/>
      <c r="IMK17" s="209"/>
      <c r="IML17" s="209"/>
      <c r="IMM17" s="209"/>
      <c r="IMN17" s="209"/>
      <c r="IMO17" s="209"/>
      <c r="IMP17" s="209"/>
      <c r="IMQ17" s="209"/>
      <c r="IMR17" s="209"/>
      <c r="IMS17" s="209"/>
      <c r="IMT17" s="209"/>
      <c r="IMU17" s="209"/>
      <c r="IMV17" s="209"/>
      <c r="IMW17" s="209"/>
      <c r="IMX17" s="209"/>
      <c r="IMY17" s="209"/>
      <c r="IMZ17" s="209"/>
      <c r="INA17" s="209"/>
      <c r="INB17" s="209"/>
      <c r="INC17" s="209"/>
      <c r="IND17" s="209"/>
      <c r="INE17" s="209"/>
      <c r="INF17" s="209"/>
      <c r="ING17" s="209"/>
      <c r="INH17" s="209"/>
      <c r="INI17" s="209"/>
      <c r="INJ17" s="209"/>
      <c r="INK17" s="209"/>
      <c r="INL17" s="209"/>
      <c r="INM17" s="209"/>
      <c r="INN17" s="209"/>
      <c r="INO17" s="209"/>
      <c r="INP17" s="209"/>
      <c r="INQ17" s="209"/>
      <c r="INR17" s="209"/>
      <c r="INS17" s="209"/>
      <c r="INT17" s="209"/>
      <c r="INU17" s="209"/>
      <c r="INV17" s="209"/>
      <c r="INW17" s="209"/>
      <c r="INX17" s="209"/>
      <c r="INY17" s="209"/>
      <c r="INZ17" s="209"/>
      <c r="IOA17" s="209"/>
      <c r="IOB17" s="209"/>
      <c r="IOC17" s="209"/>
      <c r="IOD17" s="209"/>
      <c r="IOE17" s="209"/>
      <c r="IOF17" s="209"/>
      <c r="IOG17" s="209"/>
      <c r="IOH17" s="209"/>
      <c r="IOI17" s="209"/>
      <c r="IOJ17" s="209"/>
      <c r="IOK17" s="209"/>
      <c r="IOL17" s="209"/>
      <c r="IOM17" s="209"/>
      <c r="ION17" s="209"/>
      <c r="IOO17" s="209"/>
      <c r="IOP17" s="209"/>
      <c r="IOQ17" s="209"/>
      <c r="IOR17" s="209"/>
      <c r="IOS17" s="209"/>
      <c r="IOT17" s="209"/>
      <c r="IOU17" s="209"/>
      <c r="IOV17" s="209"/>
      <c r="IOW17" s="209"/>
      <c r="IOX17" s="209"/>
      <c r="IOY17" s="209"/>
      <c r="IOZ17" s="209"/>
      <c r="IPA17" s="209"/>
      <c r="IPB17" s="209"/>
      <c r="IPC17" s="209"/>
      <c r="IPD17" s="209"/>
      <c r="IPE17" s="209"/>
      <c r="IPF17" s="209"/>
      <c r="IPG17" s="209"/>
      <c r="IPH17" s="209"/>
      <c r="IPI17" s="209"/>
      <c r="IPJ17" s="209"/>
      <c r="IPK17" s="209"/>
      <c r="IPL17" s="209"/>
      <c r="IPM17" s="209"/>
      <c r="IPN17" s="209"/>
      <c r="IPO17" s="209"/>
      <c r="IPP17" s="209"/>
      <c r="IPQ17" s="209"/>
      <c r="IPR17" s="209"/>
      <c r="IPS17" s="209"/>
      <c r="IPT17" s="209"/>
      <c r="IPU17" s="209"/>
      <c r="IPV17" s="209"/>
      <c r="IPW17" s="209"/>
      <c r="IPX17" s="209"/>
      <c r="IPY17" s="209"/>
      <c r="IPZ17" s="209"/>
      <c r="IQA17" s="209"/>
      <c r="IQB17" s="209"/>
      <c r="IQC17" s="209"/>
      <c r="IQD17" s="209"/>
      <c r="IQE17" s="209"/>
      <c r="IQF17" s="209"/>
      <c r="IQG17" s="209"/>
      <c r="IQH17" s="209"/>
      <c r="IQI17" s="209"/>
      <c r="IQJ17" s="209"/>
      <c r="IQK17" s="209"/>
      <c r="IQL17" s="209"/>
      <c r="IQM17" s="209"/>
      <c r="IQN17" s="209"/>
      <c r="IQO17" s="209"/>
      <c r="IQP17" s="209"/>
      <c r="IQQ17" s="209"/>
      <c r="IQR17" s="209"/>
      <c r="IQS17" s="209"/>
      <c r="IQT17" s="209"/>
      <c r="IQU17" s="209"/>
      <c r="IQV17" s="209"/>
      <c r="IQW17" s="209"/>
      <c r="IQX17" s="209"/>
      <c r="IQY17" s="209"/>
      <c r="IQZ17" s="209"/>
      <c r="IRA17" s="209"/>
      <c r="IRB17" s="209"/>
      <c r="IRC17" s="209"/>
      <c r="IRD17" s="209"/>
      <c r="IRE17" s="209"/>
      <c r="IRF17" s="209"/>
      <c r="IRG17" s="209"/>
      <c r="IRH17" s="209"/>
      <c r="IRI17" s="209"/>
      <c r="IRJ17" s="209"/>
      <c r="IRK17" s="209"/>
      <c r="IRL17" s="209"/>
      <c r="IRM17" s="209"/>
      <c r="IRN17" s="209"/>
      <c r="IRO17" s="209"/>
      <c r="IRP17" s="209"/>
      <c r="IRQ17" s="209"/>
      <c r="IRR17" s="209"/>
      <c r="IRS17" s="209"/>
      <c r="IRT17" s="209"/>
      <c r="IRU17" s="209"/>
      <c r="IRV17" s="209"/>
      <c r="IRW17" s="209"/>
      <c r="IRX17" s="209"/>
      <c r="IRY17" s="209"/>
      <c r="IRZ17" s="209"/>
      <c r="ISA17" s="209"/>
      <c r="ISB17" s="209"/>
      <c r="ISC17" s="209"/>
      <c r="ISD17" s="209"/>
      <c r="ISE17" s="209"/>
      <c r="ISF17" s="209"/>
      <c r="ISG17" s="209"/>
      <c r="ISH17" s="209"/>
      <c r="ISI17" s="209"/>
      <c r="ISJ17" s="209"/>
      <c r="ISK17" s="209"/>
      <c r="ISL17" s="209"/>
      <c r="ISM17" s="209"/>
      <c r="ISN17" s="209"/>
      <c r="ISO17" s="209"/>
      <c r="ISP17" s="209"/>
      <c r="ISQ17" s="209"/>
      <c r="ISR17" s="209"/>
      <c r="ISS17" s="209"/>
      <c r="IST17" s="209"/>
      <c r="ISU17" s="209"/>
      <c r="ISV17" s="209"/>
      <c r="ISW17" s="209"/>
      <c r="ISX17" s="209"/>
      <c r="ISY17" s="209"/>
      <c r="ISZ17" s="209"/>
      <c r="ITA17" s="209"/>
      <c r="ITB17" s="209"/>
      <c r="ITC17" s="209"/>
      <c r="ITD17" s="209"/>
      <c r="ITE17" s="209"/>
      <c r="ITF17" s="209"/>
      <c r="ITG17" s="209"/>
      <c r="ITH17" s="209"/>
      <c r="ITI17" s="209"/>
      <c r="ITJ17" s="209"/>
      <c r="ITK17" s="209"/>
      <c r="ITL17" s="209"/>
      <c r="ITM17" s="209"/>
      <c r="ITN17" s="209"/>
      <c r="ITO17" s="209"/>
      <c r="ITP17" s="209"/>
      <c r="ITQ17" s="209"/>
      <c r="ITR17" s="209"/>
      <c r="ITS17" s="209"/>
      <c r="ITT17" s="209"/>
      <c r="ITU17" s="209"/>
      <c r="ITV17" s="209"/>
      <c r="ITW17" s="209"/>
      <c r="ITX17" s="209"/>
      <c r="ITY17" s="209"/>
      <c r="ITZ17" s="209"/>
      <c r="IUA17" s="209"/>
      <c r="IUB17" s="209"/>
      <c r="IUC17" s="209"/>
      <c r="IUD17" s="209"/>
      <c r="IUE17" s="209"/>
      <c r="IUF17" s="209"/>
      <c r="IUG17" s="209"/>
      <c r="IUH17" s="209"/>
      <c r="IUI17" s="209"/>
      <c r="IUJ17" s="209"/>
      <c r="IUK17" s="209"/>
      <c r="IUL17" s="209"/>
      <c r="IUM17" s="209"/>
      <c r="IUN17" s="209"/>
      <c r="IUO17" s="209"/>
      <c r="IUP17" s="209"/>
      <c r="IUQ17" s="209"/>
      <c r="IUR17" s="209"/>
      <c r="IUS17" s="209"/>
      <c r="IUT17" s="209"/>
      <c r="IUU17" s="209"/>
      <c r="IUV17" s="209"/>
      <c r="IUW17" s="209"/>
      <c r="IUX17" s="209"/>
      <c r="IUY17" s="209"/>
      <c r="IUZ17" s="209"/>
      <c r="IVA17" s="209"/>
      <c r="IVB17" s="209"/>
      <c r="IVC17" s="209"/>
      <c r="IVD17" s="209"/>
      <c r="IVE17" s="209"/>
      <c r="IVF17" s="209"/>
      <c r="IVG17" s="209"/>
      <c r="IVH17" s="209"/>
      <c r="IVI17" s="209"/>
      <c r="IVJ17" s="209"/>
      <c r="IVK17" s="209"/>
      <c r="IVL17" s="209"/>
      <c r="IVM17" s="209"/>
      <c r="IVN17" s="209"/>
      <c r="IVO17" s="209"/>
      <c r="IVP17" s="209"/>
      <c r="IVQ17" s="209"/>
      <c r="IVR17" s="209"/>
      <c r="IVS17" s="209"/>
      <c r="IVT17" s="209"/>
      <c r="IVU17" s="209"/>
      <c r="IVV17" s="209"/>
      <c r="IVW17" s="209"/>
      <c r="IVX17" s="209"/>
      <c r="IVY17" s="209"/>
      <c r="IVZ17" s="209"/>
      <c r="IWA17" s="209"/>
      <c r="IWB17" s="209"/>
      <c r="IWC17" s="209"/>
      <c r="IWD17" s="209"/>
      <c r="IWE17" s="209"/>
      <c r="IWF17" s="209"/>
      <c r="IWG17" s="209"/>
      <c r="IWH17" s="209"/>
      <c r="IWI17" s="209"/>
      <c r="IWJ17" s="209"/>
      <c r="IWK17" s="209"/>
      <c r="IWL17" s="209"/>
      <c r="IWM17" s="209"/>
      <c r="IWN17" s="209"/>
      <c r="IWO17" s="209"/>
      <c r="IWP17" s="209"/>
      <c r="IWQ17" s="209"/>
      <c r="IWR17" s="209"/>
      <c r="IWS17" s="209"/>
      <c r="IWT17" s="209"/>
      <c r="IWU17" s="209"/>
      <c r="IWV17" s="209"/>
      <c r="IWW17" s="209"/>
      <c r="IWX17" s="209"/>
      <c r="IWY17" s="209"/>
      <c r="IWZ17" s="209"/>
      <c r="IXA17" s="209"/>
      <c r="IXB17" s="209"/>
      <c r="IXC17" s="209"/>
      <c r="IXD17" s="209"/>
      <c r="IXE17" s="209"/>
      <c r="IXF17" s="209"/>
      <c r="IXG17" s="209"/>
      <c r="IXH17" s="209"/>
      <c r="IXI17" s="209"/>
      <c r="IXJ17" s="209"/>
      <c r="IXK17" s="209"/>
      <c r="IXL17" s="209"/>
      <c r="IXM17" s="209"/>
      <c r="IXN17" s="209"/>
      <c r="IXO17" s="209"/>
      <c r="IXP17" s="209"/>
      <c r="IXQ17" s="209"/>
      <c r="IXR17" s="209"/>
      <c r="IXS17" s="209"/>
      <c r="IXT17" s="209"/>
      <c r="IXU17" s="209"/>
      <c r="IXV17" s="209"/>
      <c r="IXW17" s="209"/>
      <c r="IXX17" s="209"/>
      <c r="IXY17" s="209"/>
      <c r="IXZ17" s="209"/>
      <c r="IYA17" s="209"/>
      <c r="IYB17" s="209"/>
      <c r="IYC17" s="209"/>
      <c r="IYD17" s="209"/>
      <c r="IYE17" s="209"/>
      <c r="IYF17" s="209"/>
      <c r="IYG17" s="209"/>
      <c r="IYH17" s="209"/>
      <c r="IYI17" s="209"/>
      <c r="IYJ17" s="209"/>
      <c r="IYK17" s="209"/>
      <c r="IYL17" s="209"/>
      <c r="IYM17" s="209"/>
      <c r="IYN17" s="209"/>
      <c r="IYO17" s="209"/>
      <c r="IYP17" s="209"/>
      <c r="IYQ17" s="209"/>
      <c r="IYR17" s="209"/>
      <c r="IYS17" s="209"/>
      <c r="IYT17" s="209"/>
      <c r="IYU17" s="209"/>
      <c r="IYV17" s="209"/>
      <c r="IYW17" s="209"/>
      <c r="IYX17" s="209"/>
      <c r="IYY17" s="209"/>
      <c r="IYZ17" s="209"/>
      <c r="IZA17" s="209"/>
      <c r="IZB17" s="209"/>
      <c r="IZC17" s="209"/>
      <c r="IZD17" s="209"/>
      <c r="IZE17" s="209"/>
      <c r="IZF17" s="209"/>
      <c r="IZG17" s="209"/>
      <c r="IZH17" s="209"/>
      <c r="IZI17" s="209"/>
      <c r="IZJ17" s="209"/>
      <c r="IZK17" s="209"/>
      <c r="IZL17" s="209"/>
      <c r="IZM17" s="209"/>
      <c r="IZN17" s="209"/>
      <c r="IZO17" s="209"/>
      <c r="IZP17" s="209"/>
      <c r="IZQ17" s="209"/>
      <c r="IZR17" s="209"/>
      <c r="IZS17" s="209"/>
      <c r="IZT17" s="209"/>
      <c r="IZU17" s="209"/>
      <c r="IZV17" s="209"/>
      <c r="IZW17" s="209"/>
      <c r="IZX17" s="209"/>
      <c r="IZY17" s="209"/>
      <c r="IZZ17" s="209"/>
      <c r="JAA17" s="209"/>
      <c r="JAB17" s="209"/>
      <c r="JAC17" s="209"/>
      <c r="JAD17" s="209"/>
      <c r="JAE17" s="209"/>
      <c r="JAF17" s="209"/>
      <c r="JAG17" s="209"/>
      <c r="JAH17" s="209"/>
      <c r="JAI17" s="209"/>
      <c r="JAJ17" s="209"/>
      <c r="JAK17" s="209"/>
      <c r="JAL17" s="209"/>
      <c r="JAM17" s="209"/>
      <c r="JAN17" s="209"/>
      <c r="JAO17" s="209"/>
      <c r="JAP17" s="209"/>
      <c r="JAQ17" s="209"/>
      <c r="JAR17" s="209"/>
      <c r="JAS17" s="209"/>
      <c r="JAT17" s="209"/>
      <c r="JAU17" s="209"/>
      <c r="JAV17" s="209"/>
      <c r="JAW17" s="209"/>
      <c r="JAX17" s="209"/>
      <c r="JAY17" s="209"/>
      <c r="JAZ17" s="209"/>
      <c r="JBA17" s="209"/>
      <c r="JBB17" s="209"/>
      <c r="JBC17" s="209"/>
      <c r="JBD17" s="209"/>
      <c r="JBE17" s="209"/>
      <c r="JBF17" s="209"/>
      <c r="JBG17" s="209"/>
      <c r="JBH17" s="209"/>
      <c r="JBI17" s="209"/>
      <c r="JBJ17" s="209"/>
      <c r="JBK17" s="209"/>
      <c r="JBL17" s="209"/>
      <c r="JBM17" s="209"/>
      <c r="JBN17" s="209"/>
      <c r="JBO17" s="209"/>
      <c r="JBP17" s="209"/>
      <c r="JBQ17" s="209"/>
      <c r="JBR17" s="209"/>
      <c r="JBS17" s="209"/>
      <c r="JBT17" s="209"/>
      <c r="JBU17" s="209"/>
      <c r="JBV17" s="209"/>
      <c r="JBW17" s="209"/>
      <c r="JBX17" s="209"/>
      <c r="JBY17" s="209"/>
      <c r="JBZ17" s="209"/>
      <c r="JCA17" s="209"/>
      <c r="JCB17" s="209"/>
      <c r="JCC17" s="209"/>
      <c r="JCD17" s="209"/>
      <c r="JCE17" s="209"/>
      <c r="JCF17" s="209"/>
      <c r="JCG17" s="209"/>
      <c r="JCH17" s="209"/>
      <c r="JCI17" s="209"/>
      <c r="JCJ17" s="209"/>
      <c r="JCK17" s="209"/>
      <c r="JCL17" s="209"/>
      <c r="JCM17" s="209"/>
      <c r="JCN17" s="209"/>
      <c r="JCO17" s="209"/>
      <c r="JCP17" s="209"/>
      <c r="JCQ17" s="209"/>
      <c r="JCR17" s="209"/>
      <c r="JCS17" s="209"/>
      <c r="JCT17" s="209"/>
      <c r="JCU17" s="209"/>
      <c r="JCV17" s="209"/>
      <c r="JCW17" s="209"/>
      <c r="JCX17" s="209"/>
      <c r="JCY17" s="209"/>
      <c r="JCZ17" s="209"/>
      <c r="JDA17" s="209"/>
      <c r="JDB17" s="209"/>
      <c r="JDC17" s="209"/>
      <c r="JDD17" s="209"/>
      <c r="JDE17" s="209"/>
      <c r="JDF17" s="209"/>
      <c r="JDG17" s="209"/>
      <c r="JDH17" s="209"/>
      <c r="JDI17" s="209"/>
      <c r="JDJ17" s="209"/>
      <c r="JDK17" s="209"/>
      <c r="JDL17" s="209"/>
      <c r="JDM17" s="209"/>
      <c r="JDN17" s="209"/>
      <c r="JDO17" s="209"/>
      <c r="JDP17" s="209"/>
      <c r="JDQ17" s="209"/>
      <c r="JDR17" s="209"/>
      <c r="JDS17" s="209"/>
      <c r="JDT17" s="209"/>
      <c r="JDU17" s="209"/>
      <c r="JDV17" s="209"/>
      <c r="JDW17" s="209"/>
      <c r="JDX17" s="209"/>
      <c r="JDY17" s="209"/>
      <c r="JDZ17" s="209"/>
      <c r="JEA17" s="209"/>
      <c r="JEB17" s="209"/>
      <c r="JEC17" s="209"/>
      <c r="JED17" s="209"/>
      <c r="JEE17" s="209"/>
      <c r="JEF17" s="209"/>
      <c r="JEG17" s="209"/>
      <c r="JEH17" s="209"/>
      <c r="JEI17" s="209"/>
      <c r="JEJ17" s="209"/>
      <c r="JEK17" s="209"/>
      <c r="JEL17" s="209"/>
      <c r="JEM17" s="209"/>
      <c r="JEN17" s="209"/>
      <c r="JEO17" s="209"/>
      <c r="JEP17" s="209"/>
      <c r="JEQ17" s="209"/>
      <c r="JER17" s="209"/>
      <c r="JES17" s="209"/>
      <c r="JET17" s="209"/>
      <c r="JEU17" s="209"/>
      <c r="JEV17" s="209"/>
      <c r="JEW17" s="209"/>
      <c r="JEX17" s="209"/>
      <c r="JEY17" s="209"/>
      <c r="JEZ17" s="209"/>
      <c r="JFA17" s="209"/>
      <c r="JFB17" s="209"/>
      <c r="JFC17" s="209"/>
      <c r="JFD17" s="209"/>
      <c r="JFE17" s="209"/>
      <c r="JFF17" s="209"/>
      <c r="JFG17" s="209"/>
      <c r="JFH17" s="209"/>
      <c r="JFI17" s="209"/>
      <c r="JFJ17" s="209"/>
      <c r="JFK17" s="209"/>
      <c r="JFL17" s="209"/>
      <c r="JFM17" s="209"/>
      <c r="JFN17" s="209"/>
      <c r="JFO17" s="209"/>
      <c r="JFP17" s="209"/>
      <c r="JFQ17" s="209"/>
      <c r="JFR17" s="209"/>
      <c r="JFS17" s="209"/>
      <c r="JFT17" s="209"/>
      <c r="JFU17" s="209"/>
      <c r="JFV17" s="209"/>
      <c r="JFW17" s="209"/>
      <c r="JFX17" s="209"/>
      <c r="JFY17" s="209"/>
      <c r="JFZ17" s="209"/>
      <c r="JGA17" s="209"/>
      <c r="JGB17" s="209"/>
      <c r="JGC17" s="209"/>
      <c r="JGD17" s="209"/>
      <c r="JGE17" s="209"/>
      <c r="JGF17" s="209"/>
      <c r="JGG17" s="209"/>
      <c r="JGH17" s="209"/>
      <c r="JGI17" s="209"/>
      <c r="JGJ17" s="209"/>
      <c r="JGK17" s="209"/>
      <c r="JGL17" s="209"/>
      <c r="JGM17" s="209"/>
      <c r="JGN17" s="209"/>
      <c r="JGO17" s="209"/>
      <c r="JGP17" s="209"/>
      <c r="JGQ17" s="209"/>
      <c r="JGR17" s="209"/>
      <c r="JGS17" s="209"/>
      <c r="JGT17" s="209"/>
      <c r="JGU17" s="209"/>
      <c r="JGV17" s="209"/>
      <c r="JGW17" s="209"/>
      <c r="JGX17" s="209"/>
      <c r="JGY17" s="209"/>
      <c r="JGZ17" s="209"/>
      <c r="JHA17" s="209"/>
      <c r="JHB17" s="209"/>
      <c r="JHC17" s="209"/>
      <c r="JHD17" s="209"/>
      <c r="JHE17" s="209"/>
      <c r="JHF17" s="209"/>
      <c r="JHG17" s="209"/>
      <c r="JHH17" s="209"/>
      <c r="JHI17" s="209"/>
      <c r="JHJ17" s="209"/>
      <c r="JHK17" s="209"/>
      <c r="JHL17" s="209"/>
      <c r="JHM17" s="209"/>
      <c r="JHN17" s="209"/>
      <c r="JHO17" s="209"/>
      <c r="JHP17" s="209"/>
      <c r="JHQ17" s="209"/>
      <c r="JHR17" s="209"/>
      <c r="JHS17" s="209"/>
      <c r="JHT17" s="209"/>
      <c r="JHU17" s="209"/>
      <c r="JHV17" s="209"/>
      <c r="JHW17" s="209"/>
      <c r="JHX17" s="209"/>
      <c r="JHY17" s="209"/>
      <c r="JHZ17" s="209"/>
      <c r="JIA17" s="209"/>
      <c r="JIB17" s="209"/>
      <c r="JIC17" s="209"/>
      <c r="JID17" s="209"/>
      <c r="JIE17" s="209"/>
      <c r="JIF17" s="209"/>
      <c r="JIG17" s="209"/>
      <c r="JIH17" s="209"/>
      <c r="JII17" s="209"/>
      <c r="JIJ17" s="209"/>
      <c r="JIK17" s="209"/>
      <c r="JIL17" s="209"/>
      <c r="JIM17" s="209"/>
      <c r="JIN17" s="209"/>
      <c r="JIO17" s="209"/>
      <c r="JIP17" s="209"/>
      <c r="JIQ17" s="209"/>
      <c r="JIR17" s="209"/>
      <c r="JIS17" s="209"/>
      <c r="JIT17" s="209"/>
      <c r="JIU17" s="209"/>
      <c r="JIV17" s="209"/>
      <c r="JIW17" s="209"/>
      <c r="JIX17" s="209"/>
      <c r="JIY17" s="209"/>
      <c r="JIZ17" s="209"/>
      <c r="JJA17" s="209"/>
      <c r="JJB17" s="209"/>
      <c r="JJC17" s="209"/>
      <c r="JJD17" s="209"/>
      <c r="JJE17" s="209"/>
      <c r="JJF17" s="209"/>
      <c r="JJG17" s="209"/>
      <c r="JJH17" s="209"/>
      <c r="JJI17" s="209"/>
      <c r="JJJ17" s="209"/>
      <c r="JJK17" s="209"/>
      <c r="JJL17" s="209"/>
      <c r="JJM17" s="209"/>
      <c r="JJN17" s="209"/>
      <c r="JJO17" s="209"/>
      <c r="JJP17" s="209"/>
      <c r="JJQ17" s="209"/>
      <c r="JJR17" s="209"/>
      <c r="JJS17" s="209"/>
      <c r="JJT17" s="209"/>
      <c r="JJU17" s="209"/>
      <c r="JJV17" s="209"/>
      <c r="JJW17" s="209"/>
      <c r="JJX17" s="209"/>
      <c r="JJY17" s="209"/>
      <c r="JJZ17" s="209"/>
      <c r="JKA17" s="209"/>
      <c r="JKB17" s="209"/>
      <c r="JKC17" s="209"/>
      <c r="JKD17" s="209"/>
      <c r="JKE17" s="209"/>
      <c r="JKF17" s="209"/>
      <c r="JKG17" s="209"/>
      <c r="JKH17" s="209"/>
      <c r="JKI17" s="209"/>
      <c r="JKJ17" s="209"/>
      <c r="JKK17" s="209"/>
      <c r="JKL17" s="209"/>
      <c r="JKM17" s="209"/>
      <c r="JKN17" s="209"/>
      <c r="JKO17" s="209"/>
      <c r="JKP17" s="209"/>
      <c r="JKQ17" s="209"/>
      <c r="JKR17" s="209"/>
      <c r="JKS17" s="209"/>
      <c r="JKT17" s="209"/>
      <c r="JKU17" s="209"/>
      <c r="JKV17" s="209"/>
      <c r="JKW17" s="209"/>
      <c r="JKX17" s="209"/>
      <c r="JKY17" s="209"/>
      <c r="JKZ17" s="209"/>
      <c r="JLA17" s="209"/>
      <c r="JLB17" s="209"/>
      <c r="JLC17" s="209"/>
      <c r="JLD17" s="209"/>
      <c r="JLE17" s="209"/>
      <c r="JLF17" s="209"/>
      <c r="JLG17" s="209"/>
      <c r="JLH17" s="209"/>
      <c r="JLI17" s="209"/>
      <c r="JLJ17" s="209"/>
      <c r="JLK17" s="209"/>
      <c r="JLL17" s="209"/>
      <c r="JLM17" s="209"/>
      <c r="JLN17" s="209"/>
      <c r="JLO17" s="209"/>
      <c r="JLP17" s="209"/>
      <c r="JLQ17" s="209"/>
      <c r="JLR17" s="209"/>
      <c r="JLS17" s="209"/>
      <c r="JLT17" s="209"/>
      <c r="JLU17" s="209"/>
      <c r="JLV17" s="209"/>
      <c r="JLW17" s="209"/>
      <c r="JLX17" s="209"/>
      <c r="JLY17" s="209"/>
      <c r="JLZ17" s="209"/>
      <c r="JMA17" s="209"/>
      <c r="JMB17" s="209"/>
      <c r="JMC17" s="209"/>
      <c r="JMD17" s="209"/>
      <c r="JME17" s="209"/>
      <c r="JMF17" s="209"/>
      <c r="JMG17" s="209"/>
      <c r="JMH17" s="209"/>
      <c r="JMI17" s="209"/>
      <c r="JMJ17" s="209"/>
      <c r="JMK17" s="209"/>
      <c r="JML17" s="209"/>
      <c r="JMM17" s="209"/>
      <c r="JMN17" s="209"/>
      <c r="JMO17" s="209"/>
      <c r="JMP17" s="209"/>
      <c r="JMQ17" s="209"/>
      <c r="JMR17" s="209"/>
      <c r="JMS17" s="209"/>
      <c r="JMT17" s="209"/>
      <c r="JMU17" s="209"/>
      <c r="JMV17" s="209"/>
      <c r="JMW17" s="209"/>
      <c r="JMX17" s="209"/>
      <c r="JMY17" s="209"/>
      <c r="JMZ17" s="209"/>
      <c r="JNA17" s="209"/>
      <c r="JNB17" s="209"/>
      <c r="JNC17" s="209"/>
      <c r="JND17" s="209"/>
      <c r="JNE17" s="209"/>
      <c r="JNF17" s="209"/>
      <c r="JNG17" s="209"/>
      <c r="JNH17" s="209"/>
      <c r="JNI17" s="209"/>
      <c r="JNJ17" s="209"/>
      <c r="JNK17" s="209"/>
      <c r="JNL17" s="209"/>
      <c r="JNM17" s="209"/>
      <c r="JNN17" s="209"/>
      <c r="JNO17" s="209"/>
      <c r="JNP17" s="209"/>
      <c r="JNQ17" s="209"/>
      <c r="JNR17" s="209"/>
      <c r="JNS17" s="209"/>
      <c r="JNT17" s="209"/>
      <c r="JNU17" s="209"/>
      <c r="JNV17" s="209"/>
      <c r="JNW17" s="209"/>
      <c r="JNX17" s="209"/>
      <c r="JNY17" s="209"/>
      <c r="JNZ17" s="209"/>
      <c r="JOA17" s="209"/>
      <c r="JOB17" s="209"/>
      <c r="JOC17" s="209"/>
      <c r="JOD17" s="209"/>
      <c r="JOE17" s="209"/>
      <c r="JOF17" s="209"/>
      <c r="JOG17" s="209"/>
      <c r="JOH17" s="209"/>
      <c r="JOI17" s="209"/>
      <c r="JOJ17" s="209"/>
      <c r="JOK17" s="209"/>
      <c r="JOL17" s="209"/>
      <c r="JOM17" s="209"/>
      <c r="JON17" s="209"/>
      <c r="JOO17" s="209"/>
      <c r="JOP17" s="209"/>
      <c r="JOQ17" s="209"/>
      <c r="JOR17" s="209"/>
      <c r="JOS17" s="209"/>
      <c r="JOT17" s="209"/>
      <c r="JOU17" s="209"/>
      <c r="JOV17" s="209"/>
      <c r="JOW17" s="209"/>
      <c r="JOX17" s="209"/>
      <c r="JOY17" s="209"/>
      <c r="JOZ17" s="209"/>
      <c r="JPA17" s="209"/>
      <c r="JPB17" s="209"/>
      <c r="JPC17" s="209"/>
      <c r="JPD17" s="209"/>
      <c r="JPE17" s="209"/>
      <c r="JPF17" s="209"/>
      <c r="JPG17" s="209"/>
      <c r="JPH17" s="209"/>
      <c r="JPI17" s="209"/>
      <c r="JPJ17" s="209"/>
      <c r="JPK17" s="209"/>
      <c r="JPL17" s="209"/>
      <c r="JPM17" s="209"/>
      <c r="JPN17" s="209"/>
      <c r="JPO17" s="209"/>
      <c r="JPP17" s="209"/>
      <c r="JPQ17" s="209"/>
      <c r="JPR17" s="209"/>
      <c r="JPS17" s="209"/>
      <c r="JPT17" s="209"/>
      <c r="JPU17" s="209"/>
      <c r="JPV17" s="209"/>
      <c r="JPW17" s="209"/>
      <c r="JPX17" s="209"/>
      <c r="JPY17" s="209"/>
      <c r="JPZ17" s="209"/>
      <c r="JQA17" s="209"/>
      <c r="JQB17" s="209"/>
      <c r="JQC17" s="209"/>
      <c r="JQD17" s="209"/>
      <c r="JQE17" s="209"/>
      <c r="JQF17" s="209"/>
      <c r="JQG17" s="209"/>
      <c r="JQH17" s="209"/>
      <c r="JQI17" s="209"/>
      <c r="JQJ17" s="209"/>
      <c r="JQK17" s="209"/>
      <c r="JQL17" s="209"/>
      <c r="JQM17" s="209"/>
      <c r="JQN17" s="209"/>
      <c r="JQO17" s="209"/>
      <c r="JQP17" s="209"/>
      <c r="JQQ17" s="209"/>
      <c r="JQR17" s="209"/>
      <c r="JQS17" s="209"/>
      <c r="JQT17" s="209"/>
      <c r="JQU17" s="209"/>
      <c r="JQV17" s="209"/>
      <c r="JQW17" s="209"/>
      <c r="JQX17" s="209"/>
      <c r="JQY17" s="209"/>
      <c r="JQZ17" s="209"/>
      <c r="JRA17" s="209"/>
      <c r="JRB17" s="209"/>
      <c r="JRC17" s="209"/>
      <c r="JRD17" s="209"/>
      <c r="JRE17" s="209"/>
      <c r="JRF17" s="209"/>
      <c r="JRG17" s="209"/>
      <c r="JRH17" s="209"/>
      <c r="JRI17" s="209"/>
      <c r="JRJ17" s="209"/>
      <c r="JRK17" s="209"/>
      <c r="JRL17" s="209"/>
      <c r="JRM17" s="209"/>
      <c r="JRN17" s="209"/>
      <c r="JRO17" s="209"/>
      <c r="JRP17" s="209"/>
      <c r="JRQ17" s="209"/>
      <c r="JRR17" s="209"/>
      <c r="JRS17" s="209"/>
      <c r="JRT17" s="209"/>
      <c r="JRU17" s="209"/>
      <c r="JRV17" s="209"/>
      <c r="JRW17" s="209"/>
      <c r="JRX17" s="209"/>
      <c r="JRY17" s="209"/>
      <c r="JRZ17" s="209"/>
      <c r="JSA17" s="209"/>
      <c r="JSB17" s="209"/>
      <c r="JSC17" s="209"/>
      <c r="JSD17" s="209"/>
      <c r="JSE17" s="209"/>
      <c r="JSF17" s="209"/>
      <c r="JSG17" s="209"/>
      <c r="JSH17" s="209"/>
      <c r="JSI17" s="209"/>
      <c r="JSJ17" s="209"/>
      <c r="JSK17" s="209"/>
      <c r="JSL17" s="209"/>
      <c r="JSM17" s="209"/>
      <c r="JSN17" s="209"/>
      <c r="JSO17" s="209"/>
      <c r="JSP17" s="209"/>
      <c r="JSQ17" s="209"/>
      <c r="JSR17" s="209"/>
      <c r="JSS17" s="209"/>
      <c r="JST17" s="209"/>
      <c r="JSU17" s="209"/>
      <c r="JSV17" s="209"/>
      <c r="JSW17" s="209"/>
      <c r="JSX17" s="209"/>
      <c r="JSY17" s="209"/>
      <c r="JSZ17" s="209"/>
      <c r="JTA17" s="209"/>
      <c r="JTB17" s="209"/>
      <c r="JTC17" s="209"/>
      <c r="JTD17" s="209"/>
      <c r="JTE17" s="209"/>
      <c r="JTF17" s="209"/>
      <c r="JTG17" s="209"/>
      <c r="JTH17" s="209"/>
      <c r="JTI17" s="209"/>
      <c r="JTJ17" s="209"/>
      <c r="JTK17" s="209"/>
      <c r="JTL17" s="209"/>
      <c r="JTM17" s="209"/>
      <c r="JTN17" s="209"/>
      <c r="JTO17" s="209"/>
      <c r="JTP17" s="209"/>
      <c r="JTQ17" s="209"/>
      <c r="JTR17" s="209"/>
      <c r="JTS17" s="209"/>
      <c r="JTT17" s="209"/>
      <c r="JTU17" s="209"/>
      <c r="JTV17" s="209"/>
      <c r="JTW17" s="209"/>
      <c r="JTX17" s="209"/>
      <c r="JTY17" s="209"/>
      <c r="JTZ17" s="209"/>
      <c r="JUA17" s="209"/>
      <c r="JUB17" s="209"/>
      <c r="JUC17" s="209"/>
      <c r="JUD17" s="209"/>
      <c r="JUE17" s="209"/>
      <c r="JUF17" s="209"/>
      <c r="JUG17" s="209"/>
      <c r="JUH17" s="209"/>
      <c r="JUI17" s="209"/>
      <c r="JUJ17" s="209"/>
      <c r="JUK17" s="209"/>
      <c r="JUL17" s="209"/>
      <c r="JUM17" s="209"/>
      <c r="JUN17" s="209"/>
      <c r="JUO17" s="209"/>
      <c r="JUP17" s="209"/>
      <c r="JUQ17" s="209"/>
      <c r="JUR17" s="209"/>
      <c r="JUS17" s="209"/>
      <c r="JUT17" s="209"/>
      <c r="JUU17" s="209"/>
      <c r="JUV17" s="209"/>
      <c r="JUW17" s="209"/>
      <c r="JUX17" s="209"/>
      <c r="JUY17" s="209"/>
      <c r="JUZ17" s="209"/>
      <c r="JVA17" s="209"/>
      <c r="JVB17" s="209"/>
      <c r="JVC17" s="209"/>
      <c r="JVD17" s="209"/>
      <c r="JVE17" s="209"/>
      <c r="JVF17" s="209"/>
      <c r="JVG17" s="209"/>
      <c r="JVH17" s="209"/>
      <c r="JVI17" s="209"/>
      <c r="JVJ17" s="209"/>
      <c r="JVK17" s="209"/>
      <c r="JVL17" s="209"/>
      <c r="JVM17" s="209"/>
      <c r="JVN17" s="209"/>
      <c r="JVO17" s="209"/>
      <c r="JVP17" s="209"/>
      <c r="JVQ17" s="209"/>
      <c r="JVR17" s="209"/>
      <c r="JVS17" s="209"/>
      <c r="JVT17" s="209"/>
      <c r="JVU17" s="209"/>
      <c r="JVV17" s="209"/>
      <c r="JVW17" s="209"/>
      <c r="JVX17" s="209"/>
      <c r="JVY17" s="209"/>
      <c r="JVZ17" s="209"/>
      <c r="JWA17" s="209"/>
      <c r="JWB17" s="209"/>
      <c r="JWC17" s="209"/>
      <c r="JWD17" s="209"/>
      <c r="JWE17" s="209"/>
      <c r="JWF17" s="209"/>
      <c r="JWG17" s="209"/>
      <c r="JWH17" s="209"/>
      <c r="JWI17" s="209"/>
      <c r="JWJ17" s="209"/>
      <c r="JWK17" s="209"/>
      <c r="JWL17" s="209"/>
      <c r="JWM17" s="209"/>
      <c r="JWN17" s="209"/>
      <c r="JWO17" s="209"/>
      <c r="JWP17" s="209"/>
      <c r="JWQ17" s="209"/>
      <c r="JWR17" s="209"/>
      <c r="JWS17" s="209"/>
      <c r="JWT17" s="209"/>
      <c r="JWU17" s="209"/>
      <c r="JWV17" s="209"/>
      <c r="JWW17" s="209"/>
      <c r="JWX17" s="209"/>
      <c r="JWY17" s="209"/>
      <c r="JWZ17" s="209"/>
      <c r="JXA17" s="209"/>
      <c r="JXB17" s="209"/>
      <c r="JXC17" s="209"/>
      <c r="JXD17" s="209"/>
      <c r="JXE17" s="209"/>
      <c r="JXF17" s="209"/>
      <c r="JXG17" s="209"/>
      <c r="JXH17" s="209"/>
      <c r="JXI17" s="209"/>
      <c r="JXJ17" s="209"/>
      <c r="JXK17" s="209"/>
      <c r="JXL17" s="209"/>
      <c r="JXM17" s="209"/>
      <c r="JXN17" s="209"/>
      <c r="JXO17" s="209"/>
      <c r="JXP17" s="209"/>
      <c r="JXQ17" s="209"/>
      <c r="JXR17" s="209"/>
      <c r="JXS17" s="209"/>
      <c r="JXT17" s="209"/>
      <c r="JXU17" s="209"/>
      <c r="JXV17" s="209"/>
      <c r="JXW17" s="209"/>
      <c r="JXX17" s="209"/>
      <c r="JXY17" s="209"/>
      <c r="JXZ17" s="209"/>
      <c r="JYA17" s="209"/>
      <c r="JYB17" s="209"/>
      <c r="JYC17" s="209"/>
      <c r="JYD17" s="209"/>
      <c r="JYE17" s="209"/>
      <c r="JYF17" s="209"/>
      <c r="JYG17" s="209"/>
      <c r="JYH17" s="209"/>
      <c r="JYI17" s="209"/>
      <c r="JYJ17" s="209"/>
      <c r="JYK17" s="209"/>
      <c r="JYL17" s="209"/>
      <c r="JYM17" s="209"/>
      <c r="JYN17" s="209"/>
      <c r="JYO17" s="209"/>
      <c r="JYP17" s="209"/>
      <c r="JYQ17" s="209"/>
      <c r="JYR17" s="209"/>
      <c r="JYS17" s="209"/>
      <c r="JYT17" s="209"/>
      <c r="JYU17" s="209"/>
      <c r="JYV17" s="209"/>
      <c r="JYW17" s="209"/>
      <c r="JYX17" s="209"/>
      <c r="JYY17" s="209"/>
      <c r="JYZ17" s="209"/>
      <c r="JZA17" s="209"/>
      <c r="JZB17" s="209"/>
      <c r="JZC17" s="209"/>
      <c r="JZD17" s="209"/>
      <c r="JZE17" s="209"/>
      <c r="JZF17" s="209"/>
      <c r="JZG17" s="209"/>
      <c r="JZH17" s="209"/>
      <c r="JZI17" s="209"/>
      <c r="JZJ17" s="209"/>
      <c r="JZK17" s="209"/>
      <c r="JZL17" s="209"/>
      <c r="JZM17" s="209"/>
      <c r="JZN17" s="209"/>
      <c r="JZO17" s="209"/>
      <c r="JZP17" s="209"/>
      <c r="JZQ17" s="209"/>
      <c r="JZR17" s="209"/>
      <c r="JZS17" s="209"/>
      <c r="JZT17" s="209"/>
      <c r="JZU17" s="209"/>
      <c r="JZV17" s="209"/>
      <c r="JZW17" s="209"/>
      <c r="JZX17" s="209"/>
      <c r="JZY17" s="209"/>
      <c r="JZZ17" s="209"/>
      <c r="KAA17" s="209"/>
      <c r="KAB17" s="209"/>
      <c r="KAC17" s="209"/>
      <c r="KAD17" s="209"/>
      <c r="KAE17" s="209"/>
      <c r="KAF17" s="209"/>
      <c r="KAG17" s="209"/>
      <c r="KAH17" s="209"/>
      <c r="KAI17" s="209"/>
      <c r="KAJ17" s="209"/>
      <c r="KAK17" s="209"/>
      <c r="KAL17" s="209"/>
      <c r="KAM17" s="209"/>
      <c r="KAN17" s="209"/>
      <c r="KAO17" s="209"/>
      <c r="KAP17" s="209"/>
      <c r="KAQ17" s="209"/>
      <c r="KAR17" s="209"/>
      <c r="KAS17" s="209"/>
      <c r="KAT17" s="209"/>
      <c r="KAU17" s="209"/>
      <c r="KAV17" s="209"/>
      <c r="KAW17" s="209"/>
      <c r="KAX17" s="209"/>
      <c r="KAY17" s="209"/>
      <c r="KAZ17" s="209"/>
      <c r="KBA17" s="209"/>
      <c r="KBB17" s="209"/>
      <c r="KBC17" s="209"/>
      <c r="KBD17" s="209"/>
      <c r="KBE17" s="209"/>
      <c r="KBF17" s="209"/>
      <c r="KBG17" s="209"/>
      <c r="KBH17" s="209"/>
      <c r="KBI17" s="209"/>
      <c r="KBJ17" s="209"/>
      <c r="KBK17" s="209"/>
      <c r="KBL17" s="209"/>
      <c r="KBM17" s="209"/>
      <c r="KBN17" s="209"/>
      <c r="KBO17" s="209"/>
      <c r="KBP17" s="209"/>
      <c r="KBQ17" s="209"/>
      <c r="KBR17" s="209"/>
      <c r="KBS17" s="209"/>
      <c r="KBT17" s="209"/>
      <c r="KBU17" s="209"/>
      <c r="KBV17" s="209"/>
      <c r="KBW17" s="209"/>
      <c r="KBX17" s="209"/>
      <c r="KBY17" s="209"/>
      <c r="KBZ17" s="209"/>
      <c r="KCA17" s="209"/>
      <c r="KCB17" s="209"/>
      <c r="KCC17" s="209"/>
      <c r="KCD17" s="209"/>
      <c r="KCE17" s="209"/>
      <c r="KCF17" s="209"/>
      <c r="KCG17" s="209"/>
      <c r="KCH17" s="209"/>
      <c r="KCI17" s="209"/>
      <c r="KCJ17" s="209"/>
      <c r="KCK17" s="209"/>
      <c r="KCL17" s="209"/>
      <c r="KCM17" s="209"/>
      <c r="KCN17" s="209"/>
      <c r="KCO17" s="209"/>
      <c r="KCP17" s="209"/>
      <c r="KCQ17" s="209"/>
      <c r="KCR17" s="209"/>
      <c r="KCS17" s="209"/>
      <c r="KCT17" s="209"/>
      <c r="KCU17" s="209"/>
      <c r="KCV17" s="209"/>
      <c r="KCW17" s="209"/>
      <c r="KCX17" s="209"/>
      <c r="KCY17" s="209"/>
      <c r="KCZ17" s="209"/>
      <c r="KDA17" s="209"/>
      <c r="KDB17" s="209"/>
      <c r="KDC17" s="209"/>
      <c r="KDD17" s="209"/>
      <c r="KDE17" s="209"/>
      <c r="KDF17" s="209"/>
      <c r="KDG17" s="209"/>
      <c r="KDH17" s="209"/>
      <c r="KDI17" s="209"/>
      <c r="KDJ17" s="209"/>
      <c r="KDK17" s="209"/>
      <c r="KDL17" s="209"/>
      <c r="KDM17" s="209"/>
      <c r="KDN17" s="209"/>
      <c r="KDO17" s="209"/>
      <c r="KDP17" s="209"/>
      <c r="KDQ17" s="209"/>
      <c r="KDR17" s="209"/>
      <c r="KDS17" s="209"/>
      <c r="KDT17" s="209"/>
      <c r="KDU17" s="209"/>
      <c r="KDV17" s="209"/>
      <c r="KDW17" s="209"/>
      <c r="KDX17" s="209"/>
      <c r="KDY17" s="209"/>
      <c r="KDZ17" s="209"/>
      <c r="KEA17" s="209"/>
      <c r="KEB17" s="209"/>
      <c r="KEC17" s="209"/>
      <c r="KED17" s="209"/>
      <c r="KEE17" s="209"/>
      <c r="KEF17" s="209"/>
      <c r="KEG17" s="209"/>
      <c r="KEH17" s="209"/>
      <c r="KEI17" s="209"/>
      <c r="KEJ17" s="209"/>
      <c r="KEK17" s="209"/>
      <c r="KEL17" s="209"/>
      <c r="KEM17" s="209"/>
      <c r="KEN17" s="209"/>
      <c r="KEO17" s="209"/>
      <c r="KEP17" s="209"/>
      <c r="KEQ17" s="209"/>
      <c r="KER17" s="209"/>
      <c r="KES17" s="209"/>
      <c r="KET17" s="209"/>
      <c r="KEU17" s="209"/>
      <c r="KEV17" s="209"/>
      <c r="KEW17" s="209"/>
      <c r="KEX17" s="209"/>
      <c r="KEY17" s="209"/>
      <c r="KEZ17" s="209"/>
      <c r="KFA17" s="209"/>
      <c r="KFB17" s="209"/>
      <c r="KFC17" s="209"/>
      <c r="KFD17" s="209"/>
      <c r="KFE17" s="209"/>
      <c r="KFF17" s="209"/>
      <c r="KFG17" s="209"/>
      <c r="KFH17" s="209"/>
      <c r="KFI17" s="209"/>
      <c r="KFJ17" s="209"/>
      <c r="KFK17" s="209"/>
      <c r="KFL17" s="209"/>
      <c r="KFM17" s="209"/>
      <c r="KFN17" s="209"/>
      <c r="KFO17" s="209"/>
      <c r="KFP17" s="209"/>
      <c r="KFQ17" s="209"/>
      <c r="KFR17" s="209"/>
      <c r="KFS17" s="209"/>
      <c r="KFT17" s="209"/>
      <c r="KFU17" s="209"/>
      <c r="KFV17" s="209"/>
      <c r="KFW17" s="209"/>
      <c r="KFX17" s="209"/>
      <c r="KFY17" s="209"/>
      <c r="KFZ17" s="209"/>
      <c r="KGA17" s="209"/>
      <c r="KGB17" s="209"/>
      <c r="KGC17" s="209"/>
      <c r="KGD17" s="209"/>
      <c r="KGE17" s="209"/>
      <c r="KGF17" s="209"/>
      <c r="KGG17" s="209"/>
      <c r="KGH17" s="209"/>
      <c r="KGI17" s="209"/>
      <c r="KGJ17" s="209"/>
      <c r="KGK17" s="209"/>
      <c r="KGL17" s="209"/>
      <c r="KGM17" s="209"/>
      <c r="KGN17" s="209"/>
      <c r="KGO17" s="209"/>
      <c r="KGP17" s="209"/>
      <c r="KGQ17" s="209"/>
      <c r="KGR17" s="209"/>
      <c r="KGS17" s="209"/>
      <c r="KGT17" s="209"/>
      <c r="KGU17" s="209"/>
      <c r="KGV17" s="209"/>
      <c r="KGW17" s="209"/>
      <c r="KGX17" s="209"/>
      <c r="KGY17" s="209"/>
      <c r="KGZ17" s="209"/>
      <c r="KHA17" s="209"/>
      <c r="KHB17" s="209"/>
      <c r="KHC17" s="209"/>
      <c r="KHD17" s="209"/>
      <c r="KHE17" s="209"/>
      <c r="KHF17" s="209"/>
      <c r="KHG17" s="209"/>
      <c r="KHH17" s="209"/>
      <c r="KHI17" s="209"/>
      <c r="KHJ17" s="209"/>
      <c r="KHK17" s="209"/>
      <c r="KHL17" s="209"/>
      <c r="KHM17" s="209"/>
      <c r="KHN17" s="209"/>
      <c r="KHO17" s="209"/>
      <c r="KHP17" s="209"/>
      <c r="KHQ17" s="209"/>
      <c r="KHR17" s="209"/>
      <c r="KHS17" s="209"/>
      <c r="KHT17" s="209"/>
      <c r="KHU17" s="209"/>
      <c r="KHV17" s="209"/>
      <c r="KHW17" s="209"/>
      <c r="KHX17" s="209"/>
      <c r="KHY17" s="209"/>
      <c r="KHZ17" s="209"/>
      <c r="KIA17" s="209"/>
      <c r="KIB17" s="209"/>
      <c r="KIC17" s="209"/>
      <c r="KID17" s="209"/>
      <c r="KIE17" s="209"/>
      <c r="KIF17" s="209"/>
      <c r="KIG17" s="209"/>
      <c r="KIH17" s="209"/>
      <c r="KII17" s="209"/>
      <c r="KIJ17" s="209"/>
      <c r="KIK17" s="209"/>
      <c r="KIL17" s="209"/>
      <c r="KIM17" s="209"/>
      <c r="KIN17" s="209"/>
      <c r="KIO17" s="209"/>
      <c r="KIP17" s="209"/>
      <c r="KIQ17" s="209"/>
      <c r="KIR17" s="209"/>
      <c r="KIS17" s="209"/>
      <c r="KIT17" s="209"/>
      <c r="KIU17" s="209"/>
      <c r="KIV17" s="209"/>
      <c r="KIW17" s="209"/>
      <c r="KIX17" s="209"/>
      <c r="KIY17" s="209"/>
      <c r="KIZ17" s="209"/>
      <c r="KJA17" s="209"/>
      <c r="KJB17" s="209"/>
      <c r="KJC17" s="209"/>
      <c r="KJD17" s="209"/>
      <c r="KJE17" s="209"/>
      <c r="KJF17" s="209"/>
      <c r="KJG17" s="209"/>
      <c r="KJH17" s="209"/>
      <c r="KJI17" s="209"/>
      <c r="KJJ17" s="209"/>
      <c r="KJK17" s="209"/>
      <c r="KJL17" s="209"/>
      <c r="KJM17" s="209"/>
      <c r="KJN17" s="209"/>
      <c r="KJO17" s="209"/>
      <c r="KJP17" s="209"/>
      <c r="KJQ17" s="209"/>
      <c r="KJR17" s="209"/>
      <c r="KJS17" s="209"/>
      <c r="KJT17" s="209"/>
      <c r="KJU17" s="209"/>
      <c r="KJV17" s="209"/>
      <c r="KJW17" s="209"/>
      <c r="KJX17" s="209"/>
      <c r="KJY17" s="209"/>
      <c r="KJZ17" s="209"/>
      <c r="KKA17" s="209"/>
      <c r="KKB17" s="209"/>
      <c r="KKC17" s="209"/>
      <c r="KKD17" s="209"/>
      <c r="KKE17" s="209"/>
      <c r="KKF17" s="209"/>
      <c r="KKG17" s="209"/>
      <c r="KKH17" s="209"/>
      <c r="KKI17" s="209"/>
      <c r="KKJ17" s="209"/>
      <c r="KKK17" s="209"/>
      <c r="KKL17" s="209"/>
      <c r="KKM17" s="209"/>
      <c r="KKN17" s="209"/>
      <c r="KKO17" s="209"/>
      <c r="KKP17" s="209"/>
      <c r="KKQ17" s="209"/>
      <c r="KKR17" s="209"/>
      <c r="KKS17" s="209"/>
      <c r="KKT17" s="209"/>
      <c r="KKU17" s="209"/>
      <c r="KKV17" s="209"/>
      <c r="KKW17" s="209"/>
      <c r="KKX17" s="209"/>
      <c r="KKY17" s="209"/>
      <c r="KKZ17" s="209"/>
      <c r="KLA17" s="209"/>
      <c r="KLB17" s="209"/>
      <c r="KLC17" s="209"/>
      <c r="KLD17" s="209"/>
      <c r="KLE17" s="209"/>
      <c r="KLF17" s="209"/>
      <c r="KLG17" s="209"/>
      <c r="KLH17" s="209"/>
      <c r="KLI17" s="209"/>
      <c r="KLJ17" s="209"/>
      <c r="KLK17" s="209"/>
      <c r="KLL17" s="209"/>
      <c r="KLM17" s="209"/>
      <c r="KLN17" s="209"/>
      <c r="KLO17" s="209"/>
      <c r="KLP17" s="209"/>
      <c r="KLQ17" s="209"/>
      <c r="KLR17" s="209"/>
      <c r="KLS17" s="209"/>
      <c r="KLT17" s="209"/>
      <c r="KLU17" s="209"/>
      <c r="KLV17" s="209"/>
      <c r="KLW17" s="209"/>
      <c r="KLX17" s="209"/>
      <c r="KLY17" s="209"/>
      <c r="KLZ17" s="209"/>
      <c r="KMA17" s="209"/>
      <c r="KMB17" s="209"/>
      <c r="KMC17" s="209"/>
      <c r="KMD17" s="209"/>
      <c r="KME17" s="209"/>
      <c r="KMF17" s="209"/>
      <c r="KMG17" s="209"/>
      <c r="KMH17" s="209"/>
      <c r="KMI17" s="209"/>
      <c r="KMJ17" s="209"/>
      <c r="KMK17" s="209"/>
      <c r="KML17" s="209"/>
      <c r="KMM17" s="209"/>
      <c r="KMN17" s="209"/>
      <c r="KMO17" s="209"/>
      <c r="KMP17" s="209"/>
      <c r="KMQ17" s="209"/>
      <c r="KMR17" s="209"/>
      <c r="KMS17" s="209"/>
      <c r="KMT17" s="209"/>
      <c r="KMU17" s="209"/>
      <c r="KMV17" s="209"/>
      <c r="KMW17" s="209"/>
      <c r="KMX17" s="209"/>
      <c r="KMY17" s="209"/>
      <c r="KMZ17" s="209"/>
      <c r="KNA17" s="209"/>
      <c r="KNB17" s="209"/>
      <c r="KNC17" s="209"/>
      <c r="KND17" s="209"/>
      <c r="KNE17" s="209"/>
      <c r="KNF17" s="209"/>
      <c r="KNG17" s="209"/>
      <c r="KNH17" s="209"/>
      <c r="KNI17" s="209"/>
      <c r="KNJ17" s="209"/>
      <c r="KNK17" s="209"/>
      <c r="KNL17" s="209"/>
      <c r="KNM17" s="209"/>
      <c r="KNN17" s="209"/>
      <c r="KNO17" s="209"/>
      <c r="KNP17" s="209"/>
      <c r="KNQ17" s="209"/>
      <c r="KNR17" s="209"/>
      <c r="KNS17" s="209"/>
      <c r="KNT17" s="209"/>
      <c r="KNU17" s="209"/>
      <c r="KNV17" s="209"/>
      <c r="KNW17" s="209"/>
      <c r="KNX17" s="209"/>
      <c r="KNY17" s="209"/>
      <c r="KNZ17" s="209"/>
      <c r="KOA17" s="209"/>
      <c r="KOB17" s="209"/>
      <c r="KOC17" s="209"/>
      <c r="KOD17" s="209"/>
      <c r="KOE17" s="209"/>
      <c r="KOF17" s="209"/>
      <c r="KOG17" s="209"/>
      <c r="KOH17" s="209"/>
      <c r="KOI17" s="209"/>
      <c r="KOJ17" s="209"/>
      <c r="KOK17" s="209"/>
      <c r="KOL17" s="209"/>
      <c r="KOM17" s="209"/>
      <c r="KON17" s="209"/>
      <c r="KOO17" s="209"/>
      <c r="KOP17" s="209"/>
      <c r="KOQ17" s="209"/>
      <c r="KOR17" s="209"/>
      <c r="KOS17" s="209"/>
      <c r="KOT17" s="209"/>
      <c r="KOU17" s="209"/>
      <c r="KOV17" s="209"/>
      <c r="KOW17" s="209"/>
      <c r="KOX17" s="209"/>
      <c r="KOY17" s="209"/>
      <c r="KOZ17" s="209"/>
      <c r="KPA17" s="209"/>
      <c r="KPB17" s="209"/>
      <c r="KPC17" s="209"/>
      <c r="KPD17" s="209"/>
      <c r="KPE17" s="209"/>
      <c r="KPF17" s="209"/>
      <c r="KPG17" s="209"/>
      <c r="KPH17" s="209"/>
      <c r="KPI17" s="209"/>
      <c r="KPJ17" s="209"/>
      <c r="KPK17" s="209"/>
      <c r="KPL17" s="209"/>
      <c r="KPM17" s="209"/>
      <c r="KPN17" s="209"/>
      <c r="KPO17" s="209"/>
      <c r="KPP17" s="209"/>
      <c r="KPQ17" s="209"/>
      <c r="KPR17" s="209"/>
      <c r="KPS17" s="209"/>
      <c r="KPT17" s="209"/>
      <c r="KPU17" s="209"/>
      <c r="KPV17" s="209"/>
      <c r="KPW17" s="209"/>
      <c r="KPX17" s="209"/>
      <c r="KPY17" s="209"/>
      <c r="KPZ17" s="209"/>
      <c r="KQA17" s="209"/>
      <c r="KQB17" s="209"/>
      <c r="KQC17" s="209"/>
      <c r="KQD17" s="209"/>
      <c r="KQE17" s="209"/>
      <c r="KQF17" s="209"/>
      <c r="KQG17" s="209"/>
      <c r="KQH17" s="209"/>
      <c r="KQI17" s="209"/>
      <c r="KQJ17" s="209"/>
      <c r="KQK17" s="209"/>
      <c r="KQL17" s="209"/>
      <c r="KQM17" s="209"/>
      <c r="KQN17" s="209"/>
      <c r="KQO17" s="209"/>
      <c r="KQP17" s="209"/>
      <c r="KQQ17" s="209"/>
      <c r="KQR17" s="209"/>
      <c r="KQS17" s="209"/>
      <c r="KQT17" s="209"/>
      <c r="KQU17" s="209"/>
      <c r="KQV17" s="209"/>
      <c r="KQW17" s="209"/>
      <c r="KQX17" s="209"/>
      <c r="KQY17" s="209"/>
      <c r="KQZ17" s="209"/>
      <c r="KRA17" s="209"/>
      <c r="KRB17" s="209"/>
      <c r="KRC17" s="209"/>
      <c r="KRD17" s="209"/>
      <c r="KRE17" s="209"/>
      <c r="KRF17" s="209"/>
      <c r="KRG17" s="209"/>
      <c r="KRH17" s="209"/>
      <c r="KRI17" s="209"/>
      <c r="KRJ17" s="209"/>
      <c r="KRK17" s="209"/>
      <c r="KRL17" s="209"/>
      <c r="KRM17" s="209"/>
      <c r="KRN17" s="209"/>
      <c r="KRO17" s="209"/>
      <c r="KRP17" s="209"/>
      <c r="KRQ17" s="209"/>
      <c r="KRR17" s="209"/>
      <c r="KRS17" s="209"/>
      <c r="KRT17" s="209"/>
      <c r="KRU17" s="209"/>
      <c r="KRV17" s="209"/>
      <c r="KRW17" s="209"/>
      <c r="KRX17" s="209"/>
      <c r="KRY17" s="209"/>
      <c r="KRZ17" s="209"/>
      <c r="KSA17" s="209"/>
      <c r="KSB17" s="209"/>
      <c r="KSC17" s="209"/>
      <c r="KSD17" s="209"/>
      <c r="KSE17" s="209"/>
      <c r="KSF17" s="209"/>
      <c r="KSG17" s="209"/>
      <c r="KSH17" s="209"/>
      <c r="KSI17" s="209"/>
      <c r="KSJ17" s="209"/>
      <c r="KSK17" s="209"/>
      <c r="KSL17" s="209"/>
      <c r="KSM17" s="209"/>
      <c r="KSN17" s="209"/>
      <c r="KSO17" s="209"/>
      <c r="KSP17" s="209"/>
      <c r="KSQ17" s="209"/>
      <c r="KSR17" s="209"/>
      <c r="KSS17" s="209"/>
      <c r="KST17" s="209"/>
      <c r="KSU17" s="209"/>
      <c r="KSV17" s="209"/>
      <c r="KSW17" s="209"/>
      <c r="KSX17" s="209"/>
      <c r="KSY17" s="209"/>
      <c r="KSZ17" s="209"/>
      <c r="KTA17" s="209"/>
      <c r="KTB17" s="209"/>
      <c r="KTC17" s="209"/>
      <c r="KTD17" s="209"/>
      <c r="KTE17" s="209"/>
      <c r="KTF17" s="209"/>
      <c r="KTG17" s="209"/>
      <c r="KTH17" s="209"/>
      <c r="KTI17" s="209"/>
      <c r="KTJ17" s="209"/>
      <c r="KTK17" s="209"/>
      <c r="KTL17" s="209"/>
      <c r="KTM17" s="209"/>
      <c r="KTN17" s="209"/>
      <c r="KTO17" s="209"/>
      <c r="KTP17" s="209"/>
      <c r="KTQ17" s="209"/>
      <c r="KTR17" s="209"/>
      <c r="KTS17" s="209"/>
      <c r="KTT17" s="209"/>
      <c r="KTU17" s="209"/>
      <c r="KTV17" s="209"/>
      <c r="KTW17" s="209"/>
      <c r="KTX17" s="209"/>
      <c r="KTY17" s="209"/>
      <c r="KTZ17" s="209"/>
      <c r="KUA17" s="209"/>
      <c r="KUB17" s="209"/>
      <c r="KUC17" s="209"/>
      <c r="KUD17" s="209"/>
      <c r="KUE17" s="209"/>
      <c r="KUF17" s="209"/>
      <c r="KUG17" s="209"/>
      <c r="KUH17" s="209"/>
      <c r="KUI17" s="209"/>
      <c r="KUJ17" s="209"/>
      <c r="KUK17" s="209"/>
      <c r="KUL17" s="209"/>
      <c r="KUM17" s="209"/>
      <c r="KUN17" s="209"/>
      <c r="KUO17" s="209"/>
      <c r="KUP17" s="209"/>
      <c r="KUQ17" s="209"/>
      <c r="KUR17" s="209"/>
      <c r="KUS17" s="209"/>
      <c r="KUT17" s="209"/>
      <c r="KUU17" s="209"/>
      <c r="KUV17" s="209"/>
      <c r="KUW17" s="209"/>
      <c r="KUX17" s="209"/>
      <c r="KUY17" s="209"/>
      <c r="KUZ17" s="209"/>
      <c r="KVA17" s="209"/>
      <c r="KVB17" s="209"/>
      <c r="KVC17" s="209"/>
      <c r="KVD17" s="209"/>
      <c r="KVE17" s="209"/>
      <c r="KVF17" s="209"/>
      <c r="KVG17" s="209"/>
      <c r="KVH17" s="209"/>
      <c r="KVI17" s="209"/>
      <c r="KVJ17" s="209"/>
      <c r="KVK17" s="209"/>
      <c r="KVL17" s="209"/>
      <c r="KVM17" s="209"/>
      <c r="KVN17" s="209"/>
      <c r="KVO17" s="209"/>
      <c r="KVP17" s="209"/>
      <c r="KVQ17" s="209"/>
      <c r="KVR17" s="209"/>
      <c r="KVS17" s="209"/>
      <c r="KVT17" s="209"/>
      <c r="KVU17" s="209"/>
      <c r="KVV17" s="209"/>
      <c r="KVW17" s="209"/>
      <c r="KVX17" s="209"/>
      <c r="KVY17" s="209"/>
      <c r="KVZ17" s="209"/>
      <c r="KWA17" s="209"/>
      <c r="KWB17" s="209"/>
      <c r="KWC17" s="209"/>
      <c r="KWD17" s="209"/>
      <c r="KWE17" s="209"/>
      <c r="KWF17" s="209"/>
      <c r="KWG17" s="209"/>
      <c r="KWH17" s="209"/>
      <c r="KWI17" s="209"/>
      <c r="KWJ17" s="209"/>
      <c r="KWK17" s="209"/>
      <c r="KWL17" s="209"/>
      <c r="KWM17" s="209"/>
      <c r="KWN17" s="209"/>
      <c r="KWO17" s="209"/>
      <c r="KWP17" s="209"/>
      <c r="KWQ17" s="209"/>
      <c r="KWR17" s="209"/>
      <c r="KWS17" s="209"/>
      <c r="KWT17" s="209"/>
      <c r="KWU17" s="209"/>
      <c r="KWV17" s="209"/>
      <c r="KWW17" s="209"/>
      <c r="KWX17" s="209"/>
      <c r="KWY17" s="209"/>
      <c r="KWZ17" s="209"/>
      <c r="KXA17" s="209"/>
      <c r="KXB17" s="209"/>
      <c r="KXC17" s="209"/>
      <c r="KXD17" s="209"/>
      <c r="KXE17" s="209"/>
      <c r="KXF17" s="209"/>
      <c r="KXG17" s="209"/>
      <c r="KXH17" s="209"/>
      <c r="KXI17" s="209"/>
      <c r="KXJ17" s="209"/>
      <c r="KXK17" s="209"/>
      <c r="KXL17" s="209"/>
      <c r="KXM17" s="209"/>
      <c r="KXN17" s="209"/>
      <c r="KXO17" s="209"/>
      <c r="KXP17" s="209"/>
      <c r="KXQ17" s="209"/>
      <c r="KXR17" s="209"/>
      <c r="KXS17" s="209"/>
      <c r="KXT17" s="209"/>
      <c r="KXU17" s="209"/>
      <c r="KXV17" s="209"/>
      <c r="KXW17" s="209"/>
      <c r="KXX17" s="209"/>
      <c r="KXY17" s="209"/>
      <c r="KXZ17" s="209"/>
      <c r="KYA17" s="209"/>
      <c r="KYB17" s="209"/>
      <c r="KYC17" s="209"/>
      <c r="KYD17" s="209"/>
      <c r="KYE17" s="209"/>
      <c r="KYF17" s="209"/>
      <c r="KYG17" s="209"/>
      <c r="KYH17" s="209"/>
      <c r="KYI17" s="209"/>
      <c r="KYJ17" s="209"/>
      <c r="KYK17" s="209"/>
      <c r="KYL17" s="209"/>
      <c r="KYM17" s="209"/>
      <c r="KYN17" s="209"/>
      <c r="KYO17" s="209"/>
      <c r="KYP17" s="209"/>
      <c r="KYQ17" s="209"/>
      <c r="KYR17" s="209"/>
      <c r="KYS17" s="209"/>
      <c r="KYT17" s="209"/>
      <c r="KYU17" s="209"/>
      <c r="KYV17" s="209"/>
      <c r="KYW17" s="209"/>
      <c r="KYX17" s="209"/>
      <c r="KYY17" s="209"/>
      <c r="KYZ17" s="209"/>
      <c r="KZA17" s="209"/>
      <c r="KZB17" s="209"/>
      <c r="KZC17" s="209"/>
      <c r="KZD17" s="209"/>
      <c r="KZE17" s="209"/>
      <c r="KZF17" s="209"/>
      <c r="KZG17" s="209"/>
      <c r="KZH17" s="209"/>
      <c r="KZI17" s="209"/>
      <c r="KZJ17" s="209"/>
      <c r="KZK17" s="209"/>
      <c r="KZL17" s="209"/>
      <c r="KZM17" s="209"/>
      <c r="KZN17" s="209"/>
      <c r="KZO17" s="209"/>
      <c r="KZP17" s="209"/>
      <c r="KZQ17" s="209"/>
      <c r="KZR17" s="209"/>
      <c r="KZS17" s="209"/>
      <c r="KZT17" s="209"/>
      <c r="KZU17" s="209"/>
      <c r="KZV17" s="209"/>
      <c r="KZW17" s="209"/>
      <c r="KZX17" s="209"/>
      <c r="KZY17" s="209"/>
      <c r="KZZ17" s="209"/>
      <c r="LAA17" s="209"/>
      <c r="LAB17" s="209"/>
      <c r="LAC17" s="209"/>
      <c r="LAD17" s="209"/>
      <c r="LAE17" s="209"/>
      <c r="LAF17" s="209"/>
      <c r="LAG17" s="209"/>
      <c r="LAH17" s="209"/>
      <c r="LAI17" s="209"/>
      <c r="LAJ17" s="209"/>
      <c r="LAK17" s="209"/>
      <c r="LAL17" s="209"/>
      <c r="LAM17" s="209"/>
      <c r="LAN17" s="209"/>
      <c r="LAO17" s="209"/>
      <c r="LAP17" s="209"/>
      <c r="LAQ17" s="209"/>
      <c r="LAR17" s="209"/>
      <c r="LAS17" s="209"/>
      <c r="LAT17" s="209"/>
      <c r="LAU17" s="209"/>
      <c r="LAV17" s="209"/>
      <c r="LAW17" s="209"/>
      <c r="LAX17" s="209"/>
      <c r="LAY17" s="209"/>
      <c r="LAZ17" s="209"/>
      <c r="LBA17" s="209"/>
      <c r="LBB17" s="209"/>
      <c r="LBC17" s="209"/>
      <c r="LBD17" s="209"/>
      <c r="LBE17" s="209"/>
      <c r="LBF17" s="209"/>
      <c r="LBG17" s="209"/>
      <c r="LBH17" s="209"/>
      <c r="LBI17" s="209"/>
      <c r="LBJ17" s="209"/>
      <c r="LBK17" s="209"/>
      <c r="LBL17" s="209"/>
      <c r="LBM17" s="209"/>
      <c r="LBN17" s="209"/>
      <c r="LBO17" s="209"/>
      <c r="LBP17" s="209"/>
      <c r="LBQ17" s="209"/>
      <c r="LBR17" s="209"/>
      <c r="LBS17" s="209"/>
      <c r="LBT17" s="209"/>
      <c r="LBU17" s="209"/>
      <c r="LBV17" s="209"/>
      <c r="LBW17" s="209"/>
      <c r="LBX17" s="209"/>
      <c r="LBY17" s="209"/>
      <c r="LBZ17" s="209"/>
      <c r="LCA17" s="209"/>
      <c r="LCB17" s="209"/>
      <c r="LCC17" s="209"/>
      <c r="LCD17" s="209"/>
      <c r="LCE17" s="209"/>
      <c r="LCF17" s="209"/>
      <c r="LCG17" s="209"/>
      <c r="LCH17" s="209"/>
      <c r="LCI17" s="209"/>
      <c r="LCJ17" s="209"/>
      <c r="LCK17" s="209"/>
      <c r="LCL17" s="209"/>
      <c r="LCM17" s="209"/>
      <c r="LCN17" s="209"/>
      <c r="LCO17" s="209"/>
      <c r="LCP17" s="209"/>
      <c r="LCQ17" s="209"/>
      <c r="LCR17" s="209"/>
      <c r="LCS17" s="209"/>
      <c r="LCT17" s="209"/>
      <c r="LCU17" s="209"/>
      <c r="LCV17" s="209"/>
      <c r="LCW17" s="209"/>
      <c r="LCX17" s="209"/>
      <c r="LCY17" s="209"/>
      <c r="LCZ17" s="209"/>
      <c r="LDA17" s="209"/>
      <c r="LDB17" s="209"/>
      <c r="LDC17" s="209"/>
      <c r="LDD17" s="209"/>
      <c r="LDE17" s="209"/>
      <c r="LDF17" s="209"/>
      <c r="LDG17" s="209"/>
      <c r="LDH17" s="209"/>
      <c r="LDI17" s="209"/>
      <c r="LDJ17" s="209"/>
      <c r="LDK17" s="209"/>
      <c r="LDL17" s="209"/>
      <c r="LDM17" s="209"/>
      <c r="LDN17" s="209"/>
      <c r="LDO17" s="209"/>
      <c r="LDP17" s="209"/>
      <c r="LDQ17" s="209"/>
      <c r="LDR17" s="209"/>
      <c r="LDS17" s="209"/>
      <c r="LDT17" s="209"/>
      <c r="LDU17" s="209"/>
      <c r="LDV17" s="209"/>
      <c r="LDW17" s="209"/>
      <c r="LDX17" s="209"/>
      <c r="LDY17" s="209"/>
      <c r="LDZ17" s="209"/>
      <c r="LEA17" s="209"/>
      <c r="LEB17" s="209"/>
      <c r="LEC17" s="209"/>
      <c r="LED17" s="209"/>
      <c r="LEE17" s="209"/>
      <c r="LEF17" s="209"/>
      <c r="LEG17" s="209"/>
      <c r="LEH17" s="209"/>
      <c r="LEI17" s="209"/>
      <c r="LEJ17" s="209"/>
      <c r="LEK17" s="209"/>
      <c r="LEL17" s="209"/>
      <c r="LEM17" s="209"/>
      <c r="LEN17" s="209"/>
      <c r="LEO17" s="209"/>
      <c r="LEP17" s="209"/>
      <c r="LEQ17" s="209"/>
      <c r="LER17" s="209"/>
      <c r="LES17" s="209"/>
      <c r="LET17" s="209"/>
      <c r="LEU17" s="209"/>
      <c r="LEV17" s="209"/>
      <c r="LEW17" s="209"/>
      <c r="LEX17" s="209"/>
      <c r="LEY17" s="209"/>
      <c r="LEZ17" s="209"/>
      <c r="LFA17" s="209"/>
      <c r="LFB17" s="209"/>
      <c r="LFC17" s="209"/>
      <c r="LFD17" s="209"/>
      <c r="LFE17" s="209"/>
      <c r="LFF17" s="209"/>
      <c r="LFG17" s="209"/>
      <c r="LFH17" s="209"/>
      <c r="LFI17" s="209"/>
      <c r="LFJ17" s="209"/>
      <c r="LFK17" s="209"/>
      <c r="LFL17" s="209"/>
      <c r="LFM17" s="209"/>
      <c r="LFN17" s="209"/>
      <c r="LFO17" s="209"/>
      <c r="LFP17" s="209"/>
      <c r="LFQ17" s="209"/>
      <c r="LFR17" s="209"/>
      <c r="LFS17" s="209"/>
      <c r="LFT17" s="209"/>
      <c r="LFU17" s="209"/>
      <c r="LFV17" s="209"/>
      <c r="LFW17" s="209"/>
      <c r="LFX17" s="209"/>
      <c r="LFY17" s="209"/>
      <c r="LFZ17" s="209"/>
      <c r="LGA17" s="209"/>
      <c r="LGB17" s="209"/>
      <c r="LGC17" s="209"/>
      <c r="LGD17" s="209"/>
      <c r="LGE17" s="209"/>
      <c r="LGF17" s="209"/>
      <c r="LGG17" s="209"/>
      <c r="LGH17" s="209"/>
      <c r="LGI17" s="209"/>
      <c r="LGJ17" s="209"/>
      <c r="LGK17" s="209"/>
      <c r="LGL17" s="209"/>
      <c r="LGM17" s="209"/>
      <c r="LGN17" s="209"/>
      <c r="LGO17" s="209"/>
      <c r="LGP17" s="209"/>
      <c r="LGQ17" s="209"/>
      <c r="LGR17" s="209"/>
      <c r="LGS17" s="209"/>
      <c r="LGT17" s="209"/>
      <c r="LGU17" s="209"/>
      <c r="LGV17" s="209"/>
      <c r="LGW17" s="209"/>
      <c r="LGX17" s="209"/>
      <c r="LGY17" s="209"/>
      <c r="LGZ17" s="209"/>
      <c r="LHA17" s="209"/>
      <c r="LHB17" s="209"/>
      <c r="LHC17" s="209"/>
      <c r="LHD17" s="209"/>
      <c r="LHE17" s="209"/>
      <c r="LHF17" s="209"/>
      <c r="LHG17" s="209"/>
      <c r="LHH17" s="209"/>
      <c r="LHI17" s="209"/>
      <c r="LHJ17" s="209"/>
      <c r="LHK17" s="209"/>
      <c r="LHL17" s="209"/>
      <c r="LHM17" s="209"/>
      <c r="LHN17" s="209"/>
      <c r="LHO17" s="209"/>
      <c r="LHP17" s="209"/>
      <c r="LHQ17" s="209"/>
      <c r="LHR17" s="209"/>
      <c r="LHS17" s="209"/>
      <c r="LHT17" s="209"/>
      <c r="LHU17" s="209"/>
      <c r="LHV17" s="209"/>
      <c r="LHW17" s="209"/>
      <c r="LHX17" s="209"/>
      <c r="LHY17" s="209"/>
      <c r="LHZ17" s="209"/>
      <c r="LIA17" s="209"/>
      <c r="LIB17" s="209"/>
      <c r="LIC17" s="209"/>
      <c r="LID17" s="209"/>
      <c r="LIE17" s="209"/>
      <c r="LIF17" s="209"/>
      <c r="LIG17" s="209"/>
      <c r="LIH17" s="209"/>
      <c r="LII17" s="209"/>
      <c r="LIJ17" s="209"/>
      <c r="LIK17" s="209"/>
      <c r="LIL17" s="209"/>
      <c r="LIM17" s="209"/>
      <c r="LIN17" s="209"/>
      <c r="LIO17" s="209"/>
      <c r="LIP17" s="209"/>
      <c r="LIQ17" s="209"/>
      <c r="LIR17" s="209"/>
      <c r="LIS17" s="209"/>
      <c r="LIT17" s="209"/>
      <c r="LIU17" s="209"/>
      <c r="LIV17" s="209"/>
      <c r="LIW17" s="209"/>
      <c r="LIX17" s="209"/>
      <c r="LIY17" s="209"/>
      <c r="LIZ17" s="209"/>
      <c r="LJA17" s="209"/>
      <c r="LJB17" s="209"/>
      <c r="LJC17" s="209"/>
      <c r="LJD17" s="209"/>
      <c r="LJE17" s="209"/>
      <c r="LJF17" s="209"/>
      <c r="LJG17" s="209"/>
      <c r="LJH17" s="209"/>
      <c r="LJI17" s="209"/>
      <c r="LJJ17" s="209"/>
      <c r="LJK17" s="209"/>
      <c r="LJL17" s="209"/>
      <c r="LJM17" s="209"/>
      <c r="LJN17" s="209"/>
      <c r="LJO17" s="209"/>
      <c r="LJP17" s="209"/>
      <c r="LJQ17" s="209"/>
      <c r="LJR17" s="209"/>
      <c r="LJS17" s="209"/>
      <c r="LJT17" s="209"/>
      <c r="LJU17" s="209"/>
      <c r="LJV17" s="209"/>
      <c r="LJW17" s="209"/>
      <c r="LJX17" s="209"/>
      <c r="LJY17" s="209"/>
      <c r="LJZ17" s="209"/>
      <c r="LKA17" s="209"/>
      <c r="LKB17" s="209"/>
      <c r="LKC17" s="209"/>
      <c r="LKD17" s="209"/>
      <c r="LKE17" s="209"/>
      <c r="LKF17" s="209"/>
      <c r="LKG17" s="209"/>
      <c r="LKH17" s="209"/>
      <c r="LKI17" s="209"/>
      <c r="LKJ17" s="209"/>
      <c r="LKK17" s="209"/>
      <c r="LKL17" s="209"/>
      <c r="LKM17" s="209"/>
      <c r="LKN17" s="209"/>
      <c r="LKO17" s="209"/>
      <c r="LKP17" s="209"/>
      <c r="LKQ17" s="209"/>
      <c r="LKR17" s="209"/>
      <c r="LKS17" s="209"/>
      <c r="LKT17" s="209"/>
      <c r="LKU17" s="209"/>
      <c r="LKV17" s="209"/>
      <c r="LKW17" s="209"/>
      <c r="LKX17" s="209"/>
      <c r="LKY17" s="209"/>
      <c r="LKZ17" s="209"/>
      <c r="LLA17" s="209"/>
      <c r="LLB17" s="209"/>
      <c r="LLC17" s="209"/>
      <c r="LLD17" s="209"/>
      <c r="LLE17" s="209"/>
      <c r="LLF17" s="209"/>
      <c r="LLG17" s="209"/>
      <c r="LLH17" s="209"/>
      <c r="LLI17" s="209"/>
      <c r="LLJ17" s="209"/>
      <c r="LLK17" s="209"/>
      <c r="LLL17" s="209"/>
      <c r="LLM17" s="209"/>
      <c r="LLN17" s="209"/>
      <c r="LLO17" s="209"/>
      <c r="LLP17" s="209"/>
      <c r="LLQ17" s="209"/>
      <c r="LLR17" s="209"/>
      <c r="LLS17" s="209"/>
      <c r="LLT17" s="209"/>
      <c r="LLU17" s="209"/>
      <c r="LLV17" s="209"/>
      <c r="LLW17" s="209"/>
      <c r="LLX17" s="209"/>
      <c r="LLY17" s="209"/>
      <c r="LLZ17" s="209"/>
      <c r="LMA17" s="209"/>
      <c r="LMB17" s="209"/>
      <c r="LMC17" s="209"/>
      <c r="LMD17" s="209"/>
      <c r="LME17" s="209"/>
      <c r="LMF17" s="209"/>
      <c r="LMG17" s="209"/>
      <c r="LMH17" s="209"/>
      <c r="LMI17" s="209"/>
      <c r="LMJ17" s="209"/>
      <c r="LMK17" s="209"/>
      <c r="LML17" s="209"/>
      <c r="LMM17" s="209"/>
      <c r="LMN17" s="209"/>
      <c r="LMO17" s="209"/>
      <c r="LMP17" s="209"/>
      <c r="LMQ17" s="209"/>
      <c r="LMR17" s="209"/>
      <c r="LMS17" s="209"/>
      <c r="LMT17" s="209"/>
      <c r="LMU17" s="209"/>
      <c r="LMV17" s="209"/>
      <c r="LMW17" s="209"/>
      <c r="LMX17" s="209"/>
      <c r="LMY17" s="209"/>
      <c r="LMZ17" s="209"/>
      <c r="LNA17" s="209"/>
      <c r="LNB17" s="209"/>
      <c r="LNC17" s="209"/>
      <c r="LND17" s="209"/>
      <c r="LNE17" s="209"/>
      <c r="LNF17" s="209"/>
      <c r="LNG17" s="209"/>
      <c r="LNH17" s="209"/>
      <c r="LNI17" s="209"/>
      <c r="LNJ17" s="209"/>
      <c r="LNK17" s="209"/>
      <c r="LNL17" s="209"/>
      <c r="LNM17" s="209"/>
      <c r="LNN17" s="209"/>
      <c r="LNO17" s="209"/>
      <c r="LNP17" s="209"/>
      <c r="LNQ17" s="209"/>
      <c r="LNR17" s="209"/>
      <c r="LNS17" s="209"/>
      <c r="LNT17" s="209"/>
      <c r="LNU17" s="209"/>
      <c r="LNV17" s="209"/>
      <c r="LNW17" s="209"/>
      <c r="LNX17" s="209"/>
      <c r="LNY17" s="209"/>
      <c r="LNZ17" s="209"/>
      <c r="LOA17" s="209"/>
      <c r="LOB17" s="209"/>
      <c r="LOC17" s="209"/>
      <c r="LOD17" s="209"/>
      <c r="LOE17" s="209"/>
      <c r="LOF17" s="209"/>
      <c r="LOG17" s="209"/>
      <c r="LOH17" s="209"/>
      <c r="LOI17" s="209"/>
      <c r="LOJ17" s="209"/>
      <c r="LOK17" s="209"/>
      <c r="LOL17" s="209"/>
      <c r="LOM17" s="209"/>
      <c r="LON17" s="209"/>
      <c r="LOO17" s="209"/>
      <c r="LOP17" s="209"/>
      <c r="LOQ17" s="209"/>
      <c r="LOR17" s="209"/>
      <c r="LOS17" s="209"/>
      <c r="LOT17" s="209"/>
      <c r="LOU17" s="209"/>
      <c r="LOV17" s="209"/>
      <c r="LOW17" s="209"/>
      <c r="LOX17" s="209"/>
      <c r="LOY17" s="209"/>
      <c r="LOZ17" s="209"/>
      <c r="LPA17" s="209"/>
      <c r="LPB17" s="209"/>
      <c r="LPC17" s="209"/>
      <c r="LPD17" s="209"/>
      <c r="LPE17" s="209"/>
      <c r="LPF17" s="209"/>
      <c r="LPG17" s="209"/>
      <c r="LPH17" s="209"/>
      <c r="LPI17" s="209"/>
      <c r="LPJ17" s="209"/>
      <c r="LPK17" s="209"/>
      <c r="LPL17" s="209"/>
      <c r="LPM17" s="209"/>
      <c r="LPN17" s="209"/>
      <c r="LPO17" s="209"/>
      <c r="LPP17" s="209"/>
      <c r="LPQ17" s="209"/>
      <c r="LPR17" s="209"/>
      <c r="LPS17" s="209"/>
      <c r="LPT17" s="209"/>
      <c r="LPU17" s="209"/>
      <c r="LPV17" s="209"/>
      <c r="LPW17" s="209"/>
      <c r="LPX17" s="209"/>
      <c r="LPY17" s="209"/>
      <c r="LPZ17" s="209"/>
      <c r="LQA17" s="209"/>
      <c r="LQB17" s="209"/>
      <c r="LQC17" s="209"/>
      <c r="LQD17" s="209"/>
      <c r="LQE17" s="209"/>
      <c r="LQF17" s="209"/>
      <c r="LQG17" s="209"/>
      <c r="LQH17" s="209"/>
      <c r="LQI17" s="209"/>
      <c r="LQJ17" s="209"/>
      <c r="LQK17" s="209"/>
      <c r="LQL17" s="209"/>
      <c r="LQM17" s="209"/>
      <c r="LQN17" s="209"/>
      <c r="LQO17" s="209"/>
      <c r="LQP17" s="209"/>
      <c r="LQQ17" s="209"/>
      <c r="LQR17" s="209"/>
      <c r="LQS17" s="209"/>
      <c r="LQT17" s="209"/>
      <c r="LQU17" s="209"/>
      <c r="LQV17" s="209"/>
      <c r="LQW17" s="209"/>
      <c r="LQX17" s="209"/>
      <c r="LQY17" s="209"/>
      <c r="LQZ17" s="209"/>
      <c r="LRA17" s="209"/>
      <c r="LRB17" s="209"/>
      <c r="LRC17" s="209"/>
      <c r="LRD17" s="209"/>
      <c r="LRE17" s="209"/>
      <c r="LRF17" s="209"/>
      <c r="LRG17" s="209"/>
      <c r="LRH17" s="209"/>
      <c r="LRI17" s="209"/>
      <c r="LRJ17" s="209"/>
      <c r="LRK17" s="209"/>
      <c r="LRL17" s="209"/>
      <c r="LRM17" s="209"/>
      <c r="LRN17" s="209"/>
      <c r="LRO17" s="209"/>
      <c r="LRP17" s="209"/>
      <c r="LRQ17" s="209"/>
      <c r="LRR17" s="209"/>
      <c r="LRS17" s="209"/>
      <c r="LRT17" s="209"/>
      <c r="LRU17" s="209"/>
      <c r="LRV17" s="209"/>
      <c r="LRW17" s="209"/>
      <c r="LRX17" s="209"/>
      <c r="LRY17" s="209"/>
      <c r="LRZ17" s="209"/>
      <c r="LSA17" s="209"/>
      <c r="LSB17" s="209"/>
      <c r="LSC17" s="209"/>
      <c r="LSD17" s="209"/>
      <c r="LSE17" s="209"/>
      <c r="LSF17" s="209"/>
      <c r="LSG17" s="209"/>
      <c r="LSH17" s="209"/>
      <c r="LSI17" s="209"/>
      <c r="LSJ17" s="209"/>
      <c r="LSK17" s="209"/>
      <c r="LSL17" s="209"/>
      <c r="LSM17" s="209"/>
      <c r="LSN17" s="209"/>
      <c r="LSO17" s="209"/>
      <c r="LSP17" s="209"/>
      <c r="LSQ17" s="209"/>
      <c r="LSR17" s="209"/>
      <c r="LSS17" s="209"/>
      <c r="LST17" s="209"/>
      <c r="LSU17" s="209"/>
      <c r="LSV17" s="209"/>
      <c r="LSW17" s="209"/>
      <c r="LSX17" s="209"/>
      <c r="LSY17" s="209"/>
      <c r="LSZ17" s="209"/>
      <c r="LTA17" s="209"/>
      <c r="LTB17" s="209"/>
      <c r="LTC17" s="209"/>
      <c r="LTD17" s="209"/>
      <c r="LTE17" s="209"/>
      <c r="LTF17" s="209"/>
      <c r="LTG17" s="209"/>
      <c r="LTH17" s="209"/>
      <c r="LTI17" s="209"/>
      <c r="LTJ17" s="209"/>
      <c r="LTK17" s="209"/>
      <c r="LTL17" s="209"/>
      <c r="LTM17" s="209"/>
      <c r="LTN17" s="209"/>
      <c r="LTO17" s="209"/>
      <c r="LTP17" s="209"/>
      <c r="LTQ17" s="209"/>
      <c r="LTR17" s="209"/>
      <c r="LTS17" s="209"/>
      <c r="LTT17" s="209"/>
      <c r="LTU17" s="209"/>
      <c r="LTV17" s="209"/>
      <c r="LTW17" s="209"/>
      <c r="LTX17" s="209"/>
      <c r="LTY17" s="209"/>
      <c r="LTZ17" s="209"/>
      <c r="LUA17" s="209"/>
      <c r="LUB17" s="209"/>
      <c r="LUC17" s="209"/>
      <c r="LUD17" s="209"/>
      <c r="LUE17" s="209"/>
      <c r="LUF17" s="209"/>
      <c r="LUG17" s="209"/>
      <c r="LUH17" s="209"/>
      <c r="LUI17" s="209"/>
      <c r="LUJ17" s="209"/>
      <c r="LUK17" s="209"/>
      <c r="LUL17" s="209"/>
      <c r="LUM17" s="209"/>
      <c r="LUN17" s="209"/>
      <c r="LUO17" s="209"/>
      <c r="LUP17" s="209"/>
      <c r="LUQ17" s="209"/>
      <c r="LUR17" s="209"/>
      <c r="LUS17" s="209"/>
      <c r="LUT17" s="209"/>
      <c r="LUU17" s="209"/>
      <c r="LUV17" s="209"/>
      <c r="LUW17" s="209"/>
      <c r="LUX17" s="209"/>
      <c r="LUY17" s="209"/>
      <c r="LUZ17" s="209"/>
      <c r="LVA17" s="209"/>
      <c r="LVB17" s="209"/>
      <c r="LVC17" s="209"/>
      <c r="LVD17" s="209"/>
      <c r="LVE17" s="209"/>
      <c r="LVF17" s="209"/>
      <c r="LVG17" s="209"/>
      <c r="LVH17" s="209"/>
      <c r="LVI17" s="209"/>
      <c r="LVJ17" s="209"/>
      <c r="LVK17" s="209"/>
      <c r="LVL17" s="209"/>
      <c r="LVM17" s="209"/>
      <c r="LVN17" s="209"/>
      <c r="LVO17" s="209"/>
      <c r="LVP17" s="209"/>
      <c r="LVQ17" s="209"/>
      <c r="LVR17" s="209"/>
      <c r="LVS17" s="209"/>
      <c r="LVT17" s="209"/>
      <c r="LVU17" s="209"/>
      <c r="LVV17" s="209"/>
      <c r="LVW17" s="209"/>
      <c r="LVX17" s="209"/>
      <c r="LVY17" s="209"/>
      <c r="LVZ17" s="209"/>
      <c r="LWA17" s="209"/>
      <c r="LWB17" s="209"/>
      <c r="LWC17" s="209"/>
      <c r="LWD17" s="209"/>
      <c r="LWE17" s="209"/>
      <c r="LWF17" s="209"/>
      <c r="LWG17" s="209"/>
      <c r="LWH17" s="209"/>
      <c r="LWI17" s="209"/>
      <c r="LWJ17" s="209"/>
      <c r="LWK17" s="209"/>
      <c r="LWL17" s="209"/>
      <c r="LWM17" s="209"/>
      <c r="LWN17" s="209"/>
      <c r="LWO17" s="209"/>
      <c r="LWP17" s="209"/>
      <c r="LWQ17" s="209"/>
      <c r="LWR17" s="209"/>
      <c r="LWS17" s="209"/>
      <c r="LWT17" s="209"/>
      <c r="LWU17" s="209"/>
      <c r="LWV17" s="209"/>
      <c r="LWW17" s="209"/>
      <c r="LWX17" s="209"/>
      <c r="LWY17" s="209"/>
      <c r="LWZ17" s="209"/>
      <c r="LXA17" s="209"/>
      <c r="LXB17" s="209"/>
      <c r="LXC17" s="209"/>
      <c r="LXD17" s="209"/>
      <c r="LXE17" s="209"/>
      <c r="LXF17" s="209"/>
      <c r="LXG17" s="209"/>
      <c r="LXH17" s="209"/>
      <c r="LXI17" s="209"/>
      <c r="LXJ17" s="209"/>
      <c r="LXK17" s="209"/>
      <c r="LXL17" s="209"/>
      <c r="LXM17" s="209"/>
      <c r="LXN17" s="209"/>
      <c r="LXO17" s="209"/>
      <c r="LXP17" s="209"/>
      <c r="LXQ17" s="209"/>
      <c r="LXR17" s="209"/>
      <c r="LXS17" s="209"/>
      <c r="LXT17" s="209"/>
      <c r="LXU17" s="209"/>
      <c r="LXV17" s="209"/>
      <c r="LXW17" s="209"/>
      <c r="LXX17" s="209"/>
      <c r="LXY17" s="209"/>
      <c r="LXZ17" s="209"/>
      <c r="LYA17" s="209"/>
      <c r="LYB17" s="209"/>
      <c r="LYC17" s="209"/>
      <c r="LYD17" s="209"/>
      <c r="LYE17" s="209"/>
      <c r="LYF17" s="209"/>
      <c r="LYG17" s="209"/>
      <c r="LYH17" s="209"/>
      <c r="LYI17" s="209"/>
      <c r="LYJ17" s="209"/>
      <c r="LYK17" s="209"/>
      <c r="LYL17" s="209"/>
      <c r="LYM17" s="209"/>
      <c r="LYN17" s="209"/>
      <c r="LYO17" s="209"/>
      <c r="LYP17" s="209"/>
      <c r="LYQ17" s="209"/>
      <c r="LYR17" s="209"/>
      <c r="LYS17" s="209"/>
      <c r="LYT17" s="209"/>
      <c r="LYU17" s="209"/>
      <c r="LYV17" s="209"/>
      <c r="LYW17" s="209"/>
      <c r="LYX17" s="209"/>
      <c r="LYY17" s="209"/>
      <c r="LYZ17" s="209"/>
      <c r="LZA17" s="209"/>
      <c r="LZB17" s="209"/>
      <c r="LZC17" s="209"/>
      <c r="LZD17" s="209"/>
      <c r="LZE17" s="209"/>
      <c r="LZF17" s="209"/>
      <c r="LZG17" s="209"/>
      <c r="LZH17" s="209"/>
      <c r="LZI17" s="209"/>
      <c r="LZJ17" s="209"/>
      <c r="LZK17" s="209"/>
      <c r="LZL17" s="209"/>
      <c r="LZM17" s="209"/>
      <c r="LZN17" s="209"/>
      <c r="LZO17" s="209"/>
      <c r="LZP17" s="209"/>
      <c r="LZQ17" s="209"/>
      <c r="LZR17" s="209"/>
      <c r="LZS17" s="209"/>
      <c r="LZT17" s="209"/>
      <c r="LZU17" s="209"/>
      <c r="LZV17" s="209"/>
      <c r="LZW17" s="209"/>
      <c r="LZX17" s="209"/>
      <c r="LZY17" s="209"/>
      <c r="LZZ17" s="209"/>
      <c r="MAA17" s="209"/>
      <c r="MAB17" s="209"/>
      <c r="MAC17" s="209"/>
      <c r="MAD17" s="209"/>
      <c r="MAE17" s="209"/>
      <c r="MAF17" s="209"/>
      <c r="MAG17" s="209"/>
      <c r="MAH17" s="209"/>
      <c r="MAI17" s="209"/>
      <c r="MAJ17" s="209"/>
      <c r="MAK17" s="209"/>
      <c r="MAL17" s="209"/>
      <c r="MAM17" s="209"/>
      <c r="MAN17" s="209"/>
      <c r="MAO17" s="209"/>
      <c r="MAP17" s="209"/>
      <c r="MAQ17" s="209"/>
      <c r="MAR17" s="209"/>
      <c r="MAS17" s="209"/>
      <c r="MAT17" s="209"/>
      <c r="MAU17" s="209"/>
      <c r="MAV17" s="209"/>
      <c r="MAW17" s="209"/>
      <c r="MAX17" s="209"/>
      <c r="MAY17" s="209"/>
      <c r="MAZ17" s="209"/>
      <c r="MBA17" s="209"/>
      <c r="MBB17" s="209"/>
      <c r="MBC17" s="209"/>
      <c r="MBD17" s="209"/>
      <c r="MBE17" s="209"/>
      <c r="MBF17" s="209"/>
      <c r="MBG17" s="209"/>
      <c r="MBH17" s="209"/>
      <c r="MBI17" s="209"/>
      <c r="MBJ17" s="209"/>
      <c r="MBK17" s="209"/>
      <c r="MBL17" s="209"/>
      <c r="MBM17" s="209"/>
      <c r="MBN17" s="209"/>
      <c r="MBO17" s="209"/>
      <c r="MBP17" s="209"/>
      <c r="MBQ17" s="209"/>
      <c r="MBR17" s="209"/>
      <c r="MBS17" s="209"/>
      <c r="MBT17" s="209"/>
      <c r="MBU17" s="209"/>
      <c r="MBV17" s="209"/>
      <c r="MBW17" s="209"/>
      <c r="MBX17" s="209"/>
      <c r="MBY17" s="209"/>
      <c r="MBZ17" s="209"/>
      <c r="MCA17" s="209"/>
      <c r="MCB17" s="209"/>
      <c r="MCC17" s="209"/>
      <c r="MCD17" s="209"/>
      <c r="MCE17" s="209"/>
      <c r="MCF17" s="209"/>
      <c r="MCG17" s="209"/>
      <c r="MCH17" s="209"/>
      <c r="MCI17" s="209"/>
      <c r="MCJ17" s="209"/>
      <c r="MCK17" s="209"/>
      <c r="MCL17" s="209"/>
      <c r="MCM17" s="209"/>
      <c r="MCN17" s="209"/>
      <c r="MCO17" s="209"/>
      <c r="MCP17" s="209"/>
      <c r="MCQ17" s="209"/>
      <c r="MCR17" s="209"/>
      <c r="MCS17" s="209"/>
      <c r="MCT17" s="209"/>
      <c r="MCU17" s="209"/>
      <c r="MCV17" s="209"/>
      <c r="MCW17" s="209"/>
      <c r="MCX17" s="209"/>
      <c r="MCY17" s="209"/>
      <c r="MCZ17" s="209"/>
      <c r="MDA17" s="209"/>
      <c r="MDB17" s="209"/>
      <c r="MDC17" s="209"/>
      <c r="MDD17" s="209"/>
      <c r="MDE17" s="209"/>
      <c r="MDF17" s="209"/>
      <c r="MDG17" s="209"/>
      <c r="MDH17" s="209"/>
      <c r="MDI17" s="209"/>
      <c r="MDJ17" s="209"/>
      <c r="MDK17" s="209"/>
      <c r="MDL17" s="209"/>
      <c r="MDM17" s="209"/>
      <c r="MDN17" s="209"/>
      <c r="MDO17" s="209"/>
      <c r="MDP17" s="209"/>
      <c r="MDQ17" s="209"/>
      <c r="MDR17" s="209"/>
      <c r="MDS17" s="209"/>
      <c r="MDT17" s="209"/>
      <c r="MDU17" s="209"/>
      <c r="MDV17" s="209"/>
      <c r="MDW17" s="209"/>
      <c r="MDX17" s="209"/>
      <c r="MDY17" s="209"/>
      <c r="MDZ17" s="209"/>
      <c r="MEA17" s="209"/>
      <c r="MEB17" s="209"/>
      <c r="MEC17" s="209"/>
      <c r="MED17" s="209"/>
      <c r="MEE17" s="209"/>
      <c r="MEF17" s="209"/>
      <c r="MEG17" s="209"/>
      <c r="MEH17" s="209"/>
      <c r="MEI17" s="209"/>
      <c r="MEJ17" s="209"/>
      <c r="MEK17" s="209"/>
      <c r="MEL17" s="209"/>
      <c r="MEM17" s="209"/>
      <c r="MEN17" s="209"/>
      <c r="MEO17" s="209"/>
      <c r="MEP17" s="209"/>
      <c r="MEQ17" s="209"/>
      <c r="MER17" s="209"/>
      <c r="MES17" s="209"/>
      <c r="MET17" s="209"/>
      <c r="MEU17" s="209"/>
      <c r="MEV17" s="209"/>
      <c r="MEW17" s="209"/>
      <c r="MEX17" s="209"/>
      <c r="MEY17" s="209"/>
      <c r="MEZ17" s="209"/>
      <c r="MFA17" s="209"/>
      <c r="MFB17" s="209"/>
      <c r="MFC17" s="209"/>
      <c r="MFD17" s="209"/>
      <c r="MFE17" s="209"/>
      <c r="MFF17" s="209"/>
      <c r="MFG17" s="209"/>
      <c r="MFH17" s="209"/>
      <c r="MFI17" s="209"/>
      <c r="MFJ17" s="209"/>
      <c r="MFK17" s="209"/>
      <c r="MFL17" s="209"/>
      <c r="MFM17" s="209"/>
      <c r="MFN17" s="209"/>
      <c r="MFO17" s="209"/>
      <c r="MFP17" s="209"/>
      <c r="MFQ17" s="209"/>
      <c r="MFR17" s="209"/>
      <c r="MFS17" s="209"/>
      <c r="MFT17" s="209"/>
      <c r="MFU17" s="209"/>
      <c r="MFV17" s="209"/>
      <c r="MFW17" s="209"/>
      <c r="MFX17" s="209"/>
      <c r="MFY17" s="209"/>
      <c r="MFZ17" s="209"/>
      <c r="MGA17" s="209"/>
      <c r="MGB17" s="209"/>
      <c r="MGC17" s="209"/>
      <c r="MGD17" s="209"/>
      <c r="MGE17" s="209"/>
      <c r="MGF17" s="209"/>
      <c r="MGG17" s="209"/>
      <c r="MGH17" s="209"/>
      <c r="MGI17" s="209"/>
      <c r="MGJ17" s="209"/>
      <c r="MGK17" s="209"/>
      <c r="MGL17" s="209"/>
      <c r="MGM17" s="209"/>
      <c r="MGN17" s="209"/>
      <c r="MGO17" s="209"/>
      <c r="MGP17" s="209"/>
      <c r="MGQ17" s="209"/>
      <c r="MGR17" s="209"/>
      <c r="MGS17" s="209"/>
      <c r="MGT17" s="209"/>
      <c r="MGU17" s="209"/>
      <c r="MGV17" s="209"/>
      <c r="MGW17" s="209"/>
      <c r="MGX17" s="209"/>
      <c r="MGY17" s="209"/>
      <c r="MGZ17" s="209"/>
      <c r="MHA17" s="209"/>
      <c r="MHB17" s="209"/>
      <c r="MHC17" s="209"/>
      <c r="MHD17" s="209"/>
      <c r="MHE17" s="209"/>
      <c r="MHF17" s="209"/>
      <c r="MHG17" s="209"/>
      <c r="MHH17" s="209"/>
      <c r="MHI17" s="209"/>
      <c r="MHJ17" s="209"/>
      <c r="MHK17" s="209"/>
      <c r="MHL17" s="209"/>
      <c r="MHM17" s="209"/>
      <c r="MHN17" s="209"/>
      <c r="MHO17" s="209"/>
      <c r="MHP17" s="209"/>
      <c r="MHQ17" s="209"/>
      <c r="MHR17" s="209"/>
      <c r="MHS17" s="209"/>
      <c r="MHT17" s="209"/>
      <c r="MHU17" s="209"/>
      <c r="MHV17" s="209"/>
      <c r="MHW17" s="209"/>
      <c r="MHX17" s="209"/>
      <c r="MHY17" s="209"/>
      <c r="MHZ17" s="209"/>
      <c r="MIA17" s="209"/>
      <c r="MIB17" s="209"/>
      <c r="MIC17" s="209"/>
      <c r="MID17" s="209"/>
      <c r="MIE17" s="209"/>
      <c r="MIF17" s="209"/>
      <c r="MIG17" s="209"/>
      <c r="MIH17" s="209"/>
      <c r="MII17" s="209"/>
      <c r="MIJ17" s="209"/>
      <c r="MIK17" s="209"/>
      <c r="MIL17" s="209"/>
      <c r="MIM17" s="209"/>
      <c r="MIN17" s="209"/>
      <c r="MIO17" s="209"/>
      <c r="MIP17" s="209"/>
      <c r="MIQ17" s="209"/>
      <c r="MIR17" s="209"/>
      <c r="MIS17" s="209"/>
      <c r="MIT17" s="209"/>
      <c r="MIU17" s="209"/>
      <c r="MIV17" s="209"/>
      <c r="MIW17" s="209"/>
      <c r="MIX17" s="209"/>
      <c r="MIY17" s="209"/>
      <c r="MIZ17" s="209"/>
      <c r="MJA17" s="209"/>
      <c r="MJB17" s="209"/>
      <c r="MJC17" s="209"/>
      <c r="MJD17" s="209"/>
      <c r="MJE17" s="209"/>
      <c r="MJF17" s="209"/>
      <c r="MJG17" s="209"/>
      <c r="MJH17" s="209"/>
      <c r="MJI17" s="209"/>
      <c r="MJJ17" s="209"/>
      <c r="MJK17" s="209"/>
      <c r="MJL17" s="209"/>
      <c r="MJM17" s="209"/>
      <c r="MJN17" s="209"/>
      <c r="MJO17" s="209"/>
      <c r="MJP17" s="209"/>
      <c r="MJQ17" s="209"/>
      <c r="MJR17" s="209"/>
      <c r="MJS17" s="209"/>
      <c r="MJT17" s="209"/>
      <c r="MJU17" s="209"/>
      <c r="MJV17" s="209"/>
      <c r="MJW17" s="209"/>
      <c r="MJX17" s="209"/>
      <c r="MJY17" s="209"/>
      <c r="MJZ17" s="209"/>
      <c r="MKA17" s="209"/>
      <c r="MKB17" s="209"/>
      <c r="MKC17" s="209"/>
      <c r="MKD17" s="209"/>
      <c r="MKE17" s="209"/>
      <c r="MKF17" s="209"/>
      <c r="MKG17" s="209"/>
      <c r="MKH17" s="209"/>
      <c r="MKI17" s="209"/>
      <c r="MKJ17" s="209"/>
      <c r="MKK17" s="209"/>
      <c r="MKL17" s="209"/>
      <c r="MKM17" s="209"/>
      <c r="MKN17" s="209"/>
      <c r="MKO17" s="209"/>
      <c r="MKP17" s="209"/>
      <c r="MKQ17" s="209"/>
      <c r="MKR17" s="209"/>
      <c r="MKS17" s="209"/>
      <c r="MKT17" s="209"/>
      <c r="MKU17" s="209"/>
      <c r="MKV17" s="209"/>
      <c r="MKW17" s="209"/>
      <c r="MKX17" s="209"/>
      <c r="MKY17" s="209"/>
      <c r="MKZ17" s="209"/>
      <c r="MLA17" s="209"/>
      <c r="MLB17" s="209"/>
      <c r="MLC17" s="209"/>
      <c r="MLD17" s="209"/>
      <c r="MLE17" s="209"/>
      <c r="MLF17" s="209"/>
      <c r="MLG17" s="209"/>
      <c r="MLH17" s="209"/>
      <c r="MLI17" s="209"/>
      <c r="MLJ17" s="209"/>
      <c r="MLK17" s="209"/>
      <c r="MLL17" s="209"/>
      <c r="MLM17" s="209"/>
      <c r="MLN17" s="209"/>
      <c r="MLO17" s="209"/>
      <c r="MLP17" s="209"/>
      <c r="MLQ17" s="209"/>
      <c r="MLR17" s="209"/>
      <c r="MLS17" s="209"/>
      <c r="MLT17" s="209"/>
      <c r="MLU17" s="209"/>
      <c r="MLV17" s="209"/>
      <c r="MLW17" s="209"/>
      <c r="MLX17" s="209"/>
      <c r="MLY17" s="209"/>
      <c r="MLZ17" s="209"/>
      <c r="MMA17" s="209"/>
      <c r="MMB17" s="209"/>
      <c r="MMC17" s="209"/>
      <c r="MMD17" s="209"/>
      <c r="MME17" s="209"/>
      <c r="MMF17" s="209"/>
      <c r="MMG17" s="209"/>
      <c r="MMH17" s="209"/>
      <c r="MMI17" s="209"/>
      <c r="MMJ17" s="209"/>
      <c r="MMK17" s="209"/>
      <c r="MML17" s="209"/>
      <c r="MMM17" s="209"/>
      <c r="MMN17" s="209"/>
      <c r="MMO17" s="209"/>
      <c r="MMP17" s="209"/>
      <c r="MMQ17" s="209"/>
      <c r="MMR17" s="209"/>
      <c r="MMS17" s="209"/>
      <c r="MMT17" s="209"/>
      <c r="MMU17" s="209"/>
      <c r="MMV17" s="209"/>
      <c r="MMW17" s="209"/>
      <c r="MMX17" s="209"/>
      <c r="MMY17" s="209"/>
      <c r="MMZ17" s="209"/>
      <c r="MNA17" s="209"/>
      <c r="MNB17" s="209"/>
      <c r="MNC17" s="209"/>
      <c r="MND17" s="209"/>
      <c r="MNE17" s="209"/>
      <c r="MNF17" s="209"/>
      <c r="MNG17" s="209"/>
      <c r="MNH17" s="209"/>
      <c r="MNI17" s="209"/>
      <c r="MNJ17" s="209"/>
      <c r="MNK17" s="209"/>
      <c r="MNL17" s="209"/>
      <c r="MNM17" s="209"/>
      <c r="MNN17" s="209"/>
      <c r="MNO17" s="209"/>
      <c r="MNP17" s="209"/>
      <c r="MNQ17" s="209"/>
      <c r="MNR17" s="209"/>
      <c r="MNS17" s="209"/>
      <c r="MNT17" s="209"/>
      <c r="MNU17" s="209"/>
      <c r="MNV17" s="209"/>
      <c r="MNW17" s="209"/>
      <c r="MNX17" s="209"/>
      <c r="MNY17" s="209"/>
      <c r="MNZ17" s="209"/>
      <c r="MOA17" s="209"/>
      <c r="MOB17" s="209"/>
      <c r="MOC17" s="209"/>
      <c r="MOD17" s="209"/>
      <c r="MOE17" s="209"/>
      <c r="MOF17" s="209"/>
      <c r="MOG17" s="209"/>
      <c r="MOH17" s="209"/>
      <c r="MOI17" s="209"/>
      <c r="MOJ17" s="209"/>
      <c r="MOK17" s="209"/>
      <c r="MOL17" s="209"/>
      <c r="MOM17" s="209"/>
      <c r="MON17" s="209"/>
      <c r="MOO17" s="209"/>
      <c r="MOP17" s="209"/>
      <c r="MOQ17" s="209"/>
      <c r="MOR17" s="209"/>
      <c r="MOS17" s="209"/>
      <c r="MOT17" s="209"/>
      <c r="MOU17" s="209"/>
      <c r="MOV17" s="209"/>
      <c r="MOW17" s="209"/>
      <c r="MOX17" s="209"/>
      <c r="MOY17" s="209"/>
      <c r="MOZ17" s="209"/>
      <c r="MPA17" s="209"/>
      <c r="MPB17" s="209"/>
      <c r="MPC17" s="209"/>
      <c r="MPD17" s="209"/>
      <c r="MPE17" s="209"/>
      <c r="MPF17" s="209"/>
      <c r="MPG17" s="209"/>
      <c r="MPH17" s="209"/>
      <c r="MPI17" s="209"/>
      <c r="MPJ17" s="209"/>
      <c r="MPK17" s="209"/>
      <c r="MPL17" s="209"/>
      <c r="MPM17" s="209"/>
      <c r="MPN17" s="209"/>
      <c r="MPO17" s="209"/>
      <c r="MPP17" s="209"/>
      <c r="MPQ17" s="209"/>
      <c r="MPR17" s="209"/>
      <c r="MPS17" s="209"/>
      <c r="MPT17" s="209"/>
      <c r="MPU17" s="209"/>
      <c r="MPV17" s="209"/>
      <c r="MPW17" s="209"/>
      <c r="MPX17" s="209"/>
      <c r="MPY17" s="209"/>
      <c r="MPZ17" s="209"/>
      <c r="MQA17" s="209"/>
      <c r="MQB17" s="209"/>
      <c r="MQC17" s="209"/>
      <c r="MQD17" s="209"/>
      <c r="MQE17" s="209"/>
      <c r="MQF17" s="209"/>
      <c r="MQG17" s="209"/>
      <c r="MQH17" s="209"/>
      <c r="MQI17" s="209"/>
      <c r="MQJ17" s="209"/>
      <c r="MQK17" s="209"/>
      <c r="MQL17" s="209"/>
      <c r="MQM17" s="209"/>
      <c r="MQN17" s="209"/>
      <c r="MQO17" s="209"/>
      <c r="MQP17" s="209"/>
      <c r="MQQ17" s="209"/>
      <c r="MQR17" s="209"/>
      <c r="MQS17" s="209"/>
      <c r="MQT17" s="209"/>
      <c r="MQU17" s="209"/>
      <c r="MQV17" s="209"/>
      <c r="MQW17" s="209"/>
      <c r="MQX17" s="209"/>
      <c r="MQY17" s="209"/>
      <c r="MQZ17" s="209"/>
      <c r="MRA17" s="209"/>
      <c r="MRB17" s="209"/>
      <c r="MRC17" s="209"/>
      <c r="MRD17" s="209"/>
      <c r="MRE17" s="209"/>
      <c r="MRF17" s="209"/>
      <c r="MRG17" s="209"/>
      <c r="MRH17" s="209"/>
      <c r="MRI17" s="209"/>
      <c r="MRJ17" s="209"/>
      <c r="MRK17" s="209"/>
      <c r="MRL17" s="209"/>
      <c r="MRM17" s="209"/>
      <c r="MRN17" s="209"/>
      <c r="MRO17" s="209"/>
      <c r="MRP17" s="209"/>
      <c r="MRQ17" s="209"/>
      <c r="MRR17" s="209"/>
      <c r="MRS17" s="209"/>
      <c r="MRT17" s="209"/>
      <c r="MRU17" s="209"/>
      <c r="MRV17" s="209"/>
      <c r="MRW17" s="209"/>
      <c r="MRX17" s="209"/>
      <c r="MRY17" s="209"/>
      <c r="MRZ17" s="209"/>
      <c r="MSA17" s="209"/>
      <c r="MSB17" s="209"/>
      <c r="MSC17" s="209"/>
      <c r="MSD17" s="209"/>
      <c r="MSE17" s="209"/>
      <c r="MSF17" s="209"/>
      <c r="MSG17" s="209"/>
      <c r="MSH17" s="209"/>
      <c r="MSI17" s="209"/>
      <c r="MSJ17" s="209"/>
      <c r="MSK17" s="209"/>
      <c r="MSL17" s="209"/>
      <c r="MSM17" s="209"/>
      <c r="MSN17" s="209"/>
      <c r="MSO17" s="209"/>
      <c r="MSP17" s="209"/>
      <c r="MSQ17" s="209"/>
      <c r="MSR17" s="209"/>
      <c r="MSS17" s="209"/>
      <c r="MST17" s="209"/>
      <c r="MSU17" s="209"/>
      <c r="MSV17" s="209"/>
      <c r="MSW17" s="209"/>
      <c r="MSX17" s="209"/>
      <c r="MSY17" s="209"/>
      <c r="MSZ17" s="209"/>
      <c r="MTA17" s="209"/>
      <c r="MTB17" s="209"/>
      <c r="MTC17" s="209"/>
      <c r="MTD17" s="209"/>
      <c r="MTE17" s="209"/>
      <c r="MTF17" s="209"/>
      <c r="MTG17" s="209"/>
      <c r="MTH17" s="209"/>
      <c r="MTI17" s="209"/>
      <c r="MTJ17" s="209"/>
      <c r="MTK17" s="209"/>
      <c r="MTL17" s="209"/>
      <c r="MTM17" s="209"/>
      <c r="MTN17" s="209"/>
      <c r="MTO17" s="209"/>
      <c r="MTP17" s="209"/>
      <c r="MTQ17" s="209"/>
      <c r="MTR17" s="209"/>
      <c r="MTS17" s="209"/>
      <c r="MTT17" s="209"/>
      <c r="MTU17" s="209"/>
      <c r="MTV17" s="209"/>
      <c r="MTW17" s="209"/>
      <c r="MTX17" s="209"/>
      <c r="MTY17" s="209"/>
      <c r="MTZ17" s="209"/>
      <c r="MUA17" s="209"/>
      <c r="MUB17" s="209"/>
      <c r="MUC17" s="209"/>
      <c r="MUD17" s="209"/>
      <c r="MUE17" s="209"/>
      <c r="MUF17" s="209"/>
      <c r="MUG17" s="209"/>
      <c r="MUH17" s="209"/>
      <c r="MUI17" s="209"/>
      <c r="MUJ17" s="209"/>
      <c r="MUK17" s="209"/>
      <c r="MUL17" s="209"/>
      <c r="MUM17" s="209"/>
      <c r="MUN17" s="209"/>
      <c r="MUO17" s="209"/>
      <c r="MUP17" s="209"/>
      <c r="MUQ17" s="209"/>
      <c r="MUR17" s="209"/>
      <c r="MUS17" s="209"/>
      <c r="MUT17" s="209"/>
      <c r="MUU17" s="209"/>
      <c r="MUV17" s="209"/>
      <c r="MUW17" s="209"/>
      <c r="MUX17" s="209"/>
      <c r="MUY17" s="209"/>
      <c r="MUZ17" s="209"/>
      <c r="MVA17" s="209"/>
      <c r="MVB17" s="209"/>
      <c r="MVC17" s="209"/>
      <c r="MVD17" s="209"/>
      <c r="MVE17" s="209"/>
      <c r="MVF17" s="209"/>
      <c r="MVG17" s="209"/>
      <c r="MVH17" s="209"/>
      <c r="MVI17" s="209"/>
      <c r="MVJ17" s="209"/>
      <c r="MVK17" s="209"/>
      <c r="MVL17" s="209"/>
      <c r="MVM17" s="209"/>
      <c r="MVN17" s="209"/>
      <c r="MVO17" s="209"/>
      <c r="MVP17" s="209"/>
      <c r="MVQ17" s="209"/>
      <c r="MVR17" s="209"/>
      <c r="MVS17" s="209"/>
      <c r="MVT17" s="209"/>
      <c r="MVU17" s="209"/>
      <c r="MVV17" s="209"/>
      <c r="MVW17" s="209"/>
      <c r="MVX17" s="209"/>
      <c r="MVY17" s="209"/>
      <c r="MVZ17" s="209"/>
      <c r="MWA17" s="209"/>
      <c r="MWB17" s="209"/>
      <c r="MWC17" s="209"/>
      <c r="MWD17" s="209"/>
      <c r="MWE17" s="209"/>
      <c r="MWF17" s="209"/>
      <c r="MWG17" s="209"/>
      <c r="MWH17" s="209"/>
      <c r="MWI17" s="209"/>
      <c r="MWJ17" s="209"/>
      <c r="MWK17" s="209"/>
      <c r="MWL17" s="209"/>
      <c r="MWM17" s="209"/>
      <c r="MWN17" s="209"/>
      <c r="MWO17" s="209"/>
      <c r="MWP17" s="209"/>
      <c r="MWQ17" s="209"/>
      <c r="MWR17" s="209"/>
      <c r="MWS17" s="209"/>
      <c r="MWT17" s="209"/>
      <c r="MWU17" s="209"/>
      <c r="MWV17" s="209"/>
      <c r="MWW17" s="209"/>
      <c r="MWX17" s="209"/>
      <c r="MWY17" s="209"/>
      <c r="MWZ17" s="209"/>
      <c r="MXA17" s="209"/>
      <c r="MXB17" s="209"/>
      <c r="MXC17" s="209"/>
      <c r="MXD17" s="209"/>
      <c r="MXE17" s="209"/>
      <c r="MXF17" s="209"/>
      <c r="MXG17" s="209"/>
      <c r="MXH17" s="209"/>
      <c r="MXI17" s="209"/>
      <c r="MXJ17" s="209"/>
      <c r="MXK17" s="209"/>
      <c r="MXL17" s="209"/>
      <c r="MXM17" s="209"/>
      <c r="MXN17" s="209"/>
      <c r="MXO17" s="209"/>
      <c r="MXP17" s="209"/>
      <c r="MXQ17" s="209"/>
      <c r="MXR17" s="209"/>
      <c r="MXS17" s="209"/>
      <c r="MXT17" s="209"/>
      <c r="MXU17" s="209"/>
      <c r="MXV17" s="209"/>
      <c r="MXW17" s="209"/>
      <c r="MXX17" s="209"/>
      <c r="MXY17" s="209"/>
      <c r="MXZ17" s="209"/>
      <c r="MYA17" s="209"/>
      <c r="MYB17" s="209"/>
      <c r="MYC17" s="209"/>
      <c r="MYD17" s="209"/>
      <c r="MYE17" s="209"/>
      <c r="MYF17" s="209"/>
      <c r="MYG17" s="209"/>
      <c r="MYH17" s="209"/>
      <c r="MYI17" s="209"/>
      <c r="MYJ17" s="209"/>
      <c r="MYK17" s="209"/>
      <c r="MYL17" s="209"/>
      <c r="MYM17" s="209"/>
      <c r="MYN17" s="209"/>
      <c r="MYO17" s="209"/>
      <c r="MYP17" s="209"/>
      <c r="MYQ17" s="209"/>
      <c r="MYR17" s="209"/>
      <c r="MYS17" s="209"/>
      <c r="MYT17" s="209"/>
      <c r="MYU17" s="209"/>
      <c r="MYV17" s="209"/>
      <c r="MYW17" s="209"/>
      <c r="MYX17" s="209"/>
      <c r="MYY17" s="209"/>
      <c r="MYZ17" s="209"/>
      <c r="MZA17" s="209"/>
      <c r="MZB17" s="209"/>
      <c r="MZC17" s="209"/>
      <c r="MZD17" s="209"/>
      <c r="MZE17" s="209"/>
      <c r="MZF17" s="209"/>
      <c r="MZG17" s="209"/>
      <c r="MZH17" s="209"/>
      <c r="MZI17" s="209"/>
      <c r="MZJ17" s="209"/>
      <c r="MZK17" s="209"/>
      <c r="MZL17" s="209"/>
      <c r="MZM17" s="209"/>
      <c r="MZN17" s="209"/>
      <c r="MZO17" s="209"/>
      <c r="MZP17" s="209"/>
      <c r="MZQ17" s="209"/>
      <c r="MZR17" s="209"/>
      <c r="MZS17" s="209"/>
      <c r="MZT17" s="209"/>
      <c r="MZU17" s="209"/>
      <c r="MZV17" s="209"/>
      <c r="MZW17" s="209"/>
      <c r="MZX17" s="209"/>
      <c r="MZY17" s="209"/>
      <c r="MZZ17" s="209"/>
      <c r="NAA17" s="209"/>
      <c r="NAB17" s="209"/>
      <c r="NAC17" s="209"/>
      <c r="NAD17" s="209"/>
      <c r="NAE17" s="209"/>
      <c r="NAF17" s="209"/>
      <c r="NAG17" s="209"/>
      <c r="NAH17" s="209"/>
      <c r="NAI17" s="209"/>
      <c r="NAJ17" s="209"/>
      <c r="NAK17" s="209"/>
      <c r="NAL17" s="209"/>
      <c r="NAM17" s="209"/>
      <c r="NAN17" s="209"/>
      <c r="NAO17" s="209"/>
      <c r="NAP17" s="209"/>
      <c r="NAQ17" s="209"/>
      <c r="NAR17" s="209"/>
      <c r="NAS17" s="209"/>
      <c r="NAT17" s="209"/>
      <c r="NAU17" s="209"/>
      <c r="NAV17" s="209"/>
      <c r="NAW17" s="209"/>
      <c r="NAX17" s="209"/>
      <c r="NAY17" s="209"/>
      <c r="NAZ17" s="209"/>
      <c r="NBA17" s="209"/>
      <c r="NBB17" s="209"/>
      <c r="NBC17" s="209"/>
      <c r="NBD17" s="209"/>
      <c r="NBE17" s="209"/>
      <c r="NBF17" s="209"/>
      <c r="NBG17" s="209"/>
      <c r="NBH17" s="209"/>
      <c r="NBI17" s="209"/>
      <c r="NBJ17" s="209"/>
      <c r="NBK17" s="209"/>
      <c r="NBL17" s="209"/>
      <c r="NBM17" s="209"/>
      <c r="NBN17" s="209"/>
      <c r="NBO17" s="209"/>
      <c r="NBP17" s="209"/>
      <c r="NBQ17" s="209"/>
      <c r="NBR17" s="209"/>
      <c r="NBS17" s="209"/>
      <c r="NBT17" s="209"/>
      <c r="NBU17" s="209"/>
      <c r="NBV17" s="209"/>
      <c r="NBW17" s="209"/>
      <c r="NBX17" s="209"/>
      <c r="NBY17" s="209"/>
      <c r="NBZ17" s="209"/>
      <c r="NCA17" s="209"/>
      <c r="NCB17" s="209"/>
      <c r="NCC17" s="209"/>
      <c r="NCD17" s="209"/>
      <c r="NCE17" s="209"/>
      <c r="NCF17" s="209"/>
      <c r="NCG17" s="209"/>
      <c r="NCH17" s="209"/>
      <c r="NCI17" s="209"/>
      <c r="NCJ17" s="209"/>
      <c r="NCK17" s="209"/>
      <c r="NCL17" s="209"/>
      <c r="NCM17" s="209"/>
      <c r="NCN17" s="209"/>
      <c r="NCO17" s="209"/>
      <c r="NCP17" s="209"/>
      <c r="NCQ17" s="209"/>
      <c r="NCR17" s="209"/>
      <c r="NCS17" s="209"/>
      <c r="NCT17" s="209"/>
      <c r="NCU17" s="209"/>
      <c r="NCV17" s="209"/>
      <c r="NCW17" s="209"/>
      <c r="NCX17" s="209"/>
      <c r="NCY17" s="209"/>
      <c r="NCZ17" s="209"/>
      <c r="NDA17" s="209"/>
      <c r="NDB17" s="209"/>
      <c r="NDC17" s="209"/>
      <c r="NDD17" s="209"/>
      <c r="NDE17" s="209"/>
      <c r="NDF17" s="209"/>
      <c r="NDG17" s="209"/>
      <c r="NDH17" s="209"/>
      <c r="NDI17" s="209"/>
      <c r="NDJ17" s="209"/>
      <c r="NDK17" s="209"/>
      <c r="NDL17" s="209"/>
      <c r="NDM17" s="209"/>
      <c r="NDN17" s="209"/>
      <c r="NDO17" s="209"/>
      <c r="NDP17" s="209"/>
      <c r="NDQ17" s="209"/>
      <c r="NDR17" s="209"/>
      <c r="NDS17" s="209"/>
      <c r="NDT17" s="209"/>
      <c r="NDU17" s="209"/>
      <c r="NDV17" s="209"/>
      <c r="NDW17" s="209"/>
      <c r="NDX17" s="209"/>
      <c r="NDY17" s="209"/>
      <c r="NDZ17" s="209"/>
      <c r="NEA17" s="209"/>
      <c r="NEB17" s="209"/>
      <c r="NEC17" s="209"/>
      <c r="NED17" s="209"/>
      <c r="NEE17" s="209"/>
      <c r="NEF17" s="209"/>
      <c r="NEG17" s="209"/>
      <c r="NEH17" s="209"/>
      <c r="NEI17" s="209"/>
      <c r="NEJ17" s="209"/>
      <c r="NEK17" s="209"/>
      <c r="NEL17" s="209"/>
      <c r="NEM17" s="209"/>
      <c r="NEN17" s="209"/>
      <c r="NEO17" s="209"/>
      <c r="NEP17" s="209"/>
      <c r="NEQ17" s="209"/>
      <c r="NER17" s="209"/>
      <c r="NES17" s="209"/>
      <c r="NET17" s="209"/>
      <c r="NEU17" s="209"/>
      <c r="NEV17" s="209"/>
      <c r="NEW17" s="209"/>
      <c r="NEX17" s="209"/>
      <c r="NEY17" s="209"/>
      <c r="NEZ17" s="209"/>
      <c r="NFA17" s="209"/>
      <c r="NFB17" s="209"/>
      <c r="NFC17" s="209"/>
      <c r="NFD17" s="209"/>
      <c r="NFE17" s="209"/>
      <c r="NFF17" s="209"/>
      <c r="NFG17" s="209"/>
      <c r="NFH17" s="209"/>
      <c r="NFI17" s="209"/>
      <c r="NFJ17" s="209"/>
      <c r="NFK17" s="209"/>
      <c r="NFL17" s="209"/>
      <c r="NFM17" s="209"/>
      <c r="NFN17" s="209"/>
      <c r="NFO17" s="209"/>
      <c r="NFP17" s="209"/>
      <c r="NFQ17" s="209"/>
      <c r="NFR17" s="209"/>
      <c r="NFS17" s="209"/>
      <c r="NFT17" s="209"/>
      <c r="NFU17" s="209"/>
      <c r="NFV17" s="209"/>
      <c r="NFW17" s="209"/>
      <c r="NFX17" s="209"/>
      <c r="NFY17" s="209"/>
      <c r="NFZ17" s="209"/>
      <c r="NGA17" s="209"/>
      <c r="NGB17" s="209"/>
      <c r="NGC17" s="209"/>
      <c r="NGD17" s="209"/>
      <c r="NGE17" s="209"/>
      <c r="NGF17" s="209"/>
      <c r="NGG17" s="209"/>
      <c r="NGH17" s="209"/>
      <c r="NGI17" s="209"/>
      <c r="NGJ17" s="209"/>
      <c r="NGK17" s="209"/>
      <c r="NGL17" s="209"/>
      <c r="NGM17" s="209"/>
      <c r="NGN17" s="209"/>
      <c r="NGO17" s="209"/>
      <c r="NGP17" s="209"/>
      <c r="NGQ17" s="209"/>
      <c r="NGR17" s="209"/>
      <c r="NGS17" s="209"/>
      <c r="NGT17" s="209"/>
      <c r="NGU17" s="209"/>
      <c r="NGV17" s="209"/>
      <c r="NGW17" s="209"/>
      <c r="NGX17" s="209"/>
      <c r="NGY17" s="209"/>
      <c r="NGZ17" s="209"/>
      <c r="NHA17" s="209"/>
      <c r="NHB17" s="209"/>
      <c r="NHC17" s="209"/>
      <c r="NHD17" s="209"/>
      <c r="NHE17" s="209"/>
      <c r="NHF17" s="209"/>
      <c r="NHG17" s="209"/>
      <c r="NHH17" s="209"/>
      <c r="NHI17" s="209"/>
      <c r="NHJ17" s="209"/>
      <c r="NHK17" s="209"/>
      <c r="NHL17" s="209"/>
      <c r="NHM17" s="209"/>
      <c r="NHN17" s="209"/>
      <c r="NHO17" s="209"/>
      <c r="NHP17" s="209"/>
      <c r="NHQ17" s="209"/>
      <c r="NHR17" s="209"/>
      <c r="NHS17" s="209"/>
      <c r="NHT17" s="209"/>
      <c r="NHU17" s="209"/>
      <c r="NHV17" s="209"/>
      <c r="NHW17" s="209"/>
      <c r="NHX17" s="209"/>
      <c r="NHY17" s="209"/>
      <c r="NHZ17" s="209"/>
      <c r="NIA17" s="209"/>
      <c r="NIB17" s="209"/>
      <c r="NIC17" s="209"/>
      <c r="NID17" s="209"/>
      <c r="NIE17" s="209"/>
      <c r="NIF17" s="209"/>
      <c r="NIG17" s="209"/>
      <c r="NIH17" s="209"/>
      <c r="NII17" s="209"/>
      <c r="NIJ17" s="209"/>
      <c r="NIK17" s="209"/>
      <c r="NIL17" s="209"/>
      <c r="NIM17" s="209"/>
      <c r="NIN17" s="209"/>
      <c r="NIO17" s="209"/>
      <c r="NIP17" s="209"/>
      <c r="NIQ17" s="209"/>
      <c r="NIR17" s="209"/>
      <c r="NIS17" s="209"/>
      <c r="NIT17" s="209"/>
      <c r="NIU17" s="209"/>
      <c r="NIV17" s="209"/>
      <c r="NIW17" s="209"/>
      <c r="NIX17" s="209"/>
      <c r="NIY17" s="209"/>
      <c r="NIZ17" s="209"/>
      <c r="NJA17" s="209"/>
      <c r="NJB17" s="209"/>
      <c r="NJC17" s="209"/>
      <c r="NJD17" s="209"/>
      <c r="NJE17" s="209"/>
      <c r="NJF17" s="209"/>
      <c r="NJG17" s="209"/>
      <c r="NJH17" s="209"/>
      <c r="NJI17" s="209"/>
      <c r="NJJ17" s="209"/>
      <c r="NJK17" s="209"/>
      <c r="NJL17" s="209"/>
      <c r="NJM17" s="209"/>
      <c r="NJN17" s="209"/>
      <c r="NJO17" s="209"/>
      <c r="NJP17" s="209"/>
      <c r="NJQ17" s="209"/>
      <c r="NJR17" s="209"/>
      <c r="NJS17" s="209"/>
      <c r="NJT17" s="209"/>
      <c r="NJU17" s="209"/>
      <c r="NJV17" s="209"/>
      <c r="NJW17" s="209"/>
      <c r="NJX17" s="209"/>
      <c r="NJY17" s="209"/>
      <c r="NJZ17" s="209"/>
      <c r="NKA17" s="209"/>
      <c r="NKB17" s="209"/>
      <c r="NKC17" s="209"/>
      <c r="NKD17" s="209"/>
      <c r="NKE17" s="209"/>
      <c r="NKF17" s="209"/>
      <c r="NKG17" s="209"/>
      <c r="NKH17" s="209"/>
      <c r="NKI17" s="209"/>
      <c r="NKJ17" s="209"/>
      <c r="NKK17" s="209"/>
      <c r="NKL17" s="209"/>
      <c r="NKM17" s="209"/>
      <c r="NKN17" s="209"/>
      <c r="NKO17" s="209"/>
      <c r="NKP17" s="209"/>
      <c r="NKQ17" s="209"/>
      <c r="NKR17" s="209"/>
      <c r="NKS17" s="209"/>
      <c r="NKT17" s="209"/>
      <c r="NKU17" s="209"/>
      <c r="NKV17" s="209"/>
      <c r="NKW17" s="209"/>
      <c r="NKX17" s="209"/>
      <c r="NKY17" s="209"/>
      <c r="NKZ17" s="209"/>
      <c r="NLA17" s="209"/>
      <c r="NLB17" s="209"/>
      <c r="NLC17" s="209"/>
      <c r="NLD17" s="209"/>
      <c r="NLE17" s="209"/>
      <c r="NLF17" s="209"/>
      <c r="NLG17" s="209"/>
      <c r="NLH17" s="209"/>
      <c r="NLI17" s="209"/>
      <c r="NLJ17" s="209"/>
      <c r="NLK17" s="209"/>
      <c r="NLL17" s="209"/>
      <c r="NLM17" s="209"/>
      <c r="NLN17" s="209"/>
      <c r="NLO17" s="209"/>
      <c r="NLP17" s="209"/>
      <c r="NLQ17" s="209"/>
      <c r="NLR17" s="209"/>
      <c r="NLS17" s="209"/>
      <c r="NLT17" s="209"/>
      <c r="NLU17" s="209"/>
      <c r="NLV17" s="209"/>
      <c r="NLW17" s="209"/>
      <c r="NLX17" s="209"/>
      <c r="NLY17" s="209"/>
      <c r="NLZ17" s="209"/>
      <c r="NMA17" s="209"/>
      <c r="NMB17" s="209"/>
      <c r="NMC17" s="209"/>
      <c r="NMD17" s="209"/>
      <c r="NME17" s="209"/>
      <c r="NMF17" s="209"/>
      <c r="NMG17" s="209"/>
      <c r="NMH17" s="209"/>
      <c r="NMI17" s="209"/>
      <c r="NMJ17" s="209"/>
      <c r="NMK17" s="209"/>
      <c r="NML17" s="209"/>
      <c r="NMM17" s="209"/>
      <c r="NMN17" s="209"/>
      <c r="NMO17" s="209"/>
      <c r="NMP17" s="209"/>
      <c r="NMQ17" s="209"/>
      <c r="NMR17" s="209"/>
      <c r="NMS17" s="209"/>
      <c r="NMT17" s="209"/>
      <c r="NMU17" s="209"/>
      <c r="NMV17" s="209"/>
      <c r="NMW17" s="209"/>
      <c r="NMX17" s="209"/>
      <c r="NMY17" s="209"/>
      <c r="NMZ17" s="209"/>
      <c r="NNA17" s="209"/>
      <c r="NNB17" s="209"/>
      <c r="NNC17" s="209"/>
      <c r="NND17" s="209"/>
      <c r="NNE17" s="209"/>
      <c r="NNF17" s="209"/>
      <c r="NNG17" s="209"/>
      <c r="NNH17" s="209"/>
      <c r="NNI17" s="209"/>
      <c r="NNJ17" s="209"/>
      <c r="NNK17" s="209"/>
      <c r="NNL17" s="209"/>
      <c r="NNM17" s="209"/>
      <c r="NNN17" s="209"/>
      <c r="NNO17" s="209"/>
      <c r="NNP17" s="209"/>
      <c r="NNQ17" s="209"/>
      <c r="NNR17" s="209"/>
      <c r="NNS17" s="209"/>
      <c r="NNT17" s="209"/>
      <c r="NNU17" s="209"/>
      <c r="NNV17" s="209"/>
      <c r="NNW17" s="209"/>
      <c r="NNX17" s="209"/>
      <c r="NNY17" s="209"/>
      <c r="NNZ17" s="209"/>
      <c r="NOA17" s="209"/>
      <c r="NOB17" s="209"/>
      <c r="NOC17" s="209"/>
      <c r="NOD17" s="209"/>
      <c r="NOE17" s="209"/>
      <c r="NOF17" s="209"/>
      <c r="NOG17" s="209"/>
      <c r="NOH17" s="209"/>
      <c r="NOI17" s="209"/>
      <c r="NOJ17" s="209"/>
      <c r="NOK17" s="209"/>
      <c r="NOL17" s="209"/>
      <c r="NOM17" s="209"/>
      <c r="NON17" s="209"/>
      <c r="NOO17" s="209"/>
      <c r="NOP17" s="209"/>
      <c r="NOQ17" s="209"/>
      <c r="NOR17" s="209"/>
      <c r="NOS17" s="209"/>
      <c r="NOT17" s="209"/>
      <c r="NOU17" s="209"/>
      <c r="NOV17" s="209"/>
      <c r="NOW17" s="209"/>
      <c r="NOX17" s="209"/>
      <c r="NOY17" s="209"/>
      <c r="NOZ17" s="209"/>
      <c r="NPA17" s="209"/>
      <c r="NPB17" s="209"/>
      <c r="NPC17" s="209"/>
      <c r="NPD17" s="209"/>
      <c r="NPE17" s="209"/>
      <c r="NPF17" s="209"/>
      <c r="NPG17" s="209"/>
      <c r="NPH17" s="209"/>
      <c r="NPI17" s="209"/>
      <c r="NPJ17" s="209"/>
      <c r="NPK17" s="209"/>
      <c r="NPL17" s="209"/>
      <c r="NPM17" s="209"/>
      <c r="NPN17" s="209"/>
      <c r="NPO17" s="209"/>
      <c r="NPP17" s="209"/>
      <c r="NPQ17" s="209"/>
      <c r="NPR17" s="209"/>
      <c r="NPS17" s="209"/>
      <c r="NPT17" s="209"/>
      <c r="NPU17" s="209"/>
      <c r="NPV17" s="209"/>
      <c r="NPW17" s="209"/>
      <c r="NPX17" s="209"/>
      <c r="NPY17" s="209"/>
      <c r="NPZ17" s="209"/>
      <c r="NQA17" s="209"/>
      <c r="NQB17" s="209"/>
      <c r="NQC17" s="209"/>
      <c r="NQD17" s="209"/>
      <c r="NQE17" s="209"/>
      <c r="NQF17" s="209"/>
      <c r="NQG17" s="209"/>
      <c r="NQH17" s="209"/>
      <c r="NQI17" s="209"/>
      <c r="NQJ17" s="209"/>
      <c r="NQK17" s="209"/>
      <c r="NQL17" s="209"/>
      <c r="NQM17" s="209"/>
      <c r="NQN17" s="209"/>
      <c r="NQO17" s="209"/>
      <c r="NQP17" s="209"/>
      <c r="NQQ17" s="209"/>
      <c r="NQR17" s="209"/>
      <c r="NQS17" s="209"/>
      <c r="NQT17" s="209"/>
      <c r="NQU17" s="209"/>
      <c r="NQV17" s="209"/>
      <c r="NQW17" s="209"/>
      <c r="NQX17" s="209"/>
      <c r="NQY17" s="209"/>
      <c r="NQZ17" s="209"/>
      <c r="NRA17" s="209"/>
      <c r="NRB17" s="209"/>
      <c r="NRC17" s="209"/>
      <c r="NRD17" s="209"/>
      <c r="NRE17" s="209"/>
      <c r="NRF17" s="209"/>
      <c r="NRG17" s="209"/>
      <c r="NRH17" s="209"/>
      <c r="NRI17" s="209"/>
      <c r="NRJ17" s="209"/>
      <c r="NRK17" s="209"/>
      <c r="NRL17" s="209"/>
      <c r="NRM17" s="209"/>
      <c r="NRN17" s="209"/>
      <c r="NRO17" s="209"/>
      <c r="NRP17" s="209"/>
      <c r="NRQ17" s="209"/>
      <c r="NRR17" s="209"/>
      <c r="NRS17" s="209"/>
      <c r="NRT17" s="209"/>
      <c r="NRU17" s="209"/>
      <c r="NRV17" s="209"/>
      <c r="NRW17" s="209"/>
      <c r="NRX17" s="209"/>
      <c r="NRY17" s="209"/>
      <c r="NRZ17" s="209"/>
      <c r="NSA17" s="209"/>
      <c r="NSB17" s="209"/>
      <c r="NSC17" s="209"/>
      <c r="NSD17" s="209"/>
      <c r="NSE17" s="209"/>
      <c r="NSF17" s="209"/>
      <c r="NSG17" s="209"/>
      <c r="NSH17" s="209"/>
      <c r="NSI17" s="209"/>
      <c r="NSJ17" s="209"/>
      <c r="NSK17" s="209"/>
      <c r="NSL17" s="209"/>
      <c r="NSM17" s="209"/>
      <c r="NSN17" s="209"/>
      <c r="NSO17" s="209"/>
      <c r="NSP17" s="209"/>
      <c r="NSQ17" s="209"/>
      <c r="NSR17" s="209"/>
      <c r="NSS17" s="209"/>
      <c r="NST17" s="209"/>
      <c r="NSU17" s="209"/>
      <c r="NSV17" s="209"/>
      <c r="NSW17" s="209"/>
      <c r="NSX17" s="209"/>
      <c r="NSY17" s="209"/>
      <c r="NSZ17" s="209"/>
      <c r="NTA17" s="209"/>
      <c r="NTB17" s="209"/>
      <c r="NTC17" s="209"/>
      <c r="NTD17" s="209"/>
      <c r="NTE17" s="209"/>
      <c r="NTF17" s="209"/>
      <c r="NTG17" s="209"/>
      <c r="NTH17" s="209"/>
      <c r="NTI17" s="209"/>
      <c r="NTJ17" s="209"/>
      <c r="NTK17" s="209"/>
      <c r="NTL17" s="209"/>
      <c r="NTM17" s="209"/>
      <c r="NTN17" s="209"/>
      <c r="NTO17" s="209"/>
      <c r="NTP17" s="209"/>
      <c r="NTQ17" s="209"/>
      <c r="NTR17" s="209"/>
      <c r="NTS17" s="209"/>
      <c r="NTT17" s="209"/>
      <c r="NTU17" s="209"/>
      <c r="NTV17" s="209"/>
      <c r="NTW17" s="209"/>
      <c r="NTX17" s="209"/>
      <c r="NTY17" s="209"/>
      <c r="NTZ17" s="209"/>
      <c r="NUA17" s="209"/>
      <c r="NUB17" s="209"/>
      <c r="NUC17" s="209"/>
      <c r="NUD17" s="209"/>
      <c r="NUE17" s="209"/>
      <c r="NUF17" s="209"/>
      <c r="NUG17" s="209"/>
      <c r="NUH17" s="209"/>
      <c r="NUI17" s="209"/>
      <c r="NUJ17" s="209"/>
      <c r="NUK17" s="209"/>
      <c r="NUL17" s="209"/>
      <c r="NUM17" s="209"/>
      <c r="NUN17" s="209"/>
      <c r="NUO17" s="209"/>
      <c r="NUP17" s="209"/>
      <c r="NUQ17" s="209"/>
      <c r="NUR17" s="209"/>
      <c r="NUS17" s="209"/>
      <c r="NUT17" s="209"/>
      <c r="NUU17" s="209"/>
      <c r="NUV17" s="209"/>
      <c r="NUW17" s="209"/>
      <c r="NUX17" s="209"/>
      <c r="NUY17" s="209"/>
      <c r="NUZ17" s="209"/>
      <c r="NVA17" s="209"/>
      <c r="NVB17" s="209"/>
      <c r="NVC17" s="209"/>
      <c r="NVD17" s="209"/>
      <c r="NVE17" s="209"/>
      <c r="NVF17" s="209"/>
      <c r="NVG17" s="209"/>
      <c r="NVH17" s="209"/>
      <c r="NVI17" s="209"/>
      <c r="NVJ17" s="209"/>
      <c r="NVK17" s="209"/>
      <c r="NVL17" s="209"/>
      <c r="NVM17" s="209"/>
      <c r="NVN17" s="209"/>
      <c r="NVO17" s="209"/>
      <c r="NVP17" s="209"/>
      <c r="NVQ17" s="209"/>
      <c r="NVR17" s="209"/>
      <c r="NVS17" s="209"/>
      <c r="NVT17" s="209"/>
      <c r="NVU17" s="209"/>
      <c r="NVV17" s="209"/>
      <c r="NVW17" s="209"/>
      <c r="NVX17" s="209"/>
      <c r="NVY17" s="209"/>
      <c r="NVZ17" s="209"/>
      <c r="NWA17" s="209"/>
      <c r="NWB17" s="209"/>
      <c r="NWC17" s="209"/>
      <c r="NWD17" s="209"/>
      <c r="NWE17" s="209"/>
      <c r="NWF17" s="209"/>
      <c r="NWG17" s="209"/>
      <c r="NWH17" s="209"/>
      <c r="NWI17" s="209"/>
      <c r="NWJ17" s="209"/>
      <c r="NWK17" s="209"/>
      <c r="NWL17" s="209"/>
      <c r="NWM17" s="209"/>
      <c r="NWN17" s="209"/>
      <c r="NWO17" s="209"/>
      <c r="NWP17" s="209"/>
      <c r="NWQ17" s="209"/>
      <c r="NWR17" s="209"/>
      <c r="NWS17" s="209"/>
      <c r="NWT17" s="209"/>
      <c r="NWU17" s="209"/>
      <c r="NWV17" s="209"/>
      <c r="NWW17" s="209"/>
      <c r="NWX17" s="209"/>
      <c r="NWY17" s="209"/>
      <c r="NWZ17" s="209"/>
      <c r="NXA17" s="209"/>
      <c r="NXB17" s="209"/>
      <c r="NXC17" s="209"/>
      <c r="NXD17" s="209"/>
      <c r="NXE17" s="209"/>
      <c r="NXF17" s="209"/>
      <c r="NXG17" s="209"/>
      <c r="NXH17" s="209"/>
      <c r="NXI17" s="209"/>
      <c r="NXJ17" s="209"/>
      <c r="NXK17" s="209"/>
      <c r="NXL17" s="209"/>
      <c r="NXM17" s="209"/>
      <c r="NXN17" s="209"/>
      <c r="NXO17" s="209"/>
      <c r="NXP17" s="209"/>
      <c r="NXQ17" s="209"/>
      <c r="NXR17" s="209"/>
      <c r="NXS17" s="209"/>
      <c r="NXT17" s="209"/>
      <c r="NXU17" s="209"/>
      <c r="NXV17" s="209"/>
      <c r="NXW17" s="209"/>
      <c r="NXX17" s="209"/>
      <c r="NXY17" s="209"/>
      <c r="NXZ17" s="209"/>
      <c r="NYA17" s="209"/>
      <c r="NYB17" s="209"/>
      <c r="NYC17" s="209"/>
      <c r="NYD17" s="209"/>
      <c r="NYE17" s="209"/>
      <c r="NYF17" s="209"/>
      <c r="NYG17" s="209"/>
      <c r="NYH17" s="209"/>
      <c r="NYI17" s="209"/>
      <c r="NYJ17" s="209"/>
      <c r="NYK17" s="209"/>
      <c r="NYL17" s="209"/>
      <c r="NYM17" s="209"/>
      <c r="NYN17" s="209"/>
      <c r="NYO17" s="209"/>
      <c r="NYP17" s="209"/>
      <c r="NYQ17" s="209"/>
      <c r="NYR17" s="209"/>
      <c r="NYS17" s="209"/>
      <c r="NYT17" s="209"/>
      <c r="NYU17" s="209"/>
      <c r="NYV17" s="209"/>
      <c r="NYW17" s="209"/>
      <c r="NYX17" s="209"/>
      <c r="NYY17" s="209"/>
      <c r="NYZ17" s="209"/>
      <c r="NZA17" s="209"/>
      <c r="NZB17" s="209"/>
      <c r="NZC17" s="209"/>
      <c r="NZD17" s="209"/>
      <c r="NZE17" s="209"/>
      <c r="NZF17" s="209"/>
      <c r="NZG17" s="209"/>
      <c r="NZH17" s="209"/>
      <c r="NZI17" s="209"/>
      <c r="NZJ17" s="209"/>
      <c r="NZK17" s="209"/>
      <c r="NZL17" s="209"/>
      <c r="NZM17" s="209"/>
      <c r="NZN17" s="209"/>
      <c r="NZO17" s="209"/>
      <c r="NZP17" s="209"/>
      <c r="NZQ17" s="209"/>
      <c r="NZR17" s="209"/>
      <c r="NZS17" s="209"/>
      <c r="NZT17" s="209"/>
      <c r="NZU17" s="209"/>
      <c r="NZV17" s="209"/>
      <c r="NZW17" s="209"/>
      <c r="NZX17" s="209"/>
      <c r="NZY17" s="209"/>
      <c r="NZZ17" s="209"/>
      <c r="OAA17" s="209"/>
      <c r="OAB17" s="209"/>
      <c r="OAC17" s="209"/>
      <c r="OAD17" s="209"/>
      <c r="OAE17" s="209"/>
      <c r="OAF17" s="209"/>
      <c r="OAG17" s="209"/>
      <c r="OAH17" s="209"/>
      <c r="OAI17" s="209"/>
      <c r="OAJ17" s="209"/>
      <c r="OAK17" s="209"/>
      <c r="OAL17" s="209"/>
      <c r="OAM17" s="209"/>
      <c r="OAN17" s="209"/>
      <c r="OAO17" s="209"/>
      <c r="OAP17" s="209"/>
      <c r="OAQ17" s="209"/>
      <c r="OAR17" s="209"/>
      <c r="OAS17" s="209"/>
      <c r="OAT17" s="209"/>
      <c r="OAU17" s="209"/>
      <c r="OAV17" s="209"/>
      <c r="OAW17" s="209"/>
      <c r="OAX17" s="209"/>
      <c r="OAY17" s="209"/>
      <c r="OAZ17" s="209"/>
      <c r="OBA17" s="209"/>
      <c r="OBB17" s="209"/>
      <c r="OBC17" s="209"/>
      <c r="OBD17" s="209"/>
      <c r="OBE17" s="209"/>
      <c r="OBF17" s="209"/>
      <c r="OBG17" s="209"/>
      <c r="OBH17" s="209"/>
      <c r="OBI17" s="209"/>
      <c r="OBJ17" s="209"/>
      <c r="OBK17" s="209"/>
      <c r="OBL17" s="209"/>
      <c r="OBM17" s="209"/>
      <c r="OBN17" s="209"/>
      <c r="OBO17" s="209"/>
      <c r="OBP17" s="209"/>
      <c r="OBQ17" s="209"/>
      <c r="OBR17" s="209"/>
      <c r="OBS17" s="209"/>
      <c r="OBT17" s="209"/>
      <c r="OBU17" s="209"/>
      <c r="OBV17" s="209"/>
      <c r="OBW17" s="209"/>
      <c r="OBX17" s="209"/>
      <c r="OBY17" s="209"/>
      <c r="OBZ17" s="209"/>
      <c r="OCA17" s="209"/>
      <c r="OCB17" s="209"/>
      <c r="OCC17" s="209"/>
      <c r="OCD17" s="209"/>
      <c r="OCE17" s="209"/>
      <c r="OCF17" s="209"/>
      <c r="OCG17" s="209"/>
      <c r="OCH17" s="209"/>
      <c r="OCI17" s="209"/>
      <c r="OCJ17" s="209"/>
      <c r="OCK17" s="209"/>
      <c r="OCL17" s="209"/>
      <c r="OCM17" s="209"/>
      <c r="OCN17" s="209"/>
      <c r="OCO17" s="209"/>
      <c r="OCP17" s="209"/>
      <c r="OCQ17" s="209"/>
      <c r="OCR17" s="209"/>
      <c r="OCS17" s="209"/>
      <c r="OCT17" s="209"/>
      <c r="OCU17" s="209"/>
      <c r="OCV17" s="209"/>
      <c r="OCW17" s="209"/>
      <c r="OCX17" s="209"/>
      <c r="OCY17" s="209"/>
      <c r="OCZ17" s="209"/>
      <c r="ODA17" s="209"/>
      <c r="ODB17" s="209"/>
      <c r="ODC17" s="209"/>
      <c r="ODD17" s="209"/>
      <c r="ODE17" s="209"/>
      <c r="ODF17" s="209"/>
      <c r="ODG17" s="209"/>
      <c r="ODH17" s="209"/>
      <c r="ODI17" s="209"/>
      <c r="ODJ17" s="209"/>
      <c r="ODK17" s="209"/>
      <c r="ODL17" s="209"/>
      <c r="ODM17" s="209"/>
      <c r="ODN17" s="209"/>
      <c r="ODO17" s="209"/>
      <c r="ODP17" s="209"/>
      <c r="ODQ17" s="209"/>
      <c r="ODR17" s="209"/>
      <c r="ODS17" s="209"/>
      <c r="ODT17" s="209"/>
      <c r="ODU17" s="209"/>
      <c r="ODV17" s="209"/>
      <c r="ODW17" s="209"/>
      <c r="ODX17" s="209"/>
      <c r="ODY17" s="209"/>
      <c r="ODZ17" s="209"/>
      <c r="OEA17" s="209"/>
      <c r="OEB17" s="209"/>
      <c r="OEC17" s="209"/>
      <c r="OED17" s="209"/>
      <c r="OEE17" s="209"/>
      <c r="OEF17" s="209"/>
      <c r="OEG17" s="209"/>
      <c r="OEH17" s="209"/>
      <c r="OEI17" s="209"/>
      <c r="OEJ17" s="209"/>
      <c r="OEK17" s="209"/>
      <c r="OEL17" s="209"/>
      <c r="OEM17" s="209"/>
      <c r="OEN17" s="209"/>
      <c r="OEO17" s="209"/>
      <c r="OEP17" s="209"/>
      <c r="OEQ17" s="209"/>
      <c r="OER17" s="209"/>
      <c r="OES17" s="209"/>
      <c r="OET17" s="209"/>
      <c r="OEU17" s="209"/>
      <c r="OEV17" s="209"/>
      <c r="OEW17" s="209"/>
      <c r="OEX17" s="209"/>
      <c r="OEY17" s="209"/>
      <c r="OEZ17" s="209"/>
      <c r="OFA17" s="209"/>
      <c r="OFB17" s="209"/>
      <c r="OFC17" s="209"/>
      <c r="OFD17" s="209"/>
      <c r="OFE17" s="209"/>
      <c r="OFF17" s="209"/>
      <c r="OFG17" s="209"/>
      <c r="OFH17" s="209"/>
      <c r="OFI17" s="209"/>
      <c r="OFJ17" s="209"/>
      <c r="OFK17" s="209"/>
      <c r="OFL17" s="209"/>
      <c r="OFM17" s="209"/>
      <c r="OFN17" s="209"/>
      <c r="OFO17" s="209"/>
      <c r="OFP17" s="209"/>
      <c r="OFQ17" s="209"/>
      <c r="OFR17" s="209"/>
      <c r="OFS17" s="209"/>
      <c r="OFT17" s="209"/>
      <c r="OFU17" s="209"/>
      <c r="OFV17" s="209"/>
      <c r="OFW17" s="209"/>
      <c r="OFX17" s="209"/>
      <c r="OFY17" s="209"/>
      <c r="OFZ17" s="209"/>
      <c r="OGA17" s="209"/>
      <c r="OGB17" s="209"/>
      <c r="OGC17" s="209"/>
      <c r="OGD17" s="209"/>
      <c r="OGE17" s="209"/>
      <c r="OGF17" s="209"/>
      <c r="OGG17" s="209"/>
      <c r="OGH17" s="209"/>
      <c r="OGI17" s="209"/>
      <c r="OGJ17" s="209"/>
      <c r="OGK17" s="209"/>
      <c r="OGL17" s="209"/>
      <c r="OGM17" s="209"/>
      <c r="OGN17" s="209"/>
      <c r="OGO17" s="209"/>
      <c r="OGP17" s="209"/>
      <c r="OGQ17" s="209"/>
      <c r="OGR17" s="209"/>
      <c r="OGS17" s="209"/>
      <c r="OGT17" s="209"/>
      <c r="OGU17" s="209"/>
      <c r="OGV17" s="209"/>
      <c r="OGW17" s="209"/>
      <c r="OGX17" s="209"/>
      <c r="OGY17" s="209"/>
      <c r="OGZ17" s="209"/>
      <c r="OHA17" s="209"/>
      <c r="OHB17" s="209"/>
      <c r="OHC17" s="209"/>
      <c r="OHD17" s="209"/>
      <c r="OHE17" s="209"/>
      <c r="OHF17" s="209"/>
      <c r="OHG17" s="209"/>
      <c r="OHH17" s="209"/>
      <c r="OHI17" s="209"/>
      <c r="OHJ17" s="209"/>
      <c r="OHK17" s="209"/>
      <c r="OHL17" s="209"/>
      <c r="OHM17" s="209"/>
      <c r="OHN17" s="209"/>
      <c r="OHO17" s="209"/>
      <c r="OHP17" s="209"/>
      <c r="OHQ17" s="209"/>
      <c r="OHR17" s="209"/>
      <c r="OHS17" s="209"/>
      <c r="OHT17" s="209"/>
      <c r="OHU17" s="209"/>
      <c r="OHV17" s="209"/>
      <c r="OHW17" s="209"/>
      <c r="OHX17" s="209"/>
      <c r="OHY17" s="209"/>
      <c r="OHZ17" s="209"/>
      <c r="OIA17" s="209"/>
      <c r="OIB17" s="209"/>
      <c r="OIC17" s="209"/>
      <c r="OID17" s="209"/>
      <c r="OIE17" s="209"/>
      <c r="OIF17" s="209"/>
      <c r="OIG17" s="209"/>
      <c r="OIH17" s="209"/>
      <c r="OII17" s="209"/>
      <c r="OIJ17" s="209"/>
      <c r="OIK17" s="209"/>
      <c r="OIL17" s="209"/>
      <c r="OIM17" s="209"/>
      <c r="OIN17" s="209"/>
      <c r="OIO17" s="209"/>
      <c r="OIP17" s="209"/>
      <c r="OIQ17" s="209"/>
      <c r="OIR17" s="209"/>
      <c r="OIS17" s="209"/>
      <c r="OIT17" s="209"/>
      <c r="OIU17" s="209"/>
      <c r="OIV17" s="209"/>
      <c r="OIW17" s="209"/>
      <c r="OIX17" s="209"/>
      <c r="OIY17" s="209"/>
      <c r="OIZ17" s="209"/>
      <c r="OJA17" s="209"/>
      <c r="OJB17" s="209"/>
      <c r="OJC17" s="209"/>
      <c r="OJD17" s="209"/>
      <c r="OJE17" s="209"/>
      <c r="OJF17" s="209"/>
      <c r="OJG17" s="209"/>
      <c r="OJH17" s="209"/>
      <c r="OJI17" s="209"/>
      <c r="OJJ17" s="209"/>
      <c r="OJK17" s="209"/>
      <c r="OJL17" s="209"/>
      <c r="OJM17" s="209"/>
      <c r="OJN17" s="209"/>
      <c r="OJO17" s="209"/>
      <c r="OJP17" s="209"/>
      <c r="OJQ17" s="209"/>
      <c r="OJR17" s="209"/>
      <c r="OJS17" s="209"/>
      <c r="OJT17" s="209"/>
      <c r="OJU17" s="209"/>
      <c r="OJV17" s="209"/>
      <c r="OJW17" s="209"/>
      <c r="OJX17" s="209"/>
      <c r="OJY17" s="209"/>
      <c r="OJZ17" s="209"/>
      <c r="OKA17" s="209"/>
      <c r="OKB17" s="209"/>
      <c r="OKC17" s="209"/>
      <c r="OKD17" s="209"/>
      <c r="OKE17" s="209"/>
      <c r="OKF17" s="209"/>
      <c r="OKG17" s="209"/>
      <c r="OKH17" s="209"/>
      <c r="OKI17" s="209"/>
      <c r="OKJ17" s="209"/>
      <c r="OKK17" s="209"/>
      <c r="OKL17" s="209"/>
      <c r="OKM17" s="209"/>
      <c r="OKN17" s="209"/>
      <c r="OKO17" s="209"/>
      <c r="OKP17" s="209"/>
      <c r="OKQ17" s="209"/>
      <c r="OKR17" s="209"/>
      <c r="OKS17" s="209"/>
      <c r="OKT17" s="209"/>
      <c r="OKU17" s="209"/>
      <c r="OKV17" s="209"/>
      <c r="OKW17" s="209"/>
      <c r="OKX17" s="209"/>
      <c r="OKY17" s="209"/>
      <c r="OKZ17" s="209"/>
      <c r="OLA17" s="209"/>
      <c r="OLB17" s="209"/>
      <c r="OLC17" s="209"/>
      <c r="OLD17" s="209"/>
      <c r="OLE17" s="209"/>
      <c r="OLF17" s="209"/>
      <c r="OLG17" s="209"/>
      <c r="OLH17" s="209"/>
      <c r="OLI17" s="209"/>
      <c r="OLJ17" s="209"/>
      <c r="OLK17" s="209"/>
      <c r="OLL17" s="209"/>
      <c r="OLM17" s="209"/>
      <c r="OLN17" s="209"/>
      <c r="OLO17" s="209"/>
      <c r="OLP17" s="209"/>
      <c r="OLQ17" s="209"/>
      <c r="OLR17" s="209"/>
      <c r="OLS17" s="209"/>
      <c r="OLT17" s="209"/>
      <c r="OLU17" s="209"/>
      <c r="OLV17" s="209"/>
      <c r="OLW17" s="209"/>
      <c r="OLX17" s="209"/>
      <c r="OLY17" s="209"/>
      <c r="OLZ17" s="209"/>
      <c r="OMA17" s="209"/>
      <c r="OMB17" s="209"/>
      <c r="OMC17" s="209"/>
      <c r="OMD17" s="209"/>
      <c r="OME17" s="209"/>
      <c r="OMF17" s="209"/>
      <c r="OMG17" s="209"/>
      <c r="OMH17" s="209"/>
      <c r="OMI17" s="209"/>
      <c r="OMJ17" s="209"/>
      <c r="OMK17" s="209"/>
      <c r="OML17" s="209"/>
      <c r="OMM17" s="209"/>
      <c r="OMN17" s="209"/>
      <c r="OMO17" s="209"/>
      <c r="OMP17" s="209"/>
      <c r="OMQ17" s="209"/>
      <c r="OMR17" s="209"/>
      <c r="OMS17" s="209"/>
      <c r="OMT17" s="209"/>
      <c r="OMU17" s="209"/>
      <c r="OMV17" s="209"/>
      <c r="OMW17" s="209"/>
      <c r="OMX17" s="209"/>
      <c r="OMY17" s="209"/>
      <c r="OMZ17" s="209"/>
      <c r="ONA17" s="209"/>
      <c r="ONB17" s="209"/>
      <c r="ONC17" s="209"/>
      <c r="OND17" s="209"/>
      <c r="ONE17" s="209"/>
      <c r="ONF17" s="209"/>
      <c r="ONG17" s="209"/>
      <c r="ONH17" s="209"/>
      <c r="ONI17" s="209"/>
      <c r="ONJ17" s="209"/>
      <c r="ONK17" s="209"/>
      <c r="ONL17" s="209"/>
      <c r="ONM17" s="209"/>
      <c r="ONN17" s="209"/>
      <c r="ONO17" s="209"/>
      <c r="ONP17" s="209"/>
      <c r="ONQ17" s="209"/>
      <c r="ONR17" s="209"/>
      <c r="ONS17" s="209"/>
      <c r="ONT17" s="209"/>
      <c r="ONU17" s="209"/>
      <c r="ONV17" s="209"/>
      <c r="ONW17" s="209"/>
      <c r="ONX17" s="209"/>
      <c r="ONY17" s="209"/>
      <c r="ONZ17" s="209"/>
      <c r="OOA17" s="209"/>
      <c r="OOB17" s="209"/>
      <c r="OOC17" s="209"/>
      <c r="OOD17" s="209"/>
      <c r="OOE17" s="209"/>
      <c r="OOF17" s="209"/>
      <c r="OOG17" s="209"/>
      <c r="OOH17" s="209"/>
      <c r="OOI17" s="209"/>
      <c r="OOJ17" s="209"/>
      <c r="OOK17" s="209"/>
      <c r="OOL17" s="209"/>
      <c r="OOM17" s="209"/>
      <c r="OON17" s="209"/>
      <c r="OOO17" s="209"/>
      <c r="OOP17" s="209"/>
      <c r="OOQ17" s="209"/>
      <c r="OOR17" s="209"/>
      <c r="OOS17" s="209"/>
      <c r="OOT17" s="209"/>
      <c r="OOU17" s="209"/>
      <c r="OOV17" s="209"/>
      <c r="OOW17" s="209"/>
      <c r="OOX17" s="209"/>
      <c r="OOY17" s="209"/>
      <c r="OOZ17" s="209"/>
      <c r="OPA17" s="209"/>
      <c r="OPB17" s="209"/>
      <c r="OPC17" s="209"/>
      <c r="OPD17" s="209"/>
      <c r="OPE17" s="209"/>
      <c r="OPF17" s="209"/>
      <c r="OPG17" s="209"/>
      <c r="OPH17" s="209"/>
      <c r="OPI17" s="209"/>
      <c r="OPJ17" s="209"/>
      <c r="OPK17" s="209"/>
      <c r="OPL17" s="209"/>
      <c r="OPM17" s="209"/>
      <c r="OPN17" s="209"/>
      <c r="OPO17" s="209"/>
      <c r="OPP17" s="209"/>
      <c r="OPQ17" s="209"/>
      <c r="OPR17" s="209"/>
      <c r="OPS17" s="209"/>
      <c r="OPT17" s="209"/>
      <c r="OPU17" s="209"/>
      <c r="OPV17" s="209"/>
      <c r="OPW17" s="209"/>
      <c r="OPX17" s="209"/>
      <c r="OPY17" s="209"/>
      <c r="OPZ17" s="209"/>
      <c r="OQA17" s="209"/>
      <c r="OQB17" s="209"/>
      <c r="OQC17" s="209"/>
      <c r="OQD17" s="209"/>
      <c r="OQE17" s="209"/>
      <c r="OQF17" s="209"/>
      <c r="OQG17" s="209"/>
      <c r="OQH17" s="209"/>
      <c r="OQI17" s="209"/>
      <c r="OQJ17" s="209"/>
      <c r="OQK17" s="209"/>
      <c r="OQL17" s="209"/>
      <c r="OQM17" s="209"/>
      <c r="OQN17" s="209"/>
      <c r="OQO17" s="209"/>
      <c r="OQP17" s="209"/>
      <c r="OQQ17" s="209"/>
      <c r="OQR17" s="209"/>
      <c r="OQS17" s="209"/>
      <c r="OQT17" s="209"/>
      <c r="OQU17" s="209"/>
      <c r="OQV17" s="209"/>
      <c r="OQW17" s="209"/>
      <c r="OQX17" s="209"/>
      <c r="OQY17" s="209"/>
      <c r="OQZ17" s="209"/>
      <c r="ORA17" s="209"/>
      <c r="ORB17" s="209"/>
      <c r="ORC17" s="209"/>
      <c r="ORD17" s="209"/>
      <c r="ORE17" s="209"/>
      <c r="ORF17" s="209"/>
      <c r="ORG17" s="209"/>
      <c r="ORH17" s="209"/>
      <c r="ORI17" s="209"/>
      <c r="ORJ17" s="209"/>
      <c r="ORK17" s="209"/>
      <c r="ORL17" s="209"/>
      <c r="ORM17" s="209"/>
      <c r="ORN17" s="209"/>
      <c r="ORO17" s="209"/>
      <c r="ORP17" s="209"/>
      <c r="ORQ17" s="209"/>
      <c r="ORR17" s="209"/>
      <c r="ORS17" s="209"/>
      <c r="ORT17" s="209"/>
      <c r="ORU17" s="209"/>
      <c r="ORV17" s="209"/>
      <c r="ORW17" s="209"/>
      <c r="ORX17" s="209"/>
      <c r="ORY17" s="209"/>
      <c r="ORZ17" s="209"/>
      <c r="OSA17" s="209"/>
      <c r="OSB17" s="209"/>
      <c r="OSC17" s="209"/>
      <c r="OSD17" s="209"/>
      <c r="OSE17" s="209"/>
      <c r="OSF17" s="209"/>
      <c r="OSG17" s="209"/>
      <c r="OSH17" s="209"/>
      <c r="OSI17" s="209"/>
      <c r="OSJ17" s="209"/>
      <c r="OSK17" s="209"/>
      <c r="OSL17" s="209"/>
      <c r="OSM17" s="209"/>
      <c r="OSN17" s="209"/>
      <c r="OSO17" s="209"/>
      <c r="OSP17" s="209"/>
      <c r="OSQ17" s="209"/>
      <c r="OSR17" s="209"/>
      <c r="OSS17" s="209"/>
      <c r="OST17" s="209"/>
      <c r="OSU17" s="209"/>
      <c r="OSV17" s="209"/>
      <c r="OSW17" s="209"/>
      <c r="OSX17" s="209"/>
      <c r="OSY17" s="209"/>
      <c r="OSZ17" s="209"/>
      <c r="OTA17" s="209"/>
      <c r="OTB17" s="209"/>
      <c r="OTC17" s="209"/>
      <c r="OTD17" s="209"/>
      <c r="OTE17" s="209"/>
      <c r="OTF17" s="209"/>
      <c r="OTG17" s="209"/>
      <c r="OTH17" s="209"/>
      <c r="OTI17" s="209"/>
      <c r="OTJ17" s="209"/>
      <c r="OTK17" s="209"/>
      <c r="OTL17" s="209"/>
      <c r="OTM17" s="209"/>
      <c r="OTN17" s="209"/>
      <c r="OTO17" s="209"/>
      <c r="OTP17" s="209"/>
      <c r="OTQ17" s="209"/>
      <c r="OTR17" s="209"/>
      <c r="OTS17" s="209"/>
      <c r="OTT17" s="209"/>
      <c r="OTU17" s="209"/>
      <c r="OTV17" s="209"/>
      <c r="OTW17" s="209"/>
      <c r="OTX17" s="209"/>
      <c r="OTY17" s="209"/>
      <c r="OTZ17" s="209"/>
      <c r="OUA17" s="209"/>
      <c r="OUB17" s="209"/>
      <c r="OUC17" s="209"/>
      <c r="OUD17" s="209"/>
      <c r="OUE17" s="209"/>
      <c r="OUF17" s="209"/>
      <c r="OUG17" s="209"/>
      <c r="OUH17" s="209"/>
      <c r="OUI17" s="209"/>
      <c r="OUJ17" s="209"/>
      <c r="OUK17" s="209"/>
      <c r="OUL17" s="209"/>
      <c r="OUM17" s="209"/>
      <c r="OUN17" s="209"/>
      <c r="OUO17" s="209"/>
      <c r="OUP17" s="209"/>
      <c r="OUQ17" s="209"/>
      <c r="OUR17" s="209"/>
      <c r="OUS17" s="209"/>
      <c r="OUT17" s="209"/>
      <c r="OUU17" s="209"/>
      <c r="OUV17" s="209"/>
      <c r="OUW17" s="209"/>
      <c r="OUX17" s="209"/>
      <c r="OUY17" s="209"/>
      <c r="OUZ17" s="209"/>
      <c r="OVA17" s="209"/>
      <c r="OVB17" s="209"/>
      <c r="OVC17" s="209"/>
      <c r="OVD17" s="209"/>
      <c r="OVE17" s="209"/>
      <c r="OVF17" s="209"/>
      <c r="OVG17" s="209"/>
      <c r="OVH17" s="209"/>
      <c r="OVI17" s="209"/>
      <c r="OVJ17" s="209"/>
      <c r="OVK17" s="209"/>
      <c r="OVL17" s="209"/>
      <c r="OVM17" s="209"/>
      <c r="OVN17" s="209"/>
      <c r="OVO17" s="209"/>
      <c r="OVP17" s="209"/>
      <c r="OVQ17" s="209"/>
      <c r="OVR17" s="209"/>
      <c r="OVS17" s="209"/>
      <c r="OVT17" s="209"/>
      <c r="OVU17" s="209"/>
      <c r="OVV17" s="209"/>
      <c r="OVW17" s="209"/>
      <c r="OVX17" s="209"/>
      <c r="OVY17" s="209"/>
      <c r="OVZ17" s="209"/>
      <c r="OWA17" s="209"/>
      <c r="OWB17" s="209"/>
      <c r="OWC17" s="209"/>
      <c r="OWD17" s="209"/>
      <c r="OWE17" s="209"/>
      <c r="OWF17" s="209"/>
      <c r="OWG17" s="209"/>
      <c r="OWH17" s="209"/>
      <c r="OWI17" s="209"/>
      <c r="OWJ17" s="209"/>
      <c r="OWK17" s="209"/>
      <c r="OWL17" s="209"/>
      <c r="OWM17" s="209"/>
      <c r="OWN17" s="209"/>
      <c r="OWO17" s="209"/>
      <c r="OWP17" s="209"/>
      <c r="OWQ17" s="209"/>
      <c r="OWR17" s="209"/>
      <c r="OWS17" s="209"/>
      <c r="OWT17" s="209"/>
      <c r="OWU17" s="209"/>
      <c r="OWV17" s="209"/>
      <c r="OWW17" s="209"/>
      <c r="OWX17" s="209"/>
      <c r="OWY17" s="209"/>
      <c r="OWZ17" s="209"/>
      <c r="OXA17" s="209"/>
      <c r="OXB17" s="209"/>
      <c r="OXC17" s="209"/>
      <c r="OXD17" s="209"/>
      <c r="OXE17" s="209"/>
      <c r="OXF17" s="209"/>
      <c r="OXG17" s="209"/>
      <c r="OXH17" s="209"/>
      <c r="OXI17" s="209"/>
      <c r="OXJ17" s="209"/>
      <c r="OXK17" s="209"/>
      <c r="OXL17" s="209"/>
      <c r="OXM17" s="209"/>
      <c r="OXN17" s="209"/>
      <c r="OXO17" s="209"/>
      <c r="OXP17" s="209"/>
      <c r="OXQ17" s="209"/>
      <c r="OXR17" s="209"/>
      <c r="OXS17" s="209"/>
      <c r="OXT17" s="209"/>
      <c r="OXU17" s="209"/>
      <c r="OXV17" s="209"/>
      <c r="OXW17" s="209"/>
      <c r="OXX17" s="209"/>
      <c r="OXY17" s="209"/>
      <c r="OXZ17" s="209"/>
      <c r="OYA17" s="209"/>
      <c r="OYB17" s="209"/>
      <c r="OYC17" s="209"/>
      <c r="OYD17" s="209"/>
      <c r="OYE17" s="209"/>
      <c r="OYF17" s="209"/>
      <c r="OYG17" s="209"/>
      <c r="OYH17" s="209"/>
      <c r="OYI17" s="209"/>
      <c r="OYJ17" s="209"/>
      <c r="OYK17" s="209"/>
      <c r="OYL17" s="209"/>
      <c r="OYM17" s="209"/>
      <c r="OYN17" s="209"/>
      <c r="OYO17" s="209"/>
      <c r="OYP17" s="209"/>
      <c r="OYQ17" s="209"/>
      <c r="OYR17" s="209"/>
      <c r="OYS17" s="209"/>
      <c r="OYT17" s="209"/>
      <c r="OYU17" s="209"/>
      <c r="OYV17" s="209"/>
      <c r="OYW17" s="209"/>
      <c r="OYX17" s="209"/>
      <c r="OYY17" s="209"/>
      <c r="OYZ17" s="209"/>
      <c r="OZA17" s="209"/>
      <c r="OZB17" s="209"/>
      <c r="OZC17" s="209"/>
      <c r="OZD17" s="209"/>
      <c r="OZE17" s="209"/>
      <c r="OZF17" s="209"/>
      <c r="OZG17" s="209"/>
      <c r="OZH17" s="209"/>
      <c r="OZI17" s="209"/>
      <c r="OZJ17" s="209"/>
      <c r="OZK17" s="209"/>
      <c r="OZL17" s="209"/>
      <c r="OZM17" s="209"/>
      <c r="OZN17" s="209"/>
      <c r="OZO17" s="209"/>
      <c r="OZP17" s="209"/>
      <c r="OZQ17" s="209"/>
      <c r="OZR17" s="209"/>
      <c r="OZS17" s="209"/>
      <c r="OZT17" s="209"/>
      <c r="OZU17" s="209"/>
      <c r="OZV17" s="209"/>
      <c r="OZW17" s="209"/>
      <c r="OZX17" s="209"/>
      <c r="OZY17" s="209"/>
      <c r="OZZ17" s="209"/>
      <c r="PAA17" s="209"/>
      <c r="PAB17" s="209"/>
      <c r="PAC17" s="209"/>
      <c r="PAD17" s="209"/>
      <c r="PAE17" s="209"/>
      <c r="PAF17" s="209"/>
      <c r="PAG17" s="209"/>
      <c r="PAH17" s="209"/>
      <c r="PAI17" s="209"/>
      <c r="PAJ17" s="209"/>
      <c r="PAK17" s="209"/>
      <c r="PAL17" s="209"/>
      <c r="PAM17" s="209"/>
      <c r="PAN17" s="209"/>
      <c r="PAO17" s="209"/>
      <c r="PAP17" s="209"/>
      <c r="PAQ17" s="209"/>
      <c r="PAR17" s="209"/>
      <c r="PAS17" s="209"/>
      <c r="PAT17" s="209"/>
      <c r="PAU17" s="209"/>
      <c r="PAV17" s="209"/>
      <c r="PAW17" s="209"/>
      <c r="PAX17" s="209"/>
      <c r="PAY17" s="209"/>
      <c r="PAZ17" s="209"/>
      <c r="PBA17" s="209"/>
      <c r="PBB17" s="209"/>
      <c r="PBC17" s="209"/>
      <c r="PBD17" s="209"/>
      <c r="PBE17" s="209"/>
      <c r="PBF17" s="209"/>
      <c r="PBG17" s="209"/>
      <c r="PBH17" s="209"/>
      <c r="PBI17" s="209"/>
      <c r="PBJ17" s="209"/>
      <c r="PBK17" s="209"/>
      <c r="PBL17" s="209"/>
      <c r="PBM17" s="209"/>
      <c r="PBN17" s="209"/>
      <c r="PBO17" s="209"/>
      <c r="PBP17" s="209"/>
      <c r="PBQ17" s="209"/>
      <c r="PBR17" s="209"/>
      <c r="PBS17" s="209"/>
      <c r="PBT17" s="209"/>
      <c r="PBU17" s="209"/>
      <c r="PBV17" s="209"/>
      <c r="PBW17" s="209"/>
      <c r="PBX17" s="209"/>
      <c r="PBY17" s="209"/>
      <c r="PBZ17" s="209"/>
      <c r="PCA17" s="209"/>
      <c r="PCB17" s="209"/>
      <c r="PCC17" s="209"/>
      <c r="PCD17" s="209"/>
      <c r="PCE17" s="209"/>
      <c r="PCF17" s="209"/>
      <c r="PCG17" s="209"/>
      <c r="PCH17" s="209"/>
      <c r="PCI17" s="209"/>
      <c r="PCJ17" s="209"/>
      <c r="PCK17" s="209"/>
      <c r="PCL17" s="209"/>
      <c r="PCM17" s="209"/>
      <c r="PCN17" s="209"/>
      <c r="PCO17" s="209"/>
      <c r="PCP17" s="209"/>
      <c r="PCQ17" s="209"/>
      <c r="PCR17" s="209"/>
      <c r="PCS17" s="209"/>
      <c r="PCT17" s="209"/>
      <c r="PCU17" s="209"/>
      <c r="PCV17" s="209"/>
      <c r="PCW17" s="209"/>
      <c r="PCX17" s="209"/>
      <c r="PCY17" s="209"/>
      <c r="PCZ17" s="209"/>
      <c r="PDA17" s="209"/>
      <c r="PDB17" s="209"/>
      <c r="PDC17" s="209"/>
      <c r="PDD17" s="209"/>
      <c r="PDE17" s="209"/>
      <c r="PDF17" s="209"/>
      <c r="PDG17" s="209"/>
      <c r="PDH17" s="209"/>
      <c r="PDI17" s="209"/>
      <c r="PDJ17" s="209"/>
      <c r="PDK17" s="209"/>
      <c r="PDL17" s="209"/>
      <c r="PDM17" s="209"/>
      <c r="PDN17" s="209"/>
      <c r="PDO17" s="209"/>
      <c r="PDP17" s="209"/>
      <c r="PDQ17" s="209"/>
      <c r="PDR17" s="209"/>
      <c r="PDS17" s="209"/>
      <c r="PDT17" s="209"/>
      <c r="PDU17" s="209"/>
      <c r="PDV17" s="209"/>
      <c r="PDW17" s="209"/>
      <c r="PDX17" s="209"/>
      <c r="PDY17" s="209"/>
      <c r="PDZ17" s="209"/>
      <c r="PEA17" s="209"/>
      <c r="PEB17" s="209"/>
      <c r="PEC17" s="209"/>
      <c r="PED17" s="209"/>
      <c r="PEE17" s="209"/>
      <c r="PEF17" s="209"/>
      <c r="PEG17" s="209"/>
      <c r="PEH17" s="209"/>
      <c r="PEI17" s="209"/>
      <c r="PEJ17" s="209"/>
      <c r="PEK17" s="209"/>
      <c r="PEL17" s="209"/>
      <c r="PEM17" s="209"/>
      <c r="PEN17" s="209"/>
      <c r="PEO17" s="209"/>
      <c r="PEP17" s="209"/>
      <c r="PEQ17" s="209"/>
      <c r="PER17" s="209"/>
      <c r="PES17" s="209"/>
      <c r="PET17" s="209"/>
      <c r="PEU17" s="209"/>
      <c r="PEV17" s="209"/>
      <c r="PEW17" s="209"/>
      <c r="PEX17" s="209"/>
      <c r="PEY17" s="209"/>
      <c r="PEZ17" s="209"/>
      <c r="PFA17" s="209"/>
      <c r="PFB17" s="209"/>
      <c r="PFC17" s="209"/>
      <c r="PFD17" s="209"/>
      <c r="PFE17" s="209"/>
      <c r="PFF17" s="209"/>
      <c r="PFG17" s="209"/>
      <c r="PFH17" s="209"/>
      <c r="PFI17" s="209"/>
      <c r="PFJ17" s="209"/>
      <c r="PFK17" s="209"/>
      <c r="PFL17" s="209"/>
      <c r="PFM17" s="209"/>
      <c r="PFN17" s="209"/>
      <c r="PFO17" s="209"/>
      <c r="PFP17" s="209"/>
      <c r="PFQ17" s="209"/>
      <c r="PFR17" s="209"/>
      <c r="PFS17" s="209"/>
      <c r="PFT17" s="209"/>
      <c r="PFU17" s="209"/>
      <c r="PFV17" s="209"/>
      <c r="PFW17" s="209"/>
      <c r="PFX17" s="209"/>
      <c r="PFY17" s="209"/>
      <c r="PFZ17" s="209"/>
      <c r="PGA17" s="209"/>
      <c r="PGB17" s="209"/>
      <c r="PGC17" s="209"/>
      <c r="PGD17" s="209"/>
      <c r="PGE17" s="209"/>
      <c r="PGF17" s="209"/>
      <c r="PGG17" s="209"/>
      <c r="PGH17" s="209"/>
      <c r="PGI17" s="209"/>
      <c r="PGJ17" s="209"/>
      <c r="PGK17" s="209"/>
      <c r="PGL17" s="209"/>
      <c r="PGM17" s="209"/>
      <c r="PGN17" s="209"/>
      <c r="PGO17" s="209"/>
      <c r="PGP17" s="209"/>
      <c r="PGQ17" s="209"/>
      <c r="PGR17" s="209"/>
      <c r="PGS17" s="209"/>
      <c r="PGT17" s="209"/>
      <c r="PGU17" s="209"/>
      <c r="PGV17" s="209"/>
      <c r="PGW17" s="209"/>
      <c r="PGX17" s="209"/>
      <c r="PGY17" s="209"/>
      <c r="PGZ17" s="209"/>
      <c r="PHA17" s="209"/>
      <c r="PHB17" s="209"/>
      <c r="PHC17" s="209"/>
      <c r="PHD17" s="209"/>
      <c r="PHE17" s="209"/>
      <c r="PHF17" s="209"/>
      <c r="PHG17" s="209"/>
      <c r="PHH17" s="209"/>
      <c r="PHI17" s="209"/>
      <c r="PHJ17" s="209"/>
      <c r="PHK17" s="209"/>
      <c r="PHL17" s="209"/>
      <c r="PHM17" s="209"/>
      <c r="PHN17" s="209"/>
      <c r="PHO17" s="209"/>
      <c r="PHP17" s="209"/>
      <c r="PHQ17" s="209"/>
      <c r="PHR17" s="209"/>
      <c r="PHS17" s="209"/>
      <c r="PHT17" s="209"/>
      <c r="PHU17" s="209"/>
      <c r="PHV17" s="209"/>
      <c r="PHW17" s="209"/>
      <c r="PHX17" s="209"/>
      <c r="PHY17" s="209"/>
      <c r="PHZ17" s="209"/>
      <c r="PIA17" s="209"/>
      <c r="PIB17" s="209"/>
      <c r="PIC17" s="209"/>
      <c r="PID17" s="209"/>
      <c r="PIE17" s="209"/>
      <c r="PIF17" s="209"/>
      <c r="PIG17" s="209"/>
      <c r="PIH17" s="209"/>
      <c r="PII17" s="209"/>
      <c r="PIJ17" s="209"/>
      <c r="PIK17" s="209"/>
      <c r="PIL17" s="209"/>
      <c r="PIM17" s="209"/>
      <c r="PIN17" s="209"/>
      <c r="PIO17" s="209"/>
      <c r="PIP17" s="209"/>
      <c r="PIQ17" s="209"/>
      <c r="PIR17" s="209"/>
      <c r="PIS17" s="209"/>
      <c r="PIT17" s="209"/>
      <c r="PIU17" s="209"/>
      <c r="PIV17" s="209"/>
      <c r="PIW17" s="209"/>
      <c r="PIX17" s="209"/>
      <c r="PIY17" s="209"/>
      <c r="PIZ17" s="209"/>
      <c r="PJA17" s="209"/>
      <c r="PJB17" s="209"/>
      <c r="PJC17" s="209"/>
      <c r="PJD17" s="209"/>
      <c r="PJE17" s="209"/>
      <c r="PJF17" s="209"/>
      <c r="PJG17" s="209"/>
      <c r="PJH17" s="209"/>
      <c r="PJI17" s="209"/>
      <c r="PJJ17" s="209"/>
      <c r="PJK17" s="209"/>
      <c r="PJL17" s="209"/>
      <c r="PJM17" s="209"/>
      <c r="PJN17" s="209"/>
      <c r="PJO17" s="209"/>
      <c r="PJP17" s="209"/>
      <c r="PJQ17" s="209"/>
      <c r="PJR17" s="209"/>
      <c r="PJS17" s="209"/>
      <c r="PJT17" s="209"/>
      <c r="PJU17" s="209"/>
      <c r="PJV17" s="209"/>
      <c r="PJW17" s="209"/>
      <c r="PJX17" s="209"/>
      <c r="PJY17" s="209"/>
      <c r="PJZ17" s="209"/>
      <c r="PKA17" s="209"/>
      <c r="PKB17" s="209"/>
      <c r="PKC17" s="209"/>
      <c r="PKD17" s="209"/>
      <c r="PKE17" s="209"/>
      <c r="PKF17" s="209"/>
      <c r="PKG17" s="209"/>
      <c r="PKH17" s="209"/>
      <c r="PKI17" s="209"/>
      <c r="PKJ17" s="209"/>
      <c r="PKK17" s="209"/>
      <c r="PKL17" s="209"/>
      <c r="PKM17" s="209"/>
      <c r="PKN17" s="209"/>
      <c r="PKO17" s="209"/>
      <c r="PKP17" s="209"/>
      <c r="PKQ17" s="209"/>
      <c r="PKR17" s="209"/>
      <c r="PKS17" s="209"/>
      <c r="PKT17" s="209"/>
      <c r="PKU17" s="209"/>
      <c r="PKV17" s="209"/>
      <c r="PKW17" s="209"/>
      <c r="PKX17" s="209"/>
      <c r="PKY17" s="209"/>
      <c r="PKZ17" s="209"/>
      <c r="PLA17" s="209"/>
      <c r="PLB17" s="209"/>
      <c r="PLC17" s="209"/>
      <c r="PLD17" s="209"/>
      <c r="PLE17" s="209"/>
      <c r="PLF17" s="209"/>
      <c r="PLG17" s="209"/>
      <c r="PLH17" s="209"/>
      <c r="PLI17" s="209"/>
      <c r="PLJ17" s="209"/>
      <c r="PLK17" s="209"/>
      <c r="PLL17" s="209"/>
      <c r="PLM17" s="209"/>
      <c r="PLN17" s="209"/>
      <c r="PLO17" s="209"/>
      <c r="PLP17" s="209"/>
      <c r="PLQ17" s="209"/>
      <c r="PLR17" s="209"/>
      <c r="PLS17" s="209"/>
      <c r="PLT17" s="209"/>
      <c r="PLU17" s="209"/>
      <c r="PLV17" s="209"/>
      <c r="PLW17" s="209"/>
      <c r="PLX17" s="209"/>
      <c r="PLY17" s="209"/>
      <c r="PLZ17" s="209"/>
      <c r="PMA17" s="209"/>
      <c r="PMB17" s="209"/>
      <c r="PMC17" s="209"/>
      <c r="PMD17" s="209"/>
      <c r="PME17" s="209"/>
      <c r="PMF17" s="209"/>
      <c r="PMG17" s="209"/>
      <c r="PMH17" s="209"/>
      <c r="PMI17" s="209"/>
      <c r="PMJ17" s="209"/>
      <c r="PMK17" s="209"/>
      <c r="PML17" s="209"/>
      <c r="PMM17" s="209"/>
      <c r="PMN17" s="209"/>
      <c r="PMO17" s="209"/>
      <c r="PMP17" s="209"/>
      <c r="PMQ17" s="209"/>
      <c r="PMR17" s="209"/>
      <c r="PMS17" s="209"/>
      <c r="PMT17" s="209"/>
      <c r="PMU17" s="209"/>
      <c r="PMV17" s="209"/>
      <c r="PMW17" s="209"/>
      <c r="PMX17" s="209"/>
      <c r="PMY17" s="209"/>
      <c r="PMZ17" s="209"/>
      <c r="PNA17" s="209"/>
      <c r="PNB17" s="209"/>
      <c r="PNC17" s="209"/>
      <c r="PND17" s="209"/>
      <c r="PNE17" s="209"/>
      <c r="PNF17" s="209"/>
      <c r="PNG17" s="209"/>
      <c r="PNH17" s="209"/>
      <c r="PNI17" s="209"/>
      <c r="PNJ17" s="209"/>
      <c r="PNK17" s="209"/>
      <c r="PNL17" s="209"/>
      <c r="PNM17" s="209"/>
      <c r="PNN17" s="209"/>
      <c r="PNO17" s="209"/>
      <c r="PNP17" s="209"/>
      <c r="PNQ17" s="209"/>
      <c r="PNR17" s="209"/>
      <c r="PNS17" s="209"/>
      <c r="PNT17" s="209"/>
      <c r="PNU17" s="209"/>
      <c r="PNV17" s="209"/>
      <c r="PNW17" s="209"/>
      <c r="PNX17" s="209"/>
      <c r="PNY17" s="209"/>
      <c r="PNZ17" s="209"/>
      <c r="POA17" s="209"/>
      <c r="POB17" s="209"/>
      <c r="POC17" s="209"/>
      <c r="POD17" s="209"/>
      <c r="POE17" s="209"/>
      <c r="POF17" s="209"/>
      <c r="POG17" s="209"/>
      <c r="POH17" s="209"/>
      <c r="POI17" s="209"/>
      <c r="POJ17" s="209"/>
      <c r="POK17" s="209"/>
      <c r="POL17" s="209"/>
      <c r="POM17" s="209"/>
      <c r="PON17" s="209"/>
      <c r="POO17" s="209"/>
      <c r="POP17" s="209"/>
      <c r="POQ17" s="209"/>
      <c r="POR17" s="209"/>
      <c r="POS17" s="209"/>
      <c r="POT17" s="209"/>
      <c r="POU17" s="209"/>
      <c r="POV17" s="209"/>
      <c r="POW17" s="209"/>
      <c r="POX17" s="209"/>
      <c r="POY17" s="209"/>
      <c r="POZ17" s="209"/>
      <c r="PPA17" s="209"/>
      <c r="PPB17" s="209"/>
      <c r="PPC17" s="209"/>
      <c r="PPD17" s="209"/>
      <c r="PPE17" s="209"/>
      <c r="PPF17" s="209"/>
      <c r="PPG17" s="209"/>
      <c r="PPH17" s="209"/>
      <c r="PPI17" s="209"/>
      <c r="PPJ17" s="209"/>
      <c r="PPK17" s="209"/>
      <c r="PPL17" s="209"/>
      <c r="PPM17" s="209"/>
      <c r="PPN17" s="209"/>
      <c r="PPO17" s="209"/>
      <c r="PPP17" s="209"/>
      <c r="PPQ17" s="209"/>
      <c r="PPR17" s="209"/>
      <c r="PPS17" s="209"/>
      <c r="PPT17" s="209"/>
      <c r="PPU17" s="209"/>
      <c r="PPV17" s="209"/>
      <c r="PPW17" s="209"/>
      <c r="PPX17" s="209"/>
      <c r="PPY17" s="209"/>
      <c r="PPZ17" s="209"/>
      <c r="PQA17" s="209"/>
      <c r="PQB17" s="209"/>
      <c r="PQC17" s="209"/>
      <c r="PQD17" s="209"/>
      <c r="PQE17" s="209"/>
      <c r="PQF17" s="209"/>
      <c r="PQG17" s="209"/>
      <c r="PQH17" s="209"/>
      <c r="PQI17" s="209"/>
      <c r="PQJ17" s="209"/>
      <c r="PQK17" s="209"/>
      <c r="PQL17" s="209"/>
      <c r="PQM17" s="209"/>
      <c r="PQN17" s="209"/>
      <c r="PQO17" s="209"/>
      <c r="PQP17" s="209"/>
      <c r="PQQ17" s="209"/>
      <c r="PQR17" s="209"/>
      <c r="PQS17" s="209"/>
      <c r="PQT17" s="209"/>
      <c r="PQU17" s="209"/>
      <c r="PQV17" s="209"/>
      <c r="PQW17" s="209"/>
      <c r="PQX17" s="209"/>
      <c r="PQY17" s="209"/>
      <c r="PQZ17" s="209"/>
      <c r="PRA17" s="209"/>
      <c r="PRB17" s="209"/>
      <c r="PRC17" s="209"/>
      <c r="PRD17" s="209"/>
      <c r="PRE17" s="209"/>
      <c r="PRF17" s="209"/>
      <c r="PRG17" s="209"/>
      <c r="PRH17" s="209"/>
      <c r="PRI17" s="209"/>
      <c r="PRJ17" s="209"/>
      <c r="PRK17" s="209"/>
      <c r="PRL17" s="209"/>
      <c r="PRM17" s="209"/>
      <c r="PRN17" s="209"/>
      <c r="PRO17" s="209"/>
      <c r="PRP17" s="209"/>
      <c r="PRQ17" s="209"/>
      <c r="PRR17" s="209"/>
      <c r="PRS17" s="209"/>
      <c r="PRT17" s="209"/>
      <c r="PRU17" s="209"/>
      <c r="PRV17" s="209"/>
      <c r="PRW17" s="209"/>
      <c r="PRX17" s="209"/>
      <c r="PRY17" s="209"/>
      <c r="PRZ17" s="209"/>
      <c r="PSA17" s="209"/>
      <c r="PSB17" s="209"/>
      <c r="PSC17" s="209"/>
      <c r="PSD17" s="209"/>
      <c r="PSE17" s="209"/>
      <c r="PSF17" s="209"/>
      <c r="PSG17" s="209"/>
      <c r="PSH17" s="209"/>
      <c r="PSI17" s="209"/>
      <c r="PSJ17" s="209"/>
      <c r="PSK17" s="209"/>
      <c r="PSL17" s="209"/>
      <c r="PSM17" s="209"/>
      <c r="PSN17" s="209"/>
      <c r="PSO17" s="209"/>
      <c r="PSP17" s="209"/>
      <c r="PSQ17" s="209"/>
      <c r="PSR17" s="209"/>
      <c r="PSS17" s="209"/>
      <c r="PST17" s="209"/>
      <c r="PSU17" s="209"/>
      <c r="PSV17" s="209"/>
      <c r="PSW17" s="209"/>
      <c r="PSX17" s="209"/>
      <c r="PSY17" s="209"/>
      <c r="PSZ17" s="209"/>
      <c r="PTA17" s="209"/>
      <c r="PTB17" s="209"/>
      <c r="PTC17" s="209"/>
      <c r="PTD17" s="209"/>
      <c r="PTE17" s="209"/>
      <c r="PTF17" s="209"/>
      <c r="PTG17" s="209"/>
      <c r="PTH17" s="209"/>
      <c r="PTI17" s="209"/>
      <c r="PTJ17" s="209"/>
      <c r="PTK17" s="209"/>
      <c r="PTL17" s="209"/>
      <c r="PTM17" s="209"/>
      <c r="PTN17" s="209"/>
      <c r="PTO17" s="209"/>
      <c r="PTP17" s="209"/>
      <c r="PTQ17" s="209"/>
      <c r="PTR17" s="209"/>
      <c r="PTS17" s="209"/>
      <c r="PTT17" s="209"/>
      <c r="PTU17" s="209"/>
      <c r="PTV17" s="209"/>
      <c r="PTW17" s="209"/>
      <c r="PTX17" s="209"/>
      <c r="PTY17" s="209"/>
      <c r="PTZ17" s="209"/>
      <c r="PUA17" s="209"/>
      <c r="PUB17" s="209"/>
      <c r="PUC17" s="209"/>
      <c r="PUD17" s="209"/>
      <c r="PUE17" s="209"/>
      <c r="PUF17" s="209"/>
      <c r="PUG17" s="209"/>
      <c r="PUH17" s="209"/>
      <c r="PUI17" s="209"/>
      <c r="PUJ17" s="209"/>
      <c r="PUK17" s="209"/>
      <c r="PUL17" s="209"/>
      <c r="PUM17" s="209"/>
      <c r="PUN17" s="209"/>
      <c r="PUO17" s="209"/>
      <c r="PUP17" s="209"/>
      <c r="PUQ17" s="209"/>
      <c r="PUR17" s="209"/>
      <c r="PUS17" s="209"/>
      <c r="PUT17" s="209"/>
      <c r="PUU17" s="209"/>
      <c r="PUV17" s="209"/>
      <c r="PUW17" s="209"/>
      <c r="PUX17" s="209"/>
      <c r="PUY17" s="209"/>
      <c r="PUZ17" s="209"/>
      <c r="PVA17" s="209"/>
      <c r="PVB17" s="209"/>
      <c r="PVC17" s="209"/>
      <c r="PVD17" s="209"/>
      <c r="PVE17" s="209"/>
      <c r="PVF17" s="209"/>
      <c r="PVG17" s="209"/>
      <c r="PVH17" s="209"/>
      <c r="PVI17" s="209"/>
      <c r="PVJ17" s="209"/>
      <c r="PVK17" s="209"/>
      <c r="PVL17" s="209"/>
      <c r="PVM17" s="209"/>
      <c r="PVN17" s="209"/>
      <c r="PVO17" s="209"/>
      <c r="PVP17" s="209"/>
      <c r="PVQ17" s="209"/>
      <c r="PVR17" s="209"/>
      <c r="PVS17" s="209"/>
      <c r="PVT17" s="209"/>
      <c r="PVU17" s="209"/>
      <c r="PVV17" s="209"/>
      <c r="PVW17" s="209"/>
      <c r="PVX17" s="209"/>
      <c r="PVY17" s="209"/>
      <c r="PVZ17" s="209"/>
      <c r="PWA17" s="209"/>
      <c r="PWB17" s="209"/>
      <c r="PWC17" s="209"/>
      <c r="PWD17" s="209"/>
      <c r="PWE17" s="209"/>
      <c r="PWF17" s="209"/>
      <c r="PWG17" s="209"/>
      <c r="PWH17" s="209"/>
      <c r="PWI17" s="209"/>
      <c r="PWJ17" s="209"/>
      <c r="PWK17" s="209"/>
      <c r="PWL17" s="209"/>
      <c r="PWM17" s="209"/>
      <c r="PWN17" s="209"/>
      <c r="PWO17" s="209"/>
      <c r="PWP17" s="209"/>
      <c r="PWQ17" s="209"/>
      <c r="PWR17" s="209"/>
      <c r="PWS17" s="209"/>
      <c r="PWT17" s="209"/>
      <c r="PWU17" s="209"/>
      <c r="PWV17" s="209"/>
      <c r="PWW17" s="209"/>
      <c r="PWX17" s="209"/>
      <c r="PWY17" s="209"/>
      <c r="PWZ17" s="209"/>
      <c r="PXA17" s="209"/>
      <c r="PXB17" s="209"/>
      <c r="PXC17" s="209"/>
      <c r="PXD17" s="209"/>
      <c r="PXE17" s="209"/>
      <c r="PXF17" s="209"/>
      <c r="PXG17" s="209"/>
      <c r="PXH17" s="209"/>
      <c r="PXI17" s="209"/>
      <c r="PXJ17" s="209"/>
      <c r="PXK17" s="209"/>
      <c r="PXL17" s="209"/>
      <c r="PXM17" s="209"/>
      <c r="PXN17" s="209"/>
      <c r="PXO17" s="209"/>
      <c r="PXP17" s="209"/>
      <c r="PXQ17" s="209"/>
      <c r="PXR17" s="209"/>
      <c r="PXS17" s="209"/>
      <c r="PXT17" s="209"/>
      <c r="PXU17" s="209"/>
      <c r="PXV17" s="209"/>
      <c r="PXW17" s="209"/>
      <c r="PXX17" s="209"/>
      <c r="PXY17" s="209"/>
      <c r="PXZ17" s="209"/>
      <c r="PYA17" s="209"/>
      <c r="PYB17" s="209"/>
      <c r="PYC17" s="209"/>
      <c r="PYD17" s="209"/>
      <c r="PYE17" s="209"/>
      <c r="PYF17" s="209"/>
      <c r="PYG17" s="209"/>
      <c r="PYH17" s="209"/>
      <c r="PYI17" s="209"/>
      <c r="PYJ17" s="209"/>
      <c r="PYK17" s="209"/>
      <c r="PYL17" s="209"/>
      <c r="PYM17" s="209"/>
      <c r="PYN17" s="209"/>
      <c r="PYO17" s="209"/>
      <c r="PYP17" s="209"/>
      <c r="PYQ17" s="209"/>
      <c r="PYR17" s="209"/>
      <c r="PYS17" s="209"/>
      <c r="PYT17" s="209"/>
      <c r="PYU17" s="209"/>
      <c r="PYV17" s="209"/>
      <c r="PYW17" s="209"/>
      <c r="PYX17" s="209"/>
      <c r="PYY17" s="209"/>
      <c r="PYZ17" s="209"/>
      <c r="PZA17" s="209"/>
      <c r="PZB17" s="209"/>
      <c r="PZC17" s="209"/>
      <c r="PZD17" s="209"/>
      <c r="PZE17" s="209"/>
      <c r="PZF17" s="209"/>
      <c r="PZG17" s="209"/>
      <c r="PZH17" s="209"/>
      <c r="PZI17" s="209"/>
      <c r="PZJ17" s="209"/>
      <c r="PZK17" s="209"/>
      <c r="PZL17" s="209"/>
      <c r="PZM17" s="209"/>
      <c r="PZN17" s="209"/>
      <c r="PZO17" s="209"/>
      <c r="PZP17" s="209"/>
      <c r="PZQ17" s="209"/>
      <c r="PZR17" s="209"/>
      <c r="PZS17" s="209"/>
      <c r="PZT17" s="209"/>
      <c r="PZU17" s="209"/>
      <c r="PZV17" s="209"/>
      <c r="PZW17" s="209"/>
      <c r="PZX17" s="209"/>
      <c r="PZY17" s="209"/>
      <c r="PZZ17" s="209"/>
      <c r="QAA17" s="209"/>
      <c r="QAB17" s="209"/>
      <c r="QAC17" s="209"/>
      <c r="QAD17" s="209"/>
      <c r="QAE17" s="209"/>
      <c r="QAF17" s="209"/>
      <c r="QAG17" s="209"/>
      <c r="QAH17" s="209"/>
      <c r="QAI17" s="209"/>
      <c r="QAJ17" s="209"/>
      <c r="QAK17" s="209"/>
      <c r="QAL17" s="209"/>
      <c r="QAM17" s="209"/>
      <c r="QAN17" s="209"/>
      <c r="QAO17" s="209"/>
      <c r="QAP17" s="209"/>
      <c r="QAQ17" s="209"/>
      <c r="QAR17" s="209"/>
      <c r="QAS17" s="209"/>
      <c r="QAT17" s="209"/>
      <c r="QAU17" s="209"/>
      <c r="QAV17" s="209"/>
      <c r="QAW17" s="209"/>
      <c r="QAX17" s="209"/>
      <c r="QAY17" s="209"/>
      <c r="QAZ17" s="209"/>
      <c r="QBA17" s="209"/>
      <c r="QBB17" s="209"/>
      <c r="QBC17" s="209"/>
      <c r="QBD17" s="209"/>
      <c r="QBE17" s="209"/>
      <c r="QBF17" s="209"/>
      <c r="QBG17" s="209"/>
      <c r="QBH17" s="209"/>
      <c r="QBI17" s="209"/>
      <c r="QBJ17" s="209"/>
      <c r="QBK17" s="209"/>
      <c r="QBL17" s="209"/>
      <c r="QBM17" s="209"/>
      <c r="QBN17" s="209"/>
      <c r="QBO17" s="209"/>
      <c r="QBP17" s="209"/>
      <c r="QBQ17" s="209"/>
      <c r="QBR17" s="209"/>
      <c r="QBS17" s="209"/>
      <c r="QBT17" s="209"/>
      <c r="QBU17" s="209"/>
      <c r="QBV17" s="209"/>
      <c r="QBW17" s="209"/>
      <c r="QBX17" s="209"/>
      <c r="QBY17" s="209"/>
      <c r="QBZ17" s="209"/>
      <c r="QCA17" s="209"/>
      <c r="QCB17" s="209"/>
      <c r="QCC17" s="209"/>
      <c r="QCD17" s="209"/>
      <c r="QCE17" s="209"/>
      <c r="QCF17" s="209"/>
      <c r="QCG17" s="209"/>
      <c r="QCH17" s="209"/>
      <c r="QCI17" s="209"/>
      <c r="QCJ17" s="209"/>
      <c r="QCK17" s="209"/>
      <c r="QCL17" s="209"/>
      <c r="QCM17" s="209"/>
      <c r="QCN17" s="209"/>
      <c r="QCO17" s="209"/>
      <c r="QCP17" s="209"/>
      <c r="QCQ17" s="209"/>
      <c r="QCR17" s="209"/>
      <c r="QCS17" s="209"/>
      <c r="QCT17" s="209"/>
      <c r="QCU17" s="209"/>
      <c r="QCV17" s="209"/>
      <c r="QCW17" s="209"/>
      <c r="QCX17" s="209"/>
      <c r="QCY17" s="209"/>
      <c r="QCZ17" s="209"/>
      <c r="QDA17" s="209"/>
      <c r="QDB17" s="209"/>
      <c r="QDC17" s="209"/>
      <c r="QDD17" s="209"/>
      <c r="QDE17" s="209"/>
      <c r="QDF17" s="209"/>
      <c r="QDG17" s="209"/>
      <c r="QDH17" s="209"/>
      <c r="QDI17" s="209"/>
      <c r="QDJ17" s="209"/>
      <c r="QDK17" s="209"/>
      <c r="QDL17" s="209"/>
      <c r="QDM17" s="209"/>
      <c r="QDN17" s="209"/>
      <c r="QDO17" s="209"/>
      <c r="QDP17" s="209"/>
      <c r="QDQ17" s="209"/>
      <c r="QDR17" s="209"/>
      <c r="QDS17" s="209"/>
      <c r="QDT17" s="209"/>
      <c r="QDU17" s="209"/>
      <c r="QDV17" s="209"/>
      <c r="QDW17" s="209"/>
      <c r="QDX17" s="209"/>
      <c r="QDY17" s="209"/>
      <c r="QDZ17" s="209"/>
      <c r="QEA17" s="209"/>
      <c r="QEB17" s="209"/>
      <c r="QEC17" s="209"/>
      <c r="QED17" s="209"/>
      <c r="QEE17" s="209"/>
      <c r="QEF17" s="209"/>
      <c r="QEG17" s="209"/>
      <c r="QEH17" s="209"/>
      <c r="QEI17" s="209"/>
      <c r="QEJ17" s="209"/>
      <c r="QEK17" s="209"/>
      <c r="QEL17" s="209"/>
      <c r="QEM17" s="209"/>
      <c r="QEN17" s="209"/>
      <c r="QEO17" s="209"/>
      <c r="QEP17" s="209"/>
      <c r="QEQ17" s="209"/>
      <c r="QER17" s="209"/>
      <c r="QES17" s="209"/>
      <c r="QET17" s="209"/>
      <c r="QEU17" s="209"/>
      <c r="QEV17" s="209"/>
      <c r="QEW17" s="209"/>
      <c r="QEX17" s="209"/>
      <c r="QEY17" s="209"/>
      <c r="QEZ17" s="209"/>
      <c r="QFA17" s="209"/>
      <c r="QFB17" s="209"/>
      <c r="QFC17" s="209"/>
      <c r="QFD17" s="209"/>
      <c r="QFE17" s="209"/>
      <c r="QFF17" s="209"/>
      <c r="QFG17" s="209"/>
      <c r="QFH17" s="209"/>
      <c r="QFI17" s="209"/>
      <c r="QFJ17" s="209"/>
      <c r="QFK17" s="209"/>
      <c r="QFL17" s="209"/>
      <c r="QFM17" s="209"/>
      <c r="QFN17" s="209"/>
      <c r="QFO17" s="209"/>
      <c r="QFP17" s="209"/>
      <c r="QFQ17" s="209"/>
      <c r="QFR17" s="209"/>
      <c r="QFS17" s="209"/>
      <c r="QFT17" s="209"/>
      <c r="QFU17" s="209"/>
      <c r="QFV17" s="209"/>
      <c r="QFW17" s="209"/>
      <c r="QFX17" s="209"/>
      <c r="QFY17" s="209"/>
      <c r="QFZ17" s="209"/>
      <c r="QGA17" s="209"/>
      <c r="QGB17" s="209"/>
      <c r="QGC17" s="209"/>
      <c r="QGD17" s="209"/>
      <c r="QGE17" s="209"/>
      <c r="QGF17" s="209"/>
      <c r="QGG17" s="209"/>
      <c r="QGH17" s="209"/>
      <c r="QGI17" s="209"/>
      <c r="QGJ17" s="209"/>
      <c r="QGK17" s="209"/>
      <c r="QGL17" s="209"/>
      <c r="QGM17" s="209"/>
      <c r="QGN17" s="209"/>
      <c r="QGO17" s="209"/>
      <c r="QGP17" s="209"/>
      <c r="QGQ17" s="209"/>
      <c r="QGR17" s="209"/>
      <c r="QGS17" s="209"/>
      <c r="QGT17" s="209"/>
      <c r="QGU17" s="209"/>
      <c r="QGV17" s="209"/>
      <c r="QGW17" s="209"/>
      <c r="QGX17" s="209"/>
      <c r="QGY17" s="209"/>
      <c r="QGZ17" s="209"/>
      <c r="QHA17" s="209"/>
      <c r="QHB17" s="209"/>
      <c r="QHC17" s="209"/>
      <c r="QHD17" s="209"/>
      <c r="QHE17" s="209"/>
      <c r="QHF17" s="209"/>
      <c r="QHG17" s="209"/>
      <c r="QHH17" s="209"/>
      <c r="QHI17" s="209"/>
      <c r="QHJ17" s="209"/>
      <c r="QHK17" s="209"/>
      <c r="QHL17" s="209"/>
      <c r="QHM17" s="209"/>
      <c r="QHN17" s="209"/>
      <c r="QHO17" s="209"/>
      <c r="QHP17" s="209"/>
      <c r="QHQ17" s="209"/>
      <c r="QHR17" s="209"/>
      <c r="QHS17" s="209"/>
      <c r="QHT17" s="209"/>
      <c r="QHU17" s="209"/>
      <c r="QHV17" s="209"/>
      <c r="QHW17" s="209"/>
      <c r="QHX17" s="209"/>
      <c r="QHY17" s="209"/>
      <c r="QHZ17" s="209"/>
      <c r="QIA17" s="209"/>
      <c r="QIB17" s="209"/>
      <c r="QIC17" s="209"/>
      <c r="QID17" s="209"/>
      <c r="QIE17" s="209"/>
      <c r="QIF17" s="209"/>
      <c r="QIG17" s="209"/>
      <c r="QIH17" s="209"/>
      <c r="QII17" s="209"/>
      <c r="QIJ17" s="209"/>
      <c r="QIK17" s="209"/>
      <c r="QIL17" s="209"/>
      <c r="QIM17" s="209"/>
      <c r="QIN17" s="209"/>
      <c r="QIO17" s="209"/>
      <c r="QIP17" s="209"/>
      <c r="QIQ17" s="209"/>
      <c r="QIR17" s="209"/>
      <c r="QIS17" s="209"/>
      <c r="QIT17" s="209"/>
      <c r="QIU17" s="209"/>
      <c r="QIV17" s="209"/>
      <c r="QIW17" s="209"/>
      <c r="QIX17" s="209"/>
      <c r="QIY17" s="209"/>
      <c r="QIZ17" s="209"/>
      <c r="QJA17" s="209"/>
      <c r="QJB17" s="209"/>
      <c r="QJC17" s="209"/>
      <c r="QJD17" s="209"/>
      <c r="QJE17" s="209"/>
      <c r="QJF17" s="209"/>
      <c r="QJG17" s="209"/>
      <c r="QJH17" s="209"/>
      <c r="QJI17" s="209"/>
      <c r="QJJ17" s="209"/>
      <c r="QJK17" s="209"/>
      <c r="QJL17" s="209"/>
      <c r="QJM17" s="209"/>
      <c r="QJN17" s="209"/>
      <c r="QJO17" s="209"/>
      <c r="QJP17" s="209"/>
      <c r="QJQ17" s="209"/>
      <c r="QJR17" s="209"/>
      <c r="QJS17" s="209"/>
      <c r="QJT17" s="209"/>
      <c r="QJU17" s="209"/>
      <c r="QJV17" s="209"/>
      <c r="QJW17" s="209"/>
      <c r="QJX17" s="209"/>
      <c r="QJY17" s="209"/>
      <c r="QJZ17" s="209"/>
      <c r="QKA17" s="209"/>
      <c r="QKB17" s="209"/>
      <c r="QKC17" s="209"/>
      <c r="QKD17" s="209"/>
      <c r="QKE17" s="209"/>
      <c r="QKF17" s="209"/>
      <c r="QKG17" s="209"/>
      <c r="QKH17" s="209"/>
      <c r="QKI17" s="209"/>
      <c r="QKJ17" s="209"/>
      <c r="QKK17" s="209"/>
      <c r="QKL17" s="209"/>
      <c r="QKM17" s="209"/>
      <c r="QKN17" s="209"/>
      <c r="QKO17" s="209"/>
      <c r="QKP17" s="209"/>
      <c r="QKQ17" s="209"/>
      <c r="QKR17" s="209"/>
      <c r="QKS17" s="209"/>
      <c r="QKT17" s="209"/>
      <c r="QKU17" s="209"/>
      <c r="QKV17" s="209"/>
      <c r="QKW17" s="209"/>
      <c r="QKX17" s="209"/>
      <c r="QKY17" s="209"/>
      <c r="QKZ17" s="209"/>
      <c r="QLA17" s="209"/>
      <c r="QLB17" s="209"/>
      <c r="QLC17" s="209"/>
      <c r="QLD17" s="209"/>
      <c r="QLE17" s="209"/>
      <c r="QLF17" s="209"/>
      <c r="QLG17" s="209"/>
      <c r="QLH17" s="209"/>
      <c r="QLI17" s="209"/>
      <c r="QLJ17" s="209"/>
      <c r="QLK17" s="209"/>
      <c r="QLL17" s="209"/>
      <c r="QLM17" s="209"/>
      <c r="QLN17" s="209"/>
      <c r="QLO17" s="209"/>
      <c r="QLP17" s="209"/>
      <c r="QLQ17" s="209"/>
      <c r="QLR17" s="209"/>
      <c r="QLS17" s="209"/>
      <c r="QLT17" s="209"/>
      <c r="QLU17" s="209"/>
      <c r="QLV17" s="209"/>
      <c r="QLW17" s="209"/>
      <c r="QLX17" s="209"/>
      <c r="QLY17" s="209"/>
      <c r="QLZ17" s="209"/>
      <c r="QMA17" s="209"/>
      <c r="QMB17" s="209"/>
      <c r="QMC17" s="209"/>
      <c r="QMD17" s="209"/>
      <c r="QME17" s="209"/>
      <c r="QMF17" s="209"/>
      <c r="QMG17" s="209"/>
      <c r="QMH17" s="209"/>
      <c r="QMI17" s="209"/>
      <c r="QMJ17" s="209"/>
      <c r="QMK17" s="209"/>
      <c r="QML17" s="209"/>
      <c r="QMM17" s="209"/>
      <c r="QMN17" s="209"/>
      <c r="QMO17" s="209"/>
      <c r="QMP17" s="209"/>
      <c r="QMQ17" s="209"/>
      <c r="QMR17" s="209"/>
      <c r="QMS17" s="209"/>
      <c r="QMT17" s="209"/>
      <c r="QMU17" s="209"/>
      <c r="QMV17" s="209"/>
      <c r="QMW17" s="209"/>
      <c r="QMX17" s="209"/>
      <c r="QMY17" s="209"/>
      <c r="QMZ17" s="209"/>
      <c r="QNA17" s="209"/>
      <c r="QNB17" s="209"/>
      <c r="QNC17" s="209"/>
      <c r="QND17" s="209"/>
      <c r="QNE17" s="209"/>
      <c r="QNF17" s="209"/>
      <c r="QNG17" s="209"/>
      <c r="QNH17" s="209"/>
      <c r="QNI17" s="209"/>
      <c r="QNJ17" s="209"/>
      <c r="QNK17" s="209"/>
      <c r="QNL17" s="209"/>
      <c r="QNM17" s="209"/>
      <c r="QNN17" s="209"/>
      <c r="QNO17" s="209"/>
      <c r="QNP17" s="209"/>
      <c r="QNQ17" s="209"/>
      <c r="QNR17" s="209"/>
      <c r="QNS17" s="209"/>
      <c r="QNT17" s="209"/>
      <c r="QNU17" s="209"/>
      <c r="QNV17" s="209"/>
      <c r="QNW17" s="209"/>
      <c r="QNX17" s="209"/>
      <c r="QNY17" s="209"/>
      <c r="QNZ17" s="209"/>
      <c r="QOA17" s="209"/>
      <c r="QOB17" s="209"/>
      <c r="QOC17" s="209"/>
      <c r="QOD17" s="209"/>
      <c r="QOE17" s="209"/>
      <c r="QOF17" s="209"/>
      <c r="QOG17" s="209"/>
      <c r="QOH17" s="209"/>
      <c r="QOI17" s="209"/>
      <c r="QOJ17" s="209"/>
      <c r="QOK17" s="209"/>
      <c r="QOL17" s="209"/>
      <c r="QOM17" s="209"/>
      <c r="QON17" s="209"/>
      <c r="QOO17" s="209"/>
      <c r="QOP17" s="209"/>
      <c r="QOQ17" s="209"/>
      <c r="QOR17" s="209"/>
      <c r="QOS17" s="209"/>
      <c r="QOT17" s="209"/>
      <c r="QOU17" s="209"/>
      <c r="QOV17" s="209"/>
      <c r="QOW17" s="209"/>
      <c r="QOX17" s="209"/>
      <c r="QOY17" s="209"/>
      <c r="QOZ17" s="209"/>
      <c r="QPA17" s="209"/>
      <c r="QPB17" s="209"/>
      <c r="QPC17" s="209"/>
      <c r="QPD17" s="209"/>
      <c r="QPE17" s="209"/>
      <c r="QPF17" s="209"/>
      <c r="QPG17" s="209"/>
      <c r="QPH17" s="209"/>
      <c r="QPI17" s="209"/>
      <c r="QPJ17" s="209"/>
      <c r="QPK17" s="209"/>
      <c r="QPL17" s="209"/>
      <c r="QPM17" s="209"/>
      <c r="QPN17" s="209"/>
      <c r="QPO17" s="209"/>
      <c r="QPP17" s="209"/>
      <c r="QPQ17" s="209"/>
      <c r="QPR17" s="209"/>
      <c r="QPS17" s="209"/>
      <c r="QPT17" s="209"/>
      <c r="QPU17" s="209"/>
      <c r="QPV17" s="209"/>
      <c r="QPW17" s="209"/>
      <c r="QPX17" s="209"/>
      <c r="QPY17" s="209"/>
      <c r="QPZ17" s="209"/>
      <c r="QQA17" s="209"/>
      <c r="QQB17" s="209"/>
      <c r="QQC17" s="209"/>
      <c r="QQD17" s="209"/>
      <c r="QQE17" s="209"/>
      <c r="QQF17" s="209"/>
      <c r="QQG17" s="209"/>
      <c r="QQH17" s="209"/>
      <c r="QQI17" s="209"/>
      <c r="QQJ17" s="209"/>
      <c r="QQK17" s="209"/>
      <c r="QQL17" s="209"/>
      <c r="QQM17" s="209"/>
      <c r="QQN17" s="209"/>
      <c r="QQO17" s="209"/>
      <c r="QQP17" s="209"/>
      <c r="QQQ17" s="209"/>
      <c r="QQR17" s="209"/>
      <c r="QQS17" s="209"/>
      <c r="QQT17" s="209"/>
      <c r="QQU17" s="209"/>
      <c r="QQV17" s="209"/>
      <c r="QQW17" s="209"/>
      <c r="QQX17" s="209"/>
      <c r="QQY17" s="209"/>
      <c r="QQZ17" s="209"/>
      <c r="QRA17" s="209"/>
      <c r="QRB17" s="209"/>
      <c r="QRC17" s="209"/>
      <c r="QRD17" s="209"/>
      <c r="QRE17" s="209"/>
      <c r="QRF17" s="209"/>
      <c r="QRG17" s="209"/>
      <c r="QRH17" s="209"/>
      <c r="QRI17" s="209"/>
      <c r="QRJ17" s="209"/>
      <c r="QRK17" s="209"/>
      <c r="QRL17" s="209"/>
      <c r="QRM17" s="209"/>
      <c r="QRN17" s="209"/>
      <c r="QRO17" s="209"/>
      <c r="QRP17" s="209"/>
      <c r="QRQ17" s="209"/>
      <c r="QRR17" s="209"/>
      <c r="QRS17" s="209"/>
      <c r="QRT17" s="209"/>
      <c r="QRU17" s="209"/>
      <c r="QRV17" s="209"/>
      <c r="QRW17" s="209"/>
      <c r="QRX17" s="209"/>
      <c r="QRY17" s="209"/>
      <c r="QRZ17" s="209"/>
      <c r="QSA17" s="209"/>
      <c r="QSB17" s="209"/>
      <c r="QSC17" s="209"/>
      <c r="QSD17" s="209"/>
      <c r="QSE17" s="209"/>
      <c r="QSF17" s="209"/>
      <c r="QSG17" s="209"/>
      <c r="QSH17" s="209"/>
      <c r="QSI17" s="209"/>
      <c r="QSJ17" s="209"/>
      <c r="QSK17" s="209"/>
      <c r="QSL17" s="209"/>
      <c r="QSM17" s="209"/>
      <c r="QSN17" s="209"/>
      <c r="QSO17" s="209"/>
      <c r="QSP17" s="209"/>
      <c r="QSQ17" s="209"/>
      <c r="QSR17" s="209"/>
      <c r="QSS17" s="209"/>
      <c r="QST17" s="209"/>
      <c r="QSU17" s="209"/>
      <c r="QSV17" s="209"/>
      <c r="QSW17" s="209"/>
      <c r="QSX17" s="209"/>
      <c r="QSY17" s="209"/>
      <c r="QSZ17" s="209"/>
      <c r="QTA17" s="209"/>
      <c r="QTB17" s="209"/>
      <c r="QTC17" s="209"/>
      <c r="QTD17" s="209"/>
      <c r="QTE17" s="209"/>
      <c r="QTF17" s="209"/>
      <c r="QTG17" s="209"/>
      <c r="QTH17" s="209"/>
      <c r="QTI17" s="209"/>
      <c r="QTJ17" s="209"/>
      <c r="QTK17" s="209"/>
      <c r="QTL17" s="209"/>
      <c r="QTM17" s="209"/>
      <c r="QTN17" s="209"/>
      <c r="QTO17" s="209"/>
      <c r="QTP17" s="209"/>
      <c r="QTQ17" s="209"/>
      <c r="QTR17" s="209"/>
      <c r="QTS17" s="209"/>
      <c r="QTT17" s="209"/>
      <c r="QTU17" s="209"/>
      <c r="QTV17" s="209"/>
      <c r="QTW17" s="209"/>
      <c r="QTX17" s="209"/>
      <c r="QTY17" s="209"/>
      <c r="QTZ17" s="209"/>
      <c r="QUA17" s="209"/>
      <c r="QUB17" s="209"/>
      <c r="QUC17" s="209"/>
      <c r="QUD17" s="209"/>
      <c r="QUE17" s="209"/>
      <c r="QUF17" s="209"/>
      <c r="QUG17" s="209"/>
      <c r="QUH17" s="209"/>
      <c r="QUI17" s="209"/>
      <c r="QUJ17" s="209"/>
      <c r="QUK17" s="209"/>
      <c r="QUL17" s="209"/>
      <c r="QUM17" s="209"/>
      <c r="QUN17" s="209"/>
      <c r="QUO17" s="209"/>
      <c r="QUP17" s="209"/>
      <c r="QUQ17" s="209"/>
      <c r="QUR17" s="209"/>
      <c r="QUS17" s="209"/>
      <c r="QUT17" s="209"/>
      <c r="QUU17" s="209"/>
      <c r="QUV17" s="209"/>
      <c r="QUW17" s="209"/>
      <c r="QUX17" s="209"/>
      <c r="QUY17" s="209"/>
      <c r="QUZ17" s="209"/>
      <c r="QVA17" s="209"/>
      <c r="QVB17" s="209"/>
      <c r="QVC17" s="209"/>
      <c r="QVD17" s="209"/>
      <c r="QVE17" s="209"/>
      <c r="QVF17" s="209"/>
      <c r="QVG17" s="209"/>
      <c r="QVH17" s="209"/>
      <c r="QVI17" s="209"/>
      <c r="QVJ17" s="209"/>
      <c r="QVK17" s="209"/>
      <c r="QVL17" s="209"/>
      <c r="QVM17" s="209"/>
      <c r="QVN17" s="209"/>
      <c r="QVO17" s="209"/>
      <c r="QVP17" s="209"/>
      <c r="QVQ17" s="209"/>
      <c r="QVR17" s="209"/>
      <c r="QVS17" s="209"/>
      <c r="QVT17" s="209"/>
      <c r="QVU17" s="209"/>
      <c r="QVV17" s="209"/>
      <c r="QVW17" s="209"/>
      <c r="QVX17" s="209"/>
      <c r="QVY17" s="209"/>
      <c r="QVZ17" s="209"/>
      <c r="QWA17" s="209"/>
      <c r="QWB17" s="209"/>
      <c r="QWC17" s="209"/>
      <c r="QWD17" s="209"/>
      <c r="QWE17" s="209"/>
      <c r="QWF17" s="209"/>
      <c r="QWG17" s="209"/>
      <c r="QWH17" s="209"/>
      <c r="QWI17" s="209"/>
      <c r="QWJ17" s="209"/>
      <c r="QWK17" s="209"/>
      <c r="QWL17" s="209"/>
      <c r="QWM17" s="209"/>
      <c r="QWN17" s="209"/>
      <c r="QWO17" s="209"/>
      <c r="QWP17" s="209"/>
      <c r="QWQ17" s="209"/>
      <c r="QWR17" s="209"/>
      <c r="QWS17" s="209"/>
      <c r="QWT17" s="209"/>
      <c r="QWU17" s="209"/>
      <c r="QWV17" s="209"/>
      <c r="QWW17" s="209"/>
      <c r="QWX17" s="209"/>
      <c r="QWY17" s="209"/>
      <c r="QWZ17" s="209"/>
      <c r="QXA17" s="209"/>
      <c r="QXB17" s="209"/>
      <c r="QXC17" s="209"/>
      <c r="QXD17" s="209"/>
      <c r="QXE17" s="209"/>
      <c r="QXF17" s="209"/>
      <c r="QXG17" s="209"/>
      <c r="QXH17" s="209"/>
      <c r="QXI17" s="209"/>
      <c r="QXJ17" s="209"/>
      <c r="QXK17" s="209"/>
      <c r="QXL17" s="209"/>
      <c r="QXM17" s="209"/>
      <c r="QXN17" s="209"/>
      <c r="QXO17" s="209"/>
      <c r="QXP17" s="209"/>
      <c r="QXQ17" s="209"/>
      <c r="QXR17" s="209"/>
      <c r="QXS17" s="209"/>
      <c r="QXT17" s="209"/>
      <c r="QXU17" s="209"/>
      <c r="QXV17" s="209"/>
      <c r="QXW17" s="209"/>
      <c r="QXX17" s="209"/>
      <c r="QXY17" s="209"/>
      <c r="QXZ17" s="209"/>
      <c r="QYA17" s="209"/>
      <c r="QYB17" s="209"/>
      <c r="QYC17" s="209"/>
      <c r="QYD17" s="209"/>
      <c r="QYE17" s="209"/>
      <c r="QYF17" s="209"/>
      <c r="QYG17" s="209"/>
      <c r="QYH17" s="209"/>
      <c r="QYI17" s="209"/>
      <c r="QYJ17" s="209"/>
      <c r="QYK17" s="209"/>
      <c r="QYL17" s="209"/>
      <c r="QYM17" s="209"/>
      <c r="QYN17" s="209"/>
      <c r="QYO17" s="209"/>
      <c r="QYP17" s="209"/>
      <c r="QYQ17" s="209"/>
      <c r="QYR17" s="209"/>
      <c r="QYS17" s="209"/>
      <c r="QYT17" s="209"/>
      <c r="QYU17" s="209"/>
      <c r="QYV17" s="209"/>
      <c r="QYW17" s="209"/>
      <c r="QYX17" s="209"/>
      <c r="QYY17" s="209"/>
      <c r="QYZ17" s="209"/>
      <c r="QZA17" s="209"/>
      <c r="QZB17" s="209"/>
      <c r="QZC17" s="209"/>
      <c r="QZD17" s="209"/>
      <c r="QZE17" s="209"/>
      <c r="QZF17" s="209"/>
      <c r="QZG17" s="209"/>
      <c r="QZH17" s="209"/>
      <c r="QZI17" s="209"/>
      <c r="QZJ17" s="209"/>
      <c r="QZK17" s="209"/>
      <c r="QZL17" s="209"/>
      <c r="QZM17" s="209"/>
      <c r="QZN17" s="209"/>
      <c r="QZO17" s="209"/>
      <c r="QZP17" s="209"/>
      <c r="QZQ17" s="209"/>
      <c r="QZR17" s="209"/>
      <c r="QZS17" s="209"/>
      <c r="QZT17" s="209"/>
      <c r="QZU17" s="209"/>
      <c r="QZV17" s="209"/>
      <c r="QZW17" s="209"/>
      <c r="QZX17" s="209"/>
      <c r="QZY17" s="209"/>
      <c r="QZZ17" s="209"/>
      <c r="RAA17" s="209"/>
      <c r="RAB17" s="209"/>
      <c r="RAC17" s="209"/>
      <c r="RAD17" s="209"/>
      <c r="RAE17" s="209"/>
      <c r="RAF17" s="209"/>
      <c r="RAG17" s="209"/>
      <c r="RAH17" s="209"/>
      <c r="RAI17" s="209"/>
      <c r="RAJ17" s="209"/>
      <c r="RAK17" s="209"/>
      <c r="RAL17" s="209"/>
      <c r="RAM17" s="209"/>
      <c r="RAN17" s="209"/>
      <c r="RAO17" s="209"/>
      <c r="RAP17" s="209"/>
      <c r="RAQ17" s="209"/>
      <c r="RAR17" s="209"/>
      <c r="RAS17" s="209"/>
      <c r="RAT17" s="209"/>
      <c r="RAU17" s="209"/>
      <c r="RAV17" s="209"/>
      <c r="RAW17" s="209"/>
      <c r="RAX17" s="209"/>
      <c r="RAY17" s="209"/>
      <c r="RAZ17" s="209"/>
      <c r="RBA17" s="209"/>
      <c r="RBB17" s="209"/>
      <c r="RBC17" s="209"/>
      <c r="RBD17" s="209"/>
      <c r="RBE17" s="209"/>
      <c r="RBF17" s="209"/>
      <c r="RBG17" s="209"/>
      <c r="RBH17" s="209"/>
      <c r="RBI17" s="209"/>
      <c r="RBJ17" s="209"/>
      <c r="RBK17" s="209"/>
      <c r="RBL17" s="209"/>
      <c r="RBM17" s="209"/>
      <c r="RBN17" s="209"/>
      <c r="RBO17" s="209"/>
      <c r="RBP17" s="209"/>
      <c r="RBQ17" s="209"/>
      <c r="RBR17" s="209"/>
      <c r="RBS17" s="209"/>
      <c r="RBT17" s="209"/>
      <c r="RBU17" s="209"/>
      <c r="RBV17" s="209"/>
      <c r="RBW17" s="209"/>
      <c r="RBX17" s="209"/>
      <c r="RBY17" s="209"/>
      <c r="RBZ17" s="209"/>
      <c r="RCA17" s="209"/>
      <c r="RCB17" s="209"/>
      <c r="RCC17" s="209"/>
      <c r="RCD17" s="209"/>
      <c r="RCE17" s="209"/>
      <c r="RCF17" s="209"/>
      <c r="RCG17" s="209"/>
      <c r="RCH17" s="209"/>
      <c r="RCI17" s="209"/>
      <c r="RCJ17" s="209"/>
      <c r="RCK17" s="209"/>
      <c r="RCL17" s="209"/>
      <c r="RCM17" s="209"/>
      <c r="RCN17" s="209"/>
      <c r="RCO17" s="209"/>
      <c r="RCP17" s="209"/>
      <c r="RCQ17" s="209"/>
      <c r="RCR17" s="209"/>
      <c r="RCS17" s="209"/>
      <c r="RCT17" s="209"/>
      <c r="RCU17" s="209"/>
      <c r="RCV17" s="209"/>
      <c r="RCW17" s="209"/>
      <c r="RCX17" s="209"/>
      <c r="RCY17" s="209"/>
      <c r="RCZ17" s="209"/>
      <c r="RDA17" s="209"/>
      <c r="RDB17" s="209"/>
      <c r="RDC17" s="209"/>
      <c r="RDD17" s="209"/>
      <c r="RDE17" s="209"/>
      <c r="RDF17" s="209"/>
      <c r="RDG17" s="209"/>
      <c r="RDH17" s="209"/>
      <c r="RDI17" s="209"/>
      <c r="RDJ17" s="209"/>
      <c r="RDK17" s="209"/>
      <c r="RDL17" s="209"/>
      <c r="RDM17" s="209"/>
      <c r="RDN17" s="209"/>
      <c r="RDO17" s="209"/>
      <c r="RDP17" s="209"/>
      <c r="RDQ17" s="209"/>
      <c r="RDR17" s="209"/>
      <c r="RDS17" s="209"/>
      <c r="RDT17" s="209"/>
      <c r="RDU17" s="209"/>
      <c r="RDV17" s="209"/>
      <c r="RDW17" s="209"/>
      <c r="RDX17" s="209"/>
      <c r="RDY17" s="209"/>
      <c r="RDZ17" s="209"/>
      <c r="REA17" s="209"/>
      <c r="REB17" s="209"/>
      <c r="REC17" s="209"/>
      <c r="RED17" s="209"/>
      <c r="REE17" s="209"/>
      <c r="REF17" s="209"/>
      <c r="REG17" s="209"/>
      <c r="REH17" s="209"/>
      <c r="REI17" s="209"/>
      <c r="REJ17" s="209"/>
      <c r="REK17" s="209"/>
      <c r="REL17" s="209"/>
      <c r="REM17" s="209"/>
      <c r="REN17" s="209"/>
      <c r="REO17" s="209"/>
      <c r="REP17" s="209"/>
      <c r="REQ17" s="209"/>
      <c r="RER17" s="209"/>
      <c r="RES17" s="209"/>
      <c r="RET17" s="209"/>
      <c r="REU17" s="209"/>
      <c r="REV17" s="209"/>
      <c r="REW17" s="209"/>
      <c r="REX17" s="209"/>
      <c r="REY17" s="209"/>
      <c r="REZ17" s="209"/>
      <c r="RFA17" s="209"/>
      <c r="RFB17" s="209"/>
      <c r="RFC17" s="209"/>
      <c r="RFD17" s="209"/>
      <c r="RFE17" s="209"/>
      <c r="RFF17" s="209"/>
      <c r="RFG17" s="209"/>
      <c r="RFH17" s="209"/>
      <c r="RFI17" s="209"/>
      <c r="RFJ17" s="209"/>
      <c r="RFK17" s="209"/>
      <c r="RFL17" s="209"/>
      <c r="RFM17" s="209"/>
      <c r="RFN17" s="209"/>
      <c r="RFO17" s="209"/>
      <c r="RFP17" s="209"/>
      <c r="RFQ17" s="209"/>
      <c r="RFR17" s="209"/>
      <c r="RFS17" s="209"/>
      <c r="RFT17" s="209"/>
      <c r="RFU17" s="209"/>
      <c r="RFV17" s="209"/>
      <c r="RFW17" s="209"/>
      <c r="RFX17" s="209"/>
      <c r="RFY17" s="209"/>
      <c r="RFZ17" s="209"/>
      <c r="RGA17" s="209"/>
      <c r="RGB17" s="209"/>
      <c r="RGC17" s="209"/>
      <c r="RGD17" s="209"/>
      <c r="RGE17" s="209"/>
      <c r="RGF17" s="209"/>
      <c r="RGG17" s="209"/>
      <c r="RGH17" s="209"/>
      <c r="RGI17" s="209"/>
      <c r="RGJ17" s="209"/>
      <c r="RGK17" s="209"/>
      <c r="RGL17" s="209"/>
      <c r="RGM17" s="209"/>
      <c r="RGN17" s="209"/>
      <c r="RGO17" s="209"/>
      <c r="RGP17" s="209"/>
      <c r="RGQ17" s="209"/>
      <c r="RGR17" s="209"/>
      <c r="RGS17" s="209"/>
      <c r="RGT17" s="209"/>
      <c r="RGU17" s="209"/>
      <c r="RGV17" s="209"/>
      <c r="RGW17" s="209"/>
      <c r="RGX17" s="209"/>
      <c r="RGY17" s="209"/>
      <c r="RGZ17" s="209"/>
      <c r="RHA17" s="209"/>
      <c r="RHB17" s="209"/>
      <c r="RHC17" s="209"/>
      <c r="RHD17" s="209"/>
      <c r="RHE17" s="209"/>
      <c r="RHF17" s="209"/>
      <c r="RHG17" s="209"/>
      <c r="RHH17" s="209"/>
      <c r="RHI17" s="209"/>
      <c r="RHJ17" s="209"/>
      <c r="RHK17" s="209"/>
      <c r="RHL17" s="209"/>
      <c r="RHM17" s="209"/>
      <c r="RHN17" s="209"/>
      <c r="RHO17" s="209"/>
      <c r="RHP17" s="209"/>
      <c r="RHQ17" s="209"/>
      <c r="RHR17" s="209"/>
      <c r="RHS17" s="209"/>
      <c r="RHT17" s="209"/>
      <c r="RHU17" s="209"/>
      <c r="RHV17" s="209"/>
      <c r="RHW17" s="209"/>
      <c r="RHX17" s="209"/>
      <c r="RHY17" s="209"/>
      <c r="RHZ17" s="209"/>
      <c r="RIA17" s="209"/>
      <c r="RIB17" s="209"/>
      <c r="RIC17" s="209"/>
      <c r="RID17" s="209"/>
      <c r="RIE17" s="209"/>
      <c r="RIF17" s="209"/>
      <c r="RIG17" s="209"/>
      <c r="RIH17" s="209"/>
      <c r="RII17" s="209"/>
      <c r="RIJ17" s="209"/>
      <c r="RIK17" s="209"/>
      <c r="RIL17" s="209"/>
      <c r="RIM17" s="209"/>
      <c r="RIN17" s="209"/>
      <c r="RIO17" s="209"/>
      <c r="RIP17" s="209"/>
      <c r="RIQ17" s="209"/>
      <c r="RIR17" s="209"/>
      <c r="RIS17" s="209"/>
      <c r="RIT17" s="209"/>
      <c r="RIU17" s="209"/>
      <c r="RIV17" s="209"/>
      <c r="RIW17" s="209"/>
      <c r="RIX17" s="209"/>
      <c r="RIY17" s="209"/>
      <c r="RIZ17" s="209"/>
      <c r="RJA17" s="209"/>
      <c r="RJB17" s="209"/>
      <c r="RJC17" s="209"/>
      <c r="RJD17" s="209"/>
      <c r="RJE17" s="209"/>
      <c r="RJF17" s="209"/>
      <c r="RJG17" s="209"/>
      <c r="RJH17" s="209"/>
      <c r="RJI17" s="209"/>
      <c r="RJJ17" s="209"/>
      <c r="RJK17" s="209"/>
      <c r="RJL17" s="209"/>
      <c r="RJM17" s="209"/>
      <c r="RJN17" s="209"/>
      <c r="RJO17" s="209"/>
      <c r="RJP17" s="209"/>
      <c r="RJQ17" s="209"/>
      <c r="RJR17" s="209"/>
      <c r="RJS17" s="209"/>
      <c r="RJT17" s="209"/>
      <c r="RJU17" s="209"/>
      <c r="RJV17" s="209"/>
      <c r="RJW17" s="209"/>
      <c r="RJX17" s="209"/>
      <c r="RJY17" s="209"/>
      <c r="RJZ17" s="209"/>
      <c r="RKA17" s="209"/>
      <c r="RKB17" s="209"/>
      <c r="RKC17" s="209"/>
      <c r="RKD17" s="209"/>
      <c r="RKE17" s="209"/>
      <c r="RKF17" s="209"/>
      <c r="RKG17" s="209"/>
      <c r="RKH17" s="209"/>
      <c r="RKI17" s="209"/>
      <c r="RKJ17" s="209"/>
      <c r="RKK17" s="209"/>
      <c r="RKL17" s="209"/>
      <c r="RKM17" s="209"/>
      <c r="RKN17" s="209"/>
      <c r="RKO17" s="209"/>
      <c r="RKP17" s="209"/>
      <c r="RKQ17" s="209"/>
      <c r="RKR17" s="209"/>
      <c r="RKS17" s="209"/>
      <c r="RKT17" s="209"/>
      <c r="RKU17" s="209"/>
      <c r="RKV17" s="209"/>
      <c r="RKW17" s="209"/>
      <c r="RKX17" s="209"/>
      <c r="RKY17" s="209"/>
      <c r="RKZ17" s="209"/>
      <c r="RLA17" s="209"/>
      <c r="RLB17" s="209"/>
      <c r="RLC17" s="209"/>
      <c r="RLD17" s="209"/>
      <c r="RLE17" s="209"/>
      <c r="RLF17" s="209"/>
      <c r="RLG17" s="209"/>
      <c r="RLH17" s="209"/>
      <c r="RLI17" s="209"/>
      <c r="RLJ17" s="209"/>
      <c r="RLK17" s="209"/>
      <c r="RLL17" s="209"/>
      <c r="RLM17" s="209"/>
      <c r="RLN17" s="209"/>
      <c r="RLO17" s="209"/>
      <c r="RLP17" s="209"/>
      <c r="RLQ17" s="209"/>
      <c r="RLR17" s="209"/>
      <c r="RLS17" s="209"/>
      <c r="RLT17" s="209"/>
      <c r="RLU17" s="209"/>
      <c r="RLV17" s="209"/>
      <c r="RLW17" s="209"/>
      <c r="RLX17" s="209"/>
      <c r="RLY17" s="209"/>
      <c r="RLZ17" s="209"/>
      <c r="RMA17" s="209"/>
      <c r="RMB17" s="209"/>
      <c r="RMC17" s="209"/>
      <c r="RMD17" s="209"/>
      <c r="RME17" s="209"/>
      <c r="RMF17" s="209"/>
      <c r="RMG17" s="209"/>
      <c r="RMH17" s="209"/>
      <c r="RMI17" s="209"/>
      <c r="RMJ17" s="209"/>
      <c r="RMK17" s="209"/>
      <c r="RML17" s="209"/>
      <c r="RMM17" s="209"/>
      <c r="RMN17" s="209"/>
      <c r="RMO17" s="209"/>
      <c r="RMP17" s="209"/>
      <c r="RMQ17" s="209"/>
      <c r="RMR17" s="209"/>
      <c r="RMS17" s="209"/>
      <c r="RMT17" s="209"/>
      <c r="RMU17" s="209"/>
      <c r="RMV17" s="209"/>
      <c r="RMW17" s="209"/>
      <c r="RMX17" s="209"/>
      <c r="RMY17" s="209"/>
      <c r="RMZ17" s="209"/>
      <c r="RNA17" s="209"/>
      <c r="RNB17" s="209"/>
      <c r="RNC17" s="209"/>
      <c r="RND17" s="209"/>
      <c r="RNE17" s="209"/>
      <c r="RNF17" s="209"/>
      <c r="RNG17" s="209"/>
      <c r="RNH17" s="209"/>
      <c r="RNI17" s="209"/>
      <c r="RNJ17" s="209"/>
      <c r="RNK17" s="209"/>
      <c r="RNL17" s="209"/>
      <c r="RNM17" s="209"/>
      <c r="RNN17" s="209"/>
      <c r="RNO17" s="209"/>
      <c r="RNP17" s="209"/>
      <c r="RNQ17" s="209"/>
      <c r="RNR17" s="209"/>
      <c r="RNS17" s="209"/>
      <c r="RNT17" s="209"/>
      <c r="RNU17" s="209"/>
      <c r="RNV17" s="209"/>
      <c r="RNW17" s="209"/>
      <c r="RNX17" s="209"/>
      <c r="RNY17" s="209"/>
      <c r="RNZ17" s="209"/>
      <c r="ROA17" s="209"/>
      <c r="ROB17" s="209"/>
      <c r="ROC17" s="209"/>
      <c r="ROD17" s="209"/>
      <c r="ROE17" s="209"/>
      <c r="ROF17" s="209"/>
      <c r="ROG17" s="209"/>
      <c r="ROH17" s="209"/>
      <c r="ROI17" s="209"/>
      <c r="ROJ17" s="209"/>
      <c r="ROK17" s="209"/>
      <c r="ROL17" s="209"/>
      <c r="ROM17" s="209"/>
      <c r="RON17" s="209"/>
      <c r="ROO17" s="209"/>
      <c r="ROP17" s="209"/>
      <c r="ROQ17" s="209"/>
      <c r="ROR17" s="209"/>
      <c r="ROS17" s="209"/>
      <c r="ROT17" s="209"/>
      <c r="ROU17" s="209"/>
      <c r="ROV17" s="209"/>
      <c r="ROW17" s="209"/>
      <c r="ROX17" s="209"/>
      <c r="ROY17" s="209"/>
      <c r="ROZ17" s="209"/>
      <c r="RPA17" s="209"/>
      <c r="RPB17" s="209"/>
      <c r="RPC17" s="209"/>
      <c r="RPD17" s="209"/>
      <c r="RPE17" s="209"/>
      <c r="RPF17" s="209"/>
      <c r="RPG17" s="209"/>
      <c r="RPH17" s="209"/>
      <c r="RPI17" s="209"/>
      <c r="RPJ17" s="209"/>
      <c r="RPK17" s="209"/>
      <c r="RPL17" s="209"/>
      <c r="RPM17" s="209"/>
      <c r="RPN17" s="209"/>
      <c r="RPO17" s="209"/>
      <c r="RPP17" s="209"/>
      <c r="RPQ17" s="209"/>
      <c r="RPR17" s="209"/>
      <c r="RPS17" s="209"/>
      <c r="RPT17" s="209"/>
      <c r="RPU17" s="209"/>
      <c r="RPV17" s="209"/>
      <c r="RPW17" s="209"/>
      <c r="RPX17" s="209"/>
      <c r="RPY17" s="209"/>
      <c r="RPZ17" s="209"/>
      <c r="RQA17" s="209"/>
      <c r="RQB17" s="209"/>
      <c r="RQC17" s="209"/>
      <c r="RQD17" s="209"/>
      <c r="RQE17" s="209"/>
      <c r="RQF17" s="209"/>
      <c r="RQG17" s="209"/>
      <c r="RQH17" s="209"/>
      <c r="RQI17" s="209"/>
      <c r="RQJ17" s="209"/>
      <c r="RQK17" s="209"/>
      <c r="RQL17" s="209"/>
      <c r="RQM17" s="209"/>
      <c r="RQN17" s="209"/>
      <c r="RQO17" s="209"/>
      <c r="RQP17" s="209"/>
      <c r="RQQ17" s="209"/>
      <c r="RQR17" s="209"/>
      <c r="RQS17" s="209"/>
      <c r="RQT17" s="209"/>
      <c r="RQU17" s="209"/>
      <c r="RQV17" s="209"/>
      <c r="RQW17" s="209"/>
      <c r="RQX17" s="209"/>
      <c r="RQY17" s="209"/>
      <c r="RQZ17" s="209"/>
      <c r="RRA17" s="209"/>
      <c r="RRB17" s="209"/>
      <c r="RRC17" s="209"/>
      <c r="RRD17" s="209"/>
      <c r="RRE17" s="209"/>
      <c r="RRF17" s="209"/>
      <c r="RRG17" s="209"/>
      <c r="RRH17" s="209"/>
      <c r="RRI17" s="209"/>
      <c r="RRJ17" s="209"/>
      <c r="RRK17" s="209"/>
      <c r="RRL17" s="209"/>
      <c r="RRM17" s="209"/>
      <c r="RRN17" s="209"/>
      <c r="RRO17" s="209"/>
      <c r="RRP17" s="209"/>
      <c r="RRQ17" s="209"/>
      <c r="RRR17" s="209"/>
      <c r="RRS17" s="209"/>
      <c r="RRT17" s="209"/>
      <c r="RRU17" s="209"/>
      <c r="RRV17" s="209"/>
      <c r="RRW17" s="209"/>
      <c r="RRX17" s="209"/>
      <c r="RRY17" s="209"/>
      <c r="RRZ17" s="209"/>
      <c r="RSA17" s="209"/>
      <c r="RSB17" s="209"/>
      <c r="RSC17" s="209"/>
      <c r="RSD17" s="209"/>
      <c r="RSE17" s="209"/>
      <c r="RSF17" s="209"/>
      <c r="RSG17" s="209"/>
      <c r="RSH17" s="209"/>
      <c r="RSI17" s="209"/>
      <c r="RSJ17" s="209"/>
      <c r="RSK17" s="209"/>
      <c r="RSL17" s="209"/>
      <c r="RSM17" s="209"/>
      <c r="RSN17" s="209"/>
      <c r="RSO17" s="209"/>
      <c r="RSP17" s="209"/>
      <c r="RSQ17" s="209"/>
      <c r="RSR17" s="209"/>
      <c r="RSS17" s="209"/>
      <c r="RST17" s="209"/>
      <c r="RSU17" s="209"/>
      <c r="RSV17" s="209"/>
      <c r="RSW17" s="209"/>
      <c r="RSX17" s="209"/>
      <c r="RSY17" s="209"/>
      <c r="RSZ17" s="209"/>
      <c r="RTA17" s="209"/>
      <c r="RTB17" s="209"/>
      <c r="RTC17" s="209"/>
      <c r="RTD17" s="209"/>
      <c r="RTE17" s="209"/>
      <c r="RTF17" s="209"/>
      <c r="RTG17" s="209"/>
      <c r="RTH17" s="209"/>
      <c r="RTI17" s="209"/>
      <c r="RTJ17" s="209"/>
      <c r="RTK17" s="209"/>
      <c r="RTL17" s="209"/>
      <c r="RTM17" s="209"/>
      <c r="RTN17" s="209"/>
      <c r="RTO17" s="209"/>
      <c r="RTP17" s="209"/>
      <c r="RTQ17" s="209"/>
      <c r="RTR17" s="209"/>
      <c r="RTS17" s="209"/>
      <c r="RTT17" s="209"/>
      <c r="RTU17" s="209"/>
      <c r="RTV17" s="209"/>
      <c r="RTW17" s="209"/>
      <c r="RTX17" s="209"/>
      <c r="RTY17" s="209"/>
      <c r="RTZ17" s="209"/>
      <c r="RUA17" s="209"/>
      <c r="RUB17" s="209"/>
      <c r="RUC17" s="209"/>
      <c r="RUD17" s="209"/>
      <c r="RUE17" s="209"/>
      <c r="RUF17" s="209"/>
      <c r="RUG17" s="209"/>
      <c r="RUH17" s="209"/>
      <c r="RUI17" s="209"/>
      <c r="RUJ17" s="209"/>
      <c r="RUK17" s="209"/>
      <c r="RUL17" s="209"/>
      <c r="RUM17" s="209"/>
      <c r="RUN17" s="209"/>
      <c r="RUO17" s="209"/>
      <c r="RUP17" s="209"/>
      <c r="RUQ17" s="209"/>
      <c r="RUR17" s="209"/>
      <c r="RUS17" s="209"/>
      <c r="RUT17" s="209"/>
      <c r="RUU17" s="209"/>
      <c r="RUV17" s="209"/>
      <c r="RUW17" s="209"/>
      <c r="RUX17" s="209"/>
      <c r="RUY17" s="209"/>
      <c r="RUZ17" s="209"/>
      <c r="RVA17" s="209"/>
      <c r="RVB17" s="209"/>
      <c r="RVC17" s="209"/>
      <c r="RVD17" s="209"/>
      <c r="RVE17" s="209"/>
      <c r="RVF17" s="209"/>
      <c r="RVG17" s="209"/>
      <c r="RVH17" s="209"/>
      <c r="RVI17" s="209"/>
      <c r="RVJ17" s="209"/>
      <c r="RVK17" s="209"/>
      <c r="RVL17" s="209"/>
      <c r="RVM17" s="209"/>
      <c r="RVN17" s="209"/>
      <c r="RVO17" s="209"/>
      <c r="RVP17" s="209"/>
      <c r="RVQ17" s="209"/>
      <c r="RVR17" s="209"/>
      <c r="RVS17" s="209"/>
      <c r="RVT17" s="209"/>
      <c r="RVU17" s="209"/>
      <c r="RVV17" s="209"/>
      <c r="RVW17" s="209"/>
      <c r="RVX17" s="209"/>
      <c r="RVY17" s="209"/>
      <c r="RVZ17" s="209"/>
      <c r="RWA17" s="209"/>
      <c r="RWB17" s="209"/>
      <c r="RWC17" s="209"/>
      <c r="RWD17" s="209"/>
      <c r="RWE17" s="209"/>
      <c r="RWF17" s="209"/>
      <c r="RWG17" s="209"/>
      <c r="RWH17" s="209"/>
      <c r="RWI17" s="209"/>
      <c r="RWJ17" s="209"/>
      <c r="RWK17" s="209"/>
      <c r="RWL17" s="209"/>
      <c r="RWM17" s="209"/>
      <c r="RWN17" s="209"/>
      <c r="RWO17" s="209"/>
      <c r="RWP17" s="209"/>
      <c r="RWQ17" s="209"/>
      <c r="RWR17" s="209"/>
      <c r="RWS17" s="209"/>
      <c r="RWT17" s="209"/>
      <c r="RWU17" s="209"/>
      <c r="RWV17" s="209"/>
      <c r="RWW17" s="209"/>
      <c r="RWX17" s="209"/>
      <c r="RWY17" s="209"/>
      <c r="RWZ17" s="209"/>
      <c r="RXA17" s="209"/>
      <c r="RXB17" s="209"/>
      <c r="RXC17" s="209"/>
      <c r="RXD17" s="209"/>
      <c r="RXE17" s="209"/>
      <c r="RXF17" s="209"/>
      <c r="RXG17" s="209"/>
      <c r="RXH17" s="209"/>
      <c r="RXI17" s="209"/>
      <c r="RXJ17" s="209"/>
      <c r="RXK17" s="209"/>
      <c r="RXL17" s="209"/>
      <c r="RXM17" s="209"/>
      <c r="RXN17" s="209"/>
      <c r="RXO17" s="209"/>
      <c r="RXP17" s="209"/>
      <c r="RXQ17" s="209"/>
      <c r="RXR17" s="209"/>
      <c r="RXS17" s="209"/>
      <c r="RXT17" s="209"/>
      <c r="RXU17" s="209"/>
      <c r="RXV17" s="209"/>
      <c r="RXW17" s="209"/>
      <c r="RXX17" s="209"/>
      <c r="RXY17" s="209"/>
      <c r="RXZ17" s="209"/>
      <c r="RYA17" s="209"/>
      <c r="RYB17" s="209"/>
      <c r="RYC17" s="209"/>
      <c r="RYD17" s="209"/>
      <c r="RYE17" s="209"/>
      <c r="RYF17" s="209"/>
      <c r="RYG17" s="209"/>
      <c r="RYH17" s="209"/>
      <c r="RYI17" s="209"/>
      <c r="RYJ17" s="209"/>
      <c r="RYK17" s="209"/>
      <c r="RYL17" s="209"/>
      <c r="RYM17" s="209"/>
      <c r="RYN17" s="209"/>
      <c r="RYO17" s="209"/>
      <c r="RYP17" s="209"/>
      <c r="RYQ17" s="209"/>
      <c r="RYR17" s="209"/>
      <c r="RYS17" s="209"/>
      <c r="RYT17" s="209"/>
      <c r="RYU17" s="209"/>
      <c r="RYV17" s="209"/>
      <c r="RYW17" s="209"/>
      <c r="RYX17" s="209"/>
      <c r="RYY17" s="209"/>
      <c r="RYZ17" s="209"/>
      <c r="RZA17" s="209"/>
      <c r="RZB17" s="209"/>
      <c r="RZC17" s="209"/>
      <c r="RZD17" s="209"/>
      <c r="RZE17" s="209"/>
      <c r="RZF17" s="209"/>
      <c r="RZG17" s="209"/>
      <c r="RZH17" s="209"/>
      <c r="RZI17" s="209"/>
      <c r="RZJ17" s="209"/>
      <c r="RZK17" s="209"/>
      <c r="RZL17" s="209"/>
      <c r="RZM17" s="209"/>
      <c r="RZN17" s="209"/>
      <c r="RZO17" s="209"/>
      <c r="RZP17" s="209"/>
      <c r="RZQ17" s="209"/>
      <c r="RZR17" s="209"/>
      <c r="RZS17" s="209"/>
      <c r="RZT17" s="209"/>
      <c r="RZU17" s="209"/>
      <c r="RZV17" s="209"/>
      <c r="RZW17" s="209"/>
      <c r="RZX17" s="209"/>
      <c r="RZY17" s="209"/>
      <c r="RZZ17" s="209"/>
      <c r="SAA17" s="209"/>
      <c r="SAB17" s="209"/>
      <c r="SAC17" s="209"/>
      <c r="SAD17" s="209"/>
      <c r="SAE17" s="209"/>
      <c r="SAF17" s="209"/>
      <c r="SAG17" s="209"/>
      <c r="SAH17" s="209"/>
      <c r="SAI17" s="209"/>
      <c r="SAJ17" s="209"/>
      <c r="SAK17" s="209"/>
      <c r="SAL17" s="209"/>
      <c r="SAM17" s="209"/>
      <c r="SAN17" s="209"/>
      <c r="SAO17" s="209"/>
      <c r="SAP17" s="209"/>
      <c r="SAQ17" s="209"/>
      <c r="SAR17" s="209"/>
      <c r="SAS17" s="209"/>
      <c r="SAT17" s="209"/>
      <c r="SAU17" s="209"/>
      <c r="SAV17" s="209"/>
      <c r="SAW17" s="209"/>
      <c r="SAX17" s="209"/>
      <c r="SAY17" s="209"/>
      <c r="SAZ17" s="209"/>
      <c r="SBA17" s="209"/>
      <c r="SBB17" s="209"/>
      <c r="SBC17" s="209"/>
      <c r="SBD17" s="209"/>
      <c r="SBE17" s="209"/>
      <c r="SBF17" s="209"/>
      <c r="SBG17" s="209"/>
      <c r="SBH17" s="209"/>
      <c r="SBI17" s="209"/>
      <c r="SBJ17" s="209"/>
      <c r="SBK17" s="209"/>
      <c r="SBL17" s="209"/>
      <c r="SBM17" s="209"/>
      <c r="SBN17" s="209"/>
      <c r="SBO17" s="209"/>
      <c r="SBP17" s="209"/>
      <c r="SBQ17" s="209"/>
      <c r="SBR17" s="209"/>
      <c r="SBS17" s="209"/>
      <c r="SBT17" s="209"/>
      <c r="SBU17" s="209"/>
      <c r="SBV17" s="209"/>
      <c r="SBW17" s="209"/>
      <c r="SBX17" s="209"/>
      <c r="SBY17" s="209"/>
      <c r="SBZ17" s="209"/>
      <c r="SCA17" s="209"/>
      <c r="SCB17" s="209"/>
      <c r="SCC17" s="209"/>
      <c r="SCD17" s="209"/>
      <c r="SCE17" s="209"/>
      <c r="SCF17" s="209"/>
      <c r="SCG17" s="209"/>
      <c r="SCH17" s="209"/>
      <c r="SCI17" s="209"/>
      <c r="SCJ17" s="209"/>
      <c r="SCK17" s="209"/>
      <c r="SCL17" s="209"/>
      <c r="SCM17" s="209"/>
      <c r="SCN17" s="209"/>
      <c r="SCO17" s="209"/>
      <c r="SCP17" s="209"/>
      <c r="SCQ17" s="209"/>
      <c r="SCR17" s="209"/>
      <c r="SCS17" s="209"/>
      <c r="SCT17" s="209"/>
      <c r="SCU17" s="209"/>
      <c r="SCV17" s="209"/>
      <c r="SCW17" s="209"/>
      <c r="SCX17" s="209"/>
      <c r="SCY17" s="209"/>
      <c r="SCZ17" s="209"/>
      <c r="SDA17" s="209"/>
      <c r="SDB17" s="209"/>
      <c r="SDC17" s="209"/>
      <c r="SDD17" s="209"/>
      <c r="SDE17" s="209"/>
      <c r="SDF17" s="209"/>
      <c r="SDG17" s="209"/>
      <c r="SDH17" s="209"/>
      <c r="SDI17" s="209"/>
      <c r="SDJ17" s="209"/>
      <c r="SDK17" s="209"/>
      <c r="SDL17" s="209"/>
      <c r="SDM17" s="209"/>
      <c r="SDN17" s="209"/>
      <c r="SDO17" s="209"/>
      <c r="SDP17" s="209"/>
      <c r="SDQ17" s="209"/>
      <c r="SDR17" s="209"/>
      <c r="SDS17" s="209"/>
      <c r="SDT17" s="209"/>
      <c r="SDU17" s="209"/>
      <c r="SDV17" s="209"/>
      <c r="SDW17" s="209"/>
      <c r="SDX17" s="209"/>
      <c r="SDY17" s="209"/>
      <c r="SDZ17" s="209"/>
      <c r="SEA17" s="209"/>
      <c r="SEB17" s="209"/>
      <c r="SEC17" s="209"/>
      <c r="SED17" s="209"/>
      <c r="SEE17" s="209"/>
      <c r="SEF17" s="209"/>
      <c r="SEG17" s="209"/>
      <c r="SEH17" s="209"/>
      <c r="SEI17" s="209"/>
      <c r="SEJ17" s="209"/>
      <c r="SEK17" s="209"/>
      <c r="SEL17" s="209"/>
      <c r="SEM17" s="209"/>
      <c r="SEN17" s="209"/>
      <c r="SEO17" s="209"/>
      <c r="SEP17" s="209"/>
      <c r="SEQ17" s="209"/>
      <c r="SER17" s="209"/>
      <c r="SES17" s="209"/>
      <c r="SET17" s="209"/>
      <c r="SEU17" s="209"/>
      <c r="SEV17" s="209"/>
      <c r="SEW17" s="209"/>
      <c r="SEX17" s="209"/>
      <c r="SEY17" s="209"/>
      <c r="SEZ17" s="209"/>
      <c r="SFA17" s="209"/>
      <c r="SFB17" s="209"/>
      <c r="SFC17" s="209"/>
      <c r="SFD17" s="209"/>
      <c r="SFE17" s="209"/>
      <c r="SFF17" s="209"/>
      <c r="SFG17" s="209"/>
      <c r="SFH17" s="209"/>
      <c r="SFI17" s="209"/>
      <c r="SFJ17" s="209"/>
      <c r="SFK17" s="209"/>
      <c r="SFL17" s="209"/>
      <c r="SFM17" s="209"/>
      <c r="SFN17" s="209"/>
      <c r="SFO17" s="209"/>
      <c r="SFP17" s="209"/>
      <c r="SFQ17" s="209"/>
      <c r="SFR17" s="209"/>
      <c r="SFS17" s="209"/>
      <c r="SFT17" s="209"/>
      <c r="SFU17" s="209"/>
      <c r="SFV17" s="209"/>
      <c r="SFW17" s="209"/>
      <c r="SFX17" s="209"/>
      <c r="SFY17" s="209"/>
      <c r="SFZ17" s="209"/>
      <c r="SGA17" s="209"/>
      <c r="SGB17" s="209"/>
      <c r="SGC17" s="209"/>
      <c r="SGD17" s="209"/>
      <c r="SGE17" s="209"/>
      <c r="SGF17" s="209"/>
      <c r="SGG17" s="209"/>
      <c r="SGH17" s="209"/>
      <c r="SGI17" s="209"/>
      <c r="SGJ17" s="209"/>
      <c r="SGK17" s="209"/>
      <c r="SGL17" s="209"/>
      <c r="SGM17" s="209"/>
      <c r="SGN17" s="209"/>
      <c r="SGO17" s="209"/>
      <c r="SGP17" s="209"/>
      <c r="SGQ17" s="209"/>
      <c r="SGR17" s="209"/>
      <c r="SGS17" s="209"/>
      <c r="SGT17" s="209"/>
      <c r="SGU17" s="209"/>
      <c r="SGV17" s="209"/>
      <c r="SGW17" s="209"/>
      <c r="SGX17" s="209"/>
      <c r="SGY17" s="209"/>
      <c r="SGZ17" s="209"/>
      <c r="SHA17" s="209"/>
      <c r="SHB17" s="209"/>
      <c r="SHC17" s="209"/>
      <c r="SHD17" s="209"/>
      <c r="SHE17" s="209"/>
      <c r="SHF17" s="209"/>
      <c r="SHG17" s="209"/>
      <c r="SHH17" s="209"/>
      <c r="SHI17" s="209"/>
      <c r="SHJ17" s="209"/>
      <c r="SHK17" s="209"/>
      <c r="SHL17" s="209"/>
      <c r="SHM17" s="209"/>
      <c r="SHN17" s="209"/>
      <c r="SHO17" s="209"/>
      <c r="SHP17" s="209"/>
      <c r="SHQ17" s="209"/>
      <c r="SHR17" s="209"/>
      <c r="SHS17" s="209"/>
      <c r="SHT17" s="209"/>
      <c r="SHU17" s="209"/>
      <c r="SHV17" s="209"/>
      <c r="SHW17" s="209"/>
      <c r="SHX17" s="209"/>
      <c r="SHY17" s="209"/>
      <c r="SHZ17" s="209"/>
      <c r="SIA17" s="209"/>
      <c r="SIB17" s="209"/>
      <c r="SIC17" s="209"/>
      <c r="SID17" s="209"/>
      <c r="SIE17" s="209"/>
      <c r="SIF17" s="209"/>
      <c r="SIG17" s="209"/>
      <c r="SIH17" s="209"/>
      <c r="SII17" s="209"/>
      <c r="SIJ17" s="209"/>
      <c r="SIK17" s="209"/>
      <c r="SIL17" s="209"/>
      <c r="SIM17" s="209"/>
      <c r="SIN17" s="209"/>
      <c r="SIO17" s="209"/>
      <c r="SIP17" s="209"/>
      <c r="SIQ17" s="209"/>
      <c r="SIR17" s="209"/>
      <c r="SIS17" s="209"/>
      <c r="SIT17" s="209"/>
      <c r="SIU17" s="209"/>
      <c r="SIV17" s="209"/>
      <c r="SIW17" s="209"/>
      <c r="SIX17" s="209"/>
      <c r="SIY17" s="209"/>
      <c r="SIZ17" s="209"/>
      <c r="SJA17" s="209"/>
      <c r="SJB17" s="209"/>
      <c r="SJC17" s="209"/>
      <c r="SJD17" s="209"/>
      <c r="SJE17" s="209"/>
      <c r="SJF17" s="209"/>
      <c r="SJG17" s="209"/>
      <c r="SJH17" s="209"/>
      <c r="SJI17" s="209"/>
      <c r="SJJ17" s="209"/>
      <c r="SJK17" s="209"/>
      <c r="SJL17" s="209"/>
      <c r="SJM17" s="209"/>
      <c r="SJN17" s="209"/>
      <c r="SJO17" s="209"/>
      <c r="SJP17" s="209"/>
      <c r="SJQ17" s="209"/>
      <c r="SJR17" s="209"/>
      <c r="SJS17" s="209"/>
      <c r="SJT17" s="209"/>
      <c r="SJU17" s="209"/>
      <c r="SJV17" s="209"/>
      <c r="SJW17" s="209"/>
      <c r="SJX17" s="209"/>
      <c r="SJY17" s="209"/>
      <c r="SJZ17" s="209"/>
      <c r="SKA17" s="209"/>
      <c r="SKB17" s="209"/>
      <c r="SKC17" s="209"/>
      <c r="SKD17" s="209"/>
      <c r="SKE17" s="209"/>
      <c r="SKF17" s="209"/>
      <c r="SKG17" s="209"/>
      <c r="SKH17" s="209"/>
      <c r="SKI17" s="209"/>
      <c r="SKJ17" s="209"/>
      <c r="SKK17" s="209"/>
      <c r="SKL17" s="209"/>
      <c r="SKM17" s="209"/>
      <c r="SKN17" s="209"/>
      <c r="SKO17" s="209"/>
      <c r="SKP17" s="209"/>
      <c r="SKQ17" s="209"/>
      <c r="SKR17" s="209"/>
      <c r="SKS17" s="209"/>
      <c r="SKT17" s="209"/>
      <c r="SKU17" s="209"/>
      <c r="SKV17" s="209"/>
      <c r="SKW17" s="209"/>
      <c r="SKX17" s="209"/>
      <c r="SKY17" s="209"/>
      <c r="SKZ17" s="209"/>
      <c r="SLA17" s="209"/>
      <c r="SLB17" s="209"/>
      <c r="SLC17" s="209"/>
      <c r="SLD17" s="209"/>
      <c r="SLE17" s="209"/>
      <c r="SLF17" s="209"/>
      <c r="SLG17" s="209"/>
      <c r="SLH17" s="209"/>
      <c r="SLI17" s="209"/>
      <c r="SLJ17" s="209"/>
      <c r="SLK17" s="209"/>
      <c r="SLL17" s="209"/>
      <c r="SLM17" s="209"/>
      <c r="SLN17" s="209"/>
      <c r="SLO17" s="209"/>
      <c r="SLP17" s="209"/>
      <c r="SLQ17" s="209"/>
      <c r="SLR17" s="209"/>
      <c r="SLS17" s="209"/>
      <c r="SLT17" s="209"/>
      <c r="SLU17" s="209"/>
      <c r="SLV17" s="209"/>
      <c r="SLW17" s="209"/>
      <c r="SLX17" s="209"/>
      <c r="SLY17" s="209"/>
      <c r="SLZ17" s="209"/>
      <c r="SMA17" s="209"/>
      <c r="SMB17" s="209"/>
      <c r="SMC17" s="209"/>
      <c r="SMD17" s="209"/>
      <c r="SME17" s="209"/>
      <c r="SMF17" s="209"/>
      <c r="SMG17" s="209"/>
      <c r="SMH17" s="209"/>
      <c r="SMI17" s="209"/>
      <c r="SMJ17" s="209"/>
      <c r="SMK17" s="209"/>
      <c r="SML17" s="209"/>
      <c r="SMM17" s="209"/>
      <c r="SMN17" s="209"/>
      <c r="SMO17" s="209"/>
      <c r="SMP17" s="209"/>
      <c r="SMQ17" s="209"/>
      <c r="SMR17" s="209"/>
      <c r="SMS17" s="209"/>
      <c r="SMT17" s="209"/>
      <c r="SMU17" s="209"/>
      <c r="SMV17" s="209"/>
      <c r="SMW17" s="209"/>
      <c r="SMX17" s="209"/>
      <c r="SMY17" s="209"/>
      <c r="SMZ17" s="209"/>
      <c r="SNA17" s="209"/>
      <c r="SNB17" s="209"/>
      <c r="SNC17" s="209"/>
      <c r="SND17" s="209"/>
      <c r="SNE17" s="209"/>
      <c r="SNF17" s="209"/>
      <c r="SNG17" s="209"/>
      <c r="SNH17" s="209"/>
      <c r="SNI17" s="209"/>
      <c r="SNJ17" s="209"/>
      <c r="SNK17" s="209"/>
      <c r="SNL17" s="209"/>
      <c r="SNM17" s="209"/>
      <c r="SNN17" s="209"/>
      <c r="SNO17" s="209"/>
      <c r="SNP17" s="209"/>
      <c r="SNQ17" s="209"/>
      <c r="SNR17" s="209"/>
      <c r="SNS17" s="209"/>
      <c r="SNT17" s="209"/>
      <c r="SNU17" s="209"/>
      <c r="SNV17" s="209"/>
      <c r="SNW17" s="209"/>
      <c r="SNX17" s="209"/>
      <c r="SNY17" s="209"/>
      <c r="SNZ17" s="209"/>
      <c r="SOA17" s="209"/>
      <c r="SOB17" s="209"/>
      <c r="SOC17" s="209"/>
      <c r="SOD17" s="209"/>
      <c r="SOE17" s="209"/>
      <c r="SOF17" s="209"/>
      <c r="SOG17" s="209"/>
      <c r="SOH17" s="209"/>
      <c r="SOI17" s="209"/>
      <c r="SOJ17" s="209"/>
      <c r="SOK17" s="209"/>
      <c r="SOL17" s="209"/>
      <c r="SOM17" s="209"/>
      <c r="SON17" s="209"/>
      <c r="SOO17" s="209"/>
      <c r="SOP17" s="209"/>
      <c r="SOQ17" s="209"/>
      <c r="SOR17" s="209"/>
      <c r="SOS17" s="209"/>
      <c r="SOT17" s="209"/>
      <c r="SOU17" s="209"/>
      <c r="SOV17" s="209"/>
      <c r="SOW17" s="209"/>
      <c r="SOX17" s="209"/>
      <c r="SOY17" s="209"/>
      <c r="SOZ17" s="209"/>
      <c r="SPA17" s="209"/>
      <c r="SPB17" s="209"/>
      <c r="SPC17" s="209"/>
      <c r="SPD17" s="209"/>
      <c r="SPE17" s="209"/>
      <c r="SPF17" s="209"/>
      <c r="SPG17" s="209"/>
      <c r="SPH17" s="209"/>
      <c r="SPI17" s="209"/>
      <c r="SPJ17" s="209"/>
      <c r="SPK17" s="209"/>
      <c r="SPL17" s="209"/>
      <c r="SPM17" s="209"/>
      <c r="SPN17" s="209"/>
      <c r="SPO17" s="209"/>
      <c r="SPP17" s="209"/>
      <c r="SPQ17" s="209"/>
      <c r="SPR17" s="209"/>
      <c r="SPS17" s="209"/>
      <c r="SPT17" s="209"/>
      <c r="SPU17" s="209"/>
      <c r="SPV17" s="209"/>
      <c r="SPW17" s="209"/>
      <c r="SPX17" s="209"/>
      <c r="SPY17" s="209"/>
      <c r="SPZ17" s="209"/>
      <c r="SQA17" s="209"/>
      <c r="SQB17" s="209"/>
      <c r="SQC17" s="209"/>
      <c r="SQD17" s="209"/>
      <c r="SQE17" s="209"/>
      <c r="SQF17" s="209"/>
      <c r="SQG17" s="209"/>
      <c r="SQH17" s="209"/>
      <c r="SQI17" s="209"/>
      <c r="SQJ17" s="209"/>
      <c r="SQK17" s="209"/>
      <c r="SQL17" s="209"/>
      <c r="SQM17" s="209"/>
      <c r="SQN17" s="209"/>
      <c r="SQO17" s="209"/>
      <c r="SQP17" s="209"/>
      <c r="SQQ17" s="209"/>
      <c r="SQR17" s="209"/>
      <c r="SQS17" s="209"/>
      <c r="SQT17" s="209"/>
      <c r="SQU17" s="209"/>
      <c r="SQV17" s="209"/>
      <c r="SQW17" s="209"/>
      <c r="SQX17" s="209"/>
      <c r="SQY17" s="209"/>
      <c r="SQZ17" s="209"/>
      <c r="SRA17" s="209"/>
      <c r="SRB17" s="209"/>
      <c r="SRC17" s="209"/>
      <c r="SRD17" s="209"/>
      <c r="SRE17" s="209"/>
      <c r="SRF17" s="209"/>
      <c r="SRG17" s="209"/>
      <c r="SRH17" s="209"/>
      <c r="SRI17" s="209"/>
      <c r="SRJ17" s="209"/>
      <c r="SRK17" s="209"/>
      <c r="SRL17" s="209"/>
      <c r="SRM17" s="209"/>
      <c r="SRN17" s="209"/>
      <c r="SRO17" s="209"/>
      <c r="SRP17" s="209"/>
      <c r="SRQ17" s="209"/>
      <c r="SRR17" s="209"/>
      <c r="SRS17" s="209"/>
      <c r="SRT17" s="209"/>
      <c r="SRU17" s="209"/>
      <c r="SRV17" s="209"/>
      <c r="SRW17" s="209"/>
      <c r="SRX17" s="209"/>
      <c r="SRY17" s="209"/>
      <c r="SRZ17" s="209"/>
      <c r="SSA17" s="209"/>
      <c r="SSB17" s="209"/>
      <c r="SSC17" s="209"/>
      <c r="SSD17" s="209"/>
      <c r="SSE17" s="209"/>
      <c r="SSF17" s="209"/>
      <c r="SSG17" s="209"/>
      <c r="SSH17" s="209"/>
      <c r="SSI17" s="209"/>
      <c r="SSJ17" s="209"/>
      <c r="SSK17" s="209"/>
      <c r="SSL17" s="209"/>
      <c r="SSM17" s="209"/>
      <c r="SSN17" s="209"/>
      <c r="SSO17" s="209"/>
      <c r="SSP17" s="209"/>
      <c r="SSQ17" s="209"/>
      <c r="SSR17" s="209"/>
      <c r="SSS17" s="209"/>
      <c r="SST17" s="209"/>
      <c r="SSU17" s="209"/>
      <c r="SSV17" s="209"/>
      <c r="SSW17" s="209"/>
      <c r="SSX17" s="209"/>
      <c r="SSY17" s="209"/>
      <c r="SSZ17" s="209"/>
      <c r="STA17" s="209"/>
      <c r="STB17" s="209"/>
      <c r="STC17" s="209"/>
      <c r="STD17" s="209"/>
      <c r="STE17" s="209"/>
      <c r="STF17" s="209"/>
      <c r="STG17" s="209"/>
      <c r="STH17" s="209"/>
      <c r="STI17" s="209"/>
      <c r="STJ17" s="209"/>
      <c r="STK17" s="209"/>
      <c r="STL17" s="209"/>
      <c r="STM17" s="209"/>
      <c r="STN17" s="209"/>
      <c r="STO17" s="209"/>
      <c r="STP17" s="209"/>
      <c r="STQ17" s="209"/>
      <c r="STR17" s="209"/>
      <c r="STS17" s="209"/>
      <c r="STT17" s="209"/>
      <c r="STU17" s="209"/>
      <c r="STV17" s="209"/>
      <c r="STW17" s="209"/>
      <c r="STX17" s="209"/>
      <c r="STY17" s="209"/>
      <c r="STZ17" s="209"/>
      <c r="SUA17" s="209"/>
      <c r="SUB17" s="209"/>
      <c r="SUC17" s="209"/>
      <c r="SUD17" s="209"/>
      <c r="SUE17" s="209"/>
      <c r="SUF17" s="209"/>
      <c r="SUG17" s="209"/>
      <c r="SUH17" s="209"/>
      <c r="SUI17" s="209"/>
      <c r="SUJ17" s="209"/>
      <c r="SUK17" s="209"/>
      <c r="SUL17" s="209"/>
      <c r="SUM17" s="209"/>
      <c r="SUN17" s="209"/>
      <c r="SUO17" s="209"/>
      <c r="SUP17" s="209"/>
      <c r="SUQ17" s="209"/>
      <c r="SUR17" s="209"/>
      <c r="SUS17" s="209"/>
      <c r="SUT17" s="209"/>
      <c r="SUU17" s="209"/>
      <c r="SUV17" s="209"/>
      <c r="SUW17" s="209"/>
      <c r="SUX17" s="209"/>
      <c r="SUY17" s="209"/>
      <c r="SUZ17" s="209"/>
      <c r="SVA17" s="209"/>
      <c r="SVB17" s="209"/>
      <c r="SVC17" s="209"/>
      <c r="SVD17" s="209"/>
      <c r="SVE17" s="209"/>
      <c r="SVF17" s="209"/>
      <c r="SVG17" s="209"/>
      <c r="SVH17" s="209"/>
      <c r="SVI17" s="209"/>
      <c r="SVJ17" s="209"/>
      <c r="SVK17" s="209"/>
      <c r="SVL17" s="209"/>
      <c r="SVM17" s="209"/>
      <c r="SVN17" s="209"/>
      <c r="SVO17" s="209"/>
      <c r="SVP17" s="209"/>
      <c r="SVQ17" s="209"/>
      <c r="SVR17" s="209"/>
      <c r="SVS17" s="209"/>
      <c r="SVT17" s="209"/>
      <c r="SVU17" s="209"/>
      <c r="SVV17" s="209"/>
      <c r="SVW17" s="209"/>
      <c r="SVX17" s="209"/>
      <c r="SVY17" s="209"/>
      <c r="SVZ17" s="209"/>
      <c r="SWA17" s="209"/>
      <c r="SWB17" s="209"/>
      <c r="SWC17" s="209"/>
      <c r="SWD17" s="209"/>
      <c r="SWE17" s="209"/>
      <c r="SWF17" s="209"/>
      <c r="SWG17" s="209"/>
      <c r="SWH17" s="209"/>
      <c r="SWI17" s="209"/>
      <c r="SWJ17" s="209"/>
      <c r="SWK17" s="209"/>
      <c r="SWL17" s="209"/>
      <c r="SWM17" s="209"/>
      <c r="SWN17" s="209"/>
      <c r="SWO17" s="209"/>
      <c r="SWP17" s="209"/>
      <c r="SWQ17" s="209"/>
      <c r="SWR17" s="209"/>
      <c r="SWS17" s="209"/>
      <c r="SWT17" s="209"/>
      <c r="SWU17" s="209"/>
      <c r="SWV17" s="209"/>
      <c r="SWW17" s="209"/>
      <c r="SWX17" s="209"/>
      <c r="SWY17" s="209"/>
      <c r="SWZ17" s="209"/>
      <c r="SXA17" s="209"/>
      <c r="SXB17" s="209"/>
      <c r="SXC17" s="209"/>
      <c r="SXD17" s="209"/>
      <c r="SXE17" s="209"/>
      <c r="SXF17" s="209"/>
      <c r="SXG17" s="209"/>
      <c r="SXH17" s="209"/>
      <c r="SXI17" s="209"/>
      <c r="SXJ17" s="209"/>
      <c r="SXK17" s="209"/>
      <c r="SXL17" s="209"/>
      <c r="SXM17" s="209"/>
      <c r="SXN17" s="209"/>
      <c r="SXO17" s="209"/>
      <c r="SXP17" s="209"/>
      <c r="SXQ17" s="209"/>
      <c r="SXR17" s="209"/>
      <c r="SXS17" s="209"/>
      <c r="SXT17" s="209"/>
      <c r="SXU17" s="209"/>
      <c r="SXV17" s="209"/>
      <c r="SXW17" s="209"/>
      <c r="SXX17" s="209"/>
      <c r="SXY17" s="209"/>
      <c r="SXZ17" s="209"/>
      <c r="SYA17" s="209"/>
      <c r="SYB17" s="209"/>
      <c r="SYC17" s="209"/>
      <c r="SYD17" s="209"/>
      <c r="SYE17" s="209"/>
      <c r="SYF17" s="209"/>
      <c r="SYG17" s="209"/>
      <c r="SYH17" s="209"/>
      <c r="SYI17" s="209"/>
      <c r="SYJ17" s="209"/>
      <c r="SYK17" s="209"/>
      <c r="SYL17" s="209"/>
      <c r="SYM17" s="209"/>
      <c r="SYN17" s="209"/>
      <c r="SYO17" s="209"/>
      <c r="SYP17" s="209"/>
      <c r="SYQ17" s="209"/>
      <c r="SYR17" s="209"/>
      <c r="SYS17" s="209"/>
      <c r="SYT17" s="209"/>
      <c r="SYU17" s="209"/>
      <c r="SYV17" s="209"/>
      <c r="SYW17" s="209"/>
      <c r="SYX17" s="209"/>
      <c r="SYY17" s="209"/>
      <c r="SYZ17" s="209"/>
      <c r="SZA17" s="209"/>
      <c r="SZB17" s="209"/>
      <c r="SZC17" s="209"/>
      <c r="SZD17" s="209"/>
      <c r="SZE17" s="209"/>
      <c r="SZF17" s="209"/>
      <c r="SZG17" s="209"/>
      <c r="SZH17" s="209"/>
      <c r="SZI17" s="209"/>
      <c r="SZJ17" s="209"/>
      <c r="SZK17" s="209"/>
      <c r="SZL17" s="209"/>
      <c r="SZM17" s="209"/>
      <c r="SZN17" s="209"/>
      <c r="SZO17" s="209"/>
      <c r="SZP17" s="209"/>
      <c r="SZQ17" s="209"/>
      <c r="SZR17" s="209"/>
      <c r="SZS17" s="209"/>
      <c r="SZT17" s="209"/>
      <c r="SZU17" s="209"/>
      <c r="SZV17" s="209"/>
      <c r="SZW17" s="209"/>
      <c r="SZX17" s="209"/>
      <c r="SZY17" s="209"/>
      <c r="SZZ17" s="209"/>
      <c r="TAA17" s="209"/>
      <c r="TAB17" s="209"/>
      <c r="TAC17" s="209"/>
      <c r="TAD17" s="209"/>
      <c r="TAE17" s="209"/>
      <c r="TAF17" s="209"/>
      <c r="TAG17" s="209"/>
      <c r="TAH17" s="209"/>
      <c r="TAI17" s="209"/>
      <c r="TAJ17" s="209"/>
      <c r="TAK17" s="209"/>
      <c r="TAL17" s="209"/>
      <c r="TAM17" s="209"/>
      <c r="TAN17" s="209"/>
      <c r="TAO17" s="209"/>
      <c r="TAP17" s="209"/>
      <c r="TAQ17" s="209"/>
      <c r="TAR17" s="209"/>
      <c r="TAS17" s="209"/>
      <c r="TAT17" s="209"/>
      <c r="TAU17" s="209"/>
      <c r="TAV17" s="209"/>
      <c r="TAW17" s="209"/>
      <c r="TAX17" s="209"/>
      <c r="TAY17" s="209"/>
      <c r="TAZ17" s="209"/>
      <c r="TBA17" s="209"/>
      <c r="TBB17" s="209"/>
      <c r="TBC17" s="209"/>
      <c r="TBD17" s="209"/>
      <c r="TBE17" s="209"/>
      <c r="TBF17" s="209"/>
      <c r="TBG17" s="209"/>
      <c r="TBH17" s="209"/>
      <c r="TBI17" s="209"/>
      <c r="TBJ17" s="209"/>
      <c r="TBK17" s="209"/>
      <c r="TBL17" s="209"/>
      <c r="TBM17" s="209"/>
      <c r="TBN17" s="209"/>
      <c r="TBO17" s="209"/>
      <c r="TBP17" s="209"/>
      <c r="TBQ17" s="209"/>
      <c r="TBR17" s="209"/>
      <c r="TBS17" s="209"/>
      <c r="TBT17" s="209"/>
      <c r="TBU17" s="209"/>
      <c r="TBV17" s="209"/>
      <c r="TBW17" s="209"/>
      <c r="TBX17" s="209"/>
      <c r="TBY17" s="209"/>
      <c r="TBZ17" s="209"/>
      <c r="TCA17" s="209"/>
      <c r="TCB17" s="209"/>
      <c r="TCC17" s="209"/>
      <c r="TCD17" s="209"/>
      <c r="TCE17" s="209"/>
      <c r="TCF17" s="209"/>
      <c r="TCG17" s="209"/>
      <c r="TCH17" s="209"/>
      <c r="TCI17" s="209"/>
      <c r="TCJ17" s="209"/>
      <c r="TCK17" s="209"/>
      <c r="TCL17" s="209"/>
      <c r="TCM17" s="209"/>
      <c r="TCN17" s="209"/>
      <c r="TCO17" s="209"/>
      <c r="TCP17" s="209"/>
      <c r="TCQ17" s="209"/>
      <c r="TCR17" s="209"/>
      <c r="TCS17" s="209"/>
      <c r="TCT17" s="209"/>
      <c r="TCU17" s="209"/>
      <c r="TCV17" s="209"/>
      <c r="TCW17" s="209"/>
      <c r="TCX17" s="209"/>
      <c r="TCY17" s="209"/>
      <c r="TCZ17" s="209"/>
      <c r="TDA17" s="209"/>
      <c r="TDB17" s="209"/>
      <c r="TDC17" s="209"/>
      <c r="TDD17" s="209"/>
      <c r="TDE17" s="209"/>
      <c r="TDF17" s="209"/>
      <c r="TDG17" s="209"/>
      <c r="TDH17" s="209"/>
      <c r="TDI17" s="209"/>
      <c r="TDJ17" s="209"/>
      <c r="TDK17" s="209"/>
      <c r="TDL17" s="209"/>
      <c r="TDM17" s="209"/>
      <c r="TDN17" s="209"/>
      <c r="TDO17" s="209"/>
      <c r="TDP17" s="209"/>
      <c r="TDQ17" s="209"/>
      <c r="TDR17" s="209"/>
      <c r="TDS17" s="209"/>
      <c r="TDT17" s="209"/>
      <c r="TDU17" s="209"/>
      <c r="TDV17" s="209"/>
      <c r="TDW17" s="209"/>
      <c r="TDX17" s="209"/>
      <c r="TDY17" s="209"/>
      <c r="TDZ17" s="209"/>
      <c r="TEA17" s="209"/>
      <c r="TEB17" s="209"/>
      <c r="TEC17" s="209"/>
      <c r="TED17" s="209"/>
      <c r="TEE17" s="209"/>
      <c r="TEF17" s="209"/>
      <c r="TEG17" s="209"/>
      <c r="TEH17" s="209"/>
      <c r="TEI17" s="209"/>
      <c r="TEJ17" s="209"/>
      <c r="TEK17" s="209"/>
      <c r="TEL17" s="209"/>
      <c r="TEM17" s="209"/>
      <c r="TEN17" s="209"/>
      <c r="TEO17" s="209"/>
      <c r="TEP17" s="209"/>
      <c r="TEQ17" s="209"/>
      <c r="TER17" s="209"/>
      <c r="TES17" s="209"/>
      <c r="TET17" s="209"/>
      <c r="TEU17" s="209"/>
      <c r="TEV17" s="209"/>
      <c r="TEW17" s="209"/>
      <c r="TEX17" s="209"/>
      <c r="TEY17" s="209"/>
      <c r="TEZ17" s="209"/>
      <c r="TFA17" s="209"/>
      <c r="TFB17" s="209"/>
      <c r="TFC17" s="209"/>
      <c r="TFD17" s="209"/>
      <c r="TFE17" s="209"/>
      <c r="TFF17" s="209"/>
      <c r="TFG17" s="209"/>
      <c r="TFH17" s="209"/>
      <c r="TFI17" s="209"/>
      <c r="TFJ17" s="209"/>
      <c r="TFK17" s="209"/>
      <c r="TFL17" s="209"/>
      <c r="TFM17" s="209"/>
      <c r="TFN17" s="209"/>
      <c r="TFO17" s="209"/>
      <c r="TFP17" s="209"/>
      <c r="TFQ17" s="209"/>
      <c r="TFR17" s="209"/>
      <c r="TFS17" s="209"/>
      <c r="TFT17" s="209"/>
      <c r="TFU17" s="209"/>
      <c r="TFV17" s="209"/>
      <c r="TFW17" s="209"/>
      <c r="TFX17" s="209"/>
      <c r="TFY17" s="209"/>
      <c r="TFZ17" s="209"/>
      <c r="TGA17" s="209"/>
      <c r="TGB17" s="209"/>
      <c r="TGC17" s="209"/>
      <c r="TGD17" s="209"/>
      <c r="TGE17" s="209"/>
      <c r="TGF17" s="209"/>
      <c r="TGG17" s="209"/>
      <c r="TGH17" s="209"/>
      <c r="TGI17" s="209"/>
      <c r="TGJ17" s="209"/>
      <c r="TGK17" s="209"/>
      <c r="TGL17" s="209"/>
      <c r="TGM17" s="209"/>
      <c r="TGN17" s="209"/>
      <c r="TGO17" s="209"/>
      <c r="TGP17" s="209"/>
      <c r="TGQ17" s="209"/>
      <c r="TGR17" s="209"/>
      <c r="TGS17" s="209"/>
      <c r="TGT17" s="209"/>
      <c r="TGU17" s="209"/>
      <c r="TGV17" s="209"/>
      <c r="TGW17" s="209"/>
      <c r="TGX17" s="209"/>
      <c r="TGY17" s="209"/>
      <c r="TGZ17" s="209"/>
      <c r="THA17" s="209"/>
      <c r="THB17" s="209"/>
      <c r="THC17" s="209"/>
      <c r="THD17" s="209"/>
      <c r="THE17" s="209"/>
      <c r="THF17" s="209"/>
      <c r="THG17" s="209"/>
      <c r="THH17" s="209"/>
      <c r="THI17" s="209"/>
      <c r="THJ17" s="209"/>
      <c r="THK17" s="209"/>
      <c r="THL17" s="209"/>
      <c r="THM17" s="209"/>
      <c r="THN17" s="209"/>
      <c r="THO17" s="209"/>
      <c r="THP17" s="209"/>
      <c r="THQ17" s="209"/>
      <c r="THR17" s="209"/>
      <c r="THS17" s="209"/>
      <c r="THT17" s="209"/>
      <c r="THU17" s="209"/>
      <c r="THV17" s="209"/>
      <c r="THW17" s="209"/>
      <c r="THX17" s="209"/>
      <c r="THY17" s="209"/>
      <c r="THZ17" s="209"/>
      <c r="TIA17" s="209"/>
      <c r="TIB17" s="209"/>
      <c r="TIC17" s="209"/>
      <c r="TID17" s="209"/>
      <c r="TIE17" s="209"/>
      <c r="TIF17" s="209"/>
      <c r="TIG17" s="209"/>
      <c r="TIH17" s="209"/>
      <c r="TII17" s="209"/>
      <c r="TIJ17" s="209"/>
      <c r="TIK17" s="209"/>
      <c r="TIL17" s="209"/>
      <c r="TIM17" s="209"/>
      <c r="TIN17" s="209"/>
      <c r="TIO17" s="209"/>
      <c r="TIP17" s="209"/>
      <c r="TIQ17" s="209"/>
      <c r="TIR17" s="209"/>
      <c r="TIS17" s="209"/>
      <c r="TIT17" s="209"/>
      <c r="TIU17" s="209"/>
      <c r="TIV17" s="209"/>
      <c r="TIW17" s="209"/>
      <c r="TIX17" s="209"/>
      <c r="TIY17" s="209"/>
      <c r="TIZ17" s="209"/>
      <c r="TJA17" s="209"/>
      <c r="TJB17" s="209"/>
      <c r="TJC17" s="209"/>
      <c r="TJD17" s="209"/>
      <c r="TJE17" s="209"/>
      <c r="TJF17" s="209"/>
      <c r="TJG17" s="209"/>
      <c r="TJH17" s="209"/>
      <c r="TJI17" s="209"/>
      <c r="TJJ17" s="209"/>
      <c r="TJK17" s="209"/>
      <c r="TJL17" s="209"/>
      <c r="TJM17" s="209"/>
      <c r="TJN17" s="209"/>
      <c r="TJO17" s="209"/>
      <c r="TJP17" s="209"/>
      <c r="TJQ17" s="209"/>
      <c r="TJR17" s="209"/>
      <c r="TJS17" s="209"/>
      <c r="TJT17" s="209"/>
      <c r="TJU17" s="209"/>
      <c r="TJV17" s="209"/>
      <c r="TJW17" s="209"/>
      <c r="TJX17" s="209"/>
      <c r="TJY17" s="209"/>
      <c r="TJZ17" s="209"/>
      <c r="TKA17" s="209"/>
      <c r="TKB17" s="209"/>
      <c r="TKC17" s="209"/>
      <c r="TKD17" s="209"/>
      <c r="TKE17" s="209"/>
      <c r="TKF17" s="209"/>
      <c r="TKG17" s="209"/>
      <c r="TKH17" s="209"/>
      <c r="TKI17" s="209"/>
      <c r="TKJ17" s="209"/>
      <c r="TKK17" s="209"/>
      <c r="TKL17" s="209"/>
      <c r="TKM17" s="209"/>
      <c r="TKN17" s="209"/>
      <c r="TKO17" s="209"/>
      <c r="TKP17" s="209"/>
      <c r="TKQ17" s="209"/>
      <c r="TKR17" s="209"/>
      <c r="TKS17" s="209"/>
      <c r="TKT17" s="209"/>
      <c r="TKU17" s="209"/>
      <c r="TKV17" s="209"/>
      <c r="TKW17" s="209"/>
      <c r="TKX17" s="209"/>
      <c r="TKY17" s="209"/>
      <c r="TKZ17" s="209"/>
      <c r="TLA17" s="209"/>
      <c r="TLB17" s="209"/>
      <c r="TLC17" s="209"/>
      <c r="TLD17" s="209"/>
      <c r="TLE17" s="209"/>
      <c r="TLF17" s="209"/>
      <c r="TLG17" s="209"/>
      <c r="TLH17" s="209"/>
      <c r="TLI17" s="209"/>
      <c r="TLJ17" s="209"/>
      <c r="TLK17" s="209"/>
      <c r="TLL17" s="209"/>
      <c r="TLM17" s="209"/>
      <c r="TLN17" s="209"/>
      <c r="TLO17" s="209"/>
      <c r="TLP17" s="209"/>
      <c r="TLQ17" s="209"/>
      <c r="TLR17" s="209"/>
      <c r="TLS17" s="209"/>
      <c r="TLT17" s="209"/>
      <c r="TLU17" s="209"/>
      <c r="TLV17" s="209"/>
      <c r="TLW17" s="209"/>
      <c r="TLX17" s="209"/>
      <c r="TLY17" s="209"/>
      <c r="TLZ17" s="209"/>
      <c r="TMA17" s="209"/>
      <c r="TMB17" s="209"/>
      <c r="TMC17" s="209"/>
      <c r="TMD17" s="209"/>
      <c r="TME17" s="209"/>
      <c r="TMF17" s="209"/>
      <c r="TMG17" s="209"/>
      <c r="TMH17" s="209"/>
      <c r="TMI17" s="209"/>
      <c r="TMJ17" s="209"/>
      <c r="TMK17" s="209"/>
      <c r="TML17" s="209"/>
      <c r="TMM17" s="209"/>
      <c r="TMN17" s="209"/>
      <c r="TMO17" s="209"/>
      <c r="TMP17" s="209"/>
      <c r="TMQ17" s="209"/>
      <c r="TMR17" s="209"/>
      <c r="TMS17" s="209"/>
      <c r="TMT17" s="209"/>
      <c r="TMU17" s="209"/>
      <c r="TMV17" s="209"/>
      <c r="TMW17" s="209"/>
      <c r="TMX17" s="209"/>
      <c r="TMY17" s="209"/>
      <c r="TMZ17" s="209"/>
      <c r="TNA17" s="209"/>
      <c r="TNB17" s="209"/>
      <c r="TNC17" s="209"/>
      <c r="TND17" s="209"/>
      <c r="TNE17" s="209"/>
      <c r="TNF17" s="209"/>
      <c r="TNG17" s="209"/>
      <c r="TNH17" s="209"/>
      <c r="TNI17" s="209"/>
      <c r="TNJ17" s="209"/>
      <c r="TNK17" s="209"/>
      <c r="TNL17" s="209"/>
      <c r="TNM17" s="209"/>
      <c r="TNN17" s="209"/>
      <c r="TNO17" s="209"/>
      <c r="TNP17" s="209"/>
      <c r="TNQ17" s="209"/>
      <c r="TNR17" s="209"/>
      <c r="TNS17" s="209"/>
      <c r="TNT17" s="209"/>
      <c r="TNU17" s="209"/>
      <c r="TNV17" s="209"/>
      <c r="TNW17" s="209"/>
      <c r="TNX17" s="209"/>
      <c r="TNY17" s="209"/>
      <c r="TNZ17" s="209"/>
      <c r="TOA17" s="209"/>
      <c r="TOB17" s="209"/>
      <c r="TOC17" s="209"/>
      <c r="TOD17" s="209"/>
      <c r="TOE17" s="209"/>
      <c r="TOF17" s="209"/>
      <c r="TOG17" s="209"/>
      <c r="TOH17" s="209"/>
      <c r="TOI17" s="209"/>
      <c r="TOJ17" s="209"/>
      <c r="TOK17" s="209"/>
      <c r="TOL17" s="209"/>
      <c r="TOM17" s="209"/>
      <c r="TON17" s="209"/>
      <c r="TOO17" s="209"/>
      <c r="TOP17" s="209"/>
      <c r="TOQ17" s="209"/>
      <c r="TOR17" s="209"/>
      <c r="TOS17" s="209"/>
      <c r="TOT17" s="209"/>
      <c r="TOU17" s="209"/>
      <c r="TOV17" s="209"/>
      <c r="TOW17" s="209"/>
      <c r="TOX17" s="209"/>
      <c r="TOY17" s="209"/>
      <c r="TOZ17" s="209"/>
      <c r="TPA17" s="209"/>
      <c r="TPB17" s="209"/>
      <c r="TPC17" s="209"/>
      <c r="TPD17" s="209"/>
      <c r="TPE17" s="209"/>
      <c r="TPF17" s="209"/>
      <c r="TPG17" s="209"/>
      <c r="TPH17" s="209"/>
      <c r="TPI17" s="209"/>
      <c r="TPJ17" s="209"/>
      <c r="TPK17" s="209"/>
      <c r="TPL17" s="209"/>
      <c r="TPM17" s="209"/>
      <c r="TPN17" s="209"/>
      <c r="TPO17" s="209"/>
      <c r="TPP17" s="209"/>
      <c r="TPQ17" s="209"/>
      <c r="TPR17" s="209"/>
      <c r="TPS17" s="209"/>
      <c r="TPT17" s="209"/>
      <c r="TPU17" s="209"/>
      <c r="TPV17" s="209"/>
      <c r="TPW17" s="209"/>
      <c r="TPX17" s="209"/>
      <c r="TPY17" s="209"/>
      <c r="TPZ17" s="209"/>
      <c r="TQA17" s="209"/>
      <c r="TQB17" s="209"/>
      <c r="TQC17" s="209"/>
      <c r="TQD17" s="209"/>
      <c r="TQE17" s="209"/>
      <c r="TQF17" s="209"/>
      <c r="TQG17" s="209"/>
      <c r="TQH17" s="209"/>
      <c r="TQI17" s="209"/>
      <c r="TQJ17" s="209"/>
      <c r="TQK17" s="209"/>
      <c r="TQL17" s="209"/>
      <c r="TQM17" s="209"/>
      <c r="TQN17" s="209"/>
      <c r="TQO17" s="209"/>
      <c r="TQP17" s="209"/>
      <c r="TQQ17" s="209"/>
      <c r="TQR17" s="209"/>
      <c r="TQS17" s="209"/>
      <c r="TQT17" s="209"/>
      <c r="TQU17" s="209"/>
      <c r="TQV17" s="209"/>
      <c r="TQW17" s="209"/>
      <c r="TQX17" s="209"/>
      <c r="TQY17" s="209"/>
      <c r="TQZ17" s="209"/>
      <c r="TRA17" s="209"/>
      <c r="TRB17" s="209"/>
      <c r="TRC17" s="209"/>
      <c r="TRD17" s="209"/>
      <c r="TRE17" s="209"/>
      <c r="TRF17" s="209"/>
      <c r="TRG17" s="209"/>
      <c r="TRH17" s="209"/>
      <c r="TRI17" s="209"/>
      <c r="TRJ17" s="209"/>
      <c r="TRK17" s="209"/>
      <c r="TRL17" s="209"/>
      <c r="TRM17" s="209"/>
      <c r="TRN17" s="209"/>
      <c r="TRO17" s="209"/>
      <c r="TRP17" s="209"/>
      <c r="TRQ17" s="209"/>
      <c r="TRR17" s="209"/>
      <c r="TRS17" s="209"/>
      <c r="TRT17" s="209"/>
      <c r="TRU17" s="209"/>
      <c r="TRV17" s="209"/>
      <c r="TRW17" s="209"/>
      <c r="TRX17" s="209"/>
      <c r="TRY17" s="209"/>
      <c r="TRZ17" s="209"/>
      <c r="TSA17" s="209"/>
      <c r="TSB17" s="209"/>
      <c r="TSC17" s="209"/>
      <c r="TSD17" s="209"/>
      <c r="TSE17" s="209"/>
      <c r="TSF17" s="209"/>
      <c r="TSG17" s="209"/>
      <c r="TSH17" s="209"/>
      <c r="TSI17" s="209"/>
      <c r="TSJ17" s="209"/>
      <c r="TSK17" s="209"/>
      <c r="TSL17" s="209"/>
      <c r="TSM17" s="209"/>
      <c r="TSN17" s="209"/>
      <c r="TSO17" s="209"/>
      <c r="TSP17" s="209"/>
      <c r="TSQ17" s="209"/>
      <c r="TSR17" s="209"/>
      <c r="TSS17" s="209"/>
      <c r="TST17" s="209"/>
      <c r="TSU17" s="209"/>
      <c r="TSV17" s="209"/>
      <c r="TSW17" s="209"/>
      <c r="TSX17" s="209"/>
      <c r="TSY17" s="209"/>
      <c r="TSZ17" s="209"/>
      <c r="TTA17" s="209"/>
      <c r="TTB17" s="209"/>
      <c r="TTC17" s="209"/>
      <c r="TTD17" s="209"/>
      <c r="TTE17" s="209"/>
      <c r="TTF17" s="209"/>
      <c r="TTG17" s="209"/>
      <c r="TTH17" s="209"/>
      <c r="TTI17" s="209"/>
      <c r="TTJ17" s="209"/>
      <c r="TTK17" s="209"/>
      <c r="TTL17" s="209"/>
      <c r="TTM17" s="209"/>
      <c r="TTN17" s="209"/>
      <c r="TTO17" s="209"/>
      <c r="TTP17" s="209"/>
      <c r="TTQ17" s="209"/>
      <c r="TTR17" s="209"/>
      <c r="TTS17" s="209"/>
      <c r="TTT17" s="209"/>
      <c r="TTU17" s="209"/>
      <c r="TTV17" s="209"/>
      <c r="TTW17" s="209"/>
      <c r="TTX17" s="209"/>
      <c r="TTY17" s="209"/>
      <c r="TTZ17" s="209"/>
      <c r="TUA17" s="209"/>
      <c r="TUB17" s="209"/>
      <c r="TUC17" s="209"/>
      <c r="TUD17" s="209"/>
      <c r="TUE17" s="209"/>
      <c r="TUF17" s="209"/>
      <c r="TUG17" s="209"/>
      <c r="TUH17" s="209"/>
      <c r="TUI17" s="209"/>
      <c r="TUJ17" s="209"/>
      <c r="TUK17" s="209"/>
      <c r="TUL17" s="209"/>
      <c r="TUM17" s="209"/>
      <c r="TUN17" s="209"/>
      <c r="TUO17" s="209"/>
      <c r="TUP17" s="209"/>
      <c r="TUQ17" s="209"/>
      <c r="TUR17" s="209"/>
      <c r="TUS17" s="209"/>
      <c r="TUT17" s="209"/>
      <c r="TUU17" s="209"/>
      <c r="TUV17" s="209"/>
      <c r="TUW17" s="209"/>
      <c r="TUX17" s="209"/>
      <c r="TUY17" s="209"/>
      <c r="TUZ17" s="209"/>
      <c r="TVA17" s="209"/>
      <c r="TVB17" s="209"/>
      <c r="TVC17" s="209"/>
      <c r="TVD17" s="209"/>
      <c r="TVE17" s="209"/>
      <c r="TVF17" s="209"/>
      <c r="TVG17" s="209"/>
      <c r="TVH17" s="209"/>
      <c r="TVI17" s="209"/>
      <c r="TVJ17" s="209"/>
      <c r="TVK17" s="209"/>
      <c r="TVL17" s="209"/>
      <c r="TVM17" s="209"/>
      <c r="TVN17" s="209"/>
      <c r="TVO17" s="209"/>
      <c r="TVP17" s="209"/>
      <c r="TVQ17" s="209"/>
      <c r="TVR17" s="209"/>
      <c r="TVS17" s="209"/>
      <c r="TVT17" s="209"/>
      <c r="TVU17" s="209"/>
      <c r="TVV17" s="209"/>
      <c r="TVW17" s="209"/>
      <c r="TVX17" s="209"/>
      <c r="TVY17" s="209"/>
      <c r="TVZ17" s="209"/>
      <c r="TWA17" s="209"/>
      <c r="TWB17" s="209"/>
      <c r="TWC17" s="209"/>
      <c r="TWD17" s="209"/>
      <c r="TWE17" s="209"/>
      <c r="TWF17" s="209"/>
      <c r="TWG17" s="209"/>
      <c r="TWH17" s="209"/>
      <c r="TWI17" s="209"/>
      <c r="TWJ17" s="209"/>
      <c r="TWK17" s="209"/>
      <c r="TWL17" s="209"/>
      <c r="TWM17" s="209"/>
      <c r="TWN17" s="209"/>
      <c r="TWO17" s="209"/>
      <c r="TWP17" s="209"/>
      <c r="TWQ17" s="209"/>
      <c r="TWR17" s="209"/>
      <c r="TWS17" s="209"/>
      <c r="TWT17" s="209"/>
      <c r="TWU17" s="209"/>
      <c r="TWV17" s="209"/>
      <c r="TWW17" s="209"/>
      <c r="TWX17" s="209"/>
      <c r="TWY17" s="209"/>
      <c r="TWZ17" s="209"/>
      <c r="TXA17" s="209"/>
      <c r="TXB17" s="209"/>
      <c r="TXC17" s="209"/>
      <c r="TXD17" s="209"/>
      <c r="TXE17" s="209"/>
      <c r="TXF17" s="209"/>
      <c r="TXG17" s="209"/>
      <c r="TXH17" s="209"/>
      <c r="TXI17" s="209"/>
      <c r="TXJ17" s="209"/>
      <c r="TXK17" s="209"/>
      <c r="TXL17" s="209"/>
      <c r="TXM17" s="209"/>
      <c r="TXN17" s="209"/>
      <c r="TXO17" s="209"/>
      <c r="TXP17" s="209"/>
      <c r="TXQ17" s="209"/>
      <c r="TXR17" s="209"/>
      <c r="TXS17" s="209"/>
      <c r="TXT17" s="209"/>
      <c r="TXU17" s="209"/>
      <c r="TXV17" s="209"/>
      <c r="TXW17" s="209"/>
      <c r="TXX17" s="209"/>
      <c r="TXY17" s="209"/>
      <c r="TXZ17" s="209"/>
      <c r="TYA17" s="209"/>
      <c r="TYB17" s="209"/>
      <c r="TYC17" s="209"/>
      <c r="TYD17" s="209"/>
      <c r="TYE17" s="209"/>
      <c r="TYF17" s="209"/>
      <c r="TYG17" s="209"/>
      <c r="TYH17" s="209"/>
      <c r="TYI17" s="209"/>
      <c r="TYJ17" s="209"/>
      <c r="TYK17" s="209"/>
      <c r="TYL17" s="209"/>
      <c r="TYM17" s="209"/>
      <c r="TYN17" s="209"/>
      <c r="TYO17" s="209"/>
      <c r="TYP17" s="209"/>
      <c r="TYQ17" s="209"/>
      <c r="TYR17" s="209"/>
      <c r="TYS17" s="209"/>
      <c r="TYT17" s="209"/>
      <c r="TYU17" s="209"/>
      <c r="TYV17" s="209"/>
      <c r="TYW17" s="209"/>
      <c r="TYX17" s="209"/>
      <c r="TYY17" s="209"/>
      <c r="TYZ17" s="209"/>
      <c r="TZA17" s="209"/>
      <c r="TZB17" s="209"/>
      <c r="TZC17" s="209"/>
      <c r="TZD17" s="209"/>
      <c r="TZE17" s="209"/>
      <c r="TZF17" s="209"/>
      <c r="TZG17" s="209"/>
      <c r="TZH17" s="209"/>
      <c r="TZI17" s="209"/>
      <c r="TZJ17" s="209"/>
      <c r="TZK17" s="209"/>
      <c r="TZL17" s="209"/>
      <c r="TZM17" s="209"/>
      <c r="TZN17" s="209"/>
      <c r="TZO17" s="209"/>
      <c r="TZP17" s="209"/>
      <c r="TZQ17" s="209"/>
      <c r="TZR17" s="209"/>
      <c r="TZS17" s="209"/>
      <c r="TZT17" s="209"/>
      <c r="TZU17" s="209"/>
      <c r="TZV17" s="209"/>
      <c r="TZW17" s="209"/>
      <c r="TZX17" s="209"/>
      <c r="TZY17" s="209"/>
      <c r="TZZ17" s="209"/>
      <c r="UAA17" s="209"/>
      <c r="UAB17" s="209"/>
      <c r="UAC17" s="209"/>
      <c r="UAD17" s="209"/>
      <c r="UAE17" s="209"/>
      <c r="UAF17" s="209"/>
      <c r="UAG17" s="209"/>
      <c r="UAH17" s="209"/>
      <c r="UAI17" s="209"/>
      <c r="UAJ17" s="209"/>
      <c r="UAK17" s="209"/>
      <c r="UAL17" s="209"/>
      <c r="UAM17" s="209"/>
      <c r="UAN17" s="209"/>
      <c r="UAO17" s="209"/>
      <c r="UAP17" s="209"/>
      <c r="UAQ17" s="209"/>
      <c r="UAR17" s="209"/>
      <c r="UAS17" s="209"/>
      <c r="UAT17" s="209"/>
      <c r="UAU17" s="209"/>
      <c r="UAV17" s="209"/>
      <c r="UAW17" s="209"/>
      <c r="UAX17" s="209"/>
      <c r="UAY17" s="209"/>
      <c r="UAZ17" s="209"/>
      <c r="UBA17" s="209"/>
      <c r="UBB17" s="209"/>
      <c r="UBC17" s="209"/>
      <c r="UBD17" s="209"/>
      <c r="UBE17" s="209"/>
      <c r="UBF17" s="209"/>
      <c r="UBG17" s="209"/>
      <c r="UBH17" s="209"/>
      <c r="UBI17" s="209"/>
      <c r="UBJ17" s="209"/>
      <c r="UBK17" s="209"/>
      <c r="UBL17" s="209"/>
      <c r="UBM17" s="209"/>
      <c r="UBN17" s="209"/>
      <c r="UBO17" s="209"/>
      <c r="UBP17" s="209"/>
      <c r="UBQ17" s="209"/>
      <c r="UBR17" s="209"/>
      <c r="UBS17" s="209"/>
      <c r="UBT17" s="209"/>
      <c r="UBU17" s="209"/>
      <c r="UBV17" s="209"/>
      <c r="UBW17" s="209"/>
      <c r="UBX17" s="209"/>
      <c r="UBY17" s="209"/>
      <c r="UBZ17" s="209"/>
      <c r="UCA17" s="209"/>
      <c r="UCB17" s="209"/>
      <c r="UCC17" s="209"/>
      <c r="UCD17" s="209"/>
      <c r="UCE17" s="209"/>
      <c r="UCF17" s="209"/>
      <c r="UCG17" s="209"/>
      <c r="UCH17" s="209"/>
      <c r="UCI17" s="209"/>
      <c r="UCJ17" s="209"/>
      <c r="UCK17" s="209"/>
      <c r="UCL17" s="209"/>
      <c r="UCM17" s="209"/>
      <c r="UCN17" s="209"/>
      <c r="UCO17" s="209"/>
      <c r="UCP17" s="209"/>
      <c r="UCQ17" s="209"/>
      <c r="UCR17" s="209"/>
      <c r="UCS17" s="209"/>
      <c r="UCT17" s="209"/>
      <c r="UCU17" s="209"/>
      <c r="UCV17" s="209"/>
      <c r="UCW17" s="209"/>
      <c r="UCX17" s="209"/>
      <c r="UCY17" s="209"/>
      <c r="UCZ17" s="209"/>
      <c r="UDA17" s="209"/>
      <c r="UDB17" s="209"/>
      <c r="UDC17" s="209"/>
      <c r="UDD17" s="209"/>
      <c r="UDE17" s="209"/>
      <c r="UDF17" s="209"/>
      <c r="UDG17" s="209"/>
      <c r="UDH17" s="209"/>
      <c r="UDI17" s="209"/>
      <c r="UDJ17" s="209"/>
      <c r="UDK17" s="209"/>
      <c r="UDL17" s="209"/>
      <c r="UDM17" s="209"/>
      <c r="UDN17" s="209"/>
      <c r="UDO17" s="209"/>
      <c r="UDP17" s="209"/>
      <c r="UDQ17" s="209"/>
      <c r="UDR17" s="209"/>
      <c r="UDS17" s="209"/>
      <c r="UDT17" s="209"/>
      <c r="UDU17" s="209"/>
      <c r="UDV17" s="209"/>
      <c r="UDW17" s="209"/>
      <c r="UDX17" s="209"/>
      <c r="UDY17" s="209"/>
      <c r="UDZ17" s="209"/>
      <c r="UEA17" s="209"/>
      <c r="UEB17" s="209"/>
      <c r="UEC17" s="209"/>
      <c r="UED17" s="209"/>
      <c r="UEE17" s="209"/>
      <c r="UEF17" s="209"/>
      <c r="UEG17" s="209"/>
      <c r="UEH17" s="209"/>
      <c r="UEI17" s="209"/>
      <c r="UEJ17" s="209"/>
      <c r="UEK17" s="209"/>
      <c r="UEL17" s="209"/>
      <c r="UEM17" s="209"/>
      <c r="UEN17" s="209"/>
      <c r="UEO17" s="209"/>
      <c r="UEP17" s="209"/>
      <c r="UEQ17" s="209"/>
      <c r="UER17" s="209"/>
      <c r="UES17" s="209"/>
      <c r="UET17" s="209"/>
      <c r="UEU17" s="209"/>
      <c r="UEV17" s="209"/>
      <c r="UEW17" s="209"/>
      <c r="UEX17" s="209"/>
      <c r="UEY17" s="209"/>
      <c r="UEZ17" s="209"/>
      <c r="UFA17" s="209"/>
      <c r="UFB17" s="209"/>
      <c r="UFC17" s="209"/>
      <c r="UFD17" s="209"/>
      <c r="UFE17" s="209"/>
      <c r="UFF17" s="209"/>
      <c r="UFG17" s="209"/>
      <c r="UFH17" s="209"/>
      <c r="UFI17" s="209"/>
      <c r="UFJ17" s="209"/>
      <c r="UFK17" s="209"/>
      <c r="UFL17" s="209"/>
      <c r="UFM17" s="209"/>
      <c r="UFN17" s="209"/>
      <c r="UFO17" s="209"/>
      <c r="UFP17" s="209"/>
      <c r="UFQ17" s="209"/>
      <c r="UFR17" s="209"/>
      <c r="UFS17" s="209"/>
      <c r="UFT17" s="209"/>
      <c r="UFU17" s="209"/>
      <c r="UFV17" s="209"/>
      <c r="UFW17" s="209"/>
      <c r="UFX17" s="209"/>
      <c r="UFY17" s="209"/>
      <c r="UFZ17" s="209"/>
      <c r="UGA17" s="209"/>
      <c r="UGB17" s="209"/>
      <c r="UGC17" s="209"/>
      <c r="UGD17" s="209"/>
      <c r="UGE17" s="209"/>
      <c r="UGF17" s="209"/>
      <c r="UGG17" s="209"/>
      <c r="UGH17" s="209"/>
      <c r="UGI17" s="209"/>
      <c r="UGJ17" s="209"/>
      <c r="UGK17" s="209"/>
      <c r="UGL17" s="209"/>
      <c r="UGM17" s="209"/>
      <c r="UGN17" s="209"/>
      <c r="UGO17" s="209"/>
      <c r="UGP17" s="209"/>
      <c r="UGQ17" s="209"/>
      <c r="UGR17" s="209"/>
      <c r="UGS17" s="209"/>
      <c r="UGT17" s="209"/>
      <c r="UGU17" s="209"/>
      <c r="UGV17" s="209"/>
      <c r="UGW17" s="209"/>
      <c r="UGX17" s="209"/>
      <c r="UGY17" s="209"/>
      <c r="UGZ17" s="209"/>
      <c r="UHA17" s="209"/>
      <c r="UHB17" s="209"/>
      <c r="UHC17" s="209"/>
      <c r="UHD17" s="209"/>
      <c r="UHE17" s="209"/>
      <c r="UHF17" s="209"/>
      <c r="UHG17" s="209"/>
      <c r="UHH17" s="209"/>
      <c r="UHI17" s="209"/>
      <c r="UHJ17" s="209"/>
      <c r="UHK17" s="209"/>
      <c r="UHL17" s="209"/>
      <c r="UHM17" s="209"/>
      <c r="UHN17" s="209"/>
      <c r="UHO17" s="209"/>
      <c r="UHP17" s="209"/>
      <c r="UHQ17" s="209"/>
      <c r="UHR17" s="209"/>
      <c r="UHS17" s="209"/>
      <c r="UHT17" s="209"/>
      <c r="UHU17" s="209"/>
      <c r="UHV17" s="209"/>
      <c r="UHW17" s="209"/>
      <c r="UHX17" s="209"/>
      <c r="UHY17" s="209"/>
      <c r="UHZ17" s="209"/>
      <c r="UIA17" s="209"/>
      <c r="UIB17" s="209"/>
      <c r="UIC17" s="209"/>
      <c r="UID17" s="209"/>
      <c r="UIE17" s="209"/>
      <c r="UIF17" s="209"/>
      <c r="UIG17" s="209"/>
      <c r="UIH17" s="209"/>
      <c r="UII17" s="209"/>
      <c r="UIJ17" s="209"/>
      <c r="UIK17" s="209"/>
      <c r="UIL17" s="209"/>
      <c r="UIM17" s="209"/>
      <c r="UIN17" s="209"/>
      <c r="UIO17" s="209"/>
      <c r="UIP17" s="209"/>
      <c r="UIQ17" s="209"/>
      <c r="UIR17" s="209"/>
      <c r="UIS17" s="209"/>
      <c r="UIT17" s="209"/>
      <c r="UIU17" s="209"/>
      <c r="UIV17" s="209"/>
      <c r="UIW17" s="209"/>
      <c r="UIX17" s="209"/>
      <c r="UIY17" s="209"/>
      <c r="UIZ17" s="209"/>
      <c r="UJA17" s="209"/>
      <c r="UJB17" s="209"/>
      <c r="UJC17" s="209"/>
      <c r="UJD17" s="209"/>
      <c r="UJE17" s="209"/>
      <c r="UJF17" s="209"/>
      <c r="UJG17" s="209"/>
      <c r="UJH17" s="209"/>
      <c r="UJI17" s="209"/>
      <c r="UJJ17" s="209"/>
      <c r="UJK17" s="209"/>
      <c r="UJL17" s="209"/>
      <c r="UJM17" s="209"/>
      <c r="UJN17" s="209"/>
      <c r="UJO17" s="209"/>
      <c r="UJP17" s="209"/>
      <c r="UJQ17" s="209"/>
      <c r="UJR17" s="209"/>
      <c r="UJS17" s="209"/>
      <c r="UJT17" s="209"/>
      <c r="UJU17" s="209"/>
      <c r="UJV17" s="209"/>
      <c r="UJW17" s="209"/>
      <c r="UJX17" s="209"/>
      <c r="UJY17" s="209"/>
      <c r="UJZ17" s="209"/>
      <c r="UKA17" s="209"/>
      <c r="UKB17" s="209"/>
      <c r="UKC17" s="209"/>
      <c r="UKD17" s="209"/>
      <c r="UKE17" s="209"/>
      <c r="UKF17" s="209"/>
      <c r="UKG17" s="209"/>
      <c r="UKH17" s="209"/>
      <c r="UKI17" s="209"/>
      <c r="UKJ17" s="209"/>
      <c r="UKK17" s="209"/>
      <c r="UKL17" s="209"/>
      <c r="UKM17" s="209"/>
      <c r="UKN17" s="209"/>
      <c r="UKO17" s="209"/>
      <c r="UKP17" s="209"/>
      <c r="UKQ17" s="209"/>
      <c r="UKR17" s="209"/>
      <c r="UKS17" s="209"/>
      <c r="UKT17" s="209"/>
      <c r="UKU17" s="209"/>
      <c r="UKV17" s="209"/>
      <c r="UKW17" s="209"/>
      <c r="UKX17" s="209"/>
      <c r="UKY17" s="209"/>
      <c r="UKZ17" s="209"/>
      <c r="ULA17" s="209"/>
      <c r="ULB17" s="209"/>
      <c r="ULC17" s="209"/>
      <c r="ULD17" s="209"/>
      <c r="ULE17" s="209"/>
      <c r="ULF17" s="209"/>
      <c r="ULG17" s="209"/>
      <c r="ULH17" s="209"/>
      <c r="ULI17" s="209"/>
      <c r="ULJ17" s="209"/>
      <c r="ULK17" s="209"/>
      <c r="ULL17" s="209"/>
      <c r="ULM17" s="209"/>
      <c r="ULN17" s="209"/>
      <c r="ULO17" s="209"/>
      <c r="ULP17" s="209"/>
      <c r="ULQ17" s="209"/>
      <c r="ULR17" s="209"/>
      <c r="ULS17" s="209"/>
      <c r="ULT17" s="209"/>
      <c r="ULU17" s="209"/>
      <c r="ULV17" s="209"/>
      <c r="ULW17" s="209"/>
      <c r="ULX17" s="209"/>
      <c r="ULY17" s="209"/>
      <c r="ULZ17" s="209"/>
      <c r="UMA17" s="209"/>
      <c r="UMB17" s="209"/>
      <c r="UMC17" s="209"/>
      <c r="UMD17" s="209"/>
      <c r="UME17" s="209"/>
      <c r="UMF17" s="209"/>
      <c r="UMG17" s="209"/>
      <c r="UMH17" s="209"/>
      <c r="UMI17" s="209"/>
      <c r="UMJ17" s="209"/>
      <c r="UMK17" s="209"/>
      <c r="UML17" s="209"/>
      <c r="UMM17" s="209"/>
      <c r="UMN17" s="209"/>
      <c r="UMO17" s="209"/>
      <c r="UMP17" s="209"/>
      <c r="UMQ17" s="209"/>
      <c r="UMR17" s="209"/>
      <c r="UMS17" s="209"/>
      <c r="UMT17" s="209"/>
      <c r="UMU17" s="209"/>
      <c r="UMV17" s="209"/>
      <c r="UMW17" s="209"/>
      <c r="UMX17" s="209"/>
      <c r="UMY17" s="209"/>
      <c r="UMZ17" s="209"/>
      <c r="UNA17" s="209"/>
      <c r="UNB17" s="209"/>
      <c r="UNC17" s="209"/>
      <c r="UND17" s="209"/>
      <c r="UNE17" s="209"/>
      <c r="UNF17" s="209"/>
      <c r="UNG17" s="209"/>
      <c r="UNH17" s="209"/>
      <c r="UNI17" s="209"/>
      <c r="UNJ17" s="209"/>
      <c r="UNK17" s="209"/>
      <c r="UNL17" s="209"/>
      <c r="UNM17" s="209"/>
      <c r="UNN17" s="209"/>
      <c r="UNO17" s="209"/>
      <c r="UNP17" s="209"/>
      <c r="UNQ17" s="209"/>
      <c r="UNR17" s="209"/>
      <c r="UNS17" s="209"/>
      <c r="UNT17" s="209"/>
      <c r="UNU17" s="209"/>
      <c r="UNV17" s="209"/>
      <c r="UNW17" s="209"/>
      <c r="UNX17" s="209"/>
      <c r="UNY17" s="209"/>
      <c r="UNZ17" s="209"/>
      <c r="UOA17" s="209"/>
      <c r="UOB17" s="209"/>
      <c r="UOC17" s="209"/>
      <c r="UOD17" s="209"/>
      <c r="UOE17" s="209"/>
      <c r="UOF17" s="209"/>
      <c r="UOG17" s="209"/>
      <c r="UOH17" s="209"/>
      <c r="UOI17" s="209"/>
      <c r="UOJ17" s="209"/>
      <c r="UOK17" s="209"/>
      <c r="UOL17" s="209"/>
      <c r="UOM17" s="209"/>
      <c r="UON17" s="209"/>
      <c r="UOO17" s="209"/>
      <c r="UOP17" s="209"/>
      <c r="UOQ17" s="209"/>
      <c r="UOR17" s="209"/>
      <c r="UOS17" s="209"/>
      <c r="UOT17" s="209"/>
      <c r="UOU17" s="209"/>
      <c r="UOV17" s="209"/>
      <c r="UOW17" s="209"/>
      <c r="UOX17" s="209"/>
      <c r="UOY17" s="209"/>
      <c r="UOZ17" s="209"/>
      <c r="UPA17" s="209"/>
      <c r="UPB17" s="209"/>
      <c r="UPC17" s="209"/>
      <c r="UPD17" s="209"/>
      <c r="UPE17" s="209"/>
      <c r="UPF17" s="209"/>
      <c r="UPG17" s="209"/>
      <c r="UPH17" s="209"/>
      <c r="UPI17" s="209"/>
      <c r="UPJ17" s="209"/>
      <c r="UPK17" s="209"/>
      <c r="UPL17" s="209"/>
      <c r="UPM17" s="209"/>
      <c r="UPN17" s="209"/>
      <c r="UPO17" s="209"/>
      <c r="UPP17" s="209"/>
      <c r="UPQ17" s="209"/>
      <c r="UPR17" s="209"/>
      <c r="UPS17" s="209"/>
      <c r="UPT17" s="209"/>
      <c r="UPU17" s="209"/>
      <c r="UPV17" s="209"/>
      <c r="UPW17" s="209"/>
      <c r="UPX17" s="209"/>
      <c r="UPY17" s="209"/>
      <c r="UPZ17" s="209"/>
      <c r="UQA17" s="209"/>
      <c r="UQB17" s="209"/>
      <c r="UQC17" s="209"/>
      <c r="UQD17" s="209"/>
      <c r="UQE17" s="209"/>
      <c r="UQF17" s="209"/>
      <c r="UQG17" s="209"/>
      <c r="UQH17" s="209"/>
      <c r="UQI17" s="209"/>
      <c r="UQJ17" s="209"/>
      <c r="UQK17" s="209"/>
      <c r="UQL17" s="209"/>
      <c r="UQM17" s="209"/>
      <c r="UQN17" s="209"/>
      <c r="UQO17" s="209"/>
      <c r="UQP17" s="209"/>
      <c r="UQQ17" s="209"/>
      <c r="UQR17" s="209"/>
      <c r="UQS17" s="209"/>
      <c r="UQT17" s="209"/>
      <c r="UQU17" s="209"/>
      <c r="UQV17" s="209"/>
      <c r="UQW17" s="209"/>
      <c r="UQX17" s="209"/>
      <c r="UQY17" s="209"/>
      <c r="UQZ17" s="209"/>
      <c r="URA17" s="209"/>
      <c r="URB17" s="209"/>
      <c r="URC17" s="209"/>
      <c r="URD17" s="209"/>
      <c r="URE17" s="209"/>
      <c r="URF17" s="209"/>
      <c r="URG17" s="209"/>
      <c r="URH17" s="209"/>
      <c r="URI17" s="209"/>
      <c r="URJ17" s="209"/>
      <c r="URK17" s="209"/>
      <c r="URL17" s="209"/>
      <c r="URM17" s="209"/>
      <c r="URN17" s="209"/>
      <c r="URO17" s="209"/>
      <c r="URP17" s="209"/>
      <c r="URQ17" s="209"/>
      <c r="URR17" s="209"/>
      <c r="URS17" s="209"/>
      <c r="URT17" s="209"/>
      <c r="URU17" s="209"/>
      <c r="URV17" s="209"/>
      <c r="URW17" s="209"/>
      <c r="URX17" s="209"/>
      <c r="URY17" s="209"/>
      <c r="URZ17" s="209"/>
      <c r="USA17" s="209"/>
      <c r="USB17" s="209"/>
      <c r="USC17" s="209"/>
      <c r="USD17" s="209"/>
      <c r="USE17" s="209"/>
      <c r="USF17" s="209"/>
      <c r="USG17" s="209"/>
      <c r="USH17" s="209"/>
      <c r="USI17" s="209"/>
      <c r="USJ17" s="209"/>
      <c r="USK17" s="209"/>
      <c r="USL17" s="209"/>
      <c r="USM17" s="209"/>
      <c r="USN17" s="209"/>
      <c r="USO17" s="209"/>
      <c r="USP17" s="209"/>
      <c r="USQ17" s="209"/>
      <c r="USR17" s="209"/>
      <c r="USS17" s="209"/>
      <c r="UST17" s="209"/>
      <c r="USU17" s="209"/>
      <c r="USV17" s="209"/>
      <c r="USW17" s="209"/>
      <c r="USX17" s="209"/>
      <c r="USY17" s="209"/>
      <c r="USZ17" s="209"/>
      <c r="UTA17" s="209"/>
      <c r="UTB17" s="209"/>
      <c r="UTC17" s="209"/>
      <c r="UTD17" s="209"/>
      <c r="UTE17" s="209"/>
      <c r="UTF17" s="209"/>
      <c r="UTG17" s="209"/>
      <c r="UTH17" s="209"/>
      <c r="UTI17" s="209"/>
      <c r="UTJ17" s="209"/>
      <c r="UTK17" s="209"/>
      <c r="UTL17" s="209"/>
      <c r="UTM17" s="209"/>
      <c r="UTN17" s="209"/>
      <c r="UTO17" s="209"/>
      <c r="UTP17" s="209"/>
      <c r="UTQ17" s="209"/>
      <c r="UTR17" s="209"/>
      <c r="UTS17" s="209"/>
      <c r="UTT17" s="209"/>
      <c r="UTU17" s="209"/>
      <c r="UTV17" s="209"/>
      <c r="UTW17" s="209"/>
      <c r="UTX17" s="209"/>
      <c r="UTY17" s="209"/>
      <c r="UTZ17" s="209"/>
      <c r="UUA17" s="209"/>
      <c r="UUB17" s="209"/>
      <c r="UUC17" s="209"/>
      <c r="UUD17" s="209"/>
      <c r="UUE17" s="209"/>
      <c r="UUF17" s="209"/>
      <c r="UUG17" s="209"/>
      <c r="UUH17" s="209"/>
      <c r="UUI17" s="209"/>
      <c r="UUJ17" s="209"/>
      <c r="UUK17" s="209"/>
      <c r="UUL17" s="209"/>
      <c r="UUM17" s="209"/>
      <c r="UUN17" s="209"/>
      <c r="UUO17" s="209"/>
      <c r="UUP17" s="209"/>
      <c r="UUQ17" s="209"/>
      <c r="UUR17" s="209"/>
      <c r="UUS17" s="209"/>
      <c r="UUT17" s="209"/>
      <c r="UUU17" s="209"/>
      <c r="UUV17" s="209"/>
      <c r="UUW17" s="209"/>
      <c r="UUX17" s="209"/>
      <c r="UUY17" s="209"/>
      <c r="UUZ17" s="209"/>
      <c r="UVA17" s="209"/>
      <c r="UVB17" s="209"/>
      <c r="UVC17" s="209"/>
      <c r="UVD17" s="209"/>
      <c r="UVE17" s="209"/>
      <c r="UVF17" s="209"/>
      <c r="UVG17" s="209"/>
      <c r="UVH17" s="209"/>
      <c r="UVI17" s="209"/>
      <c r="UVJ17" s="209"/>
      <c r="UVK17" s="209"/>
      <c r="UVL17" s="209"/>
      <c r="UVM17" s="209"/>
      <c r="UVN17" s="209"/>
      <c r="UVO17" s="209"/>
      <c r="UVP17" s="209"/>
      <c r="UVQ17" s="209"/>
      <c r="UVR17" s="209"/>
      <c r="UVS17" s="209"/>
      <c r="UVT17" s="209"/>
      <c r="UVU17" s="209"/>
      <c r="UVV17" s="209"/>
      <c r="UVW17" s="209"/>
      <c r="UVX17" s="209"/>
      <c r="UVY17" s="209"/>
      <c r="UVZ17" s="209"/>
      <c r="UWA17" s="209"/>
      <c r="UWB17" s="209"/>
      <c r="UWC17" s="209"/>
      <c r="UWD17" s="209"/>
      <c r="UWE17" s="209"/>
      <c r="UWF17" s="209"/>
      <c r="UWG17" s="209"/>
      <c r="UWH17" s="209"/>
      <c r="UWI17" s="209"/>
      <c r="UWJ17" s="209"/>
      <c r="UWK17" s="209"/>
      <c r="UWL17" s="209"/>
      <c r="UWM17" s="209"/>
      <c r="UWN17" s="209"/>
      <c r="UWO17" s="209"/>
      <c r="UWP17" s="209"/>
      <c r="UWQ17" s="209"/>
      <c r="UWR17" s="209"/>
      <c r="UWS17" s="209"/>
      <c r="UWT17" s="209"/>
      <c r="UWU17" s="209"/>
      <c r="UWV17" s="209"/>
      <c r="UWW17" s="209"/>
      <c r="UWX17" s="209"/>
      <c r="UWY17" s="209"/>
      <c r="UWZ17" s="209"/>
      <c r="UXA17" s="209"/>
      <c r="UXB17" s="209"/>
      <c r="UXC17" s="209"/>
      <c r="UXD17" s="209"/>
      <c r="UXE17" s="209"/>
      <c r="UXF17" s="209"/>
      <c r="UXG17" s="209"/>
      <c r="UXH17" s="209"/>
      <c r="UXI17" s="209"/>
      <c r="UXJ17" s="209"/>
      <c r="UXK17" s="209"/>
      <c r="UXL17" s="209"/>
      <c r="UXM17" s="209"/>
      <c r="UXN17" s="209"/>
      <c r="UXO17" s="209"/>
      <c r="UXP17" s="209"/>
      <c r="UXQ17" s="209"/>
      <c r="UXR17" s="209"/>
      <c r="UXS17" s="209"/>
      <c r="UXT17" s="209"/>
      <c r="UXU17" s="209"/>
      <c r="UXV17" s="209"/>
      <c r="UXW17" s="209"/>
      <c r="UXX17" s="209"/>
      <c r="UXY17" s="209"/>
      <c r="UXZ17" s="209"/>
      <c r="UYA17" s="209"/>
      <c r="UYB17" s="209"/>
      <c r="UYC17" s="209"/>
      <c r="UYD17" s="209"/>
      <c r="UYE17" s="209"/>
      <c r="UYF17" s="209"/>
      <c r="UYG17" s="209"/>
      <c r="UYH17" s="209"/>
      <c r="UYI17" s="209"/>
      <c r="UYJ17" s="209"/>
      <c r="UYK17" s="209"/>
      <c r="UYL17" s="209"/>
      <c r="UYM17" s="209"/>
      <c r="UYN17" s="209"/>
      <c r="UYO17" s="209"/>
      <c r="UYP17" s="209"/>
      <c r="UYQ17" s="209"/>
      <c r="UYR17" s="209"/>
      <c r="UYS17" s="209"/>
      <c r="UYT17" s="209"/>
      <c r="UYU17" s="209"/>
      <c r="UYV17" s="209"/>
      <c r="UYW17" s="209"/>
      <c r="UYX17" s="209"/>
      <c r="UYY17" s="209"/>
      <c r="UYZ17" s="209"/>
      <c r="UZA17" s="209"/>
      <c r="UZB17" s="209"/>
      <c r="UZC17" s="209"/>
      <c r="UZD17" s="209"/>
      <c r="UZE17" s="209"/>
      <c r="UZF17" s="209"/>
      <c r="UZG17" s="209"/>
      <c r="UZH17" s="209"/>
      <c r="UZI17" s="209"/>
      <c r="UZJ17" s="209"/>
      <c r="UZK17" s="209"/>
      <c r="UZL17" s="209"/>
      <c r="UZM17" s="209"/>
      <c r="UZN17" s="209"/>
      <c r="UZO17" s="209"/>
      <c r="UZP17" s="209"/>
      <c r="UZQ17" s="209"/>
      <c r="UZR17" s="209"/>
      <c r="UZS17" s="209"/>
      <c r="UZT17" s="209"/>
      <c r="UZU17" s="209"/>
      <c r="UZV17" s="209"/>
      <c r="UZW17" s="209"/>
      <c r="UZX17" s="209"/>
      <c r="UZY17" s="209"/>
      <c r="UZZ17" s="209"/>
      <c r="VAA17" s="209"/>
      <c r="VAB17" s="209"/>
      <c r="VAC17" s="209"/>
      <c r="VAD17" s="209"/>
      <c r="VAE17" s="209"/>
      <c r="VAF17" s="209"/>
      <c r="VAG17" s="209"/>
      <c r="VAH17" s="209"/>
      <c r="VAI17" s="209"/>
      <c r="VAJ17" s="209"/>
      <c r="VAK17" s="209"/>
      <c r="VAL17" s="209"/>
      <c r="VAM17" s="209"/>
      <c r="VAN17" s="209"/>
      <c r="VAO17" s="209"/>
      <c r="VAP17" s="209"/>
      <c r="VAQ17" s="209"/>
      <c r="VAR17" s="209"/>
      <c r="VAS17" s="209"/>
      <c r="VAT17" s="209"/>
      <c r="VAU17" s="209"/>
      <c r="VAV17" s="209"/>
      <c r="VAW17" s="209"/>
      <c r="VAX17" s="209"/>
      <c r="VAY17" s="209"/>
      <c r="VAZ17" s="209"/>
      <c r="VBA17" s="209"/>
      <c r="VBB17" s="209"/>
      <c r="VBC17" s="209"/>
      <c r="VBD17" s="209"/>
      <c r="VBE17" s="209"/>
      <c r="VBF17" s="209"/>
      <c r="VBG17" s="209"/>
      <c r="VBH17" s="209"/>
      <c r="VBI17" s="209"/>
      <c r="VBJ17" s="209"/>
      <c r="VBK17" s="209"/>
      <c r="VBL17" s="209"/>
      <c r="VBM17" s="209"/>
      <c r="VBN17" s="209"/>
      <c r="VBO17" s="209"/>
      <c r="VBP17" s="209"/>
      <c r="VBQ17" s="209"/>
      <c r="VBR17" s="209"/>
      <c r="VBS17" s="209"/>
      <c r="VBT17" s="209"/>
      <c r="VBU17" s="209"/>
      <c r="VBV17" s="209"/>
      <c r="VBW17" s="209"/>
      <c r="VBX17" s="209"/>
      <c r="VBY17" s="209"/>
      <c r="VBZ17" s="209"/>
      <c r="VCA17" s="209"/>
      <c r="VCB17" s="209"/>
      <c r="VCC17" s="209"/>
      <c r="VCD17" s="209"/>
      <c r="VCE17" s="209"/>
      <c r="VCF17" s="209"/>
      <c r="VCG17" s="209"/>
      <c r="VCH17" s="209"/>
      <c r="VCI17" s="209"/>
      <c r="VCJ17" s="209"/>
      <c r="VCK17" s="209"/>
      <c r="VCL17" s="209"/>
      <c r="VCM17" s="209"/>
      <c r="VCN17" s="209"/>
      <c r="VCO17" s="209"/>
      <c r="VCP17" s="209"/>
      <c r="VCQ17" s="209"/>
      <c r="VCR17" s="209"/>
      <c r="VCS17" s="209"/>
      <c r="VCT17" s="209"/>
      <c r="VCU17" s="209"/>
      <c r="VCV17" s="209"/>
      <c r="VCW17" s="209"/>
      <c r="VCX17" s="209"/>
      <c r="VCY17" s="209"/>
      <c r="VCZ17" s="209"/>
      <c r="VDA17" s="209"/>
      <c r="VDB17" s="209"/>
      <c r="VDC17" s="209"/>
      <c r="VDD17" s="209"/>
      <c r="VDE17" s="209"/>
      <c r="VDF17" s="209"/>
      <c r="VDG17" s="209"/>
      <c r="VDH17" s="209"/>
      <c r="VDI17" s="209"/>
      <c r="VDJ17" s="209"/>
      <c r="VDK17" s="209"/>
      <c r="VDL17" s="209"/>
      <c r="VDM17" s="209"/>
      <c r="VDN17" s="209"/>
      <c r="VDO17" s="209"/>
      <c r="VDP17" s="209"/>
      <c r="VDQ17" s="209"/>
      <c r="VDR17" s="209"/>
      <c r="VDS17" s="209"/>
      <c r="VDT17" s="209"/>
      <c r="VDU17" s="209"/>
      <c r="VDV17" s="209"/>
      <c r="VDW17" s="209"/>
      <c r="VDX17" s="209"/>
      <c r="VDY17" s="209"/>
      <c r="VDZ17" s="209"/>
      <c r="VEA17" s="209"/>
      <c r="VEB17" s="209"/>
      <c r="VEC17" s="209"/>
      <c r="VED17" s="209"/>
      <c r="VEE17" s="209"/>
      <c r="VEF17" s="209"/>
      <c r="VEG17" s="209"/>
      <c r="VEH17" s="209"/>
      <c r="VEI17" s="209"/>
      <c r="VEJ17" s="209"/>
      <c r="VEK17" s="209"/>
      <c r="VEL17" s="209"/>
      <c r="VEM17" s="209"/>
      <c r="VEN17" s="209"/>
      <c r="VEO17" s="209"/>
      <c r="VEP17" s="209"/>
      <c r="VEQ17" s="209"/>
      <c r="VER17" s="209"/>
      <c r="VES17" s="209"/>
      <c r="VET17" s="209"/>
      <c r="VEU17" s="209"/>
      <c r="VEV17" s="209"/>
      <c r="VEW17" s="209"/>
      <c r="VEX17" s="209"/>
      <c r="VEY17" s="209"/>
      <c r="VEZ17" s="209"/>
      <c r="VFA17" s="209"/>
      <c r="VFB17" s="209"/>
      <c r="VFC17" s="209"/>
      <c r="VFD17" s="209"/>
      <c r="VFE17" s="209"/>
      <c r="VFF17" s="209"/>
      <c r="VFG17" s="209"/>
      <c r="VFH17" s="209"/>
      <c r="VFI17" s="209"/>
      <c r="VFJ17" s="209"/>
      <c r="VFK17" s="209"/>
      <c r="VFL17" s="209"/>
      <c r="VFM17" s="209"/>
      <c r="VFN17" s="209"/>
      <c r="VFO17" s="209"/>
      <c r="VFP17" s="209"/>
      <c r="VFQ17" s="209"/>
      <c r="VFR17" s="209"/>
      <c r="VFS17" s="209"/>
      <c r="VFT17" s="209"/>
      <c r="VFU17" s="209"/>
      <c r="VFV17" s="209"/>
      <c r="VFW17" s="209"/>
      <c r="VFX17" s="209"/>
      <c r="VFY17" s="209"/>
      <c r="VFZ17" s="209"/>
      <c r="VGA17" s="209"/>
      <c r="VGB17" s="209"/>
      <c r="VGC17" s="209"/>
      <c r="VGD17" s="209"/>
      <c r="VGE17" s="209"/>
      <c r="VGF17" s="209"/>
      <c r="VGG17" s="209"/>
      <c r="VGH17" s="209"/>
      <c r="VGI17" s="209"/>
      <c r="VGJ17" s="209"/>
      <c r="VGK17" s="209"/>
      <c r="VGL17" s="209"/>
      <c r="VGM17" s="209"/>
      <c r="VGN17" s="209"/>
      <c r="VGO17" s="209"/>
      <c r="VGP17" s="209"/>
      <c r="VGQ17" s="209"/>
      <c r="VGR17" s="209"/>
      <c r="VGS17" s="209"/>
      <c r="VGT17" s="209"/>
      <c r="VGU17" s="209"/>
      <c r="VGV17" s="209"/>
      <c r="VGW17" s="209"/>
      <c r="VGX17" s="209"/>
      <c r="VGY17" s="209"/>
      <c r="VGZ17" s="209"/>
      <c r="VHA17" s="209"/>
      <c r="VHB17" s="209"/>
      <c r="VHC17" s="209"/>
      <c r="VHD17" s="209"/>
      <c r="VHE17" s="209"/>
      <c r="VHF17" s="209"/>
      <c r="VHG17" s="209"/>
      <c r="VHH17" s="209"/>
      <c r="VHI17" s="209"/>
      <c r="VHJ17" s="209"/>
      <c r="VHK17" s="209"/>
      <c r="VHL17" s="209"/>
      <c r="VHM17" s="209"/>
      <c r="VHN17" s="209"/>
      <c r="VHO17" s="209"/>
      <c r="VHP17" s="209"/>
      <c r="VHQ17" s="209"/>
      <c r="VHR17" s="209"/>
      <c r="VHS17" s="209"/>
      <c r="VHT17" s="209"/>
      <c r="VHU17" s="209"/>
      <c r="VHV17" s="209"/>
      <c r="VHW17" s="209"/>
      <c r="VHX17" s="209"/>
      <c r="VHY17" s="209"/>
      <c r="VHZ17" s="209"/>
      <c r="VIA17" s="209"/>
      <c r="VIB17" s="209"/>
      <c r="VIC17" s="209"/>
      <c r="VID17" s="209"/>
      <c r="VIE17" s="209"/>
      <c r="VIF17" s="209"/>
      <c r="VIG17" s="209"/>
      <c r="VIH17" s="209"/>
      <c r="VII17" s="209"/>
      <c r="VIJ17" s="209"/>
      <c r="VIK17" s="209"/>
      <c r="VIL17" s="209"/>
      <c r="VIM17" s="209"/>
      <c r="VIN17" s="209"/>
      <c r="VIO17" s="209"/>
      <c r="VIP17" s="209"/>
      <c r="VIQ17" s="209"/>
      <c r="VIR17" s="209"/>
      <c r="VIS17" s="209"/>
      <c r="VIT17" s="209"/>
      <c r="VIU17" s="209"/>
      <c r="VIV17" s="209"/>
      <c r="VIW17" s="209"/>
      <c r="VIX17" s="209"/>
      <c r="VIY17" s="209"/>
      <c r="VIZ17" s="209"/>
      <c r="VJA17" s="209"/>
      <c r="VJB17" s="209"/>
      <c r="VJC17" s="209"/>
      <c r="VJD17" s="209"/>
      <c r="VJE17" s="209"/>
      <c r="VJF17" s="209"/>
      <c r="VJG17" s="209"/>
      <c r="VJH17" s="209"/>
      <c r="VJI17" s="209"/>
      <c r="VJJ17" s="209"/>
      <c r="VJK17" s="209"/>
      <c r="VJL17" s="209"/>
      <c r="VJM17" s="209"/>
      <c r="VJN17" s="209"/>
      <c r="VJO17" s="209"/>
      <c r="VJP17" s="209"/>
      <c r="VJQ17" s="209"/>
      <c r="VJR17" s="209"/>
      <c r="VJS17" s="209"/>
      <c r="VJT17" s="209"/>
      <c r="VJU17" s="209"/>
      <c r="VJV17" s="209"/>
      <c r="VJW17" s="209"/>
      <c r="VJX17" s="209"/>
      <c r="VJY17" s="209"/>
      <c r="VJZ17" s="209"/>
      <c r="VKA17" s="209"/>
      <c r="VKB17" s="209"/>
      <c r="VKC17" s="209"/>
      <c r="VKD17" s="209"/>
      <c r="VKE17" s="209"/>
      <c r="VKF17" s="209"/>
      <c r="VKG17" s="209"/>
      <c r="VKH17" s="209"/>
      <c r="VKI17" s="209"/>
      <c r="VKJ17" s="209"/>
      <c r="VKK17" s="209"/>
      <c r="VKL17" s="209"/>
      <c r="VKM17" s="209"/>
      <c r="VKN17" s="209"/>
      <c r="VKO17" s="209"/>
      <c r="VKP17" s="209"/>
      <c r="VKQ17" s="209"/>
      <c r="VKR17" s="209"/>
      <c r="VKS17" s="209"/>
      <c r="VKT17" s="209"/>
      <c r="VKU17" s="209"/>
      <c r="VKV17" s="209"/>
      <c r="VKW17" s="209"/>
      <c r="VKX17" s="209"/>
      <c r="VKY17" s="209"/>
      <c r="VKZ17" s="209"/>
      <c r="VLA17" s="209"/>
      <c r="VLB17" s="209"/>
      <c r="VLC17" s="209"/>
      <c r="VLD17" s="209"/>
      <c r="VLE17" s="209"/>
      <c r="VLF17" s="209"/>
      <c r="VLG17" s="209"/>
      <c r="VLH17" s="209"/>
      <c r="VLI17" s="209"/>
      <c r="VLJ17" s="209"/>
      <c r="VLK17" s="209"/>
      <c r="VLL17" s="209"/>
      <c r="VLM17" s="209"/>
      <c r="VLN17" s="209"/>
      <c r="VLO17" s="209"/>
      <c r="VLP17" s="209"/>
      <c r="VLQ17" s="209"/>
      <c r="VLR17" s="209"/>
      <c r="VLS17" s="209"/>
      <c r="VLT17" s="209"/>
      <c r="VLU17" s="209"/>
      <c r="VLV17" s="209"/>
      <c r="VLW17" s="209"/>
      <c r="VLX17" s="209"/>
      <c r="VLY17" s="209"/>
      <c r="VLZ17" s="209"/>
      <c r="VMA17" s="209"/>
      <c r="VMB17" s="209"/>
      <c r="VMC17" s="209"/>
      <c r="VMD17" s="209"/>
      <c r="VME17" s="209"/>
      <c r="VMF17" s="209"/>
      <c r="VMG17" s="209"/>
      <c r="VMH17" s="209"/>
      <c r="VMI17" s="209"/>
      <c r="VMJ17" s="209"/>
      <c r="VMK17" s="209"/>
      <c r="VML17" s="209"/>
      <c r="VMM17" s="209"/>
      <c r="VMN17" s="209"/>
      <c r="VMO17" s="209"/>
      <c r="VMP17" s="209"/>
      <c r="VMQ17" s="209"/>
      <c r="VMR17" s="209"/>
      <c r="VMS17" s="209"/>
      <c r="VMT17" s="209"/>
      <c r="VMU17" s="209"/>
      <c r="VMV17" s="209"/>
      <c r="VMW17" s="209"/>
      <c r="VMX17" s="209"/>
      <c r="VMY17" s="209"/>
      <c r="VMZ17" s="209"/>
      <c r="VNA17" s="209"/>
      <c r="VNB17" s="209"/>
      <c r="VNC17" s="209"/>
      <c r="VND17" s="209"/>
      <c r="VNE17" s="209"/>
      <c r="VNF17" s="209"/>
      <c r="VNG17" s="209"/>
      <c r="VNH17" s="209"/>
      <c r="VNI17" s="209"/>
      <c r="VNJ17" s="209"/>
      <c r="VNK17" s="209"/>
      <c r="VNL17" s="209"/>
      <c r="VNM17" s="209"/>
      <c r="VNN17" s="209"/>
      <c r="VNO17" s="209"/>
      <c r="VNP17" s="209"/>
      <c r="VNQ17" s="209"/>
      <c r="VNR17" s="209"/>
      <c r="VNS17" s="209"/>
      <c r="VNT17" s="209"/>
      <c r="VNU17" s="209"/>
      <c r="VNV17" s="209"/>
      <c r="VNW17" s="209"/>
      <c r="VNX17" s="209"/>
      <c r="VNY17" s="209"/>
      <c r="VNZ17" s="209"/>
      <c r="VOA17" s="209"/>
      <c r="VOB17" s="209"/>
      <c r="VOC17" s="209"/>
      <c r="VOD17" s="209"/>
      <c r="VOE17" s="209"/>
      <c r="VOF17" s="209"/>
      <c r="VOG17" s="209"/>
      <c r="VOH17" s="209"/>
      <c r="VOI17" s="209"/>
      <c r="VOJ17" s="209"/>
      <c r="VOK17" s="209"/>
      <c r="VOL17" s="209"/>
      <c r="VOM17" s="209"/>
      <c r="VON17" s="209"/>
      <c r="VOO17" s="209"/>
      <c r="VOP17" s="209"/>
      <c r="VOQ17" s="209"/>
      <c r="VOR17" s="209"/>
      <c r="VOS17" s="209"/>
      <c r="VOT17" s="209"/>
      <c r="VOU17" s="209"/>
      <c r="VOV17" s="209"/>
      <c r="VOW17" s="209"/>
      <c r="VOX17" s="209"/>
      <c r="VOY17" s="209"/>
      <c r="VOZ17" s="209"/>
      <c r="VPA17" s="209"/>
      <c r="VPB17" s="209"/>
      <c r="VPC17" s="209"/>
      <c r="VPD17" s="209"/>
      <c r="VPE17" s="209"/>
      <c r="VPF17" s="209"/>
      <c r="VPG17" s="209"/>
      <c r="VPH17" s="209"/>
      <c r="VPI17" s="209"/>
      <c r="VPJ17" s="209"/>
      <c r="VPK17" s="209"/>
      <c r="VPL17" s="209"/>
      <c r="VPM17" s="209"/>
      <c r="VPN17" s="209"/>
      <c r="VPO17" s="209"/>
      <c r="VPP17" s="209"/>
      <c r="VPQ17" s="209"/>
      <c r="VPR17" s="209"/>
      <c r="VPS17" s="209"/>
      <c r="VPT17" s="209"/>
      <c r="VPU17" s="209"/>
      <c r="VPV17" s="209"/>
      <c r="VPW17" s="209"/>
      <c r="VPX17" s="209"/>
      <c r="VPY17" s="209"/>
      <c r="VPZ17" s="209"/>
      <c r="VQA17" s="209"/>
      <c r="VQB17" s="209"/>
      <c r="VQC17" s="209"/>
      <c r="VQD17" s="209"/>
      <c r="VQE17" s="209"/>
      <c r="VQF17" s="209"/>
      <c r="VQG17" s="209"/>
      <c r="VQH17" s="209"/>
      <c r="VQI17" s="209"/>
      <c r="VQJ17" s="209"/>
      <c r="VQK17" s="209"/>
      <c r="VQL17" s="209"/>
      <c r="VQM17" s="209"/>
      <c r="VQN17" s="209"/>
      <c r="VQO17" s="209"/>
      <c r="VQP17" s="209"/>
      <c r="VQQ17" s="209"/>
      <c r="VQR17" s="209"/>
      <c r="VQS17" s="209"/>
      <c r="VQT17" s="209"/>
      <c r="VQU17" s="209"/>
      <c r="VQV17" s="209"/>
      <c r="VQW17" s="209"/>
      <c r="VQX17" s="209"/>
      <c r="VQY17" s="209"/>
      <c r="VQZ17" s="209"/>
      <c r="VRA17" s="209"/>
      <c r="VRB17" s="209"/>
      <c r="VRC17" s="209"/>
      <c r="VRD17" s="209"/>
      <c r="VRE17" s="209"/>
      <c r="VRF17" s="209"/>
      <c r="VRG17" s="209"/>
      <c r="VRH17" s="209"/>
      <c r="VRI17" s="209"/>
      <c r="VRJ17" s="209"/>
      <c r="VRK17" s="209"/>
      <c r="VRL17" s="209"/>
      <c r="VRM17" s="209"/>
      <c r="VRN17" s="209"/>
      <c r="VRO17" s="209"/>
      <c r="VRP17" s="209"/>
      <c r="VRQ17" s="209"/>
      <c r="VRR17" s="209"/>
      <c r="VRS17" s="209"/>
      <c r="VRT17" s="209"/>
      <c r="VRU17" s="209"/>
      <c r="VRV17" s="209"/>
      <c r="VRW17" s="209"/>
      <c r="VRX17" s="209"/>
      <c r="VRY17" s="209"/>
      <c r="VRZ17" s="209"/>
      <c r="VSA17" s="209"/>
      <c r="VSB17" s="209"/>
      <c r="VSC17" s="209"/>
      <c r="VSD17" s="209"/>
      <c r="VSE17" s="209"/>
      <c r="VSF17" s="209"/>
      <c r="VSG17" s="209"/>
      <c r="VSH17" s="209"/>
      <c r="VSI17" s="209"/>
      <c r="VSJ17" s="209"/>
      <c r="VSK17" s="209"/>
      <c r="VSL17" s="209"/>
      <c r="VSM17" s="209"/>
      <c r="VSN17" s="209"/>
      <c r="VSO17" s="209"/>
      <c r="VSP17" s="209"/>
      <c r="VSQ17" s="209"/>
      <c r="VSR17" s="209"/>
      <c r="VSS17" s="209"/>
      <c r="VST17" s="209"/>
      <c r="VSU17" s="209"/>
      <c r="VSV17" s="209"/>
      <c r="VSW17" s="209"/>
      <c r="VSX17" s="209"/>
      <c r="VSY17" s="209"/>
      <c r="VSZ17" s="209"/>
      <c r="VTA17" s="209"/>
      <c r="VTB17" s="209"/>
      <c r="VTC17" s="209"/>
      <c r="VTD17" s="209"/>
      <c r="VTE17" s="209"/>
      <c r="VTF17" s="209"/>
      <c r="VTG17" s="209"/>
      <c r="VTH17" s="209"/>
      <c r="VTI17" s="209"/>
      <c r="VTJ17" s="209"/>
      <c r="VTK17" s="209"/>
      <c r="VTL17" s="209"/>
      <c r="VTM17" s="209"/>
      <c r="VTN17" s="209"/>
      <c r="VTO17" s="209"/>
      <c r="VTP17" s="209"/>
      <c r="VTQ17" s="209"/>
      <c r="VTR17" s="209"/>
      <c r="VTS17" s="209"/>
      <c r="VTT17" s="209"/>
      <c r="VTU17" s="209"/>
      <c r="VTV17" s="209"/>
      <c r="VTW17" s="209"/>
      <c r="VTX17" s="209"/>
      <c r="VTY17" s="209"/>
      <c r="VTZ17" s="209"/>
      <c r="VUA17" s="209"/>
      <c r="VUB17" s="209"/>
      <c r="VUC17" s="209"/>
      <c r="VUD17" s="209"/>
      <c r="VUE17" s="209"/>
      <c r="VUF17" s="209"/>
      <c r="VUG17" s="209"/>
      <c r="VUH17" s="209"/>
      <c r="VUI17" s="209"/>
      <c r="VUJ17" s="209"/>
      <c r="VUK17" s="209"/>
      <c r="VUL17" s="209"/>
      <c r="VUM17" s="209"/>
      <c r="VUN17" s="209"/>
      <c r="VUO17" s="209"/>
      <c r="VUP17" s="209"/>
      <c r="VUQ17" s="209"/>
      <c r="VUR17" s="209"/>
      <c r="VUS17" s="209"/>
      <c r="VUT17" s="209"/>
      <c r="VUU17" s="209"/>
      <c r="VUV17" s="209"/>
      <c r="VUW17" s="209"/>
      <c r="VUX17" s="209"/>
      <c r="VUY17" s="209"/>
      <c r="VUZ17" s="209"/>
      <c r="VVA17" s="209"/>
      <c r="VVB17" s="209"/>
      <c r="VVC17" s="209"/>
      <c r="VVD17" s="209"/>
      <c r="VVE17" s="209"/>
      <c r="VVF17" s="209"/>
      <c r="VVG17" s="209"/>
      <c r="VVH17" s="209"/>
      <c r="VVI17" s="209"/>
      <c r="VVJ17" s="209"/>
      <c r="VVK17" s="209"/>
      <c r="VVL17" s="209"/>
      <c r="VVM17" s="209"/>
      <c r="VVN17" s="209"/>
      <c r="VVO17" s="209"/>
      <c r="VVP17" s="209"/>
      <c r="VVQ17" s="209"/>
      <c r="VVR17" s="209"/>
      <c r="VVS17" s="209"/>
      <c r="VVT17" s="209"/>
      <c r="VVU17" s="209"/>
      <c r="VVV17" s="209"/>
      <c r="VVW17" s="209"/>
      <c r="VVX17" s="209"/>
      <c r="VVY17" s="209"/>
      <c r="VVZ17" s="209"/>
      <c r="VWA17" s="209"/>
      <c r="VWB17" s="209"/>
      <c r="VWC17" s="209"/>
      <c r="VWD17" s="209"/>
      <c r="VWE17" s="209"/>
      <c r="VWF17" s="209"/>
      <c r="VWG17" s="209"/>
      <c r="VWH17" s="209"/>
      <c r="VWI17" s="209"/>
      <c r="VWJ17" s="209"/>
      <c r="VWK17" s="209"/>
      <c r="VWL17" s="209"/>
      <c r="VWM17" s="209"/>
      <c r="VWN17" s="209"/>
      <c r="VWO17" s="209"/>
      <c r="VWP17" s="209"/>
      <c r="VWQ17" s="209"/>
      <c r="VWR17" s="209"/>
      <c r="VWS17" s="209"/>
      <c r="VWT17" s="209"/>
      <c r="VWU17" s="209"/>
      <c r="VWV17" s="209"/>
      <c r="VWW17" s="209"/>
      <c r="VWX17" s="209"/>
      <c r="VWY17" s="209"/>
      <c r="VWZ17" s="209"/>
      <c r="VXA17" s="209"/>
      <c r="VXB17" s="209"/>
      <c r="VXC17" s="209"/>
      <c r="VXD17" s="209"/>
      <c r="VXE17" s="209"/>
      <c r="VXF17" s="209"/>
      <c r="VXG17" s="209"/>
      <c r="VXH17" s="209"/>
      <c r="VXI17" s="209"/>
      <c r="VXJ17" s="209"/>
      <c r="VXK17" s="209"/>
      <c r="VXL17" s="209"/>
      <c r="VXM17" s="209"/>
      <c r="VXN17" s="209"/>
      <c r="VXO17" s="209"/>
      <c r="VXP17" s="209"/>
      <c r="VXQ17" s="209"/>
      <c r="VXR17" s="209"/>
      <c r="VXS17" s="209"/>
      <c r="VXT17" s="209"/>
      <c r="VXU17" s="209"/>
      <c r="VXV17" s="209"/>
      <c r="VXW17" s="209"/>
      <c r="VXX17" s="209"/>
      <c r="VXY17" s="209"/>
      <c r="VXZ17" s="209"/>
      <c r="VYA17" s="209"/>
      <c r="VYB17" s="209"/>
      <c r="VYC17" s="209"/>
      <c r="VYD17" s="209"/>
      <c r="VYE17" s="209"/>
      <c r="VYF17" s="209"/>
      <c r="VYG17" s="209"/>
      <c r="VYH17" s="209"/>
      <c r="VYI17" s="209"/>
      <c r="VYJ17" s="209"/>
      <c r="VYK17" s="209"/>
      <c r="VYL17" s="209"/>
      <c r="VYM17" s="209"/>
      <c r="VYN17" s="209"/>
      <c r="VYO17" s="209"/>
      <c r="VYP17" s="209"/>
      <c r="VYQ17" s="209"/>
      <c r="VYR17" s="209"/>
      <c r="VYS17" s="209"/>
      <c r="VYT17" s="209"/>
      <c r="VYU17" s="209"/>
      <c r="VYV17" s="209"/>
      <c r="VYW17" s="209"/>
      <c r="VYX17" s="209"/>
      <c r="VYY17" s="209"/>
      <c r="VYZ17" s="209"/>
      <c r="VZA17" s="209"/>
      <c r="VZB17" s="209"/>
      <c r="VZC17" s="209"/>
      <c r="VZD17" s="209"/>
      <c r="VZE17" s="209"/>
      <c r="VZF17" s="209"/>
      <c r="VZG17" s="209"/>
      <c r="VZH17" s="209"/>
      <c r="VZI17" s="209"/>
      <c r="VZJ17" s="209"/>
      <c r="VZK17" s="209"/>
      <c r="VZL17" s="209"/>
      <c r="VZM17" s="209"/>
      <c r="VZN17" s="209"/>
      <c r="VZO17" s="209"/>
      <c r="VZP17" s="209"/>
      <c r="VZQ17" s="209"/>
      <c r="VZR17" s="209"/>
      <c r="VZS17" s="209"/>
      <c r="VZT17" s="209"/>
      <c r="VZU17" s="209"/>
      <c r="VZV17" s="209"/>
      <c r="VZW17" s="209"/>
      <c r="VZX17" s="209"/>
      <c r="VZY17" s="209"/>
      <c r="VZZ17" s="209"/>
      <c r="WAA17" s="209"/>
      <c r="WAB17" s="209"/>
      <c r="WAC17" s="209"/>
      <c r="WAD17" s="209"/>
      <c r="WAE17" s="209"/>
      <c r="WAF17" s="209"/>
      <c r="WAG17" s="209"/>
      <c r="WAH17" s="209"/>
      <c r="WAI17" s="209"/>
      <c r="WAJ17" s="209"/>
      <c r="WAK17" s="209"/>
      <c r="WAL17" s="209"/>
      <c r="WAM17" s="209"/>
      <c r="WAN17" s="209"/>
      <c r="WAO17" s="209"/>
      <c r="WAP17" s="209"/>
      <c r="WAQ17" s="209"/>
      <c r="WAR17" s="209"/>
      <c r="WAS17" s="209"/>
      <c r="WAT17" s="209"/>
      <c r="WAU17" s="209"/>
      <c r="WAV17" s="209"/>
      <c r="WAW17" s="209"/>
      <c r="WAX17" s="209"/>
      <c r="WAY17" s="209"/>
      <c r="WAZ17" s="209"/>
      <c r="WBA17" s="209"/>
      <c r="WBB17" s="209"/>
      <c r="WBC17" s="209"/>
      <c r="WBD17" s="209"/>
      <c r="WBE17" s="209"/>
      <c r="WBF17" s="209"/>
      <c r="WBG17" s="209"/>
      <c r="WBH17" s="209"/>
      <c r="WBI17" s="209"/>
      <c r="WBJ17" s="209"/>
      <c r="WBK17" s="209"/>
      <c r="WBL17" s="209"/>
      <c r="WBM17" s="209"/>
      <c r="WBN17" s="209"/>
      <c r="WBO17" s="209"/>
      <c r="WBP17" s="209"/>
      <c r="WBQ17" s="209"/>
      <c r="WBR17" s="209"/>
      <c r="WBS17" s="209"/>
      <c r="WBT17" s="209"/>
      <c r="WBU17" s="209"/>
      <c r="WBV17" s="209"/>
      <c r="WBW17" s="209"/>
      <c r="WBX17" s="209"/>
      <c r="WBY17" s="209"/>
      <c r="WBZ17" s="209"/>
      <c r="WCA17" s="209"/>
      <c r="WCB17" s="209"/>
      <c r="WCC17" s="209"/>
      <c r="WCD17" s="209"/>
      <c r="WCE17" s="209"/>
      <c r="WCF17" s="209"/>
      <c r="WCG17" s="209"/>
      <c r="WCH17" s="209"/>
      <c r="WCI17" s="209"/>
      <c r="WCJ17" s="209"/>
      <c r="WCK17" s="209"/>
      <c r="WCL17" s="209"/>
      <c r="WCM17" s="209"/>
      <c r="WCN17" s="209"/>
      <c r="WCO17" s="209"/>
      <c r="WCP17" s="209"/>
      <c r="WCQ17" s="209"/>
      <c r="WCR17" s="209"/>
      <c r="WCS17" s="209"/>
      <c r="WCT17" s="209"/>
      <c r="WCU17" s="209"/>
      <c r="WCV17" s="209"/>
      <c r="WCW17" s="209"/>
      <c r="WCX17" s="209"/>
      <c r="WCY17" s="209"/>
      <c r="WCZ17" s="209"/>
      <c r="WDA17" s="209"/>
      <c r="WDB17" s="209"/>
      <c r="WDC17" s="209"/>
      <c r="WDD17" s="209"/>
      <c r="WDE17" s="209"/>
      <c r="WDF17" s="209"/>
      <c r="WDG17" s="209"/>
      <c r="WDH17" s="209"/>
      <c r="WDI17" s="209"/>
      <c r="WDJ17" s="209"/>
      <c r="WDK17" s="209"/>
      <c r="WDL17" s="209"/>
      <c r="WDM17" s="209"/>
      <c r="WDN17" s="209"/>
      <c r="WDO17" s="209"/>
      <c r="WDP17" s="209"/>
      <c r="WDQ17" s="209"/>
      <c r="WDR17" s="209"/>
      <c r="WDS17" s="209"/>
      <c r="WDT17" s="209"/>
      <c r="WDU17" s="209"/>
      <c r="WDV17" s="209"/>
      <c r="WDW17" s="209"/>
      <c r="WDX17" s="209"/>
      <c r="WDY17" s="209"/>
      <c r="WDZ17" s="209"/>
      <c r="WEA17" s="209"/>
      <c r="WEB17" s="209"/>
      <c r="WEC17" s="209"/>
      <c r="WED17" s="209"/>
      <c r="WEE17" s="209"/>
      <c r="WEF17" s="209"/>
      <c r="WEG17" s="209"/>
      <c r="WEH17" s="209"/>
      <c r="WEI17" s="209"/>
      <c r="WEJ17" s="209"/>
      <c r="WEK17" s="209"/>
      <c r="WEL17" s="209"/>
      <c r="WEM17" s="209"/>
      <c r="WEN17" s="209"/>
      <c r="WEO17" s="209"/>
      <c r="WEP17" s="209"/>
      <c r="WEQ17" s="209"/>
      <c r="WER17" s="209"/>
      <c r="WES17" s="209"/>
      <c r="WET17" s="209"/>
      <c r="WEU17" s="209"/>
      <c r="WEV17" s="209"/>
      <c r="WEW17" s="209"/>
      <c r="WEX17" s="209"/>
      <c r="WEY17" s="209"/>
      <c r="WEZ17" s="209"/>
      <c r="WFA17" s="209"/>
      <c r="WFB17" s="209"/>
      <c r="WFC17" s="209"/>
      <c r="WFD17" s="209"/>
      <c r="WFE17" s="209"/>
      <c r="WFF17" s="209"/>
      <c r="WFG17" s="209"/>
      <c r="WFH17" s="209"/>
      <c r="WFI17" s="209"/>
      <c r="WFJ17" s="209"/>
      <c r="WFK17" s="209"/>
      <c r="WFL17" s="209"/>
      <c r="WFM17" s="209"/>
      <c r="WFN17" s="209"/>
      <c r="WFO17" s="209"/>
      <c r="WFP17" s="209"/>
      <c r="WFQ17" s="209"/>
      <c r="WFR17" s="209"/>
      <c r="WFS17" s="209"/>
      <c r="WFT17" s="209"/>
      <c r="WFU17" s="209"/>
      <c r="WFV17" s="209"/>
      <c r="WFW17" s="209"/>
      <c r="WFX17" s="209"/>
      <c r="WFY17" s="209"/>
      <c r="WFZ17" s="209"/>
      <c r="WGA17" s="209"/>
      <c r="WGB17" s="209"/>
      <c r="WGC17" s="209"/>
      <c r="WGD17" s="209"/>
      <c r="WGE17" s="209"/>
      <c r="WGF17" s="209"/>
      <c r="WGG17" s="209"/>
      <c r="WGH17" s="209"/>
      <c r="WGI17" s="209"/>
      <c r="WGJ17" s="209"/>
      <c r="WGK17" s="209"/>
      <c r="WGL17" s="209"/>
      <c r="WGM17" s="209"/>
      <c r="WGN17" s="209"/>
      <c r="WGO17" s="209"/>
      <c r="WGP17" s="209"/>
      <c r="WGQ17" s="209"/>
      <c r="WGR17" s="209"/>
      <c r="WGS17" s="209"/>
      <c r="WGT17" s="209"/>
      <c r="WGU17" s="209"/>
      <c r="WGV17" s="209"/>
      <c r="WGW17" s="209"/>
      <c r="WGX17" s="209"/>
      <c r="WGY17" s="209"/>
      <c r="WGZ17" s="209"/>
      <c r="WHA17" s="209"/>
      <c r="WHB17" s="209"/>
      <c r="WHC17" s="209"/>
      <c r="WHD17" s="209"/>
      <c r="WHE17" s="209"/>
      <c r="WHF17" s="209"/>
      <c r="WHG17" s="209"/>
      <c r="WHH17" s="209"/>
      <c r="WHI17" s="209"/>
      <c r="WHJ17" s="209"/>
      <c r="WHK17" s="209"/>
      <c r="WHL17" s="209"/>
      <c r="WHM17" s="209"/>
      <c r="WHN17" s="209"/>
      <c r="WHO17" s="209"/>
      <c r="WHP17" s="209"/>
      <c r="WHQ17" s="209"/>
      <c r="WHR17" s="209"/>
      <c r="WHS17" s="209"/>
      <c r="WHT17" s="209"/>
      <c r="WHU17" s="209"/>
      <c r="WHV17" s="209"/>
      <c r="WHW17" s="209"/>
      <c r="WHX17" s="209"/>
      <c r="WHY17" s="209"/>
      <c r="WHZ17" s="209"/>
      <c r="WIA17" s="209"/>
      <c r="WIB17" s="209"/>
      <c r="WIC17" s="209"/>
      <c r="WID17" s="209"/>
      <c r="WIE17" s="209"/>
      <c r="WIF17" s="209"/>
      <c r="WIG17" s="209"/>
      <c r="WIH17" s="209"/>
      <c r="WII17" s="209"/>
      <c r="WIJ17" s="209"/>
      <c r="WIK17" s="209"/>
      <c r="WIL17" s="209"/>
      <c r="WIM17" s="209"/>
      <c r="WIN17" s="209"/>
      <c r="WIO17" s="209"/>
      <c r="WIP17" s="209"/>
      <c r="WIQ17" s="209"/>
      <c r="WIR17" s="209"/>
      <c r="WIS17" s="209"/>
      <c r="WIT17" s="209"/>
      <c r="WIU17" s="209"/>
      <c r="WIV17" s="209"/>
      <c r="WIW17" s="209"/>
      <c r="WIX17" s="209"/>
      <c r="WIY17" s="209"/>
      <c r="WIZ17" s="209"/>
      <c r="WJA17" s="209"/>
      <c r="WJB17" s="209"/>
      <c r="WJC17" s="209"/>
      <c r="WJD17" s="209"/>
      <c r="WJE17" s="209"/>
      <c r="WJF17" s="209"/>
      <c r="WJG17" s="209"/>
      <c r="WJH17" s="209"/>
      <c r="WJI17" s="209"/>
      <c r="WJJ17" s="209"/>
      <c r="WJK17" s="209"/>
      <c r="WJL17" s="209"/>
      <c r="WJM17" s="209"/>
      <c r="WJN17" s="209"/>
      <c r="WJO17" s="209"/>
      <c r="WJP17" s="209"/>
      <c r="WJQ17" s="209"/>
      <c r="WJR17" s="209"/>
      <c r="WJS17" s="209"/>
      <c r="WJT17" s="209"/>
      <c r="WJU17" s="209"/>
      <c r="WJV17" s="209"/>
      <c r="WJW17" s="209"/>
      <c r="WJX17" s="209"/>
      <c r="WJY17" s="209"/>
      <c r="WJZ17" s="209"/>
      <c r="WKA17" s="209"/>
      <c r="WKB17" s="209"/>
      <c r="WKC17" s="209"/>
      <c r="WKD17" s="209"/>
      <c r="WKE17" s="209"/>
      <c r="WKF17" s="209"/>
      <c r="WKG17" s="209"/>
      <c r="WKH17" s="209"/>
      <c r="WKI17" s="209"/>
      <c r="WKJ17" s="209"/>
      <c r="WKK17" s="209"/>
      <c r="WKL17" s="209"/>
      <c r="WKM17" s="209"/>
      <c r="WKN17" s="209"/>
      <c r="WKO17" s="209"/>
      <c r="WKP17" s="209"/>
      <c r="WKQ17" s="209"/>
      <c r="WKR17" s="209"/>
      <c r="WKS17" s="209"/>
      <c r="WKT17" s="209"/>
      <c r="WKU17" s="209"/>
      <c r="WKV17" s="209"/>
      <c r="WKW17" s="209"/>
      <c r="WKX17" s="209"/>
      <c r="WKY17" s="209"/>
      <c r="WKZ17" s="209"/>
      <c r="WLA17" s="209"/>
      <c r="WLB17" s="209"/>
      <c r="WLC17" s="209"/>
      <c r="WLD17" s="209"/>
      <c r="WLE17" s="209"/>
      <c r="WLF17" s="209"/>
      <c r="WLG17" s="209"/>
      <c r="WLH17" s="209"/>
      <c r="WLI17" s="209"/>
      <c r="WLJ17" s="209"/>
      <c r="WLK17" s="209"/>
      <c r="WLL17" s="209"/>
      <c r="WLM17" s="209"/>
      <c r="WLN17" s="209"/>
      <c r="WLO17" s="209"/>
      <c r="WLP17" s="209"/>
      <c r="WLQ17" s="209"/>
      <c r="WLR17" s="209"/>
      <c r="WLS17" s="209"/>
      <c r="WLT17" s="209"/>
      <c r="WLU17" s="209"/>
      <c r="WLV17" s="209"/>
      <c r="WLW17" s="209"/>
      <c r="WLX17" s="209"/>
      <c r="WLY17" s="209"/>
      <c r="WLZ17" s="209"/>
      <c r="WMA17" s="209"/>
      <c r="WMB17" s="209"/>
      <c r="WMC17" s="209"/>
      <c r="WMD17" s="209"/>
      <c r="WME17" s="209"/>
      <c r="WMF17" s="209"/>
      <c r="WMG17" s="209"/>
      <c r="WMH17" s="209"/>
      <c r="WMI17" s="209"/>
      <c r="WMJ17" s="209"/>
      <c r="WMK17" s="209"/>
      <c r="WML17" s="209"/>
      <c r="WMM17" s="209"/>
      <c r="WMN17" s="209"/>
      <c r="WMO17" s="209"/>
      <c r="WMP17" s="209"/>
      <c r="WMQ17" s="209"/>
      <c r="WMR17" s="209"/>
      <c r="WMS17" s="209"/>
      <c r="WMT17" s="209"/>
      <c r="WMU17" s="209"/>
      <c r="WMV17" s="209"/>
      <c r="WMW17" s="209"/>
      <c r="WMX17" s="209"/>
      <c r="WMY17" s="209"/>
      <c r="WMZ17" s="209"/>
      <c r="WNA17" s="209"/>
      <c r="WNB17" s="209"/>
      <c r="WNC17" s="209"/>
      <c r="WND17" s="209"/>
      <c r="WNE17" s="209"/>
      <c r="WNF17" s="209"/>
      <c r="WNG17" s="209"/>
      <c r="WNH17" s="209"/>
      <c r="WNI17" s="209"/>
      <c r="WNJ17" s="209"/>
      <c r="WNK17" s="209"/>
      <c r="WNL17" s="209"/>
      <c r="WNM17" s="209"/>
      <c r="WNN17" s="209"/>
      <c r="WNO17" s="209"/>
      <c r="WNP17" s="209"/>
      <c r="WNQ17" s="209"/>
      <c r="WNR17" s="209"/>
      <c r="WNS17" s="209"/>
      <c r="WNT17" s="209"/>
      <c r="WNU17" s="209"/>
      <c r="WNV17" s="209"/>
      <c r="WNW17" s="209"/>
      <c r="WNX17" s="209"/>
      <c r="WNY17" s="209"/>
      <c r="WNZ17" s="209"/>
      <c r="WOA17" s="209"/>
      <c r="WOB17" s="209"/>
      <c r="WOC17" s="209"/>
      <c r="WOD17" s="209"/>
      <c r="WOE17" s="209"/>
      <c r="WOF17" s="209"/>
      <c r="WOG17" s="209"/>
      <c r="WOH17" s="209"/>
      <c r="WOI17" s="209"/>
      <c r="WOJ17" s="209"/>
      <c r="WOK17" s="209"/>
      <c r="WOL17" s="209"/>
      <c r="WOM17" s="209"/>
      <c r="WON17" s="209"/>
      <c r="WOO17" s="209"/>
      <c r="WOP17" s="209"/>
      <c r="WOQ17" s="209"/>
      <c r="WOR17" s="209"/>
      <c r="WOS17" s="209"/>
      <c r="WOT17" s="209"/>
      <c r="WOU17" s="209"/>
      <c r="WOV17" s="209"/>
      <c r="WOW17" s="209"/>
      <c r="WOX17" s="209"/>
      <c r="WOY17" s="209"/>
      <c r="WOZ17" s="209"/>
      <c r="WPA17" s="209"/>
      <c r="WPB17" s="209"/>
      <c r="WPC17" s="209"/>
      <c r="WPD17" s="209"/>
      <c r="WPE17" s="209"/>
      <c r="WPF17" s="209"/>
      <c r="WPG17" s="209"/>
      <c r="WPH17" s="209"/>
      <c r="WPI17" s="209"/>
      <c r="WPJ17" s="209"/>
      <c r="WPK17" s="209"/>
      <c r="WPL17" s="209"/>
      <c r="WPM17" s="209"/>
      <c r="WPN17" s="209"/>
      <c r="WPO17" s="209"/>
      <c r="WPP17" s="209"/>
      <c r="WPQ17" s="209"/>
      <c r="WPR17" s="209"/>
      <c r="WPS17" s="209"/>
      <c r="WPT17" s="209"/>
      <c r="WPU17" s="209"/>
      <c r="WPV17" s="209"/>
      <c r="WPW17" s="209"/>
      <c r="WPX17" s="209"/>
      <c r="WPY17" s="209"/>
      <c r="WPZ17" s="209"/>
      <c r="WQA17" s="209"/>
      <c r="WQB17" s="209"/>
      <c r="WQC17" s="209"/>
      <c r="WQD17" s="209"/>
      <c r="WQE17" s="209"/>
      <c r="WQF17" s="209"/>
      <c r="WQG17" s="209"/>
      <c r="WQH17" s="209"/>
      <c r="WQI17" s="209"/>
      <c r="WQJ17" s="209"/>
      <c r="WQK17" s="209"/>
      <c r="WQL17" s="209"/>
      <c r="WQM17" s="209"/>
      <c r="WQN17" s="209"/>
      <c r="WQO17" s="209"/>
      <c r="WQP17" s="209"/>
      <c r="WQQ17" s="209"/>
      <c r="WQR17" s="209"/>
      <c r="WQS17" s="209"/>
      <c r="WQT17" s="209"/>
      <c r="WQU17" s="209"/>
      <c r="WQV17" s="209"/>
      <c r="WQW17" s="209"/>
      <c r="WQX17" s="209"/>
      <c r="WQY17" s="209"/>
      <c r="WQZ17" s="209"/>
      <c r="WRA17" s="209"/>
      <c r="WRB17" s="209"/>
      <c r="WRC17" s="209"/>
      <c r="WRD17" s="209"/>
      <c r="WRE17" s="209"/>
      <c r="WRF17" s="209"/>
      <c r="WRG17" s="209"/>
      <c r="WRH17" s="209"/>
      <c r="WRI17" s="209"/>
      <c r="WRJ17" s="209"/>
      <c r="WRK17" s="209"/>
      <c r="WRL17" s="209"/>
      <c r="WRM17" s="209"/>
      <c r="WRN17" s="209"/>
      <c r="WRO17" s="209"/>
      <c r="WRP17" s="209"/>
      <c r="WRQ17" s="209"/>
      <c r="WRR17" s="209"/>
      <c r="WRS17" s="209"/>
      <c r="WRT17" s="209"/>
      <c r="WRU17" s="209"/>
      <c r="WRV17" s="209"/>
      <c r="WRW17" s="209"/>
      <c r="WRX17" s="209"/>
      <c r="WRY17" s="209"/>
      <c r="WRZ17" s="209"/>
      <c r="WSA17" s="209"/>
      <c r="WSB17" s="209"/>
      <c r="WSC17" s="209"/>
      <c r="WSD17" s="209"/>
      <c r="WSE17" s="209"/>
      <c r="WSF17" s="209"/>
      <c r="WSG17" s="209"/>
      <c r="WSH17" s="209"/>
      <c r="WSI17" s="209"/>
      <c r="WSJ17" s="209"/>
      <c r="WSK17" s="209"/>
      <c r="WSL17" s="209"/>
      <c r="WSM17" s="209"/>
      <c r="WSN17" s="209"/>
      <c r="WSO17" s="209"/>
      <c r="WSP17" s="209"/>
      <c r="WSQ17" s="209"/>
      <c r="WSR17" s="209"/>
      <c r="WSS17" s="209"/>
      <c r="WST17" s="209"/>
      <c r="WSU17" s="209"/>
      <c r="WSV17" s="209"/>
      <c r="WSW17" s="209"/>
      <c r="WSX17" s="209"/>
      <c r="WSY17" s="209"/>
      <c r="WSZ17" s="209"/>
      <c r="WTA17" s="209"/>
      <c r="WTB17" s="209"/>
      <c r="WTC17" s="209"/>
      <c r="WTD17" s="209"/>
      <c r="WTE17" s="209"/>
      <c r="WTF17" s="209"/>
      <c r="WTG17" s="209"/>
      <c r="WTH17" s="209"/>
      <c r="WTI17" s="209"/>
      <c r="WTJ17" s="209"/>
      <c r="WTK17" s="209"/>
      <c r="WTL17" s="209"/>
      <c r="WTM17" s="209"/>
      <c r="WTN17" s="209"/>
      <c r="WTO17" s="209"/>
      <c r="WTP17" s="209"/>
      <c r="WTQ17" s="209"/>
      <c r="WTR17" s="209"/>
      <c r="WTS17" s="209"/>
      <c r="WTT17" s="209"/>
      <c r="WTU17" s="209"/>
      <c r="WTV17" s="209"/>
      <c r="WTW17" s="209"/>
      <c r="WTX17" s="209"/>
      <c r="WTY17" s="209"/>
      <c r="WTZ17" s="209"/>
      <c r="WUA17" s="209"/>
      <c r="WUB17" s="209"/>
      <c r="WUC17" s="209"/>
      <c r="WUD17" s="209"/>
      <c r="WUE17" s="209"/>
      <c r="WUF17" s="209"/>
      <c r="WUG17" s="209"/>
      <c r="WUH17" s="209"/>
      <c r="WUI17" s="209"/>
      <c r="WUJ17" s="209"/>
      <c r="WUK17" s="209"/>
      <c r="WUL17" s="209"/>
      <c r="WUM17" s="209"/>
      <c r="WUN17" s="209"/>
      <c r="WUO17" s="209"/>
      <c r="WUP17" s="209"/>
      <c r="WUQ17" s="209"/>
      <c r="WUR17" s="209"/>
      <c r="WUS17" s="209"/>
      <c r="WUT17" s="209"/>
      <c r="WUU17" s="209"/>
      <c r="WUV17" s="209"/>
      <c r="WUW17" s="209"/>
      <c r="WUX17" s="209"/>
      <c r="WUY17" s="209"/>
      <c r="WUZ17" s="209"/>
      <c r="WVA17" s="209"/>
      <c r="WVB17" s="209"/>
      <c r="WVC17" s="209"/>
      <c r="WVD17" s="209"/>
      <c r="WVE17" s="209"/>
      <c r="WVF17" s="209"/>
      <c r="WVG17" s="209"/>
      <c r="WVH17" s="209"/>
      <c r="WVI17" s="209"/>
      <c r="WVJ17" s="209"/>
      <c r="WVK17" s="209"/>
      <c r="WVL17" s="209"/>
      <c r="WVM17" s="209"/>
      <c r="WVN17" s="209"/>
      <c r="WVO17" s="209"/>
      <c r="WVP17" s="209"/>
      <c r="WVQ17" s="209"/>
      <c r="WVR17" s="209"/>
      <c r="WVS17" s="209"/>
      <c r="WVT17" s="209"/>
      <c r="WVU17" s="209"/>
      <c r="WVV17" s="209"/>
      <c r="WVW17" s="209"/>
      <c r="WVX17" s="209"/>
      <c r="WVY17" s="209"/>
      <c r="WVZ17" s="209"/>
      <c r="WWA17" s="209"/>
      <c r="WWB17" s="209"/>
      <c r="WWC17" s="209"/>
      <c r="WWD17" s="209"/>
      <c r="WWE17" s="209"/>
      <c r="WWF17" s="209"/>
      <c r="WWG17" s="209"/>
      <c r="WWH17" s="209"/>
      <c r="WWI17" s="209"/>
      <c r="WWJ17" s="209"/>
      <c r="WWK17" s="209"/>
      <c r="WWL17" s="209"/>
      <c r="WWM17" s="209"/>
      <c r="WWN17" s="209"/>
      <c r="WWO17" s="209"/>
      <c r="WWP17" s="209"/>
      <c r="WWQ17" s="209"/>
      <c r="WWR17" s="209"/>
      <c r="WWS17" s="209"/>
      <c r="WWT17" s="209"/>
      <c r="WWU17" s="209"/>
      <c r="WWV17" s="209"/>
      <c r="WWW17" s="209"/>
      <c r="WWX17" s="209"/>
      <c r="WWY17" s="209"/>
      <c r="WWZ17" s="209"/>
      <c r="WXA17" s="209"/>
      <c r="WXB17" s="209"/>
      <c r="WXC17" s="209"/>
      <c r="WXD17" s="209"/>
      <c r="WXE17" s="209"/>
      <c r="WXF17" s="209"/>
      <c r="WXG17" s="209"/>
      <c r="WXH17" s="209"/>
      <c r="WXI17" s="209"/>
      <c r="WXJ17" s="209"/>
      <c r="WXK17" s="209"/>
      <c r="WXL17" s="209"/>
      <c r="WXM17" s="209"/>
      <c r="WXN17" s="209"/>
      <c r="WXO17" s="209"/>
      <c r="WXP17" s="209"/>
      <c r="WXQ17" s="209"/>
      <c r="WXR17" s="209"/>
      <c r="WXS17" s="209"/>
      <c r="WXT17" s="209"/>
      <c r="WXU17" s="209"/>
      <c r="WXV17" s="209"/>
      <c r="WXW17" s="209"/>
      <c r="WXX17" s="209"/>
      <c r="WXY17" s="209"/>
      <c r="WXZ17" s="209"/>
      <c r="WYA17" s="209"/>
      <c r="WYB17" s="209"/>
      <c r="WYC17" s="209"/>
      <c r="WYD17" s="209"/>
      <c r="WYE17" s="209"/>
      <c r="WYF17" s="209"/>
      <c r="WYG17" s="209"/>
      <c r="WYH17" s="209"/>
      <c r="WYI17" s="209"/>
      <c r="WYJ17" s="209"/>
      <c r="WYK17" s="209"/>
      <c r="WYL17" s="209"/>
      <c r="WYM17" s="209"/>
      <c r="WYN17" s="209"/>
      <c r="WYO17" s="209"/>
      <c r="WYP17" s="209"/>
      <c r="WYQ17" s="209"/>
      <c r="WYR17" s="209"/>
      <c r="WYS17" s="209"/>
      <c r="WYT17" s="209"/>
      <c r="WYU17" s="209"/>
      <c r="WYV17" s="209"/>
      <c r="WYW17" s="209"/>
      <c r="WYX17" s="209"/>
      <c r="WYY17" s="209"/>
      <c r="WYZ17" s="209"/>
      <c r="WZA17" s="209"/>
      <c r="WZB17" s="209"/>
      <c r="WZC17" s="209"/>
      <c r="WZD17" s="209"/>
      <c r="WZE17" s="209"/>
      <c r="WZF17" s="209"/>
      <c r="WZG17" s="209"/>
      <c r="WZH17" s="209"/>
      <c r="WZI17" s="209"/>
      <c r="WZJ17" s="209"/>
      <c r="WZK17" s="209"/>
      <c r="WZL17" s="209"/>
      <c r="WZM17" s="209"/>
      <c r="WZN17" s="209"/>
      <c r="WZO17" s="209"/>
      <c r="WZP17" s="209"/>
      <c r="WZQ17" s="209"/>
      <c r="WZR17" s="209"/>
      <c r="WZS17" s="209"/>
      <c r="WZT17" s="209"/>
      <c r="WZU17" s="209"/>
      <c r="WZV17" s="209"/>
      <c r="WZW17" s="209"/>
      <c r="WZX17" s="209"/>
      <c r="WZY17" s="209"/>
      <c r="WZZ17" s="209"/>
      <c r="XAA17" s="209"/>
      <c r="XAB17" s="209"/>
      <c r="XAC17" s="209"/>
      <c r="XAD17" s="209"/>
      <c r="XAE17" s="209"/>
      <c r="XAF17" s="209"/>
      <c r="XAG17" s="209"/>
      <c r="XAH17" s="209"/>
      <c r="XAI17" s="209"/>
      <c r="XAJ17" s="209"/>
      <c r="XAK17" s="209"/>
      <c r="XAL17" s="209"/>
      <c r="XAM17" s="209"/>
      <c r="XAN17" s="209"/>
      <c r="XAO17" s="209"/>
      <c r="XAP17" s="209"/>
      <c r="XAQ17" s="209"/>
      <c r="XAR17" s="209"/>
      <c r="XAS17" s="209"/>
      <c r="XAT17" s="209"/>
      <c r="XAU17" s="209"/>
      <c r="XAV17" s="209"/>
      <c r="XAW17" s="209"/>
      <c r="XAX17" s="209"/>
      <c r="XAY17" s="209"/>
      <c r="XAZ17" s="209"/>
      <c r="XBA17" s="209"/>
      <c r="XBB17" s="209"/>
      <c r="XBC17" s="209"/>
      <c r="XBD17" s="209"/>
      <c r="XBE17" s="209"/>
      <c r="XBF17" s="209"/>
      <c r="XBG17" s="209"/>
      <c r="XBH17" s="209"/>
      <c r="XBI17" s="209"/>
      <c r="XBJ17" s="209"/>
      <c r="XBK17" s="209"/>
      <c r="XBL17" s="209"/>
      <c r="XBM17" s="209"/>
      <c r="XBN17" s="209"/>
      <c r="XBO17" s="209"/>
      <c r="XBP17" s="209"/>
      <c r="XBQ17" s="209"/>
      <c r="XBR17" s="209"/>
      <c r="XBS17" s="209"/>
      <c r="XBT17" s="209"/>
      <c r="XBU17" s="209"/>
      <c r="XBV17" s="209"/>
      <c r="XBW17" s="209"/>
      <c r="XBX17" s="209"/>
      <c r="XBY17" s="209"/>
      <c r="XBZ17" s="209"/>
      <c r="XCA17" s="209"/>
      <c r="XCB17" s="209"/>
      <c r="XCC17" s="209"/>
      <c r="XCD17" s="209"/>
      <c r="XCE17" s="209"/>
      <c r="XCF17" s="209"/>
      <c r="XCG17" s="209"/>
      <c r="XCH17" s="209"/>
      <c r="XCI17" s="209"/>
      <c r="XCJ17" s="209"/>
      <c r="XCK17" s="209"/>
      <c r="XCL17" s="209"/>
      <c r="XCM17" s="209"/>
      <c r="XCN17" s="209"/>
      <c r="XCO17" s="209"/>
      <c r="XCP17" s="209"/>
      <c r="XCQ17" s="209"/>
      <c r="XCR17" s="209"/>
      <c r="XCS17" s="209"/>
      <c r="XCT17" s="209"/>
      <c r="XCU17" s="209"/>
      <c r="XCV17" s="209"/>
      <c r="XCW17" s="209"/>
      <c r="XCX17" s="209"/>
      <c r="XCY17" s="209"/>
      <c r="XCZ17" s="209"/>
      <c r="XDA17" s="209"/>
      <c r="XDB17" s="209"/>
      <c r="XDC17" s="209"/>
      <c r="XDD17" s="209"/>
      <c r="XDE17" s="209"/>
      <c r="XDF17" s="209"/>
      <c r="XDG17" s="209"/>
      <c r="XDH17" s="209"/>
      <c r="XDI17" s="209"/>
      <c r="XDJ17" s="209"/>
      <c r="XDK17" s="209"/>
      <c r="XDL17" s="209"/>
      <c r="XDM17" s="209"/>
      <c r="XDN17" s="209"/>
      <c r="XDO17" s="209"/>
      <c r="XDP17" s="209"/>
      <c r="XDQ17" s="209"/>
      <c r="XDR17" s="209"/>
      <c r="XDS17" s="209"/>
      <c r="XDT17" s="209"/>
      <c r="XDU17" s="209"/>
      <c r="XDV17" s="209"/>
      <c r="XDW17" s="209"/>
      <c r="XDX17" s="209"/>
      <c r="XDY17" s="209"/>
      <c r="XDZ17" s="209"/>
      <c r="XEA17" s="209"/>
      <c r="XEB17" s="209"/>
      <c r="XEC17" s="209"/>
      <c r="XED17" s="209"/>
      <c r="XEE17" s="209"/>
      <c r="XEF17" s="209"/>
      <c r="XEG17" s="209"/>
      <c r="XEH17" s="209"/>
      <c r="XEI17" s="209"/>
      <c r="XEJ17" s="209"/>
      <c r="XEK17" s="209"/>
      <c r="XEL17" s="209"/>
      <c r="XEM17" s="209"/>
      <c r="XEN17" s="209"/>
      <c r="XEO17" s="209"/>
      <c r="XEP17" s="209"/>
      <c r="XEQ17" s="209"/>
      <c r="XER17" s="209"/>
      <c r="XES17" s="209"/>
      <c r="XET17" s="209"/>
      <c r="XEU17" s="209"/>
      <c r="XEV17" s="209"/>
      <c r="XEW17" s="209"/>
      <c r="XEX17" s="209"/>
      <c r="XEY17" s="209"/>
      <c r="XEZ17" s="209"/>
      <c r="XFA17" s="209"/>
      <c r="XFB17" s="209"/>
      <c r="XFC17" s="202"/>
      <c r="XFD17" s="202"/>
    </row>
    <row r="18" customFormat="1" ht="36" customHeight="1" spans="1:16384">
      <c r="A18" s="171" t="s">
        <v>1785</v>
      </c>
      <c r="B18" s="577">
        <v>4.44</v>
      </c>
      <c r="C18" s="575">
        <v>5</v>
      </c>
      <c r="D18" s="575"/>
      <c r="E18" s="567">
        <f t="shared" si="3"/>
        <v>-1</v>
      </c>
      <c r="F18" s="234">
        <f t="shared" si="0"/>
        <v>0</v>
      </c>
      <c r="G18" s="201" t="str">
        <f t="shared" si="4"/>
        <v>是</v>
      </c>
      <c r="H18" s="559"/>
      <c r="I18" s="209"/>
      <c r="J18" s="209"/>
      <c r="K18" s="209"/>
      <c r="L18" s="209"/>
      <c r="M18" s="209"/>
      <c r="N18" s="209"/>
      <c r="O18" s="209"/>
      <c r="P18" s="209"/>
      <c r="Q18" s="209"/>
      <c r="R18" s="209"/>
      <c r="S18" s="209"/>
      <c r="T18" s="209"/>
      <c r="U18" s="209"/>
      <c r="V18" s="209"/>
      <c r="W18" s="209"/>
      <c r="X18" s="209"/>
      <c r="Y18" s="209"/>
      <c r="Z18" s="209"/>
      <c r="AA18" s="209"/>
      <c r="AB18" s="209"/>
      <c r="AC18" s="209"/>
      <c r="AD18" s="209"/>
      <c r="AE18" s="209"/>
      <c r="AF18" s="209"/>
      <c r="AG18" s="209"/>
      <c r="AH18" s="209"/>
      <c r="AI18" s="209"/>
      <c r="AJ18" s="209"/>
      <c r="AK18" s="209"/>
      <c r="AL18" s="209"/>
      <c r="AM18" s="209"/>
      <c r="AN18" s="209"/>
      <c r="AO18" s="209"/>
      <c r="AP18" s="209"/>
      <c r="AQ18" s="209"/>
      <c r="AR18" s="209"/>
      <c r="AS18" s="209"/>
      <c r="AT18" s="209"/>
      <c r="AU18" s="209"/>
      <c r="AV18" s="209"/>
      <c r="AW18" s="209"/>
      <c r="AX18" s="209"/>
      <c r="AY18" s="209"/>
      <c r="AZ18" s="209"/>
      <c r="BA18" s="209"/>
      <c r="BB18" s="209"/>
      <c r="BC18" s="209"/>
      <c r="BD18" s="209"/>
      <c r="BE18" s="209"/>
      <c r="BF18" s="209"/>
      <c r="BG18" s="209"/>
      <c r="BH18" s="209"/>
      <c r="BI18" s="209"/>
      <c r="BJ18" s="209"/>
      <c r="BK18" s="209"/>
      <c r="BL18" s="209"/>
      <c r="BM18" s="209"/>
      <c r="BN18" s="209"/>
      <c r="BO18" s="209"/>
      <c r="BP18" s="209"/>
      <c r="BQ18" s="209"/>
      <c r="BR18" s="209"/>
      <c r="BS18" s="209"/>
      <c r="BT18" s="209"/>
      <c r="BU18" s="209"/>
      <c r="BV18" s="209"/>
      <c r="BW18" s="209"/>
      <c r="BX18" s="209"/>
      <c r="BY18" s="209"/>
      <c r="BZ18" s="209"/>
      <c r="CA18" s="209"/>
      <c r="CB18" s="209"/>
      <c r="CC18" s="209"/>
      <c r="CD18" s="209"/>
      <c r="CE18" s="209"/>
      <c r="CF18" s="209"/>
      <c r="CG18" s="209"/>
      <c r="CH18" s="209"/>
      <c r="CI18" s="209"/>
      <c r="CJ18" s="209"/>
      <c r="CK18" s="209"/>
      <c r="CL18" s="209"/>
      <c r="CM18" s="209"/>
      <c r="CN18" s="209"/>
      <c r="CO18" s="209"/>
      <c r="CP18" s="209"/>
      <c r="CQ18" s="209"/>
      <c r="CR18" s="209"/>
      <c r="CS18" s="209"/>
      <c r="CT18" s="209"/>
      <c r="CU18" s="209"/>
      <c r="CV18" s="209"/>
      <c r="CW18" s="209"/>
      <c r="CX18" s="209"/>
      <c r="CY18" s="209"/>
      <c r="CZ18" s="209"/>
      <c r="DA18" s="209"/>
      <c r="DB18" s="209"/>
      <c r="DC18" s="209"/>
      <c r="DD18" s="209"/>
      <c r="DE18" s="209"/>
      <c r="DF18" s="209"/>
      <c r="DG18" s="209"/>
      <c r="DH18" s="209"/>
      <c r="DI18" s="209"/>
      <c r="DJ18" s="209"/>
      <c r="DK18" s="209"/>
      <c r="DL18" s="209"/>
      <c r="DM18" s="209"/>
      <c r="DN18" s="209"/>
      <c r="DO18" s="209"/>
      <c r="DP18" s="209"/>
      <c r="DQ18" s="209"/>
      <c r="DR18" s="209"/>
      <c r="DS18" s="209"/>
      <c r="DT18" s="209"/>
      <c r="DU18" s="209"/>
      <c r="DV18" s="209"/>
      <c r="DW18" s="209"/>
      <c r="DX18" s="209"/>
      <c r="DY18" s="209"/>
      <c r="DZ18" s="209"/>
      <c r="EA18" s="209"/>
      <c r="EB18" s="209"/>
      <c r="EC18" s="209"/>
      <c r="ED18" s="209"/>
      <c r="EE18" s="209"/>
      <c r="EF18" s="209"/>
      <c r="EG18" s="209"/>
      <c r="EH18" s="209"/>
      <c r="EI18" s="209"/>
      <c r="EJ18" s="209"/>
      <c r="EK18" s="209"/>
      <c r="EL18" s="209"/>
      <c r="EM18" s="209"/>
      <c r="EN18" s="209"/>
      <c r="EO18" s="209"/>
      <c r="EP18" s="209"/>
      <c r="EQ18" s="209"/>
      <c r="ER18" s="209"/>
      <c r="ES18" s="209"/>
      <c r="ET18" s="209"/>
      <c r="EU18" s="209"/>
      <c r="EV18" s="209"/>
      <c r="EW18" s="209"/>
      <c r="EX18" s="209"/>
      <c r="EY18" s="209"/>
      <c r="EZ18" s="209"/>
      <c r="FA18" s="209"/>
      <c r="FB18" s="209"/>
      <c r="FC18" s="209"/>
      <c r="FD18" s="209"/>
      <c r="FE18" s="209"/>
      <c r="FF18" s="209"/>
      <c r="FG18" s="209"/>
      <c r="FH18" s="209"/>
      <c r="FI18" s="209"/>
      <c r="FJ18" s="209"/>
      <c r="FK18" s="209"/>
      <c r="FL18" s="209"/>
      <c r="FM18" s="209"/>
      <c r="FN18" s="209"/>
      <c r="FO18" s="209"/>
      <c r="FP18" s="209"/>
      <c r="FQ18" s="209"/>
      <c r="FR18" s="209"/>
      <c r="FS18" s="209"/>
      <c r="FT18" s="209"/>
      <c r="FU18" s="209"/>
      <c r="FV18" s="209"/>
      <c r="FW18" s="209"/>
      <c r="FX18" s="209"/>
      <c r="FY18" s="209"/>
      <c r="FZ18" s="209"/>
      <c r="GA18" s="209"/>
      <c r="GB18" s="209"/>
      <c r="GC18" s="209"/>
      <c r="GD18" s="209"/>
      <c r="GE18" s="209"/>
      <c r="GF18" s="209"/>
      <c r="GG18" s="209"/>
      <c r="GH18" s="209"/>
      <c r="GI18" s="209"/>
      <c r="GJ18" s="209"/>
      <c r="GK18" s="209"/>
      <c r="GL18" s="209"/>
      <c r="GM18" s="209"/>
      <c r="GN18" s="209"/>
      <c r="GO18" s="209"/>
      <c r="GP18" s="209"/>
      <c r="GQ18" s="209"/>
      <c r="GR18" s="209"/>
      <c r="GS18" s="209"/>
      <c r="GT18" s="209"/>
      <c r="GU18" s="209"/>
      <c r="GV18" s="209"/>
      <c r="GW18" s="209"/>
      <c r="GX18" s="209"/>
      <c r="GY18" s="209"/>
      <c r="GZ18" s="209"/>
      <c r="HA18" s="209"/>
      <c r="HB18" s="209"/>
      <c r="HC18" s="209"/>
      <c r="HD18" s="209"/>
      <c r="HE18" s="209"/>
      <c r="HF18" s="209"/>
      <c r="HG18" s="209"/>
      <c r="HH18" s="209"/>
      <c r="HI18" s="209"/>
      <c r="HJ18" s="209"/>
      <c r="HK18" s="209"/>
      <c r="HL18" s="209"/>
      <c r="HM18" s="209"/>
      <c r="HN18" s="209"/>
      <c r="HO18" s="209"/>
      <c r="HP18" s="209"/>
      <c r="HQ18" s="209"/>
      <c r="HR18" s="209"/>
      <c r="HS18" s="209"/>
      <c r="HT18" s="209"/>
      <c r="HU18" s="209"/>
      <c r="HV18" s="209"/>
      <c r="HW18" s="209"/>
      <c r="HX18" s="209"/>
      <c r="HY18" s="209"/>
      <c r="HZ18" s="209"/>
      <c r="IA18" s="209"/>
      <c r="IB18" s="209"/>
      <c r="IC18" s="209"/>
      <c r="ID18" s="209"/>
      <c r="IE18" s="209"/>
      <c r="IF18" s="209"/>
      <c r="IG18" s="209"/>
      <c r="IH18" s="209"/>
      <c r="II18" s="209"/>
      <c r="IJ18" s="209"/>
      <c r="IK18" s="209"/>
      <c r="IL18" s="209"/>
      <c r="IM18" s="209"/>
      <c r="IN18" s="209"/>
      <c r="IO18" s="209"/>
      <c r="IP18" s="209"/>
      <c r="IQ18" s="209"/>
      <c r="IR18" s="209"/>
      <c r="IS18" s="209"/>
      <c r="IT18" s="209"/>
      <c r="IU18" s="209"/>
      <c r="IV18" s="209"/>
      <c r="IW18" s="209"/>
      <c r="IX18" s="209"/>
      <c r="IY18" s="209"/>
      <c r="IZ18" s="209"/>
      <c r="JA18" s="209"/>
      <c r="JB18" s="209"/>
      <c r="JC18" s="209"/>
      <c r="JD18" s="209"/>
      <c r="JE18" s="209"/>
      <c r="JF18" s="209"/>
      <c r="JG18" s="209"/>
      <c r="JH18" s="209"/>
      <c r="JI18" s="209"/>
      <c r="JJ18" s="209"/>
      <c r="JK18" s="209"/>
      <c r="JL18" s="209"/>
      <c r="JM18" s="209"/>
      <c r="JN18" s="209"/>
      <c r="JO18" s="209"/>
      <c r="JP18" s="209"/>
      <c r="JQ18" s="209"/>
      <c r="JR18" s="209"/>
      <c r="JS18" s="209"/>
      <c r="JT18" s="209"/>
      <c r="JU18" s="209"/>
      <c r="JV18" s="209"/>
      <c r="JW18" s="209"/>
      <c r="JX18" s="209"/>
      <c r="JY18" s="209"/>
      <c r="JZ18" s="209"/>
      <c r="KA18" s="209"/>
      <c r="KB18" s="209"/>
      <c r="KC18" s="209"/>
      <c r="KD18" s="209"/>
      <c r="KE18" s="209"/>
      <c r="KF18" s="209"/>
      <c r="KG18" s="209"/>
      <c r="KH18" s="209"/>
      <c r="KI18" s="209"/>
      <c r="KJ18" s="209"/>
      <c r="KK18" s="209"/>
      <c r="KL18" s="209"/>
      <c r="KM18" s="209"/>
      <c r="KN18" s="209"/>
      <c r="KO18" s="209"/>
      <c r="KP18" s="209"/>
      <c r="KQ18" s="209"/>
      <c r="KR18" s="209"/>
      <c r="KS18" s="209"/>
      <c r="KT18" s="209"/>
      <c r="KU18" s="209"/>
      <c r="KV18" s="209"/>
      <c r="KW18" s="209"/>
      <c r="KX18" s="209"/>
      <c r="KY18" s="209"/>
      <c r="KZ18" s="209"/>
      <c r="LA18" s="209"/>
      <c r="LB18" s="209"/>
      <c r="LC18" s="209"/>
      <c r="LD18" s="209"/>
      <c r="LE18" s="209"/>
      <c r="LF18" s="209"/>
      <c r="LG18" s="209"/>
      <c r="LH18" s="209"/>
      <c r="LI18" s="209"/>
      <c r="LJ18" s="209"/>
      <c r="LK18" s="209"/>
      <c r="LL18" s="209"/>
      <c r="LM18" s="209"/>
      <c r="LN18" s="209"/>
      <c r="LO18" s="209"/>
      <c r="LP18" s="209"/>
      <c r="LQ18" s="209"/>
      <c r="LR18" s="209"/>
      <c r="LS18" s="209"/>
      <c r="LT18" s="209"/>
      <c r="LU18" s="209"/>
      <c r="LV18" s="209"/>
      <c r="LW18" s="209"/>
      <c r="LX18" s="209"/>
      <c r="LY18" s="209"/>
      <c r="LZ18" s="209"/>
      <c r="MA18" s="209"/>
      <c r="MB18" s="209"/>
      <c r="MC18" s="209"/>
      <c r="MD18" s="209"/>
      <c r="ME18" s="209"/>
      <c r="MF18" s="209"/>
      <c r="MG18" s="209"/>
      <c r="MH18" s="209"/>
      <c r="MI18" s="209"/>
      <c r="MJ18" s="209"/>
      <c r="MK18" s="209"/>
      <c r="ML18" s="209"/>
      <c r="MM18" s="209"/>
      <c r="MN18" s="209"/>
      <c r="MO18" s="209"/>
      <c r="MP18" s="209"/>
      <c r="MQ18" s="209"/>
      <c r="MR18" s="209"/>
      <c r="MS18" s="209"/>
      <c r="MT18" s="209"/>
      <c r="MU18" s="209"/>
      <c r="MV18" s="209"/>
      <c r="MW18" s="209"/>
      <c r="MX18" s="209"/>
      <c r="MY18" s="209"/>
      <c r="MZ18" s="209"/>
      <c r="NA18" s="209"/>
      <c r="NB18" s="209"/>
      <c r="NC18" s="209"/>
      <c r="ND18" s="209"/>
      <c r="NE18" s="209"/>
      <c r="NF18" s="209"/>
      <c r="NG18" s="209"/>
      <c r="NH18" s="209"/>
      <c r="NI18" s="209"/>
      <c r="NJ18" s="209"/>
      <c r="NK18" s="209"/>
      <c r="NL18" s="209"/>
      <c r="NM18" s="209"/>
      <c r="NN18" s="209"/>
      <c r="NO18" s="209"/>
      <c r="NP18" s="209"/>
      <c r="NQ18" s="209"/>
      <c r="NR18" s="209"/>
      <c r="NS18" s="209"/>
      <c r="NT18" s="209"/>
      <c r="NU18" s="209"/>
      <c r="NV18" s="209"/>
      <c r="NW18" s="209"/>
      <c r="NX18" s="209"/>
      <c r="NY18" s="209"/>
      <c r="NZ18" s="209"/>
      <c r="OA18" s="209"/>
      <c r="OB18" s="209"/>
      <c r="OC18" s="209"/>
      <c r="OD18" s="209"/>
      <c r="OE18" s="209"/>
      <c r="OF18" s="209"/>
      <c r="OG18" s="209"/>
      <c r="OH18" s="209"/>
      <c r="OI18" s="209"/>
      <c r="OJ18" s="209"/>
      <c r="OK18" s="209"/>
      <c r="OL18" s="209"/>
      <c r="OM18" s="209"/>
      <c r="ON18" s="209"/>
      <c r="OO18" s="209"/>
      <c r="OP18" s="209"/>
      <c r="OQ18" s="209"/>
      <c r="OR18" s="209"/>
      <c r="OS18" s="209"/>
      <c r="OT18" s="209"/>
      <c r="OU18" s="209"/>
      <c r="OV18" s="209"/>
      <c r="OW18" s="209"/>
      <c r="OX18" s="209"/>
      <c r="OY18" s="209"/>
      <c r="OZ18" s="209"/>
      <c r="PA18" s="209"/>
      <c r="PB18" s="209"/>
      <c r="PC18" s="209"/>
      <c r="PD18" s="209"/>
      <c r="PE18" s="209"/>
      <c r="PF18" s="209"/>
      <c r="PG18" s="209"/>
      <c r="PH18" s="209"/>
      <c r="PI18" s="209"/>
      <c r="PJ18" s="209"/>
      <c r="PK18" s="209"/>
      <c r="PL18" s="209"/>
      <c r="PM18" s="209"/>
      <c r="PN18" s="209"/>
      <c r="PO18" s="209"/>
      <c r="PP18" s="209"/>
      <c r="PQ18" s="209"/>
      <c r="PR18" s="209"/>
      <c r="PS18" s="209"/>
      <c r="PT18" s="209"/>
      <c r="PU18" s="209"/>
      <c r="PV18" s="209"/>
      <c r="PW18" s="209"/>
      <c r="PX18" s="209"/>
      <c r="PY18" s="209"/>
      <c r="PZ18" s="209"/>
      <c r="QA18" s="209"/>
      <c r="QB18" s="209"/>
      <c r="QC18" s="209"/>
      <c r="QD18" s="209"/>
      <c r="QE18" s="209"/>
      <c r="QF18" s="209"/>
      <c r="QG18" s="209"/>
      <c r="QH18" s="209"/>
      <c r="QI18" s="209"/>
      <c r="QJ18" s="209"/>
      <c r="QK18" s="209"/>
      <c r="QL18" s="209"/>
      <c r="QM18" s="209"/>
      <c r="QN18" s="209"/>
      <c r="QO18" s="209"/>
      <c r="QP18" s="209"/>
      <c r="QQ18" s="209"/>
      <c r="QR18" s="209"/>
      <c r="QS18" s="209"/>
      <c r="QT18" s="209"/>
      <c r="QU18" s="209"/>
      <c r="QV18" s="209"/>
      <c r="QW18" s="209"/>
      <c r="QX18" s="209"/>
      <c r="QY18" s="209"/>
      <c r="QZ18" s="209"/>
      <c r="RA18" s="209"/>
      <c r="RB18" s="209"/>
      <c r="RC18" s="209"/>
      <c r="RD18" s="209"/>
      <c r="RE18" s="209"/>
      <c r="RF18" s="209"/>
      <c r="RG18" s="209"/>
      <c r="RH18" s="209"/>
      <c r="RI18" s="209"/>
      <c r="RJ18" s="209"/>
      <c r="RK18" s="209"/>
      <c r="RL18" s="209"/>
      <c r="RM18" s="209"/>
      <c r="RN18" s="209"/>
      <c r="RO18" s="209"/>
      <c r="RP18" s="209"/>
      <c r="RQ18" s="209"/>
      <c r="RR18" s="209"/>
      <c r="RS18" s="209"/>
      <c r="RT18" s="209"/>
      <c r="RU18" s="209"/>
      <c r="RV18" s="209"/>
      <c r="RW18" s="209"/>
      <c r="RX18" s="209"/>
      <c r="RY18" s="209"/>
      <c r="RZ18" s="209"/>
      <c r="SA18" s="209"/>
      <c r="SB18" s="209"/>
      <c r="SC18" s="209"/>
      <c r="SD18" s="209"/>
      <c r="SE18" s="209"/>
      <c r="SF18" s="209"/>
      <c r="SG18" s="209"/>
      <c r="SH18" s="209"/>
      <c r="SI18" s="209"/>
      <c r="SJ18" s="209"/>
      <c r="SK18" s="209"/>
      <c r="SL18" s="209"/>
      <c r="SM18" s="209"/>
      <c r="SN18" s="209"/>
      <c r="SO18" s="209"/>
      <c r="SP18" s="209"/>
      <c r="SQ18" s="209"/>
      <c r="SR18" s="209"/>
      <c r="SS18" s="209"/>
      <c r="ST18" s="209"/>
      <c r="SU18" s="209"/>
      <c r="SV18" s="209"/>
      <c r="SW18" s="209"/>
      <c r="SX18" s="209"/>
      <c r="SY18" s="209"/>
      <c r="SZ18" s="209"/>
      <c r="TA18" s="209"/>
      <c r="TB18" s="209"/>
      <c r="TC18" s="209"/>
      <c r="TD18" s="209"/>
      <c r="TE18" s="209"/>
      <c r="TF18" s="209"/>
      <c r="TG18" s="209"/>
      <c r="TH18" s="209"/>
      <c r="TI18" s="209"/>
      <c r="TJ18" s="209"/>
      <c r="TK18" s="209"/>
      <c r="TL18" s="209"/>
      <c r="TM18" s="209"/>
      <c r="TN18" s="209"/>
      <c r="TO18" s="209"/>
      <c r="TP18" s="209"/>
      <c r="TQ18" s="209"/>
      <c r="TR18" s="209"/>
      <c r="TS18" s="209"/>
      <c r="TT18" s="209"/>
      <c r="TU18" s="209"/>
      <c r="TV18" s="209"/>
      <c r="TW18" s="209"/>
      <c r="TX18" s="209"/>
      <c r="TY18" s="209"/>
      <c r="TZ18" s="209"/>
      <c r="UA18" s="209"/>
      <c r="UB18" s="209"/>
      <c r="UC18" s="209"/>
      <c r="UD18" s="209"/>
      <c r="UE18" s="209"/>
      <c r="UF18" s="209"/>
      <c r="UG18" s="209"/>
      <c r="UH18" s="209"/>
      <c r="UI18" s="209"/>
      <c r="UJ18" s="209"/>
      <c r="UK18" s="209"/>
      <c r="UL18" s="209"/>
      <c r="UM18" s="209"/>
      <c r="UN18" s="209"/>
      <c r="UO18" s="209"/>
      <c r="UP18" s="209"/>
      <c r="UQ18" s="209"/>
      <c r="UR18" s="209"/>
      <c r="US18" s="209"/>
      <c r="UT18" s="209"/>
      <c r="UU18" s="209"/>
      <c r="UV18" s="209"/>
      <c r="UW18" s="209"/>
      <c r="UX18" s="209"/>
      <c r="UY18" s="209"/>
      <c r="UZ18" s="209"/>
      <c r="VA18" s="209"/>
      <c r="VB18" s="209"/>
      <c r="VC18" s="209"/>
      <c r="VD18" s="209"/>
      <c r="VE18" s="209"/>
      <c r="VF18" s="209"/>
      <c r="VG18" s="209"/>
      <c r="VH18" s="209"/>
      <c r="VI18" s="209"/>
      <c r="VJ18" s="209"/>
      <c r="VK18" s="209"/>
      <c r="VL18" s="209"/>
      <c r="VM18" s="209"/>
      <c r="VN18" s="209"/>
      <c r="VO18" s="209"/>
      <c r="VP18" s="209"/>
      <c r="VQ18" s="209"/>
      <c r="VR18" s="209"/>
      <c r="VS18" s="209"/>
      <c r="VT18" s="209"/>
      <c r="VU18" s="209"/>
      <c r="VV18" s="209"/>
      <c r="VW18" s="209"/>
      <c r="VX18" s="209"/>
      <c r="VY18" s="209"/>
      <c r="VZ18" s="209"/>
      <c r="WA18" s="209"/>
      <c r="WB18" s="209"/>
      <c r="WC18" s="209"/>
      <c r="WD18" s="209"/>
      <c r="WE18" s="209"/>
      <c r="WF18" s="209"/>
      <c r="WG18" s="209"/>
      <c r="WH18" s="209"/>
      <c r="WI18" s="209"/>
      <c r="WJ18" s="209"/>
      <c r="WK18" s="209"/>
      <c r="WL18" s="209"/>
      <c r="WM18" s="209"/>
      <c r="WN18" s="209"/>
      <c r="WO18" s="209"/>
      <c r="WP18" s="209"/>
      <c r="WQ18" s="209"/>
      <c r="WR18" s="209"/>
      <c r="WS18" s="209"/>
      <c r="WT18" s="209"/>
      <c r="WU18" s="209"/>
      <c r="WV18" s="209"/>
      <c r="WW18" s="209"/>
      <c r="WX18" s="209"/>
      <c r="WY18" s="209"/>
      <c r="WZ18" s="209"/>
      <c r="XA18" s="209"/>
      <c r="XB18" s="209"/>
      <c r="XC18" s="209"/>
      <c r="XD18" s="209"/>
      <c r="XE18" s="209"/>
      <c r="XF18" s="209"/>
      <c r="XG18" s="209"/>
      <c r="XH18" s="209"/>
      <c r="XI18" s="209"/>
      <c r="XJ18" s="209"/>
      <c r="XK18" s="209"/>
      <c r="XL18" s="209"/>
      <c r="XM18" s="209"/>
      <c r="XN18" s="209"/>
      <c r="XO18" s="209"/>
      <c r="XP18" s="209"/>
      <c r="XQ18" s="209"/>
      <c r="XR18" s="209"/>
      <c r="XS18" s="209"/>
      <c r="XT18" s="209"/>
      <c r="XU18" s="209"/>
      <c r="XV18" s="209"/>
      <c r="XW18" s="209"/>
      <c r="XX18" s="209"/>
      <c r="XY18" s="209"/>
      <c r="XZ18" s="209"/>
      <c r="YA18" s="209"/>
      <c r="YB18" s="209"/>
      <c r="YC18" s="209"/>
      <c r="YD18" s="209"/>
      <c r="YE18" s="209"/>
      <c r="YF18" s="209"/>
      <c r="YG18" s="209"/>
      <c r="YH18" s="209"/>
      <c r="YI18" s="209"/>
      <c r="YJ18" s="209"/>
      <c r="YK18" s="209"/>
      <c r="YL18" s="209"/>
      <c r="YM18" s="209"/>
      <c r="YN18" s="209"/>
      <c r="YO18" s="209"/>
      <c r="YP18" s="209"/>
      <c r="YQ18" s="209"/>
      <c r="YR18" s="209"/>
      <c r="YS18" s="209"/>
      <c r="YT18" s="209"/>
      <c r="YU18" s="209"/>
      <c r="YV18" s="209"/>
      <c r="YW18" s="209"/>
      <c r="YX18" s="209"/>
      <c r="YY18" s="209"/>
      <c r="YZ18" s="209"/>
      <c r="ZA18" s="209"/>
      <c r="ZB18" s="209"/>
      <c r="ZC18" s="209"/>
      <c r="ZD18" s="209"/>
      <c r="ZE18" s="209"/>
      <c r="ZF18" s="209"/>
      <c r="ZG18" s="209"/>
      <c r="ZH18" s="209"/>
      <c r="ZI18" s="209"/>
      <c r="ZJ18" s="209"/>
      <c r="ZK18" s="209"/>
      <c r="ZL18" s="209"/>
      <c r="ZM18" s="209"/>
      <c r="ZN18" s="209"/>
      <c r="ZO18" s="209"/>
      <c r="ZP18" s="209"/>
      <c r="ZQ18" s="209"/>
      <c r="ZR18" s="209"/>
      <c r="ZS18" s="209"/>
      <c r="ZT18" s="209"/>
      <c r="ZU18" s="209"/>
      <c r="ZV18" s="209"/>
      <c r="ZW18" s="209"/>
      <c r="ZX18" s="209"/>
      <c r="ZY18" s="209"/>
      <c r="ZZ18" s="209"/>
      <c r="AAA18" s="209"/>
      <c r="AAB18" s="209"/>
      <c r="AAC18" s="209"/>
      <c r="AAD18" s="209"/>
      <c r="AAE18" s="209"/>
      <c r="AAF18" s="209"/>
      <c r="AAG18" s="209"/>
      <c r="AAH18" s="209"/>
      <c r="AAI18" s="209"/>
      <c r="AAJ18" s="209"/>
      <c r="AAK18" s="209"/>
      <c r="AAL18" s="209"/>
      <c r="AAM18" s="209"/>
      <c r="AAN18" s="209"/>
      <c r="AAO18" s="209"/>
      <c r="AAP18" s="209"/>
      <c r="AAQ18" s="209"/>
      <c r="AAR18" s="209"/>
      <c r="AAS18" s="209"/>
      <c r="AAT18" s="209"/>
      <c r="AAU18" s="209"/>
      <c r="AAV18" s="209"/>
      <c r="AAW18" s="209"/>
      <c r="AAX18" s="209"/>
      <c r="AAY18" s="209"/>
      <c r="AAZ18" s="209"/>
      <c r="ABA18" s="209"/>
      <c r="ABB18" s="209"/>
      <c r="ABC18" s="209"/>
      <c r="ABD18" s="209"/>
      <c r="ABE18" s="209"/>
      <c r="ABF18" s="209"/>
      <c r="ABG18" s="209"/>
      <c r="ABH18" s="209"/>
      <c r="ABI18" s="209"/>
      <c r="ABJ18" s="209"/>
      <c r="ABK18" s="209"/>
      <c r="ABL18" s="209"/>
      <c r="ABM18" s="209"/>
      <c r="ABN18" s="209"/>
      <c r="ABO18" s="209"/>
      <c r="ABP18" s="209"/>
      <c r="ABQ18" s="209"/>
      <c r="ABR18" s="209"/>
      <c r="ABS18" s="209"/>
      <c r="ABT18" s="209"/>
      <c r="ABU18" s="209"/>
      <c r="ABV18" s="209"/>
      <c r="ABW18" s="209"/>
      <c r="ABX18" s="209"/>
      <c r="ABY18" s="209"/>
      <c r="ABZ18" s="209"/>
      <c r="ACA18" s="209"/>
      <c r="ACB18" s="209"/>
      <c r="ACC18" s="209"/>
      <c r="ACD18" s="209"/>
      <c r="ACE18" s="209"/>
      <c r="ACF18" s="209"/>
      <c r="ACG18" s="209"/>
      <c r="ACH18" s="209"/>
      <c r="ACI18" s="209"/>
      <c r="ACJ18" s="209"/>
      <c r="ACK18" s="209"/>
      <c r="ACL18" s="209"/>
      <c r="ACM18" s="209"/>
      <c r="ACN18" s="209"/>
      <c r="ACO18" s="209"/>
      <c r="ACP18" s="209"/>
      <c r="ACQ18" s="209"/>
      <c r="ACR18" s="209"/>
      <c r="ACS18" s="209"/>
      <c r="ACT18" s="209"/>
      <c r="ACU18" s="209"/>
      <c r="ACV18" s="209"/>
      <c r="ACW18" s="209"/>
      <c r="ACX18" s="209"/>
      <c r="ACY18" s="209"/>
      <c r="ACZ18" s="209"/>
      <c r="ADA18" s="209"/>
      <c r="ADB18" s="209"/>
      <c r="ADC18" s="209"/>
      <c r="ADD18" s="209"/>
      <c r="ADE18" s="209"/>
      <c r="ADF18" s="209"/>
      <c r="ADG18" s="209"/>
      <c r="ADH18" s="209"/>
      <c r="ADI18" s="209"/>
      <c r="ADJ18" s="209"/>
      <c r="ADK18" s="209"/>
      <c r="ADL18" s="209"/>
      <c r="ADM18" s="209"/>
      <c r="ADN18" s="209"/>
      <c r="ADO18" s="209"/>
      <c r="ADP18" s="209"/>
      <c r="ADQ18" s="209"/>
      <c r="ADR18" s="209"/>
      <c r="ADS18" s="209"/>
      <c r="ADT18" s="209"/>
      <c r="ADU18" s="209"/>
      <c r="ADV18" s="209"/>
      <c r="ADW18" s="209"/>
      <c r="ADX18" s="209"/>
      <c r="ADY18" s="209"/>
      <c r="ADZ18" s="209"/>
      <c r="AEA18" s="209"/>
      <c r="AEB18" s="209"/>
      <c r="AEC18" s="209"/>
      <c r="AED18" s="209"/>
      <c r="AEE18" s="209"/>
      <c r="AEF18" s="209"/>
      <c r="AEG18" s="209"/>
      <c r="AEH18" s="209"/>
      <c r="AEI18" s="209"/>
      <c r="AEJ18" s="209"/>
      <c r="AEK18" s="209"/>
      <c r="AEL18" s="209"/>
      <c r="AEM18" s="209"/>
      <c r="AEN18" s="209"/>
      <c r="AEO18" s="209"/>
      <c r="AEP18" s="209"/>
      <c r="AEQ18" s="209"/>
      <c r="AER18" s="209"/>
      <c r="AES18" s="209"/>
      <c r="AET18" s="209"/>
      <c r="AEU18" s="209"/>
      <c r="AEV18" s="209"/>
      <c r="AEW18" s="209"/>
      <c r="AEX18" s="209"/>
      <c r="AEY18" s="209"/>
      <c r="AEZ18" s="209"/>
      <c r="AFA18" s="209"/>
      <c r="AFB18" s="209"/>
      <c r="AFC18" s="209"/>
      <c r="AFD18" s="209"/>
      <c r="AFE18" s="209"/>
      <c r="AFF18" s="209"/>
      <c r="AFG18" s="209"/>
      <c r="AFH18" s="209"/>
      <c r="AFI18" s="209"/>
      <c r="AFJ18" s="209"/>
      <c r="AFK18" s="209"/>
      <c r="AFL18" s="209"/>
      <c r="AFM18" s="209"/>
      <c r="AFN18" s="209"/>
      <c r="AFO18" s="209"/>
      <c r="AFP18" s="209"/>
      <c r="AFQ18" s="209"/>
      <c r="AFR18" s="209"/>
      <c r="AFS18" s="209"/>
      <c r="AFT18" s="209"/>
      <c r="AFU18" s="209"/>
      <c r="AFV18" s="209"/>
      <c r="AFW18" s="209"/>
      <c r="AFX18" s="209"/>
      <c r="AFY18" s="209"/>
      <c r="AFZ18" s="209"/>
      <c r="AGA18" s="209"/>
      <c r="AGB18" s="209"/>
      <c r="AGC18" s="209"/>
      <c r="AGD18" s="209"/>
      <c r="AGE18" s="209"/>
      <c r="AGF18" s="209"/>
      <c r="AGG18" s="209"/>
      <c r="AGH18" s="209"/>
      <c r="AGI18" s="209"/>
      <c r="AGJ18" s="209"/>
      <c r="AGK18" s="209"/>
      <c r="AGL18" s="209"/>
      <c r="AGM18" s="209"/>
      <c r="AGN18" s="209"/>
      <c r="AGO18" s="209"/>
      <c r="AGP18" s="209"/>
      <c r="AGQ18" s="209"/>
      <c r="AGR18" s="209"/>
      <c r="AGS18" s="209"/>
      <c r="AGT18" s="209"/>
      <c r="AGU18" s="209"/>
      <c r="AGV18" s="209"/>
      <c r="AGW18" s="209"/>
      <c r="AGX18" s="209"/>
      <c r="AGY18" s="209"/>
      <c r="AGZ18" s="209"/>
      <c r="AHA18" s="209"/>
      <c r="AHB18" s="209"/>
      <c r="AHC18" s="209"/>
      <c r="AHD18" s="209"/>
      <c r="AHE18" s="209"/>
      <c r="AHF18" s="209"/>
      <c r="AHG18" s="209"/>
      <c r="AHH18" s="209"/>
      <c r="AHI18" s="209"/>
      <c r="AHJ18" s="209"/>
      <c r="AHK18" s="209"/>
      <c r="AHL18" s="209"/>
      <c r="AHM18" s="209"/>
      <c r="AHN18" s="209"/>
      <c r="AHO18" s="209"/>
      <c r="AHP18" s="209"/>
      <c r="AHQ18" s="209"/>
      <c r="AHR18" s="209"/>
      <c r="AHS18" s="209"/>
      <c r="AHT18" s="209"/>
      <c r="AHU18" s="209"/>
      <c r="AHV18" s="209"/>
      <c r="AHW18" s="209"/>
      <c r="AHX18" s="209"/>
      <c r="AHY18" s="209"/>
      <c r="AHZ18" s="209"/>
      <c r="AIA18" s="209"/>
      <c r="AIB18" s="209"/>
      <c r="AIC18" s="209"/>
      <c r="AID18" s="209"/>
      <c r="AIE18" s="209"/>
      <c r="AIF18" s="209"/>
      <c r="AIG18" s="209"/>
      <c r="AIH18" s="209"/>
      <c r="AII18" s="209"/>
      <c r="AIJ18" s="209"/>
      <c r="AIK18" s="209"/>
      <c r="AIL18" s="209"/>
      <c r="AIM18" s="209"/>
      <c r="AIN18" s="209"/>
      <c r="AIO18" s="209"/>
      <c r="AIP18" s="209"/>
      <c r="AIQ18" s="209"/>
      <c r="AIR18" s="209"/>
      <c r="AIS18" s="209"/>
      <c r="AIT18" s="209"/>
      <c r="AIU18" s="209"/>
      <c r="AIV18" s="209"/>
      <c r="AIW18" s="209"/>
      <c r="AIX18" s="209"/>
      <c r="AIY18" s="209"/>
      <c r="AIZ18" s="209"/>
      <c r="AJA18" s="209"/>
      <c r="AJB18" s="209"/>
      <c r="AJC18" s="209"/>
      <c r="AJD18" s="209"/>
      <c r="AJE18" s="209"/>
      <c r="AJF18" s="209"/>
      <c r="AJG18" s="209"/>
      <c r="AJH18" s="209"/>
      <c r="AJI18" s="209"/>
      <c r="AJJ18" s="209"/>
      <c r="AJK18" s="209"/>
      <c r="AJL18" s="209"/>
      <c r="AJM18" s="209"/>
      <c r="AJN18" s="209"/>
      <c r="AJO18" s="209"/>
      <c r="AJP18" s="209"/>
      <c r="AJQ18" s="209"/>
      <c r="AJR18" s="209"/>
      <c r="AJS18" s="209"/>
      <c r="AJT18" s="209"/>
      <c r="AJU18" s="209"/>
      <c r="AJV18" s="209"/>
      <c r="AJW18" s="209"/>
      <c r="AJX18" s="209"/>
      <c r="AJY18" s="209"/>
      <c r="AJZ18" s="209"/>
      <c r="AKA18" s="209"/>
      <c r="AKB18" s="209"/>
      <c r="AKC18" s="209"/>
      <c r="AKD18" s="209"/>
      <c r="AKE18" s="209"/>
      <c r="AKF18" s="209"/>
      <c r="AKG18" s="209"/>
      <c r="AKH18" s="209"/>
      <c r="AKI18" s="209"/>
      <c r="AKJ18" s="209"/>
      <c r="AKK18" s="209"/>
      <c r="AKL18" s="209"/>
      <c r="AKM18" s="209"/>
      <c r="AKN18" s="209"/>
      <c r="AKO18" s="209"/>
      <c r="AKP18" s="209"/>
      <c r="AKQ18" s="209"/>
      <c r="AKR18" s="209"/>
      <c r="AKS18" s="209"/>
      <c r="AKT18" s="209"/>
      <c r="AKU18" s="209"/>
      <c r="AKV18" s="209"/>
      <c r="AKW18" s="209"/>
      <c r="AKX18" s="209"/>
      <c r="AKY18" s="209"/>
      <c r="AKZ18" s="209"/>
      <c r="ALA18" s="209"/>
      <c r="ALB18" s="209"/>
      <c r="ALC18" s="209"/>
      <c r="ALD18" s="209"/>
      <c r="ALE18" s="209"/>
      <c r="ALF18" s="209"/>
      <c r="ALG18" s="209"/>
      <c r="ALH18" s="209"/>
      <c r="ALI18" s="209"/>
      <c r="ALJ18" s="209"/>
      <c r="ALK18" s="209"/>
      <c r="ALL18" s="209"/>
      <c r="ALM18" s="209"/>
      <c r="ALN18" s="209"/>
      <c r="ALO18" s="209"/>
      <c r="ALP18" s="209"/>
      <c r="ALQ18" s="209"/>
      <c r="ALR18" s="209"/>
      <c r="ALS18" s="209"/>
      <c r="ALT18" s="209"/>
      <c r="ALU18" s="209"/>
      <c r="ALV18" s="209"/>
      <c r="ALW18" s="209"/>
      <c r="ALX18" s="209"/>
      <c r="ALY18" s="209"/>
      <c r="ALZ18" s="209"/>
      <c r="AMA18" s="209"/>
      <c r="AMB18" s="209"/>
      <c r="AMC18" s="209"/>
      <c r="AMD18" s="209"/>
      <c r="AME18" s="209"/>
      <c r="AMF18" s="209"/>
      <c r="AMG18" s="209"/>
      <c r="AMH18" s="209"/>
      <c r="AMI18" s="209"/>
      <c r="AMJ18" s="209"/>
      <c r="AMK18" s="209"/>
      <c r="AML18" s="209"/>
      <c r="AMM18" s="209"/>
      <c r="AMN18" s="209"/>
      <c r="AMO18" s="209"/>
      <c r="AMP18" s="209"/>
      <c r="AMQ18" s="209"/>
      <c r="AMR18" s="209"/>
      <c r="AMS18" s="209"/>
      <c r="AMT18" s="209"/>
      <c r="AMU18" s="209"/>
      <c r="AMV18" s="209"/>
      <c r="AMW18" s="209"/>
      <c r="AMX18" s="209"/>
      <c r="AMY18" s="209"/>
      <c r="AMZ18" s="209"/>
      <c r="ANA18" s="209"/>
      <c r="ANB18" s="209"/>
      <c r="ANC18" s="209"/>
      <c r="AND18" s="209"/>
      <c r="ANE18" s="209"/>
      <c r="ANF18" s="209"/>
      <c r="ANG18" s="209"/>
      <c r="ANH18" s="209"/>
      <c r="ANI18" s="209"/>
      <c r="ANJ18" s="209"/>
      <c r="ANK18" s="209"/>
      <c r="ANL18" s="209"/>
      <c r="ANM18" s="209"/>
      <c r="ANN18" s="209"/>
      <c r="ANO18" s="209"/>
      <c r="ANP18" s="209"/>
      <c r="ANQ18" s="209"/>
      <c r="ANR18" s="209"/>
      <c r="ANS18" s="209"/>
      <c r="ANT18" s="209"/>
      <c r="ANU18" s="209"/>
      <c r="ANV18" s="209"/>
      <c r="ANW18" s="209"/>
      <c r="ANX18" s="209"/>
      <c r="ANY18" s="209"/>
      <c r="ANZ18" s="209"/>
      <c r="AOA18" s="209"/>
      <c r="AOB18" s="209"/>
      <c r="AOC18" s="209"/>
      <c r="AOD18" s="209"/>
      <c r="AOE18" s="209"/>
      <c r="AOF18" s="209"/>
      <c r="AOG18" s="209"/>
      <c r="AOH18" s="209"/>
      <c r="AOI18" s="209"/>
      <c r="AOJ18" s="209"/>
      <c r="AOK18" s="209"/>
      <c r="AOL18" s="209"/>
      <c r="AOM18" s="209"/>
      <c r="AON18" s="209"/>
      <c r="AOO18" s="209"/>
      <c r="AOP18" s="209"/>
      <c r="AOQ18" s="209"/>
      <c r="AOR18" s="209"/>
      <c r="AOS18" s="209"/>
      <c r="AOT18" s="209"/>
      <c r="AOU18" s="209"/>
      <c r="AOV18" s="209"/>
      <c r="AOW18" s="209"/>
      <c r="AOX18" s="209"/>
      <c r="AOY18" s="209"/>
      <c r="AOZ18" s="209"/>
      <c r="APA18" s="209"/>
      <c r="APB18" s="209"/>
      <c r="APC18" s="209"/>
      <c r="APD18" s="209"/>
      <c r="APE18" s="209"/>
      <c r="APF18" s="209"/>
      <c r="APG18" s="209"/>
      <c r="APH18" s="209"/>
      <c r="API18" s="209"/>
      <c r="APJ18" s="209"/>
      <c r="APK18" s="209"/>
      <c r="APL18" s="209"/>
      <c r="APM18" s="209"/>
      <c r="APN18" s="209"/>
      <c r="APO18" s="209"/>
      <c r="APP18" s="209"/>
      <c r="APQ18" s="209"/>
      <c r="APR18" s="209"/>
      <c r="APS18" s="209"/>
      <c r="APT18" s="209"/>
      <c r="APU18" s="209"/>
      <c r="APV18" s="209"/>
      <c r="APW18" s="209"/>
      <c r="APX18" s="209"/>
      <c r="APY18" s="209"/>
      <c r="APZ18" s="209"/>
      <c r="AQA18" s="209"/>
      <c r="AQB18" s="209"/>
      <c r="AQC18" s="209"/>
      <c r="AQD18" s="209"/>
      <c r="AQE18" s="209"/>
      <c r="AQF18" s="209"/>
      <c r="AQG18" s="209"/>
      <c r="AQH18" s="209"/>
      <c r="AQI18" s="209"/>
      <c r="AQJ18" s="209"/>
      <c r="AQK18" s="209"/>
      <c r="AQL18" s="209"/>
      <c r="AQM18" s="209"/>
      <c r="AQN18" s="209"/>
      <c r="AQO18" s="209"/>
      <c r="AQP18" s="209"/>
      <c r="AQQ18" s="209"/>
      <c r="AQR18" s="209"/>
      <c r="AQS18" s="209"/>
      <c r="AQT18" s="209"/>
      <c r="AQU18" s="209"/>
      <c r="AQV18" s="209"/>
      <c r="AQW18" s="209"/>
      <c r="AQX18" s="209"/>
      <c r="AQY18" s="209"/>
      <c r="AQZ18" s="209"/>
      <c r="ARA18" s="209"/>
      <c r="ARB18" s="209"/>
      <c r="ARC18" s="209"/>
      <c r="ARD18" s="209"/>
      <c r="ARE18" s="209"/>
      <c r="ARF18" s="209"/>
      <c r="ARG18" s="209"/>
      <c r="ARH18" s="209"/>
      <c r="ARI18" s="209"/>
      <c r="ARJ18" s="209"/>
      <c r="ARK18" s="209"/>
      <c r="ARL18" s="209"/>
      <c r="ARM18" s="209"/>
      <c r="ARN18" s="209"/>
      <c r="ARO18" s="209"/>
      <c r="ARP18" s="209"/>
      <c r="ARQ18" s="209"/>
      <c r="ARR18" s="209"/>
      <c r="ARS18" s="209"/>
      <c r="ART18" s="209"/>
      <c r="ARU18" s="209"/>
      <c r="ARV18" s="209"/>
      <c r="ARW18" s="209"/>
      <c r="ARX18" s="209"/>
      <c r="ARY18" s="209"/>
      <c r="ARZ18" s="209"/>
      <c r="ASA18" s="209"/>
      <c r="ASB18" s="209"/>
      <c r="ASC18" s="209"/>
      <c r="ASD18" s="209"/>
      <c r="ASE18" s="209"/>
      <c r="ASF18" s="209"/>
      <c r="ASG18" s="209"/>
      <c r="ASH18" s="209"/>
      <c r="ASI18" s="209"/>
      <c r="ASJ18" s="209"/>
      <c r="ASK18" s="209"/>
      <c r="ASL18" s="209"/>
      <c r="ASM18" s="209"/>
      <c r="ASN18" s="209"/>
      <c r="ASO18" s="209"/>
      <c r="ASP18" s="209"/>
      <c r="ASQ18" s="209"/>
      <c r="ASR18" s="209"/>
      <c r="ASS18" s="209"/>
      <c r="AST18" s="209"/>
      <c r="ASU18" s="209"/>
      <c r="ASV18" s="209"/>
      <c r="ASW18" s="209"/>
      <c r="ASX18" s="209"/>
      <c r="ASY18" s="209"/>
      <c r="ASZ18" s="209"/>
      <c r="ATA18" s="209"/>
      <c r="ATB18" s="209"/>
      <c r="ATC18" s="209"/>
      <c r="ATD18" s="209"/>
      <c r="ATE18" s="209"/>
      <c r="ATF18" s="209"/>
      <c r="ATG18" s="209"/>
      <c r="ATH18" s="209"/>
      <c r="ATI18" s="209"/>
      <c r="ATJ18" s="209"/>
      <c r="ATK18" s="209"/>
      <c r="ATL18" s="209"/>
      <c r="ATM18" s="209"/>
      <c r="ATN18" s="209"/>
      <c r="ATO18" s="209"/>
      <c r="ATP18" s="209"/>
      <c r="ATQ18" s="209"/>
      <c r="ATR18" s="209"/>
      <c r="ATS18" s="209"/>
      <c r="ATT18" s="209"/>
      <c r="ATU18" s="209"/>
      <c r="ATV18" s="209"/>
      <c r="ATW18" s="209"/>
      <c r="ATX18" s="209"/>
      <c r="ATY18" s="209"/>
      <c r="ATZ18" s="209"/>
      <c r="AUA18" s="209"/>
      <c r="AUB18" s="209"/>
      <c r="AUC18" s="209"/>
      <c r="AUD18" s="209"/>
      <c r="AUE18" s="209"/>
      <c r="AUF18" s="209"/>
      <c r="AUG18" s="209"/>
      <c r="AUH18" s="209"/>
      <c r="AUI18" s="209"/>
      <c r="AUJ18" s="209"/>
      <c r="AUK18" s="209"/>
      <c r="AUL18" s="209"/>
      <c r="AUM18" s="209"/>
      <c r="AUN18" s="209"/>
      <c r="AUO18" s="209"/>
      <c r="AUP18" s="209"/>
      <c r="AUQ18" s="209"/>
      <c r="AUR18" s="209"/>
      <c r="AUS18" s="209"/>
      <c r="AUT18" s="209"/>
      <c r="AUU18" s="209"/>
      <c r="AUV18" s="209"/>
      <c r="AUW18" s="209"/>
      <c r="AUX18" s="209"/>
      <c r="AUY18" s="209"/>
      <c r="AUZ18" s="209"/>
      <c r="AVA18" s="209"/>
      <c r="AVB18" s="209"/>
      <c r="AVC18" s="209"/>
      <c r="AVD18" s="209"/>
      <c r="AVE18" s="209"/>
      <c r="AVF18" s="209"/>
      <c r="AVG18" s="209"/>
      <c r="AVH18" s="209"/>
      <c r="AVI18" s="209"/>
      <c r="AVJ18" s="209"/>
      <c r="AVK18" s="209"/>
      <c r="AVL18" s="209"/>
      <c r="AVM18" s="209"/>
      <c r="AVN18" s="209"/>
      <c r="AVO18" s="209"/>
      <c r="AVP18" s="209"/>
      <c r="AVQ18" s="209"/>
      <c r="AVR18" s="209"/>
      <c r="AVS18" s="209"/>
      <c r="AVT18" s="209"/>
      <c r="AVU18" s="209"/>
      <c r="AVV18" s="209"/>
      <c r="AVW18" s="209"/>
      <c r="AVX18" s="209"/>
      <c r="AVY18" s="209"/>
      <c r="AVZ18" s="209"/>
      <c r="AWA18" s="209"/>
      <c r="AWB18" s="209"/>
      <c r="AWC18" s="209"/>
      <c r="AWD18" s="209"/>
      <c r="AWE18" s="209"/>
      <c r="AWF18" s="209"/>
      <c r="AWG18" s="209"/>
      <c r="AWH18" s="209"/>
      <c r="AWI18" s="209"/>
      <c r="AWJ18" s="209"/>
      <c r="AWK18" s="209"/>
      <c r="AWL18" s="209"/>
      <c r="AWM18" s="209"/>
      <c r="AWN18" s="209"/>
      <c r="AWO18" s="209"/>
      <c r="AWP18" s="209"/>
      <c r="AWQ18" s="209"/>
      <c r="AWR18" s="209"/>
      <c r="AWS18" s="209"/>
      <c r="AWT18" s="209"/>
      <c r="AWU18" s="209"/>
      <c r="AWV18" s="209"/>
      <c r="AWW18" s="209"/>
      <c r="AWX18" s="209"/>
      <c r="AWY18" s="209"/>
      <c r="AWZ18" s="209"/>
      <c r="AXA18" s="209"/>
      <c r="AXB18" s="209"/>
      <c r="AXC18" s="209"/>
      <c r="AXD18" s="209"/>
      <c r="AXE18" s="209"/>
      <c r="AXF18" s="209"/>
      <c r="AXG18" s="209"/>
      <c r="AXH18" s="209"/>
      <c r="AXI18" s="209"/>
      <c r="AXJ18" s="209"/>
      <c r="AXK18" s="209"/>
      <c r="AXL18" s="209"/>
      <c r="AXM18" s="209"/>
      <c r="AXN18" s="209"/>
      <c r="AXO18" s="209"/>
      <c r="AXP18" s="209"/>
      <c r="AXQ18" s="209"/>
      <c r="AXR18" s="209"/>
      <c r="AXS18" s="209"/>
      <c r="AXT18" s="209"/>
      <c r="AXU18" s="209"/>
      <c r="AXV18" s="209"/>
      <c r="AXW18" s="209"/>
      <c r="AXX18" s="209"/>
      <c r="AXY18" s="209"/>
      <c r="AXZ18" s="209"/>
      <c r="AYA18" s="209"/>
      <c r="AYB18" s="209"/>
      <c r="AYC18" s="209"/>
      <c r="AYD18" s="209"/>
      <c r="AYE18" s="209"/>
      <c r="AYF18" s="209"/>
      <c r="AYG18" s="209"/>
      <c r="AYH18" s="209"/>
      <c r="AYI18" s="209"/>
      <c r="AYJ18" s="209"/>
      <c r="AYK18" s="209"/>
      <c r="AYL18" s="209"/>
      <c r="AYM18" s="209"/>
      <c r="AYN18" s="209"/>
      <c r="AYO18" s="209"/>
      <c r="AYP18" s="209"/>
      <c r="AYQ18" s="209"/>
      <c r="AYR18" s="209"/>
      <c r="AYS18" s="209"/>
      <c r="AYT18" s="209"/>
      <c r="AYU18" s="209"/>
      <c r="AYV18" s="209"/>
      <c r="AYW18" s="209"/>
      <c r="AYX18" s="209"/>
      <c r="AYY18" s="209"/>
      <c r="AYZ18" s="209"/>
      <c r="AZA18" s="209"/>
      <c r="AZB18" s="209"/>
      <c r="AZC18" s="209"/>
      <c r="AZD18" s="209"/>
      <c r="AZE18" s="209"/>
      <c r="AZF18" s="209"/>
      <c r="AZG18" s="209"/>
      <c r="AZH18" s="209"/>
      <c r="AZI18" s="209"/>
      <c r="AZJ18" s="209"/>
      <c r="AZK18" s="209"/>
      <c r="AZL18" s="209"/>
      <c r="AZM18" s="209"/>
      <c r="AZN18" s="209"/>
      <c r="AZO18" s="209"/>
      <c r="AZP18" s="209"/>
      <c r="AZQ18" s="209"/>
      <c r="AZR18" s="209"/>
      <c r="AZS18" s="209"/>
      <c r="AZT18" s="209"/>
      <c r="AZU18" s="209"/>
      <c r="AZV18" s="209"/>
      <c r="AZW18" s="209"/>
      <c r="AZX18" s="209"/>
      <c r="AZY18" s="209"/>
      <c r="AZZ18" s="209"/>
      <c r="BAA18" s="209"/>
      <c r="BAB18" s="209"/>
      <c r="BAC18" s="209"/>
      <c r="BAD18" s="209"/>
      <c r="BAE18" s="209"/>
      <c r="BAF18" s="209"/>
      <c r="BAG18" s="209"/>
      <c r="BAH18" s="209"/>
      <c r="BAI18" s="209"/>
      <c r="BAJ18" s="209"/>
      <c r="BAK18" s="209"/>
      <c r="BAL18" s="209"/>
      <c r="BAM18" s="209"/>
      <c r="BAN18" s="209"/>
      <c r="BAO18" s="209"/>
      <c r="BAP18" s="209"/>
      <c r="BAQ18" s="209"/>
      <c r="BAR18" s="209"/>
      <c r="BAS18" s="209"/>
      <c r="BAT18" s="209"/>
      <c r="BAU18" s="209"/>
      <c r="BAV18" s="209"/>
      <c r="BAW18" s="209"/>
      <c r="BAX18" s="209"/>
      <c r="BAY18" s="209"/>
      <c r="BAZ18" s="209"/>
      <c r="BBA18" s="209"/>
      <c r="BBB18" s="209"/>
      <c r="BBC18" s="209"/>
      <c r="BBD18" s="209"/>
      <c r="BBE18" s="209"/>
      <c r="BBF18" s="209"/>
      <c r="BBG18" s="209"/>
      <c r="BBH18" s="209"/>
      <c r="BBI18" s="209"/>
      <c r="BBJ18" s="209"/>
      <c r="BBK18" s="209"/>
      <c r="BBL18" s="209"/>
      <c r="BBM18" s="209"/>
      <c r="BBN18" s="209"/>
      <c r="BBO18" s="209"/>
      <c r="BBP18" s="209"/>
      <c r="BBQ18" s="209"/>
      <c r="BBR18" s="209"/>
      <c r="BBS18" s="209"/>
      <c r="BBT18" s="209"/>
      <c r="BBU18" s="209"/>
      <c r="BBV18" s="209"/>
      <c r="BBW18" s="209"/>
      <c r="BBX18" s="209"/>
      <c r="BBY18" s="209"/>
      <c r="BBZ18" s="209"/>
      <c r="BCA18" s="209"/>
      <c r="BCB18" s="209"/>
      <c r="BCC18" s="209"/>
      <c r="BCD18" s="209"/>
      <c r="BCE18" s="209"/>
      <c r="BCF18" s="209"/>
      <c r="BCG18" s="209"/>
      <c r="BCH18" s="209"/>
      <c r="BCI18" s="209"/>
      <c r="BCJ18" s="209"/>
      <c r="BCK18" s="209"/>
      <c r="BCL18" s="209"/>
      <c r="BCM18" s="209"/>
      <c r="BCN18" s="209"/>
      <c r="BCO18" s="209"/>
      <c r="BCP18" s="209"/>
      <c r="BCQ18" s="209"/>
      <c r="BCR18" s="209"/>
      <c r="BCS18" s="209"/>
      <c r="BCT18" s="209"/>
      <c r="BCU18" s="209"/>
      <c r="BCV18" s="209"/>
      <c r="BCW18" s="209"/>
      <c r="BCX18" s="209"/>
      <c r="BCY18" s="209"/>
      <c r="BCZ18" s="209"/>
      <c r="BDA18" s="209"/>
      <c r="BDB18" s="209"/>
      <c r="BDC18" s="209"/>
      <c r="BDD18" s="209"/>
      <c r="BDE18" s="209"/>
      <c r="BDF18" s="209"/>
      <c r="BDG18" s="209"/>
      <c r="BDH18" s="209"/>
      <c r="BDI18" s="209"/>
      <c r="BDJ18" s="209"/>
      <c r="BDK18" s="209"/>
      <c r="BDL18" s="209"/>
      <c r="BDM18" s="209"/>
      <c r="BDN18" s="209"/>
      <c r="BDO18" s="209"/>
      <c r="BDP18" s="209"/>
      <c r="BDQ18" s="209"/>
      <c r="BDR18" s="209"/>
      <c r="BDS18" s="209"/>
      <c r="BDT18" s="209"/>
      <c r="BDU18" s="209"/>
      <c r="BDV18" s="209"/>
      <c r="BDW18" s="209"/>
      <c r="BDX18" s="209"/>
      <c r="BDY18" s="209"/>
      <c r="BDZ18" s="209"/>
      <c r="BEA18" s="209"/>
      <c r="BEB18" s="209"/>
      <c r="BEC18" s="209"/>
      <c r="BED18" s="209"/>
      <c r="BEE18" s="209"/>
      <c r="BEF18" s="209"/>
      <c r="BEG18" s="209"/>
      <c r="BEH18" s="209"/>
      <c r="BEI18" s="209"/>
      <c r="BEJ18" s="209"/>
      <c r="BEK18" s="209"/>
      <c r="BEL18" s="209"/>
      <c r="BEM18" s="209"/>
      <c r="BEN18" s="209"/>
      <c r="BEO18" s="209"/>
      <c r="BEP18" s="209"/>
      <c r="BEQ18" s="209"/>
      <c r="BER18" s="209"/>
      <c r="BES18" s="209"/>
      <c r="BET18" s="209"/>
      <c r="BEU18" s="209"/>
      <c r="BEV18" s="209"/>
      <c r="BEW18" s="209"/>
      <c r="BEX18" s="209"/>
      <c r="BEY18" s="209"/>
      <c r="BEZ18" s="209"/>
      <c r="BFA18" s="209"/>
      <c r="BFB18" s="209"/>
      <c r="BFC18" s="209"/>
      <c r="BFD18" s="209"/>
      <c r="BFE18" s="209"/>
      <c r="BFF18" s="209"/>
      <c r="BFG18" s="209"/>
      <c r="BFH18" s="209"/>
      <c r="BFI18" s="209"/>
      <c r="BFJ18" s="209"/>
      <c r="BFK18" s="209"/>
      <c r="BFL18" s="209"/>
      <c r="BFM18" s="209"/>
      <c r="BFN18" s="209"/>
      <c r="BFO18" s="209"/>
      <c r="BFP18" s="209"/>
      <c r="BFQ18" s="209"/>
      <c r="BFR18" s="209"/>
      <c r="BFS18" s="209"/>
      <c r="BFT18" s="209"/>
      <c r="BFU18" s="209"/>
      <c r="BFV18" s="209"/>
      <c r="BFW18" s="209"/>
      <c r="BFX18" s="209"/>
      <c r="BFY18" s="209"/>
      <c r="BFZ18" s="209"/>
      <c r="BGA18" s="209"/>
      <c r="BGB18" s="209"/>
      <c r="BGC18" s="209"/>
      <c r="BGD18" s="209"/>
      <c r="BGE18" s="209"/>
      <c r="BGF18" s="209"/>
      <c r="BGG18" s="209"/>
      <c r="BGH18" s="209"/>
      <c r="BGI18" s="209"/>
      <c r="BGJ18" s="209"/>
      <c r="BGK18" s="209"/>
      <c r="BGL18" s="209"/>
      <c r="BGM18" s="209"/>
      <c r="BGN18" s="209"/>
      <c r="BGO18" s="209"/>
      <c r="BGP18" s="209"/>
      <c r="BGQ18" s="209"/>
      <c r="BGR18" s="209"/>
      <c r="BGS18" s="209"/>
      <c r="BGT18" s="209"/>
      <c r="BGU18" s="209"/>
      <c r="BGV18" s="209"/>
      <c r="BGW18" s="209"/>
      <c r="BGX18" s="209"/>
      <c r="BGY18" s="209"/>
      <c r="BGZ18" s="209"/>
      <c r="BHA18" s="209"/>
      <c r="BHB18" s="209"/>
      <c r="BHC18" s="209"/>
      <c r="BHD18" s="209"/>
      <c r="BHE18" s="209"/>
      <c r="BHF18" s="209"/>
      <c r="BHG18" s="209"/>
      <c r="BHH18" s="209"/>
      <c r="BHI18" s="209"/>
      <c r="BHJ18" s="209"/>
      <c r="BHK18" s="209"/>
      <c r="BHL18" s="209"/>
      <c r="BHM18" s="209"/>
      <c r="BHN18" s="209"/>
      <c r="BHO18" s="209"/>
      <c r="BHP18" s="209"/>
      <c r="BHQ18" s="209"/>
      <c r="BHR18" s="209"/>
      <c r="BHS18" s="209"/>
      <c r="BHT18" s="209"/>
      <c r="BHU18" s="209"/>
      <c r="BHV18" s="209"/>
      <c r="BHW18" s="209"/>
      <c r="BHX18" s="209"/>
      <c r="BHY18" s="209"/>
      <c r="BHZ18" s="209"/>
      <c r="BIA18" s="209"/>
      <c r="BIB18" s="209"/>
      <c r="BIC18" s="209"/>
      <c r="BID18" s="209"/>
      <c r="BIE18" s="209"/>
      <c r="BIF18" s="209"/>
      <c r="BIG18" s="209"/>
      <c r="BIH18" s="209"/>
      <c r="BII18" s="209"/>
      <c r="BIJ18" s="209"/>
      <c r="BIK18" s="209"/>
      <c r="BIL18" s="209"/>
      <c r="BIM18" s="209"/>
      <c r="BIN18" s="209"/>
      <c r="BIO18" s="209"/>
      <c r="BIP18" s="209"/>
      <c r="BIQ18" s="209"/>
      <c r="BIR18" s="209"/>
      <c r="BIS18" s="209"/>
      <c r="BIT18" s="209"/>
      <c r="BIU18" s="209"/>
      <c r="BIV18" s="209"/>
      <c r="BIW18" s="209"/>
      <c r="BIX18" s="209"/>
      <c r="BIY18" s="209"/>
      <c r="BIZ18" s="209"/>
      <c r="BJA18" s="209"/>
      <c r="BJB18" s="209"/>
      <c r="BJC18" s="209"/>
      <c r="BJD18" s="209"/>
      <c r="BJE18" s="209"/>
      <c r="BJF18" s="209"/>
      <c r="BJG18" s="209"/>
      <c r="BJH18" s="209"/>
      <c r="BJI18" s="209"/>
      <c r="BJJ18" s="209"/>
      <c r="BJK18" s="209"/>
      <c r="BJL18" s="209"/>
      <c r="BJM18" s="209"/>
      <c r="BJN18" s="209"/>
      <c r="BJO18" s="209"/>
      <c r="BJP18" s="209"/>
      <c r="BJQ18" s="209"/>
      <c r="BJR18" s="209"/>
      <c r="BJS18" s="209"/>
      <c r="BJT18" s="209"/>
      <c r="BJU18" s="209"/>
      <c r="BJV18" s="209"/>
      <c r="BJW18" s="209"/>
      <c r="BJX18" s="209"/>
      <c r="BJY18" s="209"/>
      <c r="BJZ18" s="209"/>
      <c r="BKA18" s="209"/>
      <c r="BKB18" s="209"/>
      <c r="BKC18" s="209"/>
      <c r="BKD18" s="209"/>
      <c r="BKE18" s="209"/>
      <c r="BKF18" s="209"/>
      <c r="BKG18" s="209"/>
      <c r="BKH18" s="209"/>
      <c r="BKI18" s="209"/>
      <c r="BKJ18" s="209"/>
      <c r="BKK18" s="209"/>
      <c r="BKL18" s="209"/>
      <c r="BKM18" s="209"/>
      <c r="BKN18" s="209"/>
      <c r="BKO18" s="209"/>
      <c r="BKP18" s="209"/>
      <c r="BKQ18" s="209"/>
      <c r="BKR18" s="209"/>
      <c r="BKS18" s="209"/>
      <c r="BKT18" s="209"/>
      <c r="BKU18" s="209"/>
      <c r="BKV18" s="209"/>
      <c r="BKW18" s="209"/>
      <c r="BKX18" s="209"/>
      <c r="BKY18" s="209"/>
      <c r="BKZ18" s="209"/>
      <c r="BLA18" s="209"/>
      <c r="BLB18" s="209"/>
      <c r="BLC18" s="209"/>
      <c r="BLD18" s="209"/>
      <c r="BLE18" s="209"/>
      <c r="BLF18" s="209"/>
      <c r="BLG18" s="209"/>
      <c r="BLH18" s="209"/>
      <c r="BLI18" s="209"/>
      <c r="BLJ18" s="209"/>
      <c r="BLK18" s="209"/>
      <c r="BLL18" s="209"/>
      <c r="BLM18" s="209"/>
      <c r="BLN18" s="209"/>
      <c r="BLO18" s="209"/>
      <c r="BLP18" s="209"/>
      <c r="BLQ18" s="209"/>
      <c r="BLR18" s="209"/>
      <c r="BLS18" s="209"/>
      <c r="BLT18" s="209"/>
      <c r="BLU18" s="209"/>
      <c r="BLV18" s="209"/>
      <c r="BLW18" s="209"/>
      <c r="BLX18" s="209"/>
      <c r="BLY18" s="209"/>
      <c r="BLZ18" s="209"/>
      <c r="BMA18" s="209"/>
      <c r="BMB18" s="209"/>
      <c r="BMC18" s="209"/>
      <c r="BMD18" s="209"/>
      <c r="BME18" s="209"/>
      <c r="BMF18" s="209"/>
      <c r="BMG18" s="209"/>
      <c r="BMH18" s="209"/>
      <c r="BMI18" s="209"/>
      <c r="BMJ18" s="209"/>
      <c r="BMK18" s="209"/>
      <c r="BML18" s="209"/>
      <c r="BMM18" s="209"/>
      <c r="BMN18" s="209"/>
      <c r="BMO18" s="209"/>
      <c r="BMP18" s="209"/>
      <c r="BMQ18" s="209"/>
      <c r="BMR18" s="209"/>
      <c r="BMS18" s="209"/>
      <c r="BMT18" s="209"/>
      <c r="BMU18" s="209"/>
      <c r="BMV18" s="209"/>
      <c r="BMW18" s="209"/>
      <c r="BMX18" s="209"/>
      <c r="BMY18" s="209"/>
      <c r="BMZ18" s="209"/>
      <c r="BNA18" s="209"/>
      <c r="BNB18" s="209"/>
      <c r="BNC18" s="209"/>
      <c r="BND18" s="209"/>
      <c r="BNE18" s="209"/>
      <c r="BNF18" s="209"/>
      <c r="BNG18" s="209"/>
      <c r="BNH18" s="209"/>
      <c r="BNI18" s="209"/>
      <c r="BNJ18" s="209"/>
      <c r="BNK18" s="209"/>
      <c r="BNL18" s="209"/>
      <c r="BNM18" s="209"/>
      <c r="BNN18" s="209"/>
      <c r="BNO18" s="209"/>
      <c r="BNP18" s="209"/>
      <c r="BNQ18" s="209"/>
      <c r="BNR18" s="209"/>
      <c r="BNS18" s="209"/>
      <c r="BNT18" s="209"/>
      <c r="BNU18" s="209"/>
      <c r="BNV18" s="209"/>
      <c r="BNW18" s="209"/>
      <c r="BNX18" s="209"/>
      <c r="BNY18" s="209"/>
      <c r="BNZ18" s="209"/>
      <c r="BOA18" s="209"/>
      <c r="BOB18" s="209"/>
      <c r="BOC18" s="209"/>
      <c r="BOD18" s="209"/>
      <c r="BOE18" s="209"/>
      <c r="BOF18" s="209"/>
      <c r="BOG18" s="209"/>
      <c r="BOH18" s="209"/>
      <c r="BOI18" s="209"/>
      <c r="BOJ18" s="209"/>
      <c r="BOK18" s="209"/>
      <c r="BOL18" s="209"/>
      <c r="BOM18" s="209"/>
      <c r="BON18" s="209"/>
      <c r="BOO18" s="209"/>
      <c r="BOP18" s="209"/>
      <c r="BOQ18" s="209"/>
      <c r="BOR18" s="209"/>
      <c r="BOS18" s="209"/>
      <c r="BOT18" s="209"/>
      <c r="BOU18" s="209"/>
      <c r="BOV18" s="209"/>
      <c r="BOW18" s="209"/>
      <c r="BOX18" s="209"/>
      <c r="BOY18" s="209"/>
      <c r="BOZ18" s="209"/>
      <c r="BPA18" s="209"/>
      <c r="BPB18" s="209"/>
      <c r="BPC18" s="209"/>
      <c r="BPD18" s="209"/>
      <c r="BPE18" s="209"/>
      <c r="BPF18" s="209"/>
      <c r="BPG18" s="209"/>
      <c r="BPH18" s="209"/>
      <c r="BPI18" s="209"/>
      <c r="BPJ18" s="209"/>
      <c r="BPK18" s="209"/>
      <c r="BPL18" s="209"/>
      <c r="BPM18" s="209"/>
      <c r="BPN18" s="209"/>
      <c r="BPO18" s="209"/>
      <c r="BPP18" s="209"/>
      <c r="BPQ18" s="209"/>
      <c r="BPR18" s="209"/>
      <c r="BPS18" s="209"/>
      <c r="BPT18" s="209"/>
      <c r="BPU18" s="209"/>
      <c r="BPV18" s="209"/>
      <c r="BPW18" s="209"/>
      <c r="BPX18" s="209"/>
      <c r="BPY18" s="209"/>
      <c r="BPZ18" s="209"/>
      <c r="BQA18" s="209"/>
      <c r="BQB18" s="209"/>
      <c r="BQC18" s="209"/>
      <c r="BQD18" s="209"/>
      <c r="BQE18" s="209"/>
      <c r="BQF18" s="209"/>
      <c r="BQG18" s="209"/>
      <c r="BQH18" s="209"/>
      <c r="BQI18" s="209"/>
      <c r="BQJ18" s="209"/>
      <c r="BQK18" s="209"/>
      <c r="BQL18" s="209"/>
      <c r="BQM18" s="209"/>
      <c r="BQN18" s="209"/>
      <c r="BQO18" s="209"/>
      <c r="BQP18" s="209"/>
      <c r="BQQ18" s="209"/>
      <c r="BQR18" s="209"/>
      <c r="BQS18" s="209"/>
      <c r="BQT18" s="209"/>
      <c r="BQU18" s="209"/>
      <c r="BQV18" s="209"/>
      <c r="BQW18" s="209"/>
      <c r="BQX18" s="209"/>
      <c r="BQY18" s="209"/>
      <c r="BQZ18" s="209"/>
      <c r="BRA18" s="209"/>
      <c r="BRB18" s="209"/>
      <c r="BRC18" s="209"/>
      <c r="BRD18" s="209"/>
      <c r="BRE18" s="209"/>
      <c r="BRF18" s="209"/>
      <c r="BRG18" s="209"/>
      <c r="BRH18" s="209"/>
      <c r="BRI18" s="209"/>
      <c r="BRJ18" s="209"/>
      <c r="BRK18" s="209"/>
      <c r="BRL18" s="209"/>
      <c r="BRM18" s="209"/>
      <c r="BRN18" s="209"/>
      <c r="BRO18" s="209"/>
      <c r="BRP18" s="209"/>
      <c r="BRQ18" s="209"/>
      <c r="BRR18" s="209"/>
      <c r="BRS18" s="209"/>
      <c r="BRT18" s="209"/>
      <c r="BRU18" s="209"/>
      <c r="BRV18" s="209"/>
      <c r="BRW18" s="209"/>
      <c r="BRX18" s="209"/>
      <c r="BRY18" s="209"/>
      <c r="BRZ18" s="209"/>
      <c r="BSA18" s="209"/>
      <c r="BSB18" s="209"/>
      <c r="BSC18" s="209"/>
      <c r="BSD18" s="209"/>
      <c r="BSE18" s="209"/>
      <c r="BSF18" s="209"/>
      <c r="BSG18" s="209"/>
      <c r="BSH18" s="209"/>
      <c r="BSI18" s="209"/>
      <c r="BSJ18" s="209"/>
      <c r="BSK18" s="209"/>
      <c r="BSL18" s="209"/>
      <c r="BSM18" s="209"/>
      <c r="BSN18" s="209"/>
      <c r="BSO18" s="209"/>
      <c r="BSP18" s="209"/>
      <c r="BSQ18" s="209"/>
      <c r="BSR18" s="209"/>
      <c r="BSS18" s="209"/>
      <c r="BST18" s="209"/>
      <c r="BSU18" s="209"/>
      <c r="BSV18" s="209"/>
      <c r="BSW18" s="209"/>
      <c r="BSX18" s="209"/>
      <c r="BSY18" s="209"/>
      <c r="BSZ18" s="209"/>
      <c r="BTA18" s="209"/>
      <c r="BTB18" s="209"/>
      <c r="BTC18" s="209"/>
      <c r="BTD18" s="209"/>
      <c r="BTE18" s="209"/>
      <c r="BTF18" s="209"/>
      <c r="BTG18" s="209"/>
      <c r="BTH18" s="209"/>
      <c r="BTI18" s="209"/>
      <c r="BTJ18" s="209"/>
      <c r="BTK18" s="209"/>
      <c r="BTL18" s="209"/>
      <c r="BTM18" s="209"/>
      <c r="BTN18" s="209"/>
      <c r="BTO18" s="209"/>
      <c r="BTP18" s="209"/>
      <c r="BTQ18" s="209"/>
      <c r="BTR18" s="209"/>
      <c r="BTS18" s="209"/>
      <c r="BTT18" s="209"/>
      <c r="BTU18" s="209"/>
      <c r="BTV18" s="209"/>
      <c r="BTW18" s="209"/>
      <c r="BTX18" s="209"/>
      <c r="BTY18" s="209"/>
      <c r="BTZ18" s="209"/>
      <c r="BUA18" s="209"/>
      <c r="BUB18" s="209"/>
      <c r="BUC18" s="209"/>
      <c r="BUD18" s="209"/>
      <c r="BUE18" s="209"/>
      <c r="BUF18" s="209"/>
      <c r="BUG18" s="209"/>
      <c r="BUH18" s="209"/>
      <c r="BUI18" s="209"/>
      <c r="BUJ18" s="209"/>
      <c r="BUK18" s="209"/>
      <c r="BUL18" s="209"/>
      <c r="BUM18" s="209"/>
      <c r="BUN18" s="209"/>
      <c r="BUO18" s="209"/>
      <c r="BUP18" s="209"/>
      <c r="BUQ18" s="209"/>
      <c r="BUR18" s="209"/>
      <c r="BUS18" s="209"/>
      <c r="BUT18" s="209"/>
      <c r="BUU18" s="209"/>
      <c r="BUV18" s="209"/>
      <c r="BUW18" s="209"/>
      <c r="BUX18" s="209"/>
      <c r="BUY18" s="209"/>
      <c r="BUZ18" s="209"/>
      <c r="BVA18" s="209"/>
      <c r="BVB18" s="209"/>
      <c r="BVC18" s="209"/>
      <c r="BVD18" s="209"/>
      <c r="BVE18" s="209"/>
      <c r="BVF18" s="209"/>
      <c r="BVG18" s="209"/>
      <c r="BVH18" s="209"/>
      <c r="BVI18" s="209"/>
      <c r="BVJ18" s="209"/>
      <c r="BVK18" s="209"/>
      <c r="BVL18" s="209"/>
      <c r="BVM18" s="209"/>
      <c r="BVN18" s="209"/>
      <c r="BVO18" s="209"/>
      <c r="BVP18" s="209"/>
      <c r="BVQ18" s="209"/>
      <c r="BVR18" s="209"/>
      <c r="BVS18" s="209"/>
      <c r="BVT18" s="209"/>
      <c r="BVU18" s="209"/>
      <c r="BVV18" s="209"/>
      <c r="BVW18" s="209"/>
      <c r="BVX18" s="209"/>
      <c r="BVY18" s="209"/>
      <c r="BVZ18" s="209"/>
      <c r="BWA18" s="209"/>
      <c r="BWB18" s="209"/>
      <c r="BWC18" s="209"/>
      <c r="BWD18" s="209"/>
      <c r="BWE18" s="209"/>
      <c r="BWF18" s="209"/>
      <c r="BWG18" s="209"/>
      <c r="BWH18" s="209"/>
      <c r="BWI18" s="209"/>
      <c r="BWJ18" s="209"/>
      <c r="BWK18" s="209"/>
      <c r="BWL18" s="209"/>
      <c r="BWM18" s="209"/>
      <c r="BWN18" s="209"/>
      <c r="BWO18" s="209"/>
      <c r="BWP18" s="209"/>
      <c r="BWQ18" s="209"/>
      <c r="BWR18" s="209"/>
      <c r="BWS18" s="209"/>
      <c r="BWT18" s="209"/>
      <c r="BWU18" s="209"/>
      <c r="BWV18" s="209"/>
      <c r="BWW18" s="209"/>
      <c r="BWX18" s="209"/>
      <c r="BWY18" s="209"/>
      <c r="BWZ18" s="209"/>
      <c r="BXA18" s="209"/>
      <c r="BXB18" s="209"/>
      <c r="BXC18" s="209"/>
      <c r="BXD18" s="209"/>
      <c r="BXE18" s="209"/>
      <c r="BXF18" s="209"/>
      <c r="BXG18" s="209"/>
      <c r="BXH18" s="209"/>
      <c r="BXI18" s="209"/>
      <c r="BXJ18" s="209"/>
      <c r="BXK18" s="209"/>
      <c r="BXL18" s="209"/>
      <c r="BXM18" s="209"/>
      <c r="BXN18" s="209"/>
      <c r="BXO18" s="209"/>
      <c r="BXP18" s="209"/>
      <c r="BXQ18" s="209"/>
      <c r="BXR18" s="209"/>
      <c r="BXS18" s="209"/>
      <c r="BXT18" s="209"/>
      <c r="BXU18" s="209"/>
      <c r="BXV18" s="209"/>
      <c r="BXW18" s="209"/>
      <c r="BXX18" s="209"/>
      <c r="BXY18" s="209"/>
      <c r="BXZ18" s="209"/>
      <c r="BYA18" s="209"/>
      <c r="BYB18" s="209"/>
      <c r="BYC18" s="209"/>
      <c r="BYD18" s="209"/>
      <c r="BYE18" s="209"/>
      <c r="BYF18" s="209"/>
      <c r="BYG18" s="209"/>
      <c r="BYH18" s="209"/>
      <c r="BYI18" s="209"/>
      <c r="BYJ18" s="209"/>
      <c r="BYK18" s="209"/>
      <c r="BYL18" s="209"/>
      <c r="BYM18" s="209"/>
      <c r="BYN18" s="209"/>
      <c r="BYO18" s="209"/>
      <c r="BYP18" s="209"/>
      <c r="BYQ18" s="209"/>
      <c r="BYR18" s="209"/>
      <c r="BYS18" s="209"/>
      <c r="BYT18" s="209"/>
      <c r="BYU18" s="209"/>
      <c r="BYV18" s="209"/>
      <c r="BYW18" s="209"/>
      <c r="BYX18" s="209"/>
      <c r="BYY18" s="209"/>
      <c r="BYZ18" s="209"/>
      <c r="BZA18" s="209"/>
      <c r="BZB18" s="209"/>
      <c r="BZC18" s="209"/>
      <c r="BZD18" s="209"/>
      <c r="BZE18" s="209"/>
      <c r="BZF18" s="209"/>
      <c r="BZG18" s="209"/>
      <c r="BZH18" s="209"/>
      <c r="BZI18" s="209"/>
      <c r="BZJ18" s="209"/>
      <c r="BZK18" s="209"/>
      <c r="BZL18" s="209"/>
      <c r="BZM18" s="209"/>
      <c r="BZN18" s="209"/>
      <c r="BZO18" s="209"/>
      <c r="BZP18" s="209"/>
      <c r="BZQ18" s="209"/>
      <c r="BZR18" s="209"/>
      <c r="BZS18" s="209"/>
      <c r="BZT18" s="209"/>
      <c r="BZU18" s="209"/>
      <c r="BZV18" s="209"/>
      <c r="BZW18" s="209"/>
      <c r="BZX18" s="209"/>
      <c r="BZY18" s="209"/>
      <c r="BZZ18" s="209"/>
      <c r="CAA18" s="209"/>
      <c r="CAB18" s="209"/>
      <c r="CAC18" s="209"/>
      <c r="CAD18" s="209"/>
      <c r="CAE18" s="209"/>
      <c r="CAF18" s="209"/>
      <c r="CAG18" s="209"/>
      <c r="CAH18" s="209"/>
      <c r="CAI18" s="209"/>
      <c r="CAJ18" s="209"/>
      <c r="CAK18" s="209"/>
      <c r="CAL18" s="209"/>
      <c r="CAM18" s="209"/>
      <c r="CAN18" s="209"/>
      <c r="CAO18" s="209"/>
      <c r="CAP18" s="209"/>
      <c r="CAQ18" s="209"/>
      <c r="CAR18" s="209"/>
      <c r="CAS18" s="209"/>
      <c r="CAT18" s="209"/>
      <c r="CAU18" s="209"/>
      <c r="CAV18" s="209"/>
      <c r="CAW18" s="209"/>
      <c r="CAX18" s="209"/>
      <c r="CAY18" s="209"/>
      <c r="CAZ18" s="209"/>
      <c r="CBA18" s="209"/>
      <c r="CBB18" s="209"/>
      <c r="CBC18" s="209"/>
      <c r="CBD18" s="209"/>
      <c r="CBE18" s="209"/>
      <c r="CBF18" s="209"/>
      <c r="CBG18" s="209"/>
      <c r="CBH18" s="209"/>
      <c r="CBI18" s="209"/>
      <c r="CBJ18" s="209"/>
      <c r="CBK18" s="209"/>
      <c r="CBL18" s="209"/>
      <c r="CBM18" s="209"/>
      <c r="CBN18" s="209"/>
      <c r="CBO18" s="209"/>
      <c r="CBP18" s="209"/>
      <c r="CBQ18" s="209"/>
      <c r="CBR18" s="209"/>
      <c r="CBS18" s="209"/>
      <c r="CBT18" s="209"/>
      <c r="CBU18" s="209"/>
      <c r="CBV18" s="209"/>
      <c r="CBW18" s="209"/>
      <c r="CBX18" s="209"/>
      <c r="CBY18" s="209"/>
      <c r="CBZ18" s="209"/>
      <c r="CCA18" s="209"/>
      <c r="CCB18" s="209"/>
      <c r="CCC18" s="209"/>
      <c r="CCD18" s="209"/>
      <c r="CCE18" s="209"/>
      <c r="CCF18" s="209"/>
      <c r="CCG18" s="209"/>
      <c r="CCH18" s="209"/>
      <c r="CCI18" s="209"/>
      <c r="CCJ18" s="209"/>
      <c r="CCK18" s="209"/>
      <c r="CCL18" s="209"/>
      <c r="CCM18" s="209"/>
      <c r="CCN18" s="209"/>
      <c r="CCO18" s="209"/>
      <c r="CCP18" s="209"/>
      <c r="CCQ18" s="209"/>
      <c r="CCR18" s="209"/>
      <c r="CCS18" s="209"/>
      <c r="CCT18" s="209"/>
      <c r="CCU18" s="209"/>
      <c r="CCV18" s="209"/>
      <c r="CCW18" s="209"/>
      <c r="CCX18" s="209"/>
      <c r="CCY18" s="209"/>
      <c r="CCZ18" s="209"/>
      <c r="CDA18" s="209"/>
      <c r="CDB18" s="209"/>
      <c r="CDC18" s="209"/>
      <c r="CDD18" s="209"/>
      <c r="CDE18" s="209"/>
      <c r="CDF18" s="209"/>
      <c r="CDG18" s="209"/>
      <c r="CDH18" s="209"/>
      <c r="CDI18" s="209"/>
      <c r="CDJ18" s="209"/>
      <c r="CDK18" s="209"/>
      <c r="CDL18" s="209"/>
      <c r="CDM18" s="209"/>
      <c r="CDN18" s="209"/>
      <c r="CDO18" s="209"/>
      <c r="CDP18" s="209"/>
      <c r="CDQ18" s="209"/>
      <c r="CDR18" s="209"/>
      <c r="CDS18" s="209"/>
      <c r="CDT18" s="209"/>
      <c r="CDU18" s="209"/>
      <c r="CDV18" s="209"/>
      <c r="CDW18" s="209"/>
      <c r="CDX18" s="209"/>
      <c r="CDY18" s="209"/>
      <c r="CDZ18" s="209"/>
      <c r="CEA18" s="209"/>
      <c r="CEB18" s="209"/>
      <c r="CEC18" s="209"/>
      <c r="CED18" s="209"/>
      <c r="CEE18" s="209"/>
      <c r="CEF18" s="209"/>
      <c r="CEG18" s="209"/>
      <c r="CEH18" s="209"/>
      <c r="CEI18" s="209"/>
      <c r="CEJ18" s="209"/>
      <c r="CEK18" s="209"/>
      <c r="CEL18" s="209"/>
      <c r="CEM18" s="209"/>
      <c r="CEN18" s="209"/>
      <c r="CEO18" s="209"/>
      <c r="CEP18" s="209"/>
      <c r="CEQ18" s="209"/>
      <c r="CER18" s="209"/>
      <c r="CES18" s="209"/>
      <c r="CET18" s="209"/>
      <c r="CEU18" s="209"/>
      <c r="CEV18" s="209"/>
      <c r="CEW18" s="209"/>
      <c r="CEX18" s="209"/>
      <c r="CEY18" s="209"/>
      <c r="CEZ18" s="209"/>
      <c r="CFA18" s="209"/>
      <c r="CFB18" s="209"/>
      <c r="CFC18" s="209"/>
      <c r="CFD18" s="209"/>
      <c r="CFE18" s="209"/>
      <c r="CFF18" s="209"/>
      <c r="CFG18" s="209"/>
      <c r="CFH18" s="209"/>
      <c r="CFI18" s="209"/>
      <c r="CFJ18" s="209"/>
      <c r="CFK18" s="209"/>
      <c r="CFL18" s="209"/>
      <c r="CFM18" s="209"/>
      <c r="CFN18" s="209"/>
      <c r="CFO18" s="209"/>
      <c r="CFP18" s="209"/>
      <c r="CFQ18" s="209"/>
      <c r="CFR18" s="209"/>
      <c r="CFS18" s="209"/>
      <c r="CFT18" s="209"/>
      <c r="CFU18" s="209"/>
      <c r="CFV18" s="209"/>
      <c r="CFW18" s="209"/>
      <c r="CFX18" s="209"/>
      <c r="CFY18" s="209"/>
      <c r="CFZ18" s="209"/>
      <c r="CGA18" s="209"/>
      <c r="CGB18" s="209"/>
      <c r="CGC18" s="209"/>
      <c r="CGD18" s="209"/>
      <c r="CGE18" s="209"/>
      <c r="CGF18" s="209"/>
      <c r="CGG18" s="209"/>
      <c r="CGH18" s="209"/>
      <c r="CGI18" s="209"/>
      <c r="CGJ18" s="209"/>
      <c r="CGK18" s="209"/>
      <c r="CGL18" s="209"/>
      <c r="CGM18" s="209"/>
      <c r="CGN18" s="209"/>
      <c r="CGO18" s="209"/>
      <c r="CGP18" s="209"/>
      <c r="CGQ18" s="209"/>
      <c r="CGR18" s="209"/>
      <c r="CGS18" s="209"/>
      <c r="CGT18" s="209"/>
      <c r="CGU18" s="209"/>
      <c r="CGV18" s="209"/>
      <c r="CGW18" s="209"/>
      <c r="CGX18" s="209"/>
      <c r="CGY18" s="209"/>
      <c r="CGZ18" s="209"/>
      <c r="CHA18" s="209"/>
      <c r="CHB18" s="209"/>
      <c r="CHC18" s="209"/>
      <c r="CHD18" s="209"/>
      <c r="CHE18" s="209"/>
      <c r="CHF18" s="209"/>
      <c r="CHG18" s="209"/>
      <c r="CHH18" s="209"/>
      <c r="CHI18" s="209"/>
      <c r="CHJ18" s="209"/>
      <c r="CHK18" s="209"/>
      <c r="CHL18" s="209"/>
      <c r="CHM18" s="209"/>
      <c r="CHN18" s="209"/>
      <c r="CHO18" s="209"/>
      <c r="CHP18" s="209"/>
      <c r="CHQ18" s="209"/>
      <c r="CHR18" s="209"/>
      <c r="CHS18" s="209"/>
      <c r="CHT18" s="209"/>
      <c r="CHU18" s="209"/>
      <c r="CHV18" s="209"/>
      <c r="CHW18" s="209"/>
      <c r="CHX18" s="209"/>
      <c r="CHY18" s="209"/>
      <c r="CHZ18" s="209"/>
      <c r="CIA18" s="209"/>
      <c r="CIB18" s="209"/>
      <c r="CIC18" s="209"/>
      <c r="CID18" s="209"/>
      <c r="CIE18" s="209"/>
      <c r="CIF18" s="209"/>
      <c r="CIG18" s="209"/>
      <c r="CIH18" s="209"/>
      <c r="CII18" s="209"/>
      <c r="CIJ18" s="209"/>
      <c r="CIK18" s="209"/>
      <c r="CIL18" s="209"/>
      <c r="CIM18" s="209"/>
      <c r="CIN18" s="209"/>
      <c r="CIO18" s="209"/>
      <c r="CIP18" s="209"/>
      <c r="CIQ18" s="209"/>
      <c r="CIR18" s="209"/>
      <c r="CIS18" s="209"/>
      <c r="CIT18" s="209"/>
      <c r="CIU18" s="209"/>
      <c r="CIV18" s="209"/>
      <c r="CIW18" s="209"/>
      <c r="CIX18" s="209"/>
      <c r="CIY18" s="209"/>
      <c r="CIZ18" s="209"/>
      <c r="CJA18" s="209"/>
      <c r="CJB18" s="209"/>
      <c r="CJC18" s="209"/>
      <c r="CJD18" s="209"/>
      <c r="CJE18" s="209"/>
      <c r="CJF18" s="209"/>
      <c r="CJG18" s="209"/>
      <c r="CJH18" s="209"/>
      <c r="CJI18" s="209"/>
      <c r="CJJ18" s="209"/>
      <c r="CJK18" s="209"/>
      <c r="CJL18" s="209"/>
      <c r="CJM18" s="209"/>
      <c r="CJN18" s="209"/>
      <c r="CJO18" s="209"/>
      <c r="CJP18" s="209"/>
      <c r="CJQ18" s="209"/>
      <c r="CJR18" s="209"/>
      <c r="CJS18" s="209"/>
      <c r="CJT18" s="209"/>
      <c r="CJU18" s="209"/>
      <c r="CJV18" s="209"/>
      <c r="CJW18" s="209"/>
      <c r="CJX18" s="209"/>
      <c r="CJY18" s="209"/>
      <c r="CJZ18" s="209"/>
      <c r="CKA18" s="209"/>
      <c r="CKB18" s="209"/>
      <c r="CKC18" s="209"/>
      <c r="CKD18" s="209"/>
      <c r="CKE18" s="209"/>
      <c r="CKF18" s="209"/>
      <c r="CKG18" s="209"/>
      <c r="CKH18" s="209"/>
      <c r="CKI18" s="209"/>
      <c r="CKJ18" s="209"/>
      <c r="CKK18" s="209"/>
      <c r="CKL18" s="209"/>
      <c r="CKM18" s="209"/>
      <c r="CKN18" s="209"/>
      <c r="CKO18" s="209"/>
      <c r="CKP18" s="209"/>
      <c r="CKQ18" s="209"/>
      <c r="CKR18" s="209"/>
      <c r="CKS18" s="209"/>
      <c r="CKT18" s="209"/>
      <c r="CKU18" s="209"/>
      <c r="CKV18" s="209"/>
      <c r="CKW18" s="209"/>
      <c r="CKX18" s="209"/>
      <c r="CKY18" s="209"/>
      <c r="CKZ18" s="209"/>
      <c r="CLA18" s="209"/>
      <c r="CLB18" s="209"/>
      <c r="CLC18" s="209"/>
      <c r="CLD18" s="209"/>
      <c r="CLE18" s="209"/>
      <c r="CLF18" s="209"/>
      <c r="CLG18" s="209"/>
      <c r="CLH18" s="209"/>
      <c r="CLI18" s="209"/>
      <c r="CLJ18" s="209"/>
      <c r="CLK18" s="209"/>
      <c r="CLL18" s="209"/>
      <c r="CLM18" s="209"/>
      <c r="CLN18" s="209"/>
      <c r="CLO18" s="209"/>
      <c r="CLP18" s="209"/>
      <c r="CLQ18" s="209"/>
      <c r="CLR18" s="209"/>
      <c r="CLS18" s="209"/>
      <c r="CLT18" s="209"/>
      <c r="CLU18" s="209"/>
      <c r="CLV18" s="209"/>
      <c r="CLW18" s="209"/>
      <c r="CLX18" s="209"/>
      <c r="CLY18" s="209"/>
      <c r="CLZ18" s="209"/>
      <c r="CMA18" s="209"/>
      <c r="CMB18" s="209"/>
      <c r="CMC18" s="209"/>
      <c r="CMD18" s="209"/>
      <c r="CME18" s="209"/>
      <c r="CMF18" s="209"/>
      <c r="CMG18" s="209"/>
      <c r="CMH18" s="209"/>
      <c r="CMI18" s="209"/>
      <c r="CMJ18" s="209"/>
      <c r="CMK18" s="209"/>
      <c r="CML18" s="209"/>
      <c r="CMM18" s="209"/>
      <c r="CMN18" s="209"/>
      <c r="CMO18" s="209"/>
      <c r="CMP18" s="209"/>
      <c r="CMQ18" s="209"/>
      <c r="CMR18" s="209"/>
      <c r="CMS18" s="209"/>
      <c r="CMT18" s="209"/>
      <c r="CMU18" s="209"/>
      <c r="CMV18" s="209"/>
      <c r="CMW18" s="209"/>
      <c r="CMX18" s="209"/>
      <c r="CMY18" s="209"/>
      <c r="CMZ18" s="209"/>
      <c r="CNA18" s="209"/>
      <c r="CNB18" s="209"/>
      <c r="CNC18" s="209"/>
      <c r="CND18" s="209"/>
      <c r="CNE18" s="209"/>
      <c r="CNF18" s="209"/>
      <c r="CNG18" s="209"/>
      <c r="CNH18" s="209"/>
      <c r="CNI18" s="209"/>
      <c r="CNJ18" s="209"/>
      <c r="CNK18" s="209"/>
      <c r="CNL18" s="209"/>
      <c r="CNM18" s="209"/>
      <c r="CNN18" s="209"/>
      <c r="CNO18" s="209"/>
      <c r="CNP18" s="209"/>
      <c r="CNQ18" s="209"/>
      <c r="CNR18" s="209"/>
      <c r="CNS18" s="209"/>
      <c r="CNT18" s="209"/>
      <c r="CNU18" s="209"/>
      <c r="CNV18" s="209"/>
      <c r="CNW18" s="209"/>
      <c r="CNX18" s="209"/>
      <c r="CNY18" s="209"/>
      <c r="CNZ18" s="209"/>
      <c r="COA18" s="209"/>
      <c r="COB18" s="209"/>
      <c r="COC18" s="209"/>
      <c r="COD18" s="209"/>
      <c r="COE18" s="209"/>
      <c r="COF18" s="209"/>
      <c r="COG18" s="209"/>
      <c r="COH18" s="209"/>
      <c r="COI18" s="209"/>
      <c r="COJ18" s="209"/>
      <c r="COK18" s="209"/>
      <c r="COL18" s="209"/>
      <c r="COM18" s="209"/>
      <c r="CON18" s="209"/>
      <c r="COO18" s="209"/>
      <c r="COP18" s="209"/>
      <c r="COQ18" s="209"/>
      <c r="COR18" s="209"/>
      <c r="COS18" s="209"/>
      <c r="COT18" s="209"/>
      <c r="COU18" s="209"/>
      <c r="COV18" s="209"/>
      <c r="COW18" s="209"/>
      <c r="COX18" s="209"/>
      <c r="COY18" s="209"/>
      <c r="COZ18" s="209"/>
      <c r="CPA18" s="209"/>
      <c r="CPB18" s="209"/>
      <c r="CPC18" s="209"/>
      <c r="CPD18" s="209"/>
      <c r="CPE18" s="209"/>
      <c r="CPF18" s="209"/>
      <c r="CPG18" s="209"/>
      <c r="CPH18" s="209"/>
      <c r="CPI18" s="209"/>
      <c r="CPJ18" s="209"/>
      <c r="CPK18" s="209"/>
      <c r="CPL18" s="209"/>
      <c r="CPM18" s="209"/>
      <c r="CPN18" s="209"/>
      <c r="CPO18" s="209"/>
      <c r="CPP18" s="209"/>
      <c r="CPQ18" s="209"/>
      <c r="CPR18" s="209"/>
      <c r="CPS18" s="209"/>
      <c r="CPT18" s="209"/>
      <c r="CPU18" s="209"/>
      <c r="CPV18" s="209"/>
      <c r="CPW18" s="209"/>
      <c r="CPX18" s="209"/>
      <c r="CPY18" s="209"/>
      <c r="CPZ18" s="209"/>
      <c r="CQA18" s="209"/>
      <c r="CQB18" s="209"/>
      <c r="CQC18" s="209"/>
      <c r="CQD18" s="209"/>
      <c r="CQE18" s="209"/>
      <c r="CQF18" s="209"/>
      <c r="CQG18" s="209"/>
      <c r="CQH18" s="209"/>
      <c r="CQI18" s="209"/>
      <c r="CQJ18" s="209"/>
      <c r="CQK18" s="209"/>
      <c r="CQL18" s="209"/>
      <c r="CQM18" s="209"/>
      <c r="CQN18" s="209"/>
      <c r="CQO18" s="209"/>
      <c r="CQP18" s="209"/>
      <c r="CQQ18" s="209"/>
      <c r="CQR18" s="209"/>
      <c r="CQS18" s="209"/>
      <c r="CQT18" s="209"/>
      <c r="CQU18" s="209"/>
      <c r="CQV18" s="209"/>
      <c r="CQW18" s="209"/>
      <c r="CQX18" s="209"/>
      <c r="CQY18" s="209"/>
      <c r="CQZ18" s="209"/>
      <c r="CRA18" s="209"/>
      <c r="CRB18" s="209"/>
      <c r="CRC18" s="209"/>
      <c r="CRD18" s="209"/>
      <c r="CRE18" s="209"/>
      <c r="CRF18" s="209"/>
      <c r="CRG18" s="209"/>
      <c r="CRH18" s="209"/>
      <c r="CRI18" s="209"/>
      <c r="CRJ18" s="209"/>
      <c r="CRK18" s="209"/>
      <c r="CRL18" s="209"/>
      <c r="CRM18" s="209"/>
      <c r="CRN18" s="209"/>
      <c r="CRO18" s="209"/>
      <c r="CRP18" s="209"/>
      <c r="CRQ18" s="209"/>
      <c r="CRR18" s="209"/>
      <c r="CRS18" s="209"/>
      <c r="CRT18" s="209"/>
      <c r="CRU18" s="209"/>
      <c r="CRV18" s="209"/>
      <c r="CRW18" s="209"/>
      <c r="CRX18" s="209"/>
      <c r="CRY18" s="209"/>
      <c r="CRZ18" s="209"/>
      <c r="CSA18" s="209"/>
      <c r="CSB18" s="209"/>
      <c r="CSC18" s="209"/>
      <c r="CSD18" s="209"/>
      <c r="CSE18" s="209"/>
      <c r="CSF18" s="209"/>
      <c r="CSG18" s="209"/>
      <c r="CSH18" s="209"/>
      <c r="CSI18" s="209"/>
      <c r="CSJ18" s="209"/>
      <c r="CSK18" s="209"/>
      <c r="CSL18" s="209"/>
      <c r="CSM18" s="209"/>
      <c r="CSN18" s="209"/>
      <c r="CSO18" s="209"/>
      <c r="CSP18" s="209"/>
      <c r="CSQ18" s="209"/>
      <c r="CSR18" s="209"/>
      <c r="CSS18" s="209"/>
      <c r="CST18" s="209"/>
      <c r="CSU18" s="209"/>
      <c r="CSV18" s="209"/>
      <c r="CSW18" s="209"/>
      <c r="CSX18" s="209"/>
      <c r="CSY18" s="209"/>
      <c r="CSZ18" s="209"/>
      <c r="CTA18" s="209"/>
      <c r="CTB18" s="209"/>
      <c r="CTC18" s="209"/>
      <c r="CTD18" s="209"/>
      <c r="CTE18" s="209"/>
      <c r="CTF18" s="209"/>
      <c r="CTG18" s="209"/>
      <c r="CTH18" s="209"/>
      <c r="CTI18" s="209"/>
      <c r="CTJ18" s="209"/>
      <c r="CTK18" s="209"/>
      <c r="CTL18" s="209"/>
      <c r="CTM18" s="209"/>
      <c r="CTN18" s="209"/>
      <c r="CTO18" s="209"/>
      <c r="CTP18" s="209"/>
      <c r="CTQ18" s="209"/>
      <c r="CTR18" s="209"/>
      <c r="CTS18" s="209"/>
      <c r="CTT18" s="209"/>
      <c r="CTU18" s="209"/>
      <c r="CTV18" s="209"/>
      <c r="CTW18" s="209"/>
      <c r="CTX18" s="209"/>
      <c r="CTY18" s="209"/>
      <c r="CTZ18" s="209"/>
      <c r="CUA18" s="209"/>
      <c r="CUB18" s="209"/>
      <c r="CUC18" s="209"/>
      <c r="CUD18" s="209"/>
      <c r="CUE18" s="209"/>
      <c r="CUF18" s="209"/>
      <c r="CUG18" s="209"/>
      <c r="CUH18" s="209"/>
      <c r="CUI18" s="209"/>
      <c r="CUJ18" s="209"/>
      <c r="CUK18" s="209"/>
      <c r="CUL18" s="209"/>
      <c r="CUM18" s="209"/>
      <c r="CUN18" s="209"/>
      <c r="CUO18" s="209"/>
      <c r="CUP18" s="209"/>
      <c r="CUQ18" s="209"/>
      <c r="CUR18" s="209"/>
      <c r="CUS18" s="209"/>
      <c r="CUT18" s="209"/>
      <c r="CUU18" s="209"/>
      <c r="CUV18" s="209"/>
      <c r="CUW18" s="209"/>
      <c r="CUX18" s="209"/>
      <c r="CUY18" s="209"/>
      <c r="CUZ18" s="209"/>
      <c r="CVA18" s="209"/>
      <c r="CVB18" s="209"/>
      <c r="CVC18" s="209"/>
      <c r="CVD18" s="209"/>
      <c r="CVE18" s="209"/>
      <c r="CVF18" s="209"/>
      <c r="CVG18" s="209"/>
      <c r="CVH18" s="209"/>
      <c r="CVI18" s="209"/>
      <c r="CVJ18" s="209"/>
      <c r="CVK18" s="209"/>
      <c r="CVL18" s="209"/>
      <c r="CVM18" s="209"/>
      <c r="CVN18" s="209"/>
      <c r="CVO18" s="209"/>
      <c r="CVP18" s="209"/>
      <c r="CVQ18" s="209"/>
      <c r="CVR18" s="209"/>
      <c r="CVS18" s="209"/>
      <c r="CVT18" s="209"/>
      <c r="CVU18" s="209"/>
      <c r="CVV18" s="209"/>
      <c r="CVW18" s="209"/>
      <c r="CVX18" s="209"/>
      <c r="CVY18" s="209"/>
      <c r="CVZ18" s="209"/>
      <c r="CWA18" s="209"/>
      <c r="CWB18" s="209"/>
      <c r="CWC18" s="209"/>
      <c r="CWD18" s="209"/>
      <c r="CWE18" s="209"/>
      <c r="CWF18" s="209"/>
      <c r="CWG18" s="209"/>
      <c r="CWH18" s="209"/>
      <c r="CWI18" s="209"/>
      <c r="CWJ18" s="209"/>
      <c r="CWK18" s="209"/>
      <c r="CWL18" s="209"/>
      <c r="CWM18" s="209"/>
      <c r="CWN18" s="209"/>
      <c r="CWO18" s="209"/>
      <c r="CWP18" s="209"/>
      <c r="CWQ18" s="209"/>
      <c r="CWR18" s="209"/>
      <c r="CWS18" s="209"/>
      <c r="CWT18" s="209"/>
      <c r="CWU18" s="209"/>
      <c r="CWV18" s="209"/>
      <c r="CWW18" s="209"/>
      <c r="CWX18" s="209"/>
      <c r="CWY18" s="209"/>
      <c r="CWZ18" s="209"/>
      <c r="CXA18" s="209"/>
      <c r="CXB18" s="209"/>
      <c r="CXC18" s="209"/>
      <c r="CXD18" s="209"/>
      <c r="CXE18" s="209"/>
      <c r="CXF18" s="209"/>
      <c r="CXG18" s="209"/>
      <c r="CXH18" s="209"/>
      <c r="CXI18" s="209"/>
      <c r="CXJ18" s="209"/>
      <c r="CXK18" s="209"/>
      <c r="CXL18" s="209"/>
      <c r="CXM18" s="209"/>
      <c r="CXN18" s="209"/>
      <c r="CXO18" s="209"/>
      <c r="CXP18" s="209"/>
      <c r="CXQ18" s="209"/>
      <c r="CXR18" s="209"/>
      <c r="CXS18" s="209"/>
      <c r="CXT18" s="209"/>
      <c r="CXU18" s="209"/>
      <c r="CXV18" s="209"/>
      <c r="CXW18" s="209"/>
      <c r="CXX18" s="209"/>
      <c r="CXY18" s="209"/>
      <c r="CXZ18" s="209"/>
      <c r="CYA18" s="209"/>
      <c r="CYB18" s="209"/>
      <c r="CYC18" s="209"/>
      <c r="CYD18" s="209"/>
      <c r="CYE18" s="209"/>
      <c r="CYF18" s="209"/>
      <c r="CYG18" s="209"/>
      <c r="CYH18" s="209"/>
      <c r="CYI18" s="209"/>
      <c r="CYJ18" s="209"/>
      <c r="CYK18" s="209"/>
      <c r="CYL18" s="209"/>
      <c r="CYM18" s="209"/>
      <c r="CYN18" s="209"/>
      <c r="CYO18" s="209"/>
      <c r="CYP18" s="209"/>
      <c r="CYQ18" s="209"/>
      <c r="CYR18" s="209"/>
      <c r="CYS18" s="209"/>
      <c r="CYT18" s="209"/>
      <c r="CYU18" s="209"/>
      <c r="CYV18" s="209"/>
      <c r="CYW18" s="209"/>
      <c r="CYX18" s="209"/>
      <c r="CYY18" s="209"/>
      <c r="CYZ18" s="209"/>
      <c r="CZA18" s="209"/>
      <c r="CZB18" s="209"/>
      <c r="CZC18" s="209"/>
      <c r="CZD18" s="209"/>
      <c r="CZE18" s="209"/>
      <c r="CZF18" s="209"/>
      <c r="CZG18" s="209"/>
      <c r="CZH18" s="209"/>
      <c r="CZI18" s="209"/>
      <c r="CZJ18" s="209"/>
      <c r="CZK18" s="209"/>
      <c r="CZL18" s="209"/>
      <c r="CZM18" s="209"/>
      <c r="CZN18" s="209"/>
      <c r="CZO18" s="209"/>
      <c r="CZP18" s="209"/>
      <c r="CZQ18" s="209"/>
      <c r="CZR18" s="209"/>
      <c r="CZS18" s="209"/>
      <c r="CZT18" s="209"/>
      <c r="CZU18" s="209"/>
      <c r="CZV18" s="209"/>
      <c r="CZW18" s="209"/>
      <c r="CZX18" s="209"/>
      <c r="CZY18" s="209"/>
      <c r="CZZ18" s="209"/>
      <c r="DAA18" s="209"/>
      <c r="DAB18" s="209"/>
      <c r="DAC18" s="209"/>
      <c r="DAD18" s="209"/>
      <c r="DAE18" s="209"/>
      <c r="DAF18" s="209"/>
      <c r="DAG18" s="209"/>
      <c r="DAH18" s="209"/>
      <c r="DAI18" s="209"/>
      <c r="DAJ18" s="209"/>
      <c r="DAK18" s="209"/>
      <c r="DAL18" s="209"/>
      <c r="DAM18" s="209"/>
      <c r="DAN18" s="209"/>
      <c r="DAO18" s="209"/>
      <c r="DAP18" s="209"/>
      <c r="DAQ18" s="209"/>
      <c r="DAR18" s="209"/>
      <c r="DAS18" s="209"/>
      <c r="DAT18" s="209"/>
      <c r="DAU18" s="209"/>
      <c r="DAV18" s="209"/>
      <c r="DAW18" s="209"/>
      <c r="DAX18" s="209"/>
      <c r="DAY18" s="209"/>
      <c r="DAZ18" s="209"/>
      <c r="DBA18" s="209"/>
      <c r="DBB18" s="209"/>
      <c r="DBC18" s="209"/>
      <c r="DBD18" s="209"/>
      <c r="DBE18" s="209"/>
      <c r="DBF18" s="209"/>
      <c r="DBG18" s="209"/>
      <c r="DBH18" s="209"/>
      <c r="DBI18" s="209"/>
      <c r="DBJ18" s="209"/>
      <c r="DBK18" s="209"/>
      <c r="DBL18" s="209"/>
      <c r="DBM18" s="209"/>
      <c r="DBN18" s="209"/>
      <c r="DBO18" s="209"/>
      <c r="DBP18" s="209"/>
      <c r="DBQ18" s="209"/>
      <c r="DBR18" s="209"/>
      <c r="DBS18" s="209"/>
      <c r="DBT18" s="209"/>
      <c r="DBU18" s="209"/>
      <c r="DBV18" s="209"/>
      <c r="DBW18" s="209"/>
      <c r="DBX18" s="209"/>
      <c r="DBY18" s="209"/>
      <c r="DBZ18" s="209"/>
      <c r="DCA18" s="209"/>
      <c r="DCB18" s="209"/>
      <c r="DCC18" s="209"/>
      <c r="DCD18" s="209"/>
      <c r="DCE18" s="209"/>
      <c r="DCF18" s="209"/>
      <c r="DCG18" s="209"/>
      <c r="DCH18" s="209"/>
      <c r="DCI18" s="209"/>
      <c r="DCJ18" s="209"/>
      <c r="DCK18" s="209"/>
      <c r="DCL18" s="209"/>
      <c r="DCM18" s="209"/>
      <c r="DCN18" s="209"/>
      <c r="DCO18" s="209"/>
      <c r="DCP18" s="209"/>
      <c r="DCQ18" s="209"/>
      <c r="DCR18" s="209"/>
      <c r="DCS18" s="209"/>
      <c r="DCT18" s="209"/>
      <c r="DCU18" s="209"/>
      <c r="DCV18" s="209"/>
      <c r="DCW18" s="209"/>
      <c r="DCX18" s="209"/>
      <c r="DCY18" s="209"/>
      <c r="DCZ18" s="209"/>
      <c r="DDA18" s="209"/>
      <c r="DDB18" s="209"/>
      <c r="DDC18" s="209"/>
      <c r="DDD18" s="209"/>
      <c r="DDE18" s="209"/>
      <c r="DDF18" s="209"/>
      <c r="DDG18" s="209"/>
      <c r="DDH18" s="209"/>
      <c r="DDI18" s="209"/>
      <c r="DDJ18" s="209"/>
      <c r="DDK18" s="209"/>
      <c r="DDL18" s="209"/>
      <c r="DDM18" s="209"/>
      <c r="DDN18" s="209"/>
      <c r="DDO18" s="209"/>
      <c r="DDP18" s="209"/>
      <c r="DDQ18" s="209"/>
      <c r="DDR18" s="209"/>
      <c r="DDS18" s="209"/>
      <c r="DDT18" s="209"/>
      <c r="DDU18" s="209"/>
      <c r="DDV18" s="209"/>
      <c r="DDW18" s="209"/>
      <c r="DDX18" s="209"/>
      <c r="DDY18" s="209"/>
      <c r="DDZ18" s="209"/>
      <c r="DEA18" s="209"/>
      <c r="DEB18" s="209"/>
      <c r="DEC18" s="209"/>
      <c r="DED18" s="209"/>
      <c r="DEE18" s="209"/>
      <c r="DEF18" s="209"/>
      <c r="DEG18" s="209"/>
      <c r="DEH18" s="209"/>
      <c r="DEI18" s="209"/>
      <c r="DEJ18" s="209"/>
      <c r="DEK18" s="209"/>
      <c r="DEL18" s="209"/>
      <c r="DEM18" s="209"/>
      <c r="DEN18" s="209"/>
      <c r="DEO18" s="209"/>
      <c r="DEP18" s="209"/>
      <c r="DEQ18" s="209"/>
      <c r="DER18" s="209"/>
      <c r="DES18" s="209"/>
      <c r="DET18" s="209"/>
      <c r="DEU18" s="209"/>
      <c r="DEV18" s="209"/>
      <c r="DEW18" s="209"/>
      <c r="DEX18" s="209"/>
      <c r="DEY18" s="209"/>
      <c r="DEZ18" s="209"/>
      <c r="DFA18" s="209"/>
      <c r="DFB18" s="209"/>
      <c r="DFC18" s="209"/>
      <c r="DFD18" s="209"/>
      <c r="DFE18" s="209"/>
      <c r="DFF18" s="209"/>
      <c r="DFG18" s="209"/>
      <c r="DFH18" s="209"/>
      <c r="DFI18" s="209"/>
      <c r="DFJ18" s="209"/>
      <c r="DFK18" s="209"/>
      <c r="DFL18" s="209"/>
      <c r="DFM18" s="209"/>
      <c r="DFN18" s="209"/>
      <c r="DFO18" s="209"/>
      <c r="DFP18" s="209"/>
      <c r="DFQ18" s="209"/>
      <c r="DFR18" s="209"/>
      <c r="DFS18" s="209"/>
      <c r="DFT18" s="209"/>
      <c r="DFU18" s="209"/>
      <c r="DFV18" s="209"/>
      <c r="DFW18" s="209"/>
      <c r="DFX18" s="209"/>
      <c r="DFY18" s="209"/>
      <c r="DFZ18" s="209"/>
      <c r="DGA18" s="209"/>
      <c r="DGB18" s="209"/>
      <c r="DGC18" s="209"/>
      <c r="DGD18" s="209"/>
      <c r="DGE18" s="209"/>
      <c r="DGF18" s="209"/>
      <c r="DGG18" s="209"/>
      <c r="DGH18" s="209"/>
      <c r="DGI18" s="209"/>
      <c r="DGJ18" s="209"/>
      <c r="DGK18" s="209"/>
      <c r="DGL18" s="209"/>
      <c r="DGM18" s="209"/>
      <c r="DGN18" s="209"/>
      <c r="DGO18" s="209"/>
      <c r="DGP18" s="209"/>
      <c r="DGQ18" s="209"/>
      <c r="DGR18" s="209"/>
      <c r="DGS18" s="209"/>
      <c r="DGT18" s="209"/>
      <c r="DGU18" s="209"/>
      <c r="DGV18" s="209"/>
      <c r="DGW18" s="209"/>
      <c r="DGX18" s="209"/>
      <c r="DGY18" s="209"/>
      <c r="DGZ18" s="209"/>
      <c r="DHA18" s="209"/>
      <c r="DHB18" s="209"/>
      <c r="DHC18" s="209"/>
      <c r="DHD18" s="209"/>
      <c r="DHE18" s="209"/>
      <c r="DHF18" s="209"/>
      <c r="DHG18" s="209"/>
      <c r="DHH18" s="209"/>
      <c r="DHI18" s="209"/>
      <c r="DHJ18" s="209"/>
      <c r="DHK18" s="209"/>
      <c r="DHL18" s="209"/>
      <c r="DHM18" s="209"/>
      <c r="DHN18" s="209"/>
      <c r="DHO18" s="209"/>
      <c r="DHP18" s="209"/>
      <c r="DHQ18" s="209"/>
      <c r="DHR18" s="209"/>
      <c r="DHS18" s="209"/>
      <c r="DHT18" s="209"/>
      <c r="DHU18" s="209"/>
      <c r="DHV18" s="209"/>
      <c r="DHW18" s="209"/>
      <c r="DHX18" s="209"/>
      <c r="DHY18" s="209"/>
      <c r="DHZ18" s="209"/>
      <c r="DIA18" s="209"/>
      <c r="DIB18" s="209"/>
      <c r="DIC18" s="209"/>
      <c r="DID18" s="209"/>
      <c r="DIE18" s="209"/>
      <c r="DIF18" s="209"/>
      <c r="DIG18" s="209"/>
      <c r="DIH18" s="209"/>
      <c r="DII18" s="209"/>
      <c r="DIJ18" s="209"/>
      <c r="DIK18" s="209"/>
      <c r="DIL18" s="209"/>
      <c r="DIM18" s="209"/>
      <c r="DIN18" s="209"/>
      <c r="DIO18" s="209"/>
      <c r="DIP18" s="209"/>
      <c r="DIQ18" s="209"/>
      <c r="DIR18" s="209"/>
      <c r="DIS18" s="209"/>
      <c r="DIT18" s="209"/>
      <c r="DIU18" s="209"/>
      <c r="DIV18" s="209"/>
      <c r="DIW18" s="209"/>
      <c r="DIX18" s="209"/>
      <c r="DIY18" s="209"/>
      <c r="DIZ18" s="209"/>
      <c r="DJA18" s="209"/>
      <c r="DJB18" s="209"/>
      <c r="DJC18" s="209"/>
      <c r="DJD18" s="209"/>
      <c r="DJE18" s="209"/>
      <c r="DJF18" s="209"/>
      <c r="DJG18" s="209"/>
      <c r="DJH18" s="209"/>
      <c r="DJI18" s="209"/>
      <c r="DJJ18" s="209"/>
      <c r="DJK18" s="209"/>
      <c r="DJL18" s="209"/>
      <c r="DJM18" s="209"/>
      <c r="DJN18" s="209"/>
      <c r="DJO18" s="209"/>
      <c r="DJP18" s="209"/>
      <c r="DJQ18" s="209"/>
      <c r="DJR18" s="209"/>
      <c r="DJS18" s="209"/>
      <c r="DJT18" s="209"/>
      <c r="DJU18" s="209"/>
      <c r="DJV18" s="209"/>
      <c r="DJW18" s="209"/>
      <c r="DJX18" s="209"/>
      <c r="DJY18" s="209"/>
      <c r="DJZ18" s="209"/>
      <c r="DKA18" s="209"/>
      <c r="DKB18" s="209"/>
      <c r="DKC18" s="209"/>
      <c r="DKD18" s="209"/>
      <c r="DKE18" s="209"/>
      <c r="DKF18" s="209"/>
      <c r="DKG18" s="209"/>
      <c r="DKH18" s="209"/>
      <c r="DKI18" s="209"/>
      <c r="DKJ18" s="209"/>
      <c r="DKK18" s="209"/>
      <c r="DKL18" s="209"/>
      <c r="DKM18" s="209"/>
      <c r="DKN18" s="209"/>
      <c r="DKO18" s="209"/>
      <c r="DKP18" s="209"/>
      <c r="DKQ18" s="209"/>
      <c r="DKR18" s="209"/>
      <c r="DKS18" s="209"/>
      <c r="DKT18" s="209"/>
      <c r="DKU18" s="209"/>
      <c r="DKV18" s="209"/>
      <c r="DKW18" s="209"/>
      <c r="DKX18" s="209"/>
      <c r="DKY18" s="209"/>
      <c r="DKZ18" s="209"/>
      <c r="DLA18" s="209"/>
      <c r="DLB18" s="209"/>
      <c r="DLC18" s="209"/>
      <c r="DLD18" s="209"/>
      <c r="DLE18" s="209"/>
      <c r="DLF18" s="209"/>
      <c r="DLG18" s="209"/>
      <c r="DLH18" s="209"/>
      <c r="DLI18" s="209"/>
      <c r="DLJ18" s="209"/>
      <c r="DLK18" s="209"/>
      <c r="DLL18" s="209"/>
      <c r="DLM18" s="209"/>
      <c r="DLN18" s="209"/>
      <c r="DLO18" s="209"/>
      <c r="DLP18" s="209"/>
      <c r="DLQ18" s="209"/>
      <c r="DLR18" s="209"/>
      <c r="DLS18" s="209"/>
      <c r="DLT18" s="209"/>
      <c r="DLU18" s="209"/>
      <c r="DLV18" s="209"/>
      <c r="DLW18" s="209"/>
      <c r="DLX18" s="209"/>
      <c r="DLY18" s="209"/>
      <c r="DLZ18" s="209"/>
      <c r="DMA18" s="209"/>
      <c r="DMB18" s="209"/>
      <c r="DMC18" s="209"/>
      <c r="DMD18" s="209"/>
      <c r="DME18" s="209"/>
      <c r="DMF18" s="209"/>
      <c r="DMG18" s="209"/>
      <c r="DMH18" s="209"/>
      <c r="DMI18" s="209"/>
      <c r="DMJ18" s="209"/>
      <c r="DMK18" s="209"/>
      <c r="DML18" s="209"/>
      <c r="DMM18" s="209"/>
      <c r="DMN18" s="209"/>
      <c r="DMO18" s="209"/>
      <c r="DMP18" s="209"/>
      <c r="DMQ18" s="209"/>
      <c r="DMR18" s="209"/>
      <c r="DMS18" s="209"/>
      <c r="DMT18" s="209"/>
      <c r="DMU18" s="209"/>
      <c r="DMV18" s="209"/>
      <c r="DMW18" s="209"/>
      <c r="DMX18" s="209"/>
      <c r="DMY18" s="209"/>
      <c r="DMZ18" s="209"/>
      <c r="DNA18" s="209"/>
      <c r="DNB18" s="209"/>
      <c r="DNC18" s="209"/>
      <c r="DND18" s="209"/>
      <c r="DNE18" s="209"/>
      <c r="DNF18" s="209"/>
      <c r="DNG18" s="209"/>
      <c r="DNH18" s="209"/>
      <c r="DNI18" s="209"/>
      <c r="DNJ18" s="209"/>
      <c r="DNK18" s="209"/>
      <c r="DNL18" s="209"/>
      <c r="DNM18" s="209"/>
      <c r="DNN18" s="209"/>
      <c r="DNO18" s="209"/>
      <c r="DNP18" s="209"/>
      <c r="DNQ18" s="209"/>
      <c r="DNR18" s="209"/>
      <c r="DNS18" s="209"/>
      <c r="DNT18" s="209"/>
      <c r="DNU18" s="209"/>
      <c r="DNV18" s="209"/>
      <c r="DNW18" s="209"/>
      <c r="DNX18" s="209"/>
      <c r="DNY18" s="209"/>
      <c r="DNZ18" s="209"/>
      <c r="DOA18" s="209"/>
      <c r="DOB18" s="209"/>
      <c r="DOC18" s="209"/>
      <c r="DOD18" s="209"/>
      <c r="DOE18" s="209"/>
      <c r="DOF18" s="209"/>
      <c r="DOG18" s="209"/>
      <c r="DOH18" s="209"/>
      <c r="DOI18" s="209"/>
      <c r="DOJ18" s="209"/>
      <c r="DOK18" s="209"/>
      <c r="DOL18" s="209"/>
      <c r="DOM18" s="209"/>
      <c r="DON18" s="209"/>
      <c r="DOO18" s="209"/>
      <c r="DOP18" s="209"/>
      <c r="DOQ18" s="209"/>
      <c r="DOR18" s="209"/>
      <c r="DOS18" s="209"/>
      <c r="DOT18" s="209"/>
      <c r="DOU18" s="209"/>
      <c r="DOV18" s="209"/>
      <c r="DOW18" s="209"/>
      <c r="DOX18" s="209"/>
      <c r="DOY18" s="209"/>
      <c r="DOZ18" s="209"/>
      <c r="DPA18" s="209"/>
      <c r="DPB18" s="209"/>
      <c r="DPC18" s="209"/>
      <c r="DPD18" s="209"/>
      <c r="DPE18" s="209"/>
      <c r="DPF18" s="209"/>
      <c r="DPG18" s="209"/>
      <c r="DPH18" s="209"/>
      <c r="DPI18" s="209"/>
      <c r="DPJ18" s="209"/>
      <c r="DPK18" s="209"/>
      <c r="DPL18" s="209"/>
      <c r="DPM18" s="209"/>
      <c r="DPN18" s="209"/>
      <c r="DPO18" s="209"/>
      <c r="DPP18" s="209"/>
      <c r="DPQ18" s="209"/>
      <c r="DPR18" s="209"/>
      <c r="DPS18" s="209"/>
      <c r="DPT18" s="209"/>
      <c r="DPU18" s="209"/>
      <c r="DPV18" s="209"/>
      <c r="DPW18" s="209"/>
      <c r="DPX18" s="209"/>
      <c r="DPY18" s="209"/>
      <c r="DPZ18" s="209"/>
      <c r="DQA18" s="209"/>
      <c r="DQB18" s="209"/>
      <c r="DQC18" s="209"/>
      <c r="DQD18" s="209"/>
      <c r="DQE18" s="209"/>
      <c r="DQF18" s="209"/>
      <c r="DQG18" s="209"/>
      <c r="DQH18" s="209"/>
      <c r="DQI18" s="209"/>
      <c r="DQJ18" s="209"/>
      <c r="DQK18" s="209"/>
      <c r="DQL18" s="209"/>
      <c r="DQM18" s="209"/>
      <c r="DQN18" s="209"/>
      <c r="DQO18" s="209"/>
      <c r="DQP18" s="209"/>
      <c r="DQQ18" s="209"/>
      <c r="DQR18" s="209"/>
      <c r="DQS18" s="209"/>
      <c r="DQT18" s="209"/>
      <c r="DQU18" s="209"/>
      <c r="DQV18" s="209"/>
      <c r="DQW18" s="209"/>
      <c r="DQX18" s="209"/>
      <c r="DQY18" s="209"/>
      <c r="DQZ18" s="209"/>
      <c r="DRA18" s="209"/>
      <c r="DRB18" s="209"/>
      <c r="DRC18" s="209"/>
      <c r="DRD18" s="209"/>
      <c r="DRE18" s="209"/>
      <c r="DRF18" s="209"/>
      <c r="DRG18" s="209"/>
      <c r="DRH18" s="209"/>
      <c r="DRI18" s="209"/>
      <c r="DRJ18" s="209"/>
      <c r="DRK18" s="209"/>
      <c r="DRL18" s="209"/>
      <c r="DRM18" s="209"/>
      <c r="DRN18" s="209"/>
      <c r="DRO18" s="209"/>
      <c r="DRP18" s="209"/>
      <c r="DRQ18" s="209"/>
      <c r="DRR18" s="209"/>
      <c r="DRS18" s="209"/>
      <c r="DRT18" s="209"/>
      <c r="DRU18" s="209"/>
      <c r="DRV18" s="209"/>
      <c r="DRW18" s="209"/>
      <c r="DRX18" s="209"/>
      <c r="DRY18" s="209"/>
      <c r="DRZ18" s="209"/>
      <c r="DSA18" s="209"/>
      <c r="DSB18" s="209"/>
      <c r="DSC18" s="209"/>
      <c r="DSD18" s="209"/>
      <c r="DSE18" s="209"/>
      <c r="DSF18" s="209"/>
      <c r="DSG18" s="209"/>
      <c r="DSH18" s="209"/>
      <c r="DSI18" s="209"/>
      <c r="DSJ18" s="209"/>
      <c r="DSK18" s="209"/>
      <c r="DSL18" s="209"/>
      <c r="DSM18" s="209"/>
      <c r="DSN18" s="209"/>
      <c r="DSO18" s="209"/>
      <c r="DSP18" s="209"/>
      <c r="DSQ18" s="209"/>
      <c r="DSR18" s="209"/>
      <c r="DSS18" s="209"/>
      <c r="DST18" s="209"/>
      <c r="DSU18" s="209"/>
      <c r="DSV18" s="209"/>
      <c r="DSW18" s="209"/>
      <c r="DSX18" s="209"/>
      <c r="DSY18" s="209"/>
      <c r="DSZ18" s="209"/>
      <c r="DTA18" s="209"/>
      <c r="DTB18" s="209"/>
      <c r="DTC18" s="209"/>
      <c r="DTD18" s="209"/>
      <c r="DTE18" s="209"/>
      <c r="DTF18" s="209"/>
      <c r="DTG18" s="209"/>
      <c r="DTH18" s="209"/>
      <c r="DTI18" s="209"/>
      <c r="DTJ18" s="209"/>
      <c r="DTK18" s="209"/>
      <c r="DTL18" s="209"/>
      <c r="DTM18" s="209"/>
      <c r="DTN18" s="209"/>
      <c r="DTO18" s="209"/>
      <c r="DTP18" s="209"/>
      <c r="DTQ18" s="209"/>
      <c r="DTR18" s="209"/>
      <c r="DTS18" s="209"/>
      <c r="DTT18" s="209"/>
      <c r="DTU18" s="209"/>
      <c r="DTV18" s="209"/>
      <c r="DTW18" s="209"/>
      <c r="DTX18" s="209"/>
      <c r="DTY18" s="209"/>
      <c r="DTZ18" s="209"/>
      <c r="DUA18" s="209"/>
      <c r="DUB18" s="209"/>
      <c r="DUC18" s="209"/>
      <c r="DUD18" s="209"/>
      <c r="DUE18" s="209"/>
      <c r="DUF18" s="209"/>
      <c r="DUG18" s="209"/>
      <c r="DUH18" s="209"/>
      <c r="DUI18" s="209"/>
      <c r="DUJ18" s="209"/>
      <c r="DUK18" s="209"/>
      <c r="DUL18" s="209"/>
      <c r="DUM18" s="209"/>
      <c r="DUN18" s="209"/>
      <c r="DUO18" s="209"/>
      <c r="DUP18" s="209"/>
      <c r="DUQ18" s="209"/>
      <c r="DUR18" s="209"/>
      <c r="DUS18" s="209"/>
      <c r="DUT18" s="209"/>
      <c r="DUU18" s="209"/>
      <c r="DUV18" s="209"/>
      <c r="DUW18" s="209"/>
      <c r="DUX18" s="209"/>
      <c r="DUY18" s="209"/>
      <c r="DUZ18" s="209"/>
      <c r="DVA18" s="209"/>
      <c r="DVB18" s="209"/>
      <c r="DVC18" s="209"/>
      <c r="DVD18" s="209"/>
      <c r="DVE18" s="209"/>
      <c r="DVF18" s="209"/>
      <c r="DVG18" s="209"/>
      <c r="DVH18" s="209"/>
      <c r="DVI18" s="209"/>
      <c r="DVJ18" s="209"/>
      <c r="DVK18" s="209"/>
      <c r="DVL18" s="209"/>
      <c r="DVM18" s="209"/>
      <c r="DVN18" s="209"/>
      <c r="DVO18" s="209"/>
      <c r="DVP18" s="209"/>
      <c r="DVQ18" s="209"/>
      <c r="DVR18" s="209"/>
      <c r="DVS18" s="209"/>
      <c r="DVT18" s="209"/>
      <c r="DVU18" s="209"/>
      <c r="DVV18" s="209"/>
      <c r="DVW18" s="209"/>
      <c r="DVX18" s="209"/>
      <c r="DVY18" s="209"/>
      <c r="DVZ18" s="209"/>
      <c r="DWA18" s="209"/>
      <c r="DWB18" s="209"/>
      <c r="DWC18" s="209"/>
      <c r="DWD18" s="209"/>
      <c r="DWE18" s="209"/>
      <c r="DWF18" s="209"/>
      <c r="DWG18" s="209"/>
      <c r="DWH18" s="209"/>
      <c r="DWI18" s="209"/>
      <c r="DWJ18" s="209"/>
      <c r="DWK18" s="209"/>
      <c r="DWL18" s="209"/>
      <c r="DWM18" s="209"/>
      <c r="DWN18" s="209"/>
      <c r="DWO18" s="209"/>
      <c r="DWP18" s="209"/>
      <c r="DWQ18" s="209"/>
      <c r="DWR18" s="209"/>
      <c r="DWS18" s="209"/>
      <c r="DWT18" s="209"/>
      <c r="DWU18" s="209"/>
      <c r="DWV18" s="209"/>
      <c r="DWW18" s="209"/>
      <c r="DWX18" s="209"/>
      <c r="DWY18" s="209"/>
      <c r="DWZ18" s="209"/>
      <c r="DXA18" s="209"/>
      <c r="DXB18" s="209"/>
      <c r="DXC18" s="209"/>
      <c r="DXD18" s="209"/>
      <c r="DXE18" s="209"/>
      <c r="DXF18" s="209"/>
      <c r="DXG18" s="209"/>
      <c r="DXH18" s="209"/>
      <c r="DXI18" s="209"/>
      <c r="DXJ18" s="209"/>
      <c r="DXK18" s="209"/>
      <c r="DXL18" s="209"/>
      <c r="DXM18" s="209"/>
      <c r="DXN18" s="209"/>
      <c r="DXO18" s="209"/>
      <c r="DXP18" s="209"/>
      <c r="DXQ18" s="209"/>
      <c r="DXR18" s="209"/>
      <c r="DXS18" s="209"/>
      <c r="DXT18" s="209"/>
      <c r="DXU18" s="209"/>
      <c r="DXV18" s="209"/>
      <c r="DXW18" s="209"/>
      <c r="DXX18" s="209"/>
      <c r="DXY18" s="209"/>
      <c r="DXZ18" s="209"/>
      <c r="DYA18" s="209"/>
      <c r="DYB18" s="209"/>
      <c r="DYC18" s="209"/>
      <c r="DYD18" s="209"/>
      <c r="DYE18" s="209"/>
      <c r="DYF18" s="209"/>
      <c r="DYG18" s="209"/>
      <c r="DYH18" s="209"/>
      <c r="DYI18" s="209"/>
      <c r="DYJ18" s="209"/>
      <c r="DYK18" s="209"/>
      <c r="DYL18" s="209"/>
      <c r="DYM18" s="209"/>
      <c r="DYN18" s="209"/>
      <c r="DYO18" s="209"/>
      <c r="DYP18" s="209"/>
      <c r="DYQ18" s="209"/>
      <c r="DYR18" s="209"/>
      <c r="DYS18" s="209"/>
      <c r="DYT18" s="209"/>
      <c r="DYU18" s="209"/>
      <c r="DYV18" s="209"/>
      <c r="DYW18" s="209"/>
      <c r="DYX18" s="209"/>
      <c r="DYY18" s="209"/>
      <c r="DYZ18" s="209"/>
      <c r="DZA18" s="209"/>
      <c r="DZB18" s="209"/>
      <c r="DZC18" s="209"/>
      <c r="DZD18" s="209"/>
      <c r="DZE18" s="209"/>
      <c r="DZF18" s="209"/>
      <c r="DZG18" s="209"/>
      <c r="DZH18" s="209"/>
      <c r="DZI18" s="209"/>
      <c r="DZJ18" s="209"/>
      <c r="DZK18" s="209"/>
      <c r="DZL18" s="209"/>
      <c r="DZM18" s="209"/>
      <c r="DZN18" s="209"/>
      <c r="DZO18" s="209"/>
      <c r="DZP18" s="209"/>
      <c r="DZQ18" s="209"/>
      <c r="DZR18" s="209"/>
      <c r="DZS18" s="209"/>
      <c r="DZT18" s="209"/>
      <c r="DZU18" s="209"/>
      <c r="DZV18" s="209"/>
      <c r="DZW18" s="209"/>
      <c r="DZX18" s="209"/>
      <c r="DZY18" s="209"/>
      <c r="DZZ18" s="209"/>
      <c r="EAA18" s="209"/>
      <c r="EAB18" s="209"/>
      <c r="EAC18" s="209"/>
      <c r="EAD18" s="209"/>
      <c r="EAE18" s="209"/>
      <c r="EAF18" s="209"/>
      <c r="EAG18" s="209"/>
      <c r="EAH18" s="209"/>
      <c r="EAI18" s="209"/>
      <c r="EAJ18" s="209"/>
      <c r="EAK18" s="209"/>
      <c r="EAL18" s="209"/>
      <c r="EAM18" s="209"/>
      <c r="EAN18" s="209"/>
      <c r="EAO18" s="209"/>
      <c r="EAP18" s="209"/>
      <c r="EAQ18" s="209"/>
      <c r="EAR18" s="209"/>
      <c r="EAS18" s="209"/>
      <c r="EAT18" s="209"/>
      <c r="EAU18" s="209"/>
      <c r="EAV18" s="209"/>
      <c r="EAW18" s="209"/>
      <c r="EAX18" s="209"/>
      <c r="EAY18" s="209"/>
      <c r="EAZ18" s="209"/>
      <c r="EBA18" s="209"/>
      <c r="EBB18" s="209"/>
      <c r="EBC18" s="209"/>
      <c r="EBD18" s="209"/>
      <c r="EBE18" s="209"/>
      <c r="EBF18" s="209"/>
      <c r="EBG18" s="209"/>
      <c r="EBH18" s="209"/>
      <c r="EBI18" s="209"/>
      <c r="EBJ18" s="209"/>
      <c r="EBK18" s="209"/>
      <c r="EBL18" s="209"/>
      <c r="EBM18" s="209"/>
      <c r="EBN18" s="209"/>
      <c r="EBO18" s="209"/>
      <c r="EBP18" s="209"/>
      <c r="EBQ18" s="209"/>
      <c r="EBR18" s="209"/>
      <c r="EBS18" s="209"/>
      <c r="EBT18" s="209"/>
      <c r="EBU18" s="209"/>
      <c r="EBV18" s="209"/>
      <c r="EBW18" s="209"/>
      <c r="EBX18" s="209"/>
      <c r="EBY18" s="209"/>
      <c r="EBZ18" s="209"/>
      <c r="ECA18" s="209"/>
      <c r="ECB18" s="209"/>
      <c r="ECC18" s="209"/>
      <c r="ECD18" s="209"/>
      <c r="ECE18" s="209"/>
      <c r="ECF18" s="209"/>
      <c r="ECG18" s="209"/>
      <c r="ECH18" s="209"/>
      <c r="ECI18" s="209"/>
      <c r="ECJ18" s="209"/>
      <c r="ECK18" s="209"/>
      <c r="ECL18" s="209"/>
      <c r="ECM18" s="209"/>
      <c r="ECN18" s="209"/>
      <c r="ECO18" s="209"/>
      <c r="ECP18" s="209"/>
      <c r="ECQ18" s="209"/>
      <c r="ECR18" s="209"/>
      <c r="ECS18" s="209"/>
      <c r="ECT18" s="209"/>
      <c r="ECU18" s="209"/>
      <c r="ECV18" s="209"/>
      <c r="ECW18" s="209"/>
      <c r="ECX18" s="209"/>
      <c r="ECY18" s="209"/>
      <c r="ECZ18" s="209"/>
      <c r="EDA18" s="209"/>
      <c r="EDB18" s="209"/>
      <c r="EDC18" s="209"/>
      <c r="EDD18" s="209"/>
      <c r="EDE18" s="209"/>
      <c r="EDF18" s="209"/>
      <c r="EDG18" s="209"/>
      <c r="EDH18" s="209"/>
      <c r="EDI18" s="209"/>
      <c r="EDJ18" s="209"/>
      <c r="EDK18" s="209"/>
      <c r="EDL18" s="209"/>
      <c r="EDM18" s="209"/>
      <c r="EDN18" s="209"/>
      <c r="EDO18" s="209"/>
      <c r="EDP18" s="209"/>
      <c r="EDQ18" s="209"/>
      <c r="EDR18" s="209"/>
      <c r="EDS18" s="209"/>
      <c r="EDT18" s="209"/>
      <c r="EDU18" s="209"/>
      <c r="EDV18" s="209"/>
      <c r="EDW18" s="209"/>
      <c r="EDX18" s="209"/>
      <c r="EDY18" s="209"/>
      <c r="EDZ18" s="209"/>
      <c r="EEA18" s="209"/>
      <c r="EEB18" s="209"/>
      <c r="EEC18" s="209"/>
      <c r="EED18" s="209"/>
      <c r="EEE18" s="209"/>
      <c r="EEF18" s="209"/>
      <c r="EEG18" s="209"/>
      <c r="EEH18" s="209"/>
      <c r="EEI18" s="209"/>
      <c r="EEJ18" s="209"/>
      <c r="EEK18" s="209"/>
      <c r="EEL18" s="209"/>
      <c r="EEM18" s="209"/>
      <c r="EEN18" s="209"/>
      <c r="EEO18" s="209"/>
      <c r="EEP18" s="209"/>
      <c r="EEQ18" s="209"/>
      <c r="EER18" s="209"/>
      <c r="EES18" s="209"/>
      <c r="EET18" s="209"/>
      <c r="EEU18" s="209"/>
      <c r="EEV18" s="209"/>
      <c r="EEW18" s="209"/>
      <c r="EEX18" s="209"/>
      <c r="EEY18" s="209"/>
      <c r="EEZ18" s="209"/>
      <c r="EFA18" s="209"/>
      <c r="EFB18" s="209"/>
      <c r="EFC18" s="209"/>
      <c r="EFD18" s="209"/>
      <c r="EFE18" s="209"/>
      <c r="EFF18" s="209"/>
      <c r="EFG18" s="209"/>
      <c r="EFH18" s="209"/>
      <c r="EFI18" s="209"/>
      <c r="EFJ18" s="209"/>
      <c r="EFK18" s="209"/>
      <c r="EFL18" s="209"/>
      <c r="EFM18" s="209"/>
      <c r="EFN18" s="209"/>
      <c r="EFO18" s="209"/>
      <c r="EFP18" s="209"/>
      <c r="EFQ18" s="209"/>
      <c r="EFR18" s="209"/>
      <c r="EFS18" s="209"/>
      <c r="EFT18" s="209"/>
      <c r="EFU18" s="209"/>
      <c r="EFV18" s="209"/>
      <c r="EFW18" s="209"/>
      <c r="EFX18" s="209"/>
      <c r="EFY18" s="209"/>
      <c r="EFZ18" s="209"/>
      <c r="EGA18" s="209"/>
      <c r="EGB18" s="209"/>
      <c r="EGC18" s="209"/>
      <c r="EGD18" s="209"/>
      <c r="EGE18" s="209"/>
      <c r="EGF18" s="209"/>
      <c r="EGG18" s="209"/>
      <c r="EGH18" s="209"/>
      <c r="EGI18" s="209"/>
      <c r="EGJ18" s="209"/>
      <c r="EGK18" s="209"/>
      <c r="EGL18" s="209"/>
      <c r="EGM18" s="209"/>
      <c r="EGN18" s="209"/>
      <c r="EGO18" s="209"/>
      <c r="EGP18" s="209"/>
      <c r="EGQ18" s="209"/>
      <c r="EGR18" s="209"/>
      <c r="EGS18" s="209"/>
      <c r="EGT18" s="209"/>
      <c r="EGU18" s="209"/>
      <c r="EGV18" s="209"/>
      <c r="EGW18" s="209"/>
      <c r="EGX18" s="209"/>
      <c r="EGY18" s="209"/>
      <c r="EGZ18" s="209"/>
      <c r="EHA18" s="209"/>
      <c r="EHB18" s="209"/>
      <c r="EHC18" s="209"/>
      <c r="EHD18" s="209"/>
      <c r="EHE18" s="209"/>
      <c r="EHF18" s="209"/>
      <c r="EHG18" s="209"/>
      <c r="EHH18" s="209"/>
      <c r="EHI18" s="209"/>
      <c r="EHJ18" s="209"/>
      <c r="EHK18" s="209"/>
      <c r="EHL18" s="209"/>
      <c r="EHM18" s="209"/>
      <c r="EHN18" s="209"/>
      <c r="EHO18" s="209"/>
      <c r="EHP18" s="209"/>
      <c r="EHQ18" s="209"/>
      <c r="EHR18" s="209"/>
      <c r="EHS18" s="209"/>
      <c r="EHT18" s="209"/>
      <c r="EHU18" s="209"/>
      <c r="EHV18" s="209"/>
      <c r="EHW18" s="209"/>
      <c r="EHX18" s="209"/>
      <c r="EHY18" s="209"/>
      <c r="EHZ18" s="209"/>
      <c r="EIA18" s="209"/>
      <c r="EIB18" s="209"/>
      <c r="EIC18" s="209"/>
      <c r="EID18" s="209"/>
      <c r="EIE18" s="209"/>
      <c r="EIF18" s="209"/>
      <c r="EIG18" s="209"/>
      <c r="EIH18" s="209"/>
      <c r="EII18" s="209"/>
      <c r="EIJ18" s="209"/>
      <c r="EIK18" s="209"/>
      <c r="EIL18" s="209"/>
      <c r="EIM18" s="209"/>
      <c r="EIN18" s="209"/>
      <c r="EIO18" s="209"/>
      <c r="EIP18" s="209"/>
      <c r="EIQ18" s="209"/>
      <c r="EIR18" s="209"/>
      <c r="EIS18" s="209"/>
      <c r="EIT18" s="209"/>
      <c r="EIU18" s="209"/>
      <c r="EIV18" s="209"/>
      <c r="EIW18" s="209"/>
      <c r="EIX18" s="209"/>
      <c r="EIY18" s="209"/>
      <c r="EIZ18" s="209"/>
      <c r="EJA18" s="209"/>
      <c r="EJB18" s="209"/>
      <c r="EJC18" s="209"/>
      <c r="EJD18" s="209"/>
      <c r="EJE18" s="209"/>
      <c r="EJF18" s="209"/>
      <c r="EJG18" s="209"/>
      <c r="EJH18" s="209"/>
      <c r="EJI18" s="209"/>
      <c r="EJJ18" s="209"/>
      <c r="EJK18" s="209"/>
      <c r="EJL18" s="209"/>
      <c r="EJM18" s="209"/>
      <c r="EJN18" s="209"/>
      <c r="EJO18" s="209"/>
      <c r="EJP18" s="209"/>
      <c r="EJQ18" s="209"/>
      <c r="EJR18" s="209"/>
      <c r="EJS18" s="209"/>
      <c r="EJT18" s="209"/>
      <c r="EJU18" s="209"/>
      <c r="EJV18" s="209"/>
      <c r="EJW18" s="209"/>
      <c r="EJX18" s="209"/>
      <c r="EJY18" s="209"/>
      <c r="EJZ18" s="209"/>
      <c r="EKA18" s="209"/>
      <c r="EKB18" s="209"/>
      <c r="EKC18" s="209"/>
      <c r="EKD18" s="209"/>
      <c r="EKE18" s="209"/>
      <c r="EKF18" s="209"/>
      <c r="EKG18" s="209"/>
      <c r="EKH18" s="209"/>
      <c r="EKI18" s="209"/>
      <c r="EKJ18" s="209"/>
      <c r="EKK18" s="209"/>
      <c r="EKL18" s="209"/>
      <c r="EKM18" s="209"/>
      <c r="EKN18" s="209"/>
      <c r="EKO18" s="209"/>
      <c r="EKP18" s="209"/>
      <c r="EKQ18" s="209"/>
      <c r="EKR18" s="209"/>
      <c r="EKS18" s="209"/>
      <c r="EKT18" s="209"/>
      <c r="EKU18" s="209"/>
      <c r="EKV18" s="209"/>
      <c r="EKW18" s="209"/>
      <c r="EKX18" s="209"/>
      <c r="EKY18" s="209"/>
      <c r="EKZ18" s="209"/>
      <c r="ELA18" s="209"/>
      <c r="ELB18" s="209"/>
      <c r="ELC18" s="209"/>
      <c r="ELD18" s="209"/>
      <c r="ELE18" s="209"/>
      <c r="ELF18" s="209"/>
      <c r="ELG18" s="209"/>
      <c r="ELH18" s="209"/>
      <c r="ELI18" s="209"/>
      <c r="ELJ18" s="209"/>
      <c r="ELK18" s="209"/>
      <c r="ELL18" s="209"/>
      <c r="ELM18" s="209"/>
      <c r="ELN18" s="209"/>
      <c r="ELO18" s="209"/>
      <c r="ELP18" s="209"/>
      <c r="ELQ18" s="209"/>
      <c r="ELR18" s="209"/>
      <c r="ELS18" s="209"/>
      <c r="ELT18" s="209"/>
      <c r="ELU18" s="209"/>
      <c r="ELV18" s="209"/>
      <c r="ELW18" s="209"/>
      <c r="ELX18" s="209"/>
      <c r="ELY18" s="209"/>
      <c r="ELZ18" s="209"/>
      <c r="EMA18" s="209"/>
      <c r="EMB18" s="209"/>
      <c r="EMC18" s="209"/>
      <c r="EMD18" s="209"/>
      <c r="EME18" s="209"/>
      <c r="EMF18" s="209"/>
      <c r="EMG18" s="209"/>
      <c r="EMH18" s="209"/>
      <c r="EMI18" s="209"/>
      <c r="EMJ18" s="209"/>
      <c r="EMK18" s="209"/>
      <c r="EML18" s="209"/>
      <c r="EMM18" s="209"/>
      <c r="EMN18" s="209"/>
      <c r="EMO18" s="209"/>
      <c r="EMP18" s="209"/>
      <c r="EMQ18" s="209"/>
      <c r="EMR18" s="209"/>
      <c r="EMS18" s="209"/>
      <c r="EMT18" s="209"/>
      <c r="EMU18" s="209"/>
      <c r="EMV18" s="209"/>
      <c r="EMW18" s="209"/>
      <c r="EMX18" s="209"/>
      <c r="EMY18" s="209"/>
      <c r="EMZ18" s="209"/>
      <c r="ENA18" s="209"/>
      <c r="ENB18" s="209"/>
      <c r="ENC18" s="209"/>
      <c r="END18" s="209"/>
      <c r="ENE18" s="209"/>
      <c r="ENF18" s="209"/>
      <c r="ENG18" s="209"/>
      <c r="ENH18" s="209"/>
      <c r="ENI18" s="209"/>
      <c r="ENJ18" s="209"/>
      <c r="ENK18" s="209"/>
      <c r="ENL18" s="209"/>
      <c r="ENM18" s="209"/>
      <c r="ENN18" s="209"/>
      <c r="ENO18" s="209"/>
      <c r="ENP18" s="209"/>
      <c r="ENQ18" s="209"/>
      <c r="ENR18" s="209"/>
      <c r="ENS18" s="209"/>
      <c r="ENT18" s="209"/>
      <c r="ENU18" s="209"/>
      <c r="ENV18" s="209"/>
      <c r="ENW18" s="209"/>
      <c r="ENX18" s="209"/>
      <c r="ENY18" s="209"/>
      <c r="ENZ18" s="209"/>
      <c r="EOA18" s="209"/>
      <c r="EOB18" s="209"/>
      <c r="EOC18" s="209"/>
      <c r="EOD18" s="209"/>
      <c r="EOE18" s="209"/>
      <c r="EOF18" s="209"/>
      <c r="EOG18" s="209"/>
      <c r="EOH18" s="209"/>
      <c r="EOI18" s="209"/>
      <c r="EOJ18" s="209"/>
      <c r="EOK18" s="209"/>
      <c r="EOL18" s="209"/>
      <c r="EOM18" s="209"/>
      <c r="EON18" s="209"/>
      <c r="EOO18" s="209"/>
      <c r="EOP18" s="209"/>
      <c r="EOQ18" s="209"/>
      <c r="EOR18" s="209"/>
      <c r="EOS18" s="209"/>
      <c r="EOT18" s="209"/>
      <c r="EOU18" s="209"/>
      <c r="EOV18" s="209"/>
      <c r="EOW18" s="209"/>
      <c r="EOX18" s="209"/>
      <c r="EOY18" s="209"/>
      <c r="EOZ18" s="209"/>
      <c r="EPA18" s="209"/>
      <c r="EPB18" s="209"/>
      <c r="EPC18" s="209"/>
      <c r="EPD18" s="209"/>
      <c r="EPE18" s="209"/>
      <c r="EPF18" s="209"/>
      <c r="EPG18" s="209"/>
      <c r="EPH18" s="209"/>
      <c r="EPI18" s="209"/>
      <c r="EPJ18" s="209"/>
      <c r="EPK18" s="209"/>
      <c r="EPL18" s="209"/>
      <c r="EPM18" s="209"/>
      <c r="EPN18" s="209"/>
      <c r="EPO18" s="209"/>
      <c r="EPP18" s="209"/>
      <c r="EPQ18" s="209"/>
      <c r="EPR18" s="209"/>
      <c r="EPS18" s="209"/>
      <c r="EPT18" s="209"/>
      <c r="EPU18" s="209"/>
      <c r="EPV18" s="209"/>
      <c r="EPW18" s="209"/>
      <c r="EPX18" s="209"/>
      <c r="EPY18" s="209"/>
      <c r="EPZ18" s="209"/>
      <c r="EQA18" s="209"/>
      <c r="EQB18" s="209"/>
      <c r="EQC18" s="209"/>
      <c r="EQD18" s="209"/>
      <c r="EQE18" s="209"/>
      <c r="EQF18" s="209"/>
      <c r="EQG18" s="209"/>
      <c r="EQH18" s="209"/>
      <c r="EQI18" s="209"/>
      <c r="EQJ18" s="209"/>
      <c r="EQK18" s="209"/>
      <c r="EQL18" s="209"/>
      <c r="EQM18" s="209"/>
      <c r="EQN18" s="209"/>
      <c r="EQO18" s="209"/>
      <c r="EQP18" s="209"/>
      <c r="EQQ18" s="209"/>
      <c r="EQR18" s="209"/>
      <c r="EQS18" s="209"/>
      <c r="EQT18" s="209"/>
      <c r="EQU18" s="209"/>
      <c r="EQV18" s="209"/>
      <c r="EQW18" s="209"/>
      <c r="EQX18" s="209"/>
      <c r="EQY18" s="209"/>
      <c r="EQZ18" s="209"/>
      <c r="ERA18" s="209"/>
      <c r="ERB18" s="209"/>
      <c r="ERC18" s="209"/>
      <c r="ERD18" s="209"/>
      <c r="ERE18" s="209"/>
      <c r="ERF18" s="209"/>
      <c r="ERG18" s="209"/>
      <c r="ERH18" s="209"/>
      <c r="ERI18" s="209"/>
      <c r="ERJ18" s="209"/>
      <c r="ERK18" s="209"/>
      <c r="ERL18" s="209"/>
      <c r="ERM18" s="209"/>
      <c r="ERN18" s="209"/>
      <c r="ERO18" s="209"/>
      <c r="ERP18" s="209"/>
      <c r="ERQ18" s="209"/>
      <c r="ERR18" s="209"/>
      <c r="ERS18" s="209"/>
      <c r="ERT18" s="209"/>
      <c r="ERU18" s="209"/>
      <c r="ERV18" s="209"/>
      <c r="ERW18" s="209"/>
      <c r="ERX18" s="209"/>
      <c r="ERY18" s="209"/>
      <c r="ERZ18" s="209"/>
      <c r="ESA18" s="209"/>
      <c r="ESB18" s="209"/>
      <c r="ESC18" s="209"/>
      <c r="ESD18" s="209"/>
      <c r="ESE18" s="209"/>
      <c r="ESF18" s="209"/>
      <c r="ESG18" s="209"/>
      <c r="ESH18" s="209"/>
      <c r="ESI18" s="209"/>
      <c r="ESJ18" s="209"/>
      <c r="ESK18" s="209"/>
      <c r="ESL18" s="209"/>
      <c r="ESM18" s="209"/>
      <c r="ESN18" s="209"/>
      <c r="ESO18" s="209"/>
      <c r="ESP18" s="209"/>
      <c r="ESQ18" s="209"/>
      <c r="ESR18" s="209"/>
      <c r="ESS18" s="209"/>
      <c r="EST18" s="209"/>
      <c r="ESU18" s="209"/>
      <c r="ESV18" s="209"/>
      <c r="ESW18" s="209"/>
      <c r="ESX18" s="209"/>
      <c r="ESY18" s="209"/>
      <c r="ESZ18" s="209"/>
      <c r="ETA18" s="209"/>
      <c r="ETB18" s="209"/>
      <c r="ETC18" s="209"/>
      <c r="ETD18" s="209"/>
      <c r="ETE18" s="209"/>
      <c r="ETF18" s="209"/>
      <c r="ETG18" s="209"/>
      <c r="ETH18" s="209"/>
      <c r="ETI18" s="209"/>
      <c r="ETJ18" s="209"/>
      <c r="ETK18" s="209"/>
      <c r="ETL18" s="209"/>
      <c r="ETM18" s="209"/>
      <c r="ETN18" s="209"/>
      <c r="ETO18" s="209"/>
      <c r="ETP18" s="209"/>
      <c r="ETQ18" s="209"/>
      <c r="ETR18" s="209"/>
      <c r="ETS18" s="209"/>
      <c r="ETT18" s="209"/>
      <c r="ETU18" s="209"/>
      <c r="ETV18" s="209"/>
      <c r="ETW18" s="209"/>
      <c r="ETX18" s="209"/>
      <c r="ETY18" s="209"/>
      <c r="ETZ18" s="209"/>
      <c r="EUA18" s="209"/>
      <c r="EUB18" s="209"/>
      <c r="EUC18" s="209"/>
      <c r="EUD18" s="209"/>
      <c r="EUE18" s="209"/>
      <c r="EUF18" s="209"/>
      <c r="EUG18" s="209"/>
      <c r="EUH18" s="209"/>
      <c r="EUI18" s="209"/>
      <c r="EUJ18" s="209"/>
      <c r="EUK18" s="209"/>
      <c r="EUL18" s="209"/>
      <c r="EUM18" s="209"/>
      <c r="EUN18" s="209"/>
      <c r="EUO18" s="209"/>
      <c r="EUP18" s="209"/>
      <c r="EUQ18" s="209"/>
      <c r="EUR18" s="209"/>
      <c r="EUS18" s="209"/>
      <c r="EUT18" s="209"/>
      <c r="EUU18" s="209"/>
      <c r="EUV18" s="209"/>
      <c r="EUW18" s="209"/>
      <c r="EUX18" s="209"/>
      <c r="EUY18" s="209"/>
      <c r="EUZ18" s="209"/>
      <c r="EVA18" s="209"/>
      <c r="EVB18" s="209"/>
      <c r="EVC18" s="209"/>
      <c r="EVD18" s="209"/>
      <c r="EVE18" s="209"/>
      <c r="EVF18" s="209"/>
      <c r="EVG18" s="209"/>
      <c r="EVH18" s="209"/>
      <c r="EVI18" s="209"/>
      <c r="EVJ18" s="209"/>
      <c r="EVK18" s="209"/>
      <c r="EVL18" s="209"/>
      <c r="EVM18" s="209"/>
      <c r="EVN18" s="209"/>
      <c r="EVO18" s="209"/>
      <c r="EVP18" s="209"/>
      <c r="EVQ18" s="209"/>
      <c r="EVR18" s="209"/>
      <c r="EVS18" s="209"/>
      <c r="EVT18" s="209"/>
      <c r="EVU18" s="209"/>
      <c r="EVV18" s="209"/>
      <c r="EVW18" s="209"/>
      <c r="EVX18" s="209"/>
      <c r="EVY18" s="209"/>
      <c r="EVZ18" s="209"/>
      <c r="EWA18" s="209"/>
      <c r="EWB18" s="209"/>
      <c r="EWC18" s="209"/>
      <c r="EWD18" s="209"/>
      <c r="EWE18" s="209"/>
      <c r="EWF18" s="209"/>
      <c r="EWG18" s="209"/>
      <c r="EWH18" s="209"/>
      <c r="EWI18" s="209"/>
      <c r="EWJ18" s="209"/>
      <c r="EWK18" s="209"/>
      <c r="EWL18" s="209"/>
      <c r="EWM18" s="209"/>
      <c r="EWN18" s="209"/>
      <c r="EWO18" s="209"/>
      <c r="EWP18" s="209"/>
      <c r="EWQ18" s="209"/>
      <c r="EWR18" s="209"/>
      <c r="EWS18" s="209"/>
      <c r="EWT18" s="209"/>
      <c r="EWU18" s="209"/>
      <c r="EWV18" s="209"/>
      <c r="EWW18" s="209"/>
      <c r="EWX18" s="209"/>
      <c r="EWY18" s="209"/>
      <c r="EWZ18" s="209"/>
      <c r="EXA18" s="209"/>
      <c r="EXB18" s="209"/>
      <c r="EXC18" s="209"/>
      <c r="EXD18" s="209"/>
      <c r="EXE18" s="209"/>
      <c r="EXF18" s="209"/>
      <c r="EXG18" s="209"/>
      <c r="EXH18" s="209"/>
      <c r="EXI18" s="209"/>
      <c r="EXJ18" s="209"/>
      <c r="EXK18" s="209"/>
      <c r="EXL18" s="209"/>
      <c r="EXM18" s="209"/>
      <c r="EXN18" s="209"/>
      <c r="EXO18" s="209"/>
      <c r="EXP18" s="209"/>
      <c r="EXQ18" s="209"/>
      <c r="EXR18" s="209"/>
      <c r="EXS18" s="209"/>
      <c r="EXT18" s="209"/>
      <c r="EXU18" s="209"/>
      <c r="EXV18" s="209"/>
      <c r="EXW18" s="209"/>
      <c r="EXX18" s="209"/>
      <c r="EXY18" s="209"/>
      <c r="EXZ18" s="209"/>
      <c r="EYA18" s="209"/>
      <c r="EYB18" s="209"/>
      <c r="EYC18" s="209"/>
      <c r="EYD18" s="209"/>
      <c r="EYE18" s="209"/>
      <c r="EYF18" s="209"/>
      <c r="EYG18" s="209"/>
      <c r="EYH18" s="209"/>
      <c r="EYI18" s="209"/>
      <c r="EYJ18" s="209"/>
      <c r="EYK18" s="209"/>
      <c r="EYL18" s="209"/>
      <c r="EYM18" s="209"/>
      <c r="EYN18" s="209"/>
      <c r="EYO18" s="209"/>
      <c r="EYP18" s="209"/>
      <c r="EYQ18" s="209"/>
      <c r="EYR18" s="209"/>
      <c r="EYS18" s="209"/>
      <c r="EYT18" s="209"/>
      <c r="EYU18" s="209"/>
      <c r="EYV18" s="209"/>
      <c r="EYW18" s="209"/>
      <c r="EYX18" s="209"/>
      <c r="EYY18" s="209"/>
      <c r="EYZ18" s="209"/>
      <c r="EZA18" s="209"/>
      <c r="EZB18" s="209"/>
      <c r="EZC18" s="209"/>
      <c r="EZD18" s="209"/>
      <c r="EZE18" s="209"/>
      <c r="EZF18" s="209"/>
      <c r="EZG18" s="209"/>
      <c r="EZH18" s="209"/>
      <c r="EZI18" s="209"/>
      <c r="EZJ18" s="209"/>
      <c r="EZK18" s="209"/>
      <c r="EZL18" s="209"/>
      <c r="EZM18" s="209"/>
      <c r="EZN18" s="209"/>
      <c r="EZO18" s="209"/>
      <c r="EZP18" s="209"/>
      <c r="EZQ18" s="209"/>
      <c r="EZR18" s="209"/>
      <c r="EZS18" s="209"/>
      <c r="EZT18" s="209"/>
      <c r="EZU18" s="209"/>
      <c r="EZV18" s="209"/>
      <c r="EZW18" s="209"/>
      <c r="EZX18" s="209"/>
      <c r="EZY18" s="209"/>
      <c r="EZZ18" s="209"/>
      <c r="FAA18" s="209"/>
      <c r="FAB18" s="209"/>
      <c r="FAC18" s="209"/>
      <c r="FAD18" s="209"/>
      <c r="FAE18" s="209"/>
      <c r="FAF18" s="209"/>
      <c r="FAG18" s="209"/>
      <c r="FAH18" s="209"/>
      <c r="FAI18" s="209"/>
      <c r="FAJ18" s="209"/>
      <c r="FAK18" s="209"/>
      <c r="FAL18" s="209"/>
      <c r="FAM18" s="209"/>
      <c r="FAN18" s="209"/>
      <c r="FAO18" s="209"/>
      <c r="FAP18" s="209"/>
      <c r="FAQ18" s="209"/>
      <c r="FAR18" s="209"/>
      <c r="FAS18" s="209"/>
      <c r="FAT18" s="209"/>
      <c r="FAU18" s="209"/>
      <c r="FAV18" s="209"/>
      <c r="FAW18" s="209"/>
      <c r="FAX18" s="209"/>
      <c r="FAY18" s="209"/>
      <c r="FAZ18" s="209"/>
      <c r="FBA18" s="209"/>
      <c r="FBB18" s="209"/>
      <c r="FBC18" s="209"/>
      <c r="FBD18" s="209"/>
      <c r="FBE18" s="209"/>
      <c r="FBF18" s="209"/>
      <c r="FBG18" s="209"/>
      <c r="FBH18" s="209"/>
      <c r="FBI18" s="209"/>
      <c r="FBJ18" s="209"/>
      <c r="FBK18" s="209"/>
      <c r="FBL18" s="209"/>
      <c r="FBM18" s="209"/>
      <c r="FBN18" s="209"/>
      <c r="FBO18" s="209"/>
      <c r="FBP18" s="209"/>
      <c r="FBQ18" s="209"/>
      <c r="FBR18" s="209"/>
      <c r="FBS18" s="209"/>
      <c r="FBT18" s="209"/>
      <c r="FBU18" s="209"/>
      <c r="FBV18" s="209"/>
      <c r="FBW18" s="209"/>
      <c r="FBX18" s="209"/>
      <c r="FBY18" s="209"/>
      <c r="FBZ18" s="209"/>
      <c r="FCA18" s="209"/>
      <c r="FCB18" s="209"/>
      <c r="FCC18" s="209"/>
      <c r="FCD18" s="209"/>
      <c r="FCE18" s="209"/>
      <c r="FCF18" s="209"/>
      <c r="FCG18" s="209"/>
      <c r="FCH18" s="209"/>
      <c r="FCI18" s="209"/>
      <c r="FCJ18" s="209"/>
      <c r="FCK18" s="209"/>
      <c r="FCL18" s="209"/>
      <c r="FCM18" s="209"/>
      <c r="FCN18" s="209"/>
      <c r="FCO18" s="209"/>
      <c r="FCP18" s="209"/>
      <c r="FCQ18" s="209"/>
      <c r="FCR18" s="209"/>
      <c r="FCS18" s="209"/>
      <c r="FCT18" s="209"/>
      <c r="FCU18" s="209"/>
      <c r="FCV18" s="209"/>
      <c r="FCW18" s="209"/>
      <c r="FCX18" s="209"/>
      <c r="FCY18" s="209"/>
      <c r="FCZ18" s="209"/>
      <c r="FDA18" s="209"/>
      <c r="FDB18" s="209"/>
      <c r="FDC18" s="209"/>
      <c r="FDD18" s="209"/>
      <c r="FDE18" s="209"/>
      <c r="FDF18" s="209"/>
      <c r="FDG18" s="209"/>
      <c r="FDH18" s="209"/>
      <c r="FDI18" s="209"/>
      <c r="FDJ18" s="209"/>
      <c r="FDK18" s="209"/>
      <c r="FDL18" s="209"/>
      <c r="FDM18" s="209"/>
      <c r="FDN18" s="209"/>
      <c r="FDO18" s="209"/>
      <c r="FDP18" s="209"/>
      <c r="FDQ18" s="209"/>
      <c r="FDR18" s="209"/>
      <c r="FDS18" s="209"/>
      <c r="FDT18" s="209"/>
      <c r="FDU18" s="209"/>
      <c r="FDV18" s="209"/>
      <c r="FDW18" s="209"/>
      <c r="FDX18" s="209"/>
      <c r="FDY18" s="209"/>
      <c r="FDZ18" s="209"/>
      <c r="FEA18" s="209"/>
      <c r="FEB18" s="209"/>
      <c r="FEC18" s="209"/>
      <c r="FED18" s="209"/>
      <c r="FEE18" s="209"/>
      <c r="FEF18" s="209"/>
      <c r="FEG18" s="209"/>
      <c r="FEH18" s="209"/>
      <c r="FEI18" s="209"/>
      <c r="FEJ18" s="209"/>
      <c r="FEK18" s="209"/>
      <c r="FEL18" s="209"/>
      <c r="FEM18" s="209"/>
      <c r="FEN18" s="209"/>
      <c r="FEO18" s="209"/>
      <c r="FEP18" s="209"/>
      <c r="FEQ18" s="209"/>
      <c r="FER18" s="209"/>
      <c r="FES18" s="209"/>
      <c r="FET18" s="209"/>
      <c r="FEU18" s="209"/>
      <c r="FEV18" s="209"/>
      <c r="FEW18" s="209"/>
      <c r="FEX18" s="209"/>
      <c r="FEY18" s="209"/>
      <c r="FEZ18" s="209"/>
      <c r="FFA18" s="209"/>
      <c r="FFB18" s="209"/>
      <c r="FFC18" s="209"/>
      <c r="FFD18" s="209"/>
      <c r="FFE18" s="209"/>
      <c r="FFF18" s="209"/>
      <c r="FFG18" s="209"/>
      <c r="FFH18" s="209"/>
      <c r="FFI18" s="209"/>
      <c r="FFJ18" s="209"/>
      <c r="FFK18" s="209"/>
      <c r="FFL18" s="209"/>
      <c r="FFM18" s="209"/>
      <c r="FFN18" s="209"/>
      <c r="FFO18" s="209"/>
      <c r="FFP18" s="209"/>
      <c r="FFQ18" s="209"/>
      <c r="FFR18" s="209"/>
      <c r="FFS18" s="209"/>
      <c r="FFT18" s="209"/>
      <c r="FFU18" s="209"/>
      <c r="FFV18" s="209"/>
      <c r="FFW18" s="209"/>
      <c r="FFX18" s="209"/>
      <c r="FFY18" s="209"/>
      <c r="FFZ18" s="209"/>
      <c r="FGA18" s="209"/>
      <c r="FGB18" s="209"/>
      <c r="FGC18" s="209"/>
      <c r="FGD18" s="209"/>
      <c r="FGE18" s="209"/>
      <c r="FGF18" s="209"/>
      <c r="FGG18" s="209"/>
      <c r="FGH18" s="209"/>
      <c r="FGI18" s="209"/>
      <c r="FGJ18" s="209"/>
      <c r="FGK18" s="209"/>
      <c r="FGL18" s="209"/>
      <c r="FGM18" s="209"/>
      <c r="FGN18" s="209"/>
      <c r="FGO18" s="209"/>
      <c r="FGP18" s="209"/>
      <c r="FGQ18" s="209"/>
      <c r="FGR18" s="209"/>
      <c r="FGS18" s="209"/>
      <c r="FGT18" s="209"/>
      <c r="FGU18" s="209"/>
      <c r="FGV18" s="209"/>
      <c r="FGW18" s="209"/>
      <c r="FGX18" s="209"/>
      <c r="FGY18" s="209"/>
      <c r="FGZ18" s="209"/>
      <c r="FHA18" s="209"/>
      <c r="FHB18" s="209"/>
      <c r="FHC18" s="209"/>
      <c r="FHD18" s="209"/>
      <c r="FHE18" s="209"/>
      <c r="FHF18" s="209"/>
      <c r="FHG18" s="209"/>
      <c r="FHH18" s="209"/>
      <c r="FHI18" s="209"/>
      <c r="FHJ18" s="209"/>
      <c r="FHK18" s="209"/>
      <c r="FHL18" s="209"/>
      <c r="FHM18" s="209"/>
      <c r="FHN18" s="209"/>
      <c r="FHO18" s="209"/>
      <c r="FHP18" s="209"/>
      <c r="FHQ18" s="209"/>
      <c r="FHR18" s="209"/>
      <c r="FHS18" s="209"/>
      <c r="FHT18" s="209"/>
      <c r="FHU18" s="209"/>
      <c r="FHV18" s="209"/>
      <c r="FHW18" s="209"/>
      <c r="FHX18" s="209"/>
      <c r="FHY18" s="209"/>
      <c r="FHZ18" s="209"/>
      <c r="FIA18" s="209"/>
      <c r="FIB18" s="209"/>
      <c r="FIC18" s="209"/>
      <c r="FID18" s="209"/>
      <c r="FIE18" s="209"/>
      <c r="FIF18" s="209"/>
      <c r="FIG18" s="209"/>
      <c r="FIH18" s="209"/>
      <c r="FII18" s="209"/>
      <c r="FIJ18" s="209"/>
      <c r="FIK18" s="209"/>
      <c r="FIL18" s="209"/>
      <c r="FIM18" s="209"/>
      <c r="FIN18" s="209"/>
      <c r="FIO18" s="209"/>
      <c r="FIP18" s="209"/>
      <c r="FIQ18" s="209"/>
      <c r="FIR18" s="209"/>
      <c r="FIS18" s="209"/>
      <c r="FIT18" s="209"/>
      <c r="FIU18" s="209"/>
      <c r="FIV18" s="209"/>
      <c r="FIW18" s="209"/>
      <c r="FIX18" s="209"/>
      <c r="FIY18" s="209"/>
      <c r="FIZ18" s="209"/>
      <c r="FJA18" s="209"/>
      <c r="FJB18" s="209"/>
      <c r="FJC18" s="209"/>
      <c r="FJD18" s="209"/>
      <c r="FJE18" s="209"/>
      <c r="FJF18" s="209"/>
      <c r="FJG18" s="209"/>
      <c r="FJH18" s="209"/>
      <c r="FJI18" s="209"/>
      <c r="FJJ18" s="209"/>
      <c r="FJK18" s="209"/>
      <c r="FJL18" s="209"/>
      <c r="FJM18" s="209"/>
      <c r="FJN18" s="209"/>
      <c r="FJO18" s="209"/>
      <c r="FJP18" s="209"/>
      <c r="FJQ18" s="209"/>
      <c r="FJR18" s="209"/>
      <c r="FJS18" s="209"/>
      <c r="FJT18" s="209"/>
      <c r="FJU18" s="209"/>
      <c r="FJV18" s="209"/>
      <c r="FJW18" s="209"/>
      <c r="FJX18" s="209"/>
      <c r="FJY18" s="209"/>
      <c r="FJZ18" s="209"/>
      <c r="FKA18" s="209"/>
      <c r="FKB18" s="209"/>
      <c r="FKC18" s="209"/>
      <c r="FKD18" s="209"/>
      <c r="FKE18" s="209"/>
      <c r="FKF18" s="209"/>
      <c r="FKG18" s="209"/>
      <c r="FKH18" s="209"/>
      <c r="FKI18" s="209"/>
      <c r="FKJ18" s="209"/>
      <c r="FKK18" s="209"/>
      <c r="FKL18" s="209"/>
      <c r="FKM18" s="209"/>
      <c r="FKN18" s="209"/>
      <c r="FKO18" s="209"/>
      <c r="FKP18" s="209"/>
      <c r="FKQ18" s="209"/>
      <c r="FKR18" s="209"/>
      <c r="FKS18" s="209"/>
      <c r="FKT18" s="209"/>
      <c r="FKU18" s="209"/>
      <c r="FKV18" s="209"/>
      <c r="FKW18" s="209"/>
      <c r="FKX18" s="209"/>
      <c r="FKY18" s="209"/>
      <c r="FKZ18" s="209"/>
      <c r="FLA18" s="209"/>
      <c r="FLB18" s="209"/>
      <c r="FLC18" s="209"/>
      <c r="FLD18" s="209"/>
      <c r="FLE18" s="209"/>
      <c r="FLF18" s="209"/>
      <c r="FLG18" s="209"/>
      <c r="FLH18" s="209"/>
      <c r="FLI18" s="209"/>
      <c r="FLJ18" s="209"/>
      <c r="FLK18" s="209"/>
      <c r="FLL18" s="209"/>
      <c r="FLM18" s="209"/>
      <c r="FLN18" s="209"/>
      <c r="FLO18" s="209"/>
      <c r="FLP18" s="209"/>
      <c r="FLQ18" s="209"/>
      <c r="FLR18" s="209"/>
      <c r="FLS18" s="209"/>
      <c r="FLT18" s="209"/>
      <c r="FLU18" s="209"/>
      <c r="FLV18" s="209"/>
      <c r="FLW18" s="209"/>
      <c r="FLX18" s="209"/>
      <c r="FLY18" s="209"/>
      <c r="FLZ18" s="209"/>
      <c r="FMA18" s="209"/>
      <c r="FMB18" s="209"/>
      <c r="FMC18" s="209"/>
      <c r="FMD18" s="209"/>
      <c r="FME18" s="209"/>
      <c r="FMF18" s="209"/>
      <c r="FMG18" s="209"/>
      <c r="FMH18" s="209"/>
      <c r="FMI18" s="209"/>
      <c r="FMJ18" s="209"/>
      <c r="FMK18" s="209"/>
      <c r="FML18" s="209"/>
      <c r="FMM18" s="209"/>
      <c r="FMN18" s="209"/>
      <c r="FMO18" s="209"/>
      <c r="FMP18" s="209"/>
      <c r="FMQ18" s="209"/>
      <c r="FMR18" s="209"/>
      <c r="FMS18" s="209"/>
      <c r="FMT18" s="209"/>
      <c r="FMU18" s="209"/>
      <c r="FMV18" s="209"/>
      <c r="FMW18" s="209"/>
      <c r="FMX18" s="209"/>
      <c r="FMY18" s="209"/>
      <c r="FMZ18" s="209"/>
      <c r="FNA18" s="209"/>
      <c r="FNB18" s="209"/>
      <c r="FNC18" s="209"/>
      <c r="FND18" s="209"/>
      <c r="FNE18" s="209"/>
      <c r="FNF18" s="209"/>
      <c r="FNG18" s="209"/>
      <c r="FNH18" s="209"/>
      <c r="FNI18" s="209"/>
      <c r="FNJ18" s="209"/>
      <c r="FNK18" s="209"/>
      <c r="FNL18" s="209"/>
      <c r="FNM18" s="209"/>
      <c r="FNN18" s="209"/>
      <c r="FNO18" s="209"/>
      <c r="FNP18" s="209"/>
      <c r="FNQ18" s="209"/>
      <c r="FNR18" s="209"/>
      <c r="FNS18" s="209"/>
      <c r="FNT18" s="209"/>
      <c r="FNU18" s="209"/>
      <c r="FNV18" s="209"/>
      <c r="FNW18" s="209"/>
      <c r="FNX18" s="209"/>
      <c r="FNY18" s="209"/>
      <c r="FNZ18" s="209"/>
      <c r="FOA18" s="209"/>
      <c r="FOB18" s="209"/>
      <c r="FOC18" s="209"/>
      <c r="FOD18" s="209"/>
      <c r="FOE18" s="209"/>
      <c r="FOF18" s="209"/>
      <c r="FOG18" s="209"/>
      <c r="FOH18" s="209"/>
      <c r="FOI18" s="209"/>
      <c r="FOJ18" s="209"/>
      <c r="FOK18" s="209"/>
      <c r="FOL18" s="209"/>
      <c r="FOM18" s="209"/>
      <c r="FON18" s="209"/>
      <c r="FOO18" s="209"/>
      <c r="FOP18" s="209"/>
      <c r="FOQ18" s="209"/>
      <c r="FOR18" s="209"/>
      <c r="FOS18" s="209"/>
      <c r="FOT18" s="209"/>
      <c r="FOU18" s="209"/>
      <c r="FOV18" s="209"/>
      <c r="FOW18" s="209"/>
      <c r="FOX18" s="209"/>
      <c r="FOY18" s="209"/>
      <c r="FOZ18" s="209"/>
      <c r="FPA18" s="209"/>
      <c r="FPB18" s="209"/>
      <c r="FPC18" s="209"/>
      <c r="FPD18" s="209"/>
      <c r="FPE18" s="209"/>
      <c r="FPF18" s="209"/>
      <c r="FPG18" s="209"/>
      <c r="FPH18" s="209"/>
      <c r="FPI18" s="209"/>
      <c r="FPJ18" s="209"/>
      <c r="FPK18" s="209"/>
      <c r="FPL18" s="209"/>
      <c r="FPM18" s="209"/>
      <c r="FPN18" s="209"/>
      <c r="FPO18" s="209"/>
      <c r="FPP18" s="209"/>
      <c r="FPQ18" s="209"/>
      <c r="FPR18" s="209"/>
      <c r="FPS18" s="209"/>
      <c r="FPT18" s="209"/>
      <c r="FPU18" s="209"/>
      <c r="FPV18" s="209"/>
      <c r="FPW18" s="209"/>
      <c r="FPX18" s="209"/>
      <c r="FPY18" s="209"/>
      <c r="FPZ18" s="209"/>
      <c r="FQA18" s="209"/>
      <c r="FQB18" s="209"/>
      <c r="FQC18" s="209"/>
      <c r="FQD18" s="209"/>
      <c r="FQE18" s="209"/>
      <c r="FQF18" s="209"/>
      <c r="FQG18" s="209"/>
      <c r="FQH18" s="209"/>
      <c r="FQI18" s="209"/>
      <c r="FQJ18" s="209"/>
      <c r="FQK18" s="209"/>
      <c r="FQL18" s="209"/>
      <c r="FQM18" s="209"/>
      <c r="FQN18" s="209"/>
      <c r="FQO18" s="209"/>
      <c r="FQP18" s="209"/>
      <c r="FQQ18" s="209"/>
      <c r="FQR18" s="209"/>
      <c r="FQS18" s="209"/>
      <c r="FQT18" s="209"/>
      <c r="FQU18" s="209"/>
      <c r="FQV18" s="209"/>
      <c r="FQW18" s="209"/>
      <c r="FQX18" s="209"/>
      <c r="FQY18" s="209"/>
      <c r="FQZ18" s="209"/>
      <c r="FRA18" s="209"/>
      <c r="FRB18" s="209"/>
      <c r="FRC18" s="209"/>
      <c r="FRD18" s="209"/>
      <c r="FRE18" s="209"/>
      <c r="FRF18" s="209"/>
      <c r="FRG18" s="209"/>
      <c r="FRH18" s="209"/>
      <c r="FRI18" s="209"/>
      <c r="FRJ18" s="209"/>
      <c r="FRK18" s="209"/>
      <c r="FRL18" s="209"/>
      <c r="FRM18" s="209"/>
      <c r="FRN18" s="209"/>
      <c r="FRO18" s="209"/>
      <c r="FRP18" s="209"/>
      <c r="FRQ18" s="209"/>
      <c r="FRR18" s="209"/>
      <c r="FRS18" s="209"/>
      <c r="FRT18" s="209"/>
      <c r="FRU18" s="209"/>
      <c r="FRV18" s="209"/>
      <c r="FRW18" s="209"/>
      <c r="FRX18" s="209"/>
      <c r="FRY18" s="209"/>
      <c r="FRZ18" s="209"/>
      <c r="FSA18" s="209"/>
      <c r="FSB18" s="209"/>
      <c r="FSC18" s="209"/>
      <c r="FSD18" s="209"/>
      <c r="FSE18" s="209"/>
      <c r="FSF18" s="209"/>
      <c r="FSG18" s="209"/>
      <c r="FSH18" s="209"/>
      <c r="FSI18" s="209"/>
      <c r="FSJ18" s="209"/>
      <c r="FSK18" s="209"/>
      <c r="FSL18" s="209"/>
      <c r="FSM18" s="209"/>
      <c r="FSN18" s="209"/>
      <c r="FSO18" s="209"/>
      <c r="FSP18" s="209"/>
      <c r="FSQ18" s="209"/>
      <c r="FSR18" s="209"/>
      <c r="FSS18" s="209"/>
      <c r="FST18" s="209"/>
      <c r="FSU18" s="209"/>
      <c r="FSV18" s="209"/>
      <c r="FSW18" s="209"/>
      <c r="FSX18" s="209"/>
      <c r="FSY18" s="209"/>
      <c r="FSZ18" s="209"/>
      <c r="FTA18" s="209"/>
      <c r="FTB18" s="209"/>
      <c r="FTC18" s="209"/>
      <c r="FTD18" s="209"/>
      <c r="FTE18" s="209"/>
      <c r="FTF18" s="209"/>
      <c r="FTG18" s="209"/>
      <c r="FTH18" s="209"/>
      <c r="FTI18" s="209"/>
      <c r="FTJ18" s="209"/>
      <c r="FTK18" s="209"/>
      <c r="FTL18" s="209"/>
      <c r="FTM18" s="209"/>
      <c r="FTN18" s="209"/>
      <c r="FTO18" s="209"/>
      <c r="FTP18" s="209"/>
      <c r="FTQ18" s="209"/>
      <c r="FTR18" s="209"/>
      <c r="FTS18" s="209"/>
      <c r="FTT18" s="209"/>
      <c r="FTU18" s="209"/>
      <c r="FTV18" s="209"/>
      <c r="FTW18" s="209"/>
      <c r="FTX18" s="209"/>
      <c r="FTY18" s="209"/>
      <c r="FTZ18" s="209"/>
      <c r="FUA18" s="209"/>
      <c r="FUB18" s="209"/>
      <c r="FUC18" s="209"/>
      <c r="FUD18" s="209"/>
      <c r="FUE18" s="209"/>
      <c r="FUF18" s="209"/>
      <c r="FUG18" s="209"/>
      <c r="FUH18" s="209"/>
      <c r="FUI18" s="209"/>
      <c r="FUJ18" s="209"/>
      <c r="FUK18" s="209"/>
      <c r="FUL18" s="209"/>
      <c r="FUM18" s="209"/>
      <c r="FUN18" s="209"/>
      <c r="FUO18" s="209"/>
      <c r="FUP18" s="209"/>
      <c r="FUQ18" s="209"/>
      <c r="FUR18" s="209"/>
      <c r="FUS18" s="209"/>
      <c r="FUT18" s="209"/>
      <c r="FUU18" s="209"/>
      <c r="FUV18" s="209"/>
      <c r="FUW18" s="209"/>
      <c r="FUX18" s="209"/>
      <c r="FUY18" s="209"/>
      <c r="FUZ18" s="209"/>
      <c r="FVA18" s="209"/>
      <c r="FVB18" s="209"/>
      <c r="FVC18" s="209"/>
      <c r="FVD18" s="209"/>
      <c r="FVE18" s="209"/>
      <c r="FVF18" s="209"/>
      <c r="FVG18" s="209"/>
      <c r="FVH18" s="209"/>
      <c r="FVI18" s="209"/>
      <c r="FVJ18" s="209"/>
      <c r="FVK18" s="209"/>
      <c r="FVL18" s="209"/>
      <c r="FVM18" s="209"/>
      <c r="FVN18" s="209"/>
      <c r="FVO18" s="209"/>
      <c r="FVP18" s="209"/>
      <c r="FVQ18" s="209"/>
      <c r="FVR18" s="209"/>
      <c r="FVS18" s="209"/>
      <c r="FVT18" s="209"/>
      <c r="FVU18" s="209"/>
      <c r="FVV18" s="209"/>
      <c r="FVW18" s="209"/>
      <c r="FVX18" s="209"/>
      <c r="FVY18" s="209"/>
      <c r="FVZ18" s="209"/>
      <c r="FWA18" s="209"/>
      <c r="FWB18" s="209"/>
      <c r="FWC18" s="209"/>
      <c r="FWD18" s="209"/>
      <c r="FWE18" s="209"/>
      <c r="FWF18" s="209"/>
      <c r="FWG18" s="209"/>
      <c r="FWH18" s="209"/>
      <c r="FWI18" s="209"/>
      <c r="FWJ18" s="209"/>
      <c r="FWK18" s="209"/>
      <c r="FWL18" s="209"/>
      <c r="FWM18" s="209"/>
      <c r="FWN18" s="209"/>
      <c r="FWO18" s="209"/>
      <c r="FWP18" s="209"/>
      <c r="FWQ18" s="209"/>
      <c r="FWR18" s="209"/>
      <c r="FWS18" s="209"/>
      <c r="FWT18" s="209"/>
      <c r="FWU18" s="209"/>
      <c r="FWV18" s="209"/>
      <c r="FWW18" s="209"/>
      <c r="FWX18" s="209"/>
      <c r="FWY18" s="209"/>
      <c r="FWZ18" s="209"/>
      <c r="FXA18" s="209"/>
      <c r="FXB18" s="209"/>
      <c r="FXC18" s="209"/>
      <c r="FXD18" s="209"/>
      <c r="FXE18" s="209"/>
      <c r="FXF18" s="209"/>
      <c r="FXG18" s="209"/>
      <c r="FXH18" s="209"/>
      <c r="FXI18" s="209"/>
      <c r="FXJ18" s="209"/>
      <c r="FXK18" s="209"/>
      <c r="FXL18" s="209"/>
      <c r="FXM18" s="209"/>
      <c r="FXN18" s="209"/>
      <c r="FXO18" s="209"/>
      <c r="FXP18" s="209"/>
      <c r="FXQ18" s="209"/>
      <c r="FXR18" s="209"/>
      <c r="FXS18" s="209"/>
      <c r="FXT18" s="209"/>
      <c r="FXU18" s="209"/>
      <c r="FXV18" s="209"/>
      <c r="FXW18" s="209"/>
      <c r="FXX18" s="209"/>
      <c r="FXY18" s="209"/>
      <c r="FXZ18" s="209"/>
      <c r="FYA18" s="209"/>
      <c r="FYB18" s="209"/>
      <c r="FYC18" s="209"/>
      <c r="FYD18" s="209"/>
      <c r="FYE18" s="209"/>
      <c r="FYF18" s="209"/>
      <c r="FYG18" s="209"/>
      <c r="FYH18" s="209"/>
      <c r="FYI18" s="209"/>
      <c r="FYJ18" s="209"/>
      <c r="FYK18" s="209"/>
      <c r="FYL18" s="209"/>
      <c r="FYM18" s="209"/>
      <c r="FYN18" s="209"/>
      <c r="FYO18" s="209"/>
      <c r="FYP18" s="209"/>
      <c r="FYQ18" s="209"/>
      <c r="FYR18" s="209"/>
      <c r="FYS18" s="209"/>
      <c r="FYT18" s="209"/>
      <c r="FYU18" s="209"/>
      <c r="FYV18" s="209"/>
      <c r="FYW18" s="209"/>
      <c r="FYX18" s="209"/>
      <c r="FYY18" s="209"/>
      <c r="FYZ18" s="209"/>
      <c r="FZA18" s="209"/>
      <c r="FZB18" s="209"/>
      <c r="FZC18" s="209"/>
      <c r="FZD18" s="209"/>
      <c r="FZE18" s="209"/>
      <c r="FZF18" s="209"/>
      <c r="FZG18" s="209"/>
      <c r="FZH18" s="209"/>
      <c r="FZI18" s="209"/>
      <c r="FZJ18" s="209"/>
      <c r="FZK18" s="209"/>
      <c r="FZL18" s="209"/>
      <c r="FZM18" s="209"/>
      <c r="FZN18" s="209"/>
      <c r="FZO18" s="209"/>
      <c r="FZP18" s="209"/>
      <c r="FZQ18" s="209"/>
      <c r="FZR18" s="209"/>
      <c r="FZS18" s="209"/>
      <c r="FZT18" s="209"/>
      <c r="FZU18" s="209"/>
      <c r="FZV18" s="209"/>
      <c r="FZW18" s="209"/>
      <c r="FZX18" s="209"/>
      <c r="FZY18" s="209"/>
      <c r="FZZ18" s="209"/>
      <c r="GAA18" s="209"/>
      <c r="GAB18" s="209"/>
      <c r="GAC18" s="209"/>
      <c r="GAD18" s="209"/>
      <c r="GAE18" s="209"/>
      <c r="GAF18" s="209"/>
      <c r="GAG18" s="209"/>
      <c r="GAH18" s="209"/>
      <c r="GAI18" s="209"/>
      <c r="GAJ18" s="209"/>
      <c r="GAK18" s="209"/>
      <c r="GAL18" s="209"/>
      <c r="GAM18" s="209"/>
      <c r="GAN18" s="209"/>
      <c r="GAO18" s="209"/>
      <c r="GAP18" s="209"/>
      <c r="GAQ18" s="209"/>
      <c r="GAR18" s="209"/>
      <c r="GAS18" s="209"/>
      <c r="GAT18" s="209"/>
      <c r="GAU18" s="209"/>
      <c r="GAV18" s="209"/>
      <c r="GAW18" s="209"/>
      <c r="GAX18" s="209"/>
      <c r="GAY18" s="209"/>
      <c r="GAZ18" s="209"/>
      <c r="GBA18" s="209"/>
      <c r="GBB18" s="209"/>
      <c r="GBC18" s="209"/>
      <c r="GBD18" s="209"/>
      <c r="GBE18" s="209"/>
      <c r="GBF18" s="209"/>
      <c r="GBG18" s="209"/>
      <c r="GBH18" s="209"/>
      <c r="GBI18" s="209"/>
      <c r="GBJ18" s="209"/>
      <c r="GBK18" s="209"/>
      <c r="GBL18" s="209"/>
      <c r="GBM18" s="209"/>
      <c r="GBN18" s="209"/>
      <c r="GBO18" s="209"/>
      <c r="GBP18" s="209"/>
      <c r="GBQ18" s="209"/>
      <c r="GBR18" s="209"/>
      <c r="GBS18" s="209"/>
      <c r="GBT18" s="209"/>
      <c r="GBU18" s="209"/>
      <c r="GBV18" s="209"/>
      <c r="GBW18" s="209"/>
      <c r="GBX18" s="209"/>
      <c r="GBY18" s="209"/>
      <c r="GBZ18" s="209"/>
      <c r="GCA18" s="209"/>
      <c r="GCB18" s="209"/>
      <c r="GCC18" s="209"/>
      <c r="GCD18" s="209"/>
      <c r="GCE18" s="209"/>
      <c r="GCF18" s="209"/>
      <c r="GCG18" s="209"/>
      <c r="GCH18" s="209"/>
      <c r="GCI18" s="209"/>
      <c r="GCJ18" s="209"/>
      <c r="GCK18" s="209"/>
      <c r="GCL18" s="209"/>
      <c r="GCM18" s="209"/>
      <c r="GCN18" s="209"/>
      <c r="GCO18" s="209"/>
      <c r="GCP18" s="209"/>
      <c r="GCQ18" s="209"/>
      <c r="GCR18" s="209"/>
      <c r="GCS18" s="209"/>
      <c r="GCT18" s="209"/>
      <c r="GCU18" s="209"/>
      <c r="GCV18" s="209"/>
      <c r="GCW18" s="209"/>
      <c r="GCX18" s="209"/>
      <c r="GCY18" s="209"/>
      <c r="GCZ18" s="209"/>
      <c r="GDA18" s="209"/>
      <c r="GDB18" s="209"/>
      <c r="GDC18" s="209"/>
      <c r="GDD18" s="209"/>
      <c r="GDE18" s="209"/>
      <c r="GDF18" s="209"/>
      <c r="GDG18" s="209"/>
      <c r="GDH18" s="209"/>
      <c r="GDI18" s="209"/>
      <c r="GDJ18" s="209"/>
      <c r="GDK18" s="209"/>
      <c r="GDL18" s="209"/>
      <c r="GDM18" s="209"/>
      <c r="GDN18" s="209"/>
      <c r="GDO18" s="209"/>
      <c r="GDP18" s="209"/>
      <c r="GDQ18" s="209"/>
      <c r="GDR18" s="209"/>
      <c r="GDS18" s="209"/>
      <c r="GDT18" s="209"/>
      <c r="GDU18" s="209"/>
      <c r="GDV18" s="209"/>
      <c r="GDW18" s="209"/>
      <c r="GDX18" s="209"/>
      <c r="GDY18" s="209"/>
      <c r="GDZ18" s="209"/>
      <c r="GEA18" s="209"/>
      <c r="GEB18" s="209"/>
      <c r="GEC18" s="209"/>
      <c r="GED18" s="209"/>
      <c r="GEE18" s="209"/>
      <c r="GEF18" s="209"/>
      <c r="GEG18" s="209"/>
      <c r="GEH18" s="209"/>
      <c r="GEI18" s="209"/>
      <c r="GEJ18" s="209"/>
      <c r="GEK18" s="209"/>
      <c r="GEL18" s="209"/>
      <c r="GEM18" s="209"/>
      <c r="GEN18" s="209"/>
      <c r="GEO18" s="209"/>
      <c r="GEP18" s="209"/>
      <c r="GEQ18" s="209"/>
      <c r="GER18" s="209"/>
      <c r="GES18" s="209"/>
      <c r="GET18" s="209"/>
      <c r="GEU18" s="209"/>
      <c r="GEV18" s="209"/>
      <c r="GEW18" s="209"/>
      <c r="GEX18" s="209"/>
      <c r="GEY18" s="209"/>
      <c r="GEZ18" s="209"/>
      <c r="GFA18" s="209"/>
      <c r="GFB18" s="209"/>
      <c r="GFC18" s="209"/>
      <c r="GFD18" s="209"/>
      <c r="GFE18" s="209"/>
      <c r="GFF18" s="209"/>
      <c r="GFG18" s="209"/>
      <c r="GFH18" s="209"/>
      <c r="GFI18" s="209"/>
      <c r="GFJ18" s="209"/>
      <c r="GFK18" s="209"/>
      <c r="GFL18" s="209"/>
      <c r="GFM18" s="209"/>
      <c r="GFN18" s="209"/>
      <c r="GFO18" s="209"/>
      <c r="GFP18" s="209"/>
      <c r="GFQ18" s="209"/>
      <c r="GFR18" s="209"/>
      <c r="GFS18" s="209"/>
      <c r="GFT18" s="209"/>
      <c r="GFU18" s="209"/>
      <c r="GFV18" s="209"/>
      <c r="GFW18" s="209"/>
      <c r="GFX18" s="209"/>
      <c r="GFY18" s="209"/>
      <c r="GFZ18" s="209"/>
      <c r="GGA18" s="209"/>
      <c r="GGB18" s="209"/>
      <c r="GGC18" s="209"/>
      <c r="GGD18" s="209"/>
      <c r="GGE18" s="209"/>
      <c r="GGF18" s="209"/>
      <c r="GGG18" s="209"/>
      <c r="GGH18" s="209"/>
      <c r="GGI18" s="209"/>
      <c r="GGJ18" s="209"/>
      <c r="GGK18" s="209"/>
      <c r="GGL18" s="209"/>
      <c r="GGM18" s="209"/>
      <c r="GGN18" s="209"/>
      <c r="GGO18" s="209"/>
      <c r="GGP18" s="209"/>
      <c r="GGQ18" s="209"/>
      <c r="GGR18" s="209"/>
      <c r="GGS18" s="209"/>
      <c r="GGT18" s="209"/>
      <c r="GGU18" s="209"/>
      <c r="GGV18" s="209"/>
      <c r="GGW18" s="209"/>
      <c r="GGX18" s="209"/>
      <c r="GGY18" s="209"/>
      <c r="GGZ18" s="209"/>
      <c r="GHA18" s="209"/>
      <c r="GHB18" s="209"/>
      <c r="GHC18" s="209"/>
      <c r="GHD18" s="209"/>
      <c r="GHE18" s="209"/>
      <c r="GHF18" s="209"/>
      <c r="GHG18" s="209"/>
      <c r="GHH18" s="209"/>
      <c r="GHI18" s="209"/>
      <c r="GHJ18" s="209"/>
      <c r="GHK18" s="209"/>
      <c r="GHL18" s="209"/>
      <c r="GHM18" s="209"/>
      <c r="GHN18" s="209"/>
      <c r="GHO18" s="209"/>
      <c r="GHP18" s="209"/>
      <c r="GHQ18" s="209"/>
      <c r="GHR18" s="209"/>
      <c r="GHS18" s="209"/>
      <c r="GHT18" s="209"/>
      <c r="GHU18" s="209"/>
      <c r="GHV18" s="209"/>
      <c r="GHW18" s="209"/>
      <c r="GHX18" s="209"/>
      <c r="GHY18" s="209"/>
      <c r="GHZ18" s="209"/>
      <c r="GIA18" s="209"/>
      <c r="GIB18" s="209"/>
      <c r="GIC18" s="209"/>
      <c r="GID18" s="209"/>
      <c r="GIE18" s="209"/>
      <c r="GIF18" s="209"/>
      <c r="GIG18" s="209"/>
      <c r="GIH18" s="209"/>
      <c r="GII18" s="209"/>
      <c r="GIJ18" s="209"/>
      <c r="GIK18" s="209"/>
      <c r="GIL18" s="209"/>
      <c r="GIM18" s="209"/>
      <c r="GIN18" s="209"/>
      <c r="GIO18" s="209"/>
      <c r="GIP18" s="209"/>
      <c r="GIQ18" s="209"/>
      <c r="GIR18" s="209"/>
      <c r="GIS18" s="209"/>
      <c r="GIT18" s="209"/>
      <c r="GIU18" s="209"/>
      <c r="GIV18" s="209"/>
      <c r="GIW18" s="209"/>
      <c r="GIX18" s="209"/>
      <c r="GIY18" s="209"/>
      <c r="GIZ18" s="209"/>
      <c r="GJA18" s="209"/>
      <c r="GJB18" s="209"/>
      <c r="GJC18" s="209"/>
      <c r="GJD18" s="209"/>
      <c r="GJE18" s="209"/>
      <c r="GJF18" s="209"/>
      <c r="GJG18" s="209"/>
      <c r="GJH18" s="209"/>
      <c r="GJI18" s="209"/>
      <c r="GJJ18" s="209"/>
      <c r="GJK18" s="209"/>
      <c r="GJL18" s="209"/>
      <c r="GJM18" s="209"/>
      <c r="GJN18" s="209"/>
      <c r="GJO18" s="209"/>
      <c r="GJP18" s="209"/>
      <c r="GJQ18" s="209"/>
      <c r="GJR18" s="209"/>
      <c r="GJS18" s="209"/>
      <c r="GJT18" s="209"/>
      <c r="GJU18" s="209"/>
      <c r="GJV18" s="209"/>
      <c r="GJW18" s="209"/>
      <c r="GJX18" s="209"/>
      <c r="GJY18" s="209"/>
      <c r="GJZ18" s="209"/>
      <c r="GKA18" s="209"/>
      <c r="GKB18" s="209"/>
      <c r="GKC18" s="209"/>
      <c r="GKD18" s="209"/>
      <c r="GKE18" s="209"/>
      <c r="GKF18" s="209"/>
      <c r="GKG18" s="209"/>
      <c r="GKH18" s="209"/>
      <c r="GKI18" s="209"/>
      <c r="GKJ18" s="209"/>
      <c r="GKK18" s="209"/>
      <c r="GKL18" s="209"/>
      <c r="GKM18" s="209"/>
      <c r="GKN18" s="209"/>
      <c r="GKO18" s="209"/>
      <c r="GKP18" s="209"/>
      <c r="GKQ18" s="209"/>
      <c r="GKR18" s="209"/>
      <c r="GKS18" s="209"/>
      <c r="GKT18" s="209"/>
      <c r="GKU18" s="209"/>
      <c r="GKV18" s="209"/>
      <c r="GKW18" s="209"/>
      <c r="GKX18" s="209"/>
      <c r="GKY18" s="209"/>
      <c r="GKZ18" s="209"/>
      <c r="GLA18" s="209"/>
      <c r="GLB18" s="209"/>
      <c r="GLC18" s="209"/>
      <c r="GLD18" s="209"/>
      <c r="GLE18" s="209"/>
      <c r="GLF18" s="209"/>
      <c r="GLG18" s="209"/>
      <c r="GLH18" s="209"/>
      <c r="GLI18" s="209"/>
      <c r="GLJ18" s="209"/>
      <c r="GLK18" s="209"/>
      <c r="GLL18" s="209"/>
      <c r="GLM18" s="209"/>
      <c r="GLN18" s="209"/>
      <c r="GLO18" s="209"/>
      <c r="GLP18" s="209"/>
      <c r="GLQ18" s="209"/>
      <c r="GLR18" s="209"/>
      <c r="GLS18" s="209"/>
      <c r="GLT18" s="209"/>
      <c r="GLU18" s="209"/>
      <c r="GLV18" s="209"/>
      <c r="GLW18" s="209"/>
      <c r="GLX18" s="209"/>
      <c r="GLY18" s="209"/>
      <c r="GLZ18" s="209"/>
      <c r="GMA18" s="209"/>
      <c r="GMB18" s="209"/>
      <c r="GMC18" s="209"/>
      <c r="GMD18" s="209"/>
      <c r="GME18" s="209"/>
      <c r="GMF18" s="209"/>
      <c r="GMG18" s="209"/>
      <c r="GMH18" s="209"/>
      <c r="GMI18" s="209"/>
      <c r="GMJ18" s="209"/>
      <c r="GMK18" s="209"/>
      <c r="GML18" s="209"/>
      <c r="GMM18" s="209"/>
      <c r="GMN18" s="209"/>
      <c r="GMO18" s="209"/>
      <c r="GMP18" s="209"/>
      <c r="GMQ18" s="209"/>
      <c r="GMR18" s="209"/>
      <c r="GMS18" s="209"/>
      <c r="GMT18" s="209"/>
      <c r="GMU18" s="209"/>
      <c r="GMV18" s="209"/>
      <c r="GMW18" s="209"/>
      <c r="GMX18" s="209"/>
      <c r="GMY18" s="209"/>
      <c r="GMZ18" s="209"/>
      <c r="GNA18" s="209"/>
      <c r="GNB18" s="209"/>
      <c r="GNC18" s="209"/>
      <c r="GND18" s="209"/>
      <c r="GNE18" s="209"/>
      <c r="GNF18" s="209"/>
      <c r="GNG18" s="209"/>
      <c r="GNH18" s="209"/>
      <c r="GNI18" s="209"/>
      <c r="GNJ18" s="209"/>
      <c r="GNK18" s="209"/>
      <c r="GNL18" s="209"/>
      <c r="GNM18" s="209"/>
      <c r="GNN18" s="209"/>
      <c r="GNO18" s="209"/>
      <c r="GNP18" s="209"/>
      <c r="GNQ18" s="209"/>
      <c r="GNR18" s="209"/>
      <c r="GNS18" s="209"/>
      <c r="GNT18" s="209"/>
      <c r="GNU18" s="209"/>
      <c r="GNV18" s="209"/>
      <c r="GNW18" s="209"/>
      <c r="GNX18" s="209"/>
      <c r="GNY18" s="209"/>
      <c r="GNZ18" s="209"/>
      <c r="GOA18" s="209"/>
      <c r="GOB18" s="209"/>
      <c r="GOC18" s="209"/>
      <c r="GOD18" s="209"/>
      <c r="GOE18" s="209"/>
      <c r="GOF18" s="209"/>
      <c r="GOG18" s="209"/>
      <c r="GOH18" s="209"/>
      <c r="GOI18" s="209"/>
      <c r="GOJ18" s="209"/>
      <c r="GOK18" s="209"/>
      <c r="GOL18" s="209"/>
      <c r="GOM18" s="209"/>
      <c r="GON18" s="209"/>
      <c r="GOO18" s="209"/>
      <c r="GOP18" s="209"/>
      <c r="GOQ18" s="209"/>
      <c r="GOR18" s="209"/>
      <c r="GOS18" s="209"/>
      <c r="GOT18" s="209"/>
      <c r="GOU18" s="209"/>
      <c r="GOV18" s="209"/>
      <c r="GOW18" s="209"/>
      <c r="GOX18" s="209"/>
      <c r="GOY18" s="209"/>
      <c r="GOZ18" s="209"/>
      <c r="GPA18" s="209"/>
      <c r="GPB18" s="209"/>
      <c r="GPC18" s="209"/>
      <c r="GPD18" s="209"/>
      <c r="GPE18" s="209"/>
      <c r="GPF18" s="209"/>
      <c r="GPG18" s="209"/>
      <c r="GPH18" s="209"/>
      <c r="GPI18" s="209"/>
      <c r="GPJ18" s="209"/>
      <c r="GPK18" s="209"/>
      <c r="GPL18" s="209"/>
      <c r="GPM18" s="209"/>
      <c r="GPN18" s="209"/>
      <c r="GPO18" s="209"/>
      <c r="GPP18" s="209"/>
      <c r="GPQ18" s="209"/>
      <c r="GPR18" s="209"/>
      <c r="GPS18" s="209"/>
      <c r="GPT18" s="209"/>
      <c r="GPU18" s="209"/>
      <c r="GPV18" s="209"/>
      <c r="GPW18" s="209"/>
      <c r="GPX18" s="209"/>
      <c r="GPY18" s="209"/>
      <c r="GPZ18" s="209"/>
      <c r="GQA18" s="209"/>
      <c r="GQB18" s="209"/>
      <c r="GQC18" s="209"/>
      <c r="GQD18" s="209"/>
      <c r="GQE18" s="209"/>
      <c r="GQF18" s="209"/>
      <c r="GQG18" s="209"/>
      <c r="GQH18" s="209"/>
      <c r="GQI18" s="209"/>
      <c r="GQJ18" s="209"/>
      <c r="GQK18" s="209"/>
      <c r="GQL18" s="209"/>
      <c r="GQM18" s="209"/>
      <c r="GQN18" s="209"/>
      <c r="GQO18" s="209"/>
      <c r="GQP18" s="209"/>
      <c r="GQQ18" s="209"/>
      <c r="GQR18" s="209"/>
      <c r="GQS18" s="209"/>
      <c r="GQT18" s="209"/>
      <c r="GQU18" s="209"/>
      <c r="GQV18" s="209"/>
      <c r="GQW18" s="209"/>
      <c r="GQX18" s="209"/>
      <c r="GQY18" s="209"/>
      <c r="GQZ18" s="209"/>
      <c r="GRA18" s="209"/>
      <c r="GRB18" s="209"/>
      <c r="GRC18" s="209"/>
      <c r="GRD18" s="209"/>
      <c r="GRE18" s="209"/>
      <c r="GRF18" s="209"/>
      <c r="GRG18" s="209"/>
      <c r="GRH18" s="209"/>
      <c r="GRI18" s="209"/>
      <c r="GRJ18" s="209"/>
      <c r="GRK18" s="209"/>
      <c r="GRL18" s="209"/>
      <c r="GRM18" s="209"/>
      <c r="GRN18" s="209"/>
      <c r="GRO18" s="209"/>
      <c r="GRP18" s="209"/>
      <c r="GRQ18" s="209"/>
      <c r="GRR18" s="209"/>
      <c r="GRS18" s="209"/>
      <c r="GRT18" s="209"/>
      <c r="GRU18" s="209"/>
      <c r="GRV18" s="209"/>
      <c r="GRW18" s="209"/>
      <c r="GRX18" s="209"/>
      <c r="GRY18" s="209"/>
      <c r="GRZ18" s="209"/>
      <c r="GSA18" s="209"/>
      <c r="GSB18" s="209"/>
      <c r="GSC18" s="209"/>
      <c r="GSD18" s="209"/>
      <c r="GSE18" s="209"/>
      <c r="GSF18" s="209"/>
      <c r="GSG18" s="209"/>
      <c r="GSH18" s="209"/>
      <c r="GSI18" s="209"/>
      <c r="GSJ18" s="209"/>
      <c r="GSK18" s="209"/>
      <c r="GSL18" s="209"/>
      <c r="GSM18" s="209"/>
      <c r="GSN18" s="209"/>
      <c r="GSO18" s="209"/>
      <c r="GSP18" s="209"/>
      <c r="GSQ18" s="209"/>
      <c r="GSR18" s="209"/>
      <c r="GSS18" s="209"/>
      <c r="GST18" s="209"/>
      <c r="GSU18" s="209"/>
      <c r="GSV18" s="209"/>
      <c r="GSW18" s="209"/>
      <c r="GSX18" s="209"/>
      <c r="GSY18" s="209"/>
      <c r="GSZ18" s="209"/>
      <c r="GTA18" s="209"/>
      <c r="GTB18" s="209"/>
      <c r="GTC18" s="209"/>
      <c r="GTD18" s="209"/>
      <c r="GTE18" s="209"/>
      <c r="GTF18" s="209"/>
      <c r="GTG18" s="209"/>
      <c r="GTH18" s="209"/>
      <c r="GTI18" s="209"/>
      <c r="GTJ18" s="209"/>
      <c r="GTK18" s="209"/>
      <c r="GTL18" s="209"/>
      <c r="GTM18" s="209"/>
      <c r="GTN18" s="209"/>
      <c r="GTO18" s="209"/>
      <c r="GTP18" s="209"/>
      <c r="GTQ18" s="209"/>
      <c r="GTR18" s="209"/>
      <c r="GTS18" s="209"/>
      <c r="GTT18" s="209"/>
      <c r="GTU18" s="209"/>
      <c r="GTV18" s="209"/>
      <c r="GTW18" s="209"/>
      <c r="GTX18" s="209"/>
      <c r="GTY18" s="209"/>
      <c r="GTZ18" s="209"/>
      <c r="GUA18" s="209"/>
      <c r="GUB18" s="209"/>
      <c r="GUC18" s="209"/>
      <c r="GUD18" s="209"/>
      <c r="GUE18" s="209"/>
      <c r="GUF18" s="209"/>
      <c r="GUG18" s="209"/>
      <c r="GUH18" s="209"/>
      <c r="GUI18" s="209"/>
      <c r="GUJ18" s="209"/>
      <c r="GUK18" s="209"/>
      <c r="GUL18" s="209"/>
      <c r="GUM18" s="209"/>
      <c r="GUN18" s="209"/>
      <c r="GUO18" s="209"/>
      <c r="GUP18" s="209"/>
      <c r="GUQ18" s="209"/>
      <c r="GUR18" s="209"/>
      <c r="GUS18" s="209"/>
      <c r="GUT18" s="209"/>
      <c r="GUU18" s="209"/>
      <c r="GUV18" s="209"/>
      <c r="GUW18" s="209"/>
      <c r="GUX18" s="209"/>
      <c r="GUY18" s="209"/>
      <c r="GUZ18" s="209"/>
      <c r="GVA18" s="209"/>
      <c r="GVB18" s="209"/>
      <c r="GVC18" s="209"/>
      <c r="GVD18" s="209"/>
      <c r="GVE18" s="209"/>
      <c r="GVF18" s="209"/>
      <c r="GVG18" s="209"/>
      <c r="GVH18" s="209"/>
      <c r="GVI18" s="209"/>
      <c r="GVJ18" s="209"/>
      <c r="GVK18" s="209"/>
      <c r="GVL18" s="209"/>
      <c r="GVM18" s="209"/>
      <c r="GVN18" s="209"/>
      <c r="GVO18" s="209"/>
      <c r="GVP18" s="209"/>
      <c r="GVQ18" s="209"/>
      <c r="GVR18" s="209"/>
      <c r="GVS18" s="209"/>
      <c r="GVT18" s="209"/>
      <c r="GVU18" s="209"/>
      <c r="GVV18" s="209"/>
      <c r="GVW18" s="209"/>
      <c r="GVX18" s="209"/>
      <c r="GVY18" s="209"/>
      <c r="GVZ18" s="209"/>
      <c r="GWA18" s="209"/>
      <c r="GWB18" s="209"/>
      <c r="GWC18" s="209"/>
      <c r="GWD18" s="209"/>
      <c r="GWE18" s="209"/>
      <c r="GWF18" s="209"/>
      <c r="GWG18" s="209"/>
      <c r="GWH18" s="209"/>
      <c r="GWI18" s="209"/>
      <c r="GWJ18" s="209"/>
      <c r="GWK18" s="209"/>
      <c r="GWL18" s="209"/>
      <c r="GWM18" s="209"/>
      <c r="GWN18" s="209"/>
      <c r="GWO18" s="209"/>
      <c r="GWP18" s="209"/>
      <c r="GWQ18" s="209"/>
      <c r="GWR18" s="209"/>
      <c r="GWS18" s="209"/>
      <c r="GWT18" s="209"/>
      <c r="GWU18" s="209"/>
      <c r="GWV18" s="209"/>
      <c r="GWW18" s="209"/>
      <c r="GWX18" s="209"/>
      <c r="GWY18" s="209"/>
      <c r="GWZ18" s="209"/>
      <c r="GXA18" s="209"/>
      <c r="GXB18" s="209"/>
      <c r="GXC18" s="209"/>
      <c r="GXD18" s="209"/>
      <c r="GXE18" s="209"/>
      <c r="GXF18" s="209"/>
      <c r="GXG18" s="209"/>
      <c r="GXH18" s="209"/>
      <c r="GXI18" s="209"/>
      <c r="GXJ18" s="209"/>
      <c r="GXK18" s="209"/>
      <c r="GXL18" s="209"/>
      <c r="GXM18" s="209"/>
      <c r="GXN18" s="209"/>
      <c r="GXO18" s="209"/>
      <c r="GXP18" s="209"/>
      <c r="GXQ18" s="209"/>
      <c r="GXR18" s="209"/>
      <c r="GXS18" s="209"/>
      <c r="GXT18" s="209"/>
      <c r="GXU18" s="209"/>
      <c r="GXV18" s="209"/>
      <c r="GXW18" s="209"/>
      <c r="GXX18" s="209"/>
      <c r="GXY18" s="209"/>
      <c r="GXZ18" s="209"/>
      <c r="GYA18" s="209"/>
      <c r="GYB18" s="209"/>
      <c r="GYC18" s="209"/>
      <c r="GYD18" s="209"/>
      <c r="GYE18" s="209"/>
      <c r="GYF18" s="209"/>
      <c r="GYG18" s="209"/>
      <c r="GYH18" s="209"/>
      <c r="GYI18" s="209"/>
      <c r="GYJ18" s="209"/>
      <c r="GYK18" s="209"/>
      <c r="GYL18" s="209"/>
      <c r="GYM18" s="209"/>
      <c r="GYN18" s="209"/>
      <c r="GYO18" s="209"/>
      <c r="GYP18" s="209"/>
      <c r="GYQ18" s="209"/>
      <c r="GYR18" s="209"/>
      <c r="GYS18" s="209"/>
      <c r="GYT18" s="209"/>
      <c r="GYU18" s="209"/>
      <c r="GYV18" s="209"/>
      <c r="GYW18" s="209"/>
      <c r="GYX18" s="209"/>
      <c r="GYY18" s="209"/>
      <c r="GYZ18" s="209"/>
      <c r="GZA18" s="209"/>
      <c r="GZB18" s="209"/>
      <c r="GZC18" s="209"/>
      <c r="GZD18" s="209"/>
      <c r="GZE18" s="209"/>
      <c r="GZF18" s="209"/>
      <c r="GZG18" s="209"/>
      <c r="GZH18" s="209"/>
      <c r="GZI18" s="209"/>
      <c r="GZJ18" s="209"/>
      <c r="GZK18" s="209"/>
      <c r="GZL18" s="209"/>
      <c r="GZM18" s="209"/>
      <c r="GZN18" s="209"/>
      <c r="GZO18" s="209"/>
      <c r="GZP18" s="209"/>
      <c r="GZQ18" s="209"/>
      <c r="GZR18" s="209"/>
      <c r="GZS18" s="209"/>
      <c r="GZT18" s="209"/>
      <c r="GZU18" s="209"/>
      <c r="GZV18" s="209"/>
      <c r="GZW18" s="209"/>
      <c r="GZX18" s="209"/>
      <c r="GZY18" s="209"/>
      <c r="GZZ18" s="209"/>
      <c r="HAA18" s="209"/>
      <c r="HAB18" s="209"/>
      <c r="HAC18" s="209"/>
      <c r="HAD18" s="209"/>
      <c r="HAE18" s="209"/>
      <c r="HAF18" s="209"/>
      <c r="HAG18" s="209"/>
      <c r="HAH18" s="209"/>
      <c r="HAI18" s="209"/>
      <c r="HAJ18" s="209"/>
      <c r="HAK18" s="209"/>
      <c r="HAL18" s="209"/>
      <c r="HAM18" s="209"/>
      <c r="HAN18" s="209"/>
      <c r="HAO18" s="209"/>
      <c r="HAP18" s="209"/>
      <c r="HAQ18" s="209"/>
      <c r="HAR18" s="209"/>
      <c r="HAS18" s="209"/>
      <c r="HAT18" s="209"/>
      <c r="HAU18" s="209"/>
      <c r="HAV18" s="209"/>
      <c r="HAW18" s="209"/>
      <c r="HAX18" s="209"/>
      <c r="HAY18" s="209"/>
      <c r="HAZ18" s="209"/>
      <c r="HBA18" s="209"/>
      <c r="HBB18" s="209"/>
      <c r="HBC18" s="209"/>
      <c r="HBD18" s="209"/>
      <c r="HBE18" s="209"/>
      <c r="HBF18" s="209"/>
      <c r="HBG18" s="209"/>
      <c r="HBH18" s="209"/>
      <c r="HBI18" s="209"/>
      <c r="HBJ18" s="209"/>
      <c r="HBK18" s="209"/>
      <c r="HBL18" s="209"/>
      <c r="HBM18" s="209"/>
      <c r="HBN18" s="209"/>
      <c r="HBO18" s="209"/>
      <c r="HBP18" s="209"/>
      <c r="HBQ18" s="209"/>
      <c r="HBR18" s="209"/>
      <c r="HBS18" s="209"/>
      <c r="HBT18" s="209"/>
      <c r="HBU18" s="209"/>
      <c r="HBV18" s="209"/>
      <c r="HBW18" s="209"/>
      <c r="HBX18" s="209"/>
      <c r="HBY18" s="209"/>
      <c r="HBZ18" s="209"/>
      <c r="HCA18" s="209"/>
      <c r="HCB18" s="209"/>
      <c r="HCC18" s="209"/>
      <c r="HCD18" s="209"/>
      <c r="HCE18" s="209"/>
      <c r="HCF18" s="209"/>
      <c r="HCG18" s="209"/>
      <c r="HCH18" s="209"/>
      <c r="HCI18" s="209"/>
      <c r="HCJ18" s="209"/>
      <c r="HCK18" s="209"/>
      <c r="HCL18" s="209"/>
      <c r="HCM18" s="209"/>
      <c r="HCN18" s="209"/>
      <c r="HCO18" s="209"/>
      <c r="HCP18" s="209"/>
      <c r="HCQ18" s="209"/>
      <c r="HCR18" s="209"/>
      <c r="HCS18" s="209"/>
      <c r="HCT18" s="209"/>
      <c r="HCU18" s="209"/>
      <c r="HCV18" s="209"/>
      <c r="HCW18" s="209"/>
      <c r="HCX18" s="209"/>
      <c r="HCY18" s="209"/>
      <c r="HCZ18" s="209"/>
      <c r="HDA18" s="209"/>
      <c r="HDB18" s="209"/>
      <c r="HDC18" s="209"/>
      <c r="HDD18" s="209"/>
      <c r="HDE18" s="209"/>
      <c r="HDF18" s="209"/>
      <c r="HDG18" s="209"/>
      <c r="HDH18" s="209"/>
      <c r="HDI18" s="209"/>
      <c r="HDJ18" s="209"/>
      <c r="HDK18" s="209"/>
      <c r="HDL18" s="209"/>
      <c r="HDM18" s="209"/>
      <c r="HDN18" s="209"/>
      <c r="HDO18" s="209"/>
      <c r="HDP18" s="209"/>
      <c r="HDQ18" s="209"/>
      <c r="HDR18" s="209"/>
      <c r="HDS18" s="209"/>
      <c r="HDT18" s="209"/>
      <c r="HDU18" s="209"/>
      <c r="HDV18" s="209"/>
      <c r="HDW18" s="209"/>
      <c r="HDX18" s="209"/>
      <c r="HDY18" s="209"/>
      <c r="HDZ18" s="209"/>
      <c r="HEA18" s="209"/>
      <c r="HEB18" s="209"/>
      <c r="HEC18" s="209"/>
      <c r="HED18" s="209"/>
      <c r="HEE18" s="209"/>
      <c r="HEF18" s="209"/>
      <c r="HEG18" s="209"/>
      <c r="HEH18" s="209"/>
      <c r="HEI18" s="209"/>
      <c r="HEJ18" s="209"/>
      <c r="HEK18" s="209"/>
      <c r="HEL18" s="209"/>
      <c r="HEM18" s="209"/>
      <c r="HEN18" s="209"/>
      <c r="HEO18" s="209"/>
      <c r="HEP18" s="209"/>
      <c r="HEQ18" s="209"/>
      <c r="HER18" s="209"/>
      <c r="HES18" s="209"/>
      <c r="HET18" s="209"/>
      <c r="HEU18" s="209"/>
      <c r="HEV18" s="209"/>
      <c r="HEW18" s="209"/>
      <c r="HEX18" s="209"/>
      <c r="HEY18" s="209"/>
      <c r="HEZ18" s="209"/>
      <c r="HFA18" s="209"/>
      <c r="HFB18" s="209"/>
      <c r="HFC18" s="209"/>
      <c r="HFD18" s="209"/>
      <c r="HFE18" s="209"/>
      <c r="HFF18" s="209"/>
      <c r="HFG18" s="209"/>
      <c r="HFH18" s="209"/>
      <c r="HFI18" s="209"/>
      <c r="HFJ18" s="209"/>
      <c r="HFK18" s="209"/>
      <c r="HFL18" s="209"/>
      <c r="HFM18" s="209"/>
      <c r="HFN18" s="209"/>
      <c r="HFO18" s="209"/>
      <c r="HFP18" s="209"/>
      <c r="HFQ18" s="209"/>
      <c r="HFR18" s="209"/>
      <c r="HFS18" s="209"/>
      <c r="HFT18" s="209"/>
      <c r="HFU18" s="209"/>
      <c r="HFV18" s="209"/>
      <c r="HFW18" s="209"/>
      <c r="HFX18" s="209"/>
      <c r="HFY18" s="209"/>
      <c r="HFZ18" s="209"/>
      <c r="HGA18" s="209"/>
      <c r="HGB18" s="209"/>
      <c r="HGC18" s="209"/>
      <c r="HGD18" s="209"/>
      <c r="HGE18" s="209"/>
      <c r="HGF18" s="209"/>
      <c r="HGG18" s="209"/>
      <c r="HGH18" s="209"/>
      <c r="HGI18" s="209"/>
      <c r="HGJ18" s="209"/>
      <c r="HGK18" s="209"/>
      <c r="HGL18" s="209"/>
      <c r="HGM18" s="209"/>
      <c r="HGN18" s="209"/>
      <c r="HGO18" s="209"/>
      <c r="HGP18" s="209"/>
      <c r="HGQ18" s="209"/>
      <c r="HGR18" s="209"/>
      <c r="HGS18" s="209"/>
      <c r="HGT18" s="209"/>
      <c r="HGU18" s="209"/>
      <c r="HGV18" s="209"/>
      <c r="HGW18" s="209"/>
      <c r="HGX18" s="209"/>
      <c r="HGY18" s="209"/>
      <c r="HGZ18" s="209"/>
      <c r="HHA18" s="209"/>
      <c r="HHB18" s="209"/>
      <c r="HHC18" s="209"/>
      <c r="HHD18" s="209"/>
      <c r="HHE18" s="209"/>
      <c r="HHF18" s="209"/>
      <c r="HHG18" s="209"/>
      <c r="HHH18" s="209"/>
      <c r="HHI18" s="209"/>
      <c r="HHJ18" s="209"/>
      <c r="HHK18" s="209"/>
      <c r="HHL18" s="209"/>
      <c r="HHM18" s="209"/>
      <c r="HHN18" s="209"/>
      <c r="HHO18" s="209"/>
      <c r="HHP18" s="209"/>
      <c r="HHQ18" s="209"/>
      <c r="HHR18" s="209"/>
      <c r="HHS18" s="209"/>
      <c r="HHT18" s="209"/>
      <c r="HHU18" s="209"/>
      <c r="HHV18" s="209"/>
      <c r="HHW18" s="209"/>
      <c r="HHX18" s="209"/>
      <c r="HHY18" s="209"/>
      <c r="HHZ18" s="209"/>
      <c r="HIA18" s="209"/>
      <c r="HIB18" s="209"/>
      <c r="HIC18" s="209"/>
      <c r="HID18" s="209"/>
      <c r="HIE18" s="209"/>
      <c r="HIF18" s="209"/>
      <c r="HIG18" s="209"/>
      <c r="HIH18" s="209"/>
      <c r="HII18" s="209"/>
      <c r="HIJ18" s="209"/>
      <c r="HIK18" s="209"/>
      <c r="HIL18" s="209"/>
      <c r="HIM18" s="209"/>
      <c r="HIN18" s="209"/>
      <c r="HIO18" s="209"/>
      <c r="HIP18" s="209"/>
      <c r="HIQ18" s="209"/>
      <c r="HIR18" s="209"/>
      <c r="HIS18" s="209"/>
      <c r="HIT18" s="209"/>
      <c r="HIU18" s="209"/>
      <c r="HIV18" s="209"/>
      <c r="HIW18" s="209"/>
      <c r="HIX18" s="209"/>
      <c r="HIY18" s="209"/>
      <c r="HIZ18" s="209"/>
      <c r="HJA18" s="209"/>
      <c r="HJB18" s="209"/>
      <c r="HJC18" s="209"/>
      <c r="HJD18" s="209"/>
      <c r="HJE18" s="209"/>
      <c r="HJF18" s="209"/>
      <c r="HJG18" s="209"/>
      <c r="HJH18" s="209"/>
      <c r="HJI18" s="209"/>
      <c r="HJJ18" s="209"/>
      <c r="HJK18" s="209"/>
      <c r="HJL18" s="209"/>
      <c r="HJM18" s="209"/>
      <c r="HJN18" s="209"/>
      <c r="HJO18" s="209"/>
      <c r="HJP18" s="209"/>
      <c r="HJQ18" s="209"/>
      <c r="HJR18" s="209"/>
      <c r="HJS18" s="209"/>
      <c r="HJT18" s="209"/>
      <c r="HJU18" s="209"/>
      <c r="HJV18" s="209"/>
      <c r="HJW18" s="209"/>
      <c r="HJX18" s="209"/>
      <c r="HJY18" s="209"/>
      <c r="HJZ18" s="209"/>
      <c r="HKA18" s="209"/>
      <c r="HKB18" s="209"/>
      <c r="HKC18" s="209"/>
      <c r="HKD18" s="209"/>
      <c r="HKE18" s="209"/>
      <c r="HKF18" s="209"/>
      <c r="HKG18" s="209"/>
      <c r="HKH18" s="209"/>
      <c r="HKI18" s="209"/>
      <c r="HKJ18" s="209"/>
      <c r="HKK18" s="209"/>
      <c r="HKL18" s="209"/>
      <c r="HKM18" s="209"/>
      <c r="HKN18" s="209"/>
      <c r="HKO18" s="209"/>
      <c r="HKP18" s="209"/>
      <c r="HKQ18" s="209"/>
      <c r="HKR18" s="209"/>
      <c r="HKS18" s="209"/>
      <c r="HKT18" s="209"/>
      <c r="HKU18" s="209"/>
      <c r="HKV18" s="209"/>
      <c r="HKW18" s="209"/>
      <c r="HKX18" s="209"/>
      <c r="HKY18" s="209"/>
      <c r="HKZ18" s="209"/>
      <c r="HLA18" s="209"/>
      <c r="HLB18" s="209"/>
      <c r="HLC18" s="209"/>
      <c r="HLD18" s="209"/>
      <c r="HLE18" s="209"/>
      <c r="HLF18" s="209"/>
      <c r="HLG18" s="209"/>
      <c r="HLH18" s="209"/>
      <c r="HLI18" s="209"/>
      <c r="HLJ18" s="209"/>
      <c r="HLK18" s="209"/>
      <c r="HLL18" s="209"/>
      <c r="HLM18" s="209"/>
      <c r="HLN18" s="209"/>
      <c r="HLO18" s="209"/>
      <c r="HLP18" s="209"/>
      <c r="HLQ18" s="209"/>
      <c r="HLR18" s="209"/>
      <c r="HLS18" s="209"/>
      <c r="HLT18" s="209"/>
      <c r="HLU18" s="209"/>
      <c r="HLV18" s="209"/>
      <c r="HLW18" s="209"/>
      <c r="HLX18" s="209"/>
      <c r="HLY18" s="209"/>
      <c r="HLZ18" s="209"/>
      <c r="HMA18" s="209"/>
      <c r="HMB18" s="209"/>
      <c r="HMC18" s="209"/>
      <c r="HMD18" s="209"/>
      <c r="HME18" s="209"/>
      <c r="HMF18" s="209"/>
      <c r="HMG18" s="209"/>
      <c r="HMH18" s="209"/>
      <c r="HMI18" s="209"/>
      <c r="HMJ18" s="209"/>
      <c r="HMK18" s="209"/>
      <c r="HML18" s="209"/>
      <c r="HMM18" s="209"/>
      <c r="HMN18" s="209"/>
      <c r="HMO18" s="209"/>
      <c r="HMP18" s="209"/>
      <c r="HMQ18" s="209"/>
      <c r="HMR18" s="209"/>
      <c r="HMS18" s="209"/>
      <c r="HMT18" s="209"/>
      <c r="HMU18" s="209"/>
      <c r="HMV18" s="209"/>
      <c r="HMW18" s="209"/>
      <c r="HMX18" s="209"/>
      <c r="HMY18" s="209"/>
      <c r="HMZ18" s="209"/>
      <c r="HNA18" s="209"/>
      <c r="HNB18" s="209"/>
      <c r="HNC18" s="209"/>
      <c r="HND18" s="209"/>
      <c r="HNE18" s="209"/>
      <c r="HNF18" s="209"/>
      <c r="HNG18" s="209"/>
      <c r="HNH18" s="209"/>
      <c r="HNI18" s="209"/>
      <c r="HNJ18" s="209"/>
      <c r="HNK18" s="209"/>
      <c r="HNL18" s="209"/>
      <c r="HNM18" s="209"/>
      <c r="HNN18" s="209"/>
      <c r="HNO18" s="209"/>
      <c r="HNP18" s="209"/>
      <c r="HNQ18" s="209"/>
      <c r="HNR18" s="209"/>
      <c r="HNS18" s="209"/>
      <c r="HNT18" s="209"/>
      <c r="HNU18" s="209"/>
      <c r="HNV18" s="209"/>
      <c r="HNW18" s="209"/>
      <c r="HNX18" s="209"/>
      <c r="HNY18" s="209"/>
      <c r="HNZ18" s="209"/>
      <c r="HOA18" s="209"/>
      <c r="HOB18" s="209"/>
      <c r="HOC18" s="209"/>
      <c r="HOD18" s="209"/>
      <c r="HOE18" s="209"/>
      <c r="HOF18" s="209"/>
      <c r="HOG18" s="209"/>
      <c r="HOH18" s="209"/>
      <c r="HOI18" s="209"/>
      <c r="HOJ18" s="209"/>
      <c r="HOK18" s="209"/>
      <c r="HOL18" s="209"/>
      <c r="HOM18" s="209"/>
      <c r="HON18" s="209"/>
      <c r="HOO18" s="209"/>
      <c r="HOP18" s="209"/>
      <c r="HOQ18" s="209"/>
      <c r="HOR18" s="209"/>
      <c r="HOS18" s="209"/>
      <c r="HOT18" s="209"/>
      <c r="HOU18" s="209"/>
      <c r="HOV18" s="209"/>
      <c r="HOW18" s="209"/>
      <c r="HOX18" s="209"/>
      <c r="HOY18" s="209"/>
      <c r="HOZ18" s="209"/>
      <c r="HPA18" s="209"/>
      <c r="HPB18" s="209"/>
      <c r="HPC18" s="209"/>
      <c r="HPD18" s="209"/>
      <c r="HPE18" s="209"/>
      <c r="HPF18" s="209"/>
      <c r="HPG18" s="209"/>
      <c r="HPH18" s="209"/>
      <c r="HPI18" s="209"/>
      <c r="HPJ18" s="209"/>
      <c r="HPK18" s="209"/>
      <c r="HPL18" s="209"/>
      <c r="HPM18" s="209"/>
      <c r="HPN18" s="209"/>
      <c r="HPO18" s="209"/>
      <c r="HPP18" s="209"/>
      <c r="HPQ18" s="209"/>
      <c r="HPR18" s="209"/>
      <c r="HPS18" s="209"/>
      <c r="HPT18" s="209"/>
      <c r="HPU18" s="209"/>
      <c r="HPV18" s="209"/>
      <c r="HPW18" s="209"/>
      <c r="HPX18" s="209"/>
      <c r="HPY18" s="209"/>
      <c r="HPZ18" s="209"/>
      <c r="HQA18" s="209"/>
      <c r="HQB18" s="209"/>
      <c r="HQC18" s="209"/>
      <c r="HQD18" s="209"/>
      <c r="HQE18" s="209"/>
      <c r="HQF18" s="209"/>
      <c r="HQG18" s="209"/>
      <c r="HQH18" s="209"/>
      <c r="HQI18" s="209"/>
      <c r="HQJ18" s="209"/>
      <c r="HQK18" s="209"/>
      <c r="HQL18" s="209"/>
      <c r="HQM18" s="209"/>
      <c r="HQN18" s="209"/>
      <c r="HQO18" s="209"/>
      <c r="HQP18" s="209"/>
      <c r="HQQ18" s="209"/>
      <c r="HQR18" s="209"/>
      <c r="HQS18" s="209"/>
      <c r="HQT18" s="209"/>
      <c r="HQU18" s="209"/>
      <c r="HQV18" s="209"/>
      <c r="HQW18" s="209"/>
      <c r="HQX18" s="209"/>
      <c r="HQY18" s="209"/>
      <c r="HQZ18" s="209"/>
      <c r="HRA18" s="209"/>
      <c r="HRB18" s="209"/>
      <c r="HRC18" s="209"/>
      <c r="HRD18" s="209"/>
      <c r="HRE18" s="209"/>
      <c r="HRF18" s="209"/>
      <c r="HRG18" s="209"/>
      <c r="HRH18" s="209"/>
      <c r="HRI18" s="209"/>
      <c r="HRJ18" s="209"/>
      <c r="HRK18" s="209"/>
      <c r="HRL18" s="209"/>
      <c r="HRM18" s="209"/>
      <c r="HRN18" s="209"/>
      <c r="HRO18" s="209"/>
      <c r="HRP18" s="209"/>
      <c r="HRQ18" s="209"/>
      <c r="HRR18" s="209"/>
      <c r="HRS18" s="209"/>
      <c r="HRT18" s="209"/>
      <c r="HRU18" s="209"/>
      <c r="HRV18" s="209"/>
      <c r="HRW18" s="209"/>
      <c r="HRX18" s="209"/>
      <c r="HRY18" s="209"/>
      <c r="HRZ18" s="209"/>
      <c r="HSA18" s="209"/>
      <c r="HSB18" s="209"/>
      <c r="HSC18" s="209"/>
      <c r="HSD18" s="209"/>
      <c r="HSE18" s="209"/>
      <c r="HSF18" s="209"/>
      <c r="HSG18" s="209"/>
      <c r="HSH18" s="209"/>
      <c r="HSI18" s="209"/>
      <c r="HSJ18" s="209"/>
      <c r="HSK18" s="209"/>
      <c r="HSL18" s="209"/>
      <c r="HSM18" s="209"/>
      <c r="HSN18" s="209"/>
      <c r="HSO18" s="209"/>
      <c r="HSP18" s="209"/>
      <c r="HSQ18" s="209"/>
      <c r="HSR18" s="209"/>
      <c r="HSS18" s="209"/>
      <c r="HST18" s="209"/>
      <c r="HSU18" s="209"/>
      <c r="HSV18" s="209"/>
      <c r="HSW18" s="209"/>
      <c r="HSX18" s="209"/>
      <c r="HSY18" s="209"/>
      <c r="HSZ18" s="209"/>
      <c r="HTA18" s="209"/>
      <c r="HTB18" s="209"/>
      <c r="HTC18" s="209"/>
      <c r="HTD18" s="209"/>
      <c r="HTE18" s="209"/>
      <c r="HTF18" s="209"/>
      <c r="HTG18" s="209"/>
      <c r="HTH18" s="209"/>
      <c r="HTI18" s="209"/>
      <c r="HTJ18" s="209"/>
      <c r="HTK18" s="209"/>
      <c r="HTL18" s="209"/>
      <c r="HTM18" s="209"/>
      <c r="HTN18" s="209"/>
      <c r="HTO18" s="209"/>
      <c r="HTP18" s="209"/>
      <c r="HTQ18" s="209"/>
      <c r="HTR18" s="209"/>
      <c r="HTS18" s="209"/>
      <c r="HTT18" s="209"/>
      <c r="HTU18" s="209"/>
      <c r="HTV18" s="209"/>
      <c r="HTW18" s="209"/>
      <c r="HTX18" s="209"/>
      <c r="HTY18" s="209"/>
      <c r="HTZ18" s="209"/>
      <c r="HUA18" s="209"/>
      <c r="HUB18" s="209"/>
      <c r="HUC18" s="209"/>
      <c r="HUD18" s="209"/>
      <c r="HUE18" s="209"/>
      <c r="HUF18" s="209"/>
      <c r="HUG18" s="209"/>
      <c r="HUH18" s="209"/>
      <c r="HUI18" s="209"/>
      <c r="HUJ18" s="209"/>
      <c r="HUK18" s="209"/>
      <c r="HUL18" s="209"/>
      <c r="HUM18" s="209"/>
      <c r="HUN18" s="209"/>
      <c r="HUO18" s="209"/>
      <c r="HUP18" s="209"/>
      <c r="HUQ18" s="209"/>
      <c r="HUR18" s="209"/>
      <c r="HUS18" s="209"/>
      <c r="HUT18" s="209"/>
      <c r="HUU18" s="209"/>
      <c r="HUV18" s="209"/>
      <c r="HUW18" s="209"/>
      <c r="HUX18" s="209"/>
      <c r="HUY18" s="209"/>
      <c r="HUZ18" s="209"/>
      <c r="HVA18" s="209"/>
      <c r="HVB18" s="209"/>
      <c r="HVC18" s="209"/>
      <c r="HVD18" s="209"/>
      <c r="HVE18" s="209"/>
      <c r="HVF18" s="209"/>
      <c r="HVG18" s="209"/>
      <c r="HVH18" s="209"/>
      <c r="HVI18" s="209"/>
      <c r="HVJ18" s="209"/>
      <c r="HVK18" s="209"/>
      <c r="HVL18" s="209"/>
      <c r="HVM18" s="209"/>
      <c r="HVN18" s="209"/>
      <c r="HVO18" s="209"/>
      <c r="HVP18" s="209"/>
      <c r="HVQ18" s="209"/>
      <c r="HVR18" s="209"/>
      <c r="HVS18" s="209"/>
      <c r="HVT18" s="209"/>
      <c r="HVU18" s="209"/>
      <c r="HVV18" s="209"/>
      <c r="HVW18" s="209"/>
      <c r="HVX18" s="209"/>
      <c r="HVY18" s="209"/>
      <c r="HVZ18" s="209"/>
      <c r="HWA18" s="209"/>
      <c r="HWB18" s="209"/>
      <c r="HWC18" s="209"/>
      <c r="HWD18" s="209"/>
      <c r="HWE18" s="209"/>
      <c r="HWF18" s="209"/>
      <c r="HWG18" s="209"/>
      <c r="HWH18" s="209"/>
      <c r="HWI18" s="209"/>
      <c r="HWJ18" s="209"/>
      <c r="HWK18" s="209"/>
      <c r="HWL18" s="209"/>
      <c r="HWM18" s="209"/>
      <c r="HWN18" s="209"/>
      <c r="HWO18" s="209"/>
      <c r="HWP18" s="209"/>
      <c r="HWQ18" s="209"/>
      <c r="HWR18" s="209"/>
      <c r="HWS18" s="209"/>
      <c r="HWT18" s="209"/>
      <c r="HWU18" s="209"/>
      <c r="HWV18" s="209"/>
      <c r="HWW18" s="209"/>
      <c r="HWX18" s="209"/>
      <c r="HWY18" s="209"/>
      <c r="HWZ18" s="209"/>
      <c r="HXA18" s="209"/>
      <c r="HXB18" s="209"/>
      <c r="HXC18" s="209"/>
      <c r="HXD18" s="209"/>
      <c r="HXE18" s="209"/>
      <c r="HXF18" s="209"/>
      <c r="HXG18" s="209"/>
      <c r="HXH18" s="209"/>
      <c r="HXI18" s="209"/>
      <c r="HXJ18" s="209"/>
      <c r="HXK18" s="209"/>
      <c r="HXL18" s="209"/>
      <c r="HXM18" s="209"/>
      <c r="HXN18" s="209"/>
      <c r="HXO18" s="209"/>
      <c r="HXP18" s="209"/>
      <c r="HXQ18" s="209"/>
      <c r="HXR18" s="209"/>
      <c r="HXS18" s="209"/>
      <c r="HXT18" s="209"/>
      <c r="HXU18" s="209"/>
      <c r="HXV18" s="209"/>
      <c r="HXW18" s="209"/>
      <c r="HXX18" s="209"/>
      <c r="HXY18" s="209"/>
      <c r="HXZ18" s="209"/>
      <c r="HYA18" s="209"/>
      <c r="HYB18" s="209"/>
      <c r="HYC18" s="209"/>
      <c r="HYD18" s="209"/>
      <c r="HYE18" s="209"/>
      <c r="HYF18" s="209"/>
      <c r="HYG18" s="209"/>
      <c r="HYH18" s="209"/>
      <c r="HYI18" s="209"/>
      <c r="HYJ18" s="209"/>
      <c r="HYK18" s="209"/>
      <c r="HYL18" s="209"/>
      <c r="HYM18" s="209"/>
      <c r="HYN18" s="209"/>
      <c r="HYO18" s="209"/>
      <c r="HYP18" s="209"/>
      <c r="HYQ18" s="209"/>
      <c r="HYR18" s="209"/>
      <c r="HYS18" s="209"/>
      <c r="HYT18" s="209"/>
      <c r="HYU18" s="209"/>
      <c r="HYV18" s="209"/>
      <c r="HYW18" s="209"/>
      <c r="HYX18" s="209"/>
      <c r="HYY18" s="209"/>
      <c r="HYZ18" s="209"/>
      <c r="HZA18" s="209"/>
      <c r="HZB18" s="209"/>
      <c r="HZC18" s="209"/>
      <c r="HZD18" s="209"/>
      <c r="HZE18" s="209"/>
      <c r="HZF18" s="209"/>
      <c r="HZG18" s="209"/>
      <c r="HZH18" s="209"/>
      <c r="HZI18" s="209"/>
      <c r="HZJ18" s="209"/>
      <c r="HZK18" s="209"/>
      <c r="HZL18" s="209"/>
      <c r="HZM18" s="209"/>
      <c r="HZN18" s="209"/>
      <c r="HZO18" s="209"/>
      <c r="HZP18" s="209"/>
      <c r="HZQ18" s="209"/>
      <c r="HZR18" s="209"/>
      <c r="HZS18" s="209"/>
      <c r="HZT18" s="209"/>
      <c r="HZU18" s="209"/>
      <c r="HZV18" s="209"/>
      <c r="HZW18" s="209"/>
      <c r="HZX18" s="209"/>
      <c r="HZY18" s="209"/>
      <c r="HZZ18" s="209"/>
      <c r="IAA18" s="209"/>
      <c r="IAB18" s="209"/>
      <c r="IAC18" s="209"/>
      <c r="IAD18" s="209"/>
      <c r="IAE18" s="209"/>
      <c r="IAF18" s="209"/>
      <c r="IAG18" s="209"/>
      <c r="IAH18" s="209"/>
      <c r="IAI18" s="209"/>
      <c r="IAJ18" s="209"/>
      <c r="IAK18" s="209"/>
      <c r="IAL18" s="209"/>
      <c r="IAM18" s="209"/>
      <c r="IAN18" s="209"/>
      <c r="IAO18" s="209"/>
      <c r="IAP18" s="209"/>
      <c r="IAQ18" s="209"/>
      <c r="IAR18" s="209"/>
      <c r="IAS18" s="209"/>
      <c r="IAT18" s="209"/>
      <c r="IAU18" s="209"/>
      <c r="IAV18" s="209"/>
      <c r="IAW18" s="209"/>
      <c r="IAX18" s="209"/>
      <c r="IAY18" s="209"/>
      <c r="IAZ18" s="209"/>
      <c r="IBA18" s="209"/>
      <c r="IBB18" s="209"/>
      <c r="IBC18" s="209"/>
      <c r="IBD18" s="209"/>
      <c r="IBE18" s="209"/>
      <c r="IBF18" s="209"/>
      <c r="IBG18" s="209"/>
      <c r="IBH18" s="209"/>
      <c r="IBI18" s="209"/>
      <c r="IBJ18" s="209"/>
      <c r="IBK18" s="209"/>
      <c r="IBL18" s="209"/>
      <c r="IBM18" s="209"/>
      <c r="IBN18" s="209"/>
      <c r="IBO18" s="209"/>
      <c r="IBP18" s="209"/>
      <c r="IBQ18" s="209"/>
      <c r="IBR18" s="209"/>
      <c r="IBS18" s="209"/>
      <c r="IBT18" s="209"/>
      <c r="IBU18" s="209"/>
      <c r="IBV18" s="209"/>
      <c r="IBW18" s="209"/>
      <c r="IBX18" s="209"/>
      <c r="IBY18" s="209"/>
      <c r="IBZ18" s="209"/>
      <c r="ICA18" s="209"/>
      <c r="ICB18" s="209"/>
      <c r="ICC18" s="209"/>
      <c r="ICD18" s="209"/>
      <c r="ICE18" s="209"/>
      <c r="ICF18" s="209"/>
      <c r="ICG18" s="209"/>
      <c r="ICH18" s="209"/>
      <c r="ICI18" s="209"/>
      <c r="ICJ18" s="209"/>
      <c r="ICK18" s="209"/>
      <c r="ICL18" s="209"/>
      <c r="ICM18" s="209"/>
      <c r="ICN18" s="209"/>
      <c r="ICO18" s="209"/>
      <c r="ICP18" s="209"/>
      <c r="ICQ18" s="209"/>
      <c r="ICR18" s="209"/>
      <c r="ICS18" s="209"/>
      <c r="ICT18" s="209"/>
      <c r="ICU18" s="209"/>
      <c r="ICV18" s="209"/>
      <c r="ICW18" s="209"/>
      <c r="ICX18" s="209"/>
      <c r="ICY18" s="209"/>
      <c r="ICZ18" s="209"/>
      <c r="IDA18" s="209"/>
      <c r="IDB18" s="209"/>
      <c r="IDC18" s="209"/>
      <c r="IDD18" s="209"/>
      <c r="IDE18" s="209"/>
      <c r="IDF18" s="209"/>
      <c r="IDG18" s="209"/>
      <c r="IDH18" s="209"/>
      <c r="IDI18" s="209"/>
      <c r="IDJ18" s="209"/>
      <c r="IDK18" s="209"/>
      <c r="IDL18" s="209"/>
      <c r="IDM18" s="209"/>
      <c r="IDN18" s="209"/>
      <c r="IDO18" s="209"/>
      <c r="IDP18" s="209"/>
      <c r="IDQ18" s="209"/>
      <c r="IDR18" s="209"/>
      <c r="IDS18" s="209"/>
      <c r="IDT18" s="209"/>
      <c r="IDU18" s="209"/>
      <c r="IDV18" s="209"/>
      <c r="IDW18" s="209"/>
      <c r="IDX18" s="209"/>
      <c r="IDY18" s="209"/>
      <c r="IDZ18" s="209"/>
      <c r="IEA18" s="209"/>
      <c r="IEB18" s="209"/>
      <c r="IEC18" s="209"/>
      <c r="IED18" s="209"/>
      <c r="IEE18" s="209"/>
      <c r="IEF18" s="209"/>
      <c r="IEG18" s="209"/>
      <c r="IEH18" s="209"/>
      <c r="IEI18" s="209"/>
      <c r="IEJ18" s="209"/>
      <c r="IEK18" s="209"/>
      <c r="IEL18" s="209"/>
      <c r="IEM18" s="209"/>
      <c r="IEN18" s="209"/>
      <c r="IEO18" s="209"/>
      <c r="IEP18" s="209"/>
      <c r="IEQ18" s="209"/>
      <c r="IER18" s="209"/>
      <c r="IES18" s="209"/>
      <c r="IET18" s="209"/>
      <c r="IEU18" s="209"/>
      <c r="IEV18" s="209"/>
      <c r="IEW18" s="209"/>
      <c r="IEX18" s="209"/>
      <c r="IEY18" s="209"/>
      <c r="IEZ18" s="209"/>
      <c r="IFA18" s="209"/>
      <c r="IFB18" s="209"/>
      <c r="IFC18" s="209"/>
      <c r="IFD18" s="209"/>
      <c r="IFE18" s="209"/>
      <c r="IFF18" s="209"/>
      <c r="IFG18" s="209"/>
      <c r="IFH18" s="209"/>
      <c r="IFI18" s="209"/>
      <c r="IFJ18" s="209"/>
      <c r="IFK18" s="209"/>
      <c r="IFL18" s="209"/>
      <c r="IFM18" s="209"/>
      <c r="IFN18" s="209"/>
      <c r="IFO18" s="209"/>
      <c r="IFP18" s="209"/>
      <c r="IFQ18" s="209"/>
      <c r="IFR18" s="209"/>
      <c r="IFS18" s="209"/>
      <c r="IFT18" s="209"/>
      <c r="IFU18" s="209"/>
      <c r="IFV18" s="209"/>
      <c r="IFW18" s="209"/>
      <c r="IFX18" s="209"/>
      <c r="IFY18" s="209"/>
      <c r="IFZ18" s="209"/>
      <c r="IGA18" s="209"/>
      <c r="IGB18" s="209"/>
      <c r="IGC18" s="209"/>
      <c r="IGD18" s="209"/>
      <c r="IGE18" s="209"/>
      <c r="IGF18" s="209"/>
      <c r="IGG18" s="209"/>
      <c r="IGH18" s="209"/>
      <c r="IGI18" s="209"/>
      <c r="IGJ18" s="209"/>
      <c r="IGK18" s="209"/>
      <c r="IGL18" s="209"/>
      <c r="IGM18" s="209"/>
      <c r="IGN18" s="209"/>
      <c r="IGO18" s="209"/>
      <c r="IGP18" s="209"/>
      <c r="IGQ18" s="209"/>
      <c r="IGR18" s="209"/>
      <c r="IGS18" s="209"/>
      <c r="IGT18" s="209"/>
      <c r="IGU18" s="209"/>
      <c r="IGV18" s="209"/>
      <c r="IGW18" s="209"/>
      <c r="IGX18" s="209"/>
      <c r="IGY18" s="209"/>
      <c r="IGZ18" s="209"/>
      <c r="IHA18" s="209"/>
      <c r="IHB18" s="209"/>
      <c r="IHC18" s="209"/>
      <c r="IHD18" s="209"/>
      <c r="IHE18" s="209"/>
      <c r="IHF18" s="209"/>
      <c r="IHG18" s="209"/>
      <c r="IHH18" s="209"/>
      <c r="IHI18" s="209"/>
      <c r="IHJ18" s="209"/>
      <c r="IHK18" s="209"/>
      <c r="IHL18" s="209"/>
      <c r="IHM18" s="209"/>
      <c r="IHN18" s="209"/>
      <c r="IHO18" s="209"/>
      <c r="IHP18" s="209"/>
      <c r="IHQ18" s="209"/>
      <c r="IHR18" s="209"/>
      <c r="IHS18" s="209"/>
      <c r="IHT18" s="209"/>
      <c r="IHU18" s="209"/>
      <c r="IHV18" s="209"/>
      <c r="IHW18" s="209"/>
      <c r="IHX18" s="209"/>
      <c r="IHY18" s="209"/>
      <c r="IHZ18" s="209"/>
      <c r="IIA18" s="209"/>
      <c r="IIB18" s="209"/>
      <c r="IIC18" s="209"/>
      <c r="IID18" s="209"/>
      <c r="IIE18" s="209"/>
      <c r="IIF18" s="209"/>
      <c r="IIG18" s="209"/>
      <c r="IIH18" s="209"/>
      <c r="III18" s="209"/>
      <c r="IIJ18" s="209"/>
      <c r="IIK18" s="209"/>
      <c r="IIL18" s="209"/>
      <c r="IIM18" s="209"/>
      <c r="IIN18" s="209"/>
      <c r="IIO18" s="209"/>
      <c r="IIP18" s="209"/>
      <c r="IIQ18" s="209"/>
      <c r="IIR18" s="209"/>
      <c r="IIS18" s="209"/>
      <c r="IIT18" s="209"/>
      <c r="IIU18" s="209"/>
      <c r="IIV18" s="209"/>
      <c r="IIW18" s="209"/>
      <c r="IIX18" s="209"/>
      <c r="IIY18" s="209"/>
      <c r="IIZ18" s="209"/>
      <c r="IJA18" s="209"/>
      <c r="IJB18" s="209"/>
      <c r="IJC18" s="209"/>
      <c r="IJD18" s="209"/>
      <c r="IJE18" s="209"/>
      <c r="IJF18" s="209"/>
      <c r="IJG18" s="209"/>
      <c r="IJH18" s="209"/>
      <c r="IJI18" s="209"/>
      <c r="IJJ18" s="209"/>
      <c r="IJK18" s="209"/>
      <c r="IJL18" s="209"/>
      <c r="IJM18" s="209"/>
      <c r="IJN18" s="209"/>
      <c r="IJO18" s="209"/>
      <c r="IJP18" s="209"/>
      <c r="IJQ18" s="209"/>
      <c r="IJR18" s="209"/>
      <c r="IJS18" s="209"/>
      <c r="IJT18" s="209"/>
      <c r="IJU18" s="209"/>
      <c r="IJV18" s="209"/>
      <c r="IJW18" s="209"/>
      <c r="IJX18" s="209"/>
      <c r="IJY18" s="209"/>
      <c r="IJZ18" s="209"/>
      <c r="IKA18" s="209"/>
      <c r="IKB18" s="209"/>
      <c r="IKC18" s="209"/>
      <c r="IKD18" s="209"/>
      <c r="IKE18" s="209"/>
      <c r="IKF18" s="209"/>
      <c r="IKG18" s="209"/>
      <c r="IKH18" s="209"/>
      <c r="IKI18" s="209"/>
      <c r="IKJ18" s="209"/>
      <c r="IKK18" s="209"/>
      <c r="IKL18" s="209"/>
      <c r="IKM18" s="209"/>
      <c r="IKN18" s="209"/>
      <c r="IKO18" s="209"/>
      <c r="IKP18" s="209"/>
      <c r="IKQ18" s="209"/>
      <c r="IKR18" s="209"/>
      <c r="IKS18" s="209"/>
      <c r="IKT18" s="209"/>
      <c r="IKU18" s="209"/>
      <c r="IKV18" s="209"/>
      <c r="IKW18" s="209"/>
      <c r="IKX18" s="209"/>
      <c r="IKY18" s="209"/>
      <c r="IKZ18" s="209"/>
      <c r="ILA18" s="209"/>
      <c r="ILB18" s="209"/>
      <c r="ILC18" s="209"/>
      <c r="ILD18" s="209"/>
      <c r="ILE18" s="209"/>
      <c r="ILF18" s="209"/>
      <c r="ILG18" s="209"/>
      <c r="ILH18" s="209"/>
      <c r="ILI18" s="209"/>
      <c r="ILJ18" s="209"/>
      <c r="ILK18" s="209"/>
      <c r="ILL18" s="209"/>
      <c r="ILM18" s="209"/>
      <c r="ILN18" s="209"/>
      <c r="ILO18" s="209"/>
      <c r="ILP18" s="209"/>
      <c r="ILQ18" s="209"/>
      <c r="ILR18" s="209"/>
      <c r="ILS18" s="209"/>
      <c r="ILT18" s="209"/>
      <c r="ILU18" s="209"/>
      <c r="ILV18" s="209"/>
      <c r="ILW18" s="209"/>
      <c r="ILX18" s="209"/>
      <c r="ILY18" s="209"/>
      <c r="ILZ18" s="209"/>
      <c r="IMA18" s="209"/>
      <c r="IMB18" s="209"/>
      <c r="IMC18" s="209"/>
      <c r="IMD18" s="209"/>
      <c r="IME18" s="209"/>
      <c r="IMF18" s="209"/>
      <c r="IMG18" s="209"/>
      <c r="IMH18" s="209"/>
      <c r="IMI18" s="209"/>
      <c r="IMJ18" s="209"/>
      <c r="IMK18" s="209"/>
      <c r="IML18" s="209"/>
      <c r="IMM18" s="209"/>
      <c r="IMN18" s="209"/>
      <c r="IMO18" s="209"/>
      <c r="IMP18" s="209"/>
      <c r="IMQ18" s="209"/>
      <c r="IMR18" s="209"/>
      <c r="IMS18" s="209"/>
      <c r="IMT18" s="209"/>
      <c r="IMU18" s="209"/>
      <c r="IMV18" s="209"/>
      <c r="IMW18" s="209"/>
      <c r="IMX18" s="209"/>
      <c r="IMY18" s="209"/>
      <c r="IMZ18" s="209"/>
      <c r="INA18" s="209"/>
      <c r="INB18" s="209"/>
      <c r="INC18" s="209"/>
      <c r="IND18" s="209"/>
      <c r="INE18" s="209"/>
      <c r="INF18" s="209"/>
      <c r="ING18" s="209"/>
      <c r="INH18" s="209"/>
      <c r="INI18" s="209"/>
      <c r="INJ18" s="209"/>
      <c r="INK18" s="209"/>
      <c r="INL18" s="209"/>
      <c r="INM18" s="209"/>
      <c r="INN18" s="209"/>
      <c r="INO18" s="209"/>
      <c r="INP18" s="209"/>
      <c r="INQ18" s="209"/>
      <c r="INR18" s="209"/>
      <c r="INS18" s="209"/>
      <c r="INT18" s="209"/>
      <c r="INU18" s="209"/>
      <c r="INV18" s="209"/>
      <c r="INW18" s="209"/>
      <c r="INX18" s="209"/>
      <c r="INY18" s="209"/>
      <c r="INZ18" s="209"/>
      <c r="IOA18" s="209"/>
      <c r="IOB18" s="209"/>
      <c r="IOC18" s="209"/>
      <c r="IOD18" s="209"/>
      <c r="IOE18" s="209"/>
      <c r="IOF18" s="209"/>
      <c r="IOG18" s="209"/>
      <c r="IOH18" s="209"/>
      <c r="IOI18" s="209"/>
      <c r="IOJ18" s="209"/>
      <c r="IOK18" s="209"/>
      <c r="IOL18" s="209"/>
      <c r="IOM18" s="209"/>
      <c r="ION18" s="209"/>
      <c r="IOO18" s="209"/>
      <c r="IOP18" s="209"/>
      <c r="IOQ18" s="209"/>
      <c r="IOR18" s="209"/>
      <c r="IOS18" s="209"/>
      <c r="IOT18" s="209"/>
      <c r="IOU18" s="209"/>
      <c r="IOV18" s="209"/>
      <c r="IOW18" s="209"/>
      <c r="IOX18" s="209"/>
      <c r="IOY18" s="209"/>
      <c r="IOZ18" s="209"/>
      <c r="IPA18" s="209"/>
      <c r="IPB18" s="209"/>
      <c r="IPC18" s="209"/>
      <c r="IPD18" s="209"/>
      <c r="IPE18" s="209"/>
      <c r="IPF18" s="209"/>
      <c r="IPG18" s="209"/>
      <c r="IPH18" s="209"/>
      <c r="IPI18" s="209"/>
      <c r="IPJ18" s="209"/>
      <c r="IPK18" s="209"/>
      <c r="IPL18" s="209"/>
      <c r="IPM18" s="209"/>
      <c r="IPN18" s="209"/>
      <c r="IPO18" s="209"/>
      <c r="IPP18" s="209"/>
      <c r="IPQ18" s="209"/>
      <c r="IPR18" s="209"/>
      <c r="IPS18" s="209"/>
      <c r="IPT18" s="209"/>
      <c r="IPU18" s="209"/>
      <c r="IPV18" s="209"/>
      <c r="IPW18" s="209"/>
      <c r="IPX18" s="209"/>
      <c r="IPY18" s="209"/>
      <c r="IPZ18" s="209"/>
      <c r="IQA18" s="209"/>
      <c r="IQB18" s="209"/>
      <c r="IQC18" s="209"/>
      <c r="IQD18" s="209"/>
      <c r="IQE18" s="209"/>
      <c r="IQF18" s="209"/>
      <c r="IQG18" s="209"/>
      <c r="IQH18" s="209"/>
      <c r="IQI18" s="209"/>
      <c r="IQJ18" s="209"/>
      <c r="IQK18" s="209"/>
      <c r="IQL18" s="209"/>
      <c r="IQM18" s="209"/>
      <c r="IQN18" s="209"/>
      <c r="IQO18" s="209"/>
      <c r="IQP18" s="209"/>
      <c r="IQQ18" s="209"/>
      <c r="IQR18" s="209"/>
      <c r="IQS18" s="209"/>
      <c r="IQT18" s="209"/>
      <c r="IQU18" s="209"/>
      <c r="IQV18" s="209"/>
      <c r="IQW18" s="209"/>
      <c r="IQX18" s="209"/>
      <c r="IQY18" s="209"/>
      <c r="IQZ18" s="209"/>
      <c r="IRA18" s="209"/>
      <c r="IRB18" s="209"/>
      <c r="IRC18" s="209"/>
      <c r="IRD18" s="209"/>
      <c r="IRE18" s="209"/>
      <c r="IRF18" s="209"/>
      <c r="IRG18" s="209"/>
      <c r="IRH18" s="209"/>
      <c r="IRI18" s="209"/>
      <c r="IRJ18" s="209"/>
      <c r="IRK18" s="209"/>
      <c r="IRL18" s="209"/>
      <c r="IRM18" s="209"/>
      <c r="IRN18" s="209"/>
      <c r="IRO18" s="209"/>
      <c r="IRP18" s="209"/>
      <c r="IRQ18" s="209"/>
      <c r="IRR18" s="209"/>
      <c r="IRS18" s="209"/>
      <c r="IRT18" s="209"/>
      <c r="IRU18" s="209"/>
      <c r="IRV18" s="209"/>
      <c r="IRW18" s="209"/>
      <c r="IRX18" s="209"/>
      <c r="IRY18" s="209"/>
      <c r="IRZ18" s="209"/>
      <c r="ISA18" s="209"/>
      <c r="ISB18" s="209"/>
      <c r="ISC18" s="209"/>
      <c r="ISD18" s="209"/>
      <c r="ISE18" s="209"/>
      <c r="ISF18" s="209"/>
      <c r="ISG18" s="209"/>
      <c r="ISH18" s="209"/>
      <c r="ISI18" s="209"/>
      <c r="ISJ18" s="209"/>
      <c r="ISK18" s="209"/>
      <c r="ISL18" s="209"/>
      <c r="ISM18" s="209"/>
      <c r="ISN18" s="209"/>
      <c r="ISO18" s="209"/>
      <c r="ISP18" s="209"/>
      <c r="ISQ18" s="209"/>
      <c r="ISR18" s="209"/>
      <c r="ISS18" s="209"/>
      <c r="IST18" s="209"/>
      <c r="ISU18" s="209"/>
      <c r="ISV18" s="209"/>
      <c r="ISW18" s="209"/>
      <c r="ISX18" s="209"/>
      <c r="ISY18" s="209"/>
      <c r="ISZ18" s="209"/>
      <c r="ITA18" s="209"/>
      <c r="ITB18" s="209"/>
      <c r="ITC18" s="209"/>
      <c r="ITD18" s="209"/>
      <c r="ITE18" s="209"/>
      <c r="ITF18" s="209"/>
      <c r="ITG18" s="209"/>
      <c r="ITH18" s="209"/>
      <c r="ITI18" s="209"/>
      <c r="ITJ18" s="209"/>
      <c r="ITK18" s="209"/>
      <c r="ITL18" s="209"/>
      <c r="ITM18" s="209"/>
      <c r="ITN18" s="209"/>
      <c r="ITO18" s="209"/>
      <c r="ITP18" s="209"/>
      <c r="ITQ18" s="209"/>
      <c r="ITR18" s="209"/>
      <c r="ITS18" s="209"/>
      <c r="ITT18" s="209"/>
      <c r="ITU18" s="209"/>
      <c r="ITV18" s="209"/>
      <c r="ITW18" s="209"/>
      <c r="ITX18" s="209"/>
      <c r="ITY18" s="209"/>
      <c r="ITZ18" s="209"/>
      <c r="IUA18" s="209"/>
      <c r="IUB18" s="209"/>
      <c r="IUC18" s="209"/>
      <c r="IUD18" s="209"/>
      <c r="IUE18" s="209"/>
      <c r="IUF18" s="209"/>
      <c r="IUG18" s="209"/>
      <c r="IUH18" s="209"/>
      <c r="IUI18" s="209"/>
      <c r="IUJ18" s="209"/>
      <c r="IUK18" s="209"/>
      <c r="IUL18" s="209"/>
      <c r="IUM18" s="209"/>
      <c r="IUN18" s="209"/>
      <c r="IUO18" s="209"/>
      <c r="IUP18" s="209"/>
      <c r="IUQ18" s="209"/>
      <c r="IUR18" s="209"/>
      <c r="IUS18" s="209"/>
      <c r="IUT18" s="209"/>
      <c r="IUU18" s="209"/>
      <c r="IUV18" s="209"/>
      <c r="IUW18" s="209"/>
      <c r="IUX18" s="209"/>
      <c r="IUY18" s="209"/>
      <c r="IUZ18" s="209"/>
      <c r="IVA18" s="209"/>
      <c r="IVB18" s="209"/>
      <c r="IVC18" s="209"/>
      <c r="IVD18" s="209"/>
      <c r="IVE18" s="209"/>
      <c r="IVF18" s="209"/>
      <c r="IVG18" s="209"/>
      <c r="IVH18" s="209"/>
      <c r="IVI18" s="209"/>
      <c r="IVJ18" s="209"/>
      <c r="IVK18" s="209"/>
      <c r="IVL18" s="209"/>
      <c r="IVM18" s="209"/>
      <c r="IVN18" s="209"/>
      <c r="IVO18" s="209"/>
      <c r="IVP18" s="209"/>
      <c r="IVQ18" s="209"/>
      <c r="IVR18" s="209"/>
      <c r="IVS18" s="209"/>
      <c r="IVT18" s="209"/>
      <c r="IVU18" s="209"/>
      <c r="IVV18" s="209"/>
      <c r="IVW18" s="209"/>
      <c r="IVX18" s="209"/>
      <c r="IVY18" s="209"/>
      <c r="IVZ18" s="209"/>
      <c r="IWA18" s="209"/>
      <c r="IWB18" s="209"/>
      <c r="IWC18" s="209"/>
      <c r="IWD18" s="209"/>
      <c r="IWE18" s="209"/>
      <c r="IWF18" s="209"/>
      <c r="IWG18" s="209"/>
      <c r="IWH18" s="209"/>
      <c r="IWI18" s="209"/>
      <c r="IWJ18" s="209"/>
      <c r="IWK18" s="209"/>
      <c r="IWL18" s="209"/>
      <c r="IWM18" s="209"/>
      <c r="IWN18" s="209"/>
      <c r="IWO18" s="209"/>
      <c r="IWP18" s="209"/>
      <c r="IWQ18" s="209"/>
      <c r="IWR18" s="209"/>
      <c r="IWS18" s="209"/>
      <c r="IWT18" s="209"/>
      <c r="IWU18" s="209"/>
      <c r="IWV18" s="209"/>
      <c r="IWW18" s="209"/>
      <c r="IWX18" s="209"/>
      <c r="IWY18" s="209"/>
      <c r="IWZ18" s="209"/>
      <c r="IXA18" s="209"/>
      <c r="IXB18" s="209"/>
      <c r="IXC18" s="209"/>
      <c r="IXD18" s="209"/>
      <c r="IXE18" s="209"/>
      <c r="IXF18" s="209"/>
      <c r="IXG18" s="209"/>
      <c r="IXH18" s="209"/>
      <c r="IXI18" s="209"/>
      <c r="IXJ18" s="209"/>
      <c r="IXK18" s="209"/>
      <c r="IXL18" s="209"/>
      <c r="IXM18" s="209"/>
      <c r="IXN18" s="209"/>
      <c r="IXO18" s="209"/>
      <c r="IXP18" s="209"/>
      <c r="IXQ18" s="209"/>
      <c r="IXR18" s="209"/>
      <c r="IXS18" s="209"/>
      <c r="IXT18" s="209"/>
      <c r="IXU18" s="209"/>
      <c r="IXV18" s="209"/>
      <c r="IXW18" s="209"/>
      <c r="IXX18" s="209"/>
      <c r="IXY18" s="209"/>
      <c r="IXZ18" s="209"/>
      <c r="IYA18" s="209"/>
      <c r="IYB18" s="209"/>
      <c r="IYC18" s="209"/>
      <c r="IYD18" s="209"/>
      <c r="IYE18" s="209"/>
      <c r="IYF18" s="209"/>
      <c r="IYG18" s="209"/>
      <c r="IYH18" s="209"/>
      <c r="IYI18" s="209"/>
      <c r="IYJ18" s="209"/>
      <c r="IYK18" s="209"/>
      <c r="IYL18" s="209"/>
      <c r="IYM18" s="209"/>
      <c r="IYN18" s="209"/>
      <c r="IYO18" s="209"/>
      <c r="IYP18" s="209"/>
      <c r="IYQ18" s="209"/>
      <c r="IYR18" s="209"/>
      <c r="IYS18" s="209"/>
      <c r="IYT18" s="209"/>
      <c r="IYU18" s="209"/>
      <c r="IYV18" s="209"/>
      <c r="IYW18" s="209"/>
      <c r="IYX18" s="209"/>
      <c r="IYY18" s="209"/>
      <c r="IYZ18" s="209"/>
      <c r="IZA18" s="209"/>
      <c r="IZB18" s="209"/>
      <c r="IZC18" s="209"/>
      <c r="IZD18" s="209"/>
      <c r="IZE18" s="209"/>
      <c r="IZF18" s="209"/>
      <c r="IZG18" s="209"/>
      <c r="IZH18" s="209"/>
      <c r="IZI18" s="209"/>
      <c r="IZJ18" s="209"/>
      <c r="IZK18" s="209"/>
      <c r="IZL18" s="209"/>
      <c r="IZM18" s="209"/>
      <c r="IZN18" s="209"/>
      <c r="IZO18" s="209"/>
      <c r="IZP18" s="209"/>
      <c r="IZQ18" s="209"/>
      <c r="IZR18" s="209"/>
      <c r="IZS18" s="209"/>
      <c r="IZT18" s="209"/>
      <c r="IZU18" s="209"/>
      <c r="IZV18" s="209"/>
      <c r="IZW18" s="209"/>
      <c r="IZX18" s="209"/>
      <c r="IZY18" s="209"/>
      <c r="IZZ18" s="209"/>
      <c r="JAA18" s="209"/>
      <c r="JAB18" s="209"/>
      <c r="JAC18" s="209"/>
      <c r="JAD18" s="209"/>
      <c r="JAE18" s="209"/>
      <c r="JAF18" s="209"/>
      <c r="JAG18" s="209"/>
      <c r="JAH18" s="209"/>
      <c r="JAI18" s="209"/>
      <c r="JAJ18" s="209"/>
      <c r="JAK18" s="209"/>
      <c r="JAL18" s="209"/>
      <c r="JAM18" s="209"/>
      <c r="JAN18" s="209"/>
      <c r="JAO18" s="209"/>
      <c r="JAP18" s="209"/>
      <c r="JAQ18" s="209"/>
      <c r="JAR18" s="209"/>
      <c r="JAS18" s="209"/>
      <c r="JAT18" s="209"/>
      <c r="JAU18" s="209"/>
      <c r="JAV18" s="209"/>
      <c r="JAW18" s="209"/>
      <c r="JAX18" s="209"/>
      <c r="JAY18" s="209"/>
      <c r="JAZ18" s="209"/>
      <c r="JBA18" s="209"/>
      <c r="JBB18" s="209"/>
      <c r="JBC18" s="209"/>
      <c r="JBD18" s="209"/>
      <c r="JBE18" s="209"/>
      <c r="JBF18" s="209"/>
      <c r="JBG18" s="209"/>
      <c r="JBH18" s="209"/>
      <c r="JBI18" s="209"/>
      <c r="JBJ18" s="209"/>
      <c r="JBK18" s="209"/>
      <c r="JBL18" s="209"/>
      <c r="JBM18" s="209"/>
      <c r="JBN18" s="209"/>
      <c r="JBO18" s="209"/>
      <c r="JBP18" s="209"/>
      <c r="JBQ18" s="209"/>
      <c r="JBR18" s="209"/>
      <c r="JBS18" s="209"/>
      <c r="JBT18" s="209"/>
      <c r="JBU18" s="209"/>
      <c r="JBV18" s="209"/>
      <c r="JBW18" s="209"/>
      <c r="JBX18" s="209"/>
      <c r="JBY18" s="209"/>
      <c r="JBZ18" s="209"/>
      <c r="JCA18" s="209"/>
      <c r="JCB18" s="209"/>
      <c r="JCC18" s="209"/>
      <c r="JCD18" s="209"/>
      <c r="JCE18" s="209"/>
      <c r="JCF18" s="209"/>
      <c r="JCG18" s="209"/>
      <c r="JCH18" s="209"/>
      <c r="JCI18" s="209"/>
      <c r="JCJ18" s="209"/>
      <c r="JCK18" s="209"/>
      <c r="JCL18" s="209"/>
      <c r="JCM18" s="209"/>
      <c r="JCN18" s="209"/>
      <c r="JCO18" s="209"/>
      <c r="JCP18" s="209"/>
      <c r="JCQ18" s="209"/>
      <c r="JCR18" s="209"/>
      <c r="JCS18" s="209"/>
      <c r="JCT18" s="209"/>
      <c r="JCU18" s="209"/>
      <c r="JCV18" s="209"/>
      <c r="JCW18" s="209"/>
      <c r="JCX18" s="209"/>
      <c r="JCY18" s="209"/>
      <c r="JCZ18" s="209"/>
      <c r="JDA18" s="209"/>
      <c r="JDB18" s="209"/>
      <c r="JDC18" s="209"/>
      <c r="JDD18" s="209"/>
      <c r="JDE18" s="209"/>
      <c r="JDF18" s="209"/>
      <c r="JDG18" s="209"/>
      <c r="JDH18" s="209"/>
      <c r="JDI18" s="209"/>
      <c r="JDJ18" s="209"/>
      <c r="JDK18" s="209"/>
      <c r="JDL18" s="209"/>
      <c r="JDM18" s="209"/>
      <c r="JDN18" s="209"/>
      <c r="JDO18" s="209"/>
      <c r="JDP18" s="209"/>
      <c r="JDQ18" s="209"/>
      <c r="JDR18" s="209"/>
      <c r="JDS18" s="209"/>
      <c r="JDT18" s="209"/>
      <c r="JDU18" s="209"/>
      <c r="JDV18" s="209"/>
      <c r="JDW18" s="209"/>
      <c r="JDX18" s="209"/>
      <c r="JDY18" s="209"/>
      <c r="JDZ18" s="209"/>
      <c r="JEA18" s="209"/>
      <c r="JEB18" s="209"/>
      <c r="JEC18" s="209"/>
      <c r="JED18" s="209"/>
      <c r="JEE18" s="209"/>
      <c r="JEF18" s="209"/>
      <c r="JEG18" s="209"/>
      <c r="JEH18" s="209"/>
      <c r="JEI18" s="209"/>
      <c r="JEJ18" s="209"/>
      <c r="JEK18" s="209"/>
      <c r="JEL18" s="209"/>
      <c r="JEM18" s="209"/>
      <c r="JEN18" s="209"/>
      <c r="JEO18" s="209"/>
      <c r="JEP18" s="209"/>
      <c r="JEQ18" s="209"/>
      <c r="JER18" s="209"/>
      <c r="JES18" s="209"/>
      <c r="JET18" s="209"/>
      <c r="JEU18" s="209"/>
      <c r="JEV18" s="209"/>
      <c r="JEW18" s="209"/>
      <c r="JEX18" s="209"/>
      <c r="JEY18" s="209"/>
      <c r="JEZ18" s="209"/>
      <c r="JFA18" s="209"/>
      <c r="JFB18" s="209"/>
      <c r="JFC18" s="209"/>
      <c r="JFD18" s="209"/>
      <c r="JFE18" s="209"/>
      <c r="JFF18" s="209"/>
      <c r="JFG18" s="209"/>
      <c r="JFH18" s="209"/>
      <c r="JFI18" s="209"/>
      <c r="JFJ18" s="209"/>
      <c r="JFK18" s="209"/>
      <c r="JFL18" s="209"/>
      <c r="JFM18" s="209"/>
      <c r="JFN18" s="209"/>
      <c r="JFO18" s="209"/>
      <c r="JFP18" s="209"/>
      <c r="JFQ18" s="209"/>
      <c r="JFR18" s="209"/>
      <c r="JFS18" s="209"/>
      <c r="JFT18" s="209"/>
      <c r="JFU18" s="209"/>
      <c r="JFV18" s="209"/>
      <c r="JFW18" s="209"/>
      <c r="JFX18" s="209"/>
      <c r="JFY18" s="209"/>
      <c r="JFZ18" s="209"/>
      <c r="JGA18" s="209"/>
      <c r="JGB18" s="209"/>
      <c r="JGC18" s="209"/>
      <c r="JGD18" s="209"/>
      <c r="JGE18" s="209"/>
      <c r="JGF18" s="209"/>
      <c r="JGG18" s="209"/>
      <c r="JGH18" s="209"/>
      <c r="JGI18" s="209"/>
      <c r="JGJ18" s="209"/>
      <c r="JGK18" s="209"/>
      <c r="JGL18" s="209"/>
      <c r="JGM18" s="209"/>
      <c r="JGN18" s="209"/>
      <c r="JGO18" s="209"/>
      <c r="JGP18" s="209"/>
      <c r="JGQ18" s="209"/>
      <c r="JGR18" s="209"/>
      <c r="JGS18" s="209"/>
      <c r="JGT18" s="209"/>
      <c r="JGU18" s="209"/>
      <c r="JGV18" s="209"/>
      <c r="JGW18" s="209"/>
      <c r="JGX18" s="209"/>
      <c r="JGY18" s="209"/>
      <c r="JGZ18" s="209"/>
      <c r="JHA18" s="209"/>
      <c r="JHB18" s="209"/>
      <c r="JHC18" s="209"/>
      <c r="JHD18" s="209"/>
      <c r="JHE18" s="209"/>
      <c r="JHF18" s="209"/>
      <c r="JHG18" s="209"/>
      <c r="JHH18" s="209"/>
      <c r="JHI18" s="209"/>
      <c r="JHJ18" s="209"/>
      <c r="JHK18" s="209"/>
      <c r="JHL18" s="209"/>
      <c r="JHM18" s="209"/>
      <c r="JHN18" s="209"/>
      <c r="JHO18" s="209"/>
      <c r="JHP18" s="209"/>
      <c r="JHQ18" s="209"/>
      <c r="JHR18" s="209"/>
      <c r="JHS18" s="209"/>
      <c r="JHT18" s="209"/>
      <c r="JHU18" s="209"/>
      <c r="JHV18" s="209"/>
      <c r="JHW18" s="209"/>
      <c r="JHX18" s="209"/>
      <c r="JHY18" s="209"/>
      <c r="JHZ18" s="209"/>
      <c r="JIA18" s="209"/>
      <c r="JIB18" s="209"/>
      <c r="JIC18" s="209"/>
      <c r="JID18" s="209"/>
      <c r="JIE18" s="209"/>
      <c r="JIF18" s="209"/>
      <c r="JIG18" s="209"/>
      <c r="JIH18" s="209"/>
      <c r="JII18" s="209"/>
      <c r="JIJ18" s="209"/>
      <c r="JIK18" s="209"/>
      <c r="JIL18" s="209"/>
      <c r="JIM18" s="209"/>
      <c r="JIN18" s="209"/>
      <c r="JIO18" s="209"/>
      <c r="JIP18" s="209"/>
      <c r="JIQ18" s="209"/>
      <c r="JIR18" s="209"/>
      <c r="JIS18" s="209"/>
      <c r="JIT18" s="209"/>
      <c r="JIU18" s="209"/>
      <c r="JIV18" s="209"/>
      <c r="JIW18" s="209"/>
      <c r="JIX18" s="209"/>
      <c r="JIY18" s="209"/>
      <c r="JIZ18" s="209"/>
      <c r="JJA18" s="209"/>
      <c r="JJB18" s="209"/>
      <c r="JJC18" s="209"/>
      <c r="JJD18" s="209"/>
      <c r="JJE18" s="209"/>
      <c r="JJF18" s="209"/>
      <c r="JJG18" s="209"/>
      <c r="JJH18" s="209"/>
      <c r="JJI18" s="209"/>
      <c r="JJJ18" s="209"/>
      <c r="JJK18" s="209"/>
      <c r="JJL18" s="209"/>
      <c r="JJM18" s="209"/>
      <c r="JJN18" s="209"/>
      <c r="JJO18" s="209"/>
      <c r="JJP18" s="209"/>
      <c r="JJQ18" s="209"/>
      <c r="JJR18" s="209"/>
      <c r="JJS18" s="209"/>
      <c r="JJT18" s="209"/>
      <c r="JJU18" s="209"/>
      <c r="JJV18" s="209"/>
      <c r="JJW18" s="209"/>
      <c r="JJX18" s="209"/>
      <c r="JJY18" s="209"/>
      <c r="JJZ18" s="209"/>
      <c r="JKA18" s="209"/>
      <c r="JKB18" s="209"/>
      <c r="JKC18" s="209"/>
      <c r="JKD18" s="209"/>
      <c r="JKE18" s="209"/>
      <c r="JKF18" s="209"/>
      <c r="JKG18" s="209"/>
      <c r="JKH18" s="209"/>
      <c r="JKI18" s="209"/>
      <c r="JKJ18" s="209"/>
      <c r="JKK18" s="209"/>
      <c r="JKL18" s="209"/>
      <c r="JKM18" s="209"/>
      <c r="JKN18" s="209"/>
      <c r="JKO18" s="209"/>
      <c r="JKP18" s="209"/>
      <c r="JKQ18" s="209"/>
      <c r="JKR18" s="209"/>
      <c r="JKS18" s="209"/>
      <c r="JKT18" s="209"/>
      <c r="JKU18" s="209"/>
      <c r="JKV18" s="209"/>
      <c r="JKW18" s="209"/>
      <c r="JKX18" s="209"/>
      <c r="JKY18" s="209"/>
      <c r="JKZ18" s="209"/>
      <c r="JLA18" s="209"/>
      <c r="JLB18" s="209"/>
      <c r="JLC18" s="209"/>
      <c r="JLD18" s="209"/>
      <c r="JLE18" s="209"/>
      <c r="JLF18" s="209"/>
      <c r="JLG18" s="209"/>
      <c r="JLH18" s="209"/>
      <c r="JLI18" s="209"/>
      <c r="JLJ18" s="209"/>
      <c r="JLK18" s="209"/>
      <c r="JLL18" s="209"/>
      <c r="JLM18" s="209"/>
      <c r="JLN18" s="209"/>
      <c r="JLO18" s="209"/>
      <c r="JLP18" s="209"/>
      <c r="JLQ18" s="209"/>
      <c r="JLR18" s="209"/>
      <c r="JLS18" s="209"/>
      <c r="JLT18" s="209"/>
      <c r="JLU18" s="209"/>
      <c r="JLV18" s="209"/>
      <c r="JLW18" s="209"/>
      <c r="JLX18" s="209"/>
      <c r="JLY18" s="209"/>
      <c r="JLZ18" s="209"/>
      <c r="JMA18" s="209"/>
      <c r="JMB18" s="209"/>
      <c r="JMC18" s="209"/>
      <c r="JMD18" s="209"/>
      <c r="JME18" s="209"/>
      <c r="JMF18" s="209"/>
      <c r="JMG18" s="209"/>
      <c r="JMH18" s="209"/>
      <c r="JMI18" s="209"/>
      <c r="JMJ18" s="209"/>
      <c r="JMK18" s="209"/>
      <c r="JML18" s="209"/>
      <c r="JMM18" s="209"/>
      <c r="JMN18" s="209"/>
      <c r="JMO18" s="209"/>
      <c r="JMP18" s="209"/>
      <c r="JMQ18" s="209"/>
      <c r="JMR18" s="209"/>
      <c r="JMS18" s="209"/>
      <c r="JMT18" s="209"/>
      <c r="JMU18" s="209"/>
      <c r="JMV18" s="209"/>
      <c r="JMW18" s="209"/>
      <c r="JMX18" s="209"/>
      <c r="JMY18" s="209"/>
      <c r="JMZ18" s="209"/>
      <c r="JNA18" s="209"/>
      <c r="JNB18" s="209"/>
      <c r="JNC18" s="209"/>
      <c r="JND18" s="209"/>
      <c r="JNE18" s="209"/>
      <c r="JNF18" s="209"/>
      <c r="JNG18" s="209"/>
      <c r="JNH18" s="209"/>
      <c r="JNI18" s="209"/>
      <c r="JNJ18" s="209"/>
      <c r="JNK18" s="209"/>
      <c r="JNL18" s="209"/>
      <c r="JNM18" s="209"/>
      <c r="JNN18" s="209"/>
      <c r="JNO18" s="209"/>
      <c r="JNP18" s="209"/>
      <c r="JNQ18" s="209"/>
      <c r="JNR18" s="209"/>
      <c r="JNS18" s="209"/>
      <c r="JNT18" s="209"/>
      <c r="JNU18" s="209"/>
      <c r="JNV18" s="209"/>
      <c r="JNW18" s="209"/>
      <c r="JNX18" s="209"/>
      <c r="JNY18" s="209"/>
      <c r="JNZ18" s="209"/>
      <c r="JOA18" s="209"/>
      <c r="JOB18" s="209"/>
      <c r="JOC18" s="209"/>
      <c r="JOD18" s="209"/>
      <c r="JOE18" s="209"/>
      <c r="JOF18" s="209"/>
      <c r="JOG18" s="209"/>
      <c r="JOH18" s="209"/>
      <c r="JOI18" s="209"/>
      <c r="JOJ18" s="209"/>
      <c r="JOK18" s="209"/>
      <c r="JOL18" s="209"/>
      <c r="JOM18" s="209"/>
      <c r="JON18" s="209"/>
      <c r="JOO18" s="209"/>
      <c r="JOP18" s="209"/>
      <c r="JOQ18" s="209"/>
      <c r="JOR18" s="209"/>
      <c r="JOS18" s="209"/>
      <c r="JOT18" s="209"/>
      <c r="JOU18" s="209"/>
      <c r="JOV18" s="209"/>
      <c r="JOW18" s="209"/>
      <c r="JOX18" s="209"/>
      <c r="JOY18" s="209"/>
      <c r="JOZ18" s="209"/>
      <c r="JPA18" s="209"/>
      <c r="JPB18" s="209"/>
      <c r="JPC18" s="209"/>
      <c r="JPD18" s="209"/>
      <c r="JPE18" s="209"/>
      <c r="JPF18" s="209"/>
      <c r="JPG18" s="209"/>
      <c r="JPH18" s="209"/>
      <c r="JPI18" s="209"/>
      <c r="JPJ18" s="209"/>
      <c r="JPK18" s="209"/>
      <c r="JPL18" s="209"/>
      <c r="JPM18" s="209"/>
      <c r="JPN18" s="209"/>
      <c r="JPO18" s="209"/>
      <c r="JPP18" s="209"/>
      <c r="JPQ18" s="209"/>
      <c r="JPR18" s="209"/>
      <c r="JPS18" s="209"/>
      <c r="JPT18" s="209"/>
      <c r="JPU18" s="209"/>
      <c r="JPV18" s="209"/>
      <c r="JPW18" s="209"/>
      <c r="JPX18" s="209"/>
      <c r="JPY18" s="209"/>
      <c r="JPZ18" s="209"/>
      <c r="JQA18" s="209"/>
      <c r="JQB18" s="209"/>
      <c r="JQC18" s="209"/>
      <c r="JQD18" s="209"/>
      <c r="JQE18" s="209"/>
      <c r="JQF18" s="209"/>
      <c r="JQG18" s="209"/>
      <c r="JQH18" s="209"/>
      <c r="JQI18" s="209"/>
      <c r="JQJ18" s="209"/>
      <c r="JQK18" s="209"/>
      <c r="JQL18" s="209"/>
      <c r="JQM18" s="209"/>
      <c r="JQN18" s="209"/>
      <c r="JQO18" s="209"/>
      <c r="JQP18" s="209"/>
      <c r="JQQ18" s="209"/>
      <c r="JQR18" s="209"/>
      <c r="JQS18" s="209"/>
      <c r="JQT18" s="209"/>
      <c r="JQU18" s="209"/>
      <c r="JQV18" s="209"/>
      <c r="JQW18" s="209"/>
      <c r="JQX18" s="209"/>
      <c r="JQY18" s="209"/>
      <c r="JQZ18" s="209"/>
      <c r="JRA18" s="209"/>
      <c r="JRB18" s="209"/>
      <c r="JRC18" s="209"/>
      <c r="JRD18" s="209"/>
      <c r="JRE18" s="209"/>
      <c r="JRF18" s="209"/>
      <c r="JRG18" s="209"/>
      <c r="JRH18" s="209"/>
      <c r="JRI18" s="209"/>
      <c r="JRJ18" s="209"/>
      <c r="JRK18" s="209"/>
      <c r="JRL18" s="209"/>
      <c r="JRM18" s="209"/>
      <c r="JRN18" s="209"/>
      <c r="JRO18" s="209"/>
      <c r="JRP18" s="209"/>
      <c r="JRQ18" s="209"/>
      <c r="JRR18" s="209"/>
      <c r="JRS18" s="209"/>
      <c r="JRT18" s="209"/>
      <c r="JRU18" s="209"/>
      <c r="JRV18" s="209"/>
      <c r="JRW18" s="209"/>
      <c r="JRX18" s="209"/>
      <c r="JRY18" s="209"/>
      <c r="JRZ18" s="209"/>
      <c r="JSA18" s="209"/>
      <c r="JSB18" s="209"/>
      <c r="JSC18" s="209"/>
      <c r="JSD18" s="209"/>
      <c r="JSE18" s="209"/>
      <c r="JSF18" s="209"/>
      <c r="JSG18" s="209"/>
      <c r="JSH18" s="209"/>
      <c r="JSI18" s="209"/>
      <c r="JSJ18" s="209"/>
      <c r="JSK18" s="209"/>
      <c r="JSL18" s="209"/>
      <c r="JSM18" s="209"/>
      <c r="JSN18" s="209"/>
      <c r="JSO18" s="209"/>
      <c r="JSP18" s="209"/>
      <c r="JSQ18" s="209"/>
      <c r="JSR18" s="209"/>
      <c r="JSS18" s="209"/>
      <c r="JST18" s="209"/>
      <c r="JSU18" s="209"/>
      <c r="JSV18" s="209"/>
      <c r="JSW18" s="209"/>
      <c r="JSX18" s="209"/>
      <c r="JSY18" s="209"/>
      <c r="JSZ18" s="209"/>
      <c r="JTA18" s="209"/>
      <c r="JTB18" s="209"/>
      <c r="JTC18" s="209"/>
      <c r="JTD18" s="209"/>
      <c r="JTE18" s="209"/>
      <c r="JTF18" s="209"/>
      <c r="JTG18" s="209"/>
      <c r="JTH18" s="209"/>
      <c r="JTI18" s="209"/>
      <c r="JTJ18" s="209"/>
      <c r="JTK18" s="209"/>
      <c r="JTL18" s="209"/>
      <c r="JTM18" s="209"/>
      <c r="JTN18" s="209"/>
      <c r="JTO18" s="209"/>
      <c r="JTP18" s="209"/>
      <c r="JTQ18" s="209"/>
      <c r="JTR18" s="209"/>
      <c r="JTS18" s="209"/>
      <c r="JTT18" s="209"/>
      <c r="JTU18" s="209"/>
      <c r="JTV18" s="209"/>
      <c r="JTW18" s="209"/>
      <c r="JTX18" s="209"/>
      <c r="JTY18" s="209"/>
      <c r="JTZ18" s="209"/>
      <c r="JUA18" s="209"/>
      <c r="JUB18" s="209"/>
      <c r="JUC18" s="209"/>
      <c r="JUD18" s="209"/>
      <c r="JUE18" s="209"/>
      <c r="JUF18" s="209"/>
      <c r="JUG18" s="209"/>
      <c r="JUH18" s="209"/>
      <c r="JUI18" s="209"/>
      <c r="JUJ18" s="209"/>
      <c r="JUK18" s="209"/>
      <c r="JUL18" s="209"/>
      <c r="JUM18" s="209"/>
      <c r="JUN18" s="209"/>
      <c r="JUO18" s="209"/>
      <c r="JUP18" s="209"/>
      <c r="JUQ18" s="209"/>
      <c r="JUR18" s="209"/>
      <c r="JUS18" s="209"/>
      <c r="JUT18" s="209"/>
      <c r="JUU18" s="209"/>
      <c r="JUV18" s="209"/>
      <c r="JUW18" s="209"/>
      <c r="JUX18" s="209"/>
      <c r="JUY18" s="209"/>
      <c r="JUZ18" s="209"/>
      <c r="JVA18" s="209"/>
      <c r="JVB18" s="209"/>
      <c r="JVC18" s="209"/>
      <c r="JVD18" s="209"/>
      <c r="JVE18" s="209"/>
      <c r="JVF18" s="209"/>
      <c r="JVG18" s="209"/>
      <c r="JVH18" s="209"/>
      <c r="JVI18" s="209"/>
      <c r="JVJ18" s="209"/>
      <c r="JVK18" s="209"/>
      <c r="JVL18" s="209"/>
      <c r="JVM18" s="209"/>
      <c r="JVN18" s="209"/>
      <c r="JVO18" s="209"/>
      <c r="JVP18" s="209"/>
      <c r="JVQ18" s="209"/>
      <c r="JVR18" s="209"/>
      <c r="JVS18" s="209"/>
      <c r="JVT18" s="209"/>
      <c r="JVU18" s="209"/>
      <c r="JVV18" s="209"/>
      <c r="JVW18" s="209"/>
      <c r="JVX18" s="209"/>
      <c r="JVY18" s="209"/>
      <c r="JVZ18" s="209"/>
      <c r="JWA18" s="209"/>
      <c r="JWB18" s="209"/>
      <c r="JWC18" s="209"/>
      <c r="JWD18" s="209"/>
      <c r="JWE18" s="209"/>
      <c r="JWF18" s="209"/>
      <c r="JWG18" s="209"/>
      <c r="JWH18" s="209"/>
      <c r="JWI18" s="209"/>
      <c r="JWJ18" s="209"/>
      <c r="JWK18" s="209"/>
      <c r="JWL18" s="209"/>
      <c r="JWM18" s="209"/>
      <c r="JWN18" s="209"/>
      <c r="JWO18" s="209"/>
      <c r="JWP18" s="209"/>
      <c r="JWQ18" s="209"/>
      <c r="JWR18" s="209"/>
      <c r="JWS18" s="209"/>
      <c r="JWT18" s="209"/>
      <c r="JWU18" s="209"/>
      <c r="JWV18" s="209"/>
      <c r="JWW18" s="209"/>
      <c r="JWX18" s="209"/>
      <c r="JWY18" s="209"/>
      <c r="JWZ18" s="209"/>
      <c r="JXA18" s="209"/>
      <c r="JXB18" s="209"/>
      <c r="JXC18" s="209"/>
      <c r="JXD18" s="209"/>
      <c r="JXE18" s="209"/>
      <c r="JXF18" s="209"/>
      <c r="JXG18" s="209"/>
      <c r="JXH18" s="209"/>
      <c r="JXI18" s="209"/>
      <c r="JXJ18" s="209"/>
      <c r="JXK18" s="209"/>
      <c r="JXL18" s="209"/>
      <c r="JXM18" s="209"/>
      <c r="JXN18" s="209"/>
      <c r="JXO18" s="209"/>
      <c r="JXP18" s="209"/>
      <c r="JXQ18" s="209"/>
      <c r="JXR18" s="209"/>
      <c r="JXS18" s="209"/>
      <c r="JXT18" s="209"/>
      <c r="JXU18" s="209"/>
      <c r="JXV18" s="209"/>
      <c r="JXW18" s="209"/>
      <c r="JXX18" s="209"/>
      <c r="JXY18" s="209"/>
      <c r="JXZ18" s="209"/>
      <c r="JYA18" s="209"/>
      <c r="JYB18" s="209"/>
      <c r="JYC18" s="209"/>
      <c r="JYD18" s="209"/>
      <c r="JYE18" s="209"/>
      <c r="JYF18" s="209"/>
      <c r="JYG18" s="209"/>
      <c r="JYH18" s="209"/>
      <c r="JYI18" s="209"/>
      <c r="JYJ18" s="209"/>
      <c r="JYK18" s="209"/>
      <c r="JYL18" s="209"/>
      <c r="JYM18" s="209"/>
      <c r="JYN18" s="209"/>
      <c r="JYO18" s="209"/>
      <c r="JYP18" s="209"/>
      <c r="JYQ18" s="209"/>
      <c r="JYR18" s="209"/>
      <c r="JYS18" s="209"/>
      <c r="JYT18" s="209"/>
      <c r="JYU18" s="209"/>
      <c r="JYV18" s="209"/>
      <c r="JYW18" s="209"/>
      <c r="JYX18" s="209"/>
      <c r="JYY18" s="209"/>
      <c r="JYZ18" s="209"/>
      <c r="JZA18" s="209"/>
      <c r="JZB18" s="209"/>
      <c r="JZC18" s="209"/>
      <c r="JZD18" s="209"/>
      <c r="JZE18" s="209"/>
      <c r="JZF18" s="209"/>
      <c r="JZG18" s="209"/>
      <c r="JZH18" s="209"/>
      <c r="JZI18" s="209"/>
      <c r="JZJ18" s="209"/>
      <c r="JZK18" s="209"/>
      <c r="JZL18" s="209"/>
      <c r="JZM18" s="209"/>
      <c r="JZN18" s="209"/>
      <c r="JZO18" s="209"/>
      <c r="JZP18" s="209"/>
      <c r="JZQ18" s="209"/>
      <c r="JZR18" s="209"/>
      <c r="JZS18" s="209"/>
      <c r="JZT18" s="209"/>
      <c r="JZU18" s="209"/>
      <c r="JZV18" s="209"/>
      <c r="JZW18" s="209"/>
      <c r="JZX18" s="209"/>
      <c r="JZY18" s="209"/>
      <c r="JZZ18" s="209"/>
      <c r="KAA18" s="209"/>
      <c r="KAB18" s="209"/>
      <c r="KAC18" s="209"/>
      <c r="KAD18" s="209"/>
      <c r="KAE18" s="209"/>
      <c r="KAF18" s="209"/>
      <c r="KAG18" s="209"/>
      <c r="KAH18" s="209"/>
      <c r="KAI18" s="209"/>
      <c r="KAJ18" s="209"/>
      <c r="KAK18" s="209"/>
      <c r="KAL18" s="209"/>
      <c r="KAM18" s="209"/>
      <c r="KAN18" s="209"/>
      <c r="KAO18" s="209"/>
      <c r="KAP18" s="209"/>
      <c r="KAQ18" s="209"/>
      <c r="KAR18" s="209"/>
      <c r="KAS18" s="209"/>
      <c r="KAT18" s="209"/>
      <c r="KAU18" s="209"/>
      <c r="KAV18" s="209"/>
      <c r="KAW18" s="209"/>
      <c r="KAX18" s="209"/>
      <c r="KAY18" s="209"/>
      <c r="KAZ18" s="209"/>
      <c r="KBA18" s="209"/>
      <c r="KBB18" s="209"/>
      <c r="KBC18" s="209"/>
      <c r="KBD18" s="209"/>
      <c r="KBE18" s="209"/>
      <c r="KBF18" s="209"/>
      <c r="KBG18" s="209"/>
      <c r="KBH18" s="209"/>
      <c r="KBI18" s="209"/>
      <c r="KBJ18" s="209"/>
      <c r="KBK18" s="209"/>
      <c r="KBL18" s="209"/>
      <c r="KBM18" s="209"/>
      <c r="KBN18" s="209"/>
      <c r="KBO18" s="209"/>
      <c r="KBP18" s="209"/>
      <c r="KBQ18" s="209"/>
      <c r="KBR18" s="209"/>
      <c r="KBS18" s="209"/>
      <c r="KBT18" s="209"/>
      <c r="KBU18" s="209"/>
      <c r="KBV18" s="209"/>
      <c r="KBW18" s="209"/>
      <c r="KBX18" s="209"/>
      <c r="KBY18" s="209"/>
      <c r="KBZ18" s="209"/>
      <c r="KCA18" s="209"/>
      <c r="KCB18" s="209"/>
      <c r="KCC18" s="209"/>
      <c r="KCD18" s="209"/>
      <c r="KCE18" s="209"/>
      <c r="KCF18" s="209"/>
      <c r="KCG18" s="209"/>
      <c r="KCH18" s="209"/>
      <c r="KCI18" s="209"/>
      <c r="KCJ18" s="209"/>
      <c r="KCK18" s="209"/>
      <c r="KCL18" s="209"/>
      <c r="KCM18" s="209"/>
      <c r="KCN18" s="209"/>
      <c r="KCO18" s="209"/>
      <c r="KCP18" s="209"/>
      <c r="KCQ18" s="209"/>
      <c r="KCR18" s="209"/>
      <c r="KCS18" s="209"/>
      <c r="KCT18" s="209"/>
      <c r="KCU18" s="209"/>
      <c r="KCV18" s="209"/>
      <c r="KCW18" s="209"/>
      <c r="KCX18" s="209"/>
      <c r="KCY18" s="209"/>
      <c r="KCZ18" s="209"/>
      <c r="KDA18" s="209"/>
      <c r="KDB18" s="209"/>
      <c r="KDC18" s="209"/>
      <c r="KDD18" s="209"/>
      <c r="KDE18" s="209"/>
      <c r="KDF18" s="209"/>
      <c r="KDG18" s="209"/>
      <c r="KDH18" s="209"/>
      <c r="KDI18" s="209"/>
      <c r="KDJ18" s="209"/>
      <c r="KDK18" s="209"/>
      <c r="KDL18" s="209"/>
      <c r="KDM18" s="209"/>
      <c r="KDN18" s="209"/>
      <c r="KDO18" s="209"/>
      <c r="KDP18" s="209"/>
      <c r="KDQ18" s="209"/>
      <c r="KDR18" s="209"/>
      <c r="KDS18" s="209"/>
      <c r="KDT18" s="209"/>
      <c r="KDU18" s="209"/>
      <c r="KDV18" s="209"/>
      <c r="KDW18" s="209"/>
      <c r="KDX18" s="209"/>
      <c r="KDY18" s="209"/>
      <c r="KDZ18" s="209"/>
      <c r="KEA18" s="209"/>
      <c r="KEB18" s="209"/>
      <c r="KEC18" s="209"/>
      <c r="KED18" s="209"/>
      <c r="KEE18" s="209"/>
      <c r="KEF18" s="209"/>
      <c r="KEG18" s="209"/>
      <c r="KEH18" s="209"/>
      <c r="KEI18" s="209"/>
      <c r="KEJ18" s="209"/>
      <c r="KEK18" s="209"/>
      <c r="KEL18" s="209"/>
      <c r="KEM18" s="209"/>
      <c r="KEN18" s="209"/>
      <c r="KEO18" s="209"/>
      <c r="KEP18" s="209"/>
      <c r="KEQ18" s="209"/>
      <c r="KER18" s="209"/>
      <c r="KES18" s="209"/>
      <c r="KET18" s="209"/>
      <c r="KEU18" s="209"/>
      <c r="KEV18" s="209"/>
      <c r="KEW18" s="209"/>
      <c r="KEX18" s="209"/>
      <c r="KEY18" s="209"/>
      <c r="KEZ18" s="209"/>
      <c r="KFA18" s="209"/>
      <c r="KFB18" s="209"/>
      <c r="KFC18" s="209"/>
      <c r="KFD18" s="209"/>
      <c r="KFE18" s="209"/>
      <c r="KFF18" s="209"/>
      <c r="KFG18" s="209"/>
      <c r="KFH18" s="209"/>
      <c r="KFI18" s="209"/>
      <c r="KFJ18" s="209"/>
      <c r="KFK18" s="209"/>
      <c r="KFL18" s="209"/>
      <c r="KFM18" s="209"/>
      <c r="KFN18" s="209"/>
      <c r="KFO18" s="209"/>
      <c r="KFP18" s="209"/>
      <c r="KFQ18" s="209"/>
      <c r="KFR18" s="209"/>
      <c r="KFS18" s="209"/>
      <c r="KFT18" s="209"/>
      <c r="KFU18" s="209"/>
      <c r="KFV18" s="209"/>
      <c r="KFW18" s="209"/>
      <c r="KFX18" s="209"/>
      <c r="KFY18" s="209"/>
      <c r="KFZ18" s="209"/>
      <c r="KGA18" s="209"/>
      <c r="KGB18" s="209"/>
      <c r="KGC18" s="209"/>
      <c r="KGD18" s="209"/>
      <c r="KGE18" s="209"/>
      <c r="KGF18" s="209"/>
      <c r="KGG18" s="209"/>
      <c r="KGH18" s="209"/>
      <c r="KGI18" s="209"/>
      <c r="KGJ18" s="209"/>
      <c r="KGK18" s="209"/>
      <c r="KGL18" s="209"/>
      <c r="KGM18" s="209"/>
      <c r="KGN18" s="209"/>
      <c r="KGO18" s="209"/>
      <c r="KGP18" s="209"/>
      <c r="KGQ18" s="209"/>
      <c r="KGR18" s="209"/>
      <c r="KGS18" s="209"/>
      <c r="KGT18" s="209"/>
      <c r="KGU18" s="209"/>
      <c r="KGV18" s="209"/>
      <c r="KGW18" s="209"/>
      <c r="KGX18" s="209"/>
      <c r="KGY18" s="209"/>
      <c r="KGZ18" s="209"/>
      <c r="KHA18" s="209"/>
      <c r="KHB18" s="209"/>
      <c r="KHC18" s="209"/>
      <c r="KHD18" s="209"/>
      <c r="KHE18" s="209"/>
      <c r="KHF18" s="209"/>
      <c r="KHG18" s="209"/>
      <c r="KHH18" s="209"/>
      <c r="KHI18" s="209"/>
      <c r="KHJ18" s="209"/>
      <c r="KHK18" s="209"/>
      <c r="KHL18" s="209"/>
      <c r="KHM18" s="209"/>
      <c r="KHN18" s="209"/>
      <c r="KHO18" s="209"/>
      <c r="KHP18" s="209"/>
      <c r="KHQ18" s="209"/>
      <c r="KHR18" s="209"/>
      <c r="KHS18" s="209"/>
      <c r="KHT18" s="209"/>
      <c r="KHU18" s="209"/>
      <c r="KHV18" s="209"/>
      <c r="KHW18" s="209"/>
      <c r="KHX18" s="209"/>
      <c r="KHY18" s="209"/>
      <c r="KHZ18" s="209"/>
      <c r="KIA18" s="209"/>
      <c r="KIB18" s="209"/>
      <c r="KIC18" s="209"/>
      <c r="KID18" s="209"/>
      <c r="KIE18" s="209"/>
      <c r="KIF18" s="209"/>
      <c r="KIG18" s="209"/>
      <c r="KIH18" s="209"/>
      <c r="KII18" s="209"/>
      <c r="KIJ18" s="209"/>
      <c r="KIK18" s="209"/>
      <c r="KIL18" s="209"/>
      <c r="KIM18" s="209"/>
      <c r="KIN18" s="209"/>
      <c r="KIO18" s="209"/>
      <c r="KIP18" s="209"/>
      <c r="KIQ18" s="209"/>
      <c r="KIR18" s="209"/>
      <c r="KIS18" s="209"/>
      <c r="KIT18" s="209"/>
      <c r="KIU18" s="209"/>
      <c r="KIV18" s="209"/>
      <c r="KIW18" s="209"/>
      <c r="KIX18" s="209"/>
      <c r="KIY18" s="209"/>
      <c r="KIZ18" s="209"/>
      <c r="KJA18" s="209"/>
      <c r="KJB18" s="209"/>
      <c r="KJC18" s="209"/>
      <c r="KJD18" s="209"/>
      <c r="KJE18" s="209"/>
      <c r="KJF18" s="209"/>
      <c r="KJG18" s="209"/>
      <c r="KJH18" s="209"/>
      <c r="KJI18" s="209"/>
      <c r="KJJ18" s="209"/>
      <c r="KJK18" s="209"/>
      <c r="KJL18" s="209"/>
      <c r="KJM18" s="209"/>
      <c r="KJN18" s="209"/>
      <c r="KJO18" s="209"/>
      <c r="KJP18" s="209"/>
      <c r="KJQ18" s="209"/>
      <c r="KJR18" s="209"/>
      <c r="KJS18" s="209"/>
      <c r="KJT18" s="209"/>
      <c r="KJU18" s="209"/>
      <c r="KJV18" s="209"/>
      <c r="KJW18" s="209"/>
      <c r="KJX18" s="209"/>
      <c r="KJY18" s="209"/>
      <c r="KJZ18" s="209"/>
      <c r="KKA18" s="209"/>
      <c r="KKB18" s="209"/>
      <c r="KKC18" s="209"/>
      <c r="KKD18" s="209"/>
      <c r="KKE18" s="209"/>
      <c r="KKF18" s="209"/>
      <c r="KKG18" s="209"/>
      <c r="KKH18" s="209"/>
      <c r="KKI18" s="209"/>
      <c r="KKJ18" s="209"/>
      <c r="KKK18" s="209"/>
      <c r="KKL18" s="209"/>
      <c r="KKM18" s="209"/>
      <c r="KKN18" s="209"/>
      <c r="KKO18" s="209"/>
      <c r="KKP18" s="209"/>
      <c r="KKQ18" s="209"/>
      <c r="KKR18" s="209"/>
      <c r="KKS18" s="209"/>
      <c r="KKT18" s="209"/>
      <c r="KKU18" s="209"/>
      <c r="KKV18" s="209"/>
      <c r="KKW18" s="209"/>
      <c r="KKX18" s="209"/>
      <c r="KKY18" s="209"/>
      <c r="KKZ18" s="209"/>
      <c r="KLA18" s="209"/>
      <c r="KLB18" s="209"/>
      <c r="KLC18" s="209"/>
      <c r="KLD18" s="209"/>
      <c r="KLE18" s="209"/>
      <c r="KLF18" s="209"/>
      <c r="KLG18" s="209"/>
      <c r="KLH18" s="209"/>
      <c r="KLI18" s="209"/>
      <c r="KLJ18" s="209"/>
      <c r="KLK18" s="209"/>
      <c r="KLL18" s="209"/>
      <c r="KLM18" s="209"/>
      <c r="KLN18" s="209"/>
      <c r="KLO18" s="209"/>
      <c r="KLP18" s="209"/>
      <c r="KLQ18" s="209"/>
      <c r="KLR18" s="209"/>
      <c r="KLS18" s="209"/>
      <c r="KLT18" s="209"/>
      <c r="KLU18" s="209"/>
      <c r="KLV18" s="209"/>
      <c r="KLW18" s="209"/>
      <c r="KLX18" s="209"/>
      <c r="KLY18" s="209"/>
      <c r="KLZ18" s="209"/>
      <c r="KMA18" s="209"/>
      <c r="KMB18" s="209"/>
      <c r="KMC18" s="209"/>
      <c r="KMD18" s="209"/>
      <c r="KME18" s="209"/>
      <c r="KMF18" s="209"/>
      <c r="KMG18" s="209"/>
      <c r="KMH18" s="209"/>
      <c r="KMI18" s="209"/>
      <c r="KMJ18" s="209"/>
      <c r="KMK18" s="209"/>
      <c r="KML18" s="209"/>
      <c r="KMM18" s="209"/>
      <c r="KMN18" s="209"/>
      <c r="KMO18" s="209"/>
      <c r="KMP18" s="209"/>
      <c r="KMQ18" s="209"/>
      <c r="KMR18" s="209"/>
      <c r="KMS18" s="209"/>
      <c r="KMT18" s="209"/>
      <c r="KMU18" s="209"/>
      <c r="KMV18" s="209"/>
      <c r="KMW18" s="209"/>
      <c r="KMX18" s="209"/>
      <c r="KMY18" s="209"/>
      <c r="KMZ18" s="209"/>
      <c r="KNA18" s="209"/>
      <c r="KNB18" s="209"/>
      <c r="KNC18" s="209"/>
      <c r="KND18" s="209"/>
      <c r="KNE18" s="209"/>
      <c r="KNF18" s="209"/>
      <c r="KNG18" s="209"/>
      <c r="KNH18" s="209"/>
      <c r="KNI18" s="209"/>
      <c r="KNJ18" s="209"/>
      <c r="KNK18" s="209"/>
      <c r="KNL18" s="209"/>
      <c r="KNM18" s="209"/>
      <c r="KNN18" s="209"/>
      <c r="KNO18" s="209"/>
      <c r="KNP18" s="209"/>
      <c r="KNQ18" s="209"/>
      <c r="KNR18" s="209"/>
      <c r="KNS18" s="209"/>
      <c r="KNT18" s="209"/>
      <c r="KNU18" s="209"/>
      <c r="KNV18" s="209"/>
      <c r="KNW18" s="209"/>
      <c r="KNX18" s="209"/>
      <c r="KNY18" s="209"/>
      <c r="KNZ18" s="209"/>
      <c r="KOA18" s="209"/>
      <c r="KOB18" s="209"/>
      <c r="KOC18" s="209"/>
      <c r="KOD18" s="209"/>
      <c r="KOE18" s="209"/>
      <c r="KOF18" s="209"/>
      <c r="KOG18" s="209"/>
      <c r="KOH18" s="209"/>
      <c r="KOI18" s="209"/>
      <c r="KOJ18" s="209"/>
      <c r="KOK18" s="209"/>
      <c r="KOL18" s="209"/>
      <c r="KOM18" s="209"/>
      <c r="KON18" s="209"/>
      <c r="KOO18" s="209"/>
      <c r="KOP18" s="209"/>
      <c r="KOQ18" s="209"/>
      <c r="KOR18" s="209"/>
      <c r="KOS18" s="209"/>
      <c r="KOT18" s="209"/>
      <c r="KOU18" s="209"/>
      <c r="KOV18" s="209"/>
      <c r="KOW18" s="209"/>
      <c r="KOX18" s="209"/>
      <c r="KOY18" s="209"/>
      <c r="KOZ18" s="209"/>
      <c r="KPA18" s="209"/>
      <c r="KPB18" s="209"/>
      <c r="KPC18" s="209"/>
      <c r="KPD18" s="209"/>
      <c r="KPE18" s="209"/>
      <c r="KPF18" s="209"/>
      <c r="KPG18" s="209"/>
      <c r="KPH18" s="209"/>
      <c r="KPI18" s="209"/>
      <c r="KPJ18" s="209"/>
      <c r="KPK18" s="209"/>
      <c r="KPL18" s="209"/>
      <c r="KPM18" s="209"/>
      <c r="KPN18" s="209"/>
      <c r="KPO18" s="209"/>
      <c r="KPP18" s="209"/>
      <c r="KPQ18" s="209"/>
      <c r="KPR18" s="209"/>
      <c r="KPS18" s="209"/>
      <c r="KPT18" s="209"/>
      <c r="KPU18" s="209"/>
      <c r="KPV18" s="209"/>
      <c r="KPW18" s="209"/>
      <c r="KPX18" s="209"/>
      <c r="KPY18" s="209"/>
      <c r="KPZ18" s="209"/>
      <c r="KQA18" s="209"/>
      <c r="KQB18" s="209"/>
      <c r="KQC18" s="209"/>
      <c r="KQD18" s="209"/>
      <c r="KQE18" s="209"/>
      <c r="KQF18" s="209"/>
      <c r="KQG18" s="209"/>
      <c r="KQH18" s="209"/>
      <c r="KQI18" s="209"/>
      <c r="KQJ18" s="209"/>
      <c r="KQK18" s="209"/>
      <c r="KQL18" s="209"/>
      <c r="KQM18" s="209"/>
      <c r="KQN18" s="209"/>
      <c r="KQO18" s="209"/>
      <c r="KQP18" s="209"/>
      <c r="KQQ18" s="209"/>
      <c r="KQR18" s="209"/>
      <c r="KQS18" s="209"/>
      <c r="KQT18" s="209"/>
      <c r="KQU18" s="209"/>
      <c r="KQV18" s="209"/>
      <c r="KQW18" s="209"/>
      <c r="KQX18" s="209"/>
      <c r="KQY18" s="209"/>
      <c r="KQZ18" s="209"/>
      <c r="KRA18" s="209"/>
      <c r="KRB18" s="209"/>
      <c r="KRC18" s="209"/>
      <c r="KRD18" s="209"/>
      <c r="KRE18" s="209"/>
      <c r="KRF18" s="209"/>
      <c r="KRG18" s="209"/>
      <c r="KRH18" s="209"/>
      <c r="KRI18" s="209"/>
      <c r="KRJ18" s="209"/>
      <c r="KRK18" s="209"/>
      <c r="KRL18" s="209"/>
      <c r="KRM18" s="209"/>
      <c r="KRN18" s="209"/>
      <c r="KRO18" s="209"/>
      <c r="KRP18" s="209"/>
      <c r="KRQ18" s="209"/>
      <c r="KRR18" s="209"/>
      <c r="KRS18" s="209"/>
      <c r="KRT18" s="209"/>
      <c r="KRU18" s="209"/>
      <c r="KRV18" s="209"/>
      <c r="KRW18" s="209"/>
      <c r="KRX18" s="209"/>
      <c r="KRY18" s="209"/>
      <c r="KRZ18" s="209"/>
      <c r="KSA18" s="209"/>
      <c r="KSB18" s="209"/>
      <c r="KSC18" s="209"/>
      <c r="KSD18" s="209"/>
      <c r="KSE18" s="209"/>
      <c r="KSF18" s="209"/>
      <c r="KSG18" s="209"/>
      <c r="KSH18" s="209"/>
      <c r="KSI18" s="209"/>
      <c r="KSJ18" s="209"/>
      <c r="KSK18" s="209"/>
      <c r="KSL18" s="209"/>
      <c r="KSM18" s="209"/>
      <c r="KSN18" s="209"/>
      <c r="KSO18" s="209"/>
      <c r="KSP18" s="209"/>
      <c r="KSQ18" s="209"/>
      <c r="KSR18" s="209"/>
      <c r="KSS18" s="209"/>
      <c r="KST18" s="209"/>
      <c r="KSU18" s="209"/>
      <c r="KSV18" s="209"/>
      <c r="KSW18" s="209"/>
      <c r="KSX18" s="209"/>
      <c r="KSY18" s="209"/>
      <c r="KSZ18" s="209"/>
      <c r="KTA18" s="209"/>
      <c r="KTB18" s="209"/>
      <c r="KTC18" s="209"/>
      <c r="KTD18" s="209"/>
      <c r="KTE18" s="209"/>
      <c r="KTF18" s="209"/>
      <c r="KTG18" s="209"/>
      <c r="KTH18" s="209"/>
      <c r="KTI18" s="209"/>
      <c r="KTJ18" s="209"/>
      <c r="KTK18" s="209"/>
      <c r="KTL18" s="209"/>
      <c r="KTM18" s="209"/>
      <c r="KTN18" s="209"/>
      <c r="KTO18" s="209"/>
      <c r="KTP18" s="209"/>
      <c r="KTQ18" s="209"/>
      <c r="KTR18" s="209"/>
      <c r="KTS18" s="209"/>
      <c r="KTT18" s="209"/>
      <c r="KTU18" s="209"/>
      <c r="KTV18" s="209"/>
      <c r="KTW18" s="209"/>
      <c r="KTX18" s="209"/>
      <c r="KTY18" s="209"/>
      <c r="KTZ18" s="209"/>
      <c r="KUA18" s="209"/>
      <c r="KUB18" s="209"/>
      <c r="KUC18" s="209"/>
      <c r="KUD18" s="209"/>
      <c r="KUE18" s="209"/>
      <c r="KUF18" s="209"/>
      <c r="KUG18" s="209"/>
      <c r="KUH18" s="209"/>
      <c r="KUI18" s="209"/>
      <c r="KUJ18" s="209"/>
      <c r="KUK18" s="209"/>
      <c r="KUL18" s="209"/>
      <c r="KUM18" s="209"/>
      <c r="KUN18" s="209"/>
      <c r="KUO18" s="209"/>
      <c r="KUP18" s="209"/>
      <c r="KUQ18" s="209"/>
      <c r="KUR18" s="209"/>
      <c r="KUS18" s="209"/>
      <c r="KUT18" s="209"/>
      <c r="KUU18" s="209"/>
      <c r="KUV18" s="209"/>
      <c r="KUW18" s="209"/>
      <c r="KUX18" s="209"/>
      <c r="KUY18" s="209"/>
      <c r="KUZ18" s="209"/>
      <c r="KVA18" s="209"/>
      <c r="KVB18" s="209"/>
      <c r="KVC18" s="209"/>
      <c r="KVD18" s="209"/>
      <c r="KVE18" s="209"/>
      <c r="KVF18" s="209"/>
      <c r="KVG18" s="209"/>
      <c r="KVH18" s="209"/>
      <c r="KVI18" s="209"/>
      <c r="KVJ18" s="209"/>
      <c r="KVK18" s="209"/>
      <c r="KVL18" s="209"/>
      <c r="KVM18" s="209"/>
      <c r="KVN18" s="209"/>
      <c r="KVO18" s="209"/>
      <c r="KVP18" s="209"/>
      <c r="KVQ18" s="209"/>
      <c r="KVR18" s="209"/>
      <c r="KVS18" s="209"/>
      <c r="KVT18" s="209"/>
      <c r="KVU18" s="209"/>
      <c r="KVV18" s="209"/>
      <c r="KVW18" s="209"/>
      <c r="KVX18" s="209"/>
      <c r="KVY18" s="209"/>
      <c r="KVZ18" s="209"/>
      <c r="KWA18" s="209"/>
      <c r="KWB18" s="209"/>
      <c r="KWC18" s="209"/>
      <c r="KWD18" s="209"/>
      <c r="KWE18" s="209"/>
      <c r="KWF18" s="209"/>
      <c r="KWG18" s="209"/>
      <c r="KWH18" s="209"/>
      <c r="KWI18" s="209"/>
      <c r="KWJ18" s="209"/>
      <c r="KWK18" s="209"/>
      <c r="KWL18" s="209"/>
      <c r="KWM18" s="209"/>
      <c r="KWN18" s="209"/>
      <c r="KWO18" s="209"/>
      <c r="KWP18" s="209"/>
      <c r="KWQ18" s="209"/>
      <c r="KWR18" s="209"/>
      <c r="KWS18" s="209"/>
      <c r="KWT18" s="209"/>
      <c r="KWU18" s="209"/>
      <c r="KWV18" s="209"/>
      <c r="KWW18" s="209"/>
      <c r="KWX18" s="209"/>
      <c r="KWY18" s="209"/>
      <c r="KWZ18" s="209"/>
      <c r="KXA18" s="209"/>
      <c r="KXB18" s="209"/>
      <c r="KXC18" s="209"/>
      <c r="KXD18" s="209"/>
      <c r="KXE18" s="209"/>
      <c r="KXF18" s="209"/>
      <c r="KXG18" s="209"/>
      <c r="KXH18" s="209"/>
      <c r="KXI18" s="209"/>
      <c r="KXJ18" s="209"/>
      <c r="KXK18" s="209"/>
      <c r="KXL18" s="209"/>
      <c r="KXM18" s="209"/>
      <c r="KXN18" s="209"/>
      <c r="KXO18" s="209"/>
      <c r="KXP18" s="209"/>
      <c r="KXQ18" s="209"/>
      <c r="KXR18" s="209"/>
      <c r="KXS18" s="209"/>
      <c r="KXT18" s="209"/>
      <c r="KXU18" s="209"/>
      <c r="KXV18" s="209"/>
      <c r="KXW18" s="209"/>
      <c r="KXX18" s="209"/>
      <c r="KXY18" s="209"/>
      <c r="KXZ18" s="209"/>
      <c r="KYA18" s="209"/>
      <c r="KYB18" s="209"/>
      <c r="KYC18" s="209"/>
      <c r="KYD18" s="209"/>
      <c r="KYE18" s="209"/>
      <c r="KYF18" s="209"/>
      <c r="KYG18" s="209"/>
      <c r="KYH18" s="209"/>
      <c r="KYI18" s="209"/>
      <c r="KYJ18" s="209"/>
      <c r="KYK18" s="209"/>
      <c r="KYL18" s="209"/>
      <c r="KYM18" s="209"/>
      <c r="KYN18" s="209"/>
      <c r="KYO18" s="209"/>
      <c r="KYP18" s="209"/>
      <c r="KYQ18" s="209"/>
      <c r="KYR18" s="209"/>
      <c r="KYS18" s="209"/>
      <c r="KYT18" s="209"/>
      <c r="KYU18" s="209"/>
      <c r="KYV18" s="209"/>
      <c r="KYW18" s="209"/>
      <c r="KYX18" s="209"/>
      <c r="KYY18" s="209"/>
      <c r="KYZ18" s="209"/>
      <c r="KZA18" s="209"/>
      <c r="KZB18" s="209"/>
      <c r="KZC18" s="209"/>
      <c r="KZD18" s="209"/>
      <c r="KZE18" s="209"/>
      <c r="KZF18" s="209"/>
      <c r="KZG18" s="209"/>
      <c r="KZH18" s="209"/>
      <c r="KZI18" s="209"/>
      <c r="KZJ18" s="209"/>
      <c r="KZK18" s="209"/>
      <c r="KZL18" s="209"/>
      <c r="KZM18" s="209"/>
      <c r="KZN18" s="209"/>
      <c r="KZO18" s="209"/>
      <c r="KZP18" s="209"/>
      <c r="KZQ18" s="209"/>
      <c r="KZR18" s="209"/>
      <c r="KZS18" s="209"/>
      <c r="KZT18" s="209"/>
      <c r="KZU18" s="209"/>
      <c r="KZV18" s="209"/>
      <c r="KZW18" s="209"/>
      <c r="KZX18" s="209"/>
      <c r="KZY18" s="209"/>
      <c r="KZZ18" s="209"/>
      <c r="LAA18" s="209"/>
      <c r="LAB18" s="209"/>
      <c r="LAC18" s="209"/>
      <c r="LAD18" s="209"/>
      <c r="LAE18" s="209"/>
      <c r="LAF18" s="209"/>
      <c r="LAG18" s="209"/>
      <c r="LAH18" s="209"/>
      <c r="LAI18" s="209"/>
      <c r="LAJ18" s="209"/>
      <c r="LAK18" s="209"/>
      <c r="LAL18" s="209"/>
      <c r="LAM18" s="209"/>
      <c r="LAN18" s="209"/>
      <c r="LAO18" s="209"/>
      <c r="LAP18" s="209"/>
      <c r="LAQ18" s="209"/>
      <c r="LAR18" s="209"/>
      <c r="LAS18" s="209"/>
      <c r="LAT18" s="209"/>
      <c r="LAU18" s="209"/>
      <c r="LAV18" s="209"/>
      <c r="LAW18" s="209"/>
      <c r="LAX18" s="209"/>
      <c r="LAY18" s="209"/>
      <c r="LAZ18" s="209"/>
      <c r="LBA18" s="209"/>
      <c r="LBB18" s="209"/>
      <c r="LBC18" s="209"/>
      <c r="LBD18" s="209"/>
      <c r="LBE18" s="209"/>
      <c r="LBF18" s="209"/>
      <c r="LBG18" s="209"/>
      <c r="LBH18" s="209"/>
      <c r="LBI18" s="209"/>
      <c r="LBJ18" s="209"/>
      <c r="LBK18" s="209"/>
      <c r="LBL18" s="209"/>
      <c r="LBM18" s="209"/>
      <c r="LBN18" s="209"/>
      <c r="LBO18" s="209"/>
      <c r="LBP18" s="209"/>
      <c r="LBQ18" s="209"/>
      <c r="LBR18" s="209"/>
      <c r="LBS18" s="209"/>
      <c r="LBT18" s="209"/>
      <c r="LBU18" s="209"/>
      <c r="LBV18" s="209"/>
      <c r="LBW18" s="209"/>
      <c r="LBX18" s="209"/>
      <c r="LBY18" s="209"/>
      <c r="LBZ18" s="209"/>
      <c r="LCA18" s="209"/>
      <c r="LCB18" s="209"/>
      <c r="LCC18" s="209"/>
      <c r="LCD18" s="209"/>
      <c r="LCE18" s="209"/>
      <c r="LCF18" s="209"/>
      <c r="LCG18" s="209"/>
      <c r="LCH18" s="209"/>
      <c r="LCI18" s="209"/>
      <c r="LCJ18" s="209"/>
      <c r="LCK18" s="209"/>
      <c r="LCL18" s="209"/>
      <c r="LCM18" s="209"/>
      <c r="LCN18" s="209"/>
      <c r="LCO18" s="209"/>
      <c r="LCP18" s="209"/>
      <c r="LCQ18" s="209"/>
      <c r="LCR18" s="209"/>
      <c r="LCS18" s="209"/>
      <c r="LCT18" s="209"/>
      <c r="LCU18" s="209"/>
      <c r="LCV18" s="209"/>
      <c r="LCW18" s="209"/>
      <c r="LCX18" s="209"/>
      <c r="LCY18" s="209"/>
      <c r="LCZ18" s="209"/>
      <c r="LDA18" s="209"/>
      <c r="LDB18" s="209"/>
      <c r="LDC18" s="209"/>
      <c r="LDD18" s="209"/>
      <c r="LDE18" s="209"/>
      <c r="LDF18" s="209"/>
      <c r="LDG18" s="209"/>
      <c r="LDH18" s="209"/>
      <c r="LDI18" s="209"/>
      <c r="LDJ18" s="209"/>
      <c r="LDK18" s="209"/>
      <c r="LDL18" s="209"/>
      <c r="LDM18" s="209"/>
      <c r="LDN18" s="209"/>
      <c r="LDO18" s="209"/>
      <c r="LDP18" s="209"/>
      <c r="LDQ18" s="209"/>
      <c r="LDR18" s="209"/>
      <c r="LDS18" s="209"/>
      <c r="LDT18" s="209"/>
      <c r="LDU18" s="209"/>
      <c r="LDV18" s="209"/>
      <c r="LDW18" s="209"/>
      <c r="LDX18" s="209"/>
      <c r="LDY18" s="209"/>
      <c r="LDZ18" s="209"/>
      <c r="LEA18" s="209"/>
      <c r="LEB18" s="209"/>
      <c r="LEC18" s="209"/>
      <c r="LED18" s="209"/>
      <c r="LEE18" s="209"/>
      <c r="LEF18" s="209"/>
      <c r="LEG18" s="209"/>
      <c r="LEH18" s="209"/>
      <c r="LEI18" s="209"/>
      <c r="LEJ18" s="209"/>
      <c r="LEK18" s="209"/>
      <c r="LEL18" s="209"/>
      <c r="LEM18" s="209"/>
      <c r="LEN18" s="209"/>
      <c r="LEO18" s="209"/>
      <c r="LEP18" s="209"/>
      <c r="LEQ18" s="209"/>
      <c r="LER18" s="209"/>
      <c r="LES18" s="209"/>
      <c r="LET18" s="209"/>
      <c r="LEU18" s="209"/>
      <c r="LEV18" s="209"/>
      <c r="LEW18" s="209"/>
      <c r="LEX18" s="209"/>
      <c r="LEY18" s="209"/>
      <c r="LEZ18" s="209"/>
      <c r="LFA18" s="209"/>
      <c r="LFB18" s="209"/>
      <c r="LFC18" s="209"/>
      <c r="LFD18" s="209"/>
      <c r="LFE18" s="209"/>
      <c r="LFF18" s="209"/>
      <c r="LFG18" s="209"/>
      <c r="LFH18" s="209"/>
      <c r="LFI18" s="209"/>
      <c r="LFJ18" s="209"/>
      <c r="LFK18" s="209"/>
      <c r="LFL18" s="209"/>
      <c r="LFM18" s="209"/>
      <c r="LFN18" s="209"/>
      <c r="LFO18" s="209"/>
      <c r="LFP18" s="209"/>
      <c r="LFQ18" s="209"/>
      <c r="LFR18" s="209"/>
      <c r="LFS18" s="209"/>
      <c r="LFT18" s="209"/>
      <c r="LFU18" s="209"/>
      <c r="LFV18" s="209"/>
      <c r="LFW18" s="209"/>
      <c r="LFX18" s="209"/>
      <c r="LFY18" s="209"/>
      <c r="LFZ18" s="209"/>
      <c r="LGA18" s="209"/>
      <c r="LGB18" s="209"/>
      <c r="LGC18" s="209"/>
      <c r="LGD18" s="209"/>
      <c r="LGE18" s="209"/>
      <c r="LGF18" s="209"/>
      <c r="LGG18" s="209"/>
      <c r="LGH18" s="209"/>
      <c r="LGI18" s="209"/>
      <c r="LGJ18" s="209"/>
      <c r="LGK18" s="209"/>
      <c r="LGL18" s="209"/>
      <c r="LGM18" s="209"/>
      <c r="LGN18" s="209"/>
      <c r="LGO18" s="209"/>
      <c r="LGP18" s="209"/>
      <c r="LGQ18" s="209"/>
      <c r="LGR18" s="209"/>
      <c r="LGS18" s="209"/>
      <c r="LGT18" s="209"/>
      <c r="LGU18" s="209"/>
      <c r="LGV18" s="209"/>
      <c r="LGW18" s="209"/>
      <c r="LGX18" s="209"/>
      <c r="LGY18" s="209"/>
      <c r="LGZ18" s="209"/>
      <c r="LHA18" s="209"/>
      <c r="LHB18" s="209"/>
      <c r="LHC18" s="209"/>
      <c r="LHD18" s="209"/>
      <c r="LHE18" s="209"/>
      <c r="LHF18" s="209"/>
      <c r="LHG18" s="209"/>
      <c r="LHH18" s="209"/>
      <c r="LHI18" s="209"/>
      <c r="LHJ18" s="209"/>
      <c r="LHK18" s="209"/>
      <c r="LHL18" s="209"/>
      <c r="LHM18" s="209"/>
      <c r="LHN18" s="209"/>
      <c r="LHO18" s="209"/>
      <c r="LHP18" s="209"/>
      <c r="LHQ18" s="209"/>
      <c r="LHR18" s="209"/>
      <c r="LHS18" s="209"/>
      <c r="LHT18" s="209"/>
      <c r="LHU18" s="209"/>
      <c r="LHV18" s="209"/>
      <c r="LHW18" s="209"/>
      <c r="LHX18" s="209"/>
      <c r="LHY18" s="209"/>
      <c r="LHZ18" s="209"/>
      <c r="LIA18" s="209"/>
      <c r="LIB18" s="209"/>
      <c r="LIC18" s="209"/>
      <c r="LID18" s="209"/>
      <c r="LIE18" s="209"/>
      <c r="LIF18" s="209"/>
      <c r="LIG18" s="209"/>
      <c r="LIH18" s="209"/>
      <c r="LII18" s="209"/>
      <c r="LIJ18" s="209"/>
      <c r="LIK18" s="209"/>
      <c r="LIL18" s="209"/>
      <c r="LIM18" s="209"/>
      <c r="LIN18" s="209"/>
      <c r="LIO18" s="209"/>
      <c r="LIP18" s="209"/>
      <c r="LIQ18" s="209"/>
      <c r="LIR18" s="209"/>
      <c r="LIS18" s="209"/>
      <c r="LIT18" s="209"/>
      <c r="LIU18" s="209"/>
      <c r="LIV18" s="209"/>
      <c r="LIW18" s="209"/>
      <c r="LIX18" s="209"/>
      <c r="LIY18" s="209"/>
      <c r="LIZ18" s="209"/>
      <c r="LJA18" s="209"/>
      <c r="LJB18" s="209"/>
      <c r="LJC18" s="209"/>
      <c r="LJD18" s="209"/>
      <c r="LJE18" s="209"/>
      <c r="LJF18" s="209"/>
      <c r="LJG18" s="209"/>
      <c r="LJH18" s="209"/>
      <c r="LJI18" s="209"/>
      <c r="LJJ18" s="209"/>
      <c r="LJK18" s="209"/>
      <c r="LJL18" s="209"/>
      <c r="LJM18" s="209"/>
      <c r="LJN18" s="209"/>
      <c r="LJO18" s="209"/>
      <c r="LJP18" s="209"/>
      <c r="LJQ18" s="209"/>
      <c r="LJR18" s="209"/>
      <c r="LJS18" s="209"/>
      <c r="LJT18" s="209"/>
      <c r="LJU18" s="209"/>
      <c r="LJV18" s="209"/>
      <c r="LJW18" s="209"/>
      <c r="LJX18" s="209"/>
      <c r="LJY18" s="209"/>
      <c r="LJZ18" s="209"/>
      <c r="LKA18" s="209"/>
      <c r="LKB18" s="209"/>
      <c r="LKC18" s="209"/>
      <c r="LKD18" s="209"/>
      <c r="LKE18" s="209"/>
      <c r="LKF18" s="209"/>
      <c r="LKG18" s="209"/>
      <c r="LKH18" s="209"/>
      <c r="LKI18" s="209"/>
      <c r="LKJ18" s="209"/>
      <c r="LKK18" s="209"/>
      <c r="LKL18" s="209"/>
      <c r="LKM18" s="209"/>
      <c r="LKN18" s="209"/>
      <c r="LKO18" s="209"/>
      <c r="LKP18" s="209"/>
      <c r="LKQ18" s="209"/>
      <c r="LKR18" s="209"/>
      <c r="LKS18" s="209"/>
      <c r="LKT18" s="209"/>
      <c r="LKU18" s="209"/>
      <c r="LKV18" s="209"/>
      <c r="LKW18" s="209"/>
      <c r="LKX18" s="209"/>
      <c r="LKY18" s="209"/>
      <c r="LKZ18" s="209"/>
      <c r="LLA18" s="209"/>
      <c r="LLB18" s="209"/>
      <c r="LLC18" s="209"/>
      <c r="LLD18" s="209"/>
      <c r="LLE18" s="209"/>
      <c r="LLF18" s="209"/>
      <c r="LLG18" s="209"/>
      <c r="LLH18" s="209"/>
      <c r="LLI18" s="209"/>
      <c r="LLJ18" s="209"/>
      <c r="LLK18" s="209"/>
      <c r="LLL18" s="209"/>
      <c r="LLM18" s="209"/>
      <c r="LLN18" s="209"/>
      <c r="LLO18" s="209"/>
      <c r="LLP18" s="209"/>
      <c r="LLQ18" s="209"/>
      <c r="LLR18" s="209"/>
      <c r="LLS18" s="209"/>
      <c r="LLT18" s="209"/>
      <c r="LLU18" s="209"/>
      <c r="LLV18" s="209"/>
      <c r="LLW18" s="209"/>
      <c r="LLX18" s="209"/>
      <c r="LLY18" s="209"/>
      <c r="LLZ18" s="209"/>
      <c r="LMA18" s="209"/>
      <c r="LMB18" s="209"/>
      <c r="LMC18" s="209"/>
      <c r="LMD18" s="209"/>
      <c r="LME18" s="209"/>
      <c r="LMF18" s="209"/>
      <c r="LMG18" s="209"/>
      <c r="LMH18" s="209"/>
      <c r="LMI18" s="209"/>
      <c r="LMJ18" s="209"/>
      <c r="LMK18" s="209"/>
      <c r="LML18" s="209"/>
      <c r="LMM18" s="209"/>
      <c r="LMN18" s="209"/>
      <c r="LMO18" s="209"/>
      <c r="LMP18" s="209"/>
      <c r="LMQ18" s="209"/>
      <c r="LMR18" s="209"/>
      <c r="LMS18" s="209"/>
      <c r="LMT18" s="209"/>
      <c r="LMU18" s="209"/>
      <c r="LMV18" s="209"/>
      <c r="LMW18" s="209"/>
      <c r="LMX18" s="209"/>
      <c r="LMY18" s="209"/>
      <c r="LMZ18" s="209"/>
      <c r="LNA18" s="209"/>
      <c r="LNB18" s="209"/>
      <c r="LNC18" s="209"/>
      <c r="LND18" s="209"/>
      <c r="LNE18" s="209"/>
      <c r="LNF18" s="209"/>
      <c r="LNG18" s="209"/>
      <c r="LNH18" s="209"/>
      <c r="LNI18" s="209"/>
      <c r="LNJ18" s="209"/>
      <c r="LNK18" s="209"/>
      <c r="LNL18" s="209"/>
      <c r="LNM18" s="209"/>
      <c r="LNN18" s="209"/>
      <c r="LNO18" s="209"/>
      <c r="LNP18" s="209"/>
      <c r="LNQ18" s="209"/>
      <c r="LNR18" s="209"/>
      <c r="LNS18" s="209"/>
      <c r="LNT18" s="209"/>
      <c r="LNU18" s="209"/>
      <c r="LNV18" s="209"/>
      <c r="LNW18" s="209"/>
      <c r="LNX18" s="209"/>
      <c r="LNY18" s="209"/>
      <c r="LNZ18" s="209"/>
      <c r="LOA18" s="209"/>
      <c r="LOB18" s="209"/>
      <c r="LOC18" s="209"/>
      <c r="LOD18" s="209"/>
      <c r="LOE18" s="209"/>
      <c r="LOF18" s="209"/>
      <c r="LOG18" s="209"/>
      <c r="LOH18" s="209"/>
      <c r="LOI18" s="209"/>
      <c r="LOJ18" s="209"/>
      <c r="LOK18" s="209"/>
      <c r="LOL18" s="209"/>
      <c r="LOM18" s="209"/>
      <c r="LON18" s="209"/>
      <c r="LOO18" s="209"/>
      <c r="LOP18" s="209"/>
      <c r="LOQ18" s="209"/>
      <c r="LOR18" s="209"/>
      <c r="LOS18" s="209"/>
      <c r="LOT18" s="209"/>
      <c r="LOU18" s="209"/>
      <c r="LOV18" s="209"/>
      <c r="LOW18" s="209"/>
      <c r="LOX18" s="209"/>
      <c r="LOY18" s="209"/>
      <c r="LOZ18" s="209"/>
      <c r="LPA18" s="209"/>
      <c r="LPB18" s="209"/>
      <c r="LPC18" s="209"/>
      <c r="LPD18" s="209"/>
      <c r="LPE18" s="209"/>
      <c r="LPF18" s="209"/>
      <c r="LPG18" s="209"/>
      <c r="LPH18" s="209"/>
      <c r="LPI18" s="209"/>
      <c r="LPJ18" s="209"/>
      <c r="LPK18" s="209"/>
      <c r="LPL18" s="209"/>
      <c r="LPM18" s="209"/>
      <c r="LPN18" s="209"/>
      <c r="LPO18" s="209"/>
      <c r="LPP18" s="209"/>
      <c r="LPQ18" s="209"/>
      <c r="LPR18" s="209"/>
      <c r="LPS18" s="209"/>
      <c r="LPT18" s="209"/>
      <c r="LPU18" s="209"/>
      <c r="LPV18" s="209"/>
      <c r="LPW18" s="209"/>
      <c r="LPX18" s="209"/>
      <c r="LPY18" s="209"/>
      <c r="LPZ18" s="209"/>
      <c r="LQA18" s="209"/>
      <c r="LQB18" s="209"/>
      <c r="LQC18" s="209"/>
      <c r="LQD18" s="209"/>
      <c r="LQE18" s="209"/>
      <c r="LQF18" s="209"/>
      <c r="LQG18" s="209"/>
      <c r="LQH18" s="209"/>
      <c r="LQI18" s="209"/>
      <c r="LQJ18" s="209"/>
      <c r="LQK18" s="209"/>
      <c r="LQL18" s="209"/>
      <c r="LQM18" s="209"/>
      <c r="LQN18" s="209"/>
      <c r="LQO18" s="209"/>
      <c r="LQP18" s="209"/>
      <c r="LQQ18" s="209"/>
      <c r="LQR18" s="209"/>
      <c r="LQS18" s="209"/>
      <c r="LQT18" s="209"/>
      <c r="LQU18" s="209"/>
      <c r="LQV18" s="209"/>
      <c r="LQW18" s="209"/>
      <c r="LQX18" s="209"/>
      <c r="LQY18" s="209"/>
      <c r="LQZ18" s="209"/>
      <c r="LRA18" s="209"/>
      <c r="LRB18" s="209"/>
      <c r="LRC18" s="209"/>
      <c r="LRD18" s="209"/>
      <c r="LRE18" s="209"/>
      <c r="LRF18" s="209"/>
      <c r="LRG18" s="209"/>
      <c r="LRH18" s="209"/>
      <c r="LRI18" s="209"/>
      <c r="LRJ18" s="209"/>
      <c r="LRK18" s="209"/>
      <c r="LRL18" s="209"/>
      <c r="LRM18" s="209"/>
      <c r="LRN18" s="209"/>
      <c r="LRO18" s="209"/>
      <c r="LRP18" s="209"/>
      <c r="LRQ18" s="209"/>
      <c r="LRR18" s="209"/>
      <c r="LRS18" s="209"/>
      <c r="LRT18" s="209"/>
      <c r="LRU18" s="209"/>
      <c r="LRV18" s="209"/>
      <c r="LRW18" s="209"/>
      <c r="LRX18" s="209"/>
      <c r="LRY18" s="209"/>
      <c r="LRZ18" s="209"/>
      <c r="LSA18" s="209"/>
      <c r="LSB18" s="209"/>
      <c r="LSC18" s="209"/>
      <c r="LSD18" s="209"/>
      <c r="LSE18" s="209"/>
      <c r="LSF18" s="209"/>
      <c r="LSG18" s="209"/>
      <c r="LSH18" s="209"/>
      <c r="LSI18" s="209"/>
      <c r="LSJ18" s="209"/>
      <c r="LSK18" s="209"/>
      <c r="LSL18" s="209"/>
      <c r="LSM18" s="209"/>
      <c r="LSN18" s="209"/>
      <c r="LSO18" s="209"/>
      <c r="LSP18" s="209"/>
      <c r="LSQ18" s="209"/>
      <c r="LSR18" s="209"/>
      <c r="LSS18" s="209"/>
      <c r="LST18" s="209"/>
      <c r="LSU18" s="209"/>
      <c r="LSV18" s="209"/>
      <c r="LSW18" s="209"/>
      <c r="LSX18" s="209"/>
      <c r="LSY18" s="209"/>
      <c r="LSZ18" s="209"/>
      <c r="LTA18" s="209"/>
      <c r="LTB18" s="209"/>
      <c r="LTC18" s="209"/>
      <c r="LTD18" s="209"/>
      <c r="LTE18" s="209"/>
      <c r="LTF18" s="209"/>
      <c r="LTG18" s="209"/>
      <c r="LTH18" s="209"/>
      <c r="LTI18" s="209"/>
      <c r="LTJ18" s="209"/>
      <c r="LTK18" s="209"/>
      <c r="LTL18" s="209"/>
      <c r="LTM18" s="209"/>
      <c r="LTN18" s="209"/>
      <c r="LTO18" s="209"/>
      <c r="LTP18" s="209"/>
      <c r="LTQ18" s="209"/>
      <c r="LTR18" s="209"/>
      <c r="LTS18" s="209"/>
      <c r="LTT18" s="209"/>
      <c r="LTU18" s="209"/>
      <c r="LTV18" s="209"/>
      <c r="LTW18" s="209"/>
      <c r="LTX18" s="209"/>
      <c r="LTY18" s="209"/>
      <c r="LTZ18" s="209"/>
      <c r="LUA18" s="209"/>
      <c r="LUB18" s="209"/>
      <c r="LUC18" s="209"/>
      <c r="LUD18" s="209"/>
      <c r="LUE18" s="209"/>
      <c r="LUF18" s="209"/>
      <c r="LUG18" s="209"/>
      <c r="LUH18" s="209"/>
      <c r="LUI18" s="209"/>
      <c r="LUJ18" s="209"/>
      <c r="LUK18" s="209"/>
      <c r="LUL18" s="209"/>
      <c r="LUM18" s="209"/>
      <c r="LUN18" s="209"/>
      <c r="LUO18" s="209"/>
      <c r="LUP18" s="209"/>
      <c r="LUQ18" s="209"/>
      <c r="LUR18" s="209"/>
      <c r="LUS18" s="209"/>
      <c r="LUT18" s="209"/>
      <c r="LUU18" s="209"/>
      <c r="LUV18" s="209"/>
      <c r="LUW18" s="209"/>
      <c r="LUX18" s="209"/>
      <c r="LUY18" s="209"/>
      <c r="LUZ18" s="209"/>
      <c r="LVA18" s="209"/>
      <c r="LVB18" s="209"/>
      <c r="LVC18" s="209"/>
      <c r="LVD18" s="209"/>
      <c r="LVE18" s="209"/>
      <c r="LVF18" s="209"/>
      <c r="LVG18" s="209"/>
      <c r="LVH18" s="209"/>
      <c r="LVI18" s="209"/>
      <c r="LVJ18" s="209"/>
      <c r="LVK18" s="209"/>
      <c r="LVL18" s="209"/>
      <c r="LVM18" s="209"/>
      <c r="LVN18" s="209"/>
      <c r="LVO18" s="209"/>
      <c r="LVP18" s="209"/>
      <c r="LVQ18" s="209"/>
      <c r="LVR18" s="209"/>
      <c r="LVS18" s="209"/>
      <c r="LVT18" s="209"/>
      <c r="LVU18" s="209"/>
      <c r="LVV18" s="209"/>
      <c r="LVW18" s="209"/>
      <c r="LVX18" s="209"/>
      <c r="LVY18" s="209"/>
      <c r="LVZ18" s="209"/>
      <c r="LWA18" s="209"/>
      <c r="LWB18" s="209"/>
      <c r="LWC18" s="209"/>
      <c r="LWD18" s="209"/>
      <c r="LWE18" s="209"/>
      <c r="LWF18" s="209"/>
      <c r="LWG18" s="209"/>
      <c r="LWH18" s="209"/>
      <c r="LWI18" s="209"/>
      <c r="LWJ18" s="209"/>
      <c r="LWK18" s="209"/>
      <c r="LWL18" s="209"/>
      <c r="LWM18" s="209"/>
      <c r="LWN18" s="209"/>
      <c r="LWO18" s="209"/>
      <c r="LWP18" s="209"/>
      <c r="LWQ18" s="209"/>
      <c r="LWR18" s="209"/>
      <c r="LWS18" s="209"/>
      <c r="LWT18" s="209"/>
      <c r="LWU18" s="209"/>
      <c r="LWV18" s="209"/>
      <c r="LWW18" s="209"/>
      <c r="LWX18" s="209"/>
      <c r="LWY18" s="209"/>
      <c r="LWZ18" s="209"/>
      <c r="LXA18" s="209"/>
      <c r="LXB18" s="209"/>
      <c r="LXC18" s="209"/>
      <c r="LXD18" s="209"/>
      <c r="LXE18" s="209"/>
      <c r="LXF18" s="209"/>
      <c r="LXG18" s="209"/>
      <c r="LXH18" s="209"/>
      <c r="LXI18" s="209"/>
      <c r="LXJ18" s="209"/>
      <c r="LXK18" s="209"/>
      <c r="LXL18" s="209"/>
      <c r="LXM18" s="209"/>
      <c r="LXN18" s="209"/>
      <c r="LXO18" s="209"/>
      <c r="LXP18" s="209"/>
      <c r="LXQ18" s="209"/>
      <c r="LXR18" s="209"/>
      <c r="LXS18" s="209"/>
      <c r="LXT18" s="209"/>
      <c r="LXU18" s="209"/>
      <c r="LXV18" s="209"/>
      <c r="LXW18" s="209"/>
      <c r="LXX18" s="209"/>
      <c r="LXY18" s="209"/>
      <c r="LXZ18" s="209"/>
      <c r="LYA18" s="209"/>
      <c r="LYB18" s="209"/>
      <c r="LYC18" s="209"/>
      <c r="LYD18" s="209"/>
      <c r="LYE18" s="209"/>
      <c r="LYF18" s="209"/>
      <c r="LYG18" s="209"/>
      <c r="LYH18" s="209"/>
      <c r="LYI18" s="209"/>
      <c r="LYJ18" s="209"/>
      <c r="LYK18" s="209"/>
      <c r="LYL18" s="209"/>
      <c r="LYM18" s="209"/>
      <c r="LYN18" s="209"/>
      <c r="LYO18" s="209"/>
      <c r="LYP18" s="209"/>
      <c r="LYQ18" s="209"/>
      <c r="LYR18" s="209"/>
      <c r="LYS18" s="209"/>
      <c r="LYT18" s="209"/>
      <c r="LYU18" s="209"/>
      <c r="LYV18" s="209"/>
      <c r="LYW18" s="209"/>
      <c r="LYX18" s="209"/>
      <c r="LYY18" s="209"/>
      <c r="LYZ18" s="209"/>
      <c r="LZA18" s="209"/>
      <c r="LZB18" s="209"/>
      <c r="LZC18" s="209"/>
      <c r="LZD18" s="209"/>
      <c r="LZE18" s="209"/>
      <c r="LZF18" s="209"/>
      <c r="LZG18" s="209"/>
      <c r="LZH18" s="209"/>
      <c r="LZI18" s="209"/>
      <c r="LZJ18" s="209"/>
      <c r="LZK18" s="209"/>
      <c r="LZL18" s="209"/>
      <c r="LZM18" s="209"/>
      <c r="LZN18" s="209"/>
      <c r="LZO18" s="209"/>
      <c r="LZP18" s="209"/>
      <c r="LZQ18" s="209"/>
      <c r="LZR18" s="209"/>
      <c r="LZS18" s="209"/>
      <c r="LZT18" s="209"/>
      <c r="LZU18" s="209"/>
      <c r="LZV18" s="209"/>
      <c r="LZW18" s="209"/>
      <c r="LZX18" s="209"/>
      <c r="LZY18" s="209"/>
      <c r="LZZ18" s="209"/>
      <c r="MAA18" s="209"/>
      <c r="MAB18" s="209"/>
      <c r="MAC18" s="209"/>
      <c r="MAD18" s="209"/>
      <c r="MAE18" s="209"/>
      <c r="MAF18" s="209"/>
      <c r="MAG18" s="209"/>
      <c r="MAH18" s="209"/>
      <c r="MAI18" s="209"/>
      <c r="MAJ18" s="209"/>
      <c r="MAK18" s="209"/>
      <c r="MAL18" s="209"/>
      <c r="MAM18" s="209"/>
      <c r="MAN18" s="209"/>
      <c r="MAO18" s="209"/>
      <c r="MAP18" s="209"/>
      <c r="MAQ18" s="209"/>
      <c r="MAR18" s="209"/>
      <c r="MAS18" s="209"/>
      <c r="MAT18" s="209"/>
      <c r="MAU18" s="209"/>
      <c r="MAV18" s="209"/>
      <c r="MAW18" s="209"/>
      <c r="MAX18" s="209"/>
      <c r="MAY18" s="209"/>
      <c r="MAZ18" s="209"/>
      <c r="MBA18" s="209"/>
      <c r="MBB18" s="209"/>
      <c r="MBC18" s="209"/>
      <c r="MBD18" s="209"/>
      <c r="MBE18" s="209"/>
      <c r="MBF18" s="209"/>
      <c r="MBG18" s="209"/>
      <c r="MBH18" s="209"/>
      <c r="MBI18" s="209"/>
      <c r="MBJ18" s="209"/>
      <c r="MBK18" s="209"/>
      <c r="MBL18" s="209"/>
      <c r="MBM18" s="209"/>
      <c r="MBN18" s="209"/>
      <c r="MBO18" s="209"/>
      <c r="MBP18" s="209"/>
      <c r="MBQ18" s="209"/>
      <c r="MBR18" s="209"/>
      <c r="MBS18" s="209"/>
      <c r="MBT18" s="209"/>
      <c r="MBU18" s="209"/>
      <c r="MBV18" s="209"/>
      <c r="MBW18" s="209"/>
      <c r="MBX18" s="209"/>
      <c r="MBY18" s="209"/>
      <c r="MBZ18" s="209"/>
      <c r="MCA18" s="209"/>
      <c r="MCB18" s="209"/>
      <c r="MCC18" s="209"/>
      <c r="MCD18" s="209"/>
      <c r="MCE18" s="209"/>
      <c r="MCF18" s="209"/>
      <c r="MCG18" s="209"/>
      <c r="MCH18" s="209"/>
      <c r="MCI18" s="209"/>
      <c r="MCJ18" s="209"/>
      <c r="MCK18" s="209"/>
      <c r="MCL18" s="209"/>
      <c r="MCM18" s="209"/>
      <c r="MCN18" s="209"/>
      <c r="MCO18" s="209"/>
      <c r="MCP18" s="209"/>
      <c r="MCQ18" s="209"/>
      <c r="MCR18" s="209"/>
      <c r="MCS18" s="209"/>
      <c r="MCT18" s="209"/>
      <c r="MCU18" s="209"/>
      <c r="MCV18" s="209"/>
      <c r="MCW18" s="209"/>
      <c r="MCX18" s="209"/>
      <c r="MCY18" s="209"/>
      <c r="MCZ18" s="209"/>
      <c r="MDA18" s="209"/>
      <c r="MDB18" s="209"/>
      <c r="MDC18" s="209"/>
      <c r="MDD18" s="209"/>
      <c r="MDE18" s="209"/>
      <c r="MDF18" s="209"/>
      <c r="MDG18" s="209"/>
      <c r="MDH18" s="209"/>
      <c r="MDI18" s="209"/>
      <c r="MDJ18" s="209"/>
      <c r="MDK18" s="209"/>
      <c r="MDL18" s="209"/>
      <c r="MDM18" s="209"/>
      <c r="MDN18" s="209"/>
      <c r="MDO18" s="209"/>
      <c r="MDP18" s="209"/>
      <c r="MDQ18" s="209"/>
      <c r="MDR18" s="209"/>
      <c r="MDS18" s="209"/>
      <c r="MDT18" s="209"/>
      <c r="MDU18" s="209"/>
      <c r="MDV18" s="209"/>
      <c r="MDW18" s="209"/>
      <c r="MDX18" s="209"/>
      <c r="MDY18" s="209"/>
      <c r="MDZ18" s="209"/>
      <c r="MEA18" s="209"/>
      <c r="MEB18" s="209"/>
      <c r="MEC18" s="209"/>
      <c r="MED18" s="209"/>
      <c r="MEE18" s="209"/>
      <c r="MEF18" s="209"/>
      <c r="MEG18" s="209"/>
      <c r="MEH18" s="209"/>
      <c r="MEI18" s="209"/>
      <c r="MEJ18" s="209"/>
      <c r="MEK18" s="209"/>
      <c r="MEL18" s="209"/>
      <c r="MEM18" s="209"/>
      <c r="MEN18" s="209"/>
      <c r="MEO18" s="209"/>
      <c r="MEP18" s="209"/>
      <c r="MEQ18" s="209"/>
      <c r="MER18" s="209"/>
      <c r="MES18" s="209"/>
      <c r="MET18" s="209"/>
      <c r="MEU18" s="209"/>
      <c r="MEV18" s="209"/>
      <c r="MEW18" s="209"/>
      <c r="MEX18" s="209"/>
      <c r="MEY18" s="209"/>
      <c r="MEZ18" s="209"/>
      <c r="MFA18" s="209"/>
      <c r="MFB18" s="209"/>
      <c r="MFC18" s="209"/>
      <c r="MFD18" s="209"/>
      <c r="MFE18" s="209"/>
      <c r="MFF18" s="209"/>
      <c r="MFG18" s="209"/>
      <c r="MFH18" s="209"/>
      <c r="MFI18" s="209"/>
      <c r="MFJ18" s="209"/>
      <c r="MFK18" s="209"/>
      <c r="MFL18" s="209"/>
      <c r="MFM18" s="209"/>
      <c r="MFN18" s="209"/>
      <c r="MFO18" s="209"/>
      <c r="MFP18" s="209"/>
      <c r="MFQ18" s="209"/>
      <c r="MFR18" s="209"/>
      <c r="MFS18" s="209"/>
      <c r="MFT18" s="209"/>
      <c r="MFU18" s="209"/>
      <c r="MFV18" s="209"/>
      <c r="MFW18" s="209"/>
      <c r="MFX18" s="209"/>
      <c r="MFY18" s="209"/>
      <c r="MFZ18" s="209"/>
      <c r="MGA18" s="209"/>
      <c r="MGB18" s="209"/>
      <c r="MGC18" s="209"/>
      <c r="MGD18" s="209"/>
      <c r="MGE18" s="209"/>
      <c r="MGF18" s="209"/>
      <c r="MGG18" s="209"/>
      <c r="MGH18" s="209"/>
      <c r="MGI18" s="209"/>
      <c r="MGJ18" s="209"/>
      <c r="MGK18" s="209"/>
      <c r="MGL18" s="209"/>
      <c r="MGM18" s="209"/>
      <c r="MGN18" s="209"/>
      <c r="MGO18" s="209"/>
      <c r="MGP18" s="209"/>
      <c r="MGQ18" s="209"/>
      <c r="MGR18" s="209"/>
      <c r="MGS18" s="209"/>
      <c r="MGT18" s="209"/>
      <c r="MGU18" s="209"/>
      <c r="MGV18" s="209"/>
      <c r="MGW18" s="209"/>
      <c r="MGX18" s="209"/>
      <c r="MGY18" s="209"/>
      <c r="MGZ18" s="209"/>
      <c r="MHA18" s="209"/>
      <c r="MHB18" s="209"/>
      <c r="MHC18" s="209"/>
      <c r="MHD18" s="209"/>
      <c r="MHE18" s="209"/>
      <c r="MHF18" s="209"/>
      <c r="MHG18" s="209"/>
      <c r="MHH18" s="209"/>
      <c r="MHI18" s="209"/>
      <c r="MHJ18" s="209"/>
      <c r="MHK18" s="209"/>
      <c r="MHL18" s="209"/>
      <c r="MHM18" s="209"/>
      <c r="MHN18" s="209"/>
      <c r="MHO18" s="209"/>
      <c r="MHP18" s="209"/>
      <c r="MHQ18" s="209"/>
      <c r="MHR18" s="209"/>
      <c r="MHS18" s="209"/>
      <c r="MHT18" s="209"/>
      <c r="MHU18" s="209"/>
      <c r="MHV18" s="209"/>
      <c r="MHW18" s="209"/>
      <c r="MHX18" s="209"/>
      <c r="MHY18" s="209"/>
      <c r="MHZ18" s="209"/>
      <c r="MIA18" s="209"/>
      <c r="MIB18" s="209"/>
      <c r="MIC18" s="209"/>
      <c r="MID18" s="209"/>
      <c r="MIE18" s="209"/>
      <c r="MIF18" s="209"/>
      <c r="MIG18" s="209"/>
      <c r="MIH18" s="209"/>
      <c r="MII18" s="209"/>
      <c r="MIJ18" s="209"/>
      <c r="MIK18" s="209"/>
      <c r="MIL18" s="209"/>
      <c r="MIM18" s="209"/>
      <c r="MIN18" s="209"/>
      <c r="MIO18" s="209"/>
      <c r="MIP18" s="209"/>
      <c r="MIQ18" s="209"/>
      <c r="MIR18" s="209"/>
      <c r="MIS18" s="209"/>
      <c r="MIT18" s="209"/>
      <c r="MIU18" s="209"/>
      <c r="MIV18" s="209"/>
      <c r="MIW18" s="209"/>
      <c r="MIX18" s="209"/>
      <c r="MIY18" s="209"/>
      <c r="MIZ18" s="209"/>
      <c r="MJA18" s="209"/>
      <c r="MJB18" s="209"/>
      <c r="MJC18" s="209"/>
      <c r="MJD18" s="209"/>
      <c r="MJE18" s="209"/>
      <c r="MJF18" s="209"/>
      <c r="MJG18" s="209"/>
      <c r="MJH18" s="209"/>
      <c r="MJI18" s="209"/>
      <c r="MJJ18" s="209"/>
      <c r="MJK18" s="209"/>
      <c r="MJL18" s="209"/>
      <c r="MJM18" s="209"/>
      <c r="MJN18" s="209"/>
      <c r="MJO18" s="209"/>
      <c r="MJP18" s="209"/>
      <c r="MJQ18" s="209"/>
      <c r="MJR18" s="209"/>
      <c r="MJS18" s="209"/>
      <c r="MJT18" s="209"/>
      <c r="MJU18" s="209"/>
      <c r="MJV18" s="209"/>
      <c r="MJW18" s="209"/>
      <c r="MJX18" s="209"/>
      <c r="MJY18" s="209"/>
      <c r="MJZ18" s="209"/>
      <c r="MKA18" s="209"/>
      <c r="MKB18" s="209"/>
      <c r="MKC18" s="209"/>
      <c r="MKD18" s="209"/>
      <c r="MKE18" s="209"/>
      <c r="MKF18" s="209"/>
      <c r="MKG18" s="209"/>
      <c r="MKH18" s="209"/>
      <c r="MKI18" s="209"/>
      <c r="MKJ18" s="209"/>
      <c r="MKK18" s="209"/>
      <c r="MKL18" s="209"/>
      <c r="MKM18" s="209"/>
      <c r="MKN18" s="209"/>
      <c r="MKO18" s="209"/>
      <c r="MKP18" s="209"/>
      <c r="MKQ18" s="209"/>
      <c r="MKR18" s="209"/>
      <c r="MKS18" s="209"/>
      <c r="MKT18" s="209"/>
      <c r="MKU18" s="209"/>
      <c r="MKV18" s="209"/>
      <c r="MKW18" s="209"/>
      <c r="MKX18" s="209"/>
      <c r="MKY18" s="209"/>
      <c r="MKZ18" s="209"/>
      <c r="MLA18" s="209"/>
      <c r="MLB18" s="209"/>
      <c r="MLC18" s="209"/>
      <c r="MLD18" s="209"/>
      <c r="MLE18" s="209"/>
      <c r="MLF18" s="209"/>
      <c r="MLG18" s="209"/>
      <c r="MLH18" s="209"/>
      <c r="MLI18" s="209"/>
      <c r="MLJ18" s="209"/>
      <c r="MLK18" s="209"/>
      <c r="MLL18" s="209"/>
      <c r="MLM18" s="209"/>
      <c r="MLN18" s="209"/>
      <c r="MLO18" s="209"/>
      <c r="MLP18" s="209"/>
      <c r="MLQ18" s="209"/>
      <c r="MLR18" s="209"/>
      <c r="MLS18" s="209"/>
      <c r="MLT18" s="209"/>
      <c r="MLU18" s="209"/>
      <c r="MLV18" s="209"/>
      <c r="MLW18" s="209"/>
      <c r="MLX18" s="209"/>
      <c r="MLY18" s="209"/>
      <c r="MLZ18" s="209"/>
      <c r="MMA18" s="209"/>
      <c r="MMB18" s="209"/>
      <c r="MMC18" s="209"/>
      <c r="MMD18" s="209"/>
      <c r="MME18" s="209"/>
      <c r="MMF18" s="209"/>
      <c r="MMG18" s="209"/>
      <c r="MMH18" s="209"/>
      <c r="MMI18" s="209"/>
      <c r="MMJ18" s="209"/>
      <c r="MMK18" s="209"/>
      <c r="MML18" s="209"/>
      <c r="MMM18" s="209"/>
      <c r="MMN18" s="209"/>
      <c r="MMO18" s="209"/>
      <c r="MMP18" s="209"/>
      <c r="MMQ18" s="209"/>
      <c r="MMR18" s="209"/>
      <c r="MMS18" s="209"/>
      <c r="MMT18" s="209"/>
      <c r="MMU18" s="209"/>
      <c r="MMV18" s="209"/>
      <c r="MMW18" s="209"/>
      <c r="MMX18" s="209"/>
      <c r="MMY18" s="209"/>
      <c r="MMZ18" s="209"/>
      <c r="MNA18" s="209"/>
      <c r="MNB18" s="209"/>
      <c r="MNC18" s="209"/>
      <c r="MND18" s="209"/>
      <c r="MNE18" s="209"/>
      <c r="MNF18" s="209"/>
      <c r="MNG18" s="209"/>
      <c r="MNH18" s="209"/>
      <c r="MNI18" s="209"/>
      <c r="MNJ18" s="209"/>
      <c r="MNK18" s="209"/>
      <c r="MNL18" s="209"/>
      <c r="MNM18" s="209"/>
      <c r="MNN18" s="209"/>
      <c r="MNO18" s="209"/>
      <c r="MNP18" s="209"/>
      <c r="MNQ18" s="209"/>
      <c r="MNR18" s="209"/>
      <c r="MNS18" s="209"/>
      <c r="MNT18" s="209"/>
      <c r="MNU18" s="209"/>
      <c r="MNV18" s="209"/>
      <c r="MNW18" s="209"/>
      <c r="MNX18" s="209"/>
      <c r="MNY18" s="209"/>
      <c r="MNZ18" s="209"/>
      <c r="MOA18" s="209"/>
      <c r="MOB18" s="209"/>
      <c r="MOC18" s="209"/>
      <c r="MOD18" s="209"/>
      <c r="MOE18" s="209"/>
      <c r="MOF18" s="209"/>
      <c r="MOG18" s="209"/>
      <c r="MOH18" s="209"/>
      <c r="MOI18" s="209"/>
      <c r="MOJ18" s="209"/>
      <c r="MOK18" s="209"/>
      <c r="MOL18" s="209"/>
      <c r="MOM18" s="209"/>
      <c r="MON18" s="209"/>
      <c r="MOO18" s="209"/>
      <c r="MOP18" s="209"/>
      <c r="MOQ18" s="209"/>
      <c r="MOR18" s="209"/>
      <c r="MOS18" s="209"/>
      <c r="MOT18" s="209"/>
      <c r="MOU18" s="209"/>
      <c r="MOV18" s="209"/>
      <c r="MOW18" s="209"/>
      <c r="MOX18" s="209"/>
      <c r="MOY18" s="209"/>
      <c r="MOZ18" s="209"/>
      <c r="MPA18" s="209"/>
      <c r="MPB18" s="209"/>
      <c r="MPC18" s="209"/>
      <c r="MPD18" s="209"/>
      <c r="MPE18" s="209"/>
      <c r="MPF18" s="209"/>
      <c r="MPG18" s="209"/>
      <c r="MPH18" s="209"/>
      <c r="MPI18" s="209"/>
      <c r="MPJ18" s="209"/>
      <c r="MPK18" s="209"/>
      <c r="MPL18" s="209"/>
      <c r="MPM18" s="209"/>
      <c r="MPN18" s="209"/>
      <c r="MPO18" s="209"/>
      <c r="MPP18" s="209"/>
      <c r="MPQ18" s="209"/>
      <c r="MPR18" s="209"/>
      <c r="MPS18" s="209"/>
      <c r="MPT18" s="209"/>
      <c r="MPU18" s="209"/>
      <c r="MPV18" s="209"/>
      <c r="MPW18" s="209"/>
      <c r="MPX18" s="209"/>
      <c r="MPY18" s="209"/>
      <c r="MPZ18" s="209"/>
      <c r="MQA18" s="209"/>
      <c r="MQB18" s="209"/>
      <c r="MQC18" s="209"/>
      <c r="MQD18" s="209"/>
      <c r="MQE18" s="209"/>
      <c r="MQF18" s="209"/>
      <c r="MQG18" s="209"/>
      <c r="MQH18" s="209"/>
      <c r="MQI18" s="209"/>
      <c r="MQJ18" s="209"/>
      <c r="MQK18" s="209"/>
      <c r="MQL18" s="209"/>
      <c r="MQM18" s="209"/>
      <c r="MQN18" s="209"/>
      <c r="MQO18" s="209"/>
      <c r="MQP18" s="209"/>
      <c r="MQQ18" s="209"/>
      <c r="MQR18" s="209"/>
      <c r="MQS18" s="209"/>
      <c r="MQT18" s="209"/>
      <c r="MQU18" s="209"/>
      <c r="MQV18" s="209"/>
      <c r="MQW18" s="209"/>
      <c r="MQX18" s="209"/>
      <c r="MQY18" s="209"/>
      <c r="MQZ18" s="209"/>
      <c r="MRA18" s="209"/>
      <c r="MRB18" s="209"/>
      <c r="MRC18" s="209"/>
      <c r="MRD18" s="209"/>
      <c r="MRE18" s="209"/>
      <c r="MRF18" s="209"/>
      <c r="MRG18" s="209"/>
      <c r="MRH18" s="209"/>
      <c r="MRI18" s="209"/>
      <c r="MRJ18" s="209"/>
      <c r="MRK18" s="209"/>
      <c r="MRL18" s="209"/>
      <c r="MRM18" s="209"/>
      <c r="MRN18" s="209"/>
      <c r="MRO18" s="209"/>
      <c r="MRP18" s="209"/>
      <c r="MRQ18" s="209"/>
      <c r="MRR18" s="209"/>
      <c r="MRS18" s="209"/>
      <c r="MRT18" s="209"/>
      <c r="MRU18" s="209"/>
      <c r="MRV18" s="209"/>
      <c r="MRW18" s="209"/>
      <c r="MRX18" s="209"/>
      <c r="MRY18" s="209"/>
      <c r="MRZ18" s="209"/>
      <c r="MSA18" s="209"/>
      <c r="MSB18" s="209"/>
      <c r="MSC18" s="209"/>
      <c r="MSD18" s="209"/>
      <c r="MSE18" s="209"/>
      <c r="MSF18" s="209"/>
      <c r="MSG18" s="209"/>
      <c r="MSH18" s="209"/>
      <c r="MSI18" s="209"/>
      <c r="MSJ18" s="209"/>
      <c r="MSK18" s="209"/>
      <c r="MSL18" s="209"/>
      <c r="MSM18" s="209"/>
      <c r="MSN18" s="209"/>
      <c r="MSO18" s="209"/>
      <c r="MSP18" s="209"/>
      <c r="MSQ18" s="209"/>
      <c r="MSR18" s="209"/>
      <c r="MSS18" s="209"/>
      <c r="MST18" s="209"/>
      <c r="MSU18" s="209"/>
      <c r="MSV18" s="209"/>
      <c r="MSW18" s="209"/>
      <c r="MSX18" s="209"/>
      <c r="MSY18" s="209"/>
      <c r="MSZ18" s="209"/>
      <c r="MTA18" s="209"/>
      <c r="MTB18" s="209"/>
      <c r="MTC18" s="209"/>
      <c r="MTD18" s="209"/>
      <c r="MTE18" s="209"/>
      <c r="MTF18" s="209"/>
      <c r="MTG18" s="209"/>
      <c r="MTH18" s="209"/>
      <c r="MTI18" s="209"/>
      <c r="MTJ18" s="209"/>
      <c r="MTK18" s="209"/>
      <c r="MTL18" s="209"/>
      <c r="MTM18" s="209"/>
      <c r="MTN18" s="209"/>
      <c r="MTO18" s="209"/>
      <c r="MTP18" s="209"/>
      <c r="MTQ18" s="209"/>
      <c r="MTR18" s="209"/>
      <c r="MTS18" s="209"/>
      <c r="MTT18" s="209"/>
      <c r="MTU18" s="209"/>
      <c r="MTV18" s="209"/>
      <c r="MTW18" s="209"/>
      <c r="MTX18" s="209"/>
      <c r="MTY18" s="209"/>
      <c r="MTZ18" s="209"/>
      <c r="MUA18" s="209"/>
      <c r="MUB18" s="209"/>
      <c r="MUC18" s="209"/>
      <c r="MUD18" s="209"/>
      <c r="MUE18" s="209"/>
      <c r="MUF18" s="209"/>
      <c r="MUG18" s="209"/>
      <c r="MUH18" s="209"/>
      <c r="MUI18" s="209"/>
      <c r="MUJ18" s="209"/>
      <c r="MUK18" s="209"/>
      <c r="MUL18" s="209"/>
      <c r="MUM18" s="209"/>
      <c r="MUN18" s="209"/>
      <c r="MUO18" s="209"/>
      <c r="MUP18" s="209"/>
      <c r="MUQ18" s="209"/>
      <c r="MUR18" s="209"/>
      <c r="MUS18" s="209"/>
      <c r="MUT18" s="209"/>
      <c r="MUU18" s="209"/>
      <c r="MUV18" s="209"/>
      <c r="MUW18" s="209"/>
      <c r="MUX18" s="209"/>
      <c r="MUY18" s="209"/>
      <c r="MUZ18" s="209"/>
      <c r="MVA18" s="209"/>
      <c r="MVB18" s="209"/>
      <c r="MVC18" s="209"/>
      <c r="MVD18" s="209"/>
      <c r="MVE18" s="209"/>
      <c r="MVF18" s="209"/>
      <c r="MVG18" s="209"/>
      <c r="MVH18" s="209"/>
      <c r="MVI18" s="209"/>
      <c r="MVJ18" s="209"/>
      <c r="MVK18" s="209"/>
      <c r="MVL18" s="209"/>
      <c r="MVM18" s="209"/>
      <c r="MVN18" s="209"/>
      <c r="MVO18" s="209"/>
      <c r="MVP18" s="209"/>
      <c r="MVQ18" s="209"/>
      <c r="MVR18" s="209"/>
      <c r="MVS18" s="209"/>
      <c r="MVT18" s="209"/>
      <c r="MVU18" s="209"/>
      <c r="MVV18" s="209"/>
      <c r="MVW18" s="209"/>
      <c r="MVX18" s="209"/>
      <c r="MVY18" s="209"/>
      <c r="MVZ18" s="209"/>
      <c r="MWA18" s="209"/>
      <c r="MWB18" s="209"/>
      <c r="MWC18" s="209"/>
      <c r="MWD18" s="209"/>
      <c r="MWE18" s="209"/>
      <c r="MWF18" s="209"/>
      <c r="MWG18" s="209"/>
      <c r="MWH18" s="209"/>
      <c r="MWI18" s="209"/>
      <c r="MWJ18" s="209"/>
      <c r="MWK18" s="209"/>
      <c r="MWL18" s="209"/>
      <c r="MWM18" s="209"/>
      <c r="MWN18" s="209"/>
      <c r="MWO18" s="209"/>
      <c r="MWP18" s="209"/>
      <c r="MWQ18" s="209"/>
      <c r="MWR18" s="209"/>
      <c r="MWS18" s="209"/>
      <c r="MWT18" s="209"/>
      <c r="MWU18" s="209"/>
      <c r="MWV18" s="209"/>
      <c r="MWW18" s="209"/>
      <c r="MWX18" s="209"/>
      <c r="MWY18" s="209"/>
      <c r="MWZ18" s="209"/>
      <c r="MXA18" s="209"/>
      <c r="MXB18" s="209"/>
      <c r="MXC18" s="209"/>
      <c r="MXD18" s="209"/>
      <c r="MXE18" s="209"/>
      <c r="MXF18" s="209"/>
      <c r="MXG18" s="209"/>
      <c r="MXH18" s="209"/>
      <c r="MXI18" s="209"/>
      <c r="MXJ18" s="209"/>
      <c r="MXK18" s="209"/>
      <c r="MXL18" s="209"/>
      <c r="MXM18" s="209"/>
      <c r="MXN18" s="209"/>
      <c r="MXO18" s="209"/>
      <c r="MXP18" s="209"/>
      <c r="MXQ18" s="209"/>
      <c r="MXR18" s="209"/>
      <c r="MXS18" s="209"/>
      <c r="MXT18" s="209"/>
      <c r="MXU18" s="209"/>
      <c r="MXV18" s="209"/>
      <c r="MXW18" s="209"/>
      <c r="MXX18" s="209"/>
      <c r="MXY18" s="209"/>
      <c r="MXZ18" s="209"/>
      <c r="MYA18" s="209"/>
      <c r="MYB18" s="209"/>
      <c r="MYC18" s="209"/>
      <c r="MYD18" s="209"/>
      <c r="MYE18" s="209"/>
      <c r="MYF18" s="209"/>
      <c r="MYG18" s="209"/>
      <c r="MYH18" s="209"/>
      <c r="MYI18" s="209"/>
      <c r="MYJ18" s="209"/>
      <c r="MYK18" s="209"/>
      <c r="MYL18" s="209"/>
      <c r="MYM18" s="209"/>
      <c r="MYN18" s="209"/>
      <c r="MYO18" s="209"/>
      <c r="MYP18" s="209"/>
      <c r="MYQ18" s="209"/>
      <c r="MYR18" s="209"/>
      <c r="MYS18" s="209"/>
      <c r="MYT18" s="209"/>
      <c r="MYU18" s="209"/>
      <c r="MYV18" s="209"/>
      <c r="MYW18" s="209"/>
      <c r="MYX18" s="209"/>
      <c r="MYY18" s="209"/>
      <c r="MYZ18" s="209"/>
      <c r="MZA18" s="209"/>
      <c r="MZB18" s="209"/>
      <c r="MZC18" s="209"/>
      <c r="MZD18" s="209"/>
      <c r="MZE18" s="209"/>
      <c r="MZF18" s="209"/>
      <c r="MZG18" s="209"/>
      <c r="MZH18" s="209"/>
      <c r="MZI18" s="209"/>
      <c r="MZJ18" s="209"/>
      <c r="MZK18" s="209"/>
      <c r="MZL18" s="209"/>
      <c r="MZM18" s="209"/>
      <c r="MZN18" s="209"/>
      <c r="MZO18" s="209"/>
      <c r="MZP18" s="209"/>
      <c r="MZQ18" s="209"/>
      <c r="MZR18" s="209"/>
      <c r="MZS18" s="209"/>
      <c r="MZT18" s="209"/>
      <c r="MZU18" s="209"/>
      <c r="MZV18" s="209"/>
      <c r="MZW18" s="209"/>
      <c r="MZX18" s="209"/>
      <c r="MZY18" s="209"/>
      <c r="MZZ18" s="209"/>
      <c r="NAA18" s="209"/>
      <c r="NAB18" s="209"/>
      <c r="NAC18" s="209"/>
      <c r="NAD18" s="209"/>
      <c r="NAE18" s="209"/>
      <c r="NAF18" s="209"/>
      <c r="NAG18" s="209"/>
      <c r="NAH18" s="209"/>
      <c r="NAI18" s="209"/>
      <c r="NAJ18" s="209"/>
      <c r="NAK18" s="209"/>
      <c r="NAL18" s="209"/>
      <c r="NAM18" s="209"/>
      <c r="NAN18" s="209"/>
      <c r="NAO18" s="209"/>
      <c r="NAP18" s="209"/>
      <c r="NAQ18" s="209"/>
      <c r="NAR18" s="209"/>
      <c r="NAS18" s="209"/>
      <c r="NAT18" s="209"/>
      <c r="NAU18" s="209"/>
      <c r="NAV18" s="209"/>
      <c r="NAW18" s="209"/>
      <c r="NAX18" s="209"/>
      <c r="NAY18" s="209"/>
      <c r="NAZ18" s="209"/>
      <c r="NBA18" s="209"/>
      <c r="NBB18" s="209"/>
      <c r="NBC18" s="209"/>
      <c r="NBD18" s="209"/>
      <c r="NBE18" s="209"/>
      <c r="NBF18" s="209"/>
      <c r="NBG18" s="209"/>
      <c r="NBH18" s="209"/>
      <c r="NBI18" s="209"/>
      <c r="NBJ18" s="209"/>
      <c r="NBK18" s="209"/>
      <c r="NBL18" s="209"/>
      <c r="NBM18" s="209"/>
      <c r="NBN18" s="209"/>
      <c r="NBO18" s="209"/>
      <c r="NBP18" s="209"/>
      <c r="NBQ18" s="209"/>
      <c r="NBR18" s="209"/>
      <c r="NBS18" s="209"/>
      <c r="NBT18" s="209"/>
      <c r="NBU18" s="209"/>
      <c r="NBV18" s="209"/>
      <c r="NBW18" s="209"/>
      <c r="NBX18" s="209"/>
      <c r="NBY18" s="209"/>
      <c r="NBZ18" s="209"/>
      <c r="NCA18" s="209"/>
      <c r="NCB18" s="209"/>
      <c r="NCC18" s="209"/>
      <c r="NCD18" s="209"/>
      <c r="NCE18" s="209"/>
      <c r="NCF18" s="209"/>
      <c r="NCG18" s="209"/>
      <c r="NCH18" s="209"/>
      <c r="NCI18" s="209"/>
      <c r="NCJ18" s="209"/>
      <c r="NCK18" s="209"/>
      <c r="NCL18" s="209"/>
      <c r="NCM18" s="209"/>
      <c r="NCN18" s="209"/>
      <c r="NCO18" s="209"/>
      <c r="NCP18" s="209"/>
      <c r="NCQ18" s="209"/>
      <c r="NCR18" s="209"/>
      <c r="NCS18" s="209"/>
      <c r="NCT18" s="209"/>
      <c r="NCU18" s="209"/>
      <c r="NCV18" s="209"/>
      <c r="NCW18" s="209"/>
      <c r="NCX18" s="209"/>
      <c r="NCY18" s="209"/>
      <c r="NCZ18" s="209"/>
      <c r="NDA18" s="209"/>
      <c r="NDB18" s="209"/>
      <c r="NDC18" s="209"/>
      <c r="NDD18" s="209"/>
      <c r="NDE18" s="209"/>
      <c r="NDF18" s="209"/>
      <c r="NDG18" s="209"/>
      <c r="NDH18" s="209"/>
      <c r="NDI18" s="209"/>
      <c r="NDJ18" s="209"/>
      <c r="NDK18" s="209"/>
      <c r="NDL18" s="209"/>
      <c r="NDM18" s="209"/>
      <c r="NDN18" s="209"/>
      <c r="NDO18" s="209"/>
      <c r="NDP18" s="209"/>
      <c r="NDQ18" s="209"/>
      <c r="NDR18" s="209"/>
      <c r="NDS18" s="209"/>
      <c r="NDT18" s="209"/>
      <c r="NDU18" s="209"/>
      <c r="NDV18" s="209"/>
      <c r="NDW18" s="209"/>
      <c r="NDX18" s="209"/>
      <c r="NDY18" s="209"/>
      <c r="NDZ18" s="209"/>
      <c r="NEA18" s="209"/>
      <c r="NEB18" s="209"/>
      <c r="NEC18" s="209"/>
      <c r="NED18" s="209"/>
      <c r="NEE18" s="209"/>
      <c r="NEF18" s="209"/>
      <c r="NEG18" s="209"/>
      <c r="NEH18" s="209"/>
      <c r="NEI18" s="209"/>
      <c r="NEJ18" s="209"/>
      <c r="NEK18" s="209"/>
      <c r="NEL18" s="209"/>
      <c r="NEM18" s="209"/>
      <c r="NEN18" s="209"/>
      <c r="NEO18" s="209"/>
      <c r="NEP18" s="209"/>
      <c r="NEQ18" s="209"/>
      <c r="NER18" s="209"/>
      <c r="NES18" s="209"/>
      <c r="NET18" s="209"/>
      <c r="NEU18" s="209"/>
      <c r="NEV18" s="209"/>
      <c r="NEW18" s="209"/>
      <c r="NEX18" s="209"/>
      <c r="NEY18" s="209"/>
      <c r="NEZ18" s="209"/>
      <c r="NFA18" s="209"/>
      <c r="NFB18" s="209"/>
      <c r="NFC18" s="209"/>
      <c r="NFD18" s="209"/>
      <c r="NFE18" s="209"/>
      <c r="NFF18" s="209"/>
      <c r="NFG18" s="209"/>
      <c r="NFH18" s="209"/>
      <c r="NFI18" s="209"/>
      <c r="NFJ18" s="209"/>
      <c r="NFK18" s="209"/>
      <c r="NFL18" s="209"/>
      <c r="NFM18" s="209"/>
      <c r="NFN18" s="209"/>
      <c r="NFO18" s="209"/>
      <c r="NFP18" s="209"/>
      <c r="NFQ18" s="209"/>
      <c r="NFR18" s="209"/>
      <c r="NFS18" s="209"/>
      <c r="NFT18" s="209"/>
      <c r="NFU18" s="209"/>
      <c r="NFV18" s="209"/>
      <c r="NFW18" s="209"/>
      <c r="NFX18" s="209"/>
      <c r="NFY18" s="209"/>
      <c r="NFZ18" s="209"/>
      <c r="NGA18" s="209"/>
      <c r="NGB18" s="209"/>
      <c r="NGC18" s="209"/>
      <c r="NGD18" s="209"/>
      <c r="NGE18" s="209"/>
      <c r="NGF18" s="209"/>
      <c r="NGG18" s="209"/>
      <c r="NGH18" s="209"/>
      <c r="NGI18" s="209"/>
      <c r="NGJ18" s="209"/>
      <c r="NGK18" s="209"/>
      <c r="NGL18" s="209"/>
      <c r="NGM18" s="209"/>
      <c r="NGN18" s="209"/>
      <c r="NGO18" s="209"/>
      <c r="NGP18" s="209"/>
      <c r="NGQ18" s="209"/>
      <c r="NGR18" s="209"/>
      <c r="NGS18" s="209"/>
      <c r="NGT18" s="209"/>
      <c r="NGU18" s="209"/>
      <c r="NGV18" s="209"/>
      <c r="NGW18" s="209"/>
      <c r="NGX18" s="209"/>
      <c r="NGY18" s="209"/>
      <c r="NGZ18" s="209"/>
      <c r="NHA18" s="209"/>
      <c r="NHB18" s="209"/>
      <c r="NHC18" s="209"/>
      <c r="NHD18" s="209"/>
      <c r="NHE18" s="209"/>
      <c r="NHF18" s="209"/>
      <c r="NHG18" s="209"/>
      <c r="NHH18" s="209"/>
      <c r="NHI18" s="209"/>
      <c r="NHJ18" s="209"/>
      <c r="NHK18" s="209"/>
      <c r="NHL18" s="209"/>
      <c r="NHM18" s="209"/>
      <c r="NHN18" s="209"/>
      <c r="NHO18" s="209"/>
      <c r="NHP18" s="209"/>
      <c r="NHQ18" s="209"/>
      <c r="NHR18" s="209"/>
      <c r="NHS18" s="209"/>
      <c r="NHT18" s="209"/>
      <c r="NHU18" s="209"/>
      <c r="NHV18" s="209"/>
      <c r="NHW18" s="209"/>
      <c r="NHX18" s="209"/>
      <c r="NHY18" s="209"/>
      <c r="NHZ18" s="209"/>
      <c r="NIA18" s="209"/>
      <c r="NIB18" s="209"/>
      <c r="NIC18" s="209"/>
      <c r="NID18" s="209"/>
      <c r="NIE18" s="209"/>
      <c r="NIF18" s="209"/>
      <c r="NIG18" s="209"/>
      <c r="NIH18" s="209"/>
      <c r="NII18" s="209"/>
      <c r="NIJ18" s="209"/>
      <c r="NIK18" s="209"/>
      <c r="NIL18" s="209"/>
      <c r="NIM18" s="209"/>
      <c r="NIN18" s="209"/>
      <c r="NIO18" s="209"/>
      <c r="NIP18" s="209"/>
      <c r="NIQ18" s="209"/>
      <c r="NIR18" s="209"/>
      <c r="NIS18" s="209"/>
      <c r="NIT18" s="209"/>
      <c r="NIU18" s="209"/>
      <c r="NIV18" s="209"/>
      <c r="NIW18" s="209"/>
      <c r="NIX18" s="209"/>
      <c r="NIY18" s="209"/>
      <c r="NIZ18" s="209"/>
      <c r="NJA18" s="209"/>
      <c r="NJB18" s="209"/>
      <c r="NJC18" s="209"/>
      <c r="NJD18" s="209"/>
      <c r="NJE18" s="209"/>
      <c r="NJF18" s="209"/>
      <c r="NJG18" s="209"/>
      <c r="NJH18" s="209"/>
      <c r="NJI18" s="209"/>
      <c r="NJJ18" s="209"/>
      <c r="NJK18" s="209"/>
      <c r="NJL18" s="209"/>
      <c r="NJM18" s="209"/>
      <c r="NJN18" s="209"/>
      <c r="NJO18" s="209"/>
      <c r="NJP18" s="209"/>
      <c r="NJQ18" s="209"/>
      <c r="NJR18" s="209"/>
      <c r="NJS18" s="209"/>
      <c r="NJT18" s="209"/>
      <c r="NJU18" s="209"/>
      <c r="NJV18" s="209"/>
      <c r="NJW18" s="209"/>
      <c r="NJX18" s="209"/>
      <c r="NJY18" s="209"/>
      <c r="NJZ18" s="209"/>
      <c r="NKA18" s="209"/>
      <c r="NKB18" s="209"/>
      <c r="NKC18" s="209"/>
      <c r="NKD18" s="209"/>
      <c r="NKE18" s="209"/>
      <c r="NKF18" s="209"/>
      <c r="NKG18" s="209"/>
      <c r="NKH18" s="209"/>
      <c r="NKI18" s="209"/>
      <c r="NKJ18" s="209"/>
      <c r="NKK18" s="209"/>
      <c r="NKL18" s="209"/>
      <c r="NKM18" s="209"/>
      <c r="NKN18" s="209"/>
      <c r="NKO18" s="209"/>
      <c r="NKP18" s="209"/>
      <c r="NKQ18" s="209"/>
      <c r="NKR18" s="209"/>
      <c r="NKS18" s="209"/>
      <c r="NKT18" s="209"/>
      <c r="NKU18" s="209"/>
      <c r="NKV18" s="209"/>
      <c r="NKW18" s="209"/>
      <c r="NKX18" s="209"/>
      <c r="NKY18" s="209"/>
      <c r="NKZ18" s="209"/>
      <c r="NLA18" s="209"/>
      <c r="NLB18" s="209"/>
      <c r="NLC18" s="209"/>
      <c r="NLD18" s="209"/>
      <c r="NLE18" s="209"/>
      <c r="NLF18" s="209"/>
      <c r="NLG18" s="209"/>
      <c r="NLH18" s="209"/>
      <c r="NLI18" s="209"/>
      <c r="NLJ18" s="209"/>
      <c r="NLK18" s="209"/>
      <c r="NLL18" s="209"/>
      <c r="NLM18" s="209"/>
      <c r="NLN18" s="209"/>
      <c r="NLO18" s="209"/>
      <c r="NLP18" s="209"/>
      <c r="NLQ18" s="209"/>
      <c r="NLR18" s="209"/>
      <c r="NLS18" s="209"/>
      <c r="NLT18" s="209"/>
      <c r="NLU18" s="209"/>
      <c r="NLV18" s="209"/>
      <c r="NLW18" s="209"/>
      <c r="NLX18" s="209"/>
      <c r="NLY18" s="209"/>
      <c r="NLZ18" s="209"/>
      <c r="NMA18" s="209"/>
      <c r="NMB18" s="209"/>
      <c r="NMC18" s="209"/>
      <c r="NMD18" s="209"/>
      <c r="NME18" s="209"/>
      <c r="NMF18" s="209"/>
      <c r="NMG18" s="209"/>
      <c r="NMH18" s="209"/>
      <c r="NMI18" s="209"/>
      <c r="NMJ18" s="209"/>
      <c r="NMK18" s="209"/>
      <c r="NML18" s="209"/>
      <c r="NMM18" s="209"/>
      <c r="NMN18" s="209"/>
      <c r="NMO18" s="209"/>
      <c r="NMP18" s="209"/>
      <c r="NMQ18" s="209"/>
      <c r="NMR18" s="209"/>
      <c r="NMS18" s="209"/>
      <c r="NMT18" s="209"/>
      <c r="NMU18" s="209"/>
      <c r="NMV18" s="209"/>
      <c r="NMW18" s="209"/>
      <c r="NMX18" s="209"/>
      <c r="NMY18" s="209"/>
      <c r="NMZ18" s="209"/>
      <c r="NNA18" s="209"/>
      <c r="NNB18" s="209"/>
      <c r="NNC18" s="209"/>
      <c r="NND18" s="209"/>
      <c r="NNE18" s="209"/>
      <c r="NNF18" s="209"/>
      <c r="NNG18" s="209"/>
      <c r="NNH18" s="209"/>
      <c r="NNI18" s="209"/>
      <c r="NNJ18" s="209"/>
      <c r="NNK18" s="209"/>
      <c r="NNL18" s="209"/>
      <c r="NNM18" s="209"/>
      <c r="NNN18" s="209"/>
      <c r="NNO18" s="209"/>
      <c r="NNP18" s="209"/>
      <c r="NNQ18" s="209"/>
      <c r="NNR18" s="209"/>
      <c r="NNS18" s="209"/>
      <c r="NNT18" s="209"/>
      <c r="NNU18" s="209"/>
      <c r="NNV18" s="209"/>
      <c r="NNW18" s="209"/>
      <c r="NNX18" s="209"/>
      <c r="NNY18" s="209"/>
      <c r="NNZ18" s="209"/>
      <c r="NOA18" s="209"/>
      <c r="NOB18" s="209"/>
      <c r="NOC18" s="209"/>
      <c r="NOD18" s="209"/>
      <c r="NOE18" s="209"/>
      <c r="NOF18" s="209"/>
      <c r="NOG18" s="209"/>
      <c r="NOH18" s="209"/>
      <c r="NOI18" s="209"/>
      <c r="NOJ18" s="209"/>
      <c r="NOK18" s="209"/>
      <c r="NOL18" s="209"/>
      <c r="NOM18" s="209"/>
      <c r="NON18" s="209"/>
      <c r="NOO18" s="209"/>
      <c r="NOP18" s="209"/>
      <c r="NOQ18" s="209"/>
      <c r="NOR18" s="209"/>
      <c r="NOS18" s="209"/>
      <c r="NOT18" s="209"/>
      <c r="NOU18" s="209"/>
      <c r="NOV18" s="209"/>
      <c r="NOW18" s="209"/>
      <c r="NOX18" s="209"/>
      <c r="NOY18" s="209"/>
      <c r="NOZ18" s="209"/>
      <c r="NPA18" s="209"/>
      <c r="NPB18" s="209"/>
      <c r="NPC18" s="209"/>
      <c r="NPD18" s="209"/>
      <c r="NPE18" s="209"/>
      <c r="NPF18" s="209"/>
      <c r="NPG18" s="209"/>
      <c r="NPH18" s="209"/>
      <c r="NPI18" s="209"/>
      <c r="NPJ18" s="209"/>
      <c r="NPK18" s="209"/>
      <c r="NPL18" s="209"/>
      <c r="NPM18" s="209"/>
      <c r="NPN18" s="209"/>
      <c r="NPO18" s="209"/>
      <c r="NPP18" s="209"/>
      <c r="NPQ18" s="209"/>
      <c r="NPR18" s="209"/>
      <c r="NPS18" s="209"/>
      <c r="NPT18" s="209"/>
      <c r="NPU18" s="209"/>
      <c r="NPV18" s="209"/>
      <c r="NPW18" s="209"/>
      <c r="NPX18" s="209"/>
      <c r="NPY18" s="209"/>
      <c r="NPZ18" s="209"/>
      <c r="NQA18" s="209"/>
      <c r="NQB18" s="209"/>
      <c r="NQC18" s="209"/>
      <c r="NQD18" s="209"/>
      <c r="NQE18" s="209"/>
      <c r="NQF18" s="209"/>
      <c r="NQG18" s="209"/>
      <c r="NQH18" s="209"/>
      <c r="NQI18" s="209"/>
      <c r="NQJ18" s="209"/>
      <c r="NQK18" s="209"/>
      <c r="NQL18" s="209"/>
      <c r="NQM18" s="209"/>
      <c r="NQN18" s="209"/>
      <c r="NQO18" s="209"/>
      <c r="NQP18" s="209"/>
      <c r="NQQ18" s="209"/>
      <c r="NQR18" s="209"/>
      <c r="NQS18" s="209"/>
      <c r="NQT18" s="209"/>
      <c r="NQU18" s="209"/>
      <c r="NQV18" s="209"/>
      <c r="NQW18" s="209"/>
      <c r="NQX18" s="209"/>
      <c r="NQY18" s="209"/>
      <c r="NQZ18" s="209"/>
      <c r="NRA18" s="209"/>
      <c r="NRB18" s="209"/>
      <c r="NRC18" s="209"/>
      <c r="NRD18" s="209"/>
      <c r="NRE18" s="209"/>
      <c r="NRF18" s="209"/>
      <c r="NRG18" s="209"/>
      <c r="NRH18" s="209"/>
      <c r="NRI18" s="209"/>
      <c r="NRJ18" s="209"/>
      <c r="NRK18" s="209"/>
      <c r="NRL18" s="209"/>
      <c r="NRM18" s="209"/>
      <c r="NRN18" s="209"/>
      <c r="NRO18" s="209"/>
      <c r="NRP18" s="209"/>
      <c r="NRQ18" s="209"/>
      <c r="NRR18" s="209"/>
      <c r="NRS18" s="209"/>
      <c r="NRT18" s="209"/>
      <c r="NRU18" s="209"/>
      <c r="NRV18" s="209"/>
      <c r="NRW18" s="209"/>
      <c r="NRX18" s="209"/>
      <c r="NRY18" s="209"/>
      <c r="NRZ18" s="209"/>
      <c r="NSA18" s="209"/>
      <c r="NSB18" s="209"/>
      <c r="NSC18" s="209"/>
      <c r="NSD18" s="209"/>
      <c r="NSE18" s="209"/>
      <c r="NSF18" s="209"/>
      <c r="NSG18" s="209"/>
      <c r="NSH18" s="209"/>
      <c r="NSI18" s="209"/>
      <c r="NSJ18" s="209"/>
      <c r="NSK18" s="209"/>
      <c r="NSL18" s="209"/>
      <c r="NSM18" s="209"/>
      <c r="NSN18" s="209"/>
      <c r="NSO18" s="209"/>
      <c r="NSP18" s="209"/>
      <c r="NSQ18" s="209"/>
      <c r="NSR18" s="209"/>
      <c r="NSS18" s="209"/>
      <c r="NST18" s="209"/>
      <c r="NSU18" s="209"/>
      <c r="NSV18" s="209"/>
      <c r="NSW18" s="209"/>
      <c r="NSX18" s="209"/>
      <c r="NSY18" s="209"/>
      <c r="NSZ18" s="209"/>
      <c r="NTA18" s="209"/>
      <c r="NTB18" s="209"/>
      <c r="NTC18" s="209"/>
      <c r="NTD18" s="209"/>
      <c r="NTE18" s="209"/>
      <c r="NTF18" s="209"/>
      <c r="NTG18" s="209"/>
      <c r="NTH18" s="209"/>
      <c r="NTI18" s="209"/>
      <c r="NTJ18" s="209"/>
      <c r="NTK18" s="209"/>
      <c r="NTL18" s="209"/>
      <c r="NTM18" s="209"/>
      <c r="NTN18" s="209"/>
      <c r="NTO18" s="209"/>
      <c r="NTP18" s="209"/>
      <c r="NTQ18" s="209"/>
      <c r="NTR18" s="209"/>
      <c r="NTS18" s="209"/>
      <c r="NTT18" s="209"/>
      <c r="NTU18" s="209"/>
      <c r="NTV18" s="209"/>
      <c r="NTW18" s="209"/>
      <c r="NTX18" s="209"/>
      <c r="NTY18" s="209"/>
      <c r="NTZ18" s="209"/>
      <c r="NUA18" s="209"/>
      <c r="NUB18" s="209"/>
      <c r="NUC18" s="209"/>
      <c r="NUD18" s="209"/>
      <c r="NUE18" s="209"/>
      <c r="NUF18" s="209"/>
      <c r="NUG18" s="209"/>
      <c r="NUH18" s="209"/>
      <c r="NUI18" s="209"/>
      <c r="NUJ18" s="209"/>
      <c r="NUK18" s="209"/>
      <c r="NUL18" s="209"/>
      <c r="NUM18" s="209"/>
      <c r="NUN18" s="209"/>
      <c r="NUO18" s="209"/>
      <c r="NUP18" s="209"/>
      <c r="NUQ18" s="209"/>
      <c r="NUR18" s="209"/>
      <c r="NUS18" s="209"/>
      <c r="NUT18" s="209"/>
      <c r="NUU18" s="209"/>
      <c r="NUV18" s="209"/>
      <c r="NUW18" s="209"/>
      <c r="NUX18" s="209"/>
      <c r="NUY18" s="209"/>
      <c r="NUZ18" s="209"/>
      <c r="NVA18" s="209"/>
      <c r="NVB18" s="209"/>
      <c r="NVC18" s="209"/>
      <c r="NVD18" s="209"/>
      <c r="NVE18" s="209"/>
      <c r="NVF18" s="209"/>
      <c r="NVG18" s="209"/>
      <c r="NVH18" s="209"/>
      <c r="NVI18" s="209"/>
      <c r="NVJ18" s="209"/>
      <c r="NVK18" s="209"/>
      <c r="NVL18" s="209"/>
      <c r="NVM18" s="209"/>
      <c r="NVN18" s="209"/>
      <c r="NVO18" s="209"/>
      <c r="NVP18" s="209"/>
      <c r="NVQ18" s="209"/>
      <c r="NVR18" s="209"/>
      <c r="NVS18" s="209"/>
      <c r="NVT18" s="209"/>
      <c r="NVU18" s="209"/>
      <c r="NVV18" s="209"/>
      <c r="NVW18" s="209"/>
      <c r="NVX18" s="209"/>
      <c r="NVY18" s="209"/>
      <c r="NVZ18" s="209"/>
      <c r="NWA18" s="209"/>
      <c r="NWB18" s="209"/>
      <c r="NWC18" s="209"/>
      <c r="NWD18" s="209"/>
      <c r="NWE18" s="209"/>
      <c r="NWF18" s="209"/>
      <c r="NWG18" s="209"/>
      <c r="NWH18" s="209"/>
      <c r="NWI18" s="209"/>
      <c r="NWJ18" s="209"/>
      <c r="NWK18" s="209"/>
      <c r="NWL18" s="209"/>
      <c r="NWM18" s="209"/>
      <c r="NWN18" s="209"/>
      <c r="NWO18" s="209"/>
      <c r="NWP18" s="209"/>
      <c r="NWQ18" s="209"/>
      <c r="NWR18" s="209"/>
      <c r="NWS18" s="209"/>
      <c r="NWT18" s="209"/>
      <c r="NWU18" s="209"/>
      <c r="NWV18" s="209"/>
      <c r="NWW18" s="209"/>
      <c r="NWX18" s="209"/>
      <c r="NWY18" s="209"/>
      <c r="NWZ18" s="209"/>
      <c r="NXA18" s="209"/>
      <c r="NXB18" s="209"/>
      <c r="NXC18" s="209"/>
      <c r="NXD18" s="209"/>
      <c r="NXE18" s="209"/>
      <c r="NXF18" s="209"/>
      <c r="NXG18" s="209"/>
      <c r="NXH18" s="209"/>
      <c r="NXI18" s="209"/>
      <c r="NXJ18" s="209"/>
      <c r="NXK18" s="209"/>
      <c r="NXL18" s="209"/>
      <c r="NXM18" s="209"/>
      <c r="NXN18" s="209"/>
      <c r="NXO18" s="209"/>
      <c r="NXP18" s="209"/>
      <c r="NXQ18" s="209"/>
      <c r="NXR18" s="209"/>
      <c r="NXS18" s="209"/>
      <c r="NXT18" s="209"/>
      <c r="NXU18" s="209"/>
      <c r="NXV18" s="209"/>
      <c r="NXW18" s="209"/>
      <c r="NXX18" s="209"/>
      <c r="NXY18" s="209"/>
      <c r="NXZ18" s="209"/>
      <c r="NYA18" s="209"/>
      <c r="NYB18" s="209"/>
      <c r="NYC18" s="209"/>
      <c r="NYD18" s="209"/>
      <c r="NYE18" s="209"/>
      <c r="NYF18" s="209"/>
      <c r="NYG18" s="209"/>
      <c r="NYH18" s="209"/>
      <c r="NYI18" s="209"/>
      <c r="NYJ18" s="209"/>
      <c r="NYK18" s="209"/>
      <c r="NYL18" s="209"/>
      <c r="NYM18" s="209"/>
      <c r="NYN18" s="209"/>
      <c r="NYO18" s="209"/>
      <c r="NYP18" s="209"/>
      <c r="NYQ18" s="209"/>
      <c r="NYR18" s="209"/>
      <c r="NYS18" s="209"/>
      <c r="NYT18" s="209"/>
      <c r="NYU18" s="209"/>
      <c r="NYV18" s="209"/>
      <c r="NYW18" s="209"/>
      <c r="NYX18" s="209"/>
      <c r="NYY18" s="209"/>
      <c r="NYZ18" s="209"/>
      <c r="NZA18" s="209"/>
      <c r="NZB18" s="209"/>
      <c r="NZC18" s="209"/>
      <c r="NZD18" s="209"/>
      <c r="NZE18" s="209"/>
      <c r="NZF18" s="209"/>
      <c r="NZG18" s="209"/>
      <c r="NZH18" s="209"/>
      <c r="NZI18" s="209"/>
      <c r="NZJ18" s="209"/>
      <c r="NZK18" s="209"/>
      <c r="NZL18" s="209"/>
      <c r="NZM18" s="209"/>
      <c r="NZN18" s="209"/>
      <c r="NZO18" s="209"/>
      <c r="NZP18" s="209"/>
      <c r="NZQ18" s="209"/>
      <c r="NZR18" s="209"/>
      <c r="NZS18" s="209"/>
      <c r="NZT18" s="209"/>
      <c r="NZU18" s="209"/>
      <c r="NZV18" s="209"/>
      <c r="NZW18" s="209"/>
      <c r="NZX18" s="209"/>
      <c r="NZY18" s="209"/>
      <c r="NZZ18" s="209"/>
      <c r="OAA18" s="209"/>
      <c r="OAB18" s="209"/>
      <c r="OAC18" s="209"/>
      <c r="OAD18" s="209"/>
      <c r="OAE18" s="209"/>
      <c r="OAF18" s="209"/>
      <c r="OAG18" s="209"/>
      <c r="OAH18" s="209"/>
      <c r="OAI18" s="209"/>
      <c r="OAJ18" s="209"/>
      <c r="OAK18" s="209"/>
      <c r="OAL18" s="209"/>
      <c r="OAM18" s="209"/>
      <c r="OAN18" s="209"/>
      <c r="OAO18" s="209"/>
      <c r="OAP18" s="209"/>
      <c r="OAQ18" s="209"/>
      <c r="OAR18" s="209"/>
      <c r="OAS18" s="209"/>
      <c r="OAT18" s="209"/>
      <c r="OAU18" s="209"/>
      <c r="OAV18" s="209"/>
      <c r="OAW18" s="209"/>
      <c r="OAX18" s="209"/>
      <c r="OAY18" s="209"/>
      <c r="OAZ18" s="209"/>
      <c r="OBA18" s="209"/>
      <c r="OBB18" s="209"/>
      <c r="OBC18" s="209"/>
      <c r="OBD18" s="209"/>
      <c r="OBE18" s="209"/>
      <c r="OBF18" s="209"/>
      <c r="OBG18" s="209"/>
      <c r="OBH18" s="209"/>
      <c r="OBI18" s="209"/>
      <c r="OBJ18" s="209"/>
      <c r="OBK18" s="209"/>
      <c r="OBL18" s="209"/>
      <c r="OBM18" s="209"/>
      <c r="OBN18" s="209"/>
      <c r="OBO18" s="209"/>
      <c r="OBP18" s="209"/>
      <c r="OBQ18" s="209"/>
      <c r="OBR18" s="209"/>
      <c r="OBS18" s="209"/>
      <c r="OBT18" s="209"/>
      <c r="OBU18" s="209"/>
      <c r="OBV18" s="209"/>
      <c r="OBW18" s="209"/>
      <c r="OBX18" s="209"/>
      <c r="OBY18" s="209"/>
      <c r="OBZ18" s="209"/>
      <c r="OCA18" s="209"/>
      <c r="OCB18" s="209"/>
      <c r="OCC18" s="209"/>
      <c r="OCD18" s="209"/>
      <c r="OCE18" s="209"/>
      <c r="OCF18" s="209"/>
      <c r="OCG18" s="209"/>
      <c r="OCH18" s="209"/>
      <c r="OCI18" s="209"/>
      <c r="OCJ18" s="209"/>
      <c r="OCK18" s="209"/>
      <c r="OCL18" s="209"/>
      <c r="OCM18" s="209"/>
      <c r="OCN18" s="209"/>
      <c r="OCO18" s="209"/>
      <c r="OCP18" s="209"/>
      <c r="OCQ18" s="209"/>
      <c r="OCR18" s="209"/>
      <c r="OCS18" s="209"/>
      <c r="OCT18" s="209"/>
      <c r="OCU18" s="209"/>
      <c r="OCV18" s="209"/>
      <c r="OCW18" s="209"/>
      <c r="OCX18" s="209"/>
      <c r="OCY18" s="209"/>
      <c r="OCZ18" s="209"/>
      <c r="ODA18" s="209"/>
      <c r="ODB18" s="209"/>
      <c r="ODC18" s="209"/>
      <c r="ODD18" s="209"/>
      <c r="ODE18" s="209"/>
      <c r="ODF18" s="209"/>
      <c r="ODG18" s="209"/>
      <c r="ODH18" s="209"/>
      <c r="ODI18" s="209"/>
      <c r="ODJ18" s="209"/>
      <c r="ODK18" s="209"/>
      <c r="ODL18" s="209"/>
      <c r="ODM18" s="209"/>
      <c r="ODN18" s="209"/>
      <c r="ODO18" s="209"/>
      <c r="ODP18" s="209"/>
      <c r="ODQ18" s="209"/>
      <c r="ODR18" s="209"/>
      <c r="ODS18" s="209"/>
      <c r="ODT18" s="209"/>
      <c r="ODU18" s="209"/>
      <c r="ODV18" s="209"/>
      <c r="ODW18" s="209"/>
      <c r="ODX18" s="209"/>
      <c r="ODY18" s="209"/>
      <c r="ODZ18" s="209"/>
      <c r="OEA18" s="209"/>
      <c r="OEB18" s="209"/>
      <c r="OEC18" s="209"/>
      <c r="OED18" s="209"/>
      <c r="OEE18" s="209"/>
      <c r="OEF18" s="209"/>
      <c r="OEG18" s="209"/>
      <c r="OEH18" s="209"/>
      <c r="OEI18" s="209"/>
      <c r="OEJ18" s="209"/>
      <c r="OEK18" s="209"/>
      <c r="OEL18" s="209"/>
      <c r="OEM18" s="209"/>
      <c r="OEN18" s="209"/>
      <c r="OEO18" s="209"/>
      <c r="OEP18" s="209"/>
      <c r="OEQ18" s="209"/>
      <c r="OER18" s="209"/>
      <c r="OES18" s="209"/>
      <c r="OET18" s="209"/>
      <c r="OEU18" s="209"/>
      <c r="OEV18" s="209"/>
      <c r="OEW18" s="209"/>
      <c r="OEX18" s="209"/>
      <c r="OEY18" s="209"/>
      <c r="OEZ18" s="209"/>
      <c r="OFA18" s="209"/>
      <c r="OFB18" s="209"/>
      <c r="OFC18" s="209"/>
      <c r="OFD18" s="209"/>
      <c r="OFE18" s="209"/>
      <c r="OFF18" s="209"/>
      <c r="OFG18" s="209"/>
      <c r="OFH18" s="209"/>
      <c r="OFI18" s="209"/>
      <c r="OFJ18" s="209"/>
      <c r="OFK18" s="209"/>
      <c r="OFL18" s="209"/>
      <c r="OFM18" s="209"/>
      <c r="OFN18" s="209"/>
      <c r="OFO18" s="209"/>
      <c r="OFP18" s="209"/>
      <c r="OFQ18" s="209"/>
      <c r="OFR18" s="209"/>
      <c r="OFS18" s="209"/>
      <c r="OFT18" s="209"/>
      <c r="OFU18" s="209"/>
      <c r="OFV18" s="209"/>
      <c r="OFW18" s="209"/>
      <c r="OFX18" s="209"/>
      <c r="OFY18" s="209"/>
      <c r="OFZ18" s="209"/>
      <c r="OGA18" s="209"/>
      <c r="OGB18" s="209"/>
      <c r="OGC18" s="209"/>
      <c r="OGD18" s="209"/>
      <c r="OGE18" s="209"/>
      <c r="OGF18" s="209"/>
      <c r="OGG18" s="209"/>
      <c r="OGH18" s="209"/>
      <c r="OGI18" s="209"/>
      <c r="OGJ18" s="209"/>
      <c r="OGK18" s="209"/>
      <c r="OGL18" s="209"/>
      <c r="OGM18" s="209"/>
      <c r="OGN18" s="209"/>
      <c r="OGO18" s="209"/>
      <c r="OGP18" s="209"/>
      <c r="OGQ18" s="209"/>
      <c r="OGR18" s="209"/>
      <c r="OGS18" s="209"/>
      <c r="OGT18" s="209"/>
      <c r="OGU18" s="209"/>
      <c r="OGV18" s="209"/>
      <c r="OGW18" s="209"/>
      <c r="OGX18" s="209"/>
      <c r="OGY18" s="209"/>
      <c r="OGZ18" s="209"/>
      <c r="OHA18" s="209"/>
      <c r="OHB18" s="209"/>
      <c r="OHC18" s="209"/>
      <c r="OHD18" s="209"/>
      <c r="OHE18" s="209"/>
      <c r="OHF18" s="209"/>
      <c r="OHG18" s="209"/>
      <c r="OHH18" s="209"/>
      <c r="OHI18" s="209"/>
      <c r="OHJ18" s="209"/>
      <c r="OHK18" s="209"/>
      <c r="OHL18" s="209"/>
      <c r="OHM18" s="209"/>
      <c r="OHN18" s="209"/>
      <c r="OHO18" s="209"/>
      <c r="OHP18" s="209"/>
      <c r="OHQ18" s="209"/>
      <c r="OHR18" s="209"/>
      <c r="OHS18" s="209"/>
      <c r="OHT18" s="209"/>
      <c r="OHU18" s="209"/>
      <c r="OHV18" s="209"/>
      <c r="OHW18" s="209"/>
      <c r="OHX18" s="209"/>
      <c r="OHY18" s="209"/>
      <c r="OHZ18" s="209"/>
      <c r="OIA18" s="209"/>
      <c r="OIB18" s="209"/>
      <c r="OIC18" s="209"/>
      <c r="OID18" s="209"/>
      <c r="OIE18" s="209"/>
      <c r="OIF18" s="209"/>
      <c r="OIG18" s="209"/>
      <c r="OIH18" s="209"/>
      <c r="OII18" s="209"/>
      <c r="OIJ18" s="209"/>
      <c r="OIK18" s="209"/>
      <c r="OIL18" s="209"/>
      <c r="OIM18" s="209"/>
      <c r="OIN18" s="209"/>
      <c r="OIO18" s="209"/>
      <c r="OIP18" s="209"/>
      <c r="OIQ18" s="209"/>
      <c r="OIR18" s="209"/>
      <c r="OIS18" s="209"/>
      <c r="OIT18" s="209"/>
      <c r="OIU18" s="209"/>
      <c r="OIV18" s="209"/>
      <c r="OIW18" s="209"/>
      <c r="OIX18" s="209"/>
      <c r="OIY18" s="209"/>
      <c r="OIZ18" s="209"/>
      <c r="OJA18" s="209"/>
      <c r="OJB18" s="209"/>
      <c r="OJC18" s="209"/>
      <c r="OJD18" s="209"/>
      <c r="OJE18" s="209"/>
      <c r="OJF18" s="209"/>
      <c r="OJG18" s="209"/>
      <c r="OJH18" s="209"/>
      <c r="OJI18" s="209"/>
      <c r="OJJ18" s="209"/>
      <c r="OJK18" s="209"/>
      <c r="OJL18" s="209"/>
      <c r="OJM18" s="209"/>
      <c r="OJN18" s="209"/>
      <c r="OJO18" s="209"/>
      <c r="OJP18" s="209"/>
      <c r="OJQ18" s="209"/>
      <c r="OJR18" s="209"/>
      <c r="OJS18" s="209"/>
      <c r="OJT18" s="209"/>
      <c r="OJU18" s="209"/>
      <c r="OJV18" s="209"/>
      <c r="OJW18" s="209"/>
      <c r="OJX18" s="209"/>
      <c r="OJY18" s="209"/>
      <c r="OJZ18" s="209"/>
      <c r="OKA18" s="209"/>
      <c r="OKB18" s="209"/>
      <c r="OKC18" s="209"/>
      <c r="OKD18" s="209"/>
      <c r="OKE18" s="209"/>
      <c r="OKF18" s="209"/>
      <c r="OKG18" s="209"/>
      <c r="OKH18" s="209"/>
      <c r="OKI18" s="209"/>
      <c r="OKJ18" s="209"/>
      <c r="OKK18" s="209"/>
      <c r="OKL18" s="209"/>
      <c r="OKM18" s="209"/>
      <c r="OKN18" s="209"/>
      <c r="OKO18" s="209"/>
      <c r="OKP18" s="209"/>
      <c r="OKQ18" s="209"/>
      <c r="OKR18" s="209"/>
      <c r="OKS18" s="209"/>
      <c r="OKT18" s="209"/>
      <c r="OKU18" s="209"/>
      <c r="OKV18" s="209"/>
      <c r="OKW18" s="209"/>
      <c r="OKX18" s="209"/>
      <c r="OKY18" s="209"/>
      <c r="OKZ18" s="209"/>
      <c r="OLA18" s="209"/>
      <c r="OLB18" s="209"/>
      <c r="OLC18" s="209"/>
      <c r="OLD18" s="209"/>
      <c r="OLE18" s="209"/>
      <c r="OLF18" s="209"/>
      <c r="OLG18" s="209"/>
      <c r="OLH18" s="209"/>
      <c r="OLI18" s="209"/>
      <c r="OLJ18" s="209"/>
      <c r="OLK18" s="209"/>
      <c r="OLL18" s="209"/>
      <c r="OLM18" s="209"/>
      <c r="OLN18" s="209"/>
      <c r="OLO18" s="209"/>
      <c r="OLP18" s="209"/>
      <c r="OLQ18" s="209"/>
      <c r="OLR18" s="209"/>
      <c r="OLS18" s="209"/>
      <c r="OLT18" s="209"/>
      <c r="OLU18" s="209"/>
      <c r="OLV18" s="209"/>
      <c r="OLW18" s="209"/>
      <c r="OLX18" s="209"/>
      <c r="OLY18" s="209"/>
      <c r="OLZ18" s="209"/>
      <c r="OMA18" s="209"/>
      <c r="OMB18" s="209"/>
      <c r="OMC18" s="209"/>
      <c r="OMD18" s="209"/>
      <c r="OME18" s="209"/>
      <c r="OMF18" s="209"/>
      <c r="OMG18" s="209"/>
      <c r="OMH18" s="209"/>
      <c r="OMI18" s="209"/>
      <c r="OMJ18" s="209"/>
      <c r="OMK18" s="209"/>
      <c r="OML18" s="209"/>
      <c r="OMM18" s="209"/>
      <c r="OMN18" s="209"/>
      <c r="OMO18" s="209"/>
      <c r="OMP18" s="209"/>
      <c r="OMQ18" s="209"/>
      <c r="OMR18" s="209"/>
      <c r="OMS18" s="209"/>
      <c r="OMT18" s="209"/>
      <c r="OMU18" s="209"/>
      <c r="OMV18" s="209"/>
      <c r="OMW18" s="209"/>
      <c r="OMX18" s="209"/>
      <c r="OMY18" s="209"/>
      <c r="OMZ18" s="209"/>
      <c r="ONA18" s="209"/>
      <c r="ONB18" s="209"/>
      <c r="ONC18" s="209"/>
      <c r="OND18" s="209"/>
      <c r="ONE18" s="209"/>
      <c r="ONF18" s="209"/>
      <c r="ONG18" s="209"/>
      <c r="ONH18" s="209"/>
      <c r="ONI18" s="209"/>
      <c r="ONJ18" s="209"/>
      <c r="ONK18" s="209"/>
      <c r="ONL18" s="209"/>
      <c r="ONM18" s="209"/>
      <c r="ONN18" s="209"/>
      <c r="ONO18" s="209"/>
      <c r="ONP18" s="209"/>
      <c r="ONQ18" s="209"/>
      <c r="ONR18" s="209"/>
      <c r="ONS18" s="209"/>
      <c r="ONT18" s="209"/>
      <c r="ONU18" s="209"/>
      <c r="ONV18" s="209"/>
      <c r="ONW18" s="209"/>
      <c r="ONX18" s="209"/>
      <c r="ONY18" s="209"/>
      <c r="ONZ18" s="209"/>
      <c r="OOA18" s="209"/>
      <c r="OOB18" s="209"/>
      <c r="OOC18" s="209"/>
      <c r="OOD18" s="209"/>
      <c r="OOE18" s="209"/>
      <c r="OOF18" s="209"/>
      <c r="OOG18" s="209"/>
      <c r="OOH18" s="209"/>
      <c r="OOI18" s="209"/>
      <c r="OOJ18" s="209"/>
      <c r="OOK18" s="209"/>
      <c r="OOL18" s="209"/>
      <c r="OOM18" s="209"/>
      <c r="OON18" s="209"/>
      <c r="OOO18" s="209"/>
      <c r="OOP18" s="209"/>
      <c r="OOQ18" s="209"/>
      <c r="OOR18" s="209"/>
      <c r="OOS18" s="209"/>
      <c r="OOT18" s="209"/>
      <c r="OOU18" s="209"/>
      <c r="OOV18" s="209"/>
      <c r="OOW18" s="209"/>
      <c r="OOX18" s="209"/>
      <c r="OOY18" s="209"/>
      <c r="OOZ18" s="209"/>
      <c r="OPA18" s="209"/>
      <c r="OPB18" s="209"/>
      <c r="OPC18" s="209"/>
      <c r="OPD18" s="209"/>
      <c r="OPE18" s="209"/>
      <c r="OPF18" s="209"/>
      <c r="OPG18" s="209"/>
      <c r="OPH18" s="209"/>
      <c r="OPI18" s="209"/>
      <c r="OPJ18" s="209"/>
      <c r="OPK18" s="209"/>
      <c r="OPL18" s="209"/>
      <c r="OPM18" s="209"/>
      <c r="OPN18" s="209"/>
      <c r="OPO18" s="209"/>
      <c r="OPP18" s="209"/>
      <c r="OPQ18" s="209"/>
      <c r="OPR18" s="209"/>
      <c r="OPS18" s="209"/>
      <c r="OPT18" s="209"/>
      <c r="OPU18" s="209"/>
      <c r="OPV18" s="209"/>
      <c r="OPW18" s="209"/>
      <c r="OPX18" s="209"/>
      <c r="OPY18" s="209"/>
      <c r="OPZ18" s="209"/>
      <c r="OQA18" s="209"/>
      <c r="OQB18" s="209"/>
      <c r="OQC18" s="209"/>
      <c r="OQD18" s="209"/>
      <c r="OQE18" s="209"/>
      <c r="OQF18" s="209"/>
      <c r="OQG18" s="209"/>
      <c r="OQH18" s="209"/>
      <c r="OQI18" s="209"/>
      <c r="OQJ18" s="209"/>
      <c r="OQK18" s="209"/>
      <c r="OQL18" s="209"/>
      <c r="OQM18" s="209"/>
      <c r="OQN18" s="209"/>
      <c r="OQO18" s="209"/>
      <c r="OQP18" s="209"/>
      <c r="OQQ18" s="209"/>
      <c r="OQR18" s="209"/>
      <c r="OQS18" s="209"/>
      <c r="OQT18" s="209"/>
      <c r="OQU18" s="209"/>
      <c r="OQV18" s="209"/>
      <c r="OQW18" s="209"/>
      <c r="OQX18" s="209"/>
      <c r="OQY18" s="209"/>
      <c r="OQZ18" s="209"/>
      <c r="ORA18" s="209"/>
      <c r="ORB18" s="209"/>
      <c r="ORC18" s="209"/>
      <c r="ORD18" s="209"/>
      <c r="ORE18" s="209"/>
      <c r="ORF18" s="209"/>
      <c r="ORG18" s="209"/>
      <c r="ORH18" s="209"/>
      <c r="ORI18" s="209"/>
      <c r="ORJ18" s="209"/>
      <c r="ORK18" s="209"/>
      <c r="ORL18" s="209"/>
      <c r="ORM18" s="209"/>
      <c r="ORN18" s="209"/>
      <c r="ORO18" s="209"/>
      <c r="ORP18" s="209"/>
      <c r="ORQ18" s="209"/>
      <c r="ORR18" s="209"/>
      <c r="ORS18" s="209"/>
      <c r="ORT18" s="209"/>
      <c r="ORU18" s="209"/>
      <c r="ORV18" s="209"/>
      <c r="ORW18" s="209"/>
      <c r="ORX18" s="209"/>
      <c r="ORY18" s="209"/>
      <c r="ORZ18" s="209"/>
      <c r="OSA18" s="209"/>
      <c r="OSB18" s="209"/>
      <c r="OSC18" s="209"/>
      <c r="OSD18" s="209"/>
      <c r="OSE18" s="209"/>
      <c r="OSF18" s="209"/>
      <c r="OSG18" s="209"/>
      <c r="OSH18" s="209"/>
      <c r="OSI18" s="209"/>
      <c r="OSJ18" s="209"/>
      <c r="OSK18" s="209"/>
      <c r="OSL18" s="209"/>
      <c r="OSM18" s="209"/>
      <c r="OSN18" s="209"/>
      <c r="OSO18" s="209"/>
      <c r="OSP18" s="209"/>
      <c r="OSQ18" s="209"/>
      <c r="OSR18" s="209"/>
      <c r="OSS18" s="209"/>
      <c r="OST18" s="209"/>
      <c r="OSU18" s="209"/>
      <c r="OSV18" s="209"/>
      <c r="OSW18" s="209"/>
      <c r="OSX18" s="209"/>
      <c r="OSY18" s="209"/>
      <c r="OSZ18" s="209"/>
      <c r="OTA18" s="209"/>
      <c r="OTB18" s="209"/>
      <c r="OTC18" s="209"/>
      <c r="OTD18" s="209"/>
      <c r="OTE18" s="209"/>
      <c r="OTF18" s="209"/>
      <c r="OTG18" s="209"/>
      <c r="OTH18" s="209"/>
      <c r="OTI18" s="209"/>
      <c r="OTJ18" s="209"/>
      <c r="OTK18" s="209"/>
      <c r="OTL18" s="209"/>
      <c r="OTM18" s="209"/>
      <c r="OTN18" s="209"/>
      <c r="OTO18" s="209"/>
      <c r="OTP18" s="209"/>
      <c r="OTQ18" s="209"/>
      <c r="OTR18" s="209"/>
      <c r="OTS18" s="209"/>
      <c r="OTT18" s="209"/>
      <c r="OTU18" s="209"/>
      <c r="OTV18" s="209"/>
      <c r="OTW18" s="209"/>
      <c r="OTX18" s="209"/>
      <c r="OTY18" s="209"/>
      <c r="OTZ18" s="209"/>
      <c r="OUA18" s="209"/>
      <c r="OUB18" s="209"/>
      <c r="OUC18" s="209"/>
      <c r="OUD18" s="209"/>
      <c r="OUE18" s="209"/>
      <c r="OUF18" s="209"/>
      <c r="OUG18" s="209"/>
      <c r="OUH18" s="209"/>
      <c r="OUI18" s="209"/>
      <c r="OUJ18" s="209"/>
      <c r="OUK18" s="209"/>
      <c r="OUL18" s="209"/>
      <c r="OUM18" s="209"/>
      <c r="OUN18" s="209"/>
      <c r="OUO18" s="209"/>
      <c r="OUP18" s="209"/>
      <c r="OUQ18" s="209"/>
      <c r="OUR18" s="209"/>
      <c r="OUS18" s="209"/>
      <c r="OUT18" s="209"/>
      <c r="OUU18" s="209"/>
      <c r="OUV18" s="209"/>
      <c r="OUW18" s="209"/>
      <c r="OUX18" s="209"/>
      <c r="OUY18" s="209"/>
      <c r="OUZ18" s="209"/>
      <c r="OVA18" s="209"/>
      <c r="OVB18" s="209"/>
      <c r="OVC18" s="209"/>
      <c r="OVD18" s="209"/>
      <c r="OVE18" s="209"/>
      <c r="OVF18" s="209"/>
      <c r="OVG18" s="209"/>
      <c r="OVH18" s="209"/>
      <c r="OVI18" s="209"/>
      <c r="OVJ18" s="209"/>
      <c r="OVK18" s="209"/>
      <c r="OVL18" s="209"/>
      <c r="OVM18" s="209"/>
      <c r="OVN18" s="209"/>
      <c r="OVO18" s="209"/>
      <c r="OVP18" s="209"/>
      <c r="OVQ18" s="209"/>
      <c r="OVR18" s="209"/>
      <c r="OVS18" s="209"/>
      <c r="OVT18" s="209"/>
      <c r="OVU18" s="209"/>
      <c r="OVV18" s="209"/>
      <c r="OVW18" s="209"/>
      <c r="OVX18" s="209"/>
      <c r="OVY18" s="209"/>
      <c r="OVZ18" s="209"/>
      <c r="OWA18" s="209"/>
      <c r="OWB18" s="209"/>
      <c r="OWC18" s="209"/>
      <c r="OWD18" s="209"/>
      <c r="OWE18" s="209"/>
      <c r="OWF18" s="209"/>
      <c r="OWG18" s="209"/>
      <c r="OWH18" s="209"/>
      <c r="OWI18" s="209"/>
      <c r="OWJ18" s="209"/>
      <c r="OWK18" s="209"/>
      <c r="OWL18" s="209"/>
      <c r="OWM18" s="209"/>
      <c r="OWN18" s="209"/>
      <c r="OWO18" s="209"/>
      <c r="OWP18" s="209"/>
      <c r="OWQ18" s="209"/>
      <c r="OWR18" s="209"/>
      <c r="OWS18" s="209"/>
      <c r="OWT18" s="209"/>
      <c r="OWU18" s="209"/>
      <c r="OWV18" s="209"/>
      <c r="OWW18" s="209"/>
      <c r="OWX18" s="209"/>
      <c r="OWY18" s="209"/>
      <c r="OWZ18" s="209"/>
      <c r="OXA18" s="209"/>
      <c r="OXB18" s="209"/>
      <c r="OXC18" s="209"/>
      <c r="OXD18" s="209"/>
      <c r="OXE18" s="209"/>
      <c r="OXF18" s="209"/>
      <c r="OXG18" s="209"/>
      <c r="OXH18" s="209"/>
      <c r="OXI18" s="209"/>
      <c r="OXJ18" s="209"/>
      <c r="OXK18" s="209"/>
      <c r="OXL18" s="209"/>
      <c r="OXM18" s="209"/>
      <c r="OXN18" s="209"/>
      <c r="OXO18" s="209"/>
      <c r="OXP18" s="209"/>
      <c r="OXQ18" s="209"/>
      <c r="OXR18" s="209"/>
      <c r="OXS18" s="209"/>
      <c r="OXT18" s="209"/>
      <c r="OXU18" s="209"/>
      <c r="OXV18" s="209"/>
      <c r="OXW18" s="209"/>
      <c r="OXX18" s="209"/>
      <c r="OXY18" s="209"/>
      <c r="OXZ18" s="209"/>
      <c r="OYA18" s="209"/>
      <c r="OYB18" s="209"/>
      <c r="OYC18" s="209"/>
      <c r="OYD18" s="209"/>
      <c r="OYE18" s="209"/>
      <c r="OYF18" s="209"/>
      <c r="OYG18" s="209"/>
      <c r="OYH18" s="209"/>
      <c r="OYI18" s="209"/>
      <c r="OYJ18" s="209"/>
      <c r="OYK18" s="209"/>
      <c r="OYL18" s="209"/>
      <c r="OYM18" s="209"/>
      <c r="OYN18" s="209"/>
      <c r="OYO18" s="209"/>
      <c r="OYP18" s="209"/>
      <c r="OYQ18" s="209"/>
      <c r="OYR18" s="209"/>
      <c r="OYS18" s="209"/>
      <c r="OYT18" s="209"/>
      <c r="OYU18" s="209"/>
      <c r="OYV18" s="209"/>
      <c r="OYW18" s="209"/>
      <c r="OYX18" s="209"/>
      <c r="OYY18" s="209"/>
      <c r="OYZ18" s="209"/>
      <c r="OZA18" s="209"/>
      <c r="OZB18" s="209"/>
      <c r="OZC18" s="209"/>
      <c r="OZD18" s="209"/>
      <c r="OZE18" s="209"/>
      <c r="OZF18" s="209"/>
      <c r="OZG18" s="209"/>
      <c r="OZH18" s="209"/>
      <c r="OZI18" s="209"/>
      <c r="OZJ18" s="209"/>
      <c r="OZK18" s="209"/>
      <c r="OZL18" s="209"/>
      <c r="OZM18" s="209"/>
      <c r="OZN18" s="209"/>
      <c r="OZO18" s="209"/>
      <c r="OZP18" s="209"/>
      <c r="OZQ18" s="209"/>
      <c r="OZR18" s="209"/>
      <c r="OZS18" s="209"/>
      <c r="OZT18" s="209"/>
      <c r="OZU18" s="209"/>
      <c r="OZV18" s="209"/>
      <c r="OZW18" s="209"/>
      <c r="OZX18" s="209"/>
      <c r="OZY18" s="209"/>
      <c r="OZZ18" s="209"/>
      <c r="PAA18" s="209"/>
      <c r="PAB18" s="209"/>
      <c r="PAC18" s="209"/>
      <c r="PAD18" s="209"/>
      <c r="PAE18" s="209"/>
      <c r="PAF18" s="209"/>
      <c r="PAG18" s="209"/>
      <c r="PAH18" s="209"/>
      <c r="PAI18" s="209"/>
      <c r="PAJ18" s="209"/>
      <c r="PAK18" s="209"/>
      <c r="PAL18" s="209"/>
      <c r="PAM18" s="209"/>
      <c r="PAN18" s="209"/>
      <c r="PAO18" s="209"/>
      <c r="PAP18" s="209"/>
      <c r="PAQ18" s="209"/>
      <c r="PAR18" s="209"/>
      <c r="PAS18" s="209"/>
      <c r="PAT18" s="209"/>
      <c r="PAU18" s="209"/>
      <c r="PAV18" s="209"/>
      <c r="PAW18" s="209"/>
      <c r="PAX18" s="209"/>
      <c r="PAY18" s="209"/>
      <c r="PAZ18" s="209"/>
      <c r="PBA18" s="209"/>
      <c r="PBB18" s="209"/>
      <c r="PBC18" s="209"/>
      <c r="PBD18" s="209"/>
      <c r="PBE18" s="209"/>
      <c r="PBF18" s="209"/>
      <c r="PBG18" s="209"/>
      <c r="PBH18" s="209"/>
      <c r="PBI18" s="209"/>
      <c r="PBJ18" s="209"/>
      <c r="PBK18" s="209"/>
      <c r="PBL18" s="209"/>
      <c r="PBM18" s="209"/>
      <c r="PBN18" s="209"/>
      <c r="PBO18" s="209"/>
      <c r="PBP18" s="209"/>
      <c r="PBQ18" s="209"/>
      <c r="PBR18" s="209"/>
      <c r="PBS18" s="209"/>
      <c r="PBT18" s="209"/>
      <c r="PBU18" s="209"/>
      <c r="PBV18" s="209"/>
      <c r="PBW18" s="209"/>
      <c r="PBX18" s="209"/>
      <c r="PBY18" s="209"/>
      <c r="PBZ18" s="209"/>
      <c r="PCA18" s="209"/>
      <c r="PCB18" s="209"/>
      <c r="PCC18" s="209"/>
      <c r="PCD18" s="209"/>
      <c r="PCE18" s="209"/>
      <c r="PCF18" s="209"/>
      <c r="PCG18" s="209"/>
      <c r="PCH18" s="209"/>
      <c r="PCI18" s="209"/>
      <c r="PCJ18" s="209"/>
      <c r="PCK18" s="209"/>
      <c r="PCL18" s="209"/>
      <c r="PCM18" s="209"/>
      <c r="PCN18" s="209"/>
      <c r="PCO18" s="209"/>
      <c r="PCP18" s="209"/>
      <c r="PCQ18" s="209"/>
      <c r="PCR18" s="209"/>
      <c r="PCS18" s="209"/>
      <c r="PCT18" s="209"/>
      <c r="PCU18" s="209"/>
      <c r="PCV18" s="209"/>
      <c r="PCW18" s="209"/>
      <c r="PCX18" s="209"/>
      <c r="PCY18" s="209"/>
      <c r="PCZ18" s="209"/>
      <c r="PDA18" s="209"/>
      <c r="PDB18" s="209"/>
      <c r="PDC18" s="209"/>
      <c r="PDD18" s="209"/>
      <c r="PDE18" s="209"/>
      <c r="PDF18" s="209"/>
      <c r="PDG18" s="209"/>
      <c r="PDH18" s="209"/>
      <c r="PDI18" s="209"/>
      <c r="PDJ18" s="209"/>
      <c r="PDK18" s="209"/>
      <c r="PDL18" s="209"/>
      <c r="PDM18" s="209"/>
      <c r="PDN18" s="209"/>
      <c r="PDO18" s="209"/>
      <c r="PDP18" s="209"/>
      <c r="PDQ18" s="209"/>
      <c r="PDR18" s="209"/>
      <c r="PDS18" s="209"/>
      <c r="PDT18" s="209"/>
      <c r="PDU18" s="209"/>
      <c r="PDV18" s="209"/>
      <c r="PDW18" s="209"/>
      <c r="PDX18" s="209"/>
      <c r="PDY18" s="209"/>
      <c r="PDZ18" s="209"/>
      <c r="PEA18" s="209"/>
      <c r="PEB18" s="209"/>
      <c r="PEC18" s="209"/>
      <c r="PED18" s="209"/>
      <c r="PEE18" s="209"/>
      <c r="PEF18" s="209"/>
      <c r="PEG18" s="209"/>
      <c r="PEH18" s="209"/>
      <c r="PEI18" s="209"/>
      <c r="PEJ18" s="209"/>
      <c r="PEK18" s="209"/>
      <c r="PEL18" s="209"/>
      <c r="PEM18" s="209"/>
      <c r="PEN18" s="209"/>
      <c r="PEO18" s="209"/>
      <c r="PEP18" s="209"/>
      <c r="PEQ18" s="209"/>
      <c r="PER18" s="209"/>
      <c r="PES18" s="209"/>
      <c r="PET18" s="209"/>
      <c r="PEU18" s="209"/>
      <c r="PEV18" s="209"/>
      <c r="PEW18" s="209"/>
      <c r="PEX18" s="209"/>
      <c r="PEY18" s="209"/>
      <c r="PEZ18" s="209"/>
      <c r="PFA18" s="209"/>
      <c r="PFB18" s="209"/>
      <c r="PFC18" s="209"/>
      <c r="PFD18" s="209"/>
      <c r="PFE18" s="209"/>
      <c r="PFF18" s="209"/>
      <c r="PFG18" s="209"/>
      <c r="PFH18" s="209"/>
      <c r="PFI18" s="209"/>
      <c r="PFJ18" s="209"/>
      <c r="PFK18" s="209"/>
      <c r="PFL18" s="209"/>
      <c r="PFM18" s="209"/>
      <c r="PFN18" s="209"/>
      <c r="PFO18" s="209"/>
      <c r="PFP18" s="209"/>
      <c r="PFQ18" s="209"/>
      <c r="PFR18" s="209"/>
      <c r="PFS18" s="209"/>
      <c r="PFT18" s="209"/>
      <c r="PFU18" s="209"/>
      <c r="PFV18" s="209"/>
      <c r="PFW18" s="209"/>
      <c r="PFX18" s="209"/>
      <c r="PFY18" s="209"/>
      <c r="PFZ18" s="209"/>
      <c r="PGA18" s="209"/>
      <c r="PGB18" s="209"/>
      <c r="PGC18" s="209"/>
      <c r="PGD18" s="209"/>
      <c r="PGE18" s="209"/>
      <c r="PGF18" s="209"/>
      <c r="PGG18" s="209"/>
      <c r="PGH18" s="209"/>
      <c r="PGI18" s="209"/>
      <c r="PGJ18" s="209"/>
      <c r="PGK18" s="209"/>
      <c r="PGL18" s="209"/>
      <c r="PGM18" s="209"/>
      <c r="PGN18" s="209"/>
      <c r="PGO18" s="209"/>
      <c r="PGP18" s="209"/>
      <c r="PGQ18" s="209"/>
      <c r="PGR18" s="209"/>
      <c r="PGS18" s="209"/>
      <c r="PGT18" s="209"/>
      <c r="PGU18" s="209"/>
      <c r="PGV18" s="209"/>
      <c r="PGW18" s="209"/>
      <c r="PGX18" s="209"/>
      <c r="PGY18" s="209"/>
      <c r="PGZ18" s="209"/>
      <c r="PHA18" s="209"/>
      <c r="PHB18" s="209"/>
      <c r="PHC18" s="209"/>
      <c r="PHD18" s="209"/>
      <c r="PHE18" s="209"/>
      <c r="PHF18" s="209"/>
      <c r="PHG18" s="209"/>
      <c r="PHH18" s="209"/>
      <c r="PHI18" s="209"/>
      <c r="PHJ18" s="209"/>
      <c r="PHK18" s="209"/>
      <c r="PHL18" s="209"/>
      <c r="PHM18" s="209"/>
      <c r="PHN18" s="209"/>
      <c r="PHO18" s="209"/>
      <c r="PHP18" s="209"/>
      <c r="PHQ18" s="209"/>
      <c r="PHR18" s="209"/>
      <c r="PHS18" s="209"/>
      <c r="PHT18" s="209"/>
      <c r="PHU18" s="209"/>
      <c r="PHV18" s="209"/>
      <c r="PHW18" s="209"/>
      <c r="PHX18" s="209"/>
      <c r="PHY18" s="209"/>
      <c r="PHZ18" s="209"/>
      <c r="PIA18" s="209"/>
      <c r="PIB18" s="209"/>
      <c r="PIC18" s="209"/>
      <c r="PID18" s="209"/>
      <c r="PIE18" s="209"/>
      <c r="PIF18" s="209"/>
      <c r="PIG18" s="209"/>
      <c r="PIH18" s="209"/>
      <c r="PII18" s="209"/>
      <c r="PIJ18" s="209"/>
      <c r="PIK18" s="209"/>
      <c r="PIL18" s="209"/>
      <c r="PIM18" s="209"/>
      <c r="PIN18" s="209"/>
      <c r="PIO18" s="209"/>
      <c r="PIP18" s="209"/>
      <c r="PIQ18" s="209"/>
      <c r="PIR18" s="209"/>
      <c r="PIS18" s="209"/>
      <c r="PIT18" s="209"/>
      <c r="PIU18" s="209"/>
      <c r="PIV18" s="209"/>
      <c r="PIW18" s="209"/>
      <c r="PIX18" s="209"/>
      <c r="PIY18" s="209"/>
      <c r="PIZ18" s="209"/>
      <c r="PJA18" s="209"/>
      <c r="PJB18" s="209"/>
      <c r="PJC18" s="209"/>
      <c r="PJD18" s="209"/>
      <c r="PJE18" s="209"/>
      <c r="PJF18" s="209"/>
      <c r="PJG18" s="209"/>
      <c r="PJH18" s="209"/>
      <c r="PJI18" s="209"/>
      <c r="PJJ18" s="209"/>
      <c r="PJK18" s="209"/>
      <c r="PJL18" s="209"/>
      <c r="PJM18" s="209"/>
      <c r="PJN18" s="209"/>
      <c r="PJO18" s="209"/>
      <c r="PJP18" s="209"/>
      <c r="PJQ18" s="209"/>
      <c r="PJR18" s="209"/>
      <c r="PJS18" s="209"/>
      <c r="PJT18" s="209"/>
      <c r="PJU18" s="209"/>
      <c r="PJV18" s="209"/>
      <c r="PJW18" s="209"/>
      <c r="PJX18" s="209"/>
      <c r="PJY18" s="209"/>
      <c r="PJZ18" s="209"/>
      <c r="PKA18" s="209"/>
      <c r="PKB18" s="209"/>
      <c r="PKC18" s="209"/>
      <c r="PKD18" s="209"/>
      <c r="PKE18" s="209"/>
      <c r="PKF18" s="209"/>
      <c r="PKG18" s="209"/>
      <c r="PKH18" s="209"/>
      <c r="PKI18" s="209"/>
      <c r="PKJ18" s="209"/>
      <c r="PKK18" s="209"/>
      <c r="PKL18" s="209"/>
      <c r="PKM18" s="209"/>
      <c r="PKN18" s="209"/>
      <c r="PKO18" s="209"/>
      <c r="PKP18" s="209"/>
      <c r="PKQ18" s="209"/>
      <c r="PKR18" s="209"/>
      <c r="PKS18" s="209"/>
      <c r="PKT18" s="209"/>
      <c r="PKU18" s="209"/>
      <c r="PKV18" s="209"/>
      <c r="PKW18" s="209"/>
      <c r="PKX18" s="209"/>
      <c r="PKY18" s="209"/>
      <c r="PKZ18" s="209"/>
      <c r="PLA18" s="209"/>
      <c r="PLB18" s="209"/>
      <c r="PLC18" s="209"/>
      <c r="PLD18" s="209"/>
      <c r="PLE18" s="209"/>
      <c r="PLF18" s="209"/>
      <c r="PLG18" s="209"/>
      <c r="PLH18" s="209"/>
      <c r="PLI18" s="209"/>
      <c r="PLJ18" s="209"/>
      <c r="PLK18" s="209"/>
      <c r="PLL18" s="209"/>
      <c r="PLM18" s="209"/>
      <c r="PLN18" s="209"/>
      <c r="PLO18" s="209"/>
      <c r="PLP18" s="209"/>
      <c r="PLQ18" s="209"/>
      <c r="PLR18" s="209"/>
      <c r="PLS18" s="209"/>
      <c r="PLT18" s="209"/>
      <c r="PLU18" s="209"/>
      <c r="PLV18" s="209"/>
      <c r="PLW18" s="209"/>
      <c r="PLX18" s="209"/>
      <c r="PLY18" s="209"/>
      <c r="PLZ18" s="209"/>
      <c r="PMA18" s="209"/>
      <c r="PMB18" s="209"/>
      <c r="PMC18" s="209"/>
      <c r="PMD18" s="209"/>
      <c r="PME18" s="209"/>
      <c r="PMF18" s="209"/>
      <c r="PMG18" s="209"/>
      <c r="PMH18" s="209"/>
      <c r="PMI18" s="209"/>
      <c r="PMJ18" s="209"/>
      <c r="PMK18" s="209"/>
      <c r="PML18" s="209"/>
      <c r="PMM18" s="209"/>
      <c r="PMN18" s="209"/>
      <c r="PMO18" s="209"/>
      <c r="PMP18" s="209"/>
      <c r="PMQ18" s="209"/>
      <c r="PMR18" s="209"/>
      <c r="PMS18" s="209"/>
      <c r="PMT18" s="209"/>
      <c r="PMU18" s="209"/>
      <c r="PMV18" s="209"/>
      <c r="PMW18" s="209"/>
      <c r="PMX18" s="209"/>
      <c r="PMY18" s="209"/>
      <c r="PMZ18" s="209"/>
      <c r="PNA18" s="209"/>
      <c r="PNB18" s="209"/>
      <c r="PNC18" s="209"/>
      <c r="PND18" s="209"/>
      <c r="PNE18" s="209"/>
      <c r="PNF18" s="209"/>
      <c r="PNG18" s="209"/>
      <c r="PNH18" s="209"/>
      <c r="PNI18" s="209"/>
      <c r="PNJ18" s="209"/>
      <c r="PNK18" s="209"/>
      <c r="PNL18" s="209"/>
      <c r="PNM18" s="209"/>
      <c r="PNN18" s="209"/>
      <c r="PNO18" s="209"/>
      <c r="PNP18" s="209"/>
      <c r="PNQ18" s="209"/>
      <c r="PNR18" s="209"/>
      <c r="PNS18" s="209"/>
      <c r="PNT18" s="209"/>
      <c r="PNU18" s="209"/>
      <c r="PNV18" s="209"/>
      <c r="PNW18" s="209"/>
      <c r="PNX18" s="209"/>
      <c r="PNY18" s="209"/>
      <c r="PNZ18" s="209"/>
      <c r="POA18" s="209"/>
      <c r="POB18" s="209"/>
      <c r="POC18" s="209"/>
      <c r="POD18" s="209"/>
      <c r="POE18" s="209"/>
      <c r="POF18" s="209"/>
      <c r="POG18" s="209"/>
      <c r="POH18" s="209"/>
      <c r="POI18" s="209"/>
      <c r="POJ18" s="209"/>
      <c r="POK18" s="209"/>
      <c r="POL18" s="209"/>
      <c r="POM18" s="209"/>
      <c r="PON18" s="209"/>
      <c r="POO18" s="209"/>
      <c r="POP18" s="209"/>
      <c r="POQ18" s="209"/>
      <c r="POR18" s="209"/>
      <c r="POS18" s="209"/>
      <c r="POT18" s="209"/>
      <c r="POU18" s="209"/>
      <c r="POV18" s="209"/>
      <c r="POW18" s="209"/>
      <c r="POX18" s="209"/>
      <c r="POY18" s="209"/>
      <c r="POZ18" s="209"/>
      <c r="PPA18" s="209"/>
      <c r="PPB18" s="209"/>
      <c r="PPC18" s="209"/>
      <c r="PPD18" s="209"/>
      <c r="PPE18" s="209"/>
      <c r="PPF18" s="209"/>
      <c r="PPG18" s="209"/>
      <c r="PPH18" s="209"/>
      <c r="PPI18" s="209"/>
      <c r="PPJ18" s="209"/>
      <c r="PPK18" s="209"/>
      <c r="PPL18" s="209"/>
      <c r="PPM18" s="209"/>
      <c r="PPN18" s="209"/>
      <c r="PPO18" s="209"/>
      <c r="PPP18" s="209"/>
      <c r="PPQ18" s="209"/>
      <c r="PPR18" s="209"/>
      <c r="PPS18" s="209"/>
      <c r="PPT18" s="209"/>
      <c r="PPU18" s="209"/>
      <c r="PPV18" s="209"/>
      <c r="PPW18" s="209"/>
      <c r="PPX18" s="209"/>
      <c r="PPY18" s="209"/>
      <c r="PPZ18" s="209"/>
      <c r="PQA18" s="209"/>
      <c r="PQB18" s="209"/>
      <c r="PQC18" s="209"/>
      <c r="PQD18" s="209"/>
      <c r="PQE18" s="209"/>
      <c r="PQF18" s="209"/>
      <c r="PQG18" s="209"/>
      <c r="PQH18" s="209"/>
      <c r="PQI18" s="209"/>
      <c r="PQJ18" s="209"/>
      <c r="PQK18" s="209"/>
      <c r="PQL18" s="209"/>
      <c r="PQM18" s="209"/>
      <c r="PQN18" s="209"/>
      <c r="PQO18" s="209"/>
      <c r="PQP18" s="209"/>
      <c r="PQQ18" s="209"/>
      <c r="PQR18" s="209"/>
      <c r="PQS18" s="209"/>
      <c r="PQT18" s="209"/>
      <c r="PQU18" s="209"/>
      <c r="PQV18" s="209"/>
      <c r="PQW18" s="209"/>
      <c r="PQX18" s="209"/>
      <c r="PQY18" s="209"/>
      <c r="PQZ18" s="209"/>
      <c r="PRA18" s="209"/>
      <c r="PRB18" s="209"/>
      <c r="PRC18" s="209"/>
      <c r="PRD18" s="209"/>
      <c r="PRE18" s="209"/>
      <c r="PRF18" s="209"/>
      <c r="PRG18" s="209"/>
      <c r="PRH18" s="209"/>
      <c r="PRI18" s="209"/>
      <c r="PRJ18" s="209"/>
      <c r="PRK18" s="209"/>
      <c r="PRL18" s="209"/>
      <c r="PRM18" s="209"/>
      <c r="PRN18" s="209"/>
      <c r="PRO18" s="209"/>
      <c r="PRP18" s="209"/>
      <c r="PRQ18" s="209"/>
      <c r="PRR18" s="209"/>
      <c r="PRS18" s="209"/>
      <c r="PRT18" s="209"/>
      <c r="PRU18" s="209"/>
      <c r="PRV18" s="209"/>
      <c r="PRW18" s="209"/>
      <c r="PRX18" s="209"/>
      <c r="PRY18" s="209"/>
      <c r="PRZ18" s="209"/>
      <c r="PSA18" s="209"/>
      <c r="PSB18" s="209"/>
      <c r="PSC18" s="209"/>
      <c r="PSD18" s="209"/>
      <c r="PSE18" s="209"/>
      <c r="PSF18" s="209"/>
      <c r="PSG18" s="209"/>
      <c r="PSH18" s="209"/>
      <c r="PSI18" s="209"/>
      <c r="PSJ18" s="209"/>
      <c r="PSK18" s="209"/>
      <c r="PSL18" s="209"/>
      <c r="PSM18" s="209"/>
      <c r="PSN18" s="209"/>
      <c r="PSO18" s="209"/>
      <c r="PSP18" s="209"/>
      <c r="PSQ18" s="209"/>
      <c r="PSR18" s="209"/>
      <c r="PSS18" s="209"/>
      <c r="PST18" s="209"/>
      <c r="PSU18" s="209"/>
      <c r="PSV18" s="209"/>
      <c r="PSW18" s="209"/>
      <c r="PSX18" s="209"/>
      <c r="PSY18" s="209"/>
      <c r="PSZ18" s="209"/>
      <c r="PTA18" s="209"/>
      <c r="PTB18" s="209"/>
      <c r="PTC18" s="209"/>
      <c r="PTD18" s="209"/>
      <c r="PTE18" s="209"/>
      <c r="PTF18" s="209"/>
      <c r="PTG18" s="209"/>
      <c r="PTH18" s="209"/>
      <c r="PTI18" s="209"/>
      <c r="PTJ18" s="209"/>
      <c r="PTK18" s="209"/>
      <c r="PTL18" s="209"/>
      <c r="PTM18" s="209"/>
      <c r="PTN18" s="209"/>
      <c r="PTO18" s="209"/>
      <c r="PTP18" s="209"/>
      <c r="PTQ18" s="209"/>
      <c r="PTR18" s="209"/>
      <c r="PTS18" s="209"/>
      <c r="PTT18" s="209"/>
      <c r="PTU18" s="209"/>
      <c r="PTV18" s="209"/>
      <c r="PTW18" s="209"/>
      <c r="PTX18" s="209"/>
      <c r="PTY18" s="209"/>
      <c r="PTZ18" s="209"/>
      <c r="PUA18" s="209"/>
      <c r="PUB18" s="209"/>
      <c r="PUC18" s="209"/>
      <c r="PUD18" s="209"/>
      <c r="PUE18" s="209"/>
      <c r="PUF18" s="209"/>
      <c r="PUG18" s="209"/>
      <c r="PUH18" s="209"/>
      <c r="PUI18" s="209"/>
      <c r="PUJ18" s="209"/>
      <c r="PUK18" s="209"/>
      <c r="PUL18" s="209"/>
      <c r="PUM18" s="209"/>
      <c r="PUN18" s="209"/>
      <c r="PUO18" s="209"/>
      <c r="PUP18" s="209"/>
      <c r="PUQ18" s="209"/>
      <c r="PUR18" s="209"/>
      <c r="PUS18" s="209"/>
      <c r="PUT18" s="209"/>
      <c r="PUU18" s="209"/>
      <c r="PUV18" s="209"/>
      <c r="PUW18" s="209"/>
      <c r="PUX18" s="209"/>
      <c r="PUY18" s="209"/>
      <c r="PUZ18" s="209"/>
      <c r="PVA18" s="209"/>
      <c r="PVB18" s="209"/>
      <c r="PVC18" s="209"/>
      <c r="PVD18" s="209"/>
      <c r="PVE18" s="209"/>
      <c r="PVF18" s="209"/>
      <c r="PVG18" s="209"/>
      <c r="PVH18" s="209"/>
      <c r="PVI18" s="209"/>
      <c r="PVJ18" s="209"/>
      <c r="PVK18" s="209"/>
      <c r="PVL18" s="209"/>
      <c r="PVM18" s="209"/>
      <c r="PVN18" s="209"/>
      <c r="PVO18" s="209"/>
      <c r="PVP18" s="209"/>
      <c r="PVQ18" s="209"/>
      <c r="PVR18" s="209"/>
      <c r="PVS18" s="209"/>
      <c r="PVT18" s="209"/>
      <c r="PVU18" s="209"/>
      <c r="PVV18" s="209"/>
      <c r="PVW18" s="209"/>
      <c r="PVX18" s="209"/>
      <c r="PVY18" s="209"/>
      <c r="PVZ18" s="209"/>
      <c r="PWA18" s="209"/>
      <c r="PWB18" s="209"/>
      <c r="PWC18" s="209"/>
      <c r="PWD18" s="209"/>
      <c r="PWE18" s="209"/>
      <c r="PWF18" s="209"/>
      <c r="PWG18" s="209"/>
      <c r="PWH18" s="209"/>
      <c r="PWI18" s="209"/>
      <c r="PWJ18" s="209"/>
      <c r="PWK18" s="209"/>
      <c r="PWL18" s="209"/>
      <c r="PWM18" s="209"/>
      <c r="PWN18" s="209"/>
      <c r="PWO18" s="209"/>
      <c r="PWP18" s="209"/>
      <c r="PWQ18" s="209"/>
      <c r="PWR18" s="209"/>
      <c r="PWS18" s="209"/>
      <c r="PWT18" s="209"/>
      <c r="PWU18" s="209"/>
      <c r="PWV18" s="209"/>
      <c r="PWW18" s="209"/>
      <c r="PWX18" s="209"/>
      <c r="PWY18" s="209"/>
      <c r="PWZ18" s="209"/>
      <c r="PXA18" s="209"/>
      <c r="PXB18" s="209"/>
      <c r="PXC18" s="209"/>
      <c r="PXD18" s="209"/>
      <c r="PXE18" s="209"/>
      <c r="PXF18" s="209"/>
      <c r="PXG18" s="209"/>
      <c r="PXH18" s="209"/>
      <c r="PXI18" s="209"/>
      <c r="PXJ18" s="209"/>
      <c r="PXK18" s="209"/>
      <c r="PXL18" s="209"/>
      <c r="PXM18" s="209"/>
      <c r="PXN18" s="209"/>
      <c r="PXO18" s="209"/>
      <c r="PXP18" s="209"/>
      <c r="PXQ18" s="209"/>
      <c r="PXR18" s="209"/>
      <c r="PXS18" s="209"/>
      <c r="PXT18" s="209"/>
      <c r="PXU18" s="209"/>
      <c r="PXV18" s="209"/>
      <c r="PXW18" s="209"/>
      <c r="PXX18" s="209"/>
      <c r="PXY18" s="209"/>
      <c r="PXZ18" s="209"/>
      <c r="PYA18" s="209"/>
      <c r="PYB18" s="209"/>
      <c r="PYC18" s="209"/>
      <c r="PYD18" s="209"/>
      <c r="PYE18" s="209"/>
      <c r="PYF18" s="209"/>
      <c r="PYG18" s="209"/>
      <c r="PYH18" s="209"/>
      <c r="PYI18" s="209"/>
      <c r="PYJ18" s="209"/>
      <c r="PYK18" s="209"/>
      <c r="PYL18" s="209"/>
      <c r="PYM18" s="209"/>
      <c r="PYN18" s="209"/>
      <c r="PYO18" s="209"/>
      <c r="PYP18" s="209"/>
      <c r="PYQ18" s="209"/>
      <c r="PYR18" s="209"/>
      <c r="PYS18" s="209"/>
      <c r="PYT18" s="209"/>
      <c r="PYU18" s="209"/>
      <c r="PYV18" s="209"/>
      <c r="PYW18" s="209"/>
      <c r="PYX18" s="209"/>
      <c r="PYY18" s="209"/>
      <c r="PYZ18" s="209"/>
      <c r="PZA18" s="209"/>
      <c r="PZB18" s="209"/>
      <c r="PZC18" s="209"/>
      <c r="PZD18" s="209"/>
      <c r="PZE18" s="209"/>
      <c r="PZF18" s="209"/>
      <c r="PZG18" s="209"/>
      <c r="PZH18" s="209"/>
      <c r="PZI18" s="209"/>
      <c r="PZJ18" s="209"/>
      <c r="PZK18" s="209"/>
      <c r="PZL18" s="209"/>
      <c r="PZM18" s="209"/>
      <c r="PZN18" s="209"/>
      <c r="PZO18" s="209"/>
      <c r="PZP18" s="209"/>
      <c r="PZQ18" s="209"/>
      <c r="PZR18" s="209"/>
      <c r="PZS18" s="209"/>
      <c r="PZT18" s="209"/>
      <c r="PZU18" s="209"/>
      <c r="PZV18" s="209"/>
      <c r="PZW18" s="209"/>
      <c r="PZX18" s="209"/>
      <c r="PZY18" s="209"/>
      <c r="PZZ18" s="209"/>
      <c r="QAA18" s="209"/>
      <c r="QAB18" s="209"/>
      <c r="QAC18" s="209"/>
      <c r="QAD18" s="209"/>
      <c r="QAE18" s="209"/>
      <c r="QAF18" s="209"/>
      <c r="QAG18" s="209"/>
      <c r="QAH18" s="209"/>
      <c r="QAI18" s="209"/>
      <c r="QAJ18" s="209"/>
      <c r="QAK18" s="209"/>
      <c r="QAL18" s="209"/>
      <c r="QAM18" s="209"/>
      <c r="QAN18" s="209"/>
      <c r="QAO18" s="209"/>
      <c r="QAP18" s="209"/>
      <c r="QAQ18" s="209"/>
      <c r="QAR18" s="209"/>
      <c r="QAS18" s="209"/>
      <c r="QAT18" s="209"/>
      <c r="QAU18" s="209"/>
      <c r="QAV18" s="209"/>
      <c r="QAW18" s="209"/>
      <c r="QAX18" s="209"/>
      <c r="QAY18" s="209"/>
      <c r="QAZ18" s="209"/>
      <c r="QBA18" s="209"/>
      <c r="QBB18" s="209"/>
      <c r="QBC18" s="209"/>
      <c r="QBD18" s="209"/>
      <c r="QBE18" s="209"/>
      <c r="QBF18" s="209"/>
      <c r="QBG18" s="209"/>
      <c r="QBH18" s="209"/>
      <c r="QBI18" s="209"/>
      <c r="QBJ18" s="209"/>
      <c r="QBK18" s="209"/>
      <c r="QBL18" s="209"/>
      <c r="QBM18" s="209"/>
      <c r="QBN18" s="209"/>
      <c r="QBO18" s="209"/>
      <c r="QBP18" s="209"/>
      <c r="QBQ18" s="209"/>
      <c r="QBR18" s="209"/>
      <c r="QBS18" s="209"/>
      <c r="QBT18" s="209"/>
      <c r="QBU18" s="209"/>
      <c r="QBV18" s="209"/>
      <c r="QBW18" s="209"/>
      <c r="QBX18" s="209"/>
      <c r="QBY18" s="209"/>
      <c r="QBZ18" s="209"/>
      <c r="QCA18" s="209"/>
      <c r="QCB18" s="209"/>
      <c r="QCC18" s="209"/>
      <c r="QCD18" s="209"/>
      <c r="QCE18" s="209"/>
      <c r="QCF18" s="209"/>
      <c r="QCG18" s="209"/>
      <c r="QCH18" s="209"/>
      <c r="QCI18" s="209"/>
      <c r="QCJ18" s="209"/>
      <c r="QCK18" s="209"/>
      <c r="QCL18" s="209"/>
      <c r="QCM18" s="209"/>
      <c r="QCN18" s="209"/>
      <c r="QCO18" s="209"/>
      <c r="QCP18" s="209"/>
      <c r="QCQ18" s="209"/>
      <c r="QCR18" s="209"/>
      <c r="QCS18" s="209"/>
      <c r="QCT18" s="209"/>
      <c r="QCU18" s="209"/>
      <c r="QCV18" s="209"/>
      <c r="QCW18" s="209"/>
      <c r="QCX18" s="209"/>
      <c r="QCY18" s="209"/>
      <c r="QCZ18" s="209"/>
      <c r="QDA18" s="209"/>
      <c r="QDB18" s="209"/>
      <c r="QDC18" s="209"/>
      <c r="QDD18" s="209"/>
      <c r="QDE18" s="209"/>
      <c r="QDF18" s="209"/>
      <c r="QDG18" s="209"/>
      <c r="QDH18" s="209"/>
      <c r="QDI18" s="209"/>
      <c r="QDJ18" s="209"/>
      <c r="QDK18" s="209"/>
      <c r="QDL18" s="209"/>
      <c r="QDM18" s="209"/>
      <c r="QDN18" s="209"/>
      <c r="QDO18" s="209"/>
      <c r="QDP18" s="209"/>
      <c r="QDQ18" s="209"/>
      <c r="QDR18" s="209"/>
      <c r="QDS18" s="209"/>
      <c r="QDT18" s="209"/>
      <c r="QDU18" s="209"/>
      <c r="QDV18" s="209"/>
      <c r="QDW18" s="209"/>
      <c r="QDX18" s="209"/>
      <c r="QDY18" s="209"/>
      <c r="QDZ18" s="209"/>
      <c r="QEA18" s="209"/>
      <c r="QEB18" s="209"/>
      <c r="QEC18" s="209"/>
      <c r="QED18" s="209"/>
      <c r="QEE18" s="209"/>
      <c r="QEF18" s="209"/>
      <c r="QEG18" s="209"/>
      <c r="QEH18" s="209"/>
      <c r="QEI18" s="209"/>
      <c r="QEJ18" s="209"/>
      <c r="QEK18" s="209"/>
      <c r="QEL18" s="209"/>
      <c r="QEM18" s="209"/>
      <c r="QEN18" s="209"/>
      <c r="QEO18" s="209"/>
      <c r="QEP18" s="209"/>
      <c r="QEQ18" s="209"/>
      <c r="QER18" s="209"/>
      <c r="QES18" s="209"/>
      <c r="QET18" s="209"/>
      <c r="QEU18" s="209"/>
      <c r="QEV18" s="209"/>
      <c r="QEW18" s="209"/>
      <c r="QEX18" s="209"/>
      <c r="QEY18" s="209"/>
      <c r="QEZ18" s="209"/>
      <c r="QFA18" s="209"/>
      <c r="QFB18" s="209"/>
      <c r="QFC18" s="209"/>
      <c r="QFD18" s="209"/>
      <c r="QFE18" s="209"/>
      <c r="QFF18" s="209"/>
      <c r="QFG18" s="209"/>
      <c r="QFH18" s="209"/>
      <c r="QFI18" s="209"/>
      <c r="QFJ18" s="209"/>
      <c r="QFK18" s="209"/>
      <c r="QFL18" s="209"/>
      <c r="QFM18" s="209"/>
      <c r="QFN18" s="209"/>
      <c r="QFO18" s="209"/>
      <c r="QFP18" s="209"/>
      <c r="QFQ18" s="209"/>
      <c r="QFR18" s="209"/>
      <c r="QFS18" s="209"/>
      <c r="QFT18" s="209"/>
      <c r="QFU18" s="209"/>
      <c r="QFV18" s="209"/>
      <c r="QFW18" s="209"/>
      <c r="QFX18" s="209"/>
      <c r="QFY18" s="209"/>
      <c r="QFZ18" s="209"/>
      <c r="QGA18" s="209"/>
      <c r="QGB18" s="209"/>
      <c r="QGC18" s="209"/>
      <c r="QGD18" s="209"/>
      <c r="QGE18" s="209"/>
      <c r="QGF18" s="209"/>
      <c r="QGG18" s="209"/>
      <c r="QGH18" s="209"/>
      <c r="QGI18" s="209"/>
      <c r="QGJ18" s="209"/>
      <c r="QGK18" s="209"/>
      <c r="QGL18" s="209"/>
      <c r="QGM18" s="209"/>
      <c r="QGN18" s="209"/>
      <c r="QGO18" s="209"/>
      <c r="QGP18" s="209"/>
      <c r="QGQ18" s="209"/>
      <c r="QGR18" s="209"/>
      <c r="QGS18" s="209"/>
      <c r="QGT18" s="209"/>
      <c r="QGU18" s="209"/>
      <c r="QGV18" s="209"/>
      <c r="QGW18" s="209"/>
      <c r="QGX18" s="209"/>
      <c r="QGY18" s="209"/>
      <c r="QGZ18" s="209"/>
      <c r="QHA18" s="209"/>
      <c r="QHB18" s="209"/>
      <c r="QHC18" s="209"/>
      <c r="QHD18" s="209"/>
      <c r="QHE18" s="209"/>
      <c r="QHF18" s="209"/>
      <c r="QHG18" s="209"/>
      <c r="QHH18" s="209"/>
      <c r="QHI18" s="209"/>
      <c r="QHJ18" s="209"/>
      <c r="QHK18" s="209"/>
      <c r="QHL18" s="209"/>
      <c r="QHM18" s="209"/>
      <c r="QHN18" s="209"/>
      <c r="QHO18" s="209"/>
      <c r="QHP18" s="209"/>
      <c r="QHQ18" s="209"/>
      <c r="QHR18" s="209"/>
      <c r="QHS18" s="209"/>
      <c r="QHT18" s="209"/>
      <c r="QHU18" s="209"/>
      <c r="QHV18" s="209"/>
      <c r="QHW18" s="209"/>
      <c r="QHX18" s="209"/>
      <c r="QHY18" s="209"/>
      <c r="QHZ18" s="209"/>
      <c r="QIA18" s="209"/>
      <c r="QIB18" s="209"/>
      <c r="QIC18" s="209"/>
      <c r="QID18" s="209"/>
      <c r="QIE18" s="209"/>
      <c r="QIF18" s="209"/>
      <c r="QIG18" s="209"/>
      <c r="QIH18" s="209"/>
      <c r="QII18" s="209"/>
      <c r="QIJ18" s="209"/>
      <c r="QIK18" s="209"/>
      <c r="QIL18" s="209"/>
      <c r="QIM18" s="209"/>
      <c r="QIN18" s="209"/>
      <c r="QIO18" s="209"/>
      <c r="QIP18" s="209"/>
      <c r="QIQ18" s="209"/>
      <c r="QIR18" s="209"/>
      <c r="QIS18" s="209"/>
      <c r="QIT18" s="209"/>
      <c r="QIU18" s="209"/>
      <c r="QIV18" s="209"/>
      <c r="QIW18" s="209"/>
      <c r="QIX18" s="209"/>
      <c r="QIY18" s="209"/>
      <c r="QIZ18" s="209"/>
      <c r="QJA18" s="209"/>
      <c r="QJB18" s="209"/>
      <c r="QJC18" s="209"/>
      <c r="QJD18" s="209"/>
      <c r="QJE18" s="209"/>
      <c r="QJF18" s="209"/>
      <c r="QJG18" s="209"/>
      <c r="QJH18" s="209"/>
      <c r="QJI18" s="209"/>
      <c r="QJJ18" s="209"/>
      <c r="QJK18" s="209"/>
      <c r="QJL18" s="209"/>
      <c r="QJM18" s="209"/>
      <c r="QJN18" s="209"/>
      <c r="QJO18" s="209"/>
      <c r="QJP18" s="209"/>
      <c r="QJQ18" s="209"/>
      <c r="QJR18" s="209"/>
      <c r="QJS18" s="209"/>
      <c r="QJT18" s="209"/>
      <c r="QJU18" s="209"/>
      <c r="QJV18" s="209"/>
      <c r="QJW18" s="209"/>
      <c r="QJX18" s="209"/>
      <c r="QJY18" s="209"/>
      <c r="QJZ18" s="209"/>
      <c r="QKA18" s="209"/>
      <c r="QKB18" s="209"/>
      <c r="QKC18" s="209"/>
      <c r="QKD18" s="209"/>
      <c r="QKE18" s="209"/>
      <c r="QKF18" s="209"/>
      <c r="QKG18" s="209"/>
      <c r="QKH18" s="209"/>
      <c r="QKI18" s="209"/>
      <c r="QKJ18" s="209"/>
      <c r="QKK18" s="209"/>
      <c r="QKL18" s="209"/>
      <c r="QKM18" s="209"/>
      <c r="QKN18" s="209"/>
      <c r="QKO18" s="209"/>
      <c r="QKP18" s="209"/>
      <c r="QKQ18" s="209"/>
      <c r="QKR18" s="209"/>
      <c r="QKS18" s="209"/>
      <c r="QKT18" s="209"/>
      <c r="QKU18" s="209"/>
      <c r="QKV18" s="209"/>
      <c r="QKW18" s="209"/>
      <c r="QKX18" s="209"/>
      <c r="QKY18" s="209"/>
      <c r="QKZ18" s="209"/>
      <c r="QLA18" s="209"/>
      <c r="QLB18" s="209"/>
      <c r="QLC18" s="209"/>
      <c r="QLD18" s="209"/>
      <c r="QLE18" s="209"/>
      <c r="QLF18" s="209"/>
      <c r="QLG18" s="209"/>
      <c r="QLH18" s="209"/>
      <c r="QLI18" s="209"/>
      <c r="QLJ18" s="209"/>
      <c r="QLK18" s="209"/>
      <c r="QLL18" s="209"/>
      <c r="QLM18" s="209"/>
      <c r="QLN18" s="209"/>
      <c r="QLO18" s="209"/>
      <c r="QLP18" s="209"/>
      <c r="QLQ18" s="209"/>
      <c r="QLR18" s="209"/>
      <c r="QLS18" s="209"/>
      <c r="QLT18" s="209"/>
      <c r="QLU18" s="209"/>
      <c r="QLV18" s="209"/>
      <c r="QLW18" s="209"/>
      <c r="QLX18" s="209"/>
      <c r="QLY18" s="209"/>
      <c r="QLZ18" s="209"/>
      <c r="QMA18" s="209"/>
      <c r="QMB18" s="209"/>
      <c r="QMC18" s="209"/>
      <c r="QMD18" s="209"/>
      <c r="QME18" s="209"/>
      <c r="QMF18" s="209"/>
      <c r="QMG18" s="209"/>
      <c r="QMH18" s="209"/>
      <c r="QMI18" s="209"/>
      <c r="QMJ18" s="209"/>
      <c r="QMK18" s="209"/>
      <c r="QML18" s="209"/>
      <c r="QMM18" s="209"/>
      <c r="QMN18" s="209"/>
      <c r="QMO18" s="209"/>
      <c r="QMP18" s="209"/>
      <c r="QMQ18" s="209"/>
      <c r="QMR18" s="209"/>
      <c r="QMS18" s="209"/>
      <c r="QMT18" s="209"/>
      <c r="QMU18" s="209"/>
      <c r="QMV18" s="209"/>
      <c r="QMW18" s="209"/>
      <c r="QMX18" s="209"/>
      <c r="QMY18" s="209"/>
      <c r="QMZ18" s="209"/>
      <c r="QNA18" s="209"/>
      <c r="QNB18" s="209"/>
      <c r="QNC18" s="209"/>
      <c r="QND18" s="209"/>
      <c r="QNE18" s="209"/>
      <c r="QNF18" s="209"/>
      <c r="QNG18" s="209"/>
      <c r="QNH18" s="209"/>
      <c r="QNI18" s="209"/>
      <c r="QNJ18" s="209"/>
      <c r="QNK18" s="209"/>
      <c r="QNL18" s="209"/>
      <c r="QNM18" s="209"/>
      <c r="QNN18" s="209"/>
      <c r="QNO18" s="209"/>
      <c r="QNP18" s="209"/>
      <c r="QNQ18" s="209"/>
      <c r="QNR18" s="209"/>
      <c r="QNS18" s="209"/>
      <c r="QNT18" s="209"/>
      <c r="QNU18" s="209"/>
      <c r="QNV18" s="209"/>
      <c r="QNW18" s="209"/>
      <c r="QNX18" s="209"/>
      <c r="QNY18" s="209"/>
      <c r="QNZ18" s="209"/>
      <c r="QOA18" s="209"/>
      <c r="QOB18" s="209"/>
      <c r="QOC18" s="209"/>
      <c r="QOD18" s="209"/>
      <c r="QOE18" s="209"/>
      <c r="QOF18" s="209"/>
      <c r="QOG18" s="209"/>
      <c r="QOH18" s="209"/>
      <c r="QOI18" s="209"/>
      <c r="QOJ18" s="209"/>
      <c r="QOK18" s="209"/>
      <c r="QOL18" s="209"/>
      <c r="QOM18" s="209"/>
      <c r="QON18" s="209"/>
      <c r="QOO18" s="209"/>
      <c r="QOP18" s="209"/>
      <c r="QOQ18" s="209"/>
      <c r="QOR18" s="209"/>
      <c r="QOS18" s="209"/>
      <c r="QOT18" s="209"/>
      <c r="QOU18" s="209"/>
      <c r="QOV18" s="209"/>
      <c r="QOW18" s="209"/>
      <c r="QOX18" s="209"/>
      <c r="QOY18" s="209"/>
      <c r="QOZ18" s="209"/>
      <c r="QPA18" s="209"/>
      <c r="QPB18" s="209"/>
      <c r="QPC18" s="209"/>
      <c r="QPD18" s="209"/>
      <c r="QPE18" s="209"/>
      <c r="QPF18" s="209"/>
      <c r="QPG18" s="209"/>
      <c r="QPH18" s="209"/>
      <c r="QPI18" s="209"/>
      <c r="QPJ18" s="209"/>
      <c r="QPK18" s="209"/>
      <c r="QPL18" s="209"/>
      <c r="QPM18" s="209"/>
      <c r="QPN18" s="209"/>
      <c r="QPO18" s="209"/>
      <c r="QPP18" s="209"/>
      <c r="QPQ18" s="209"/>
      <c r="QPR18" s="209"/>
      <c r="QPS18" s="209"/>
      <c r="QPT18" s="209"/>
      <c r="QPU18" s="209"/>
      <c r="QPV18" s="209"/>
      <c r="QPW18" s="209"/>
      <c r="QPX18" s="209"/>
      <c r="QPY18" s="209"/>
      <c r="QPZ18" s="209"/>
      <c r="QQA18" s="209"/>
      <c r="QQB18" s="209"/>
      <c r="QQC18" s="209"/>
      <c r="QQD18" s="209"/>
      <c r="QQE18" s="209"/>
      <c r="QQF18" s="209"/>
      <c r="QQG18" s="209"/>
      <c r="QQH18" s="209"/>
      <c r="QQI18" s="209"/>
      <c r="QQJ18" s="209"/>
      <c r="QQK18" s="209"/>
      <c r="QQL18" s="209"/>
      <c r="QQM18" s="209"/>
      <c r="QQN18" s="209"/>
      <c r="QQO18" s="209"/>
      <c r="QQP18" s="209"/>
      <c r="QQQ18" s="209"/>
      <c r="QQR18" s="209"/>
      <c r="QQS18" s="209"/>
      <c r="QQT18" s="209"/>
      <c r="QQU18" s="209"/>
      <c r="QQV18" s="209"/>
      <c r="QQW18" s="209"/>
      <c r="QQX18" s="209"/>
      <c r="QQY18" s="209"/>
      <c r="QQZ18" s="209"/>
      <c r="QRA18" s="209"/>
      <c r="QRB18" s="209"/>
      <c r="QRC18" s="209"/>
      <c r="QRD18" s="209"/>
      <c r="QRE18" s="209"/>
      <c r="QRF18" s="209"/>
      <c r="QRG18" s="209"/>
      <c r="QRH18" s="209"/>
      <c r="QRI18" s="209"/>
      <c r="QRJ18" s="209"/>
      <c r="QRK18" s="209"/>
      <c r="QRL18" s="209"/>
      <c r="QRM18" s="209"/>
      <c r="QRN18" s="209"/>
      <c r="QRO18" s="209"/>
      <c r="QRP18" s="209"/>
      <c r="QRQ18" s="209"/>
      <c r="QRR18" s="209"/>
      <c r="QRS18" s="209"/>
      <c r="QRT18" s="209"/>
      <c r="QRU18" s="209"/>
      <c r="QRV18" s="209"/>
      <c r="QRW18" s="209"/>
      <c r="QRX18" s="209"/>
      <c r="QRY18" s="209"/>
      <c r="QRZ18" s="209"/>
      <c r="QSA18" s="209"/>
      <c r="QSB18" s="209"/>
      <c r="QSC18" s="209"/>
      <c r="QSD18" s="209"/>
      <c r="QSE18" s="209"/>
      <c r="QSF18" s="209"/>
      <c r="QSG18" s="209"/>
      <c r="QSH18" s="209"/>
      <c r="QSI18" s="209"/>
      <c r="QSJ18" s="209"/>
      <c r="QSK18" s="209"/>
      <c r="QSL18" s="209"/>
      <c r="QSM18" s="209"/>
      <c r="QSN18" s="209"/>
      <c r="QSO18" s="209"/>
      <c r="QSP18" s="209"/>
      <c r="QSQ18" s="209"/>
      <c r="QSR18" s="209"/>
      <c r="QSS18" s="209"/>
      <c r="QST18" s="209"/>
      <c r="QSU18" s="209"/>
      <c r="QSV18" s="209"/>
      <c r="QSW18" s="209"/>
      <c r="QSX18" s="209"/>
      <c r="QSY18" s="209"/>
      <c r="QSZ18" s="209"/>
      <c r="QTA18" s="209"/>
      <c r="QTB18" s="209"/>
      <c r="QTC18" s="209"/>
      <c r="QTD18" s="209"/>
      <c r="QTE18" s="209"/>
      <c r="QTF18" s="209"/>
      <c r="QTG18" s="209"/>
      <c r="QTH18" s="209"/>
      <c r="QTI18" s="209"/>
      <c r="QTJ18" s="209"/>
      <c r="QTK18" s="209"/>
      <c r="QTL18" s="209"/>
      <c r="QTM18" s="209"/>
      <c r="QTN18" s="209"/>
      <c r="QTO18" s="209"/>
      <c r="QTP18" s="209"/>
      <c r="QTQ18" s="209"/>
      <c r="QTR18" s="209"/>
      <c r="QTS18" s="209"/>
      <c r="QTT18" s="209"/>
      <c r="QTU18" s="209"/>
      <c r="QTV18" s="209"/>
      <c r="QTW18" s="209"/>
      <c r="QTX18" s="209"/>
      <c r="QTY18" s="209"/>
      <c r="QTZ18" s="209"/>
      <c r="QUA18" s="209"/>
      <c r="QUB18" s="209"/>
      <c r="QUC18" s="209"/>
      <c r="QUD18" s="209"/>
      <c r="QUE18" s="209"/>
      <c r="QUF18" s="209"/>
      <c r="QUG18" s="209"/>
      <c r="QUH18" s="209"/>
      <c r="QUI18" s="209"/>
      <c r="QUJ18" s="209"/>
      <c r="QUK18" s="209"/>
      <c r="QUL18" s="209"/>
      <c r="QUM18" s="209"/>
      <c r="QUN18" s="209"/>
      <c r="QUO18" s="209"/>
      <c r="QUP18" s="209"/>
      <c r="QUQ18" s="209"/>
      <c r="QUR18" s="209"/>
      <c r="QUS18" s="209"/>
      <c r="QUT18" s="209"/>
      <c r="QUU18" s="209"/>
      <c r="QUV18" s="209"/>
      <c r="QUW18" s="209"/>
      <c r="QUX18" s="209"/>
      <c r="QUY18" s="209"/>
      <c r="QUZ18" s="209"/>
      <c r="QVA18" s="209"/>
      <c r="QVB18" s="209"/>
      <c r="QVC18" s="209"/>
      <c r="QVD18" s="209"/>
      <c r="QVE18" s="209"/>
      <c r="QVF18" s="209"/>
      <c r="QVG18" s="209"/>
      <c r="QVH18" s="209"/>
      <c r="QVI18" s="209"/>
      <c r="QVJ18" s="209"/>
      <c r="QVK18" s="209"/>
      <c r="QVL18" s="209"/>
      <c r="QVM18" s="209"/>
      <c r="QVN18" s="209"/>
      <c r="QVO18" s="209"/>
      <c r="QVP18" s="209"/>
      <c r="QVQ18" s="209"/>
      <c r="QVR18" s="209"/>
      <c r="QVS18" s="209"/>
      <c r="QVT18" s="209"/>
      <c r="QVU18" s="209"/>
      <c r="QVV18" s="209"/>
      <c r="QVW18" s="209"/>
      <c r="QVX18" s="209"/>
      <c r="QVY18" s="209"/>
      <c r="QVZ18" s="209"/>
      <c r="QWA18" s="209"/>
      <c r="QWB18" s="209"/>
      <c r="QWC18" s="209"/>
      <c r="QWD18" s="209"/>
      <c r="QWE18" s="209"/>
      <c r="QWF18" s="209"/>
      <c r="QWG18" s="209"/>
      <c r="QWH18" s="209"/>
      <c r="QWI18" s="209"/>
      <c r="QWJ18" s="209"/>
      <c r="QWK18" s="209"/>
      <c r="QWL18" s="209"/>
      <c r="QWM18" s="209"/>
      <c r="QWN18" s="209"/>
      <c r="QWO18" s="209"/>
      <c r="QWP18" s="209"/>
      <c r="QWQ18" s="209"/>
      <c r="QWR18" s="209"/>
      <c r="QWS18" s="209"/>
      <c r="QWT18" s="209"/>
      <c r="QWU18" s="209"/>
      <c r="QWV18" s="209"/>
      <c r="QWW18" s="209"/>
      <c r="QWX18" s="209"/>
      <c r="QWY18" s="209"/>
      <c r="QWZ18" s="209"/>
      <c r="QXA18" s="209"/>
      <c r="QXB18" s="209"/>
      <c r="QXC18" s="209"/>
      <c r="QXD18" s="209"/>
      <c r="QXE18" s="209"/>
      <c r="QXF18" s="209"/>
      <c r="QXG18" s="209"/>
      <c r="QXH18" s="209"/>
      <c r="QXI18" s="209"/>
      <c r="QXJ18" s="209"/>
      <c r="QXK18" s="209"/>
      <c r="QXL18" s="209"/>
      <c r="QXM18" s="209"/>
      <c r="QXN18" s="209"/>
      <c r="QXO18" s="209"/>
      <c r="QXP18" s="209"/>
      <c r="QXQ18" s="209"/>
      <c r="QXR18" s="209"/>
      <c r="QXS18" s="209"/>
      <c r="QXT18" s="209"/>
      <c r="QXU18" s="209"/>
      <c r="QXV18" s="209"/>
      <c r="QXW18" s="209"/>
      <c r="QXX18" s="209"/>
      <c r="QXY18" s="209"/>
      <c r="QXZ18" s="209"/>
      <c r="QYA18" s="209"/>
      <c r="QYB18" s="209"/>
      <c r="QYC18" s="209"/>
      <c r="QYD18" s="209"/>
      <c r="QYE18" s="209"/>
      <c r="QYF18" s="209"/>
      <c r="QYG18" s="209"/>
      <c r="QYH18" s="209"/>
      <c r="QYI18" s="209"/>
      <c r="QYJ18" s="209"/>
      <c r="QYK18" s="209"/>
      <c r="QYL18" s="209"/>
      <c r="QYM18" s="209"/>
      <c r="QYN18" s="209"/>
      <c r="QYO18" s="209"/>
      <c r="QYP18" s="209"/>
      <c r="QYQ18" s="209"/>
      <c r="QYR18" s="209"/>
      <c r="QYS18" s="209"/>
      <c r="QYT18" s="209"/>
      <c r="QYU18" s="209"/>
      <c r="QYV18" s="209"/>
      <c r="QYW18" s="209"/>
      <c r="QYX18" s="209"/>
      <c r="QYY18" s="209"/>
      <c r="QYZ18" s="209"/>
      <c r="QZA18" s="209"/>
      <c r="QZB18" s="209"/>
      <c r="QZC18" s="209"/>
      <c r="QZD18" s="209"/>
      <c r="QZE18" s="209"/>
      <c r="QZF18" s="209"/>
      <c r="QZG18" s="209"/>
      <c r="QZH18" s="209"/>
      <c r="QZI18" s="209"/>
      <c r="QZJ18" s="209"/>
      <c r="QZK18" s="209"/>
      <c r="QZL18" s="209"/>
      <c r="QZM18" s="209"/>
      <c r="QZN18" s="209"/>
      <c r="QZO18" s="209"/>
      <c r="QZP18" s="209"/>
      <c r="QZQ18" s="209"/>
      <c r="QZR18" s="209"/>
      <c r="QZS18" s="209"/>
      <c r="QZT18" s="209"/>
      <c r="QZU18" s="209"/>
      <c r="QZV18" s="209"/>
      <c r="QZW18" s="209"/>
      <c r="QZX18" s="209"/>
      <c r="QZY18" s="209"/>
      <c r="QZZ18" s="209"/>
      <c r="RAA18" s="209"/>
      <c r="RAB18" s="209"/>
      <c r="RAC18" s="209"/>
      <c r="RAD18" s="209"/>
      <c r="RAE18" s="209"/>
      <c r="RAF18" s="209"/>
      <c r="RAG18" s="209"/>
      <c r="RAH18" s="209"/>
      <c r="RAI18" s="209"/>
      <c r="RAJ18" s="209"/>
      <c r="RAK18" s="209"/>
      <c r="RAL18" s="209"/>
      <c r="RAM18" s="209"/>
      <c r="RAN18" s="209"/>
      <c r="RAO18" s="209"/>
      <c r="RAP18" s="209"/>
      <c r="RAQ18" s="209"/>
      <c r="RAR18" s="209"/>
      <c r="RAS18" s="209"/>
      <c r="RAT18" s="209"/>
      <c r="RAU18" s="209"/>
      <c r="RAV18" s="209"/>
      <c r="RAW18" s="209"/>
      <c r="RAX18" s="209"/>
      <c r="RAY18" s="209"/>
      <c r="RAZ18" s="209"/>
      <c r="RBA18" s="209"/>
      <c r="RBB18" s="209"/>
      <c r="RBC18" s="209"/>
      <c r="RBD18" s="209"/>
      <c r="RBE18" s="209"/>
      <c r="RBF18" s="209"/>
      <c r="RBG18" s="209"/>
      <c r="RBH18" s="209"/>
      <c r="RBI18" s="209"/>
      <c r="RBJ18" s="209"/>
      <c r="RBK18" s="209"/>
      <c r="RBL18" s="209"/>
      <c r="RBM18" s="209"/>
      <c r="RBN18" s="209"/>
      <c r="RBO18" s="209"/>
      <c r="RBP18" s="209"/>
      <c r="RBQ18" s="209"/>
      <c r="RBR18" s="209"/>
      <c r="RBS18" s="209"/>
      <c r="RBT18" s="209"/>
      <c r="RBU18" s="209"/>
      <c r="RBV18" s="209"/>
      <c r="RBW18" s="209"/>
      <c r="RBX18" s="209"/>
      <c r="RBY18" s="209"/>
      <c r="RBZ18" s="209"/>
      <c r="RCA18" s="209"/>
      <c r="RCB18" s="209"/>
      <c r="RCC18" s="209"/>
      <c r="RCD18" s="209"/>
      <c r="RCE18" s="209"/>
      <c r="RCF18" s="209"/>
      <c r="RCG18" s="209"/>
      <c r="RCH18" s="209"/>
      <c r="RCI18" s="209"/>
      <c r="RCJ18" s="209"/>
      <c r="RCK18" s="209"/>
      <c r="RCL18" s="209"/>
      <c r="RCM18" s="209"/>
      <c r="RCN18" s="209"/>
      <c r="RCO18" s="209"/>
      <c r="RCP18" s="209"/>
      <c r="RCQ18" s="209"/>
      <c r="RCR18" s="209"/>
      <c r="RCS18" s="209"/>
      <c r="RCT18" s="209"/>
      <c r="RCU18" s="209"/>
      <c r="RCV18" s="209"/>
      <c r="RCW18" s="209"/>
      <c r="RCX18" s="209"/>
      <c r="RCY18" s="209"/>
      <c r="RCZ18" s="209"/>
      <c r="RDA18" s="209"/>
      <c r="RDB18" s="209"/>
      <c r="RDC18" s="209"/>
      <c r="RDD18" s="209"/>
      <c r="RDE18" s="209"/>
      <c r="RDF18" s="209"/>
      <c r="RDG18" s="209"/>
      <c r="RDH18" s="209"/>
      <c r="RDI18" s="209"/>
      <c r="RDJ18" s="209"/>
      <c r="RDK18" s="209"/>
      <c r="RDL18" s="209"/>
      <c r="RDM18" s="209"/>
      <c r="RDN18" s="209"/>
      <c r="RDO18" s="209"/>
      <c r="RDP18" s="209"/>
      <c r="RDQ18" s="209"/>
      <c r="RDR18" s="209"/>
      <c r="RDS18" s="209"/>
      <c r="RDT18" s="209"/>
      <c r="RDU18" s="209"/>
      <c r="RDV18" s="209"/>
      <c r="RDW18" s="209"/>
      <c r="RDX18" s="209"/>
      <c r="RDY18" s="209"/>
      <c r="RDZ18" s="209"/>
      <c r="REA18" s="209"/>
      <c r="REB18" s="209"/>
      <c r="REC18" s="209"/>
      <c r="RED18" s="209"/>
      <c r="REE18" s="209"/>
      <c r="REF18" s="209"/>
      <c r="REG18" s="209"/>
      <c r="REH18" s="209"/>
      <c r="REI18" s="209"/>
      <c r="REJ18" s="209"/>
      <c r="REK18" s="209"/>
      <c r="REL18" s="209"/>
      <c r="REM18" s="209"/>
      <c r="REN18" s="209"/>
      <c r="REO18" s="209"/>
      <c r="REP18" s="209"/>
      <c r="REQ18" s="209"/>
      <c r="RER18" s="209"/>
      <c r="RES18" s="209"/>
      <c r="RET18" s="209"/>
      <c r="REU18" s="209"/>
      <c r="REV18" s="209"/>
      <c r="REW18" s="209"/>
      <c r="REX18" s="209"/>
      <c r="REY18" s="209"/>
      <c r="REZ18" s="209"/>
      <c r="RFA18" s="209"/>
      <c r="RFB18" s="209"/>
      <c r="RFC18" s="209"/>
      <c r="RFD18" s="209"/>
      <c r="RFE18" s="209"/>
      <c r="RFF18" s="209"/>
      <c r="RFG18" s="209"/>
      <c r="RFH18" s="209"/>
      <c r="RFI18" s="209"/>
      <c r="RFJ18" s="209"/>
      <c r="RFK18" s="209"/>
      <c r="RFL18" s="209"/>
      <c r="RFM18" s="209"/>
      <c r="RFN18" s="209"/>
      <c r="RFO18" s="209"/>
      <c r="RFP18" s="209"/>
      <c r="RFQ18" s="209"/>
      <c r="RFR18" s="209"/>
      <c r="RFS18" s="209"/>
      <c r="RFT18" s="209"/>
      <c r="RFU18" s="209"/>
      <c r="RFV18" s="209"/>
      <c r="RFW18" s="209"/>
      <c r="RFX18" s="209"/>
      <c r="RFY18" s="209"/>
      <c r="RFZ18" s="209"/>
      <c r="RGA18" s="209"/>
      <c r="RGB18" s="209"/>
      <c r="RGC18" s="209"/>
      <c r="RGD18" s="209"/>
      <c r="RGE18" s="209"/>
      <c r="RGF18" s="209"/>
      <c r="RGG18" s="209"/>
      <c r="RGH18" s="209"/>
      <c r="RGI18" s="209"/>
      <c r="RGJ18" s="209"/>
      <c r="RGK18" s="209"/>
      <c r="RGL18" s="209"/>
      <c r="RGM18" s="209"/>
      <c r="RGN18" s="209"/>
      <c r="RGO18" s="209"/>
      <c r="RGP18" s="209"/>
      <c r="RGQ18" s="209"/>
      <c r="RGR18" s="209"/>
      <c r="RGS18" s="209"/>
      <c r="RGT18" s="209"/>
      <c r="RGU18" s="209"/>
      <c r="RGV18" s="209"/>
      <c r="RGW18" s="209"/>
      <c r="RGX18" s="209"/>
      <c r="RGY18" s="209"/>
      <c r="RGZ18" s="209"/>
      <c r="RHA18" s="209"/>
      <c r="RHB18" s="209"/>
      <c r="RHC18" s="209"/>
      <c r="RHD18" s="209"/>
      <c r="RHE18" s="209"/>
      <c r="RHF18" s="209"/>
      <c r="RHG18" s="209"/>
      <c r="RHH18" s="209"/>
      <c r="RHI18" s="209"/>
      <c r="RHJ18" s="209"/>
      <c r="RHK18" s="209"/>
      <c r="RHL18" s="209"/>
      <c r="RHM18" s="209"/>
      <c r="RHN18" s="209"/>
      <c r="RHO18" s="209"/>
      <c r="RHP18" s="209"/>
      <c r="RHQ18" s="209"/>
      <c r="RHR18" s="209"/>
      <c r="RHS18" s="209"/>
      <c r="RHT18" s="209"/>
      <c r="RHU18" s="209"/>
      <c r="RHV18" s="209"/>
      <c r="RHW18" s="209"/>
      <c r="RHX18" s="209"/>
      <c r="RHY18" s="209"/>
      <c r="RHZ18" s="209"/>
      <c r="RIA18" s="209"/>
      <c r="RIB18" s="209"/>
      <c r="RIC18" s="209"/>
      <c r="RID18" s="209"/>
      <c r="RIE18" s="209"/>
      <c r="RIF18" s="209"/>
      <c r="RIG18" s="209"/>
      <c r="RIH18" s="209"/>
      <c r="RII18" s="209"/>
      <c r="RIJ18" s="209"/>
      <c r="RIK18" s="209"/>
      <c r="RIL18" s="209"/>
      <c r="RIM18" s="209"/>
      <c r="RIN18" s="209"/>
      <c r="RIO18" s="209"/>
      <c r="RIP18" s="209"/>
      <c r="RIQ18" s="209"/>
      <c r="RIR18" s="209"/>
      <c r="RIS18" s="209"/>
      <c r="RIT18" s="209"/>
      <c r="RIU18" s="209"/>
      <c r="RIV18" s="209"/>
      <c r="RIW18" s="209"/>
      <c r="RIX18" s="209"/>
      <c r="RIY18" s="209"/>
      <c r="RIZ18" s="209"/>
      <c r="RJA18" s="209"/>
      <c r="RJB18" s="209"/>
      <c r="RJC18" s="209"/>
      <c r="RJD18" s="209"/>
      <c r="RJE18" s="209"/>
      <c r="RJF18" s="209"/>
      <c r="RJG18" s="209"/>
      <c r="RJH18" s="209"/>
      <c r="RJI18" s="209"/>
      <c r="RJJ18" s="209"/>
      <c r="RJK18" s="209"/>
      <c r="RJL18" s="209"/>
      <c r="RJM18" s="209"/>
      <c r="RJN18" s="209"/>
      <c r="RJO18" s="209"/>
      <c r="RJP18" s="209"/>
      <c r="RJQ18" s="209"/>
      <c r="RJR18" s="209"/>
      <c r="RJS18" s="209"/>
      <c r="RJT18" s="209"/>
      <c r="RJU18" s="209"/>
      <c r="RJV18" s="209"/>
      <c r="RJW18" s="209"/>
      <c r="RJX18" s="209"/>
      <c r="RJY18" s="209"/>
      <c r="RJZ18" s="209"/>
      <c r="RKA18" s="209"/>
      <c r="RKB18" s="209"/>
      <c r="RKC18" s="209"/>
      <c r="RKD18" s="209"/>
      <c r="RKE18" s="209"/>
      <c r="RKF18" s="209"/>
      <c r="RKG18" s="209"/>
      <c r="RKH18" s="209"/>
      <c r="RKI18" s="209"/>
      <c r="RKJ18" s="209"/>
      <c r="RKK18" s="209"/>
      <c r="RKL18" s="209"/>
      <c r="RKM18" s="209"/>
      <c r="RKN18" s="209"/>
      <c r="RKO18" s="209"/>
      <c r="RKP18" s="209"/>
      <c r="RKQ18" s="209"/>
      <c r="RKR18" s="209"/>
      <c r="RKS18" s="209"/>
      <c r="RKT18" s="209"/>
      <c r="RKU18" s="209"/>
      <c r="RKV18" s="209"/>
      <c r="RKW18" s="209"/>
      <c r="RKX18" s="209"/>
      <c r="RKY18" s="209"/>
      <c r="RKZ18" s="209"/>
      <c r="RLA18" s="209"/>
      <c r="RLB18" s="209"/>
      <c r="RLC18" s="209"/>
      <c r="RLD18" s="209"/>
      <c r="RLE18" s="209"/>
      <c r="RLF18" s="209"/>
      <c r="RLG18" s="209"/>
      <c r="RLH18" s="209"/>
      <c r="RLI18" s="209"/>
      <c r="RLJ18" s="209"/>
      <c r="RLK18" s="209"/>
      <c r="RLL18" s="209"/>
      <c r="RLM18" s="209"/>
      <c r="RLN18" s="209"/>
      <c r="RLO18" s="209"/>
      <c r="RLP18" s="209"/>
      <c r="RLQ18" s="209"/>
      <c r="RLR18" s="209"/>
      <c r="RLS18" s="209"/>
      <c r="RLT18" s="209"/>
      <c r="RLU18" s="209"/>
      <c r="RLV18" s="209"/>
      <c r="RLW18" s="209"/>
      <c r="RLX18" s="209"/>
      <c r="RLY18" s="209"/>
      <c r="RLZ18" s="209"/>
      <c r="RMA18" s="209"/>
      <c r="RMB18" s="209"/>
      <c r="RMC18" s="209"/>
      <c r="RMD18" s="209"/>
      <c r="RME18" s="209"/>
      <c r="RMF18" s="209"/>
      <c r="RMG18" s="209"/>
      <c r="RMH18" s="209"/>
      <c r="RMI18" s="209"/>
      <c r="RMJ18" s="209"/>
      <c r="RMK18" s="209"/>
      <c r="RML18" s="209"/>
      <c r="RMM18" s="209"/>
      <c r="RMN18" s="209"/>
      <c r="RMO18" s="209"/>
      <c r="RMP18" s="209"/>
      <c r="RMQ18" s="209"/>
      <c r="RMR18" s="209"/>
      <c r="RMS18" s="209"/>
      <c r="RMT18" s="209"/>
      <c r="RMU18" s="209"/>
      <c r="RMV18" s="209"/>
      <c r="RMW18" s="209"/>
      <c r="RMX18" s="209"/>
      <c r="RMY18" s="209"/>
      <c r="RMZ18" s="209"/>
      <c r="RNA18" s="209"/>
      <c r="RNB18" s="209"/>
      <c r="RNC18" s="209"/>
      <c r="RND18" s="209"/>
      <c r="RNE18" s="209"/>
      <c r="RNF18" s="209"/>
      <c r="RNG18" s="209"/>
      <c r="RNH18" s="209"/>
      <c r="RNI18" s="209"/>
      <c r="RNJ18" s="209"/>
      <c r="RNK18" s="209"/>
      <c r="RNL18" s="209"/>
      <c r="RNM18" s="209"/>
      <c r="RNN18" s="209"/>
      <c r="RNO18" s="209"/>
      <c r="RNP18" s="209"/>
      <c r="RNQ18" s="209"/>
      <c r="RNR18" s="209"/>
      <c r="RNS18" s="209"/>
      <c r="RNT18" s="209"/>
      <c r="RNU18" s="209"/>
      <c r="RNV18" s="209"/>
      <c r="RNW18" s="209"/>
      <c r="RNX18" s="209"/>
      <c r="RNY18" s="209"/>
      <c r="RNZ18" s="209"/>
      <c r="ROA18" s="209"/>
      <c r="ROB18" s="209"/>
      <c r="ROC18" s="209"/>
      <c r="ROD18" s="209"/>
      <c r="ROE18" s="209"/>
      <c r="ROF18" s="209"/>
      <c r="ROG18" s="209"/>
      <c r="ROH18" s="209"/>
      <c r="ROI18" s="209"/>
      <c r="ROJ18" s="209"/>
      <c r="ROK18" s="209"/>
      <c r="ROL18" s="209"/>
      <c r="ROM18" s="209"/>
      <c r="RON18" s="209"/>
      <c r="ROO18" s="209"/>
      <c r="ROP18" s="209"/>
      <c r="ROQ18" s="209"/>
      <c r="ROR18" s="209"/>
      <c r="ROS18" s="209"/>
      <c r="ROT18" s="209"/>
      <c r="ROU18" s="209"/>
      <c r="ROV18" s="209"/>
      <c r="ROW18" s="209"/>
      <c r="ROX18" s="209"/>
      <c r="ROY18" s="209"/>
      <c r="ROZ18" s="209"/>
      <c r="RPA18" s="209"/>
      <c r="RPB18" s="209"/>
      <c r="RPC18" s="209"/>
      <c r="RPD18" s="209"/>
      <c r="RPE18" s="209"/>
      <c r="RPF18" s="209"/>
      <c r="RPG18" s="209"/>
      <c r="RPH18" s="209"/>
      <c r="RPI18" s="209"/>
      <c r="RPJ18" s="209"/>
      <c r="RPK18" s="209"/>
      <c r="RPL18" s="209"/>
      <c r="RPM18" s="209"/>
      <c r="RPN18" s="209"/>
      <c r="RPO18" s="209"/>
      <c r="RPP18" s="209"/>
      <c r="RPQ18" s="209"/>
      <c r="RPR18" s="209"/>
      <c r="RPS18" s="209"/>
      <c r="RPT18" s="209"/>
      <c r="RPU18" s="209"/>
      <c r="RPV18" s="209"/>
      <c r="RPW18" s="209"/>
      <c r="RPX18" s="209"/>
      <c r="RPY18" s="209"/>
      <c r="RPZ18" s="209"/>
      <c r="RQA18" s="209"/>
      <c r="RQB18" s="209"/>
      <c r="RQC18" s="209"/>
      <c r="RQD18" s="209"/>
      <c r="RQE18" s="209"/>
      <c r="RQF18" s="209"/>
      <c r="RQG18" s="209"/>
      <c r="RQH18" s="209"/>
      <c r="RQI18" s="209"/>
      <c r="RQJ18" s="209"/>
      <c r="RQK18" s="209"/>
      <c r="RQL18" s="209"/>
      <c r="RQM18" s="209"/>
      <c r="RQN18" s="209"/>
      <c r="RQO18" s="209"/>
      <c r="RQP18" s="209"/>
      <c r="RQQ18" s="209"/>
      <c r="RQR18" s="209"/>
      <c r="RQS18" s="209"/>
      <c r="RQT18" s="209"/>
      <c r="RQU18" s="209"/>
      <c r="RQV18" s="209"/>
      <c r="RQW18" s="209"/>
      <c r="RQX18" s="209"/>
      <c r="RQY18" s="209"/>
      <c r="RQZ18" s="209"/>
      <c r="RRA18" s="209"/>
      <c r="RRB18" s="209"/>
      <c r="RRC18" s="209"/>
      <c r="RRD18" s="209"/>
      <c r="RRE18" s="209"/>
      <c r="RRF18" s="209"/>
      <c r="RRG18" s="209"/>
      <c r="RRH18" s="209"/>
      <c r="RRI18" s="209"/>
      <c r="RRJ18" s="209"/>
      <c r="RRK18" s="209"/>
      <c r="RRL18" s="209"/>
      <c r="RRM18" s="209"/>
      <c r="RRN18" s="209"/>
      <c r="RRO18" s="209"/>
      <c r="RRP18" s="209"/>
      <c r="RRQ18" s="209"/>
      <c r="RRR18" s="209"/>
      <c r="RRS18" s="209"/>
      <c r="RRT18" s="209"/>
      <c r="RRU18" s="209"/>
      <c r="RRV18" s="209"/>
      <c r="RRW18" s="209"/>
      <c r="RRX18" s="209"/>
      <c r="RRY18" s="209"/>
      <c r="RRZ18" s="209"/>
      <c r="RSA18" s="209"/>
      <c r="RSB18" s="209"/>
      <c r="RSC18" s="209"/>
      <c r="RSD18" s="209"/>
      <c r="RSE18" s="209"/>
      <c r="RSF18" s="209"/>
      <c r="RSG18" s="209"/>
      <c r="RSH18" s="209"/>
      <c r="RSI18" s="209"/>
      <c r="RSJ18" s="209"/>
      <c r="RSK18" s="209"/>
      <c r="RSL18" s="209"/>
      <c r="RSM18" s="209"/>
      <c r="RSN18" s="209"/>
      <c r="RSO18" s="209"/>
      <c r="RSP18" s="209"/>
      <c r="RSQ18" s="209"/>
      <c r="RSR18" s="209"/>
      <c r="RSS18" s="209"/>
      <c r="RST18" s="209"/>
      <c r="RSU18" s="209"/>
      <c r="RSV18" s="209"/>
      <c r="RSW18" s="209"/>
      <c r="RSX18" s="209"/>
      <c r="RSY18" s="209"/>
      <c r="RSZ18" s="209"/>
      <c r="RTA18" s="209"/>
      <c r="RTB18" s="209"/>
      <c r="RTC18" s="209"/>
      <c r="RTD18" s="209"/>
      <c r="RTE18" s="209"/>
      <c r="RTF18" s="209"/>
      <c r="RTG18" s="209"/>
      <c r="RTH18" s="209"/>
      <c r="RTI18" s="209"/>
      <c r="RTJ18" s="209"/>
      <c r="RTK18" s="209"/>
      <c r="RTL18" s="209"/>
      <c r="RTM18" s="209"/>
      <c r="RTN18" s="209"/>
      <c r="RTO18" s="209"/>
      <c r="RTP18" s="209"/>
      <c r="RTQ18" s="209"/>
      <c r="RTR18" s="209"/>
      <c r="RTS18" s="209"/>
      <c r="RTT18" s="209"/>
      <c r="RTU18" s="209"/>
      <c r="RTV18" s="209"/>
      <c r="RTW18" s="209"/>
      <c r="RTX18" s="209"/>
      <c r="RTY18" s="209"/>
      <c r="RTZ18" s="209"/>
      <c r="RUA18" s="209"/>
      <c r="RUB18" s="209"/>
      <c r="RUC18" s="209"/>
      <c r="RUD18" s="209"/>
      <c r="RUE18" s="209"/>
      <c r="RUF18" s="209"/>
      <c r="RUG18" s="209"/>
      <c r="RUH18" s="209"/>
      <c r="RUI18" s="209"/>
      <c r="RUJ18" s="209"/>
      <c r="RUK18" s="209"/>
      <c r="RUL18" s="209"/>
      <c r="RUM18" s="209"/>
      <c r="RUN18" s="209"/>
      <c r="RUO18" s="209"/>
      <c r="RUP18" s="209"/>
      <c r="RUQ18" s="209"/>
      <c r="RUR18" s="209"/>
      <c r="RUS18" s="209"/>
      <c r="RUT18" s="209"/>
      <c r="RUU18" s="209"/>
      <c r="RUV18" s="209"/>
      <c r="RUW18" s="209"/>
      <c r="RUX18" s="209"/>
      <c r="RUY18" s="209"/>
      <c r="RUZ18" s="209"/>
      <c r="RVA18" s="209"/>
      <c r="RVB18" s="209"/>
      <c r="RVC18" s="209"/>
      <c r="RVD18" s="209"/>
      <c r="RVE18" s="209"/>
      <c r="RVF18" s="209"/>
      <c r="RVG18" s="209"/>
      <c r="RVH18" s="209"/>
      <c r="RVI18" s="209"/>
      <c r="RVJ18" s="209"/>
      <c r="RVK18" s="209"/>
      <c r="RVL18" s="209"/>
      <c r="RVM18" s="209"/>
      <c r="RVN18" s="209"/>
      <c r="RVO18" s="209"/>
      <c r="RVP18" s="209"/>
      <c r="RVQ18" s="209"/>
      <c r="RVR18" s="209"/>
      <c r="RVS18" s="209"/>
      <c r="RVT18" s="209"/>
      <c r="RVU18" s="209"/>
      <c r="RVV18" s="209"/>
      <c r="RVW18" s="209"/>
      <c r="RVX18" s="209"/>
      <c r="RVY18" s="209"/>
      <c r="RVZ18" s="209"/>
      <c r="RWA18" s="209"/>
      <c r="RWB18" s="209"/>
      <c r="RWC18" s="209"/>
      <c r="RWD18" s="209"/>
      <c r="RWE18" s="209"/>
      <c r="RWF18" s="209"/>
      <c r="RWG18" s="209"/>
      <c r="RWH18" s="209"/>
      <c r="RWI18" s="209"/>
      <c r="RWJ18" s="209"/>
      <c r="RWK18" s="209"/>
      <c r="RWL18" s="209"/>
      <c r="RWM18" s="209"/>
      <c r="RWN18" s="209"/>
      <c r="RWO18" s="209"/>
      <c r="RWP18" s="209"/>
      <c r="RWQ18" s="209"/>
      <c r="RWR18" s="209"/>
      <c r="RWS18" s="209"/>
      <c r="RWT18" s="209"/>
      <c r="RWU18" s="209"/>
      <c r="RWV18" s="209"/>
      <c r="RWW18" s="209"/>
      <c r="RWX18" s="209"/>
      <c r="RWY18" s="209"/>
      <c r="RWZ18" s="209"/>
      <c r="RXA18" s="209"/>
      <c r="RXB18" s="209"/>
      <c r="RXC18" s="209"/>
      <c r="RXD18" s="209"/>
      <c r="RXE18" s="209"/>
      <c r="RXF18" s="209"/>
      <c r="RXG18" s="209"/>
      <c r="RXH18" s="209"/>
      <c r="RXI18" s="209"/>
      <c r="RXJ18" s="209"/>
      <c r="RXK18" s="209"/>
      <c r="RXL18" s="209"/>
      <c r="RXM18" s="209"/>
      <c r="RXN18" s="209"/>
      <c r="RXO18" s="209"/>
      <c r="RXP18" s="209"/>
      <c r="RXQ18" s="209"/>
      <c r="RXR18" s="209"/>
      <c r="RXS18" s="209"/>
      <c r="RXT18" s="209"/>
      <c r="RXU18" s="209"/>
      <c r="RXV18" s="209"/>
      <c r="RXW18" s="209"/>
      <c r="RXX18" s="209"/>
      <c r="RXY18" s="209"/>
      <c r="RXZ18" s="209"/>
      <c r="RYA18" s="209"/>
      <c r="RYB18" s="209"/>
      <c r="RYC18" s="209"/>
      <c r="RYD18" s="209"/>
      <c r="RYE18" s="209"/>
      <c r="RYF18" s="209"/>
      <c r="RYG18" s="209"/>
      <c r="RYH18" s="209"/>
      <c r="RYI18" s="209"/>
      <c r="RYJ18" s="209"/>
      <c r="RYK18" s="209"/>
      <c r="RYL18" s="209"/>
      <c r="RYM18" s="209"/>
      <c r="RYN18" s="209"/>
      <c r="RYO18" s="209"/>
      <c r="RYP18" s="209"/>
      <c r="RYQ18" s="209"/>
      <c r="RYR18" s="209"/>
      <c r="RYS18" s="209"/>
      <c r="RYT18" s="209"/>
      <c r="RYU18" s="209"/>
      <c r="RYV18" s="209"/>
      <c r="RYW18" s="209"/>
      <c r="RYX18" s="209"/>
      <c r="RYY18" s="209"/>
      <c r="RYZ18" s="209"/>
      <c r="RZA18" s="209"/>
      <c r="RZB18" s="209"/>
      <c r="RZC18" s="209"/>
      <c r="RZD18" s="209"/>
      <c r="RZE18" s="209"/>
      <c r="RZF18" s="209"/>
      <c r="RZG18" s="209"/>
      <c r="RZH18" s="209"/>
      <c r="RZI18" s="209"/>
      <c r="RZJ18" s="209"/>
      <c r="RZK18" s="209"/>
      <c r="RZL18" s="209"/>
      <c r="RZM18" s="209"/>
      <c r="RZN18" s="209"/>
      <c r="RZO18" s="209"/>
      <c r="RZP18" s="209"/>
      <c r="RZQ18" s="209"/>
      <c r="RZR18" s="209"/>
      <c r="RZS18" s="209"/>
      <c r="RZT18" s="209"/>
      <c r="RZU18" s="209"/>
      <c r="RZV18" s="209"/>
      <c r="RZW18" s="209"/>
      <c r="RZX18" s="209"/>
      <c r="RZY18" s="209"/>
      <c r="RZZ18" s="209"/>
      <c r="SAA18" s="209"/>
      <c r="SAB18" s="209"/>
      <c r="SAC18" s="209"/>
      <c r="SAD18" s="209"/>
      <c r="SAE18" s="209"/>
      <c r="SAF18" s="209"/>
      <c r="SAG18" s="209"/>
      <c r="SAH18" s="209"/>
      <c r="SAI18" s="209"/>
      <c r="SAJ18" s="209"/>
      <c r="SAK18" s="209"/>
      <c r="SAL18" s="209"/>
      <c r="SAM18" s="209"/>
      <c r="SAN18" s="209"/>
      <c r="SAO18" s="209"/>
      <c r="SAP18" s="209"/>
      <c r="SAQ18" s="209"/>
      <c r="SAR18" s="209"/>
      <c r="SAS18" s="209"/>
      <c r="SAT18" s="209"/>
      <c r="SAU18" s="209"/>
      <c r="SAV18" s="209"/>
      <c r="SAW18" s="209"/>
      <c r="SAX18" s="209"/>
      <c r="SAY18" s="209"/>
      <c r="SAZ18" s="209"/>
      <c r="SBA18" s="209"/>
      <c r="SBB18" s="209"/>
      <c r="SBC18" s="209"/>
      <c r="SBD18" s="209"/>
      <c r="SBE18" s="209"/>
      <c r="SBF18" s="209"/>
      <c r="SBG18" s="209"/>
      <c r="SBH18" s="209"/>
      <c r="SBI18" s="209"/>
      <c r="SBJ18" s="209"/>
      <c r="SBK18" s="209"/>
      <c r="SBL18" s="209"/>
      <c r="SBM18" s="209"/>
      <c r="SBN18" s="209"/>
      <c r="SBO18" s="209"/>
      <c r="SBP18" s="209"/>
      <c r="SBQ18" s="209"/>
      <c r="SBR18" s="209"/>
      <c r="SBS18" s="209"/>
      <c r="SBT18" s="209"/>
      <c r="SBU18" s="209"/>
      <c r="SBV18" s="209"/>
      <c r="SBW18" s="209"/>
      <c r="SBX18" s="209"/>
      <c r="SBY18" s="209"/>
      <c r="SBZ18" s="209"/>
      <c r="SCA18" s="209"/>
      <c r="SCB18" s="209"/>
      <c r="SCC18" s="209"/>
      <c r="SCD18" s="209"/>
      <c r="SCE18" s="209"/>
      <c r="SCF18" s="209"/>
      <c r="SCG18" s="209"/>
      <c r="SCH18" s="209"/>
      <c r="SCI18" s="209"/>
      <c r="SCJ18" s="209"/>
      <c r="SCK18" s="209"/>
      <c r="SCL18" s="209"/>
      <c r="SCM18" s="209"/>
      <c r="SCN18" s="209"/>
      <c r="SCO18" s="209"/>
      <c r="SCP18" s="209"/>
      <c r="SCQ18" s="209"/>
      <c r="SCR18" s="209"/>
      <c r="SCS18" s="209"/>
      <c r="SCT18" s="209"/>
      <c r="SCU18" s="209"/>
      <c r="SCV18" s="209"/>
      <c r="SCW18" s="209"/>
      <c r="SCX18" s="209"/>
      <c r="SCY18" s="209"/>
      <c r="SCZ18" s="209"/>
      <c r="SDA18" s="209"/>
      <c r="SDB18" s="209"/>
      <c r="SDC18" s="209"/>
      <c r="SDD18" s="209"/>
      <c r="SDE18" s="209"/>
      <c r="SDF18" s="209"/>
      <c r="SDG18" s="209"/>
      <c r="SDH18" s="209"/>
      <c r="SDI18" s="209"/>
      <c r="SDJ18" s="209"/>
      <c r="SDK18" s="209"/>
      <c r="SDL18" s="209"/>
      <c r="SDM18" s="209"/>
      <c r="SDN18" s="209"/>
      <c r="SDO18" s="209"/>
      <c r="SDP18" s="209"/>
      <c r="SDQ18" s="209"/>
      <c r="SDR18" s="209"/>
      <c r="SDS18" s="209"/>
      <c r="SDT18" s="209"/>
      <c r="SDU18" s="209"/>
      <c r="SDV18" s="209"/>
      <c r="SDW18" s="209"/>
      <c r="SDX18" s="209"/>
      <c r="SDY18" s="209"/>
      <c r="SDZ18" s="209"/>
      <c r="SEA18" s="209"/>
      <c r="SEB18" s="209"/>
      <c r="SEC18" s="209"/>
      <c r="SED18" s="209"/>
      <c r="SEE18" s="209"/>
      <c r="SEF18" s="209"/>
      <c r="SEG18" s="209"/>
      <c r="SEH18" s="209"/>
      <c r="SEI18" s="209"/>
      <c r="SEJ18" s="209"/>
      <c r="SEK18" s="209"/>
      <c r="SEL18" s="209"/>
      <c r="SEM18" s="209"/>
      <c r="SEN18" s="209"/>
      <c r="SEO18" s="209"/>
      <c r="SEP18" s="209"/>
      <c r="SEQ18" s="209"/>
      <c r="SER18" s="209"/>
      <c r="SES18" s="209"/>
      <c r="SET18" s="209"/>
      <c r="SEU18" s="209"/>
      <c r="SEV18" s="209"/>
      <c r="SEW18" s="209"/>
      <c r="SEX18" s="209"/>
      <c r="SEY18" s="209"/>
      <c r="SEZ18" s="209"/>
      <c r="SFA18" s="209"/>
      <c r="SFB18" s="209"/>
      <c r="SFC18" s="209"/>
      <c r="SFD18" s="209"/>
      <c r="SFE18" s="209"/>
      <c r="SFF18" s="209"/>
      <c r="SFG18" s="209"/>
      <c r="SFH18" s="209"/>
      <c r="SFI18" s="209"/>
      <c r="SFJ18" s="209"/>
      <c r="SFK18" s="209"/>
      <c r="SFL18" s="209"/>
      <c r="SFM18" s="209"/>
      <c r="SFN18" s="209"/>
      <c r="SFO18" s="209"/>
      <c r="SFP18" s="209"/>
      <c r="SFQ18" s="209"/>
      <c r="SFR18" s="209"/>
      <c r="SFS18" s="209"/>
      <c r="SFT18" s="209"/>
      <c r="SFU18" s="209"/>
      <c r="SFV18" s="209"/>
      <c r="SFW18" s="209"/>
      <c r="SFX18" s="209"/>
      <c r="SFY18" s="209"/>
      <c r="SFZ18" s="209"/>
      <c r="SGA18" s="209"/>
      <c r="SGB18" s="209"/>
      <c r="SGC18" s="209"/>
      <c r="SGD18" s="209"/>
      <c r="SGE18" s="209"/>
      <c r="SGF18" s="209"/>
      <c r="SGG18" s="209"/>
      <c r="SGH18" s="209"/>
      <c r="SGI18" s="209"/>
      <c r="SGJ18" s="209"/>
      <c r="SGK18" s="209"/>
      <c r="SGL18" s="209"/>
      <c r="SGM18" s="209"/>
      <c r="SGN18" s="209"/>
      <c r="SGO18" s="209"/>
      <c r="SGP18" s="209"/>
      <c r="SGQ18" s="209"/>
      <c r="SGR18" s="209"/>
      <c r="SGS18" s="209"/>
      <c r="SGT18" s="209"/>
      <c r="SGU18" s="209"/>
      <c r="SGV18" s="209"/>
      <c r="SGW18" s="209"/>
      <c r="SGX18" s="209"/>
      <c r="SGY18" s="209"/>
      <c r="SGZ18" s="209"/>
      <c r="SHA18" s="209"/>
      <c r="SHB18" s="209"/>
      <c r="SHC18" s="209"/>
      <c r="SHD18" s="209"/>
      <c r="SHE18" s="209"/>
      <c r="SHF18" s="209"/>
      <c r="SHG18" s="209"/>
      <c r="SHH18" s="209"/>
      <c r="SHI18" s="209"/>
      <c r="SHJ18" s="209"/>
      <c r="SHK18" s="209"/>
      <c r="SHL18" s="209"/>
      <c r="SHM18" s="209"/>
      <c r="SHN18" s="209"/>
      <c r="SHO18" s="209"/>
      <c r="SHP18" s="209"/>
      <c r="SHQ18" s="209"/>
      <c r="SHR18" s="209"/>
      <c r="SHS18" s="209"/>
      <c r="SHT18" s="209"/>
      <c r="SHU18" s="209"/>
      <c r="SHV18" s="209"/>
      <c r="SHW18" s="209"/>
      <c r="SHX18" s="209"/>
      <c r="SHY18" s="209"/>
      <c r="SHZ18" s="209"/>
      <c r="SIA18" s="209"/>
      <c r="SIB18" s="209"/>
      <c r="SIC18" s="209"/>
      <c r="SID18" s="209"/>
      <c r="SIE18" s="209"/>
      <c r="SIF18" s="209"/>
      <c r="SIG18" s="209"/>
      <c r="SIH18" s="209"/>
      <c r="SII18" s="209"/>
      <c r="SIJ18" s="209"/>
      <c r="SIK18" s="209"/>
      <c r="SIL18" s="209"/>
      <c r="SIM18" s="209"/>
      <c r="SIN18" s="209"/>
      <c r="SIO18" s="209"/>
      <c r="SIP18" s="209"/>
      <c r="SIQ18" s="209"/>
      <c r="SIR18" s="209"/>
      <c r="SIS18" s="209"/>
      <c r="SIT18" s="209"/>
      <c r="SIU18" s="209"/>
      <c r="SIV18" s="209"/>
      <c r="SIW18" s="209"/>
      <c r="SIX18" s="209"/>
      <c r="SIY18" s="209"/>
      <c r="SIZ18" s="209"/>
      <c r="SJA18" s="209"/>
      <c r="SJB18" s="209"/>
      <c r="SJC18" s="209"/>
      <c r="SJD18" s="209"/>
      <c r="SJE18" s="209"/>
      <c r="SJF18" s="209"/>
      <c r="SJG18" s="209"/>
      <c r="SJH18" s="209"/>
      <c r="SJI18" s="209"/>
      <c r="SJJ18" s="209"/>
      <c r="SJK18" s="209"/>
      <c r="SJL18" s="209"/>
      <c r="SJM18" s="209"/>
      <c r="SJN18" s="209"/>
      <c r="SJO18" s="209"/>
      <c r="SJP18" s="209"/>
      <c r="SJQ18" s="209"/>
      <c r="SJR18" s="209"/>
      <c r="SJS18" s="209"/>
      <c r="SJT18" s="209"/>
      <c r="SJU18" s="209"/>
      <c r="SJV18" s="209"/>
      <c r="SJW18" s="209"/>
      <c r="SJX18" s="209"/>
      <c r="SJY18" s="209"/>
      <c r="SJZ18" s="209"/>
      <c r="SKA18" s="209"/>
      <c r="SKB18" s="209"/>
      <c r="SKC18" s="209"/>
      <c r="SKD18" s="209"/>
      <c r="SKE18" s="209"/>
      <c r="SKF18" s="209"/>
      <c r="SKG18" s="209"/>
      <c r="SKH18" s="209"/>
      <c r="SKI18" s="209"/>
      <c r="SKJ18" s="209"/>
      <c r="SKK18" s="209"/>
      <c r="SKL18" s="209"/>
      <c r="SKM18" s="209"/>
      <c r="SKN18" s="209"/>
      <c r="SKO18" s="209"/>
      <c r="SKP18" s="209"/>
      <c r="SKQ18" s="209"/>
      <c r="SKR18" s="209"/>
      <c r="SKS18" s="209"/>
      <c r="SKT18" s="209"/>
      <c r="SKU18" s="209"/>
      <c r="SKV18" s="209"/>
      <c r="SKW18" s="209"/>
      <c r="SKX18" s="209"/>
      <c r="SKY18" s="209"/>
      <c r="SKZ18" s="209"/>
      <c r="SLA18" s="209"/>
      <c r="SLB18" s="209"/>
      <c r="SLC18" s="209"/>
      <c r="SLD18" s="209"/>
      <c r="SLE18" s="209"/>
      <c r="SLF18" s="209"/>
      <c r="SLG18" s="209"/>
      <c r="SLH18" s="209"/>
      <c r="SLI18" s="209"/>
      <c r="SLJ18" s="209"/>
      <c r="SLK18" s="209"/>
      <c r="SLL18" s="209"/>
      <c r="SLM18" s="209"/>
      <c r="SLN18" s="209"/>
      <c r="SLO18" s="209"/>
      <c r="SLP18" s="209"/>
      <c r="SLQ18" s="209"/>
      <c r="SLR18" s="209"/>
      <c r="SLS18" s="209"/>
      <c r="SLT18" s="209"/>
      <c r="SLU18" s="209"/>
      <c r="SLV18" s="209"/>
      <c r="SLW18" s="209"/>
      <c r="SLX18" s="209"/>
      <c r="SLY18" s="209"/>
      <c r="SLZ18" s="209"/>
      <c r="SMA18" s="209"/>
      <c r="SMB18" s="209"/>
      <c r="SMC18" s="209"/>
      <c r="SMD18" s="209"/>
      <c r="SME18" s="209"/>
      <c r="SMF18" s="209"/>
      <c r="SMG18" s="209"/>
      <c r="SMH18" s="209"/>
      <c r="SMI18" s="209"/>
      <c r="SMJ18" s="209"/>
      <c r="SMK18" s="209"/>
      <c r="SML18" s="209"/>
      <c r="SMM18" s="209"/>
      <c r="SMN18" s="209"/>
      <c r="SMO18" s="209"/>
      <c r="SMP18" s="209"/>
      <c r="SMQ18" s="209"/>
      <c r="SMR18" s="209"/>
      <c r="SMS18" s="209"/>
      <c r="SMT18" s="209"/>
      <c r="SMU18" s="209"/>
      <c r="SMV18" s="209"/>
      <c r="SMW18" s="209"/>
      <c r="SMX18" s="209"/>
      <c r="SMY18" s="209"/>
      <c r="SMZ18" s="209"/>
      <c r="SNA18" s="209"/>
      <c r="SNB18" s="209"/>
      <c r="SNC18" s="209"/>
      <c r="SND18" s="209"/>
      <c r="SNE18" s="209"/>
      <c r="SNF18" s="209"/>
      <c r="SNG18" s="209"/>
      <c r="SNH18" s="209"/>
      <c r="SNI18" s="209"/>
      <c r="SNJ18" s="209"/>
      <c r="SNK18" s="209"/>
      <c r="SNL18" s="209"/>
      <c r="SNM18" s="209"/>
      <c r="SNN18" s="209"/>
      <c r="SNO18" s="209"/>
      <c r="SNP18" s="209"/>
      <c r="SNQ18" s="209"/>
      <c r="SNR18" s="209"/>
      <c r="SNS18" s="209"/>
      <c r="SNT18" s="209"/>
      <c r="SNU18" s="209"/>
      <c r="SNV18" s="209"/>
      <c r="SNW18" s="209"/>
      <c r="SNX18" s="209"/>
      <c r="SNY18" s="209"/>
      <c r="SNZ18" s="209"/>
      <c r="SOA18" s="209"/>
      <c r="SOB18" s="209"/>
      <c r="SOC18" s="209"/>
      <c r="SOD18" s="209"/>
      <c r="SOE18" s="209"/>
      <c r="SOF18" s="209"/>
      <c r="SOG18" s="209"/>
      <c r="SOH18" s="209"/>
      <c r="SOI18" s="209"/>
      <c r="SOJ18" s="209"/>
      <c r="SOK18" s="209"/>
      <c r="SOL18" s="209"/>
      <c r="SOM18" s="209"/>
      <c r="SON18" s="209"/>
      <c r="SOO18" s="209"/>
      <c r="SOP18" s="209"/>
      <c r="SOQ18" s="209"/>
      <c r="SOR18" s="209"/>
      <c r="SOS18" s="209"/>
      <c r="SOT18" s="209"/>
      <c r="SOU18" s="209"/>
      <c r="SOV18" s="209"/>
      <c r="SOW18" s="209"/>
      <c r="SOX18" s="209"/>
      <c r="SOY18" s="209"/>
      <c r="SOZ18" s="209"/>
      <c r="SPA18" s="209"/>
      <c r="SPB18" s="209"/>
      <c r="SPC18" s="209"/>
      <c r="SPD18" s="209"/>
      <c r="SPE18" s="209"/>
      <c r="SPF18" s="209"/>
      <c r="SPG18" s="209"/>
      <c r="SPH18" s="209"/>
      <c r="SPI18" s="209"/>
      <c r="SPJ18" s="209"/>
      <c r="SPK18" s="209"/>
      <c r="SPL18" s="209"/>
      <c r="SPM18" s="209"/>
      <c r="SPN18" s="209"/>
      <c r="SPO18" s="209"/>
      <c r="SPP18" s="209"/>
      <c r="SPQ18" s="209"/>
      <c r="SPR18" s="209"/>
      <c r="SPS18" s="209"/>
      <c r="SPT18" s="209"/>
      <c r="SPU18" s="209"/>
      <c r="SPV18" s="209"/>
      <c r="SPW18" s="209"/>
      <c r="SPX18" s="209"/>
      <c r="SPY18" s="209"/>
      <c r="SPZ18" s="209"/>
      <c r="SQA18" s="209"/>
      <c r="SQB18" s="209"/>
      <c r="SQC18" s="209"/>
      <c r="SQD18" s="209"/>
      <c r="SQE18" s="209"/>
      <c r="SQF18" s="209"/>
      <c r="SQG18" s="209"/>
      <c r="SQH18" s="209"/>
      <c r="SQI18" s="209"/>
      <c r="SQJ18" s="209"/>
      <c r="SQK18" s="209"/>
      <c r="SQL18" s="209"/>
      <c r="SQM18" s="209"/>
      <c r="SQN18" s="209"/>
      <c r="SQO18" s="209"/>
      <c r="SQP18" s="209"/>
      <c r="SQQ18" s="209"/>
      <c r="SQR18" s="209"/>
      <c r="SQS18" s="209"/>
      <c r="SQT18" s="209"/>
      <c r="SQU18" s="209"/>
      <c r="SQV18" s="209"/>
      <c r="SQW18" s="209"/>
      <c r="SQX18" s="209"/>
      <c r="SQY18" s="209"/>
      <c r="SQZ18" s="209"/>
      <c r="SRA18" s="209"/>
      <c r="SRB18" s="209"/>
      <c r="SRC18" s="209"/>
      <c r="SRD18" s="209"/>
      <c r="SRE18" s="209"/>
      <c r="SRF18" s="209"/>
      <c r="SRG18" s="209"/>
      <c r="SRH18" s="209"/>
      <c r="SRI18" s="209"/>
      <c r="SRJ18" s="209"/>
      <c r="SRK18" s="209"/>
      <c r="SRL18" s="209"/>
      <c r="SRM18" s="209"/>
      <c r="SRN18" s="209"/>
      <c r="SRO18" s="209"/>
      <c r="SRP18" s="209"/>
      <c r="SRQ18" s="209"/>
      <c r="SRR18" s="209"/>
      <c r="SRS18" s="209"/>
      <c r="SRT18" s="209"/>
      <c r="SRU18" s="209"/>
      <c r="SRV18" s="209"/>
      <c r="SRW18" s="209"/>
      <c r="SRX18" s="209"/>
      <c r="SRY18" s="209"/>
      <c r="SRZ18" s="209"/>
      <c r="SSA18" s="209"/>
      <c r="SSB18" s="209"/>
      <c r="SSC18" s="209"/>
      <c r="SSD18" s="209"/>
      <c r="SSE18" s="209"/>
      <c r="SSF18" s="209"/>
      <c r="SSG18" s="209"/>
      <c r="SSH18" s="209"/>
      <c r="SSI18" s="209"/>
      <c r="SSJ18" s="209"/>
      <c r="SSK18" s="209"/>
      <c r="SSL18" s="209"/>
      <c r="SSM18" s="209"/>
      <c r="SSN18" s="209"/>
      <c r="SSO18" s="209"/>
      <c r="SSP18" s="209"/>
      <c r="SSQ18" s="209"/>
      <c r="SSR18" s="209"/>
      <c r="SSS18" s="209"/>
      <c r="SST18" s="209"/>
      <c r="SSU18" s="209"/>
      <c r="SSV18" s="209"/>
      <c r="SSW18" s="209"/>
      <c r="SSX18" s="209"/>
      <c r="SSY18" s="209"/>
      <c r="SSZ18" s="209"/>
      <c r="STA18" s="209"/>
      <c r="STB18" s="209"/>
      <c r="STC18" s="209"/>
      <c r="STD18" s="209"/>
      <c r="STE18" s="209"/>
      <c r="STF18" s="209"/>
      <c r="STG18" s="209"/>
      <c r="STH18" s="209"/>
      <c r="STI18" s="209"/>
      <c r="STJ18" s="209"/>
      <c r="STK18" s="209"/>
      <c r="STL18" s="209"/>
      <c r="STM18" s="209"/>
      <c r="STN18" s="209"/>
      <c r="STO18" s="209"/>
      <c r="STP18" s="209"/>
      <c r="STQ18" s="209"/>
      <c r="STR18" s="209"/>
      <c r="STS18" s="209"/>
      <c r="STT18" s="209"/>
      <c r="STU18" s="209"/>
      <c r="STV18" s="209"/>
      <c r="STW18" s="209"/>
      <c r="STX18" s="209"/>
      <c r="STY18" s="209"/>
      <c r="STZ18" s="209"/>
      <c r="SUA18" s="209"/>
      <c r="SUB18" s="209"/>
      <c r="SUC18" s="209"/>
      <c r="SUD18" s="209"/>
      <c r="SUE18" s="209"/>
      <c r="SUF18" s="209"/>
      <c r="SUG18" s="209"/>
      <c r="SUH18" s="209"/>
      <c r="SUI18" s="209"/>
      <c r="SUJ18" s="209"/>
      <c r="SUK18" s="209"/>
      <c r="SUL18" s="209"/>
      <c r="SUM18" s="209"/>
      <c r="SUN18" s="209"/>
      <c r="SUO18" s="209"/>
      <c r="SUP18" s="209"/>
      <c r="SUQ18" s="209"/>
      <c r="SUR18" s="209"/>
      <c r="SUS18" s="209"/>
      <c r="SUT18" s="209"/>
      <c r="SUU18" s="209"/>
      <c r="SUV18" s="209"/>
      <c r="SUW18" s="209"/>
      <c r="SUX18" s="209"/>
      <c r="SUY18" s="209"/>
      <c r="SUZ18" s="209"/>
      <c r="SVA18" s="209"/>
      <c r="SVB18" s="209"/>
      <c r="SVC18" s="209"/>
      <c r="SVD18" s="209"/>
      <c r="SVE18" s="209"/>
      <c r="SVF18" s="209"/>
      <c r="SVG18" s="209"/>
      <c r="SVH18" s="209"/>
      <c r="SVI18" s="209"/>
      <c r="SVJ18" s="209"/>
      <c r="SVK18" s="209"/>
      <c r="SVL18" s="209"/>
      <c r="SVM18" s="209"/>
      <c r="SVN18" s="209"/>
      <c r="SVO18" s="209"/>
      <c r="SVP18" s="209"/>
      <c r="SVQ18" s="209"/>
      <c r="SVR18" s="209"/>
      <c r="SVS18" s="209"/>
      <c r="SVT18" s="209"/>
      <c r="SVU18" s="209"/>
      <c r="SVV18" s="209"/>
      <c r="SVW18" s="209"/>
      <c r="SVX18" s="209"/>
      <c r="SVY18" s="209"/>
      <c r="SVZ18" s="209"/>
      <c r="SWA18" s="209"/>
      <c r="SWB18" s="209"/>
      <c r="SWC18" s="209"/>
      <c r="SWD18" s="209"/>
      <c r="SWE18" s="209"/>
      <c r="SWF18" s="209"/>
      <c r="SWG18" s="209"/>
      <c r="SWH18" s="209"/>
      <c r="SWI18" s="209"/>
      <c r="SWJ18" s="209"/>
      <c r="SWK18" s="209"/>
      <c r="SWL18" s="209"/>
      <c r="SWM18" s="209"/>
      <c r="SWN18" s="209"/>
      <c r="SWO18" s="209"/>
      <c r="SWP18" s="209"/>
      <c r="SWQ18" s="209"/>
      <c r="SWR18" s="209"/>
      <c r="SWS18" s="209"/>
      <c r="SWT18" s="209"/>
      <c r="SWU18" s="209"/>
      <c r="SWV18" s="209"/>
      <c r="SWW18" s="209"/>
      <c r="SWX18" s="209"/>
      <c r="SWY18" s="209"/>
      <c r="SWZ18" s="209"/>
      <c r="SXA18" s="209"/>
      <c r="SXB18" s="209"/>
      <c r="SXC18" s="209"/>
      <c r="SXD18" s="209"/>
      <c r="SXE18" s="209"/>
      <c r="SXF18" s="209"/>
      <c r="SXG18" s="209"/>
      <c r="SXH18" s="209"/>
      <c r="SXI18" s="209"/>
      <c r="SXJ18" s="209"/>
      <c r="SXK18" s="209"/>
      <c r="SXL18" s="209"/>
      <c r="SXM18" s="209"/>
      <c r="SXN18" s="209"/>
      <c r="SXO18" s="209"/>
      <c r="SXP18" s="209"/>
      <c r="SXQ18" s="209"/>
      <c r="SXR18" s="209"/>
      <c r="SXS18" s="209"/>
      <c r="SXT18" s="209"/>
      <c r="SXU18" s="209"/>
      <c r="SXV18" s="209"/>
      <c r="SXW18" s="209"/>
      <c r="SXX18" s="209"/>
      <c r="SXY18" s="209"/>
      <c r="SXZ18" s="209"/>
      <c r="SYA18" s="209"/>
      <c r="SYB18" s="209"/>
      <c r="SYC18" s="209"/>
      <c r="SYD18" s="209"/>
      <c r="SYE18" s="209"/>
      <c r="SYF18" s="209"/>
      <c r="SYG18" s="209"/>
      <c r="SYH18" s="209"/>
      <c r="SYI18" s="209"/>
      <c r="SYJ18" s="209"/>
      <c r="SYK18" s="209"/>
      <c r="SYL18" s="209"/>
      <c r="SYM18" s="209"/>
      <c r="SYN18" s="209"/>
      <c r="SYO18" s="209"/>
      <c r="SYP18" s="209"/>
      <c r="SYQ18" s="209"/>
      <c r="SYR18" s="209"/>
      <c r="SYS18" s="209"/>
      <c r="SYT18" s="209"/>
      <c r="SYU18" s="209"/>
      <c r="SYV18" s="209"/>
      <c r="SYW18" s="209"/>
      <c r="SYX18" s="209"/>
      <c r="SYY18" s="209"/>
      <c r="SYZ18" s="209"/>
      <c r="SZA18" s="209"/>
      <c r="SZB18" s="209"/>
      <c r="SZC18" s="209"/>
      <c r="SZD18" s="209"/>
      <c r="SZE18" s="209"/>
      <c r="SZF18" s="209"/>
      <c r="SZG18" s="209"/>
      <c r="SZH18" s="209"/>
      <c r="SZI18" s="209"/>
      <c r="SZJ18" s="209"/>
      <c r="SZK18" s="209"/>
      <c r="SZL18" s="209"/>
      <c r="SZM18" s="209"/>
      <c r="SZN18" s="209"/>
      <c r="SZO18" s="209"/>
      <c r="SZP18" s="209"/>
      <c r="SZQ18" s="209"/>
      <c r="SZR18" s="209"/>
      <c r="SZS18" s="209"/>
      <c r="SZT18" s="209"/>
      <c r="SZU18" s="209"/>
      <c r="SZV18" s="209"/>
      <c r="SZW18" s="209"/>
      <c r="SZX18" s="209"/>
      <c r="SZY18" s="209"/>
      <c r="SZZ18" s="209"/>
      <c r="TAA18" s="209"/>
      <c r="TAB18" s="209"/>
      <c r="TAC18" s="209"/>
      <c r="TAD18" s="209"/>
      <c r="TAE18" s="209"/>
      <c r="TAF18" s="209"/>
      <c r="TAG18" s="209"/>
      <c r="TAH18" s="209"/>
      <c r="TAI18" s="209"/>
      <c r="TAJ18" s="209"/>
      <c r="TAK18" s="209"/>
      <c r="TAL18" s="209"/>
      <c r="TAM18" s="209"/>
      <c r="TAN18" s="209"/>
      <c r="TAO18" s="209"/>
      <c r="TAP18" s="209"/>
      <c r="TAQ18" s="209"/>
      <c r="TAR18" s="209"/>
      <c r="TAS18" s="209"/>
      <c r="TAT18" s="209"/>
      <c r="TAU18" s="209"/>
      <c r="TAV18" s="209"/>
      <c r="TAW18" s="209"/>
      <c r="TAX18" s="209"/>
      <c r="TAY18" s="209"/>
      <c r="TAZ18" s="209"/>
      <c r="TBA18" s="209"/>
      <c r="TBB18" s="209"/>
      <c r="TBC18" s="209"/>
      <c r="TBD18" s="209"/>
      <c r="TBE18" s="209"/>
      <c r="TBF18" s="209"/>
      <c r="TBG18" s="209"/>
      <c r="TBH18" s="209"/>
      <c r="TBI18" s="209"/>
      <c r="TBJ18" s="209"/>
      <c r="TBK18" s="209"/>
      <c r="TBL18" s="209"/>
      <c r="TBM18" s="209"/>
      <c r="TBN18" s="209"/>
      <c r="TBO18" s="209"/>
      <c r="TBP18" s="209"/>
      <c r="TBQ18" s="209"/>
      <c r="TBR18" s="209"/>
      <c r="TBS18" s="209"/>
      <c r="TBT18" s="209"/>
      <c r="TBU18" s="209"/>
      <c r="TBV18" s="209"/>
      <c r="TBW18" s="209"/>
      <c r="TBX18" s="209"/>
      <c r="TBY18" s="209"/>
      <c r="TBZ18" s="209"/>
      <c r="TCA18" s="209"/>
      <c r="TCB18" s="209"/>
      <c r="TCC18" s="209"/>
      <c r="TCD18" s="209"/>
      <c r="TCE18" s="209"/>
      <c r="TCF18" s="209"/>
      <c r="TCG18" s="209"/>
      <c r="TCH18" s="209"/>
      <c r="TCI18" s="209"/>
      <c r="TCJ18" s="209"/>
      <c r="TCK18" s="209"/>
      <c r="TCL18" s="209"/>
      <c r="TCM18" s="209"/>
      <c r="TCN18" s="209"/>
      <c r="TCO18" s="209"/>
      <c r="TCP18" s="209"/>
      <c r="TCQ18" s="209"/>
      <c r="TCR18" s="209"/>
      <c r="TCS18" s="209"/>
      <c r="TCT18" s="209"/>
      <c r="TCU18" s="209"/>
      <c r="TCV18" s="209"/>
      <c r="TCW18" s="209"/>
      <c r="TCX18" s="209"/>
      <c r="TCY18" s="209"/>
      <c r="TCZ18" s="209"/>
      <c r="TDA18" s="209"/>
      <c r="TDB18" s="209"/>
      <c r="TDC18" s="209"/>
      <c r="TDD18" s="209"/>
      <c r="TDE18" s="209"/>
      <c r="TDF18" s="209"/>
      <c r="TDG18" s="209"/>
      <c r="TDH18" s="209"/>
      <c r="TDI18" s="209"/>
      <c r="TDJ18" s="209"/>
      <c r="TDK18" s="209"/>
      <c r="TDL18" s="209"/>
      <c r="TDM18" s="209"/>
      <c r="TDN18" s="209"/>
      <c r="TDO18" s="209"/>
      <c r="TDP18" s="209"/>
      <c r="TDQ18" s="209"/>
      <c r="TDR18" s="209"/>
      <c r="TDS18" s="209"/>
      <c r="TDT18" s="209"/>
      <c r="TDU18" s="209"/>
      <c r="TDV18" s="209"/>
      <c r="TDW18" s="209"/>
      <c r="TDX18" s="209"/>
      <c r="TDY18" s="209"/>
      <c r="TDZ18" s="209"/>
      <c r="TEA18" s="209"/>
      <c r="TEB18" s="209"/>
      <c r="TEC18" s="209"/>
      <c r="TED18" s="209"/>
      <c r="TEE18" s="209"/>
      <c r="TEF18" s="209"/>
      <c r="TEG18" s="209"/>
      <c r="TEH18" s="209"/>
      <c r="TEI18" s="209"/>
      <c r="TEJ18" s="209"/>
      <c r="TEK18" s="209"/>
      <c r="TEL18" s="209"/>
      <c r="TEM18" s="209"/>
      <c r="TEN18" s="209"/>
      <c r="TEO18" s="209"/>
      <c r="TEP18" s="209"/>
      <c r="TEQ18" s="209"/>
      <c r="TER18" s="209"/>
      <c r="TES18" s="209"/>
      <c r="TET18" s="209"/>
      <c r="TEU18" s="209"/>
      <c r="TEV18" s="209"/>
      <c r="TEW18" s="209"/>
      <c r="TEX18" s="209"/>
      <c r="TEY18" s="209"/>
      <c r="TEZ18" s="209"/>
      <c r="TFA18" s="209"/>
      <c r="TFB18" s="209"/>
      <c r="TFC18" s="209"/>
      <c r="TFD18" s="209"/>
      <c r="TFE18" s="209"/>
      <c r="TFF18" s="209"/>
      <c r="TFG18" s="209"/>
      <c r="TFH18" s="209"/>
      <c r="TFI18" s="209"/>
      <c r="TFJ18" s="209"/>
      <c r="TFK18" s="209"/>
      <c r="TFL18" s="209"/>
      <c r="TFM18" s="209"/>
      <c r="TFN18" s="209"/>
      <c r="TFO18" s="209"/>
      <c r="TFP18" s="209"/>
      <c r="TFQ18" s="209"/>
      <c r="TFR18" s="209"/>
      <c r="TFS18" s="209"/>
      <c r="TFT18" s="209"/>
      <c r="TFU18" s="209"/>
      <c r="TFV18" s="209"/>
      <c r="TFW18" s="209"/>
      <c r="TFX18" s="209"/>
      <c r="TFY18" s="209"/>
      <c r="TFZ18" s="209"/>
      <c r="TGA18" s="209"/>
      <c r="TGB18" s="209"/>
      <c r="TGC18" s="209"/>
      <c r="TGD18" s="209"/>
      <c r="TGE18" s="209"/>
      <c r="TGF18" s="209"/>
      <c r="TGG18" s="209"/>
      <c r="TGH18" s="209"/>
      <c r="TGI18" s="209"/>
      <c r="TGJ18" s="209"/>
      <c r="TGK18" s="209"/>
      <c r="TGL18" s="209"/>
      <c r="TGM18" s="209"/>
      <c r="TGN18" s="209"/>
      <c r="TGO18" s="209"/>
      <c r="TGP18" s="209"/>
      <c r="TGQ18" s="209"/>
      <c r="TGR18" s="209"/>
      <c r="TGS18" s="209"/>
      <c r="TGT18" s="209"/>
      <c r="TGU18" s="209"/>
      <c r="TGV18" s="209"/>
      <c r="TGW18" s="209"/>
      <c r="TGX18" s="209"/>
      <c r="TGY18" s="209"/>
      <c r="TGZ18" s="209"/>
      <c r="THA18" s="209"/>
      <c r="THB18" s="209"/>
      <c r="THC18" s="209"/>
      <c r="THD18" s="209"/>
      <c r="THE18" s="209"/>
      <c r="THF18" s="209"/>
      <c r="THG18" s="209"/>
      <c r="THH18" s="209"/>
      <c r="THI18" s="209"/>
      <c r="THJ18" s="209"/>
      <c r="THK18" s="209"/>
      <c r="THL18" s="209"/>
      <c r="THM18" s="209"/>
      <c r="THN18" s="209"/>
      <c r="THO18" s="209"/>
      <c r="THP18" s="209"/>
      <c r="THQ18" s="209"/>
      <c r="THR18" s="209"/>
      <c r="THS18" s="209"/>
      <c r="THT18" s="209"/>
      <c r="THU18" s="209"/>
      <c r="THV18" s="209"/>
      <c r="THW18" s="209"/>
      <c r="THX18" s="209"/>
      <c r="THY18" s="209"/>
      <c r="THZ18" s="209"/>
      <c r="TIA18" s="209"/>
      <c r="TIB18" s="209"/>
      <c r="TIC18" s="209"/>
      <c r="TID18" s="209"/>
      <c r="TIE18" s="209"/>
      <c r="TIF18" s="209"/>
      <c r="TIG18" s="209"/>
      <c r="TIH18" s="209"/>
      <c r="TII18" s="209"/>
      <c r="TIJ18" s="209"/>
      <c r="TIK18" s="209"/>
      <c r="TIL18" s="209"/>
      <c r="TIM18" s="209"/>
      <c r="TIN18" s="209"/>
      <c r="TIO18" s="209"/>
      <c r="TIP18" s="209"/>
      <c r="TIQ18" s="209"/>
      <c r="TIR18" s="209"/>
      <c r="TIS18" s="209"/>
      <c r="TIT18" s="209"/>
      <c r="TIU18" s="209"/>
      <c r="TIV18" s="209"/>
      <c r="TIW18" s="209"/>
      <c r="TIX18" s="209"/>
      <c r="TIY18" s="209"/>
      <c r="TIZ18" s="209"/>
      <c r="TJA18" s="209"/>
      <c r="TJB18" s="209"/>
      <c r="TJC18" s="209"/>
      <c r="TJD18" s="209"/>
      <c r="TJE18" s="209"/>
      <c r="TJF18" s="209"/>
      <c r="TJG18" s="209"/>
      <c r="TJH18" s="209"/>
      <c r="TJI18" s="209"/>
      <c r="TJJ18" s="209"/>
      <c r="TJK18" s="209"/>
      <c r="TJL18" s="209"/>
      <c r="TJM18" s="209"/>
      <c r="TJN18" s="209"/>
      <c r="TJO18" s="209"/>
      <c r="TJP18" s="209"/>
      <c r="TJQ18" s="209"/>
      <c r="TJR18" s="209"/>
      <c r="TJS18" s="209"/>
      <c r="TJT18" s="209"/>
      <c r="TJU18" s="209"/>
      <c r="TJV18" s="209"/>
      <c r="TJW18" s="209"/>
      <c r="TJX18" s="209"/>
      <c r="TJY18" s="209"/>
      <c r="TJZ18" s="209"/>
      <c r="TKA18" s="209"/>
      <c r="TKB18" s="209"/>
      <c r="TKC18" s="209"/>
      <c r="TKD18" s="209"/>
      <c r="TKE18" s="209"/>
      <c r="TKF18" s="209"/>
      <c r="TKG18" s="209"/>
      <c r="TKH18" s="209"/>
      <c r="TKI18" s="209"/>
      <c r="TKJ18" s="209"/>
      <c r="TKK18" s="209"/>
      <c r="TKL18" s="209"/>
      <c r="TKM18" s="209"/>
      <c r="TKN18" s="209"/>
      <c r="TKO18" s="209"/>
      <c r="TKP18" s="209"/>
      <c r="TKQ18" s="209"/>
      <c r="TKR18" s="209"/>
      <c r="TKS18" s="209"/>
      <c r="TKT18" s="209"/>
      <c r="TKU18" s="209"/>
      <c r="TKV18" s="209"/>
      <c r="TKW18" s="209"/>
      <c r="TKX18" s="209"/>
      <c r="TKY18" s="209"/>
      <c r="TKZ18" s="209"/>
      <c r="TLA18" s="209"/>
      <c r="TLB18" s="209"/>
      <c r="TLC18" s="209"/>
      <c r="TLD18" s="209"/>
      <c r="TLE18" s="209"/>
      <c r="TLF18" s="209"/>
      <c r="TLG18" s="209"/>
      <c r="TLH18" s="209"/>
      <c r="TLI18" s="209"/>
      <c r="TLJ18" s="209"/>
      <c r="TLK18" s="209"/>
      <c r="TLL18" s="209"/>
      <c r="TLM18" s="209"/>
      <c r="TLN18" s="209"/>
      <c r="TLO18" s="209"/>
      <c r="TLP18" s="209"/>
      <c r="TLQ18" s="209"/>
      <c r="TLR18" s="209"/>
      <c r="TLS18" s="209"/>
      <c r="TLT18" s="209"/>
      <c r="TLU18" s="209"/>
      <c r="TLV18" s="209"/>
      <c r="TLW18" s="209"/>
      <c r="TLX18" s="209"/>
      <c r="TLY18" s="209"/>
      <c r="TLZ18" s="209"/>
      <c r="TMA18" s="209"/>
      <c r="TMB18" s="209"/>
      <c r="TMC18" s="209"/>
      <c r="TMD18" s="209"/>
      <c r="TME18" s="209"/>
      <c r="TMF18" s="209"/>
      <c r="TMG18" s="209"/>
      <c r="TMH18" s="209"/>
      <c r="TMI18" s="209"/>
      <c r="TMJ18" s="209"/>
      <c r="TMK18" s="209"/>
      <c r="TML18" s="209"/>
      <c r="TMM18" s="209"/>
      <c r="TMN18" s="209"/>
      <c r="TMO18" s="209"/>
      <c r="TMP18" s="209"/>
      <c r="TMQ18" s="209"/>
      <c r="TMR18" s="209"/>
      <c r="TMS18" s="209"/>
      <c r="TMT18" s="209"/>
      <c r="TMU18" s="209"/>
      <c r="TMV18" s="209"/>
      <c r="TMW18" s="209"/>
      <c r="TMX18" s="209"/>
      <c r="TMY18" s="209"/>
      <c r="TMZ18" s="209"/>
      <c r="TNA18" s="209"/>
      <c r="TNB18" s="209"/>
      <c r="TNC18" s="209"/>
      <c r="TND18" s="209"/>
      <c r="TNE18" s="209"/>
      <c r="TNF18" s="209"/>
      <c r="TNG18" s="209"/>
      <c r="TNH18" s="209"/>
      <c r="TNI18" s="209"/>
      <c r="TNJ18" s="209"/>
      <c r="TNK18" s="209"/>
      <c r="TNL18" s="209"/>
      <c r="TNM18" s="209"/>
      <c r="TNN18" s="209"/>
      <c r="TNO18" s="209"/>
      <c r="TNP18" s="209"/>
      <c r="TNQ18" s="209"/>
      <c r="TNR18" s="209"/>
      <c r="TNS18" s="209"/>
      <c r="TNT18" s="209"/>
      <c r="TNU18" s="209"/>
      <c r="TNV18" s="209"/>
      <c r="TNW18" s="209"/>
      <c r="TNX18" s="209"/>
      <c r="TNY18" s="209"/>
      <c r="TNZ18" s="209"/>
      <c r="TOA18" s="209"/>
      <c r="TOB18" s="209"/>
      <c r="TOC18" s="209"/>
      <c r="TOD18" s="209"/>
      <c r="TOE18" s="209"/>
      <c r="TOF18" s="209"/>
      <c r="TOG18" s="209"/>
      <c r="TOH18" s="209"/>
      <c r="TOI18" s="209"/>
      <c r="TOJ18" s="209"/>
      <c r="TOK18" s="209"/>
      <c r="TOL18" s="209"/>
      <c r="TOM18" s="209"/>
      <c r="TON18" s="209"/>
      <c r="TOO18" s="209"/>
      <c r="TOP18" s="209"/>
      <c r="TOQ18" s="209"/>
      <c r="TOR18" s="209"/>
      <c r="TOS18" s="209"/>
      <c r="TOT18" s="209"/>
      <c r="TOU18" s="209"/>
      <c r="TOV18" s="209"/>
      <c r="TOW18" s="209"/>
      <c r="TOX18" s="209"/>
      <c r="TOY18" s="209"/>
      <c r="TOZ18" s="209"/>
      <c r="TPA18" s="209"/>
      <c r="TPB18" s="209"/>
      <c r="TPC18" s="209"/>
      <c r="TPD18" s="209"/>
      <c r="TPE18" s="209"/>
      <c r="TPF18" s="209"/>
      <c r="TPG18" s="209"/>
      <c r="TPH18" s="209"/>
      <c r="TPI18" s="209"/>
      <c r="TPJ18" s="209"/>
      <c r="TPK18" s="209"/>
      <c r="TPL18" s="209"/>
      <c r="TPM18" s="209"/>
      <c r="TPN18" s="209"/>
      <c r="TPO18" s="209"/>
      <c r="TPP18" s="209"/>
      <c r="TPQ18" s="209"/>
      <c r="TPR18" s="209"/>
      <c r="TPS18" s="209"/>
      <c r="TPT18" s="209"/>
      <c r="TPU18" s="209"/>
      <c r="TPV18" s="209"/>
      <c r="TPW18" s="209"/>
      <c r="TPX18" s="209"/>
      <c r="TPY18" s="209"/>
      <c r="TPZ18" s="209"/>
      <c r="TQA18" s="209"/>
      <c r="TQB18" s="209"/>
      <c r="TQC18" s="209"/>
      <c r="TQD18" s="209"/>
      <c r="TQE18" s="209"/>
      <c r="TQF18" s="209"/>
      <c r="TQG18" s="209"/>
      <c r="TQH18" s="209"/>
      <c r="TQI18" s="209"/>
      <c r="TQJ18" s="209"/>
      <c r="TQK18" s="209"/>
      <c r="TQL18" s="209"/>
      <c r="TQM18" s="209"/>
      <c r="TQN18" s="209"/>
      <c r="TQO18" s="209"/>
      <c r="TQP18" s="209"/>
      <c r="TQQ18" s="209"/>
      <c r="TQR18" s="209"/>
      <c r="TQS18" s="209"/>
      <c r="TQT18" s="209"/>
      <c r="TQU18" s="209"/>
      <c r="TQV18" s="209"/>
      <c r="TQW18" s="209"/>
      <c r="TQX18" s="209"/>
      <c r="TQY18" s="209"/>
      <c r="TQZ18" s="209"/>
      <c r="TRA18" s="209"/>
      <c r="TRB18" s="209"/>
      <c r="TRC18" s="209"/>
      <c r="TRD18" s="209"/>
      <c r="TRE18" s="209"/>
      <c r="TRF18" s="209"/>
      <c r="TRG18" s="209"/>
      <c r="TRH18" s="209"/>
      <c r="TRI18" s="209"/>
      <c r="TRJ18" s="209"/>
      <c r="TRK18" s="209"/>
      <c r="TRL18" s="209"/>
      <c r="TRM18" s="209"/>
      <c r="TRN18" s="209"/>
      <c r="TRO18" s="209"/>
      <c r="TRP18" s="209"/>
      <c r="TRQ18" s="209"/>
      <c r="TRR18" s="209"/>
      <c r="TRS18" s="209"/>
      <c r="TRT18" s="209"/>
      <c r="TRU18" s="209"/>
      <c r="TRV18" s="209"/>
      <c r="TRW18" s="209"/>
      <c r="TRX18" s="209"/>
      <c r="TRY18" s="209"/>
      <c r="TRZ18" s="209"/>
      <c r="TSA18" s="209"/>
      <c r="TSB18" s="209"/>
      <c r="TSC18" s="209"/>
      <c r="TSD18" s="209"/>
      <c r="TSE18" s="209"/>
      <c r="TSF18" s="209"/>
      <c r="TSG18" s="209"/>
      <c r="TSH18" s="209"/>
      <c r="TSI18" s="209"/>
      <c r="TSJ18" s="209"/>
      <c r="TSK18" s="209"/>
      <c r="TSL18" s="209"/>
      <c r="TSM18" s="209"/>
      <c r="TSN18" s="209"/>
      <c r="TSO18" s="209"/>
      <c r="TSP18" s="209"/>
      <c r="TSQ18" s="209"/>
      <c r="TSR18" s="209"/>
      <c r="TSS18" s="209"/>
      <c r="TST18" s="209"/>
      <c r="TSU18" s="209"/>
      <c r="TSV18" s="209"/>
      <c r="TSW18" s="209"/>
      <c r="TSX18" s="209"/>
      <c r="TSY18" s="209"/>
      <c r="TSZ18" s="209"/>
      <c r="TTA18" s="209"/>
      <c r="TTB18" s="209"/>
      <c r="TTC18" s="209"/>
      <c r="TTD18" s="209"/>
      <c r="TTE18" s="209"/>
      <c r="TTF18" s="209"/>
      <c r="TTG18" s="209"/>
      <c r="TTH18" s="209"/>
      <c r="TTI18" s="209"/>
      <c r="TTJ18" s="209"/>
      <c r="TTK18" s="209"/>
      <c r="TTL18" s="209"/>
      <c r="TTM18" s="209"/>
      <c r="TTN18" s="209"/>
      <c r="TTO18" s="209"/>
      <c r="TTP18" s="209"/>
      <c r="TTQ18" s="209"/>
      <c r="TTR18" s="209"/>
      <c r="TTS18" s="209"/>
      <c r="TTT18" s="209"/>
      <c r="TTU18" s="209"/>
      <c r="TTV18" s="209"/>
      <c r="TTW18" s="209"/>
      <c r="TTX18" s="209"/>
      <c r="TTY18" s="209"/>
      <c r="TTZ18" s="209"/>
      <c r="TUA18" s="209"/>
      <c r="TUB18" s="209"/>
      <c r="TUC18" s="209"/>
      <c r="TUD18" s="209"/>
      <c r="TUE18" s="209"/>
      <c r="TUF18" s="209"/>
      <c r="TUG18" s="209"/>
      <c r="TUH18" s="209"/>
      <c r="TUI18" s="209"/>
      <c r="TUJ18" s="209"/>
      <c r="TUK18" s="209"/>
      <c r="TUL18" s="209"/>
      <c r="TUM18" s="209"/>
      <c r="TUN18" s="209"/>
      <c r="TUO18" s="209"/>
      <c r="TUP18" s="209"/>
      <c r="TUQ18" s="209"/>
      <c r="TUR18" s="209"/>
      <c r="TUS18" s="209"/>
      <c r="TUT18" s="209"/>
      <c r="TUU18" s="209"/>
      <c r="TUV18" s="209"/>
      <c r="TUW18" s="209"/>
      <c r="TUX18" s="209"/>
      <c r="TUY18" s="209"/>
      <c r="TUZ18" s="209"/>
      <c r="TVA18" s="209"/>
      <c r="TVB18" s="209"/>
      <c r="TVC18" s="209"/>
      <c r="TVD18" s="209"/>
      <c r="TVE18" s="209"/>
      <c r="TVF18" s="209"/>
      <c r="TVG18" s="209"/>
      <c r="TVH18" s="209"/>
      <c r="TVI18" s="209"/>
      <c r="TVJ18" s="209"/>
      <c r="TVK18" s="209"/>
      <c r="TVL18" s="209"/>
      <c r="TVM18" s="209"/>
      <c r="TVN18" s="209"/>
      <c r="TVO18" s="209"/>
      <c r="TVP18" s="209"/>
      <c r="TVQ18" s="209"/>
      <c r="TVR18" s="209"/>
      <c r="TVS18" s="209"/>
      <c r="TVT18" s="209"/>
      <c r="TVU18" s="209"/>
      <c r="TVV18" s="209"/>
      <c r="TVW18" s="209"/>
      <c r="TVX18" s="209"/>
      <c r="TVY18" s="209"/>
      <c r="TVZ18" s="209"/>
      <c r="TWA18" s="209"/>
      <c r="TWB18" s="209"/>
      <c r="TWC18" s="209"/>
      <c r="TWD18" s="209"/>
      <c r="TWE18" s="209"/>
      <c r="TWF18" s="209"/>
      <c r="TWG18" s="209"/>
      <c r="TWH18" s="209"/>
      <c r="TWI18" s="209"/>
      <c r="TWJ18" s="209"/>
      <c r="TWK18" s="209"/>
      <c r="TWL18" s="209"/>
      <c r="TWM18" s="209"/>
      <c r="TWN18" s="209"/>
      <c r="TWO18" s="209"/>
      <c r="TWP18" s="209"/>
      <c r="TWQ18" s="209"/>
      <c r="TWR18" s="209"/>
      <c r="TWS18" s="209"/>
      <c r="TWT18" s="209"/>
      <c r="TWU18" s="209"/>
      <c r="TWV18" s="209"/>
      <c r="TWW18" s="209"/>
      <c r="TWX18" s="209"/>
      <c r="TWY18" s="209"/>
      <c r="TWZ18" s="209"/>
      <c r="TXA18" s="209"/>
      <c r="TXB18" s="209"/>
      <c r="TXC18" s="209"/>
      <c r="TXD18" s="209"/>
      <c r="TXE18" s="209"/>
      <c r="TXF18" s="209"/>
      <c r="TXG18" s="209"/>
      <c r="TXH18" s="209"/>
      <c r="TXI18" s="209"/>
      <c r="TXJ18" s="209"/>
      <c r="TXK18" s="209"/>
      <c r="TXL18" s="209"/>
      <c r="TXM18" s="209"/>
      <c r="TXN18" s="209"/>
      <c r="TXO18" s="209"/>
      <c r="TXP18" s="209"/>
      <c r="TXQ18" s="209"/>
      <c r="TXR18" s="209"/>
      <c r="TXS18" s="209"/>
      <c r="TXT18" s="209"/>
      <c r="TXU18" s="209"/>
      <c r="TXV18" s="209"/>
      <c r="TXW18" s="209"/>
      <c r="TXX18" s="209"/>
      <c r="TXY18" s="209"/>
      <c r="TXZ18" s="209"/>
      <c r="TYA18" s="209"/>
      <c r="TYB18" s="209"/>
      <c r="TYC18" s="209"/>
      <c r="TYD18" s="209"/>
      <c r="TYE18" s="209"/>
      <c r="TYF18" s="209"/>
      <c r="TYG18" s="209"/>
      <c r="TYH18" s="209"/>
      <c r="TYI18" s="209"/>
      <c r="TYJ18" s="209"/>
      <c r="TYK18" s="209"/>
      <c r="TYL18" s="209"/>
      <c r="TYM18" s="209"/>
      <c r="TYN18" s="209"/>
      <c r="TYO18" s="209"/>
      <c r="TYP18" s="209"/>
      <c r="TYQ18" s="209"/>
      <c r="TYR18" s="209"/>
      <c r="TYS18" s="209"/>
      <c r="TYT18" s="209"/>
      <c r="TYU18" s="209"/>
      <c r="TYV18" s="209"/>
      <c r="TYW18" s="209"/>
      <c r="TYX18" s="209"/>
      <c r="TYY18" s="209"/>
      <c r="TYZ18" s="209"/>
      <c r="TZA18" s="209"/>
      <c r="TZB18" s="209"/>
      <c r="TZC18" s="209"/>
      <c r="TZD18" s="209"/>
      <c r="TZE18" s="209"/>
      <c r="TZF18" s="209"/>
      <c r="TZG18" s="209"/>
      <c r="TZH18" s="209"/>
      <c r="TZI18" s="209"/>
      <c r="TZJ18" s="209"/>
      <c r="TZK18" s="209"/>
      <c r="TZL18" s="209"/>
      <c r="TZM18" s="209"/>
      <c r="TZN18" s="209"/>
      <c r="TZO18" s="209"/>
      <c r="TZP18" s="209"/>
      <c r="TZQ18" s="209"/>
      <c r="TZR18" s="209"/>
      <c r="TZS18" s="209"/>
      <c r="TZT18" s="209"/>
      <c r="TZU18" s="209"/>
      <c r="TZV18" s="209"/>
      <c r="TZW18" s="209"/>
      <c r="TZX18" s="209"/>
      <c r="TZY18" s="209"/>
      <c r="TZZ18" s="209"/>
      <c r="UAA18" s="209"/>
      <c r="UAB18" s="209"/>
      <c r="UAC18" s="209"/>
      <c r="UAD18" s="209"/>
      <c r="UAE18" s="209"/>
      <c r="UAF18" s="209"/>
      <c r="UAG18" s="209"/>
      <c r="UAH18" s="209"/>
      <c r="UAI18" s="209"/>
      <c r="UAJ18" s="209"/>
      <c r="UAK18" s="209"/>
      <c r="UAL18" s="209"/>
      <c r="UAM18" s="209"/>
      <c r="UAN18" s="209"/>
      <c r="UAO18" s="209"/>
      <c r="UAP18" s="209"/>
      <c r="UAQ18" s="209"/>
      <c r="UAR18" s="209"/>
      <c r="UAS18" s="209"/>
      <c r="UAT18" s="209"/>
      <c r="UAU18" s="209"/>
      <c r="UAV18" s="209"/>
      <c r="UAW18" s="209"/>
      <c r="UAX18" s="209"/>
      <c r="UAY18" s="209"/>
      <c r="UAZ18" s="209"/>
      <c r="UBA18" s="209"/>
      <c r="UBB18" s="209"/>
      <c r="UBC18" s="209"/>
      <c r="UBD18" s="209"/>
      <c r="UBE18" s="209"/>
      <c r="UBF18" s="209"/>
      <c r="UBG18" s="209"/>
      <c r="UBH18" s="209"/>
      <c r="UBI18" s="209"/>
      <c r="UBJ18" s="209"/>
      <c r="UBK18" s="209"/>
      <c r="UBL18" s="209"/>
      <c r="UBM18" s="209"/>
      <c r="UBN18" s="209"/>
      <c r="UBO18" s="209"/>
      <c r="UBP18" s="209"/>
      <c r="UBQ18" s="209"/>
      <c r="UBR18" s="209"/>
      <c r="UBS18" s="209"/>
      <c r="UBT18" s="209"/>
      <c r="UBU18" s="209"/>
      <c r="UBV18" s="209"/>
      <c r="UBW18" s="209"/>
      <c r="UBX18" s="209"/>
      <c r="UBY18" s="209"/>
      <c r="UBZ18" s="209"/>
      <c r="UCA18" s="209"/>
      <c r="UCB18" s="209"/>
      <c r="UCC18" s="209"/>
      <c r="UCD18" s="209"/>
      <c r="UCE18" s="209"/>
      <c r="UCF18" s="209"/>
      <c r="UCG18" s="209"/>
      <c r="UCH18" s="209"/>
      <c r="UCI18" s="209"/>
      <c r="UCJ18" s="209"/>
      <c r="UCK18" s="209"/>
      <c r="UCL18" s="209"/>
      <c r="UCM18" s="209"/>
      <c r="UCN18" s="209"/>
      <c r="UCO18" s="209"/>
      <c r="UCP18" s="209"/>
      <c r="UCQ18" s="209"/>
      <c r="UCR18" s="209"/>
      <c r="UCS18" s="209"/>
      <c r="UCT18" s="209"/>
      <c r="UCU18" s="209"/>
      <c r="UCV18" s="209"/>
      <c r="UCW18" s="209"/>
      <c r="UCX18" s="209"/>
      <c r="UCY18" s="209"/>
      <c r="UCZ18" s="209"/>
      <c r="UDA18" s="209"/>
      <c r="UDB18" s="209"/>
      <c r="UDC18" s="209"/>
      <c r="UDD18" s="209"/>
      <c r="UDE18" s="209"/>
      <c r="UDF18" s="209"/>
      <c r="UDG18" s="209"/>
      <c r="UDH18" s="209"/>
      <c r="UDI18" s="209"/>
      <c r="UDJ18" s="209"/>
      <c r="UDK18" s="209"/>
      <c r="UDL18" s="209"/>
      <c r="UDM18" s="209"/>
      <c r="UDN18" s="209"/>
      <c r="UDO18" s="209"/>
      <c r="UDP18" s="209"/>
      <c r="UDQ18" s="209"/>
      <c r="UDR18" s="209"/>
      <c r="UDS18" s="209"/>
      <c r="UDT18" s="209"/>
      <c r="UDU18" s="209"/>
      <c r="UDV18" s="209"/>
      <c r="UDW18" s="209"/>
      <c r="UDX18" s="209"/>
      <c r="UDY18" s="209"/>
      <c r="UDZ18" s="209"/>
      <c r="UEA18" s="209"/>
      <c r="UEB18" s="209"/>
      <c r="UEC18" s="209"/>
      <c r="UED18" s="209"/>
      <c r="UEE18" s="209"/>
      <c r="UEF18" s="209"/>
      <c r="UEG18" s="209"/>
      <c r="UEH18" s="209"/>
      <c r="UEI18" s="209"/>
      <c r="UEJ18" s="209"/>
      <c r="UEK18" s="209"/>
      <c r="UEL18" s="209"/>
      <c r="UEM18" s="209"/>
      <c r="UEN18" s="209"/>
      <c r="UEO18" s="209"/>
      <c r="UEP18" s="209"/>
      <c r="UEQ18" s="209"/>
      <c r="UER18" s="209"/>
      <c r="UES18" s="209"/>
      <c r="UET18" s="209"/>
      <c r="UEU18" s="209"/>
      <c r="UEV18" s="209"/>
      <c r="UEW18" s="209"/>
      <c r="UEX18" s="209"/>
      <c r="UEY18" s="209"/>
      <c r="UEZ18" s="209"/>
      <c r="UFA18" s="209"/>
      <c r="UFB18" s="209"/>
      <c r="UFC18" s="209"/>
      <c r="UFD18" s="209"/>
      <c r="UFE18" s="209"/>
      <c r="UFF18" s="209"/>
      <c r="UFG18" s="209"/>
      <c r="UFH18" s="209"/>
      <c r="UFI18" s="209"/>
      <c r="UFJ18" s="209"/>
      <c r="UFK18" s="209"/>
      <c r="UFL18" s="209"/>
      <c r="UFM18" s="209"/>
      <c r="UFN18" s="209"/>
      <c r="UFO18" s="209"/>
      <c r="UFP18" s="209"/>
      <c r="UFQ18" s="209"/>
      <c r="UFR18" s="209"/>
      <c r="UFS18" s="209"/>
      <c r="UFT18" s="209"/>
      <c r="UFU18" s="209"/>
      <c r="UFV18" s="209"/>
      <c r="UFW18" s="209"/>
      <c r="UFX18" s="209"/>
      <c r="UFY18" s="209"/>
      <c r="UFZ18" s="209"/>
      <c r="UGA18" s="209"/>
      <c r="UGB18" s="209"/>
      <c r="UGC18" s="209"/>
      <c r="UGD18" s="209"/>
      <c r="UGE18" s="209"/>
      <c r="UGF18" s="209"/>
      <c r="UGG18" s="209"/>
      <c r="UGH18" s="209"/>
      <c r="UGI18" s="209"/>
      <c r="UGJ18" s="209"/>
      <c r="UGK18" s="209"/>
      <c r="UGL18" s="209"/>
      <c r="UGM18" s="209"/>
      <c r="UGN18" s="209"/>
      <c r="UGO18" s="209"/>
      <c r="UGP18" s="209"/>
      <c r="UGQ18" s="209"/>
      <c r="UGR18" s="209"/>
      <c r="UGS18" s="209"/>
      <c r="UGT18" s="209"/>
      <c r="UGU18" s="209"/>
      <c r="UGV18" s="209"/>
      <c r="UGW18" s="209"/>
      <c r="UGX18" s="209"/>
      <c r="UGY18" s="209"/>
      <c r="UGZ18" s="209"/>
      <c r="UHA18" s="209"/>
      <c r="UHB18" s="209"/>
      <c r="UHC18" s="209"/>
      <c r="UHD18" s="209"/>
      <c r="UHE18" s="209"/>
      <c r="UHF18" s="209"/>
      <c r="UHG18" s="209"/>
      <c r="UHH18" s="209"/>
      <c r="UHI18" s="209"/>
      <c r="UHJ18" s="209"/>
      <c r="UHK18" s="209"/>
      <c r="UHL18" s="209"/>
      <c r="UHM18" s="209"/>
      <c r="UHN18" s="209"/>
      <c r="UHO18" s="209"/>
      <c r="UHP18" s="209"/>
      <c r="UHQ18" s="209"/>
      <c r="UHR18" s="209"/>
      <c r="UHS18" s="209"/>
      <c r="UHT18" s="209"/>
      <c r="UHU18" s="209"/>
      <c r="UHV18" s="209"/>
      <c r="UHW18" s="209"/>
      <c r="UHX18" s="209"/>
      <c r="UHY18" s="209"/>
      <c r="UHZ18" s="209"/>
      <c r="UIA18" s="209"/>
      <c r="UIB18" s="209"/>
      <c r="UIC18" s="209"/>
      <c r="UID18" s="209"/>
      <c r="UIE18" s="209"/>
      <c r="UIF18" s="209"/>
      <c r="UIG18" s="209"/>
      <c r="UIH18" s="209"/>
      <c r="UII18" s="209"/>
      <c r="UIJ18" s="209"/>
      <c r="UIK18" s="209"/>
      <c r="UIL18" s="209"/>
      <c r="UIM18" s="209"/>
      <c r="UIN18" s="209"/>
      <c r="UIO18" s="209"/>
      <c r="UIP18" s="209"/>
      <c r="UIQ18" s="209"/>
      <c r="UIR18" s="209"/>
      <c r="UIS18" s="209"/>
      <c r="UIT18" s="209"/>
      <c r="UIU18" s="209"/>
      <c r="UIV18" s="209"/>
      <c r="UIW18" s="209"/>
      <c r="UIX18" s="209"/>
      <c r="UIY18" s="209"/>
      <c r="UIZ18" s="209"/>
      <c r="UJA18" s="209"/>
      <c r="UJB18" s="209"/>
      <c r="UJC18" s="209"/>
      <c r="UJD18" s="209"/>
      <c r="UJE18" s="209"/>
      <c r="UJF18" s="209"/>
      <c r="UJG18" s="209"/>
      <c r="UJH18" s="209"/>
      <c r="UJI18" s="209"/>
      <c r="UJJ18" s="209"/>
      <c r="UJK18" s="209"/>
      <c r="UJL18" s="209"/>
      <c r="UJM18" s="209"/>
      <c r="UJN18" s="209"/>
      <c r="UJO18" s="209"/>
      <c r="UJP18" s="209"/>
      <c r="UJQ18" s="209"/>
      <c r="UJR18" s="209"/>
      <c r="UJS18" s="209"/>
      <c r="UJT18" s="209"/>
      <c r="UJU18" s="209"/>
      <c r="UJV18" s="209"/>
      <c r="UJW18" s="209"/>
      <c r="UJX18" s="209"/>
      <c r="UJY18" s="209"/>
      <c r="UJZ18" s="209"/>
      <c r="UKA18" s="209"/>
      <c r="UKB18" s="209"/>
      <c r="UKC18" s="209"/>
      <c r="UKD18" s="209"/>
      <c r="UKE18" s="209"/>
      <c r="UKF18" s="209"/>
      <c r="UKG18" s="209"/>
      <c r="UKH18" s="209"/>
      <c r="UKI18" s="209"/>
      <c r="UKJ18" s="209"/>
      <c r="UKK18" s="209"/>
      <c r="UKL18" s="209"/>
      <c r="UKM18" s="209"/>
      <c r="UKN18" s="209"/>
      <c r="UKO18" s="209"/>
      <c r="UKP18" s="209"/>
      <c r="UKQ18" s="209"/>
      <c r="UKR18" s="209"/>
      <c r="UKS18" s="209"/>
      <c r="UKT18" s="209"/>
      <c r="UKU18" s="209"/>
      <c r="UKV18" s="209"/>
      <c r="UKW18" s="209"/>
      <c r="UKX18" s="209"/>
      <c r="UKY18" s="209"/>
      <c r="UKZ18" s="209"/>
      <c r="ULA18" s="209"/>
      <c r="ULB18" s="209"/>
      <c r="ULC18" s="209"/>
      <c r="ULD18" s="209"/>
      <c r="ULE18" s="209"/>
      <c r="ULF18" s="209"/>
      <c r="ULG18" s="209"/>
      <c r="ULH18" s="209"/>
      <c r="ULI18" s="209"/>
      <c r="ULJ18" s="209"/>
      <c r="ULK18" s="209"/>
      <c r="ULL18" s="209"/>
      <c r="ULM18" s="209"/>
      <c r="ULN18" s="209"/>
      <c r="ULO18" s="209"/>
      <c r="ULP18" s="209"/>
      <c r="ULQ18" s="209"/>
      <c r="ULR18" s="209"/>
      <c r="ULS18" s="209"/>
      <c r="ULT18" s="209"/>
      <c r="ULU18" s="209"/>
      <c r="ULV18" s="209"/>
      <c r="ULW18" s="209"/>
      <c r="ULX18" s="209"/>
      <c r="ULY18" s="209"/>
      <c r="ULZ18" s="209"/>
      <c r="UMA18" s="209"/>
      <c r="UMB18" s="209"/>
      <c r="UMC18" s="209"/>
      <c r="UMD18" s="209"/>
      <c r="UME18" s="209"/>
      <c r="UMF18" s="209"/>
      <c r="UMG18" s="209"/>
      <c r="UMH18" s="209"/>
      <c r="UMI18" s="209"/>
      <c r="UMJ18" s="209"/>
      <c r="UMK18" s="209"/>
      <c r="UML18" s="209"/>
      <c r="UMM18" s="209"/>
      <c r="UMN18" s="209"/>
      <c r="UMO18" s="209"/>
      <c r="UMP18" s="209"/>
      <c r="UMQ18" s="209"/>
      <c r="UMR18" s="209"/>
      <c r="UMS18" s="209"/>
      <c r="UMT18" s="209"/>
      <c r="UMU18" s="209"/>
      <c r="UMV18" s="209"/>
      <c r="UMW18" s="209"/>
      <c r="UMX18" s="209"/>
      <c r="UMY18" s="209"/>
      <c r="UMZ18" s="209"/>
      <c r="UNA18" s="209"/>
      <c r="UNB18" s="209"/>
      <c r="UNC18" s="209"/>
      <c r="UND18" s="209"/>
      <c r="UNE18" s="209"/>
      <c r="UNF18" s="209"/>
      <c r="UNG18" s="209"/>
      <c r="UNH18" s="209"/>
      <c r="UNI18" s="209"/>
      <c r="UNJ18" s="209"/>
      <c r="UNK18" s="209"/>
      <c r="UNL18" s="209"/>
      <c r="UNM18" s="209"/>
      <c r="UNN18" s="209"/>
      <c r="UNO18" s="209"/>
      <c r="UNP18" s="209"/>
      <c r="UNQ18" s="209"/>
      <c r="UNR18" s="209"/>
      <c r="UNS18" s="209"/>
      <c r="UNT18" s="209"/>
      <c r="UNU18" s="209"/>
      <c r="UNV18" s="209"/>
      <c r="UNW18" s="209"/>
      <c r="UNX18" s="209"/>
      <c r="UNY18" s="209"/>
      <c r="UNZ18" s="209"/>
      <c r="UOA18" s="209"/>
      <c r="UOB18" s="209"/>
      <c r="UOC18" s="209"/>
      <c r="UOD18" s="209"/>
      <c r="UOE18" s="209"/>
      <c r="UOF18" s="209"/>
      <c r="UOG18" s="209"/>
      <c r="UOH18" s="209"/>
      <c r="UOI18" s="209"/>
      <c r="UOJ18" s="209"/>
      <c r="UOK18" s="209"/>
      <c r="UOL18" s="209"/>
      <c r="UOM18" s="209"/>
      <c r="UON18" s="209"/>
      <c r="UOO18" s="209"/>
      <c r="UOP18" s="209"/>
      <c r="UOQ18" s="209"/>
      <c r="UOR18" s="209"/>
      <c r="UOS18" s="209"/>
      <c r="UOT18" s="209"/>
      <c r="UOU18" s="209"/>
      <c r="UOV18" s="209"/>
      <c r="UOW18" s="209"/>
      <c r="UOX18" s="209"/>
      <c r="UOY18" s="209"/>
      <c r="UOZ18" s="209"/>
      <c r="UPA18" s="209"/>
      <c r="UPB18" s="209"/>
      <c r="UPC18" s="209"/>
      <c r="UPD18" s="209"/>
      <c r="UPE18" s="209"/>
      <c r="UPF18" s="209"/>
      <c r="UPG18" s="209"/>
      <c r="UPH18" s="209"/>
      <c r="UPI18" s="209"/>
      <c r="UPJ18" s="209"/>
      <c r="UPK18" s="209"/>
      <c r="UPL18" s="209"/>
      <c r="UPM18" s="209"/>
      <c r="UPN18" s="209"/>
      <c r="UPO18" s="209"/>
      <c r="UPP18" s="209"/>
      <c r="UPQ18" s="209"/>
      <c r="UPR18" s="209"/>
      <c r="UPS18" s="209"/>
      <c r="UPT18" s="209"/>
      <c r="UPU18" s="209"/>
      <c r="UPV18" s="209"/>
      <c r="UPW18" s="209"/>
      <c r="UPX18" s="209"/>
      <c r="UPY18" s="209"/>
      <c r="UPZ18" s="209"/>
      <c r="UQA18" s="209"/>
      <c r="UQB18" s="209"/>
      <c r="UQC18" s="209"/>
      <c r="UQD18" s="209"/>
      <c r="UQE18" s="209"/>
      <c r="UQF18" s="209"/>
      <c r="UQG18" s="209"/>
      <c r="UQH18" s="209"/>
      <c r="UQI18" s="209"/>
      <c r="UQJ18" s="209"/>
      <c r="UQK18" s="209"/>
      <c r="UQL18" s="209"/>
      <c r="UQM18" s="209"/>
      <c r="UQN18" s="209"/>
      <c r="UQO18" s="209"/>
      <c r="UQP18" s="209"/>
      <c r="UQQ18" s="209"/>
      <c r="UQR18" s="209"/>
      <c r="UQS18" s="209"/>
      <c r="UQT18" s="209"/>
      <c r="UQU18" s="209"/>
      <c r="UQV18" s="209"/>
      <c r="UQW18" s="209"/>
      <c r="UQX18" s="209"/>
      <c r="UQY18" s="209"/>
      <c r="UQZ18" s="209"/>
      <c r="URA18" s="209"/>
      <c r="URB18" s="209"/>
      <c r="URC18" s="209"/>
      <c r="URD18" s="209"/>
      <c r="URE18" s="209"/>
      <c r="URF18" s="209"/>
      <c r="URG18" s="209"/>
      <c r="URH18" s="209"/>
      <c r="URI18" s="209"/>
      <c r="URJ18" s="209"/>
      <c r="URK18" s="209"/>
      <c r="URL18" s="209"/>
      <c r="URM18" s="209"/>
      <c r="URN18" s="209"/>
      <c r="URO18" s="209"/>
      <c r="URP18" s="209"/>
      <c r="URQ18" s="209"/>
      <c r="URR18" s="209"/>
      <c r="URS18" s="209"/>
      <c r="URT18" s="209"/>
      <c r="URU18" s="209"/>
      <c r="URV18" s="209"/>
      <c r="URW18" s="209"/>
      <c r="URX18" s="209"/>
      <c r="URY18" s="209"/>
      <c r="URZ18" s="209"/>
      <c r="USA18" s="209"/>
      <c r="USB18" s="209"/>
      <c r="USC18" s="209"/>
      <c r="USD18" s="209"/>
      <c r="USE18" s="209"/>
      <c r="USF18" s="209"/>
      <c r="USG18" s="209"/>
      <c r="USH18" s="209"/>
      <c r="USI18" s="209"/>
      <c r="USJ18" s="209"/>
      <c r="USK18" s="209"/>
      <c r="USL18" s="209"/>
      <c r="USM18" s="209"/>
      <c r="USN18" s="209"/>
      <c r="USO18" s="209"/>
      <c r="USP18" s="209"/>
      <c r="USQ18" s="209"/>
      <c r="USR18" s="209"/>
      <c r="USS18" s="209"/>
      <c r="UST18" s="209"/>
      <c r="USU18" s="209"/>
      <c r="USV18" s="209"/>
      <c r="USW18" s="209"/>
      <c r="USX18" s="209"/>
      <c r="USY18" s="209"/>
      <c r="USZ18" s="209"/>
      <c r="UTA18" s="209"/>
      <c r="UTB18" s="209"/>
      <c r="UTC18" s="209"/>
      <c r="UTD18" s="209"/>
      <c r="UTE18" s="209"/>
      <c r="UTF18" s="209"/>
      <c r="UTG18" s="209"/>
      <c r="UTH18" s="209"/>
      <c r="UTI18" s="209"/>
      <c r="UTJ18" s="209"/>
      <c r="UTK18" s="209"/>
      <c r="UTL18" s="209"/>
      <c r="UTM18" s="209"/>
      <c r="UTN18" s="209"/>
      <c r="UTO18" s="209"/>
      <c r="UTP18" s="209"/>
      <c r="UTQ18" s="209"/>
      <c r="UTR18" s="209"/>
      <c r="UTS18" s="209"/>
      <c r="UTT18" s="209"/>
      <c r="UTU18" s="209"/>
      <c r="UTV18" s="209"/>
      <c r="UTW18" s="209"/>
      <c r="UTX18" s="209"/>
      <c r="UTY18" s="209"/>
      <c r="UTZ18" s="209"/>
      <c r="UUA18" s="209"/>
      <c r="UUB18" s="209"/>
      <c r="UUC18" s="209"/>
      <c r="UUD18" s="209"/>
      <c r="UUE18" s="209"/>
      <c r="UUF18" s="209"/>
      <c r="UUG18" s="209"/>
      <c r="UUH18" s="209"/>
      <c r="UUI18" s="209"/>
      <c r="UUJ18" s="209"/>
      <c r="UUK18" s="209"/>
      <c r="UUL18" s="209"/>
      <c r="UUM18" s="209"/>
      <c r="UUN18" s="209"/>
      <c r="UUO18" s="209"/>
      <c r="UUP18" s="209"/>
      <c r="UUQ18" s="209"/>
      <c r="UUR18" s="209"/>
      <c r="UUS18" s="209"/>
      <c r="UUT18" s="209"/>
      <c r="UUU18" s="209"/>
      <c r="UUV18" s="209"/>
      <c r="UUW18" s="209"/>
      <c r="UUX18" s="209"/>
      <c r="UUY18" s="209"/>
      <c r="UUZ18" s="209"/>
      <c r="UVA18" s="209"/>
      <c r="UVB18" s="209"/>
      <c r="UVC18" s="209"/>
      <c r="UVD18" s="209"/>
      <c r="UVE18" s="209"/>
      <c r="UVF18" s="209"/>
      <c r="UVG18" s="209"/>
      <c r="UVH18" s="209"/>
      <c r="UVI18" s="209"/>
      <c r="UVJ18" s="209"/>
      <c r="UVK18" s="209"/>
      <c r="UVL18" s="209"/>
      <c r="UVM18" s="209"/>
      <c r="UVN18" s="209"/>
      <c r="UVO18" s="209"/>
      <c r="UVP18" s="209"/>
      <c r="UVQ18" s="209"/>
      <c r="UVR18" s="209"/>
      <c r="UVS18" s="209"/>
      <c r="UVT18" s="209"/>
      <c r="UVU18" s="209"/>
      <c r="UVV18" s="209"/>
      <c r="UVW18" s="209"/>
      <c r="UVX18" s="209"/>
      <c r="UVY18" s="209"/>
      <c r="UVZ18" s="209"/>
      <c r="UWA18" s="209"/>
      <c r="UWB18" s="209"/>
      <c r="UWC18" s="209"/>
      <c r="UWD18" s="209"/>
      <c r="UWE18" s="209"/>
      <c r="UWF18" s="209"/>
      <c r="UWG18" s="209"/>
      <c r="UWH18" s="209"/>
      <c r="UWI18" s="209"/>
      <c r="UWJ18" s="209"/>
      <c r="UWK18" s="209"/>
      <c r="UWL18" s="209"/>
      <c r="UWM18" s="209"/>
      <c r="UWN18" s="209"/>
      <c r="UWO18" s="209"/>
      <c r="UWP18" s="209"/>
      <c r="UWQ18" s="209"/>
      <c r="UWR18" s="209"/>
      <c r="UWS18" s="209"/>
      <c r="UWT18" s="209"/>
      <c r="UWU18" s="209"/>
      <c r="UWV18" s="209"/>
      <c r="UWW18" s="209"/>
      <c r="UWX18" s="209"/>
      <c r="UWY18" s="209"/>
      <c r="UWZ18" s="209"/>
      <c r="UXA18" s="209"/>
      <c r="UXB18" s="209"/>
      <c r="UXC18" s="209"/>
      <c r="UXD18" s="209"/>
      <c r="UXE18" s="209"/>
      <c r="UXF18" s="209"/>
      <c r="UXG18" s="209"/>
      <c r="UXH18" s="209"/>
      <c r="UXI18" s="209"/>
      <c r="UXJ18" s="209"/>
      <c r="UXK18" s="209"/>
      <c r="UXL18" s="209"/>
      <c r="UXM18" s="209"/>
      <c r="UXN18" s="209"/>
      <c r="UXO18" s="209"/>
      <c r="UXP18" s="209"/>
      <c r="UXQ18" s="209"/>
      <c r="UXR18" s="209"/>
      <c r="UXS18" s="209"/>
      <c r="UXT18" s="209"/>
      <c r="UXU18" s="209"/>
      <c r="UXV18" s="209"/>
      <c r="UXW18" s="209"/>
      <c r="UXX18" s="209"/>
      <c r="UXY18" s="209"/>
      <c r="UXZ18" s="209"/>
      <c r="UYA18" s="209"/>
      <c r="UYB18" s="209"/>
      <c r="UYC18" s="209"/>
      <c r="UYD18" s="209"/>
      <c r="UYE18" s="209"/>
      <c r="UYF18" s="209"/>
      <c r="UYG18" s="209"/>
      <c r="UYH18" s="209"/>
      <c r="UYI18" s="209"/>
      <c r="UYJ18" s="209"/>
      <c r="UYK18" s="209"/>
      <c r="UYL18" s="209"/>
      <c r="UYM18" s="209"/>
      <c r="UYN18" s="209"/>
      <c r="UYO18" s="209"/>
      <c r="UYP18" s="209"/>
      <c r="UYQ18" s="209"/>
      <c r="UYR18" s="209"/>
      <c r="UYS18" s="209"/>
      <c r="UYT18" s="209"/>
      <c r="UYU18" s="209"/>
      <c r="UYV18" s="209"/>
      <c r="UYW18" s="209"/>
      <c r="UYX18" s="209"/>
      <c r="UYY18" s="209"/>
      <c r="UYZ18" s="209"/>
      <c r="UZA18" s="209"/>
      <c r="UZB18" s="209"/>
      <c r="UZC18" s="209"/>
      <c r="UZD18" s="209"/>
      <c r="UZE18" s="209"/>
      <c r="UZF18" s="209"/>
      <c r="UZG18" s="209"/>
      <c r="UZH18" s="209"/>
      <c r="UZI18" s="209"/>
      <c r="UZJ18" s="209"/>
      <c r="UZK18" s="209"/>
      <c r="UZL18" s="209"/>
      <c r="UZM18" s="209"/>
      <c r="UZN18" s="209"/>
      <c r="UZO18" s="209"/>
      <c r="UZP18" s="209"/>
      <c r="UZQ18" s="209"/>
      <c r="UZR18" s="209"/>
      <c r="UZS18" s="209"/>
      <c r="UZT18" s="209"/>
      <c r="UZU18" s="209"/>
      <c r="UZV18" s="209"/>
      <c r="UZW18" s="209"/>
      <c r="UZX18" s="209"/>
      <c r="UZY18" s="209"/>
      <c r="UZZ18" s="209"/>
      <c r="VAA18" s="209"/>
      <c r="VAB18" s="209"/>
      <c r="VAC18" s="209"/>
      <c r="VAD18" s="209"/>
      <c r="VAE18" s="209"/>
      <c r="VAF18" s="209"/>
      <c r="VAG18" s="209"/>
      <c r="VAH18" s="209"/>
      <c r="VAI18" s="209"/>
      <c r="VAJ18" s="209"/>
      <c r="VAK18" s="209"/>
      <c r="VAL18" s="209"/>
      <c r="VAM18" s="209"/>
      <c r="VAN18" s="209"/>
      <c r="VAO18" s="209"/>
      <c r="VAP18" s="209"/>
      <c r="VAQ18" s="209"/>
      <c r="VAR18" s="209"/>
      <c r="VAS18" s="209"/>
      <c r="VAT18" s="209"/>
      <c r="VAU18" s="209"/>
      <c r="VAV18" s="209"/>
      <c r="VAW18" s="209"/>
      <c r="VAX18" s="209"/>
      <c r="VAY18" s="209"/>
      <c r="VAZ18" s="209"/>
      <c r="VBA18" s="209"/>
      <c r="VBB18" s="209"/>
      <c r="VBC18" s="209"/>
      <c r="VBD18" s="209"/>
      <c r="VBE18" s="209"/>
      <c r="VBF18" s="209"/>
      <c r="VBG18" s="209"/>
      <c r="VBH18" s="209"/>
      <c r="VBI18" s="209"/>
      <c r="VBJ18" s="209"/>
      <c r="VBK18" s="209"/>
      <c r="VBL18" s="209"/>
      <c r="VBM18" s="209"/>
      <c r="VBN18" s="209"/>
      <c r="VBO18" s="209"/>
      <c r="VBP18" s="209"/>
      <c r="VBQ18" s="209"/>
      <c r="VBR18" s="209"/>
      <c r="VBS18" s="209"/>
      <c r="VBT18" s="209"/>
      <c r="VBU18" s="209"/>
      <c r="VBV18" s="209"/>
      <c r="VBW18" s="209"/>
      <c r="VBX18" s="209"/>
      <c r="VBY18" s="209"/>
      <c r="VBZ18" s="209"/>
      <c r="VCA18" s="209"/>
      <c r="VCB18" s="209"/>
      <c r="VCC18" s="209"/>
      <c r="VCD18" s="209"/>
      <c r="VCE18" s="209"/>
      <c r="VCF18" s="209"/>
      <c r="VCG18" s="209"/>
      <c r="VCH18" s="209"/>
      <c r="VCI18" s="209"/>
      <c r="VCJ18" s="209"/>
      <c r="VCK18" s="209"/>
      <c r="VCL18" s="209"/>
      <c r="VCM18" s="209"/>
      <c r="VCN18" s="209"/>
      <c r="VCO18" s="209"/>
      <c r="VCP18" s="209"/>
      <c r="VCQ18" s="209"/>
      <c r="VCR18" s="209"/>
      <c r="VCS18" s="209"/>
      <c r="VCT18" s="209"/>
      <c r="VCU18" s="209"/>
      <c r="VCV18" s="209"/>
      <c r="VCW18" s="209"/>
      <c r="VCX18" s="209"/>
      <c r="VCY18" s="209"/>
      <c r="VCZ18" s="209"/>
      <c r="VDA18" s="209"/>
      <c r="VDB18" s="209"/>
      <c r="VDC18" s="209"/>
      <c r="VDD18" s="209"/>
      <c r="VDE18" s="209"/>
      <c r="VDF18" s="209"/>
      <c r="VDG18" s="209"/>
      <c r="VDH18" s="209"/>
      <c r="VDI18" s="209"/>
      <c r="VDJ18" s="209"/>
      <c r="VDK18" s="209"/>
      <c r="VDL18" s="209"/>
      <c r="VDM18" s="209"/>
      <c r="VDN18" s="209"/>
      <c r="VDO18" s="209"/>
      <c r="VDP18" s="209"/>
      <c r="VDQ18" s="209"/>
      <c r="VDR18" s="209"/>
      <c r="VDS18" s="209"/>
      <c r="VDT18" s="209"/>
      <c r="VDU18" s="209"/>
      <c r="VDV18" s="209"/>
      <c r="VDW18" s="209"/>
      <c r="VDX18" s="209"/>
      <c r="VDY18" s="209"/>
      <c r="VDZ18" s="209"/>
      <c r="VEA18" s="209"/>
      <c r="VEB18" s="209"/>
      <c r="VEC18" s="209"/>
      <c r="VED18" s="209"/>
      <c r="VEE18" s="209"/>
      <c r="VEF18" s="209"/>
      <c r="VEG18" s="209"/>
      <c r="VEH18" s="209"/>
      <c r="VEI18" s="209"/>
      <c r="VEJ18" s="209"/>
      <c r="VEK18" s="209"/>
      <c r="VEL18" s="209"/>
      <c r="VEM18" s="209"/>
      <c r="VEN18" s="209"/>
      <c r="VEO18" s="209"/>
      <c r="VEP18" s="209"/>
      <c r="VEQ18" s="209"/>
      <c r="VER18" s="209"/>
      <c r="VES18" s="209"/>
      <c r="VET18" s="209"/>
      <c r="VEU18" s="209"/>
      <c r="VEV18" s="209"/>
      <c r="VEW18" s="209"/>
      <c r="VEX18" s="209"/>
      <c r="VEY18" s="209"/>
      <c r="VEZ18" s="209"/>
      <c r="VFA18" s="209"/>
      <c r="VFB18" s="209"/>
      <c r="VFC18" s="209"/>
      <c r="VFD18" s="209"/>
      <c r="VFE18" s="209"/>
      <c r="VFF18" s="209"/>
      <c r="VFG18" s="209"/>
      <c r="VFH18" s="209"/>
      <c r="VFI18" s="209"/>
      <c r="VFJ18" s="209"/>
      <c r="VFK18" s="209"/>
      <c r="VFL18" s="209"/>
      <c r="VFM18" s="209"/>
      <c r="VFN18" s="209"/>
      <c r="VFO18" s="209"/>
      <c r="VFP18" s="209"/>
      <c r="VFQ18" s="209"/>
      <c r="VFR18" s="209"/>
      <c r="VFS18" s="209"/>
      <c r="VFT18" s="209"/>
      <c r="VFU18" s="209"/>
      <c r="VFV18" s="209"/>
      <c r="VFW18" s="209"/>
      <c r="VFX18" s="209"/>
      <c r="VFY18" s="209"/>
      <c r="VFZ18" s="209"/>
      <c r="VGA18" s="209"/>
      <c r="VGB18" s="209"/>
      <c r="VGC18" s="209"/>
      <c r="VGD18" s="209"/>
      <c r="VGE18" s="209"/>
      <c r="VGF18" s="209"/>
      <c r="VGG18" s="209"/>
      <c r="VGH18" s="209"/>
      <c r="VGI18" s="209"/>
      <c r="VGJ18" s="209"/>
      <c r="VGK18" s="209"/>
      <c r="VGL18" s="209"/>
      <c r="VGM18" s="209"/>
      <c r="VGN18" s="209"/>
      <c r="VGO18" s="209"/>
      <c r="VGP18" s="209"/>
      <c r="VGQ18" s="209"/>
      <c r="VGR18" s="209"/>
      <c r="VGS18" s="209"/>
      <c r="VGT18" s="209"/>
      <c r="VGU18" s="209"/>
      <c r="VGV18" s="209"/>
      <c r="VGW18" s="209"/>
      <c r="VGX18" s="209"/>
      <c r="VGY18" s="209"/>
      <c r="VGZ18" s="209"/>
      <c r="VHA18" s="209"/>
      <c r="VHB18" s="209"/>
      <c r="VHC18" s="209"/>
      <c r="VHD18" s="209"/>
      <c r="VHE18" s="209"/>
      <c r="VHF18" s="209"/>
      <c r="VHG18" s="209"/>
      <c r="VHH18" s="209"/>
      <c r="VHI18" s="209"/>
      <c r="VHJ18" s="209"/>
      <c r="VHK18" s="209"/>
      <c r="VHL18" s="209"/>
      <c r="VHM18" s="209"/>
      <c r="VHN18" s="209"/>
      <c r="VHO18" s="209"/>
      <c r="VHP18" s="209"/>
      <c r="VHQ18" s="209"/>
      <c r="VHR18" s="209"/>
      <c r="VHS18" s="209"/>
      <c r="VHT18" s="209"/>
      <c r="VHU18" s="209"/>
      <c r="VHV18" s="209"/>
      <c r="VHW18" s="209"/>
      <c r="VHX18" s="209"/>
      <c r="VHY18" s="209"/>
      <c r="VHZ18" s="209"/>
      <c r="VIA18" s="209"/>
      <c r="VIB18" s="209"/>
      <c r="VIC18" s="209"/>
      <c r="VID18" s="209"/>
      <c r="VIE18" s="209"/>
      <c r="VIF18" s="209"/>
      <c r="VIG18" s="209"/>
      <c r="VIH18" s="209"/>
      <c r="VII18" s="209"/>
      <c r="VIJ18" s="209"/>
      <c r="VIK18" s="209"/>
      <c r="VIL18" s="209"/>
      <c r="VIM18" s="209"/>
      <c r="VIN18" s="209"/>
      <c r="VIO18" s="209"/>
      <c r="VIP18" s="209"/>
      <c r="VIQ18" s="209"/>
      <c r="VIR18" s="209"/>
      <c r="VIS18" s="209"/>
      <c r="VIT18" s="209"/>
      <c r="VIU18" s="209"/>
      <c r="VIV18" s="209"/>
      <c r="VIW18" s="209"/>
      <c r="VIX18" s="209"/>
      <c r="VIY18" s="209"/>
      <c r="VIZ18" s="209"/>
      <c r="VJA18" s="209"/>
      <c r="VJB18" s="209"/>
      <c r="VJC18" s="209"/>
      <c r="VJD18" s="209"/>
      <c r="VJE18" s="209"/>
      <c r="VJF18" s="209"/>
      <c r="VJG18" s="209"/>
      <c r="VJH18" s="209"/>
      <c r="VJI18" s="209"/>
      <c r="VJJ18" s="209"/>
      <c r="VJK18" s="209"/>
      <c r="VJL18" s="209"/>
      <c r="VJM18" s="209"/>
      <c r="VJN18" s="209"/>
      <c r="VJO18" s="209"/>
      <c r="VJP18" s="209"/>
      <c r="VJQ18" s="209"/>
      <c r="VJR18" s="209"/>
      <c r="VJS18" s="209"/>
      <c r="VJT18" s="209"/>
      <c r="VJU18" s="209"/>
      <c r="VJV18" s="209"/>
      <c r="VJW18" s="209"/>
      <c r="VJX18" s="209"/>
      <c r="VJY18" s="209"/>
      <c r="VJZ18" s="209"/>
      <c r="VKA18" s="209"/>
      <c r="VKB18" s="209"/>
      <c r="VKC18" s="209"/>
      <c r="VKD18" s="209"/>
      <c r="VKE18" s="209"/>
      <c r="VKF18" s="209"/>
      <c r="VKG18" s="209"/>
      <c r="VKH18" s="209"/>
      <c r="VKI18" s="209"/>
      <c r="VKJ18" s="209"/>
      <c r="VKK18" s="209"/>
      <c r="VKL18" s="209"/>
      <c r="VKM18" s="209"/>
      <c r="VKN18" s="209"/>
      <c r="VKO18" s="209"/>
      <c r="VKP18" s="209"/>
      <c r="VKQ18" s="209"/>
      <c r="VKR18" s="209"/>
      <c r="VKS18" s="209"/>
      <c r="VKT18" s="209"/>
      <c r="VKU18" s="209"/>
      <c r="VKV18" s="209"/>
      <c r="VKW18" s="209"/>
      <c r="VKX18" s="209"/>
      <c r="VKY18" s="209"/>
      <c r="VKZ18" s="209"/>
      <c r="VLA18" s="209"/>
      <c r="VLB18" s="209"/>
      <c r="VLC18" s="209"/>
      <c r="VLD18" s="209"/>
      <c r="VLE18" s="209"/>
      <c r="VLF18" s="209"/>
      <c r="VLG18" s="209"/>
      <c r="VLH18" s="209"/>
      <c r="VLI18" s="209"/>
      <c r="VLJ18" s="209"/>
      <c r="VLK18" s="209"/>
      <c r="VLL18" s="209"/>
      <c r="VLM18" s="209"/>
      <c r="VLN18" s="209"/>
      <c r="VLO18" s="209"/>
      <c r="VLP18" s="209"/>
      <c r="VLQ18" s="209"/>
      <c r="VLR18" s="209"/>
      <c r="VLS18" s="209"/>
      <c r="VLT18" s="209"/>
      <c r="VLU18" s="209"/>
      <c r="VLV18" s="209"/>
      <c r="VLW18" s="209"/>
      <c r="VLX18" s="209"/>
      <c r="VLY18" s="209"/>
      <c r="VLZ18" s="209"/>
      <c r="VMA18" s="209"/>
      <c r="VMB18" s="209"/>
      <c r="VMC18" s="209"/>
      <c r="VMD18" s="209"/>
      <c r="VME18" s="209"/>
      <c r="VMF18" s="209"/>
      <c r="VMG18" s="209"/>
      <c r="VMH18" s="209"/>
      <c r="VMI18" s="209"/>
      <c r="VMJ18" s="209"/>
      <c r="VMK18" s="209"/>
      <c r="VML18" s="209"/>
      <c r="VMM18" s="209"/>
      <c r="VMN18" s="209"/>
      <c r="VMO18" s="209"/>
      <c r="VMP18" s="209"/>
      <c r="VMQ18" s="209"/>
      <c r="VMR18" s="209"/>
      <c r="VMS18" s="209"/>
      <c r="VMT18" s="209"/>
      <c r="VMU18" s="209"/>
      <c r="VMV18" s="209"/>
      <c r="VMW18" s="209"/>
      <c r="VMX18" s="209"/>
      <c r="VMY18" s="209"/>
      <c r="VMZ18" s="209"/>
      <c r="VNA18" s="209"/>
      <c r="VNB18" s="209"/>
      <c r="VNC18" s="209"/>
      <c r="VND18" s="209"/>
      <c r="VNE18" s="209"/>
      <c r="VNF18" s="209"/>
      <c r="VNG18" s="209"/>
      <c r="VNH18" s="209"/>
      <c r="VNI18" s="209"/>
      <c r="VNJ18" s="209"/>
      <c r="VNK18" s="209"/>
      <c r="VNL18" s="209"/>
      <c r="VNM18" s="209"/>
      <c r="VNN18" s="209"/>
      <c r="VNO18" s="209"/>
      <c r="VNP18" s="209"/>
      <c r="VNQ18" s="209"/>
      <c r="VNR18" s="209"/>
      <c r="VNS18" s="209"/>
      <c r="VNT18" s="209"/>
      <c r="VNU18" s="209"/>
      <c r="VNV18" s="209"/>
      <c r="VNW18" s="209"/>
      <c r="VNX18" s="209"/>
      <c r="VNY18" s="209"/>
      <c r="VNZ18" s="209"/>
      <c r="VOA18" s="209"/>
      <c r="VOB18" s="209"/>
      <c r="VOC18" s="209"/>
      <c r="VOD18" s="209"/>
      <c r="VOE18" s="209"/>
      <c r="VOF18" s="209"/>
      <c r="VOG18" s="209"/>
      <c r="VOH18" s="209"/>
      <c r="VOI18" s="209"/>
      <c r="VOJ18" s="209"/>
      <c r="VOK18" s="209"/>
      <c r="VOL18" s="209"/>
      <c r="VOM18" s="209"/>
      <c r="VON18" s="209"/>
      <c r="VOO18" s="209"/>
      <c r="VOP18" s="209"/>
      <c r="VOQ18" s="209"/>
      <c r="VOR18" s="209"/>
      <c r="VOS18" s="209"/>
      <c r="VOT18" s="209"/>
      <c r="VOU18" s="209"/>
      <c r="VOV18" s="209"/>
      <c r="VOW18" s="209"/>
      <c r="VOX18" s="209"/>
      <c r="VOY18" s="209"/>
      <c r="VOZ18" s="209"/>
      <c r="VPA18" s="209"/>
      <c r="VPB18" s="209"/>
      <c r="VPC18" s="209"/>
      <c r="VPD18" s="209"/>
      <c r="VPE18" s="209"/>
      <c r="VPF18" s="209"/>
      <c r="VPG18" s="209"/>
      <c r="VPH18" s="209"/>
      <c r="VPI18" s="209"/>
      <c r="VPJ18" s="209"/>
      <c r="VPK18" s="209"/>
      <c r="VPL18" s="209"/>
      <c r="VPM18" s="209"/>
      <c r="VPN18" s="209"/>
      <c r="VPO18" s="209"/>
      <c r="VPP18" s="209"/>
      <c r="VPQ18" s="209"/>
      <c r="VPR18" s="209"/>
      <c r="VPS18" s="209"/>
      <c r="VPT18" s="209"/>
      <c r="VPU18" s="209"/>
      <c r="VPV18" s="209"/>
      <c r="VPW18" s="209"/>
      <c r="VPX18" s="209"/>
      <c r="VPY18" s="209"/>
      <c r="VPZ18" s="209"/>
      <c r="VQA18" s="209"/>
      <c r="VQB18" s="209"/>
      <c r="VQC18" s="209"/>
      <c r="VQD18" s="209"/>
      <c r="VQE18" s="209"/>
      <c r="VQF18" s="209"/>
      <c r="VQG18" s="209"/>
      <c r="VQH18" s="209"/>
      <c r="VQI18" s="209"/>
      <c r="VQJ18" s="209"/>
      <c r="VQK18" s="209"/>
      <c r="VQL18" s="209"/>
      <c r="VQM18" s="209"/>
      <c r="VQN18" s="209"/>
      <c r="VQO18" s="209"/>
      <c r="VQP18" s="209"/>
      <c r="VQQ18" s="209"/>
      <c r="VQR18" s="209"/>
      <c r="VQS18" s="209"/>
      <c r="VQT18" s="209"/>
      <c r="VQU18" s="209"/>
      <c r="VQV18" s="209"/>
      <c r="VQW18" s="209"/>
      <c r="VQX18" s="209"/>
      <c r="VQY18" s="209"/>
      <c r="VQZ18" s="209"/>
      <c r="VRA18" s="209"/>
      <c r="VRB18" s="209"/>
      <c r="VRC18" s="209"/>
      <c r="VRD18" s="209"/>
      <c r="VRE18" s="209"/>
      <c r="VRF18" s="209"/>
      <c r="VRG18" s="209"/>
      <c r="VRH18" s="209"/>
      <c r="VRI18" s="209"/>
      <c r="VRJ18" s="209"/>
      <c r="VRK18" s="209"/>
      <c r="VRL18" s="209"/>
      <c r="VRM18" s="209"/>
      <c r="VRN18" s="209"/>
      <c r="VRO18" s="209"/>
      <c r="VRP18" s="209"/>
      <c r="VRQ18" s="209"/>
      <c r="VRR18" s="209"/>
      <c r="VRS18" s="209"/>
      <c r="VRT18" s="209"/>
      <c r="VRU18" s="209"/>
      <c r="VRV18" s="209"/>
      <c r="VRW18" s="209"/>
      <c r="VRX18" s="209"/>
      <c r="VRY18" s="209"/>
      <c r="VRZ18" s="209"/>
      <c r="VSA18" s="209"/>
      <c r="VSB18" s="209"/>
      <c r="VSC18" s="209"/>
      <c r="VSD18" s="209"/>
      <c r="VSE18" s="209"/>
      <c r="VSF18" s="209"/>
      <c r="VSG18" s="209"/>
      <c r="VSH18" s="209"/>
      <c r="VSI18" s="209"/>
      <c r="VSJ18" s="209"/>
      <c r="VSK18" s="209"/>
      <c r="VSL18" s="209"/>
      <c r="VSM18" s="209"/>
      <c r="VSN18" s="209"/>
      <c r="VSO18" s="209"/>
      <c r="VSP18" s="209"/>
      <c r="VSQ18" s="209"/>
      <c r="VSR18" s="209"/>
      <c r="VSS18" s="209"/>
      <c r="VST18" s="209"/>
      <c r="VSU18" s="209"/>
      <c r="VSV18" s="209"/>
      <c r="VSW18" s="209"/>
      <c r="VSX18" s="209"/>
      <c r="VSY18" s="209"/>
      <c r="VSZ18" s="209"/>
      <c r="VTA18" s="209"/>
      <c r="VTB18" s="209"/>
      <c r="VTC18" s="209"/>
      <c r="VTD18" s="209"/>
      <c r="VTE18" s="209"/>
      <c r="VTF18" s="209"/>
      <c r="VTG18" s="209"/>
      <c r="VTH18" s="209"/>
      <c r="VTI18" s="209"/>
      <c r="VTJ18" s="209"/>
      <c r="VTK18" s="209"/>
      <c r="VTL18" s="209"/>
      <c r="VTM18" s="209"/>
      <c r="VTN18" s="209"/>
      <c r="VTO18" s="209"/>
      <c r="VTP18" s="209"/>
      <c r="VTQ18" s="209"/>
      <c r="VTR18" s="209"/>
      <c r="VTS18" s="209"/>
      <c r="VTT18" s="209"/>
      <c r="VTU18" s="209"/>
      <c r="VTV18" s="209"/>
      <c r="VTW18" s="209"/>
      <c r="VTX18" s="209"/>
      <c r="VTY18" s="209"/>
      <c r="VTZ18" s="209"/>
      <c r="VUA18" s="209"/>
      <c r="VUB18" s="209"/>
      <c r="VUC18" s="209"/>
      <c r="VUD18" s="209"/>
      <c r="VUE18" s="209"/>
      <c r="VUF18" s="209"/>
      <c r="VUG18" s="209"/>
      <c r="VUH18" s="209"/>
      <c r="VUI18" s="209"/>
      <c r="VUJ18" s="209"/>
      <c r="VUK18" s="209"/>
      <c r="VUL18" s="209"/>
      <c r="VUM18" s="209"/>
      <c r="VUN18" s="209"/>
      <c r="VUO18" s="209"/>
      <c r="VUP18" s="209"/>
      <c r="VUQ18" s="209"/>
      <c r="VUR18" s="209"/>
      <c r="VUS18" s="209"/>
      <c r="VUT18" s="209"/>
      <c r="VUU18" s="209"/>
      <c r="VUV18" s="209"/>
      <c r="VUW18" s="209"/>
      <c r="VUX18" s="209"/>
      <c r="VUY18" s="209"/>
      <c r="VUZ18" s="209"/>
      <c r="VVA18" s="209"/>
      <c r="VVB18" s="209"/>
      <c r="VVC18" s="209"/>
      <c r="VVD18" s="209"/>
      <c r="VVE18" s="209"/>
      <c r="VVF18" s="209"/>
      <c r="VVG18" s="209"/>
      <c r="VVH18" s="209"/>
      <c r="VVI18" s="209"/>
      <c r="VVJ18" s="209"/>
      <c r="VVK18" s="209"/>
      <c r="VVL18" s="209"/>
      <c r="VVM18" s="209"/>
      <c r="VVN18" s="209"/>
      <c r="VVO18" s="209"/>
      <c r="VVP18" s="209"/>
      <c r="VVQ18" s="209"/>
      <c r="VVR18" s="209"/>
      <c r="VVS18" s="209"/>
      <c r="VVT18" s="209"/>
      <c r="VVU18" s="209"/>
      <c r="VVV18" s="209"/>
      <c r="VVW18" s="209"/>
      <c r="VVX18" s="209"/>
      <c r="VVY18" s="209"/>
      <c r="VVZ18" s="209"/>
      <c r="VWA18" s="209"/>
      <c r="VWB18" s="209"/>
      <c r="VWC18" s="209"/>
      <c r="VWD18" s="209"/>
      <c r="VWE18" s="209"/>
      <c r="VWF18" s="209"/>
      <c r="VWG18" s="209"/>
      <c r="VWH18" s="209"/>
      <c r="VWI18" s="209"/>
      <c r="VWJ18" s="209"/>
      <c r="VWK18" s="209"/>
      <c r="VWL18" s="209"/>
      <c r="VWM18" s="209"/>
      <c r="VWN18" s="209"/>
      <c r="VWO18" s="209"/>
      <c r="VWP18" s="209"/>
      <c r="VWQ18" s="209"/>
      <c r="VWR18" s="209"/>
      <c r="VWS18" s="209"/>
      <c r="VWT18" s="209"/>
      <c r="VWU18" s="209"/>
      <c r="VWV18" s="209"/>
      <c r="VWW18" s="209"/>
      <c r="VWX18" s="209"/>
      <c r="VWY18" s="209"/>
      <c r="VWZ18" s="209"/>
      <c r="VXA18" s="209"/>
      <c r="VXB18" s="209"/>
      <c r="VXC18" s="209"/>
      <c r="VXD18" s="209"/>
      <c r="VXE18" s="209"/>
      <c r="VXF18" s="209"/>
      <c r="VXG18" s="209"/>
      <c r="VXH18" s="209"/>
      <c r="VXI18" s="209"/>
      <c r="VXJ18" s="209"/>
      <c r="VXK18" s="209"/>
      <c r="VXL18" s="209"/>
      <c r="VXM18" s="209"/>
      <c r="VXN18" s="209"/>
      <c r="VXO18" s="209"/>
      <c r="VXP18" s="209"/>
      <c r="VXQ18" s="209"/>
      <c r="VXR18" s="209"/>
      <c r="VXS18" s="209"/>
      <c r="VXT18" s="209"/>
      <c r="VXU18" s="209"/>
      <c r="VXV18" s="209"/>
      <c r="VXW18" s="209"/>
      <c r="VXX18" s="209"/>
      <c r="VXY18" s="209"/>
      <c r="VXZ18" s="209"/>
      <c r="VYA18" s="209"/>
      <c r="VYB18" s="209"/>
      <c r="VYC18" s="209"/>
      <c r="VYD18" s="209"/>
      <c r="VYE18" s="209"/>
      <c r="VYF18" s="209"/>
      <c r="VYG18" s="209"/>
      <c r="VYH18" s="209"/>
      <c r="VYI18" s="209"/>
      <c r="VYJ18" s="209"/>
      <c r="VYK18" s="209"/>
      <c r="VYL18" s="209"/>
      <c r="VYM18" s="209"/>
      <c r="VYN18" s="209"/>
      <c r="VYO18" s="209"/>
      <c r="VYP18" s="209"/>
      <c r="VYQ18" s="209"/>
      <c r="VYR18" s="209"/>
      <c r="VYS18" s="209"/>
      <c r="VYT18" s="209"/>
      <c r="VYU18" s="209"/>
      <c r="VYV18" s="209"/>
      <c r="VYW18" s="209"/>
      <c r="VYX18" s="209"/>
      <c r="VYY18" s="209"/>
      <c r="VYZ18" s="209"/>
      <c r="VZA18" s="209"/>
      <c r="VZB18" s="209"/>
      <c r="VZC18" s="209"/>
      <c r="VZD18" s="209"/>
      <c r="VZE18" s="209"/>
      <c r="VZF18" s="209"/>
      <c r="VZG18" s="209"/>
      <c r="VZH18" s="209"/>
      <c r="VZI18" s="209"/>
      <c r="VZJ18" s="209"/>
      <c r="VZK18" s="209"/>
      <c r="VZL18" s="209"/>
      <c r="VZM18" s="209"/>
      <c r="VZN18" s="209"/>
      <c r="VZO18" s="209"/>
      <c r="VZP18" s="209"/>
      <c r="VZQ18" s="209"/>
      <c r="VZR18" s="209"/>
      <c r="VZS18" s="209"/>
      <c r="VZT18" s="209"/>
      <c r="VZU18" s="209"/>
      <c r="VZV18" s="209"/>
      <c r="VZW18" s="209"/>
      <c r="VZX18" s="209"/>
      <c r="VZY18" s="209"/>
      <c r="VZZ18" s="209"/>
      <c r="WAA18" s="209"/>
      <c r="WAB18" s="209"/>
      <c r="WAC18" s="209"/>
      <c r="WAD18" s="209"/>
      <c r="WAE18" s="209"/>
      <c r="WAF18" s="209"/>
      <c r="WAG18" s="209"/>
      <c r="WAH18" s="209"/>
      <c r="WAI18" s="209"/>
      <c r="WAJ18" s="209"/>
      <c r="WAK18" s="209"/>
      <c r="WAL18" s="209"/>
      <c r="WAM18" s="209"/>
      <c r="WAN18" s="209"/>
      <c r="WAO18" s="209"/>
      <c r="WAP18" s="209"/>
      <c r="WAQ18" s="209"/>
      <c r="WAR18" s="209"/>
      <c r="WAS18" s="209"/>
      <c r="WAT18" s="209"/>
      <c r="WAU18" s="209"/>
      <c r="WAV18" s="209"/>
      <c r="WAW18" s="209"/>
      <c r="WAX18" s="209"/>
      <c r="WAY18" s="209"/>
      <c r="WAZ18" s="209"/>
      <c r="WBA18" s="209"/>
      <c r="WBB18" s="209"/>
      <c r="WBC18" s="209"/>
      <c r="WBD18" s="209"/>
      <c r="WBE18" s="209"/>
      <c r="WBF18" s="209"/>
      <c r="WBG18" s="209"/>
      <c r="WBH18" s="209"/>
      <c r="WBI18" s="209"/>
      <c r="WBJ18" s="209"/>
      <c r="WBK18" s="209"/>
      <c r="WBL18" s="209"/>
      <c r="WBM18" s="209"/>
      <c r="WBN18" s="209"/>
      <c r="WBO18" s="209"/>
      <c r="WBP18" s="209"/>
      <c r="WBQ18" s="209"/>
      <c r="WBR18" s="209"/>
      <c r="WBS18" s="209"/>
      <c r="WBT18" s="209"/>
      <c r="WBU18" s="209"/>
      <c r="WBV18" s="209"/>
      <c r="WBW18" s="209"/>
      <c r="WBX18" s="209"/>
      <c r="WBY18" s="209"/>
      <c r="WBZ18" s="209"/>
      <c r="WCA18" s="209"/>
      <c r="WCB18" s="209"/>
      <c r="WCC18" s="209"/>
      <c r="WCD18" s="209"/>
      <c r="WCE18" s="209"/>
      <c r="WCF18" s="209"/>
      <c r="WCG18" s="209"/>
      <c r="WCH18" s="209"/>
      <c r="WCI18" s="209"/>
      <c r="WCJ18" s="209"/>
      <c r="WCK18" s="209"/>
      <c r="WCL18" s="209"/>
      <c r="WCM18" s="209"/>
      <c r="WCN18" s="209"/>
      <c r="WCO18" s="209"/>
      <c r="WCP18" s="209"/>
      <c r="WCQ18" s="209"/>
      <c r="WCR18" s="209"/>
      <c r="WCS18" s="209"/>
      <c r="WCT18" s="209"/>
      <c r="WCU18" s="209"/>
      <c r="WCV18" s="209"/>
      <c r="WCW18" s="209"/>
      <c r="WCX18" s="209"/>
      <c r="WCY18" s="209"/>
      <c r="WCZ18" s="209"/>
      <c r="WDA18" s="209"/>
      <c r="WDB18" s="209"/>
      <c r="WDC18" s="209"/>
      <c r="WDD18" s="209"/>
      <c r="WDE18" s="209"/>
      <c r="WDF18" s="209"/>
      <c r="WDG18" s="209"/>
      <c r="WDH18" s="209"/>
      <c r="WDI18" s="209"/>
      <c r="WDJ18" s="209"/>
      <c r="WDK18" s="209"/>
      <c r="WDL18" s="209"/>
      <c r="WDM18" s="209"/>
      <c r="WDN18" s="209"/>
      <c r="WDO18" s="209"/>
      <c r="WDP18" s="209"/>
      <c r="WDQ18" s="209"/>
      <c r="WDR18" s="209"/>
      <c r="WDS18" s="209"/>
      <c r="WDT18" s="209"/>
      <c r="WDU18" s="209"/>
      <c r="WDV18" s="209"/>
      <c r="WDW18" s="209"/>
      <c r="WDX18" s="209"/>
      <c r="WDY18" s="209"/>
      <c r="WDZ18" s="209"/>
      <c r="WEA18" s="209"/>
      <c r="WEB18" s="209"/>
      <c r="WEC18" s="209"/>
      <c r="WED18" s="209"/>
      <c r="WEE18" s="209"/>
      <c r="WEF18" s="209"/>
      <c r="WEG18" s="209"/>
      <c r="WEH18" s="209"/>
      <c r="WEI18" s="209"/>
      <c r="WEJ18" s="209"/>
      <c r="WEK18" s="209"/>
      <c r="WEL18" s="209"/>
      <c r="WEM18" s="209"/>
      <c r="WEN18" s="209"/>
      <c r="WEO18" s="209"/>
      <c r="WEP18" s="209"/>
      <c r="WEQ18" s="209"/>
      <c r="WER18" s="209"/>
      <c r="WES18" s="209"/>
      <c r="WET18" s="209"/>
      <c r="WEU18" s="209"/>
      <c r="WEV18" s="209"/>
      <c r="WEW18" s="209"/>
      <c r="WEX18" s="209"/>
      <c r="WEY18" s="209"/>
      <c r="WEZ18" s="209"/>
      <c r="WFA18" s="209"/>
      <c r="WFB18" s="209"/>
      <c r="WFC18" s="209"/>
      <c r="WFD18" s="209"/>
      <c r="WFE18" s="209"/>
      <c r="WFF18" s="209"/>
      <c r="WFG18" s="209"/>
      <c r="WFH18" s="209"/>
      <c r="WFI18" s="209"/>
      <c r="WFJ18" s="209"/>
      <c r="WFK18" s="209"/>
      <c r="WFL18" s="209"/>
      <c r="WFM18" s="209"/>
      <c r="WFN18" s="209"/>
      <c r="WFO18" s="209"/>
      <c r="WFP18" s="209"/>
      <c r="WFQ18" s="209"/>
      <c r="WFR18" s="209"/>
      <c r="WFS18" s="209"/>
      <c r="WFT18" s="209"/>
      <c r="WFU18" s="209"/>
      <c r="WFV18" s="209"/>
      <c r="WFW18" s="209"/>
      <c r="WFX18" s="209"/>
      <c r="WFY18" s="209"/>
      <c r="WFZ18" s="209"/>
      <c r="WGA18" s="209"/>
      <c r="WGB18" s="209"/>
      <c r="WGC18" s="209"/>
      <c r="WGD18" s="209"/>
      <c r="WGE18" s="209"/>
      <c r="WGF18" s="209"/>
      <c r="WGG18" s="209"/>
      <c r="WGH18" s="209"/>
      <c r="WGI18" s="209"/>
      <c r="WGJ18" s="209"/>
      <c r="WGK18" s="209"/>
      <c r="WGL18" s="209"/>
      <c r="WGM18" s="209"/>
      <c r="WGN18" s="209"/>
      <c r="WGO18" s="209"/>
      <c r="WGP18" s="209"/>
      <c r="WGQ18" s="209"/>
      <c r="WGR18" s="209"/>
      <c r="WGS18" s="209"/>
      <c r="WGT18" s="209"/>
      <c r="WGU18" s="209"/>
      <c r="WGV18" s="209"/>
      <c r="WGW18" s="209"/>
      <c r="WGX18" s="209"/>
      <c r="WGY18" s="209"/>
      <c r="WGZ18" s="209"/>
      <c r="WHA18" s="209"/>
      <c r="WHB18" s="209"/>
      <c r="WHC18" s="209"/>
      <c r="WHD18" s="209"/>
      <c r="WHE18" s="209"/>
      <c r="WHF18" s="209"/>
      <c r="WHG18" s="209"/>
      <c r="WHH18" s="209"/>
      <c r="WHI18" s="209"/>
      <c r="WHJ18" s="209"/>
      <c r="WHK18" s="209"/>
      <c r="WHL18" s="209"/>
      <c r="WHM18" s="209"/>
      <c r="WHN18" s="209"/>
      <c r="WHO18" s="209"/>
      <c r="WHP18" s="209"/>
      <c r="WHQ18" s="209"/>
      <c r="WHR18" s="209"/>
      <c r="WHS18" s="209"/>
      <c r="WHT18" s="209"/>
      <c r="WHU18" s="209"/>
      <c r="WHV18" s="209"/>
      <c r="WHW18" s="209"/>
      <c r="WHX18" s="209"/>
      <c r="WHY18" s="209"/>
      <c r="WHZ18" s="209"/>
      <c r="WIA18" s="209"/>
      <c r="WIB18" s="209"/>
      <c r="WIC18" s="209"/>
      <c r="WID18" s="209"/>
      <c r="WIE18" s="209"/>
      <c r="WIF18" s="209"/>
      <c r="WIG18" s="209"/>
      <c r="WIH18" s="209"/>
      <c r="WII18" s="209"/>
      <c r="WIJ18" s="209"/>
      <c r="WIK18" s="209"/>
      <c r="WIL18" s="209"/>
      <c r="WIM18" s="209"/>
      <c r="WIN18" s="209"/>
      <c r="WIO18" s="209"/>
      <c r="WIP18" s="209"/>
      <c r="WIQ18" s="209"/>
      <c r="WIR18" s="209"/>
      <c r="WIS18" s="209"/>
      <c r="WIT18" s="209"/>
      <c r="WIU18" s="209"/>
      <c r="WIV18" s="209"/>
      <c r="WIW18" s="209"/>
      <c r="WIX18" s="209"/>
      <c r="WIY18" s="209"/>
      <c r="WIZ18" s="209"/>
      <c r="WJA18" s="209"/>
      <c r="WJB18" s="209"/>
      <c r="WJC18" s="209"/>
      <c r="WJD18" s="209"/>
      <c r="WJE18" s="209"/>
      <c r="WJF18" s="209"/>
      <c r="WJG18" s="209"/>
      <c r="WJH18" s="209"/>
      <c r="WJI18" s="209"/>
      <c r="WJJ18" s="209"/>
      <c r="WJK18" s="209"/>
      <c r="WJL18" s="209"/>
      <c r="WJM18" s="209"/>
      <c r="WJN18" s="209"/>
      <c r="WJO18" s="209"/>
      <c r="WJP18" s="209"/>
      <c r="WJQ18" s="209"/>
      <c r="WJR18" s="209"/>
      <c r="WJS18" s="209"/>
      <c r="WJT18" s="209"/>
      <c r="WJU18" s="209"/>
      <c r="WJV18" s="209"/>
      <c r="WJW18" s="209"/>
      <c r="WJX18" s="209"/>
      <c r="WJY18" s="209"/>
      <c r="WJZ18" s="209"/>
      <c r="WKA18" s="209"/>
      <c r="WKB18" s="209"/>
      <c r="WKC18" s="209"/>
      <c r="WKD18" s="209"/>
      <c r="WKE18" s="209"/>
      <c r="WKF18" s="209"/>
      <c r="WKG18" s="209"/>
      <c r="WKH18" s="209"/>
      <c r="WKI18" s="209"/>
      <c r="WKJ18" s="209"/>
      <c r="WKK18" s="209"/>
      <c r="WKL18" s="209"/>
      <c r="WKM18" s="209"/>
      <c r="WKN18" s="209"/>
      <c r="WKO18" s="209"/>
      <c r="WKP18" s="209"/>
      <c r="WKQ18" s="209"/>
      <c r="WKR18" s="209"/>
      <c r="WKS18" s="209"/>
      <c r="WKT18" s="209"/>
      <c r="WKU18" s="209"/>
      <c r="WKV18" s="209"/>
      <c r="WKW18" s="209"/>
      <c r="WKX18" s="209"/>
      <c r="WKY18" s="209"/>
      <c r="WKZ18" s="209"/>
      <c r="WLA18" s="209"/>
      <c r="WLB18" s="209"/>
      <c r="WLC18" s="209"/>
      <c r="WLD18" s="209"/>
      <c r="WLE18" s="209"/>
      <c r="WLF18" s="209"/>
      <c r="WLG18" s="209"/>
      <c r="WLH18" s="209"/>
      <c r="WLI18" s="209"/>
      <c r="WLJ18" s="209"/>
      <c r="WLK18" s="209"/>
      <c r="WLL18" s="209"/>
      <c r="WLM18" s="209"/>
      <c r="WLN18" s="209"/>
      <c r="WLO18" s="209"/>
      <c r="WLP18" s="209"/>
      <c r="WLQ18" s="209"/>
      <c r="WLR18" s="209"/>
      <c r="WLS18" s="209"/>
      <c r="WLT18" s="209"/>
      <c r="WLU18" s="209"/>
      <c r="WLV18" s="209"/>
      <c r="WLW18" s="209"/>
      <c r="WLX18" s="209"/>
      <c r="WLY18" s="209"/>
      <c r="WLZ18" s="209"/>
      <c r="WMA18" s="209"/>
      <c r="WMB18" s="209"/>
      <c r="WMC18" s="209"/>
      <c r="WMD18" s="209"/>
      <c r="WME18" s="209"/>
      <c r="WMF18" s="209"/>
      <c r="WMG18" s="209"/>
      <c r="WMH18" s="209"/>
      <c r="WMI18" s="209"/>
      <c r="WMJ18" s="209"/>
      <c r="WMK18" s="209"/>
      <c r="WML18" s="209"/>
      <c r="WMM18" s="209"/>
      <c r="WMN18" s="209"/>
      <c r="WMO18" s="209"/>
      <c r="WMP18" s="209"/>
      <c r="WMQ18" s="209"/>
      <c r="WMR18" s="209"/>
      <c r="WMS18" s="209"/>
      <c r="WMT18" s="209"/>
      <c r="WMU18" s="209"/>
      <c r="WMV18" s="209"/>
      <c r="WMW18" s="209"/>
      <c r="WMX18" s="209"/>
      <c r="WMY18" s="209"/>
      <c r="WMZ18" s="209"/>
      <c r="WNA18" s="209"/>
      <c r="WNB18" s="209"/>
      <c r="WNC18" s="209"/>
      <c r="WND18" s="209"/>
      <c r="WNE18" s="209"/>
      <c r="WNF18" s="209"/>
      <c r="WNG18" s="209"/>
      <c r="WNH18" s="209"/>
      <c r="WNI18" s="209"/>
      <c r="WNJ18" s="209"/>
      <c r="WNK18" s="209"/>
      <c r="WNL18" s="209"/>
      <c r="WNM18" s="209"/>
      <c r="WNN18" s="209"/>
      <c r="WNO18" s="209"/>
      <c r="WNP18" s="209"/>
      <c r="WNQ18" s="209"/>
      <c r="WNR18" s="209"/>
      <c r="WNS18" s="209"/>
      <c r="WNT18" s="209"/>
      <c r="WNU18" s="209"/>
      <c r="WNV18" s="209"/>
      <c r="WNW18" s="209"/>
      <c r="WNX18" s="209"/>
      <c r="WNY18" s="209"/>
      <c r="WNZ18" s="209"/>
      <c r="WOA18" s="209"/>
      <c r="WOB18" s="209"/>
      <c r="WOC18" s="209"/>
      <c r="WOD18" s="209"/>
      <c r="WOE18" s="209"/>
      <c r="WOF18" s="209"/>
      <c r="WOG18" s="209"/>
      <c r="WOH18" s="209"/>
      <c r="WOI18" s="209"/>
      <c r="WOJ18" s="209"/>
      <c r="WOK18" s="209"/>
      <c r="WOL18" s="209"/>
      <c r="WOM18" s="209"/>
      <c r="WON18" s="209"/>
      <c r="WOO18" s="209"/>
      <c r="WOP18" s="209"/>
      <c r="WOQ18" s="209"/>
      <c r="WOR18" s="209"/>
      <c r="WOS18" s="209"/>
      <c r="WOT18" s="209"/>
      <c r="WOU18" s="209"/>
      <c r="WOV18" s="209"/>
      <c r="WOW18" s="209"/>
      <c r="WOX18" s="209"/>
      <c r="WOY18" s="209"/>
      <c r="WOZ18" s="209"/>
      <c r="WPA18" s="209"/>
      <c r="WPB18" s="209"/>
      <c r="WPC18" s="209"/>
      <c r="WPD18" s="209"/>
      <c r="WPE18" s="209"/>
      <c r="WPF18" s="209"/>
      <c r="WPG18" s="209"/>
      <c r="WPH18" s="209"/>
      <c r="WPI18" s="209"/>
      <c r="WPJ18" s="209"/>
      <c r="WPK18" s="209"/>
      <c r="WPL18" s="209"/>
      <c r="WPM18" s="209"/>
      <c r="WPN18" s="209"/>
      <c r="WPO18" s="209"/>
      <c r="WPP18" s="209"/>
      <c r="WPQ18" s="209"/>
      <c r="WPR18" s="209"/>
      <c r="WPS18" s="209"/>
      <c r="WPT18" s="209"/>
      <c r="WPU18" s="209"/>
      <c r="WPV18" s="209"/>
      <c r="WPW18" s="209"/>
      <c r="WPX18" s="209"/>
      <c r="WPY18" s="209"/>
      <c r="WPZ18" s="209"/>
      <c r="WQA18" s="209"/>
      <c r="WQB18" s="209"/>
      <c r="WQC18" s="209"/>
      <c r="WQD18" s="209"/>
      <c r="WQE18" s="209"/>
      <c r="WQF18" s="209"/>
      <c r="WQG18" s="209"/>
      <c r="WQH18" s="209"/>
      <c r="WQI18" s="209"/>
      <c r="WQJ18" s="209"/>
      <c r="WQK18" s="209"/>
      <c r="WQL18" s="209"/>
      <c r="WQM18" s="209"/>
      <c r="WQN18" s="209"/>
      <c r="WQO18" s="209"/>
      <c r="WQP18" s="209"/>
      <c r="WQQ18" s="209"/>
      <c r="WQR18" s="209"/>
      <c r="WQS18" s="209"/>
      <c r="WQT18" s="209"/>
      <c r="WQU18" s="209"/>
      <c r="WQV18" s="209"/>
      <c r="WQW18" s="209"/>
      <c r="WQX18" s="209"/>
      <c r="WQY18" s="209"/>
      <c r="WQZ18" s="209"/>
      <c r="WRA18" s="209"/>
      <c r="WRB18" s="209"/>
      <c r="WRC18" s="209"/>
      <c r="WRD18" s="209"/>
      <c r="WRE18" s="209"/>
      <c r="WRF18" s="209"/>
      <c r="WRG18" s="209"/>
      <c r="WRH18" s="209"/>
      <c r="WRI18" s="209"/>
      <c r="WRJ18" s="209"/>
      <c r="WRK18" s="209"/>
      <c r="WRL18" s="209"/>
      <c r="WRM18" s="209"/>
      <c r="WRN18" s="209"/>
      <c r="WRO18" s="209"/>
      <c r="WRP18" s="209"/>
      <c r="WRQ18" s="209"/>
      <c r="WRR18" s="209"/>
      <c r="WRS18" s="209"/>
      <c r="WRT18" s="209"/>
      <c r="WRU18" s="209"/>
      <c r="WRV18" s="209"/>
      <c r="WRW18" s="209"/>
      <c r="WRX18" s="209"/>
      <c r="WRY18" s="209"/>
      <c r="WRZ18" s="209"/>
      <c r="WSA18" s="209"/>
      <c r="WSB18" s="209"/>
      <c r="WSC18" s="209"/>
      <c r="WSD18" s="209"/>
      <c r="WSE18" s="209"/>
      <c r="WSF18" s="209"/>
      <c r="WSG18" s="209"/>
      <c r="WSH18" s="209"/>
      <c r="WSI18" s="209"/>
      <c r="WSJ18" s="209"/>
      <c r="WSK18" s="209"/>
      <c r="WSL18" s="209"/>
      <c r="WSM18" s="209"/>
      <c r="WSN18" s="209"/>
      <c r="WSO18" s="209"/>
      <c r="WSP18" s="209"/>
      <c r="WSQ18" s="209"/>
      <c r="WSR18" s="209"/>
      <c r="WSS18" s="209"/>
      <c r="WST18" s="209"/>
      <c r="WSU18" s="209"/>
      <c r="WSV18" s="209"/>
      <c r="WSW18" s="209"/>
      <c r="WSX18" s="209"/>
      <c r="WSY18" s="209"/>
      <c r="WSZ18" s="209"/>
      <c r="WTA18" s="209"/>
      <c r="WTB18" s="209"/>
      <c r="WTC18" s="209"/>
      <c r="WTD18" s="209"/>
      <c r="WTE18" s="209"/>
      <c r="WTF18" s="209"/>
      <c r="WTG18" s="209"/>
      <c r="WTH18" s="209"/>
      <c r="WTI18" s="209"/>
      <c r="WTJ18" s="209"/>
      <c r="WTK18" s="209"/>
      <c r="WTL18" s="209"/>
      <c r="WTM18" s="209"/>
      <c r="WTN18" s="209"/>
      <c r="WTO18" s="209"/>
      <c r="WTP18" s="209"/>
      <c r="WTQ18" s="209"/>
      <c r="WTR18" s="209"/>
      <c r="WTS18" s="209"/>
      <c r="WTT18" s="209"/>
      <c r="WTU18" s="209"/>
      <c r="WTV18" s="209"/>
      <c r="WTW18" s="209"/>
      <c r="WTX18" s="209"/>
      <c r="WTY18" s="209"/>
      <c r="WTZ18" s="209"/>
      <c r="WUA18" s="209"/>
      <c r="WUB18" s="209"/>
      <c r="WUC18" s="209"/>
      <c r="WUD18" s="209"/>
      <c r="WUE18" s="209"/>
      <c r="WUF18" s="209"/>
      <c r="WUG18" s="209"/>
      <c r="WUH18" s="209"/>
      <c r="WUI18" s="209"/>
      <c r="WUJ18" s="209"/>
      <c r="WUK18" s="209"/>
      <c r="WUL18" s="209"/>
      <c r="WUM18" s="209"/>
      <c r="WUN18" s="209"/>
      <c r="WUO18" s="209"/>
      <c r="WUP18" s="209"/>
      <c r="WUQ18" s="209"/>
      <c r="WUR18" s="209"/>
      <c r="WUS18" s="209"/>
      <c r="WUT18" s="209"/>
      <c r="WUU18" s="209"/>
      <c r="WUV18" s="209"/>
      <c r="WUW18" s="209"/>
      <c r="WUX18" s="209"/>
      <c r="WUY18" s="209"/>
      <c r="WUZ18" s="209"/>
      <c r="WVA18" s="209"/>
      <c r="WVB18" s="209"/>
      <c r="WVC18" s="209"/>
      <c r="WVD18" s="209"/>
      <c r="WVE18" s="209"/>
      <c r="WVF18" s="209"/>
      <c r="WVG18" s="209"/>
      <c r="WVH18" s="209"/>
      <c r="WVI18" s="209"/>
      <c r="WVJ18" s="209"/>
      <c r="WVK18" s="209"/>
      <c r="WVL18" s="209"/>
      <c r="WVM18" s="209"/>
      <c r="WVN18" s="209"/>
      <c r="WVO18" s="209"/>
      <c r="WVP18" s="209"/>
      <c r="WVQ18" s="209"/>
      <c r="WVR18" s="209"/>
      <c r="WVS18" s="209"/>
      <c r="WVT18" s="209"/>
      <c r="WVU18" s="209"/>
      <c r="WVV18" s="209"/>
      <c r="WVW18" s="209"/>
      <c r="WVX18" s="209"/>
      <c r="WVY18" s="209"/>
      <c r="WVZ18" s="209"/>
      <c r="WWA18" s="209"/>
      <c r="WWB18" s="209"/>
      <c r="WWC18" s="209"/>
      <c r="WWD18" s="209"/>
      <c r="WWE18" s="209"/>
      <c r="WWF18" s="209"/>
      <c r="WWG18" s="209"/>
      <c r="WWH18" s="209"/>
      <c r="WWI18" s="209"/>
      <c r="WWJ18" s="209"/>
      <c r="WWK18" s="209"/>
      <c r="WWL18" s="209"/>
      <c r="WWM18" s="209"/>
      <c r="WWN18" s="209"/>
      <c r="WWO18" s="209"/>
      <c r="WWP18" s="209"/>
      <c r="WWQ18" s="209"/>
      <c r="WWR18" s="209"/>
      <c r="WWS18" s="209"/>
      <c r="WWT18" s="209"/>
      <c r="WWU18" s="209"/>
      <c r="WWV18" s="209"/>
      <c r="WWW18" s="209"/>
      <c r="WWX18" s="209"/>
      <c r="WWY18" s="209"/>
      <c r="WWZ18" s="209"/>
      <c r="WXA18" s="209"/>
      <c r="WXB18" s="209"/>
      <c r="WXC18" s="209"/>
      <c r="WXD18" s="209"/>
      <c r="WXE18" s="209"/>
      <c r="WXF18" s="209"/>
      <c r="WXG18" s="209"/>
      <c r="WXH18" s="209"/>
      <c r="WXI18" s="209"/>
      <c r="WXJ18" s="209"/>
      <c r="WXK18" s="209"/>
      <c r="WXL18" s="209"/>
      <c r="WXM18" s="209"/>
      <c r="WXN18" s="209"/>
      <c r="WXO18" s="209"/>
      <c r="WXP18" s="209"/>
      <c r="WXQ18" s="209"/>
      <c r="WXR18" s="209"/>
      <c r="WXS18" s="209"/>
      <c r="WXT18" s="209"/>
      <c r="WXU18" s="209"/>
      <c r="WXV18" s="209"/>
      <c r="WXW18" s="209"/>
      <c r="WXX18" s="209"/>
      <c r="WXY18" s="209"/>
      <c r="WXZ18" s="209"/>
      <c r="WYA18" s="209"/>
      <c r="WYB18" s="209"/>
      <c r="WYC18" s="209"/>
      <c r="WYD18" s="209"/>
      <c r="WYE18" s="209"/>
      <c r="WYF18" s="209"/>
      <c r="WYG18" s="209"/>
      <c r="WYH18" s="209"/>
      <c r="WYI18" s="209"/>
      <c r="WYJ18" s="209"/>
      <c r="WYK18" s="209"/>
      <c r="WYL18" s="209"/>
      <c r="WYM18" s="209"/>
      <c r="WYN18" s="209"/>
      <c r="WYO18" s="209"/>
      <c r="WYP18" s="209"/>
      <c r="WYQ18" s="209"/>
      <c r="WYR18" s="209"/>
      <c r="WYS18" s="209"/>
      <c r="WYT18" s="209"/>
      <c r="WYU18" s="209"/>
      <c r="WYV18" s="209"/>
      <c r="WYW18" s="209"/>
      <c r="WYX18" s="209"/>
      <c r="WYY18" s="209"/>
      <c r="WYZ18" s="209"/>
      <c r="WZA18" s="209"/>
      <c r="WZB18" s="209"/>
      <c r="WZC18" s="209"/>
      <c r="WZD18" s="209"/>
      <c r="WZE18" s="209"/>
      <c r="WZF18" s="209"/>
      <c r="WZG18" s="209"/>
      <c r="WZH18" s="209"/>
      <c r="WZI18" s="209"/>
      <c r="WZJ18" s="209"/>
      <c r="WZK18" s="209"/>
      <c r="WZL18" s="209"/>
      <c r="WZM18" s="209"/>
      <c r="WZN18" s="209"/>
      <c r="WZO18" s="209"/>
      <c r="WZP18" s="209"/>
      <c r="WZQ18" s="209"/>
      <c r="WZR18" s="209"/>
      <c r="WZS18" s="209"/>
      <c r="WZT18" s="209"/>
      <c r="WZU18" s="209"/>
      <c r="WZV18" s="209"/>
      <c r="WZW18" s="209"/>
      <c r="WZX18" s="209"/>
      <c r="WZY18" s="209"/>
      <c r="WZZ18" s="209"/>
      <c r="XAA18" s="209"/>
      <c r="XAB18" s="209"/>
      <c r="XAC18" s="209"/>
      <c r="XAD18" s="209"/>
      <c r="XAE18" s="209"/>
      <c r="XAF18" s="209"/>
      <c r="XAG18" s="209"/>
      <c r="XAH18" s="209"/>
      <c r="XAI18" s="209"/>
      <c r="XAJ18" s="209"/>
      <c r="XAK18" s="209"/>
      <c r="XAL18" s="209"/>
      <c r="XAM18" s="209"/>
      <c r="XAN18" s="209"/>
      <c r="XAO18" s="209"/>
      <c r="XAP18" s="209"/>
      <c r="XAQ18" s="209"/>
      <c r="XAR18" s="209"/>
      <c r="XAS18" s="209"/>
      <c r="XAT18" s="209"/>
      <c r="XAU18" s="209"/>
      <c r="XAV18" s="209"/>
      <c r="XAW18" s="209"/>
      <c r="XAX18" s="209"/>
      <c r="XAY18" s="209"/>
      <c r="XAZ18" s="209"/>
      <c r="XBA18" s="209"/>
      <c r="XBB18" s="209"/>
      <c r="XBC18" s="209"/>
      <c r="XBD18" s="209"/>
      <c r="XBE18" s="209"/>
      <c r="XBF18" s="209"/>
      <c r="XBG18" s="209"/>
      <c r="XBH18" s="209"/>
      <c r="XBI18" s="209"/>
      <c r="XBJ18" s="209"/>
      <c r="XBK18" s="209"/>
      <c r="XBL18" s="209"/>
      <c r="XBM18" s="209"/>
      <c r="XBN18" s="209"/>
      <c r="XBO18" s="209"/>
      <c r="XBP18" s="209"/>
      <c r="XBQ18" s="209"/>
      <c r="XBR18" s="209"/>
      <c r="XBS18" s="209"/>
      <c r="XBT18" s="209"/>
      <c r="XBU18" s="209"/>
      <c r="XBV18" s="209"/>
      <c r="XBW18" s="209"/>
      <c r="XBX18" s="209"/>
      <c r="XBY18" s="209"/>
      <c r="XBZ18" s="209"/>
      <c r="XCA18" s="209"/>
      <c r="XCB18" s="209"/>
      <c r="XCC18" s="209"/>
      <c r="XCD18" s="209"/>
      <c r="XCE18" s="209"/>
      <c r="XCF18" s="209"/>
      <c r="XCG18" s="209"/>
      <c r="XCH18" s="209"/>
      <c r="XCI18" s="209"/>
      <c r="XCJ18" s="209"/>
      <c r="XCK18" s="209"/>
      <c r="XCL18" s="209"/>
      <c r="XCM18" s="209"/>
      <c r="XCN18" s="209"/>
      <c r="XCO18" s="209"/>
      <c r="XCP18" s="209"/>
      <c r="XCQ18" s="209"/>
      <c r="XCR18" s="209"/>
      <c r="XCS18" s="209"/>
      <c r="XCT18" s="209"/>
      <c r="XCU18" s="209"/>
      <c r="XCV18" s="209"/>
      <c r="XCW18" s="209"/>
      <c r="XCX18" s="209"/>
      <c r="XCY18" s="209"/>
      <c r="XCZ18" s="209"/>
      <c r="XDA18" s="209"/>
      <c r="XDB18" s="209"/>
      <c r="XDC18" s="209"/>
      <c r="XDD18" s="209"/>
      <c r="XDE18" s="209"/>
      <c r="XDF18" s="209"/>
      <c r="XDG18" s="209"/>
      <c r="XDH18" s="209"/>
      <c r="XDI18" s="209"/>
      <c r="XDJ18" s="209"/>
      <c r="XDK18" s="209"/>
      <c r="XDL18" s="209"/>
      <c r="XDM18" s="209"/>
      <c r="XDN18" s="209"/>
      <c r="XDO18" s="209"/>
      <c r="XDP18" s="209"/>
      <c r="XDQ18" s="209"/>
      <c r="XDR18" s="209"/>
      <c r="XDS18" s="209"/>
      <c r="XDT18" s="209"/>
      <c r="XDU18" s="209"/>
      <c r="XDV18" s="209"/>
      <c r="XDW18" s="209"/>
      <c r="XDX18" s="209"/>
      <c r="XDY18" s="209"/>
      <c r="XDZ18" s="209"/>
      <c r="XEA18" s="209"/>
      <c r="XEB18" s="209"/>
      <c r="XEC18" s="209"/>
      <c r="XED18" s="209"/>
      <c r="XEE18" s="209"/>
      <c r="XEF18" s="209"/>
      <c r="XEG18" s="209"/>
      <c r="XEH18" s="209"/>
      <c r="XEI18" s="209"/>
      <c r="XEJ18" s="209"/>
      <c r="XEK18" s="209"/>
      <c r="XEL18" s="209"/>
      <c r="XEM18" s="209"/>
      <c r="XEN18" s="209"/>
      <c r="XEO18" s="209"/>
      <c r="XEP18" s="209"/>
      <c r="XEQ18" s="209"/>
      <c r="XER18" s="209"/>
      <c r="XES18" s="209"/>
      <c r="XET18" s="209"/>
      <c r="XEU18" s="209"/>
      <c r="XEV18" s="209"/>
      <c r="XEW18" s="209"/>
      <c r="XEX18" s="209"/>
      <c r="XEY18" s="209"/>
      <c r="XEZ18" s="209"/>
      <c r="XFA18" s="209"/>
      <c r="XFB18" s="209"/>
      <c r="XFC18" s="202"/>
      <c r="XFD18" s="202"/>
    </row>
    <row r="19" customFormat="1" ht="36" customHeight="1" spans="1:16384">
      <c r="A19" s="171" t="s">
        <v>1793</v>
      </c>
      <c r="B19" s="577"/>
      <c r="C19" s="575"/>
      <c r="D19" s="575"/>
      <c r="E19" s="567" t="str">
        <f t="shared" si="3"/>
        <v/>
      </c>
      <c r="F19" s="234" t="str">
        <f t="shared" si="0"/>
        <v/>
      </c>
      <c r="G19" s="201" t="str">
        <f t="shared" si="4"/>
        <v>否</v>
      </c>
      <c r="H19" s="559"/>
      <c r="I19" s="209"/>
      <c r="J19" s="209"/>
      <c r="K19" s="209"/>
      <c r="L19" s="209"/>
      <c r="M19" s="209"/>
      <c r="N19" s="209"/>
      <c r="O19" s="209"/>
      <c r="P19" s="209"/>
      <c r="Q19" s="209"/>
      <c r="R19" s="209"/>
      <c r="S19" s="209"/>
      <c r="T19" s="209"/>
      <c r="U19" s="209"/>
      <c r="V19" s="209"/>
      <c r="W19" s="209"/>
      <c r="X19" s="209"/>
      <c r="Y19" s="209"/>
      <c r="Z19" s="209"/>
      <c r="AA19" s="209"/>
      <c r="AB19" s="209"/>
      <c r="AC19" s="209"/>
      <c r="AD19" s="209"/>
      <c r="AE19" s="209"/>
      <c r="AF19" s="209"/>
      <c r="AG19" s="209"/>
      <c r="AH19" s="209"/>
      <c r="AI19" s="209"/>
      <c r="AJ19" s="209"/>
      <c r="AK19" s="209"/>
      <c r="AL19" s="209"/>
      <c r="AM19" s="209"/>
      <c r="AN19" s="209"/>
      <c r="AO19" s="209"/>
      <c r="AP19" s="209"/>
      <c r="AQ19" s="209"/>
      <c r="AR19" s="209"/>
      <c r="AS19" s="209"/>
      <c r="AT19" s="209"/>
      <c r="AU19" s="209"/>
      <c r="AV19" s="209"/>
      <c r="AW19" s="209"/>
      <c r="AX19" s="209"/>
      <c r="AY19" s="209"/>
      <c r="AZ19" s="209"/>
      <c r="BA19" s="209"/>
      <c r="BB19" s="209"/>
      <c r="BC19" s="209"/>
      <c r="BD19" s="209"/>
      <c r="BE19" s="209"/>
      <c r="BF19" s="209"/>
      <c r="BG19" s="209"/>
      <c r="BH19" s="209"/>
      <c r="BI19" s="209"/>
      <c r="BJ19" s="209"/>
      <c r="BK19" s="209"/>
      <c r="BL19" s="209"/>
      <c r="BM19" s="209"/>
      <c r="BN19" s="209"/>
      <c r="BO19" s="209"/>
      <c r="BP19" s="209"/>
      <c r="BQ19" s="209"/>
      <c r="BR19" s="209"/>
      <c r="BS19" s="209"/>
      <c r="BT19" s="209"/>
      <c r="BU19" s="209"/>
      <c r="BV19" s="209"/>
      <c r="BW19" s="209"/>
      <c r="BX19" s="209"/>
      <c r="BY19" s="209"/>
      <c r="BZ19" s="209"/>
      <c r="CA19" s="209"/>
      <c r="CB19" s="209"/>
      <c r="CC19" s="209"/>
      <c r="CD19" s="209"/>
      <c r="CE19" s="209"/>
      <c r="CF19" s="209"/>
      <c r="CG19" s="209"/>
      <c r="CH19" s="209"/>
      <c r="CI19" s="209"/>
      <c r="CJ19" s="209"/>
      <c r="CK19" s="209"/>
      <c r="CL19" s="209"/>
      <c r="CM19" s="209"/>
      <c r="CN19" s="209"/>
      <c r="CO19" s="209"/>
      <c r="CP19" s="209"/>
      <c r="CQ19" s="209"/>
      <c r="CR19" s="209"/>
      <c r="CS19" s="209"/>
      <c r="CT19" s="209"/>
      <c r="CU19" s="209"/>
      <c r="CV19" s="209"/>
      <c r="CW19" s="209"/>
      <c r="CX19" s="209"/>
      <c r="CY19" s="209"/>
      <c r="CZ19" s="209"/>
      <c r="DA19" s="209"/>
      <c r="DB19" s="209"/>
      <c r="DC19" s="209"/>
      <c r="DD19" s="209"/>
      <c r="DE19" s="209"/>
      <c r="DF19" s="209"/>
      <c r="DG19" s="209"/>
      <c r="DH19" s="209"/>
      <c r="DI19" s="209"/>
      <c r="DJ19" s="209"/>
      <c r="DK19" s="209"/>
      <c r="DL19" s="209"/>
      <c r="DM19" s="209"/>
      <c r="DN19" s="209"/>
      <c r="DO19" s="209"/>
      <c r="DP19" s="209"/>
      <c r="DQ19" s="209"/>
      <c r="DR19" s="209"/>
      <c r="DS19" s="209"/>
      <c r="DT19" s="209"/>
      <c r="DU19" s="209"/>
      <c r="DV19" s="209"/>
      <c r="DW19" s="209"/>
      <c r="DX19" s="209"/>
      <c r="DY19" s="209"/>
      <c r="DZ19" s="209"/>
      <c r="EA19" s="209"/>
      <c r="EB19" s="209"/>
      <c r="EC19" s="209"/>
      <c r="ED19" s="209"/>
      <c r="EE19" s="209"/>
      <c r="EF19" s="209"/>
      <c r="EG19" s="209"/>
      <c r="EH19" s="209"/>
      <c r="EI19" s="209"/>
      <c r="EJ19" s="209"/>
      <c r="EK19" s="209"/>
      <c r="EL19" s="209"/>
      <c r="EM19" s="209"/>
      <c r="EN19" s="209"/>
      <c r="EO19" s="209"/>
      <c r="EP19" s="209"/>
      <c r="EQ19" s="209"/>
      <c r="ER19" s="209"/>
      <c r="ES19" s="209"/>
      <c r="ET19" s="209"/>
      <c r="EU19" s="209"/>
      <c r="EV19" s="209"/>
      <c r="EW19" s="209"/>
      <c r="EX19" s="209"/>
      <c r="EY19" s="209"/>
      <c r="EZ19" s="209"/>
      <c r="FA19" s="209"/>
      <c r="FB19" s="209"/>
      <c r="FC19" s="209"/>
      <c r="FD19" s="209"/>
      <c r="FE19" s="209"/>
      <c r="FF19" s="209"/>
      <c r="FG19" s="209"/>
      <c r="FH19" s="209"/>
      <c r="FI19" s="209"/>
      <c r="FJ19" s="209"/>
      <c r="FK19" s="209"/>
      <c r="FL19" s="209"/>
      <c r="FM19" s="209"/>
      <c r="FN19" s="209"/>
      <c r="FO19" s="209"/>
      <c r="FP19" s="209"/>
      <c r="FQ19" s="209"/>
      <c r="FR19" s="209"/>
      <c r="FS19" s="209"/>
      <c r="FT19" s="209"/>
      <c r="FU19" s="209"/>
      <c r="FV19" s="209"/>
      <c r="FW19" s="209"/>
      <c r="FX19" s="209"/>
      <c r="FY19" s="209"/>
      <c r="FZ19" s="209"/>
      <c r="GA19" s="209"/>
      <c r="GB19" s="209"/>
      <c r="GC19" s="209"/>
      <c r="GD19" s="209"/>
      <c r="GE19" s="209"/>
      <c r="GF19" s="209"/>
      <c r="GG19" s="209"/>
      <c r="GH19" s="209"/>
      <c r="GI19" s="209"/>
      <c r="GJ19" s="209"/>
      <c r="GK19" s="209"/>
      <c r="GL19" s="209"/>
      <c r="GM19" s="209"/>
      <c r="GN19" s="209"/>
      <c r="GO19" s="209"/>
      <c r="GP19" s="209"/>
      <c r="GQ19" s="209"/>
      <c r="GR19" s="209"/>
      <c r="GS19" s="209"/>
      <c r="GT19" s="209"/>
      <c r="GU19" s="209"/>
      <c r="GV19" s="209"/>
      <c r="GW19" s="209"/>
      <c r="GX19" s="209"/>
      <c r="GY19" s="209"/>
      <c r="GZ19" s="209"/>
      <c r="HA19" s="209"/>
      <c r="HB19" s="209"/>
      <c r="HC19" s="209"/>
      <c r="HD19" s="209"/>
      <c r="HE19" s="209"/>
      <c r="HF19" s="209"/>
      <c r="HG19" s="209"/>
      <c r="HH19" s="209"/>
      <c r="HI19" s="209"/>
      <c r="HJ19" s="209"/>
      <c r="HK19" s="209"/>
      <c r="HL19" s="209"/>
      <c r="HM19" s="209"/>
      <c r="HN19" s="209"/>
      <c r="HO19" s="209"/>
      <c r="HP19" s="209"/>
      <c r="HQ19" s="209"/>
      <c r="HR19" s="209"/>
      <c r="HS19" s="209"/>
      <c r="HT19" s="209"/>
      <c r="HU19" s="209"/>
      <c r="HV19" s="209"/>
      <c r="HW19" s="209"/>
      <c r="HX19" s="209"/>
      <c r="HY19" s="209"/>
      <c r="HZ19" s="209"/>
      <c r="IA19" s="209"/>
      <c r="IB19" s="209"/>
      <c r="IC19" s="209"/>
      <c r="ID19" s="209"/>
      <c r="IE19" s="209"/>
      <c r="IF19" s="209"/>
      <c r="IG19" s="209"/>
      <c r="IH19" s="209"/>
      <c r="II19" s="209"/>
      <c r="IJ19" s="209"/>
      <c r="IK19" s="209"/>
      <c r="IL19" s="209"/>
      <c r="IM19" s="209"/>
      <c r="IN19" s="209"/>
      <c r="IO19" s="209"/>
      <c r="IP19" s="209"/>
      <c r="IQ19" s="209"/>
      <c r="IR19" s="209"/>
      <c r="IS19" s="209"/>
      <c r="IT19" s="209"/>
      <c r="IU19" s="209"/>
      <c r="IV19" s="209"/>
      <c r="IW19" s="209"/>
      <c r="IX19" s="209"/>
      <c r="IY19" s="209"/>
      <c r="IZ19" s="209"/>
      <c r="JA19" s="209"/>
      <c r="JB19" s="209"/>
      <c r="JC19" s="209"/>
      <c r="JD19" s="209"/>
      <c r="JE19" s="209"/>
      <c r="JF19" s="209"/>
      <c r="JG19" s="209"/>
      <c r="JH19" s="209"/>
      <c r="JI19" s="209"/>
      <c r="JJ19" s="209"/>
      <c r="JK19" s="209"/>
      <c r="JL19" s="209"/>
      <c r="JM19" s="209"/>
      <c r="JN19" s="209"/>
      <c r="JO19" s="209"/>
      <c r="JP19" s="209"/>
      <c r="JQ19" s="209"/>
      <c r="JR19" s="209"/>
      <c r="JS19" s="209"/>
      <c r="JT19" s="209"/>
      <c r="JU19" s="209"/>
      <c r="JV19" s="209"/>
      <c r="JW19" s="209"/>
      <c r="JX19" s="209"/>
      <c r="JY19" s="209"/>
      <c r="JZ19" s="209"/>
      <c r="KA19" s="209"/>
      <c r="KB19" s="209"/>
      <c r="KC19" s="209"/>
      <c r="KD19" s="209"/>
      <c r="KE19" s="209"/>
      <c r="KF19" s="209"/>
      <c r="KG19" s="209"/>
      <c r="KH19" s="209"/>
      <c r="KI19" s="209"/>
      <c r="KJ19" s="209"/>
      <c r="KK19" s="209"/>
      <c r="KL19" s="209"/>
      <c r="KM19" s="209"/>
      <c r="KN19" s="209"/>
      <c r="KO19" s="209"/>
      <c r="KP19" s="209"/>
      <c r="KQ19" s="209"/>
      <c r="KR19" s="209"/>
      <c r="KS19" s="209"/>
      <c r="KT19" s="209"/>
      <c r="KU19" s="209"/>
      <c r="KV19" s="209"/>
      <c r="KW19" s="209"/>
      <c r="KX19" s="209"/>
      <c r="KY19" s="209"/>
      <c r="KZ19" s="209"/>
      <c r="LA19" s="209"/>
      <c r="LB19" s="209"/>
      <c r="LC19" s="209"/>
      <c r="LD19" s="209"/>
      <c r="LE19" s="209"/>
      <c r="LF19" s="209"/>
      <c r="LG19" s="209"/>
      <c r="LH19" s="209"/>
      <c r="LI19" s="209"/>
      <c r="LJ19" s="209"/>
      <c r="LK19" s="209"/>
      <c r="LL19" s="209"/>
      <c r="LM19" s="209"/>
      <c r="LN19" s="209"/>
      <c r="LO19" s="209"/>
      <c r="LP19" s="209"/>
      <c r="LQ19" s="209"/>
      <c r="LR19" s="209"/>
      <c r="LS19" s="209"/>
      <c r="LT19" s="209"/>
      <c r="LU19" s="209"/>
      <c r="LV19" s="209"/>
      <c r="LW19" s="209"/>
      <c r="LX19" s="209"/>
      <c r="LY19" s="209"/>
      <c r="LZ19" s="209"/>
      <c r="MA19" s="209"/>
      <c r="MB19" s="209"/>
      <c r="MC19" s="209"/>
      <c r="MD19" s="209"/>
      <c r="ME19" s="209"/>
      <c r="MF19" s="209"/>
      <c r="MG19" s="209"/>
      <c r="MH19" s="209"/>
      <c r="MI19" s="209"/>
      <c r="MJ19" s="209"/>
      <c r="MK19" s="209"/>
      <c r="ML19" s="209"/>
      <c r="MM19" s="209"/>
      <c r="MN19" s="209"/>
      <c r="MO19" s="209"/>
      <c r="MP19" s="209"/>
      <c r="MQ19" s="209"/>
      <c r="MR19" s="209"/>
      <c r="MS19" s="209"/>
      <c r="MT19" s="209"/>
      <c r="MU19" s="209"/>
      <c r="MV19" s="209"/>
      <c r="MW19" s="209"/>
      <c r="MX19" s="209"/>
      <c r="MY19" s="209"/>
      <c r="MZ19" s="209"/>
      <c r="NA19" s="209"/>
      <c r="NB19" s="209"/>
      <c r="NC19" s="209"/>
      <c r="ND19" s="209"/>
      <c r="NE19" s="209"/>
      <c r="NF19" s="209"/>
      <c r="NG19" s="209"/>
      <c r="NH19" s="209"/>
      <c r="NI19" s="209"/>
      <c r="NJ19" s="209"/>
      <c r="NK19" s="209"/>
      <c r="NL19" s="209"/>
      <c r="NM19" s="209"/>
      <c r="NN19" s="209"/>
      <c r="NO19" s="209"/>
      <c r="NP19" s="209"/>
      <c r="NQ19" s="209"/>
      <c r="NR19" s="209"/>
      <c r="NS19" s="209"/>
      <c r="NT19" s="209"/>
      <c r="NU19" s="209"/>
      <c r="NV19" s="209"/>
      <c r="NW19" s="209"/>
      <c r="NX19" s="209"/>
      <c r="NY19" s="209"/>
      <c r="NZ19" s="209"/>
      <c r="OA19" s="209"/>
      <c r="OB19" s="209"/>
      <c r="OC19" s="209"/>
      <c r="OD19" s="209"/>
      <c r="OE19" s="209"/>
      <c r="OF19" s="209"/>
      <c r="OG19" s="209"/>
      <c r="OH19" s="209"/>
      <c r="OI19" s="209"/>
      <c r="OJ19" s="209"/>
      <c r="OK19" s="209"/>
      <c r="OL19" s="209"/>
      <c r="OM19" s="209"/>
      <c r="ON19" s="209"/>
      <c r="OO19" s="209"/>
      <c r="OP19" s="209"/>
      <c r="OQ19" s="209"/>
      <c r="OR19" s="209"/>
      <c r="OS19" s="209"/>
      <c r="OT19" s="209"/>
      <c r="OU19" s="209"/>
      <c r="OV19" s="209"/>
      <c r="OW19" s="209"/>
      <c r="OX19" s="209"/>
      <c r="OY19" s="209"/>
      <c r="OZ19" s="209"/>
      <c r="PA19" s="209"/>
      <c r="PB19" s="209"/>
      <c r="PC19" s="209"/>
      <c r="PD19" s="209"/>
      <c r="PE19" s="209"/>
      <c r="PF19" s="209"/>
      <c r="PG19" s="209"/>
      <c r="PH19" s="209"/>
      <c r="PI19" s="209"/>
      <c r="PJ19" s="209"/>
      <c r="PK19" s="209"/>
      <c r="PL19" s="209"/>
      <c r="PM19" s="209"/>
      <c r="PN19" s="209"/>
      <c r="PO19" s="209"/>
      <c r="PP19" s="209"/>
      <c r="PQ19" s="209"/>
      <c r="PR19" s="209"/>
      <c r="PS19" s="209"/>
      <c r="PT19" s="209"/>
      <c r="PU19" s="209"/>
      <c r="PV19" s="209"/>
      <c r="PW19" s="209"/>
      <c r="PX19" s="209"/>
      <c r="PY19" s="209"/>
      <c r="PZ19" s="209"/>
      <c r="QA19" s="209"/>
      <c r="QB19" s="209"/>
      <c r="QC19" s="209"/>
      <c r="QD19" s="209"/>
      <c r="QE19" s="209"/>
      <c r="QF19" s="209"/>
      <c r="QG19" s="209"/>
      <c r="QH19" s="209"/>
      <c r="QI19" s="209"/>
      <c r="QJ19" s="209"/>
      <c r="QK19" s="209"/>
      <c r="QL19" s="209"/>
      <c r="QM19" s="209"/>
      <c r="QN19" s="209"/>
      <c r="QO19" s="209"/>
      <c r="QP19" s="209"/>
      <c r="QQ19" s="209"/>
      <c r="QR19" s="209"/>
      <c r="QS19" s="209"/>
      <c r="QT19" s="209"/>
      <c r="QU19" s="209"/>
      <c r="QV19" s="209"/>
      <c r="QW19" s="209"/>
      <c r="QX19" s="209"/>
      <c r="QY19" s="209"/>
      <c r="QZ19" s="209"/>
      <c r="RA19" s="209"/>
      <c r="RB19" s="209"/>
      <c r="RC19" s="209"/>
      <c r="RD19" s="209"/>
      <c r="RE19" s="209"/>
      <c r="RF19" s="209"/>
      <c r="RG19" s="209"/>
      <c r="RH19" s="209"/>
      <c r="RI19" s="209"/>
      <c r="RJ19" s="209"/>
      <c r="RK19" s="209"/>
      <c r="RL19" s="209"/>
      <c r="RM19" s="209"/>
      <c r="RN19" s="209"/>
      <c r="RO19" s="209"/>
      <c r="RP19" s="209"/>
      <c r="RQ19" s="209"/>
      <c r="RR19" s="209"/>
      <c r="RS19" s="209"/>
      <c r="RT19" s="209"/>
      <c r="RU19" s="209"/>
      <c r="RV19" s="209"/>
      <c r="RW19" s="209"/>
      <c r="RX19" s="209"/>
      <c r="RY19" s="209"/>
      <c r="RZ19" s="209"/>
      <c r="SA19" s="209"/>
      <c r="SB19" s="209"/>
      <c r="SC19" s="209"/>
      <c r="SD19" s="209"/>
      <c r="SE19" s="209"/>
      <c r="SF19" s="209"/>
      <c r="SG19" s="209"/>
      <c r="SH19" s="209"/>
      <c r="SI19" s="209"/>
      <c r="SJ19" s="209"/>
      <c r="SK19" s="209"/>
      <c r="SL19" s="209"/>
      <c r="SM19" s="209"/>
      <c r="SN19" s="209"/>
      <c r="SO19" s="209"/>
      <c r="SP19" s="209"/>
      <c r="SQ19" s="209"/>
      <c r="SR19" s="209"/>
      <c r="SS19" s="209"/>
      <c r="ST19" s="209"/>
      <c r="SU19" s="209"/>
      <c r="SV19" s="209"/>
      <c r="SW19" s="209"/>
      <c r="SX19" s="209"/>
      <c r="SY19" s="209"/>
      <c r="SZ19" s="209"/>
      <c r="TA19" s="209"/>
      <c r="TB19" s="209"/>
      <c r="TC19" s="209"/>
      <c r="TD19" s="209"/>
      <c r="TE19" s="209"/>
      <c r="TF19" s="209"/>
      <c r="TG19" s="209"/>
      <c r="TH19" s="209"/>
      <c r="TI19" s="209"/>
      <c r="TJ19" s="209"/>
      <c r="TK19" s="209"/>
      <c r="TL19" s="209"/>
      <c r="TM19" s="209"/>
      <c r="TN19" s="209"/>
      <c r="TO19" s="209"/>
      <c r="TP19" s="209"/>
      <c r="TQ19" s="209"/>
      <c r="TR19" s="209"/>
      <c r="TS19" s="209"/>
      <c r="TT19" s="209"/>
      <c r="TU19" s="209"/>
      <c r="TV19" s="209"/>
      <c r="TW19" s="209"/>
      <c r="TX19" s="209"/>
      <c r="TY19" s="209"/>
      <c r="TZ19" s="209"/>
      <c r="UA19" s="209"/>
      <c r="UB19" s="209"/>
      <c r="UC19" s="209"/>
      <c r="UD19" s="209"/>
      <c r="UE19" s="209"/>
      <c r="UF19" s="209"/>
      <c r="UG19" s="209"/>
      <c r="UH19" s="209"/>
      <c r="UI19" s="209"/>
      <c r="UJ19" s="209"/>
      <c r="UK19" s="209"/>
      <c r="UL19" s="209"/>
      <c r="UM19" s="209"/>
      <c r="UN19" s="209"/>
      <c r="UO19" s="209"/>
      <c r="UP19" s="209"/>
      <c r="UQ19" s="209"/>
      <c r="UR19" s="209"/>
      <c r="US19" s="209"/>
      <c r="UT19" s="209"/>
      <c r="UU19" s="209"/>
      <c r="UV19" s="209"/>
      <c r="UW19" s="209"/>
      <c r="UX19" s="209"/>
      <c r="UY19" s="209"/>
      <c r="UZ19" s="209"/>
      <c r="VA19" s="209"/>
      <c r="VB19" s="209"/>
      <c r="VC19" s="209"/>
      <c r="VD19" s="209"/>
      <c r="VE19" s="209"/>
      <c r="VF19" s="209"/>
      <c r="VG19" s="209"/>
      <c r="VH19" s="209"/>
      <c r="VI19" s="209"/>
      <c r="VJ19" s="209"/>
      <c r="VK19" s="209"/>
      <c r="VL19" s="209"/>
      <c r="VM19" s="209"/>
      <c r="VN19" s="209"/>
      <c r="VO19" s="209"/>
      <c r="VP19" s="209"/>
      <c r="VQ19" s="209"/>
      <c r="VR19" s="209"/>
      <c r="VS19" s="209"/>
      <c r="VT19" s="209"/>
      <c r="VU19" s="209"/>
      <c r="VV19" s="209"/>
      <c r="VW19" s="209"/>
      <c r="VX19" s="209"/>
      <c r="VY19" s="209"/>
      <c r="VZ19" s="209"/>
      <c r="WA19" s="209"/>
      <c r="WB19" s="209"/>
      <c r="WC19" s="209"/>
      <c r="WD19" s="209"/>
      <c r="WE19" s="209"/>
      <c r="WF19" s="209"/>
      <c r="WG19" s="209"/>
      <c r="WH19" s="209"/>
      <c r="WI19" s="209"/>
      <c r="WJ19" s="209"/>
      <c r="WK19" s="209"/>
      <c r="WL19" s="209"/>
      <c r="WM19" s="209"/>
      <c r="WN19" s="209"/>
      <c r="WO19" s="209"/>
      <c r="WP19" s="209"/>
      <c r="WQ19" s="209"/>
      <c r="WR19" s="209"/>
      <c r="WS19" s="209"/>
      <c r="WT19" s="209"/>
      <c r="WU19" s="209"/>
      <c r="WV19" s="209"/>
      <c r="WW19" s="209"/>
      <c r="WX19" s="209"/>
      <c r="WY19" s="209"/>
      <c r="WZ19" s="209"/>
      <c r="XA19" s="209"/>
      <c r="XB19" s="209"/>
      <c r="XC19" s="209"/>
      <c r="XD19" s="209"/>
      <c r="XE19" s="209"/>
      <c r="XF19" s="209"/>
      <c r="XG19" s="209"/>
      <c r="XH19" s="209"/>
      <c r="XI19" s="209"/>
      <c r="XJ19" s="209"/>
      <c r="XK19" s="209"/>
      <c r="XL19" s="209"/>
      <c r="XM19" s="209"/>
      <c r="XN19" s="209"/>
      <c r="XO19" s="209"/>
      <c r="XP19" s="209"/>
      <c r="XQ19" s="209"/>
      <c r="XR19" s="209"/>
      <c r="XS19" s="209"/>
      <c r="XT19" s="209"/>
      <c r="XU19" s="209"/>
      <c r="XV19" s="209"/>
      <c r="XW19" s="209"/>
      <c r="XX19" s="209"/>
      <c r="XY19" s="209"/>
      <c r="XZ19" s="209"/>
      <c r="YA19" s="209"/>
      <c r="YB19" s="209"/>
      <c r="YC19" s="209"/>
      <c r="YD19" s="209"/>
      <c r="YE19" s="209"/>
      <c r="YF19" s="209"/>
      <c r="YG19" s="209"/>
      <c r="YH19" s="209"/>
      <c r="YI19" s="209"/>
      <c r="YJ19" s="209"/>
      <c r="YK19" s="209"/>
      <c r="YL19" s="209"/>
      <c r="YM19" s="209"/>
      <c r="YN19" s="209"/>
      <c r="YO19" s="209"/>
      <c r="YP19" s="209"/>
      <c r="YQ19" s="209"/>
      <c r="YR19" s="209"/>
      <c r="YS19" s="209"/>
      <c r="YT19" s="209"/>
      <c r="YU19" s="209"/>
      <c r="YV19" s="209"/>
      <c r="YW19" s="209"/>
      <c r="YX19" s="209"/>
      <c r="YY19" s="209"/>
      <c r="YZ19" s="209"/>
      <c r="ZA19" s="209"/>
      <c r="ZB19" s="209"/>
      <c r="ZC19" s="209"/>
      <c r="ZD19" s="209"/>
      <c r="ZE19" s="209"/>
      <c r="ZF19" s="209"/>
      <c r="ZG19" s="209"/>
      <c r="ZH19" s="209"/>
      <c r="ZI19" s="209"/>
      <c r="ZJ19" s="209"/>
      <c r="ZK19" s="209"/>
      <c r="ZL19" s="209"/>
      <c r="ZM19" s="209"/>
      <c r="ZN19" s="209"/>
      <c r="ZO19" s="209"/>
      <c r="ZP19" s="209"/>
      <c r="ZQ19" s="209"/>
      <c r="ZR19" s="209"/>
      <c r="ZS19" s="209"/>
      <c r="ZT19" s="209"/>
      <c r="ZU19" s="209"/>
      <c r="ZV19" s="209"/>
      <c r="ZW19" s="209"/>
      <c r="ZX19" s="209"/>
      <c r="ZY19" s="209"/>
      <c r="ZZ19" s="209"/>
      <c r="AAA19" s="209"/>
      <c r="AAB19" s="209"/>
      <c r="AAC19" s="209"/>
      <c r="AAD19" s="209"/>
      <c r="AAE19" s="209"/>
      <c r="AAF19" s="209"/>
      <c r="AAG19" s="209"/>
      <c r="AAH19" s="209"/>
      <c r="AAI19" s="209"/>
      <c r="AAJ19" s="209"/>
      <c r="AAK19" s="209"/>
      <c r="AAL19" s="209"/>
      <c r="AAM19" s="209"/>
      <c r="AAN19" s="209"/>
      <c r="AAO19" s="209"/>
      <c r="AAP19" s="209"/>
      <c r="AAQ19" s="209"/>
      <c r="AAR19" s="209"/>
      <c r="AAS19" s="209"/>
      <c r="AAT19" s="209"/>
      <c r="AAU19" s="209"/>
      <c r="AAV19" s="209"/>
      <c r="AAW19" s="209"/>
      <c r="AAX19" s="209"/>
      <c r="AAY19" s="209"/>
      <c r="AAZ19" s="209"/>
      <c r="ABA19" s="209"/>
      <c r="ABB19" s="209"/>
      <c r="ABC19" s="209"/>
      <c r="ABD19" s="209"/>
      <c r="ABE19" s="209"/>
      <c r="ABF19" s="209"/>
      <c r="ABG19" s="209"/>
      <c r="ABH19" s="209"/>
      <c r="ABI19" s="209"/>
      <c r="ABJ19" s="209"/>
      <c r="ABK19" s="209"/>
      <c r="ABL19" s="209"/>
      <c r="ABM19" s="209"/>
      <c r="ABN19" s="209"/>
      <c r="ABO19" s="209"/>
      <c r="ABP19" s="209"/>
      <c r="ABQ19" s="209"/>
      <c r="ABR19" s="209"/>
      <c r="ABS19" s="209"/>
      <c r="ABT19" s="209"/>
      <c r="ABU19" s="209"/>
      <c r="ABV19" s="209"/>
      <c r="ABW19" s="209"/>
      <c r="ABX19" s="209"/>
      <c r="ABY19" s="209"/>
      <c r="ABZ19" s="209"/>
      <c r="ACA19" s="209"/>
      <c r="ACB19" s="209"/>
      <c r="ACC19" s="209"/>
      <c r="ACD19" s="209"/>
      <c r="ACE19" s="209"/>
      <c r="ACF19" s="209"/>
      <c r="ACG19" s="209"/>
      <c r="ACH19" s="209"/>
      <c r="ACI19" s="209"/>
      <c r="ACJ19" s="209"/>
      <c r="ACK19" s="209"/>
      <c r="ACL19" s="209"/>
      <c r="ACM19" s="209"/>
      <c r="ACN19" s="209"/>
      <c r="ACO19" s="209"/>
      <c r="ACP19" s="209"/>
      <c r="ACQ19" s="209"/>
      <c r="ACR19" s="209"/>
      <c r="ACS19" s="209"/>
      <c r="ACT19" s="209"/>
      <c r="ACU19" s="209"/>
      <c r="ACV19" s="209"/>
      <c r="ACW19" s="209"/>
      <c r="ACX19" s="209"/>
      <c r="ACY19" s="209"/>
      <c r="ACZ19" s="209"/>
      <c r="ADA19" s="209"/>
      <c r="ADB19" s="209"/>
      <c r="ADC19" s="209"/>
      <c r="ADD19" s="209"/>
      <c r="ADE19" s="209"/>
      <c r="ADF19" s="209"/>
      <c r="ADG19" s="209"/>
      <c r="ADH19" s="209"/>
      <c r="ADI19" s="209"/>
      <c r="ADJ19" s="209"/>
      <c r="ADK19" s="209"/>
      <c r="ADL19" s="209"/>
      <c r="ADM19" s="209"/>
      <c r="ADN19" s="209"/>
      <c r="ADO19" s="209"/>
      <c r="ADP19" s="209"/>
      <c r="ADQ19" s="209"/>
      <c r="ADR19" s="209"/>
      <c r="ADS19" s="209"/>
      <c r="ADT19" s="209"/>
      <c r="ADU19" s="209"/>
      <c r="ADV19" s="209"/>
      <c r="ADW19" s="209"/>
      <c r="ADX19" s="209"/>
      <c r="ADY19" s="209"/>
      <c r="ADZ19" s="209"/>
      <c r="AEA19" s="209"/>
      <c r="AEB19" s="209"/>
      <c r="AEC19" s="209"/>
      <c r="AED19" s="209"/>
      <c r="AEE19" s="209"/>
      <c r="AEF19" s="209"/>
      <c r="AEG19" s="209"/>
      <c r="AEH19" s="209"/>
      <c r="AEI19" s="209"/>
      <c r="AEJ19" s="209"/>
      <c r="AEK19" s="209"/>
      <c r="AEL19" s="209"/>
      <c r="AEM19" s="209"/>
      <c r="AEN19" s="209"/>
      <c r="AEO19" s="209"/>
      <c r="AEP19" s="209"/>
      <c r="AEQ19" s="209"/>
      <c r="AER19" s="209"/>
      <c r="AES19" s="209"/>
      <c r="AET19" s="209"/>
      <c r="AEU19" s="209"/>
      <c r="AEV19" s="209"/>
      <c r="AEW19" s="209"/>
      <c r="AEX19" s="209"/>
      <c r="AEY19" s="209"/>
      <c r="AEZ19" s="209"/>
      <c r="AFA19" s="209"/>
      <c r="AFB19" s="209"/>
      <c r="AFC19" s="209"/>
      <c r="AFD19" s="209"/>
      <c r="AFE19" s="209"/>
      <c r="AFF19" s="209"/>
      <c r="AFG19" s="209"/>
      <c r="AFH19" s="209"/>
      <c r="AFI19" s="209"/>
      <c r="AFJ19" s="209"/>
      <c r="AFK19" s="209"/>
      <c r="AFL19" s="209"/>
      <c r="AFM19" s="209"/>
      <c r="AFN19" s="209"/>
      <c r="AFO19" s="209"/>
      <c r="AFP19" s="209"/>
      <c r="AFQ19" s="209"/>
      <c r="AFR19" s="209"/>
      <c r="AFS19" s="209"/>
      <c r="AFT19" s="209"/>
      <c r="AFU19" s="209"/>
      <c r="AFV19" s="209"/>
      <c r="AFW19" s="209"/>
      <c r="AFX19" s="209"/>
      <c r="AFY19" s="209"/>
      <c r="AFZ19" s="209"/>
      <c r="AGA19" s="209"/>
      <c r="AGB19" s="209"/>
      <c r="AGC19" s="209"/>
      <c r="AGD19" s="209"/>
      <c r="AGE19" s="209"/>
      <c r="AGF19" s="209"/>
      <c r="AGG19" s="209"/>
      <c r="AGH19" s="209"/>
      <c r="AGI19" s="209"/>
      <c r="AGJ19" s="209"/>
      <c r="AGK19" s="209"/>
      <c r="AGL19" s="209"/>
      <c r="AGM19" s="209"/>
      <c r="AGN19" s="209"/>
      <c r="AGO19" s="209"/>
      <c r="AGP19" s="209"/>
      <c r="AGQ19" s="209"/>
      <c r="AGR19" s="209"/>
      <c r="AGS19" s="209"/>
      <c r="AGT19" s="209"/>
      <c r="AGU19" s="209"/>
      <c r="AGV19" s="209"/>
      <c r="AGW19" s="209"/>
      <c r="AGX19" s="209"/>
      <c r="AGY19" s="209"/>
      <c r="AGZ19" s="209"/>
      <c r="AHA19" s="209"/>
      <c r="AHB19" s="209"/>
      <c r="AHC19" s="209"/>
      <c r="AHD19" s="209"/>
      <c r="AHE19" s="209"/>
      <c r="AHF19" s="209"/>
      <c r="AHG19" s="209"/>
      <c r="AHH19" s="209"/>
      <c r="AHI19" s="209"/>
      <c r="AHJ19" s="209"/>
      <c r="AHK19" s="209"/>
      <c r="AHL19" s="209"/>
      <c r="AHM19" s="209"/>
      <c r="AHN19" s="209"/>
      <c r="AHO19" s="209"/>
      <c r="AHP19" s="209"/>
      <c r="AHQ19" s="209"/>
      <c r="AHR19" s="209"/>
      <c r="AHS19" s="209"/>
      <c r="AHT19" s="209"/>
      <c r="AHU19" s="209"/>
      <c r="AHV19" s="209"/>
      <c r="AHW19" s="209"/>
      <c r="AHX19" s="209"/>
      <c r="AHY19" s="209"/>
      <c r="AHZ19" s="209"/>
      <c r="AIA19" s="209"/>
      <c r="AIB19" s="209"/>
      <c r="AIC19" s="209"/>
      <c r="AID19" s="209"/>
      <c r="AIE19" s="209"/>
      <c r="AIF19" s="209"/>
      <c r="AIG19" s="209"/>
      <c r="AIH19" s="209"/>
      <c r="AII19" s="209"/>
      <c r="AIJ19" s="209"/>
      <c r="AIK19" s="209"/>
      <c r="AIL19" s="209"/>
      <c r="AIM19" s="209"/>
      <c r="AIN19" s="209"/>
      <c r="AIO19" s="209"/>
      <c r="AIP19" s="209"/>
      <c r="AIQ19" s="209"/>
      <c r="AIR19" s="209"/>
      <c r="AIS19" s="209"/>
      <c r="AIT19" s="209"/>
      <c r="AIU19" s="209"/>
      <c r="AIV19" s="209"/>
      <c r="AIW19" s="209"/>
      <c r="AIX19" s="209"/>
      <c r="AIY19" s="209"/>
      <c r="AIZ19" s="209"/>
      <c r="AJA19" s="209"/>
      <c r="AJB19" s="209"/>
      <c r="AJC19" s="209"/>
      <c r="AJD19" s="209"/>
      <c r="AJE19" s="209"/>
      <c r="AJF19" s="209"/>
      <c r="AJG19" s="209"/>
      <c r="AJH19" s="209"/>
      <c r="AJI19" s="209"/>
      <c r="AJJ19" s="209"/>
      <c r="AJK19" s="209"/>
      <c r="AJL19" s="209"/>
      <c r="AJM19" s="209"/>
      <c r="AJN19" s="209"/>
      <c r="AJO19" s="209"/>
      <c r="AJP19" s="209"/>
      <c r="AJQ19" s="209"/>
      <c r="AJR19" s="209"/>
      <c r="AJS19" s="209"/>
      <c r="AJT19" s="209"/>
      <c r="AJU19" s="209"/>
      <c r="AJV19" s="209"/>
      <c r="AJW19" s="209"/>
      <c r="AJX19" s="209"/>
      <c r="AJY19" s="209"/>
      <c r="AJZ19" s="209"/>
      <c r="AKA19" s="209"/>
      <c r="AKB19" s="209"/>
      <c r="AKC19" s="209"/>
      <c r="AKD19" s="209"/>
      <c r="AKE19" s="209"/>
      <c r="AKF19" s="209"/>
      <c r="AKG19" s="209"/>
      <c r="AKH19" s="209"/>
      <c r="AKI19" s="209"/>
      <c r="AKJ19" s="209"/>
      <c r="AKK19" s="209"/>
      <c r="AKL19" s="209"/>
      <c r="AKM19" s="209"/>
      <c r="AKN19" s="209"/>
      <c r="AKO19" s="209"/>
      <c r="AKP19" s="209"/>
      <c r="AKQ19" s="209"/>
      <c r="AKR19" s="209"/>
      <c r="AKS19" s="209"/>
      <c r="AKT19" s="209"/>
      <c r="AKU19" s="209"/>
      <c r="AKV19" s="209"/>
      <c r="AKW19" s="209"/>
      <c r="AKX19" s="209"/>
      <c r="AKY19" s="209"/>
      <c r="AKZ19" s="209"/>
      <c r="ALA19" s="209"/>
      <c r="ALB19" s="209"/>
      <c r="ALC19" s="209"/>
      <c r="ALD19" s="209"/>
      <c r="ALE19" s="209"/>
      <c r="ALF19" s="209"/>
      <c r="ALG19" s="209"/>
      <c r="ALH19" s="209"/>
      <c r="ALI19" s="209"/>
      <c r="ALJ19" s="209"/>
      <c r="ALK19" s="209"/>
      <c r="ALL19" s="209"/>
      <c r="ALM19" s="209"/>
      <c r="ALN19" s="209"/>
      <c r="ALO19" s="209"/>
      <c r="ALP19" s="209"/>
      <c r="ALQ19" s="209"/>
      <c r="ALR19" s="209"/>
      <c r="ALS19" s="209"/>
      <c r="ALT19" s="209"/>
      <c r="ALU19" s="209"/>
      <c r="ALV19" s="209"/>
      <c r="ALW19" s="209"/>
      <c r="ALX19" s="209"/>
      <c r="ALY19" s="209"/>
      <c r="ALZ19" s="209"/>
      <c r="AMA19" s="209"/>
      <c r="AMB19" s="209"/>
      <c r="AMC19" s="209"/>
      <c r="AMD19" s="209"/>
      <c r="AME19" s="209"/>
      <c r="AMF19" s="209"/>
      <c r="AMG19" s="209"/>
      <c r="AMH19" s="209"/>
      <c r="AMI19" s="209"/>
      <c r="AMJ19" s="209"/>
      <c r="AMK19" s="209"/>
      <c r="AML19" s="209"/>
      <c r="AMM19" s="209"/>
      <c r="AMN19" s="209"/>
      <c r="AMO19" s="209"/>
      <c r="AMP19" s="209"/>
      <c r="AMQ19" s="209"/>
      <c r="AMR19" s="209"/>
      <c r="AMS19" s="209"/>
      <c r="AMT19" s="209"/>
      <c r="AMU19" s="209"/>
      <c r="AMV19" s="209"/>
      <c r="AMW19" s="209"/>
      <c r="AMX19" s="209"/>
      <c r="AMY19" s="209"/>
      <c r="AMZ19" s="209"/>
      <c r="ANA19" s="209"/>
      <c r="ANB19" s="209"/>
      <c r="ANC19" s="209"/>
      <c r="AND19" s="209"/>
      <c r="ANE19" s="209"/>
      <c r="ANF19" s="209"/>
      <c r="ANG19" s="209"/>
      <c r="ANH19" s="209"/>
      <c r="ANI19" s="209"/>
      <c r="ANJ19" s="209"/>
      <c r="ANK19" s="209"/>
      <c r="ANL19" s="209"/>
      <c r="ANM19" s="209"/>
      <c r="ANN19" s="209"/>
      <c r="ANO19" s="209"/>
      <c r="ANP19" s="209"/>
      <c r="ANQ19" s="209"/>
      <c r="ANR19" s="209"/>
      <c r="ANS19" s="209"/>
      <c r="ANT19" s="209"/>
      <c r="ANU19" s="209"/>
      <c r="ANV19" s="209"/>
      <c r="ANW19" s="209"/>
      <c r="ANX19" s="209"/>
      <c r="ANY19" s="209"/>
      <c r="ANZ19" s="209"/>
      <c r="AOA19" s="209"/>
      <c r="AOB19" s="209"/>
      <c r="AOC19" s="209"/>
      <c r="AOD19" s="209"/>
      <c r="AOE19" s="209"/>
      <c r="AOF19" s="209"/>
      <c r="AOG19" s="209"/>
      <c r="AOH19" s="209"/>
      <c r="AOI19" s="209"/>
      <c r="AOJ19" s="209"/>
      <c r="AOK19" s="209"/>
      <c r="AOL19" s="209"/>
      <c r="AOM19" s="209"/>
      <c r="AON19" s="209"/>
      <c r="AOO19" s="209"/>
      <c r="AOP19" s="209"/>
      <c r="AOQ19" s="209"/>
      <c r="AOR19" s="209"/>
      <c r="AOS19" s="209"/>
      <c r="AOT19" s="209"/>
      <c r="AOU19" s="209"/>
      <c r="AOV19" s="209"/>
      <c r="AOW19" s="209"/>
      <c r="AOX19" s="209"/>
      <c r="AOY19" s="209"/>
      <c r="AOZ19" s="209"/>
      <c r="APA19" s="209"/>
      <c r="APB19" s="209"/>
      <c r="APC19" s="209"/>
      <c r="APD19" s="209"/>
      <c r="APE19" s="209"/>
      <c r="APF19" s="209"/>
      <c r="APG19" s="209"/>
      <c r="APH19" s="209"/>
      <c r="API19" s="209"/>
      <c r="APJ19" s="209"/>
      <c r="APK19" s="209"/>
      <c r="APL19" s="209"/>
      <c r="APM19" s="209"/>
      <c r="APN19" s="209"/>
      <c r="APO19" s="209"/>
      <c r="APP19" s="209"/>
      <c r="APQ19" s="209"/>
      <c r="APR19" s="209"/>
      <c r="APS19" s="209"/>
      <c r="APT19" s="209"/>
      <c r="APU19" s="209"/>
      <c r="APV19" s="209"/>
      <c r="APW19" s="209"/>
      <c r="APX19" s="209"/>
      <c r="APY19" s="209"/>
      <c r="APZ19" s="209"/>
      <c r="AQA19" s="209"/>
      <c r="AQB19" s="209"/>
      <c r="AQC19" s="209"/>
      <c r="AQD19" s="209"/>
      <c r="AQE19" s="209"/>
      <c r="AQF19" s="209"/>
      <c r="AQG19" s="209"/>
      <c r="AQH19" s="209"/>
      <c r="AQI19" s="209"/>
      <c r="AQJ19" s="209"/>
      <c r="AQK19" s="209"/>
      <c r="AQL19" s="209"/>
      <c r="AQM19" s="209"/>
      <c r="AQN19" s="209"/>
      <c r="AQO19" s="209"/>
      <c r="AQP19" s="209"/>
      <c r="AQQ19" s="209"/>
      <c r="AQR19" s="209"/>
      <c r="AQS19" s="209"/>
      <c r="AQT19" s="209"/>
      <c r="AQU19" s="209"/>
      <c r="AQV19" s="209"/>
      <c r="AQW19" s="209"/>
      <c r="AQX19" s="209"/>
      <c r="AQY19" s="209"/>
      <c r="AQZ19" s="209"/>
      <c r="ARA19" s="209"/>
      <c r="ARB19" s="209"/>
      <c r="ARC19" s="209"/>
      <c r="ARD19" s="209"/>
      <c r="ARE19" s="209"/>
      <c r="ARF19" s="209"/>
      <c r="ARG19" s="209"/>
      <c r="ARH19" s="209"/>
      <c r="ARI19" s="209"/>
      <c r="ARJ19" s="209"/>
      <c r="ARK19" s="209"/>
      <c r="ARL19" s="209"/>
      <c r="ARM19" s="209"/>
      <c r="ARN19" s="209"/>
      <c r="ARO19" s="209"/>
      <c r="ARP19" s="209"/>
      <c r="ARQ19" s="209"/>
      <c r="ARR19" s="209"/>
      <c r="ARS19" s="209"/>
      <c r="ART19" s="209"/>
      <c r="ARU19" s="209"/>
      <c r="ARV19" s="209"/>
      <c r="ARW19" s="209"/>
      <c r="ARX19" s="209"/>
      <c r="ARY19" s="209"/>
      <c r="ARZ19" s="209"/>
      <c r="ASA19" s="209"/>
      <c r="ASB19" s="209"/>
      <c r="ASC19" s="209"/>
      <c r="ASD19" s="209"/>
      <c r="ASE19" s="209"/>
      <c r="ASF19" s="209"/>
      <c r="ASG19" s="209"/>
      <c r="ASH19" s="209"/>
      <c r="ASI19" s="209"/>
      <c r="ASJ19" s="209"/>
      <c r="ASK19" s="209"/>
      <c r="ASL19" s="209"/>
      <c r="ASM19" s="209"/>
      <c r="ASN19" s="209"/>
      <c r="ASO19" s="209"/>
      <c r="ASP19" s="209"/>
      <c r="ASQ19" s="209"/>
      <c r="ASR19" s="209"/>
      <c r="ASS19" s="209"/>
      <c r="AST19" s="209"/>
      <c r="ASU19" s="209"/>
      <c r="ASV19" s="209"/>
      <c r="ASW19" s="209"/>
      <c r="ASX19" s="209"/>
      <c r="ASY19" s="209"/>
      <c r="ASZ19" s="209"/>
      <c r="ATA19" s="209"/>
      <c r="ATB19" s="209"/>
      <c r="ATC19" s="209"/>
      <c r="ATD19" s="209"/>
      <c r="ATE19" s="209"/>
      <c r="ATF19" s="209"/>
      <c r="ATG19" s="209"/>
      <c r="ATH19" s="209"/>
      <c r="ATI19" s="209"/>
      <c r="ATJ19" s="209"/>
      <c r="ATK19" s="209"/>
      <c r="ATL19" s="209"/>
      <c r="ATM19" s="209"/>
      <c r="ATN19" s="209"/>
      <c r="ATO19" s="209"/>
      <c r="ATP19" s="209"/>
      <c r="ATQ19" s="209"/>
      <c r="ATR19" s="209"/>
      <c r="ATS19" s="209"/>
      <c r="ATT19" s="209"/>
      <c r="ATU19" s="209"/>
      <c r="ATV19" s="209"/>
      <c r="ATW19" s="209"/>
      <c r="ATX19" s="209"/>
      <c r="ATY19" s="209"/>
      <c r="ATZ19" s="209"/>
      <c r="AUA19" s="209"/>
      <c r="AUB19" s="209"/>
      <c r="AUC19" s="209"/>
      <c r="AUD19" s="209"/>
      <c r="AUE19" s="209"/>
      <c r="AUF19" s="209"/>
      <c r="AUG19" s="209"/>
      <c r="AUH19" s="209"/>
      <c r="AUI19" s="209"/>
      <c r="AUJ19" s="209"/>
      <c r="AUK19" s="209"/>
      <c r="AUL19" s="209"/>
      <c r="AUM19" s="209"/>
      <c r="AUN19" s="209"/>
      <c r="AUO19" s="209"/>
      <c r="AUP19" s="209"/>
      <c r="AUQ19" s="209"/>
      <c r="AUR19" s="209"/>
      <c r="AUS19" s="209"/>
      <c r="AUT19" s="209"/>
      <c r="AUU19" s="209"/>
      <c r="AUV19" s="209"/>
      <c r="AUW19" s="209"/>
      <c r="AUX19" s="209"/>
      <c r="AUY19" s="209"/>
      <c r="AUZ19" s="209"/>
      <c r="AVA19" s="209"/>
      <c r="AVB19" s="209"/>
      <c r="AVC19" s="209"/>
      <c r="AVD19" s="209"/>
      <c r="AVE19" s="209"/>
      <c r="AVF19" s="209"/>
      <c r="AVG19" s="209"/>
      <c r="AVH19" s="209"/>
      <c r="AVI19" s="209"/>
      <c r="AVJ19" s="209"/>
      <c r="AVK19" s="209"/>
      <c r="AVL19" s="209"/>
      <c r="AVM19" s="209"/>
      <c r="AVN19" s="209"/>
      <c r="AVO19" s="209"/>
      <c r="AVP19" s="209"/>
      <c r="AVQ19" s="209"/>
      <c r="AVR19" s="209"/>
      <c r="AVS19" s="209"/>
      <c r="AVT19" s="209"/>
      <c r="AVU19" s="209"/>
      <c r="AVV19" s="209"/>
      <c r="AVW19" s="209"/>
      <c r="AVX19" s="209"/>
      <c r="AVY19" s="209"/>
      <c r="AVZ19" s="209"/>
      <c r="AWA19" s="209"/>
      <c r="AWB19" s="209"/>
      <c r="AWC19" s="209"/>
      <c r="AWD19" s="209"/>
      <c r="AWE19" s="209"/>
      <c r="AWF19" s="209"/>
      <c r="AWG19" s="209"/>
      <c r="AWH19" s="209"/>
      <c r="AWI19" s="209"/>
      <c r="AWJ19" s="209"/>
      <c r="AWK19" s="209"/>
      <c r="AWL19" s="209"/>
      <c r="AWM19" s="209"/>
      <c r="AWN19" s="209"/>
      <c r="AWO19" s="209"/>
      <c r="AWP19" s="209"/>
      <c r="AWQ19" s="209"/>
      <c r="AWR19" s="209"/>
      <c r="AWS19" s="209"/>
      <c r="AWT19" s="209"/>
      <c r="AWU19" s="209"/>
      <c r="AWV19" s="209"/>
      <c r="AWW19" s="209"/>
      <c r="AWX19" s="209"/>
      <c r="AWY19" s="209"/>
      <c r="AWZ19" s="209"/>
      <c r="AXA19" s="209"/>
      <c r="AXB19" s="209"/>
      <c r="AXC19" s="209"/>
      <c r="AXD19" s="209"/>
      <c r="AXE19" s="209"/>
      <c r="AXF19" s="209"/>
      <c r="AXG19" s="209"/>
      <c r="AXH19" s="209"/>
      <c r="AXI19" s="209"/>
      <c r="AXJ19" s="209"/>
      <c r="AXK19" s="209"/>
      <c r="AXL19" s="209"/>
      <c r="AXM19" s="209"/>
      <c r="AXN19" s="209"/>
      <c r="AXO19" s="209"/>
      <c r="AXP19" s="209"/>
      <c r="AXQ19" s="209"/>
      <c r="AXR19" s="209"/>
      <c r="AXS19" s="209"/>
      <c r="AXT19" s="209"/>
      <c r="AXU19" s="209"/>
      <c r="AXV19" s="209"/>
      <c r="AXW19" s="209"/>
      <c r="AXX19" s="209"/>
      <c r="AXY19" s="209"/>
      <c r="AXZ19" s="209"/>
      <c r="AYA19" s="209"/>
      <c r="AYB19" s="209"/>
      <c r="AYC19" s="209"/>
      <c r="AYD19" s="209"/>
      <c r="AYE19" s="209"/>
      <c r="AYF19" s="209"/>
      <c r="AYG19" s="209"/>
      <c r="AYH19" s="209"/>
      <c r="AYI19" s="209"/>
      <c r="AYJ19" s="209"/>
      <c r="AYK19" s="209"/>
      <c r="AYL19" s="209"/>
      <c r="AYM19" s="209"/>
      <c r="AYN19" s="209"/>
      <c r="AYO19" s="209"/>
      <c r="AYP19" s="209"/>
      <c r="AYQ19" s="209"/>
      <c r="AYR19" s="209"/>
      <c r="AYS19" s="209"/>
      <c r="AYT19" s="209"/>
      <c r="AYU19" s="209"/>
      <c r="AYV19" s="209"/>
      <c r="AYW19" s="209"/>
      <c r="AYX19" s="209"/>
      <c r="AYY19" s="209"/>
      <c r="AYZ19" s="209"/>
      <c r="AZA19" s="209"/>
      <c r="AZB19" s="209"/>
      <c r="AZC19" s="209"/>
      <c r="AZD19" s="209"/>
      <c r="AZE19" s="209"/>
      <c r="AZF19" s="209"/>
      <c r="AZG19" s="209"/>
      <c r="AZH19" s="209"/>
      <c r="AZI19" s="209"/>
      <c r="AZJ19" s="209"/>
      <c r="AZK19" s="209"/>
      <c r="AZL19" s="209"/>
      <c r="AZM19" s="209"/>
      <c r="AZN19" s="209"/>
      <c r="AZO19" s="209"/>
      <c r="AZP19" s="209"/>
      <c r="AZQ19" s="209"/>
      <c r="AZR19" s="209"/>
      <c r="AZS19" s="209"/>
      <c r="AZT19" s="209"/>
      <c r="AZU19" s="209"/>
      <c r="AZV19" s="209"/>
      <c r="AZW19" s="209"/>
      <c r="AZX19" s="209"/>
      <c r="AZY19" s="209"/>
      <c r="AZZ19" s="209"/>
      <c r="BAA19" s="209"/>
      <c r="BAB19" s="209"/>
      <c r="BAC19" s="209"/>
      <c r="BAD19" s="209"/>
      <c r="BAE19" s="209"/>
      <c r="BAF19" s="209"/>
      <c r="BAG19" s="209"/>
      <c r="BAH19" s="209"/>
      <c r="BAI19" s="209"/>
      <c r="BAJ19" s="209"/>
      <c r="BAK19" s="209"/>
      <c r="BAL19" s="209"/>
      <c r="BAM19" s="209"/>
      <c r="BAN19" s="209"/>
      <c r="BAO19" s="209"/>
      <c r="BAP19" s="209"/>
      <c r="BAQ19" s="209"/>
      <c r="BAR19" s="209"/>
      <c r="BAS19" s="209"/>
      <c r="BAT19" s="209"/>
      <c r="BAU19" s="209"/>
      <c r="BAV19" s="209"/>
      <c r="BAW19" s="209"/>
      <c r="BAX19" s="209"/>
      <c r="BAY19" s="209"/>
      <c r="BAZ19" s="209"/>
      <c r="BBA19" s="209"/>
      <c r="BBB19" s="209"/>
      <c r="BBC19" s="209"/>
      <c r="BBD19" s="209"/>
      <c r="BBE19" s="209"/>
      <c r="BBF19" s="209"/>
      <c r="BBG19" s="209"/>
      <c r="BBH19" s="209"/>
      <c r="BBI19" s="209"/>
      <c r="BBJ19" s="209"/>
      <c r="BBK19" s="209"/>
      <c r="BBL19" s="209"/>
      <c r="BBM19" s="209"/>
      <c r="BBN19" s="209"/>
      <c r="BBO19" s="209"/>
      <c r="BBP19" s="209"/>
      <c r="BBQ19" s="209"/>
      <c r="BBR19" s="209"/>
      <c r="BBS19" s="209"/>
      <c r="BBT19" s="209"/>
      <c r="BBU19" s="209"/>
      <c r="BBV19" s="209"/>
      <c r="BBW19" s="209"/>
      <c r="BBX19" s="209"/>
      <c r="BBY19" s="209"/>
      <c r="BBZ19" s="209"/>
      <c r="BCA19" s="209"/>
      <c r="BCB19" s="209"/>
      <c r="BCC19" s="209"/>
      <c r="BCD19" s="209"/>
      <c r="BCE19" s="209"/>
      <c r="BCF19" s="209"/>
      <c r="BCG19" s="209"/>
      <c r="BCH19" s="209"/>
      <c r="BCI19" s="209"/>
      <c r="BCJ19" s="209"/>
      <c r="BCK19" s="209"/>
      <c r="BCL19" s="209"/>
      <c r="BCM19" s="209"/>
      <c r="BCN19" s="209"/>
      <c r="BCO19" s="209"/>
      <c r="BCP19" s="209"/>
      <c r="BCQ19" s="209"/>
      <c r="BCR19" s="209"/>
      <c r="BCS19" s="209"/>
      <c r="BCT19" s="209"/>
      <c r="BCU19" s="209"/>
      <c r="BCV19" s="209"/>
      <c r="BCW19" s="209"/>
      <c r="BCX19" s="209"/>
      <c r="BCY19" s="209"/>
      <c r="BCZ19" s="209"/>
      <c r="BDA19" s="209"/>
      <c r="BDB19" s="209"/>
      <c r="BDC19" s="209"/>
      <c r="BDD19" s="209"/>
      <c r="BDE19" s="209"/>
      <c r="BDF19" s="209"/>
      <c r="BDG19" s="209"/>
      <c r="BDH19" s="209"/>
      <c r="BDI19" s="209"/>
      <c r="BDJ19" s="209"/>
      <c r="BDK19" s="209"/>
      <c r="BDL19" s="209"/>
      <c r="BDM19" s="209"/>
      <c r="BDN19" s="209"/>
      <c r="BDO19" s="209"/>
      <c r="BDP19" s="209"/>
      <c r="BDQ19" s="209"/>
      <c r="BDR19" s="209"/>
      <c r="BDS19" s="209"/>
      <c r="BDT19" s="209"/>
      <c r="BDU19" s="209"/>
      <c r="BDV19" s="209"/>
      <c r="BDW19" s="209"/>
      <c r="BDX19" s="209"/>
      <c r="BDY19" s="209"/>
      <c r="BDZ19" s="209"/>
      <c r="BEA19" s="209"/>
      <c r="BEB19" s="209"/>
      <c r="BEC19" s="209"/>
      <c r="BED19" s="209"/>
      <c r="BEE19" s="209"/>
      <c r="BEF19" s="209"/>
      <c r="BEG19" s="209"/>
      <c r="BEH19" s="209"/>
      <c r="BEI19" s="209"/>
      <c r="BEJ19" s="209"/>
      <c r="BEK19" s="209"/>
      <c r="BEL19" s="209"/>
      <c r="BEM19" s="209"/>
      <c r="BEN19" s="209"/>
      <c r="BEO19" s="209"/>
      <c r="BEP19" s="209"/>
      <c r="BEQ19" s="209"/>
      <c r="BER19" s="209"/>
      <c r="BES19" s="209"/>
      <c r="BET19" s="209"/>
      <c r="BEU19" s="209"/>
      <c r="BEV19" s="209"/>
      <c r="BEW19" s="209"/>
      <c r="BEX19" s="209"/>
      <c r="BEY19" s="209"/>
      <c r="BEZ19" s="209"/>
      <c r="BFA19" s="209"/>
      <c r="BFB19" s="209"/>
      <c r="BFC19" s="209"/>
      <c r="BFD19" s="209"/>
      <c r="BFE19" s="209"/>
      <c r="BFF19" s="209"/>
      <c r="BFG19" s="209"/>
      <c r="BFH19" s="209"/>
      <c r="BFI19" s="209"/>
      <c r="BFJ19" s="209"/>
      <c r="BFK19" s="209"/>
      <c r="BFL19" s="209"/>
      <c r="BFM19" s="209"/>
      <c r="BFN19" s="209"/>
      <c r="BFO19" s="209"/>
      <c r="BFP19" s="209"/>
      <c r="BFQ19" s="209"/>
      <c r="BFR19" s="209"/>
      <c r="BFS19" s="209"/>
      <c r="BFT19" s="209"/>
      <c r="BFU19" s="209"/>
      <c r="BFV19" s="209"/>
      <c r="BFW19" s="209"/>
      <c r="BFX19" s="209"/>
      <c r="BFY19" s="209"/>
      <c r="BFZ19" s="209"/>
      <c r="BGA19" s="209"/>
      <c r="BGB19" s="209"/>
      <c r="BGC19" s="209"/>
      <c r="BGD19" s="209"/>
      <c r="BGE19" s="209"/>
      <c r="BGF19" s="209"/>
      <c r="BGG19" s="209"/>
      <c r="BGH19" s="209"/>
      <c r="BGI19" s="209"/>
      <c r="BGJ19" s="209"/>
      <c r="BGK19" s="209"/>
      <c r="BGL19" s="209"/>
      <c r="BGM19" s="209"/>
      <c r="BGN19" s="209"/>
      <c r="BGO19" s="209"/>
      <c r="BGP19" s="209"/>
      <c r="BGQ19" s="209"/>
      <c r="BGR19" s="209"/>
      <c r="BGS19" s="209"/>
      <c r="BGT19" s="209"/>
      <c r="BGU19" s="209"/>
      <c r="BGV19" s="209"/>
      <c r="BGW19" s="209"/>
      <c r="BGX19" s="209"/>
      <c r="BGY19" s="209"/>
      <c r="BGZ19" s="209"/>
      <c r="BHA19" s="209"/>
      <c r="BHB19" s="209"/>
      <c r="BHC19" s="209"/>
      <c r="BHD19" s="209"/>
      <c r="BHE19" s="209"/>
      <c r="BHF19" s="209"/>
      <c r="BHG19" s="209"/>
      <c r="BHH19" s="209"/>
      <c r="BHI19" s="209"/>
      <c r="BHJ19" s="209"/>
      <c r="BHK19" s="209"/>
      <c r="BHL19" s="209"/>
      <c r="BHM19" s="209"/>
      <c r="BHN19" s="209"/>
      <c r="BHO19" s="209"/>
      <c r="BHP19" s="209"/>
      <c r="BHQ19" s="209"/>
      <c r="BHR19" s="209"/>
      <c r="BHS19" s="209"/>
      <c r="BHT19" s="209"/>
      <c r="BHU19" s="209"/>
      <c r="BHV19" s="209"/>
      <c r="BHW19" s="209"/>
      <c r="BHX19" s="209"/>
      <c r="BHY19" s="209"/>
      <c r="BHZ19" s="209"/>
      <c r="BIA19" s="209"/>
      <c r="BIB19" s="209"/>
      <c r="BIC19" s="209"/>
      <c r="BID19" s="209"/>
      <c r="BIE19" s="209"/>
      <c r="BIF19" s="209"/>
      <c r="BIG19" s="209"/>
      <c r="BIH19" s="209"/>
      <c r="BII19" s="209"/>
      <c r="BIJ19" s="209"/>
      <c r="BIK19" s="209"/>
      <c r="BIL19" s="209"/>
      <c r="BIM19" s="209"/>
      <c r="BIN19" s="209"/>
      <c r="BIO19" s="209"/>
      <c r="BIP19" s="209"/>
      <c r="BIQ19" s="209"/>
      <c r="BIR19" s="209"/>
      <c r="BIS19" s="209"/>
      <c r="BIT19" s="209"/>
      <c r="BIU19" s="209"/>
      <c r="BIV19" s="209"/>
      <c r="BIW19" s="209"/>
      <c r="BIX19" s="209"/>
      <c r="BIY19" s="209"/>
      <c r="BIZ19" s="209"/>
      <c r="BJA19" s="209"/>
      <c r="BJB19" s="209"/>
      <c r="BJC19" s="209"/>
      <c r="BJD19" s="209"/>
      <c r="BJE19" s="209"/>
      <c r="BJF19" s="209"/>
      <c r="BJG19" s="209"/>
      <c r="BJH19" s="209"/>
      <c r="BJI19" s="209"/>
      <c r="BJJ19" s="209"/>
      <c r="BJK19" s="209"/>
      <c r="BJL19" s="209"/>
      <c r="BJM19" s="209"/>
      <c r="BJN19" s="209"/>
      <c r="BJO19" s="209"/>
      <c r="BJP19" s="209"/>
      <c r="BJQ19" s="209"/>
      <c r="BJR19" s="209"/>
      <c r="BJS19" s="209"/>
      <c r="BJT19" s="209"/>
      <c r="BJU19" s="209"/>
      <c r="BJV19" s="209"/>
      <c r="BJW19" s="209"/>
      <c r="BJX19" s="209"/>
      <c r="BJY19" s="209"/>
      <c r="BJZ19" s="209"/>
      <c r="BKA19" s="209"/>
      <c r="BKB19" s="209"/>
      <c r="BKC19" s="209"/>
      <c r="BKD19" s="209"/>
      <c r="BKE19" s="209"/>
      <c r="BKF19" s="209"/>
      <c r="BKG19" s="209"/>
      <c r="BKH19" s="209"/>
      <c r="BKI19" s="209"/>
      <c r="BKJ19" s="209"/>
      <c r="BKK19" s="209"/>
      <c r="BKL19" s="209"/>
      <c r="BKM19" s="209"/>
      <c r="BKN19" s="209"/>
      <c r="BKO19" s="209"/>
      <c r="BKP19" s="209"/>
      <c r="BKQ19" s="209"/>
      <c r="BKR19" s="209"/>
      <c r="BKS19" s="209"/>
      <c r="BKT19" s="209"/>
      <c r="BKU19" s="209"/>
      <c r="BKV19" s="209"/>
      <c r="BKW19" s="209"/>
      <c r="BKX19" s="209"/>
      <c r="BKY19" s="209"/>
      <c r="BKZ19" s="209"/>
      <c r="BLA19" s="209"/>
      <c r="BLB19" s="209"/>
      <c r="BLC19" s="209"/>
      <c r="BLD19" s="209"/>
      <c r="BLE19" s="209"/>
      <c r="BLF19" s="209"/>
      <c r="BLG19" s="209"/>
      <c r="BLH19" s="209"/>
      <c r="BLI19" s="209"/>
      <c r="BLJ19" s="209"/>
      <c r="BLK19" s="209"/>
      <c r="BLL19" s="209"/>
      <c r="BLM19" s="209"/>
      <c r="BLN19" s="209"/>
      <c r="BLO19" s="209"/>
      <c r="BLP19" s="209"/>
      <c r="BLQ19" s="209"/>
      <c r="BLR19" s="209"/>
      <c r="BLS19" s="209"/>
      <c r="BLT19" s="209"/>
      <c r="BLU19" s="209"/>
      <c r="BLV19" s="209"/>
      <c r="BLW19" s="209"/>
      <c r="BLX19" s="209"/>
      <c r="BLY19" s="209"/>
      <c r="BLZ19" s="209"/>
      <c r="BMA19" s="209"/>
      <c r="BMB19" s="209"/>
      <c r="BMC19" s="209"/>
      <c r="BMD19" s="209"/>
      <c r="BME19" s="209"/>
      <c r="BMF19" s="209"/>
      <c r="BMG19" s="209"/>
      <c r="BMH19" s="209"/>
      <c r="BMI19" s="209"/>
      <c r="BMJ19" s="209"/>
      <c r="BMK19" s="209"/>
      <c r="BML19" s="209"/>
      <c r="BMM19" s="209"/>
      <c r="BMN19" s="209"/>
      <c r="BMO19" s="209"/>
      <c r="BMP19" s="209"/>
      <c r="BMQ19" s="209"/>
      <c r="BMR19" s="209"/>
      <c r="BMS19" s="209"/>
      <c r="BMT19" s="209"/>
      <c r="BMU19" s="209"/>
      <c r="BMV19" s="209"/>
      <c r="BMW19" s="209"/>
      <c r="BMX19" s="209"/>
      <c r="BMY19" s="209"/>
      <c r="BMZ19" s="209"/>
      <c r="BNA19" s="209"/>
      <c r="BNB19" s="209"/>
      <c r="BNC19" s="209"/>
      <c r="BND19" s="209"/>
      <c r="BNE19" s="209"/>
      <c r="BNF19" s="209"/>
      <c r="BNG19" s="209"/>
      <c r="BNH19" s="209"/>
      <c r="BNI19" s="209"/>
      <c r="BNJ19" s="209"/>
      <c r="BNK19" s="209"/>
      <c r="BNL19" s="209"/>
      <c r="BNM19" s="209"/>
      <c r="BNN19" s="209"/>
      <c r="BNO19" s="209"/>
      <c r="BNP19" s="209"/>
      <c r="BNQ19" s="209"/>
      <c r="BNR19" s="209"/>
      <c r="BNS19" s="209"/>
      <c r="BNT19" s="209"/>
      <c r="BNU19" s="209"/>
      <c r="BNV19" s="209"/>
      <c r="BNW19" s="209"/>
      <c r="BNX19" s="209"/>
      <c r="BNY19" s="209"/>
      <c r="BNZ19" s="209"/>
      <c r="BOA19" s="209"/>
      <c r="BOB19" s="209"/>
      <c r="BOC19" s="209"/>
      <c r="BOD19" s="209"/>
      <c r="BOE19" s="209"/>
      <c r="BOF19" s="209"/>
      <c r="BOG19" s="209"/>
      <c r="BOH19" s="209"/>
      <c r="BOI19" s="209"/>
      <c r="BOJ19" s="209"/>
      <c r="BOK19" s="209"/>
      <c r="BOL19" s="209"/>
      <c r="BOM19" s="209"/>
      <c r="BON19" s="209"/>
      <c r="BOO19" s="209"/>
      <c r="BOP19" s="209"/>
      <c r="BOQ19" s="209"/>
      <c r="BOR19" s="209"/>
      <c r="BOS19" s="209"/>
      <c r="BOT19" s="209"/>
      <c r="BOU19" s="209"/>
      <c r="BOV19" s="209"/>
      <c r="BOW19" s="209"/>
      <c r="BOX19" s="209"/>
      <c r="BOY19" s="209"/>
      <c r="BOZ19" s="209"/>
      <c r="BPA19" s="209"/>
      <c r="BPB19" s="209"/>
      <c r="BPC19" s="209"/>
      <c r="BPD19" s="209"/>
      <c r="BPE19" s="209"/>
      <c r="BPF19" s="209"/>
      <c r="BPG19" s="209"/>
      <c r="BPH19" s="209"/>
      <c r="BPI19" s="209"/>
      <c r="BPJ19" s="209"/>
      <c r="BPK19" s="209"/>
      <c r="BPL19" s="209"/>
      <c r="BPM19" s="209"/>
      <c r="BPN19" s="209"/>
      <c r="BPO19" s="209"/>
      <c r="BPP19" s="209"/>
      <c r="BPQ19" s="209"/>
      <c r="BPR19" s="209"/>
      <c r="BPS19" s="209"/>
      <c r="BPT19" s="209"/>
      <c r="BPU19" s="209"/>
      <c r="BPV19" s="209"/>
      <c r="BPW19" s="209"/>
      <c r="BPX19" s="209"/>
      <c r="BPY19" s="209"/>
      <c r="BPZ19" s="209"/>
      <c r="BQA19" s="209"/>
      <c r="BQB19" s="209"/>
      <c r="BQC19" s="209"/>
      <c r="BQD19" s="209"/>
      <c r="BQE19" s="209"/>
      <c r="BQF19" s="209"/>
      <c r="BQG19" s="209"/>
      <c r="BQH19" s="209"/>
      <c r="BQI19" s="209"/>
      <c r="BQJ19" s="209"/>
      <c r="BQK19" s="209"/>
      <c r="BQL19" s="209"/>
      <c r="BQM19" s="209"/>
      <c r="BQN19" s="209"/>
      <c r="BQO19" s="209"/>
      <c r="BQP19" s="209"/>
      <c r="BQQ19" s="209"/>
      <c r="BQR19" s="209"/>
      <c r="BQS19" s="209"/>
      <c r="BQT19" s="209"/>
      <c r="BQU19" s="209"/>
      <c r="BQV19" s="209"/>
      <c r="BQW19" s="209"/>
      <c r="BQX19" s="209"/>
      <c r="BQY19" s="209"/>
      <c r="BQZ19" s="209"/>
      <c r="BRA19" s="209"/>
      <c r="BRB19" s="209"/>
      <c r="BRC19" s="209"/>
      <c r="BRD19" s="209"/>
      <c r="BRE19" s="209"/>
      <c r="BRF19" s="209"/>
      <c r="BRG19" s="209"/>
      <c r="BRH19" s="209"/>
      <c r="BRI19" s="209"/>
      <c r="BRJ19" s="209"/>
      <c r="BRK19" s="209"/>
      <c r="BRL19" s="209"/>
      <c r="BRM19" s="209"/>
      <c r="BRN19" s="209"/>
      <c r="BRO19" s="209"/>
      <c r="BRP19" s="209"/>
      <c r="BRQ19" s="209"/>
      <c r="BRR19" s="209"/>
      <c r="BRS19" s="209"/>
      <c r="BRT19" s="209"/>
      <c r="BRU19" s="209"/>
      <c r="BRV19" s="209"/>
      <c r="BRW19" s="209"/>
      <c r="BRX19" s="209"/>
      <c r="BRY19" s="209"/>
      <c r="BRZ19" s="209"/>
      <c r="BSA19" s="209"/>
      <c r="BSB19" s="209"/>
      <c r="BSC19" s="209"/>
      <c r="BSD19" s="209"/>
      <c r="BSE19" s="209"/>
      <c r="BSF19" s="209"/>
      <c r="BSG19" s="209"/>
      <c r="BSH19" s="209"/>
      <c r="BSI19" s="209"/>
      <c r="BSJ19" s="209"/>
      <c r="BSK19" s="209"/>
      <c r="BSL19" s="209"/>
      <c r="BSM19" s="209"/>
      <c r="BSN19" s="209"/>
      <c r="BSO19" s="209"/>
      <c r="BSP19" s="209"/>
      <c r="BSQ19" s="209"/>
      <c r="BSR19" s="209"/>
      <c r="BSS19" s="209"/>
      <c r="BST19" s="209"/>
      <c r="BSU19" s="209"/>
      <c r="BSV19" s="209"/>
      <c r="BSW19" s="209"/>
      <c r="BSX19" s="209"/>
      <c r="BSY19" s="209"/>
      <c r="BSZ19" s="209"/>
      <c r="BTA19" s="209"/>
      <c r="BTB19" s="209"/>
      <c r="BTC19" s="209"/>
      <c r="BTD19" s="209"/>
      <c r="BTE19" s="209"/>
      <c r="BTF19" s="209"/>
      <c r="BTG19" s="209"/>
      <c r="BTH19" s="209"/>
      <c r="BTI19" s="209"/>
      <c r="BTJ19" s="209"/>
      <c r="BTK19" s="209"/>
      <c r="BTL19" s="209"/>
      <c r="BTM19" s="209"/>
      <c r="BTN19" s="209"/>
      <c r="BTO19" s="209"/>
      <c r="BTP19" s="209"/>
      <c r="BTQ19" s="209"/>
      <c r="BTR19" s="209"/>
      <c r="BTS19" s="209"/>
      <c r="BTT19" s="209"/>
      <c r="BTU19" s="209"/>
      <c r="BTV19" s="209"/>
      <c r="BTW19" s="209"/>
      <c r="BTX19" s="209"/>
      <c r="BTY19" s="209"/>
      <c r="BTZ19" s="209"/>
      <c r="BUA19" s="209"/>
      <c r="BUB19" s="209"/>
      <c r="BUC19" s="209"/>
      <c r="BUD19" s="209"/>
      <c r="BUE19" s="209"/>
      <c r="BUF19" s="209"/>
      <c r="BUG19" s="209"/>
      <c r="BUH19" s="209"/>
      <c r="BUI19" s="209"/>
      <c r="BUJ19" s="209"/>
      <c r="BUK19" s="209"/>
      <c r="BUL19" s="209"/>
      <c r="BUM19" s="209"/>
      <c r="BUN19" s="209"/>
      <c r="BUO19" s="209"/>
      <c r="BUP19" s="209"/>
      <c r="BUQ19" s="209"/>
      <c r="BUR19" s="209"/>
      <c r="BUS19" s="209"/>
      <c r="BUT19" s="209"/>
      <c r="BUU19" s="209"/>
      <c r="BUV19" s="209"/>
      <c r="BUW19" s="209"/>
      <c r="BUX19" s="209"/>
      <c r="BUY19" s="209"/>
      <c r="BUZ19" s="209"/>
      <c r="BVA19" s="209"/>
      <c r="BVB19" s="209"/>
      <c r="BVC19" s="209"/>
      <c r="BVD19" s="209"/>
      <c r="BVE19" s="209"/>
      <c r="BVF19" s="209"/>
      <c r="BVG19" s="209"/>
      <c r="BVH19" s="209"/>
      <c r="BVI19" s="209"/>
      <c r="BVJ19" s="209"/>
      <c r="BVK19" s="209"/>
      <c r="BVL19" s="209"/>
      <c r="BVM19" s="209"/>
      <c r="BVN19" s="209"/>
      <c r="BVO19" s="209"/>
      <c r="BVP19" s="209"/>
      <c r="BVQ19" s="209"/>
      <c r="BVR19" s="209"/>
      <c r="BVS19" s="209"/>
      <c r="BVT19" s="209"/>
      <c r="BVU19" s="209"/>
      <c r="BVV19" s="209"/>
      <c r="BVW19" s="209"/>
      <c r="BVX19" s="209"/>
      <c r="BVY19" s="209"/>
      <c r="BVZ19" s="209"/>
      <c r="BWA19" s="209"/>
      <c r="BWB19" s="209"/>
      <c r="BWC19" s="209"/>
      <c r="BWD19" s="209"/>
      <c r="BWE19" s="209"/>
      <c r="BWF19" s="209"/>
      <c r="BWG19" s="209"/>
      <c r="BWH19" s="209"/>
      <c r="BWI19" s="209"/>
      <c r="BWJ19" s="209"/>
      <c r="BWK19" s="209"/>
      <c r="BWL19" s="209"/>
      <c r="BWM19" s="209"/>
      <c r="BWN19" s="209"/>
      <c r="BWO19" s="209"/>
      <c r="BWP19" s="209"/>
      <c r="BWQ19" s="209"/>
      <c r="BWR19" s="209"/>
      <c r="BWS19" s="209"/>
      <c r="BWT19" s="209"/>
      <c r="BWU19" s="209"/>
      <c r="BWV19" s="209"/>
      <c r="BWW19" s="209"/>
      <c r="BWX19" s="209"/>
      <c r="BWY19" s="209"/>
      <c r="BWZ19" s="209"/>
      <c r="BXA19" s="209"/>
      <c r="BXB19" s="209"/>
      <c r="BXC19" s="209"/>
      <c r="BXD19" s="209"/>
      <c r="BXE19" s="209"/>
      <c r="BXF19" s="209"/>
      <c r="BXG19" s="209"/>
      <c r="BXH19" s="209"/>
      <c r="BXI19" s="209"/>
      <c r="BXJ19" s="209"/>
      <c r="BXK19" s="209"/>
      <c r="BXL19" s="209"/>
      <c r="BXM19" s="209"/>
      <c r="BXN19" s="209"/>
      <c r="BXO19" s="209"/>
      <c r="BXP19" s="209"/>
      <c r="BXQ19" s="209"/>
      <c r="BXR19" s="209"/>
      <c r="BXS19" s="209"/>
      <c r="BXT19" s="209"/>
      <c r="BXU19" s="209"/>
      <c r="BXV19" s="209"/>
      <c r="BXW19" s="209"/>
      <c r="BXX19" s="209"/>
      <c r="BXY19" s="209"/>
      <c r="BXZ19" s="209"/>
      <c r="BYA19" s="209"/>
      <c r="BYB19" s="209"/>
      <c r="BYC19" s="209"/>
      <c r="BYD19" s="209"/>
      <c r="BYE19" s="209"/>
      <c r="BYF19" s="209"/>
      <c r="BYG19" s="209"/>
      <c r="BYH19" s="209"/>
      <c r="BYI19" s="209"/>
      <c r="BYJ19" s="209"/>
      <c r="BYK19" s="209"/>
      <c r="BYL19" s="209"/>
      <c r="BYM19" s="209"/>
      <c r="BYN19" s="209"/>
      <c r="BYO19" s="209"/>
      <c r="BYP19" s="209"/>
      <c r="BYQ19" s="209"/>
      <c r="BYR19" s="209"/>
      <c r="BYS19" s="209"/>
      <c r="BYT19" s="209"/>
      <c r="BYU19" s="209"/>
      <c r="BYV19" s="209"/>
      <c r="BYW19" s="209"/>
      <c r="BYX19" s="209"/>
      <c r="BYY19" s="209"/>
      <c r="BYZ19" s="209"/>
      <c r="BZA19" s="209"/>
      <c r="BZB19" s="209"/>
      <c r="BZC19" s="209"/>
      <c r="BZD19" s="209"/>
      <c r="BZE19" s="209"/>
      <c r="BZF19" s="209"/>
      <c r="BZG19" s="209"/>
      <c r="BZH19" s="209"/>
      <c r="BZI19" s="209"/>
      <c r="BZJ19" s="209"/>
      <c r="BZK19" s="209"/>
      <c r="BZL19" s="209"/>
      <c r="BZM19" s="209"/>
      <c r="BZN19" s="209"/>
      <c r="BZO19" s="209"/>
      <c r="BZP19" s="209"/>
      <c r="BZQ19" s="209"/>
      <c r="BZR19" s="209"/>
      <c r="BZS19" s="209"/>
      <c r="BZT19" s="209"/>
      <c r="BZU19" s="209"/>
      <c r="BZV19" s="209"/>
      <c r="BZW19" s="209"/>
      <c r="BZX19" s="209"/>
      <c r="BZY19" s="209"/>
      <c r="BZZ19" s="209"/>
      <c r="CAA19" s="209"/>
      <c r="CAB19" s="209"/>
      <c r="CAC19" s="209"/>
      <c r="CAD19" s="209"/>
      <c r="CAE19" s="209"/>
      <c r="CAF19" s="209"/>
      <c r="CAG19" s="209"/>
      <c r="CAH19" s="209"/>
      <c r="CAI19" s="209"/>
      <c r="CAJ19" s="209"/>
      <c r="CAK19" s="209"/>
      <c r="CAL19" s="209"/>
      <c r="CAM19" s="209"/>
      <c r="CAN19" s="209"/>
      <c r="CAO19" s="209"/>
      <c r="CAP19" s="209"/>
      <c r="CAQ19" s="209"/>
      <c r="CAR19" s="209"/>
      <c r="CAS19" s="209"/>
      <c r="CAT19" s="209"/>
      <c r="CAU19" s="209"/>
      <c r="CAV19" s="209"/>
      <c r="CAW19" s="209"/>
      <c r="CAX19" s="209"/>
      <c r="CAY19" s="209"/>
      <c r="CAZ19" s="209"/>
      <c r="CBA19" s="209"/>
      <c r="CBB19" s="209"/>
      <c r="CBC19" s="209"/>
      <c r="CBD19" s="209"/>
      <c r="CBE19" s="209"/>
      <c r="CBF19" s="209"/>
      <c r="CBG19" s="209"/>
      <c r="CBH19" s="209"/>
      <c r="CBI19" s="209"/>
      <c r="CBJ19" s="209"/>
      <c r="CBK19" s="209"/>
      <c r="CBL19" s="209"/>
      <c r="CBM19" s="209"/>
      <c r="CBN19" s="209"/>
      <c r="CBO19" s="209"/>
      <c r="CBP19" s="209"/>
      <c r="CBQ19" s="209"/>
      <c r="CBR19" s="209"/>
      <c r="CBS19" s="209"/>
      <c r="CBT19" s="209"/>
      <c r="CBU19" s="209"/>
      <c r="CBV19" s="209"/>
      <c r="CBW19" s="209"/>
      <c r="CBX19" s="209"/>
      <c r="CBY19" s="209"/>
      <c r="CBZ19" s="209"/>
      <c r="CCA19" s="209"/>
      <c r="CCB19" s="209"/>
      <c r="CCC19" s="209"/>
      <c r="CCD19" s="209"/>
      <c r="CCE19" s="209"/>
      <c r="CCF19" s="209"/>
      <c r="CCG19" s="209"/>
      <c r="CCH19" s="209"/>
      <c r="CCI19" s="209"/>
      <c r="CCJ19" s="209"/>
      <c r="CCK19" s="209"/>
      <c r="CCL19" s="209"/>
      <c r="CCM19" s="209"/>
      <c r="CCN19" s="209"/>
      <c r="CCO19" s="209"/>
      <c r="CCP19" s="209"/>
      <c r="CCQ19" s="209"/>
      <c r="CCR19" s="209"/>
      <c r="CCS19" s="209"/>
      <c r="CCT19" s="209"/>
      <c r="CCU19" s="209"/>
      <c r="CCV19" s="209"/>
      <c r="CCW19" s="209"/>
      <c r="CCX19" s="209"/>
      <c r="CCY19" s="209"/>
      <c r="CCZ19" s="209"/>
      <c r="CDA19" s="209"/>
      <c r="CDB19" s="209"/>
      <c r="CDC19" s="209"/>
      <c r="CDD19" s="209"/>
      <c r="CDE19" s="209"/>
      <c r="CDF19" s="209"/>
      <c r="CDG19" s="209"/>
      <c r="CDH19" s="209"/>
      <c r="CDI19" s="209"/>
      <c r="CDJ19" s="209"/>
      <c r="CDK19" s="209"/>
      <c r="CDL19" s="209"/>
      <c r="CDM19" s="209"/>
      <c r="CDN19" s="209"/>
      <c r="CDO19" s="209"/>
      <c r="CDP19" s="209"/>
      <c r="CDQ19" s="209"/>
      <c r="CDR19" s="209"/>
      <c r="CDS19" s="209"/>
      <c r="CDT19" s="209"/>
      <c r="CDU19" s="209"/>
      <c r="CDV19" s="209"/>
      <c r="CDW19" s="209"/>
      <c r="CDX19" s="209"/>
      <c r="CDY19" s="209"/>
      <c r="CDZ19" s="209"/>
      <c r="CEA19" s="209"/>
      <c r="CEB19" s="209"/>
      <c r="CEC19" s="209"/>
      <c r="CED19" s="209"/>
      <c r="CEE19" s="209"/>
      <c r="CEF19" s="209"/>
      <c r="CEG19" s="209"/>
      <c r="CEH19" s="209"/>
      <c r="CEI19" s="209"/>
      <c r="CEJ19" s="209"/>
      <c r="CEK19" s="209"/>
      <c r="CEL19" s="209"/>
      <c r="CEM19" s="209"/>
      <c r="CEN19" s="209"/>
      <c r="CEO19" s="209"/>
      <c r="CEP19" s="209"/>
      <c r="CEQ19" s="209"/>
      <c r="CER19" s="209"/>
      <c r="CES19" s="209"/>
      <c r="CET19" s="209"/>
      <c r="CEU19" s="209"/>
      <c r="CEV19" s="209"/>
      <c r="CEW19" s="209"/>
      <c r="CEX19" s="209"/>
      <c r="CEY19" s="209"/>
      <c r="CEZ19" s="209"/>
      <c r="CFA19" s="209"/>
      <c r="CFB19" s="209"/>
      <c r="CFC19" s="209"/>
      <c r="CFD19" s="209"/>
      <c r="CFE19" s="209"/>
      <c r="CFF19" s="209"/>
      <c r="CFG19" s="209"/>
      <c r="CFH19" s="209"/>
      <c r="CFI19" s="209"/>
      <c r="CFJ19" s="209"/>
      <c r="CFK19" s="209"/>
      <c r="CFL19" s="209"/>
      <c r="CFM19" s="209"/>
      <c r="CFN19" s="209"/>
      <c r="CFO19" s="209"/>
      <c r="CFP19" s="209"/>
      <c r="CFQ19" s="209"/>
      <c r="CFR19" s="209"/>
      <c r="CFS19" s="209"/>
      <c r="CFT19" s="209"/>
      <c r="CFU19" s="209"/>
      <c r="CFV19" s="209"/>
      <c r="CFW19" s="209"/>
      <c r="CFX19" s="209"/>
      <c r="CFY19" s="209"/>
      <c r="CFZ19" s="209"/>
      <c r="CGA19" s="209"/>
      <c r="CGB19" s="209"/>
      <c r="CGC19" s="209"/>
      <c r="CGD19" s="209"/>
      <c r="CGE19" s="209"/>
      <c r="CGF19" s="209"/>
      <c r="CGG19" s="209"/>
      <c r="CGH19" s="209"/>
      <c r="CGI19" s="209"/>
      <c r="CGJ19" s="209"/>
      <c r="CGK19" s="209"/>
      <c r="CGL19" s="209"/>
      <c r="CGM19" s="209"/>
      <c r="CGN19" s="209"/>
      <c r="CGO19" s="209"/>
      <c r="CGP19" s="209"/>
      <c r="CGQ19" s="209"/>
      <c r="CGR19" s="209"/>
      <c r="CGS19" s="209"/>
      <c r="CGT19" s="209"/>
      <c r="CGU19" s="209"/>
      <c r="CGV19" s="209"/>
      <c r="CGW19" s="209"/>
      <c r="CGX19" s="209"/>
      <c r="CGY19" s="209"/>
      <c r="CGZ19" s="209"/>
      <c r="CHA19" s="209"/>
      <c r="CHB19" s="209"/>
      <c r="CHC19" s="209"/>
      <c r="CHD19" s="209"/>
      <c r="CHE19" s="209"/>
      <c r="CHF19" s="209"/>
      <c r="CHG19" s="209"/>
      <c r="CHH19" s="209"/>
      <c r="CHI19" s="209"/>
      <c r="CHJ19" s="209"/>
      <c r="CHK19" s="209"/>
      <c r="CHL19" s="209"/>
      <c r="CHM19" s="209"/>
      <c r="CHN19" s="209"/>
      <c r="CHO19" s="209"/>
      <c r="CHP19" s="209"/>
      <c r="CHQ19" s="209"/>
      <c r="CHR19" s="209"/>
      <c r="CHS19" s="209"/>
      <c r="CHT19" s="209"/>
      <c r="CHU19" s="209"/>
      <c r="CHV19" s="209"/>
      <c r="CHW19" s="209"/>
      <c r="CHX19" s="209"/>
      <c r="CHY19" s="209"/>
      <c r="CHZ19" s="209"/>
      <c r="CIA19" s="209"/>
      <c r="CIB19" s="209"/>
      <c r="CIC19" s="209"/>
      <c r="CID19" s="209"/>
      <c r="CIE19" s="209"/>
      <c r="CIF19" s="209"/>
      <c r="CIG19" s="209"/>
      <c r="CIH19" s="209"/>
      <c r="CII19" s="209"/>
      <c r="CIJ19" s="209"/>
      <c r="CIK19" s="209"/>
      <c r="CIL19" s="209"/>
      <c r="CIM19" s="209"/>
      <c r="CIN19" s="209"/>
      <c r="CIO19" s="209"/>
      <c r="CIP19" s="209"/>
      <c r="CIQ19" s="209"/>
      <c r="CIR19" s="209"/>
      <c r="CIS19" s="209"/>
      <c r="CIT19" s="209"/>
      <c r="CIU19" s="209"/>
      <c r="CIV19" s="209"/>
      <c r="CIW19" s="209"/>
      <c r="CIX19" s="209"/>
      <c r="CIY19" s="209"/>
      <c r="CIZ19" s="209"/>
      <c r="CJA19" s="209"/>
      <c r="CJB19" s="209"/>
      <c r="CJC19" s="209"/>
      <c r="CJD19" s="209"/>
      <c r="CJE19" s="209"/>
      <c r="CJF19" s="209"/>
      <c r="CJG19" s="209"/>
      <c r="CJH19" s="209"/>
      <c r="CJI19" s="209"/>
      <c r="CJJ19" s="209"/>
      <c r="CJK19" s="209"/>
      <c r="CJL19" s="209"/>
      <c r="CJM19" s="209"/>
      <c r="CJN19" s="209"/>
      <c r="CJO19" s="209"/>
      <c r="CJP19" s="209"/>
      <c r="CJQ19" s="209"/>
      <c r="CJR19" s="209"/>
      <c r="CJS19" s="209"/>
      <c r="CJT19" s="209"/>
      <c r="CJU19" s="209"/>
      <c r="CJV19" s="209"/>
      <c r="CJW19" s="209"/>
      <c r="CJX19" s="209"/>
      <c r="CJY19" s="209"/>
      <c r="CJZ19" s="209"/>
      <c r="CKA19" s="209"/>
      <c r="CKB19" s="209"/>
      <c r="CKC19" s="209"/>
      <c r="CKD19" s="209"/>
      <c r="CKE19" s="209"/>
      <c r="CKF19" s="209"/>
      <c r="CKG19" s="209"/>
      <c r="CKH19" s="209"/>
      <c r="CKI19" s="209"/>
      <c r="CKJ19" s="209"/>
      <c r="CKK19" s="209"/>
      <c r="CKL19" s="209"/>
      <c r="CKM19" s="209"/>
      <c r="CKN19" s="209"/>
      <c r="CKO19" s="209"/>
      <c r="CKP19" s="209"/>
      <c r="CKQ19" s="209"/>
      <c r="CKR19" s="209"/>
      <c r="CKS19" s="209"/>
      <c r="CKT19" s="209"/>
      <c r="CKU19" s="209"/>
      <c r="CKV19" s="209"/>
      <c r="CKW19" s="209"/>
      <c r="CKX19" s="209"/>
      <c r="CKY19" s="209"/>
      <c r="CKZ19" s="209"/>
      <c r="CLA19" s="209"/>
      <c r="CLB19" s="209"/>
      <c r="CLC19" s="209"/>
      <c r="CLD19" s="209"/>
      <c r="CLE19" s="209"/>
      <c r="CLF19" s="209"/>
      <c r="CLG19" s="209"/>
      <c r="CLH19" s="209"/>
      <c r="CLI19" s="209"/>
      <c r="CLJ19" s="209"/>
      <c r="CLK19" s="209"/>
      <c r="CLL19" s="209"/>
      <c r="CLM19" s="209"/>
      <c r="CLN19" s="209"/>
      <c r="CLO19" s="209"/>
      <c r="CLP19" s="209"/>
      <c r="CLQ19" s="209"/>
      <c r="CLR19" s="209"/>
      <c r="CLS19" s="209"/>
      <c r="CLT19" s="209"/>
      <c r="CLU19" s="209"/>
      <c r="CLV19" s="209"/>
      <c r="CLW19" s="209"/>
      <c r="CLX19" s="209"/>
      <c r="CLY19" s="209"/>
      <c r="CLZ19" s="209"/>
      <c r="CMA19" s="209"/>
      <c r="CMB19" s="209"/>
      <c r="CMC19" s="209"/>
      <c r="CMD19" s="209"/>
      <c r="CME19" s="209"/>
      <c r="CMF19" s="209"/>
      <c r="CMG19" s="209"/>
      <c r="CMH19" s="209"/>
      <c r="CMI19" s="209"/>
      <c r="CMJ19" s="209"/>
      <c r="CMK19" s="209"/>
      <c r="CML19" s="209"/>
      <c r="CMM19" s="209"/>
      <c r="CMN19" s="209"/>
      <c r="CMO19" s="209"/>
      <c r="CMP19" s="209"/>
      <c r="CMQ19" s="209"/>
      <c r="CMR19" s="209"/>
      <c r="CMS19" s="209"/>
      <c r="CMT19" s="209"/>
      <c r="CMU19" s="209"/>
      <c r="CMV19" s="209"/>
      <c r="CMW19" s="209"/>
      <c r="CMX19" s="209"/>
      <c r="CMY19" s="209"/>
      <c r="CMZ19" s="209"/>
      <c r="CNA19" s="209"/>
      <c r="CNB19" s="209"/>
      <c r="CNC19" s="209"/>
      <c r="CND19" s="209"/>
      <c r="CNE19" s="209"/>
      <c r="CNF19" s="209"/>
      <c r="CNG19" s="209"/>
      <c r="CNH19" s="209"/>
      <c r="CNI19" s="209"/>
      <c r="CNJ19" s="209"/>
      <c r="CNK19" s="209"/>
      <c r="CNL19" s="209"/>
      <c r="CNM19" s="209"/>
      <c r="CNN19" s="209"/>
      <c r="CNO19" s="209"/>
      <c r="CNP19" s="209"/>
      <c r="CNQ19" s="209"/>
      <c r="CNR19" s="209"/>
      <c r="CNS19" s="209"/>
      <c r="CNT19" s="209"/>
      <c r="CNU19" s="209"/>
      <c r="CNV19" s="209"/>
      <c r="CNW19" s="209"/>
      <c r="CNX19" s="209"/>
      <c r="CNY19" s="209"/>
      <c r="CNZ19" s="209"/>
      <c r="COA19" s="209"/>
      <c r="COB19" s="209"/>
      <c r="COC19" s="209"/>
      <c r="COD19" s="209"/>
      <c r="COE19" s="209"/>
      <c r="COF19" s="209"/>
      <c r="COG19" s="209"/>
      <c r="COH19" s="209"/>
      <c r="COI19" s="209"/>
      <c r="COJ19" s="209"/>
      <c r="COK19" s="209"/>
      <c r="COL19" s="209"/>
      <c r="COM19" s="209"/>
      <c r="CON19" s="209"/>
      <c r="COO19" s="209"/>
      <c r="COP19" s="209"/>
      <c r="COQ19" s="209"/>
      <c r="COR19" s="209"/>
      <c r="COS19" s="209"/>
      <c r="COT19" s="209"/>
      <c r="COU19" s="209"/>
      <c r="COV19" s="209"/>
      <c r="COW19" s="209"/>
      <c r="COX19" s="209"/>
      <c r="COY19" s="209"/>
      <c r="COZ19" s="209"/>
      <c r="CPA19" s="209"/>
      <c r="CPB19" s="209"/>
      <c r="CPC19" s="209"/>
      <c r="CPD19" s="209"/>
      <c r="CPE19" s="209"/>
      <c r="CPF19" s="209"/>
      <c r="CPG19" s="209"/>
      <c r="CPH19" s="209"/>
      <c r="CPI19" s="209"/>
      <c r="CPJ19" s="209"/>
      <c r="CPK19" s="209"/>
      <c r="CPL19" s="209"/>
      <c r="CPM19" s="209"/>
      <c r="CPN19" s="209"/>
      <c r="CPO19" s="209"/>
      <c r="CPP19" s="209"/>
      <c r="CPQ19" s="209"/>
      <c r="CPR19" s="209"/>
      <c r="CPS19" s="209"/>
      <c r="CPT19" s="209"/>
      <c r="CPU19" s="209"/>
      <c r="CPV19" s="209"/>
      <c r="CPW19" s="209"/>
      <c r="CPX19" s="209"/>
      <c r="CPY19" s="209"/>
      <c r="CPZ19" s="209"/>
      <c r="CQA19" s="209"/>
      <c r="CQB19" s="209"/>
      <c r="CQC19" s="209"/>
      <c r="CQD19" s="209"/>
      <c r="CQE19" s="209"/>
      <c r="CQF19" s="209"/>
      <c r="CQG19" s="209"/>
      <c r="CQH19" s="209"/>
      <c r="CQI19" s="209"/>
      <c r="CQJ19" s="209"/>
      <c r="CQK19" s="209"/>
      <c r="CQL19" s="209"/>
      <c r="CQM19" s="209"/>
      <c r="CQN19" s="209"/>
      <c r="CQO19" s="209"/>
      <c r="CQP19" s="209"/>
      <c r="CQQ19" s="209"/>
      <c r="CQR19" s="209"/>
      <c r="CQS19" s="209"/>
      <c r="CQT19" s="209"/>
      <c r="CQU19" s="209"/>
      <c r="CQV19" s="209"/>
      <c r="CQW19" s="209"/>
      <c r="CQX19" s="209"/>
      <c r="CQY19" s="209"/>
      <c r="CQZ19" s="209"/>
      <c r="CRA19" s="209"/>
      <c r="CRB19" s="209"/>
      <c r="CRC19" s="209"/>
      <c r="CRD19" s="209"/>
      <c r="CRE19" s="209"/>
      <c r="CRF19" s="209"/>
      <c r="CRG19" s="209"/>
      <c r="CRH19" s="209"/>
      <c r="CRI19" s="209"/>
      <c r="CRJ19" s="209"/>
      <c r="CRK19" s="209"/>
      <c r="CRL19" s="209"/>
      <c r="CRM19" s="209"/>
      <c r="CRN19" s="209"/>
      <c r="CRO19" s="209"/>
      <c r="CRP19" s="209"/>
      <c r="CRQ19" s="209"/>
      <c r="CRR19" s="209"/>
      <c r="CRS19" s="209"/>
      <c r="CRT19" s="209"/>
      <c r="CRU19" s="209"/>
      <c r="CRV19" s="209"/>
      <c r="CRW19" s="209"/>
      <c r="CRX19" s="209"/>
      <c r="CRY19" s="209"/>
      <c r="CRZ19" s="209"/>
      <c r="CSA19" s="209"/>
      <c r="CSB19" s="209"/>
      <c r="CSC19" s="209"/>
      <c r="CSD19" s="209"/>
      <c r="CSE19" s="209"/>
      <c r="CSF19" s="209"/>
      <c r="CSG19" s="209"/>
      <c r="CSH19" s="209"/>
      <c r="CSI19" s="209"/>
      <c r="CSJ19" s="209"/>
      <c r="CSK19" s="209"/>
      <c r="CSL19" s="209"/>
      <c r="CSM19" s="209"/>
      <c r="CSN19" s="209"/>
      <c r="CSO19" s="209"/>
      <c r="CSP19" s="209"/>
      <c r="CSQ19" s="209"/>
      <c r="CSR19" s="209"/>
      <c r="CSS19" s="209"/>
      <c r="CST19" s="209"/>
      <c r="CSU19" s="209"/>
      <c r="CSV19" s="209"/>
      <c r="CSW19" s="209"/>
      <c r="CSX19" s="209"/>
      <c r="CSY19" s="209"/>
      <c r="CSZ19" s="209"/>
      <c r="CTA19" s="209"/>
      <c r="CTB19" s="209"/>
      <c r="CTC19" s="209"/>
      <c r="CTD19" s="209"/>
      <c r="CTE19" s="209"/>
      <c r="CTF19" s="209"/>
      <c r="CTG19" s="209"/>
      <c r="CTH19" s="209"/>
      <c r="CTI19" s="209"/>
      <c r="CTJ19" s="209"/>
      <c r="CTK19" s="209"/>
      <c r="CTL19" s="209"/>
      <c r="CTM19" s="209"/>
      <c r="CTN19" s="209"/>
      <c r="CTO19" s="209"/>
      <c r="CTP19" s="209"/>
      <c r="CTQ19" s="209"/>
      <c r="CTR19" s="209"/>
      <c r="CTS19" s="209"/>
      <c r="CTT19" s="209"/>
      <c r="CTU19" s="209"/>
      <c r="CTV19" s="209"/>
      <c r="CTW19" s="209"/>
      <c r="CTX19" s="209"/>
      <c r="CTY19" s="209"/>
      <c r="CTZ19" s="209"/>
      <c r="CUA19" s="209"/>
      <c r="CUB19" s="209"/>
      <c r="CUC19" s="209"/>
      <c r="CUD19" s="209"/>
      <c r="CUE19" s="209"/>
      <c r="CUF19" s="209"/>
      <c r="CUG19" s="209"/>
      <c r="CUH19" s="209"/>
      <c r="CUI19" s="209"/>
      <c r="CUJ19" s="209"/>
      <c r="CUK19" s="209"/>
      <c r="CUL19" s="209"/>
      <c r="CUM19" s="209"/>
      <c r="CUN19" s="209"/>
      <c r="CUO19" s="209"/>
      <c r="CUP19" s="209"/>
      <c r="CUQ19" s="209"/>
      <c r="CUR19" s="209"/>
      <c r="CUS19" s="209"/>
      <c r="CUT19" s="209"/>
      <c r="CUU19" s="209"/>
      <c r="CUV19" s="209"/>
      <c r="CUW19" s="209"/>
      <c r="CUX19" s="209"/>
      <c r="CUY19" s="209"/>
      <c r="CUZ19" s="209"/>
      <c r="CVA19" s="209"/>
      <c r="CVB19" s="209"/>
      <c r="CVC19" s="209"/>
      <c r="CVD19" s="209"/>
      <c r="CVE19" s="209"/>
      <c r="CVF19" s="209"/>
      <c r="CVG19" s="209"/>
      <c r="CVH19" s="209"/>
      <c r="CVI19" s="209"/>
      <c r="CVJ19" s="209"/>
      <c r="CVK19" s="209"/>
      <c r="CVL19" s="209"/>
      <c r="CVM19" s="209"/>
      <c r="CVN19" s="209"/>
      <c r="CVO19" s="209"/>
      <c r="CVP19" s="209"/>
      <c r="CVQ19" s="209"/>
      <c r="CVR19" s="209"/>
      <c r="CVS19" s="209"/>
      <c r="CVT19" s="209"/>
      <c r="CVU19" s="209"/>
      <c r="CVV19" s="209"/>
      <c r="CVW19" s="209"/>
      <c r="CVX19" s="209"/>
      <c r="CVY19" s="209"/>
      <c r="CVZ19" s="209"/>
      <c r="CWA19" s="209"/>
      <c r="CWB19" s="209"/>
      <c r="CWC19" s="209"/>
      <c r="CWD19" s="209"/>
      <c r="CWE19" s="209"/>
      <c r="CWF19" s="209"/>
      <c r="CWG19" s="209"/>
      <c r="CWH19" s="209"/>
      <c r="CWI19" s="209"/>
      <c r="CWJ19" s="209"/>
      <c r="CWK19" s="209"/>
      <c r="CWL19" s="209"/>
      <c r="CWM19" s="209"/>
      <c r="CWN19" s="209"/>
      <c r="CWO19" s="209"/>
      <c r="CWP19" s="209"/>
      <c r="CWQ19" s="209"/>
      <c r="CWR19" s="209"/>
      <c r="CWS19" s="209"/>
      <c r="CWT19" s="209"/>
      <c r="CWU19" s="209"/>
      <c r="CWV19" s="209"/>
      <c r="CWW19" s="209"/>
      <c r="CWX19" s="209"/>
      <c r="CWY19" s="209"/>
      <c r="CWZ19" s="209"/>
      <c r="CXA19" s="209"/>
      <c r="CXB19" s="209"/>
      <c r="CXC19" s="209"/>
      <c r="CXD19" s="209"/>
      <c r="CXE19" s="209"/>
      <c r="CXF19" s="209"/>
      <c r="CXG19" s="209"/>
      <c r="CXH19" s="209"/>
      <c r="CXI19" s="209"/>
      <c r="CXJ19" s="209"/>
      <c r="CXK19" s="209"/>
      <c r="CXL19" s="209"/>
      <c r="CXM19" s="209"/>
      <c r="CXN19" s="209"/>
      <c r="CXO19" s="209"/>
      <c r="CXP19" s="209"/>
      <c r="CXQ19" s="209"/>
      <c r="CXR19" s="209"/>
      <c r="CXS19" s="209"/>
      <c r="CXT19" s="209"/>
      <c r="CXU19" s="209"/>
      <c r="CXV19" s="209"/>
      <c r="CXW19" s="209"/>
      <c r="CXX19" s="209"/>
      <c r="CXY19" s="209"/>
      <c r="CXZ19" s="209"/>
      <c r="CYA19" s="209"/>
      <c r="CYB19" s="209"/>
      <c r="CYC19" s="209"/>
      <c r="CYD19" s="209"/>
      <c r="CYE19" s="209"/>
      <c r="CYF19" s="209"/>
      <c r="CYG19" s="209"/>
      <c r="CYH19" s="209"/>
      <c r="CYI19" s="209"/>
      <c r="CYJ19" s="209"/>
      <c r="CYK19" s="209"/>
      <c r="CYL19" s="209"/>
      <c r="CYM19" s="209"/>
      <c r="CYN19" s="209"/>
      <c r="CYO19" s="209"/>
      <c r="CYP19" s="209"/>
      <c r="CYQ19" s="209"/>
      <c r="CYR19" s="209"/>
      <c r="CYS19" s="209"/>
      <c r="CYT19" s="209"/>
      <c r="CYU19" s="209"/>
      <c r="CYV19" s="209"/>
      <c r="CYW19" s="209"/>
      <c r="CYX19" s="209"/>
      <c r="CYY19" s="209"/>
      <c r="CYZ19" s="209"/>
      <c r="CZA19" s="209"/>
      <c r="CZB19" s="209"/>
      <c r="CZC19" s="209"/>
      <c r="CZD19" s="209"/>
      <c r="CZE19" s="209"/>
      <c r="CZF19" s="209"/>
      <c r="CZG19" s="209"/>
      <c r="CZH19" s="209"/>
      <c r="CZI19" s="209"/>
      <c r="CZJ19" s="209"/>
      <c r="CZK19" s="209"/>
      <c r="CZL19" s="209"/>
      <c r="CZM19" s="209"/>
      <c r="CZN19" s="209"/>
      <c r="CZO19" s="209"/>
      <c r="CZP19" s="209"/>
      <c r="CZQ19" s="209"/>
      <c r="CZR19" s="209"/>
      <c r="CZS19" s="209"/>
      <c r="CZT19" s="209"/>
      <c r="CZU19" s="209"/>
      <c r="CZV19" s="209"/>
      <c r="CZW19" s="209"/>
      <c r="CZX19" s="209"/>
      <c r="CZY19" s="209"/>
      <c r="CZZ19" s="209"/>
      <c r="DAA19" s="209"/>
      <c r="DAB19" s="209"/>
      <c r="DAC19" s="209"/>
      <c r="DAD19" s="209"/>
      <c r="DAE19" s="209"/>
      <c r="DAF19" s="209"/>
      <c r="DAG19" s="209"/>
      <c r="DAH19" s="209"/>
      <c r="DAI19" s="209"/>
      <c r="DAJ19" s="209"/>
      <c r="DAK19" s="209"/>
      <c r="DAL19" s="209"/>
      <c r="DAM19" s="209"/>
      <c r="DAN19" s="209"/>
      <c r="DAO19" s="209"/>
      <c r="DAP19" s="209"/>
      <c r="DAQ19" s="209"/>
      <c r="DAR19" s="209"/>
      <c r="DAS19" s="209"/>
      <c r="DAT19" s="209"/>
      <c r="DAU19" s="209"/>
      <c r="DAV19" s="209"/>
      <c r="DAW19" s="209"/>
      <c r="DAX19" s="209"/>
      <c r="DAY19" s="209"/>
      <c r="DAZ19" s="209"/>
      <c r="DBA19" s="209"/>
      <c r="DBB19" s="209"/>
      <c r="DBC19" s="209"/>
      <c r="DBD19" s="209"/>
      <c r="DBE19" s="209"/>
      <c r="DBF19" s="209"/>
      <c r="DBG19" s="209"/>
      <c r="DBH19" s="209"/>
      <c r="DBI19" s="209"/>
      <c r="DBJ19" s="209"/>
      <c r="DBK19" s="209"/>
      <c r="DBL19" s="209"/>
      <c r="DBM19" s="209"/>
      <c r="DBN19" s="209"/>
      <c r="DBO19" s="209"/>
      <c r="DBP19" s="209"/>
      <c r="DBQ19" s="209"/>
      <c r="DBR19" s="209"/>
      <c r="DBS19" s="209"/>
      <c r="DBT19" s="209"/>
      <c r="DBU19" s="209"/>
      <c r="DBV19" s="209"/>
      <c r="DBW19" s="209"/>
      <c r="DBX19" s="209"/>
      <c r="DBY19" s="209"/>
      <c r="DBZ19" s="209"/>
      <c r="DCA19" s="209"/>
      <c r="DCB19" s="209"/>
      <c r="DCC19" s="209"/>
      <c r="DCD19" s="209"/>
      <c r="DCE19" s="209"/>
      <c r="DCF19" s="209"/>
      <c r="DCG19" s="209"/>
      <c r="DCH19" s="209"/>
      <c r="DCI19" s="209"/>
      <c r="DCJ19" s="209"/>
      <c r="DCK19" s="209"/>
      <c r="DCL19" s="209"/>
      <c r="DCM19" s="209"/>
      <c r="DCN19" s="209"/>
      <c r="DCO19" s="209"/>
      <c r="DCP19" s="209"/>
      <c r="DCQ19" s="209"/>
      <c r="DCR19" s="209"/>
      <c r="DCS19" s="209"/>
      <c r="DCT19" s="209"/>
      <c r="DCU19" s="209"/>
      <c r="DCV19" s="209"/>
      <c r="DCW19" s="209"/>
      <c r="DCX19" s="209"/>
      <c r="DCY19" s="209"/>
      <c r="DCZ19" s="209"/>
      <c r="DDA19" s="209"/>
      <c r="DDB19" s="209"/>
      <c r="DDC19" s="209"/>
      <c r="DDD19" s="209"/>
      <c r="DDE19" s="209"/>
      <c r="DDF19" s="209"/>
      <c r="DDG19" s="209"/>
      <c r="DDH19" s="209"/>
      <c r="DDI19" s="209"/>
      <c r="DDJ19" s="209"/>
      <c r="DDK19" s="209"/>
      <c r="DDL19" s="209"/>
      <c r="DDM19" s="209"/>
      <c r="DDN19" s="209"/>
      <c r="DDO19" s="209"/>
      <c r="DDP19" s="209"/>
      <c r="DDQ19" s="209"/>
      <c r="DDR19" s="209"/>
      <c r="DDS19" s="209"/>
      <c r="DDT19" s="209"/>
      <c r="DDU19" s="209"/>
      <c r="DDV19" s="209"/>
      <c r="DDW19" s="209"/>
      <c r="DDX19" s="209"/>
      <c r="DDY19" s="209"/>
      <c r="DDZ19" s="209"/>
      <c r="DEA19" s="209"/>
      <c r="DEB19" s="209"/>
      <c r="DEC19" s="209"/>
      <c r="DED19" s="209"/>
      <c r="DEE19" s="209"/>
      <c r="DEF19" s="209"/>
      <c r="DEG19" s="209"/>
      <c r="DEH19" s="209"/>
      <c r="DEI19" s="209"/>
      <c r="DEJ19" s="209"/>
      <c r="DEK19" s="209"/>
      <c r="DEL19" s="209"/>
      <c r="DEM19" s="209"/>
      <c r="DEN19" s="209"/>
      <c r="DEO19" s="209"/>
      <c r="DEP19" s="209"/>
      <c r="DEQ19" s="209"/>
      <c r="DER19" s="209"/>
      <c r="DES19" s="209"/>
      <c r="DET19" s="209"/>
      <c r="DEU19" s="209"/>
      <c r="DEV19" s="209"/>
      <c r="DEW19" s="209"/>
      <c r="DEX19" s="209"/>
      <c r="DEY19" s="209"/>
      <c r="DEZ19" s="209"/>
      <c r="DFA19" s="209"/>
      <c r="DFB19" s="209"/>
      <c r="DFC19" s="209"/>
      <c r="DFD19" s="209"/>
      <c r="DFE19" s="209"/>
      <c r="DFF19" s="209"/>
      <c r="DFG19" s="209"/>
      <c r="DFH19" s="209"/>
      <c r="DFI19" s="209"/>
      <c r="DFJ19" s="209"/>
      <c r="DFK19" s="209"/>
      <c r="DFL19" s="209"/>
      <c r="DFM19" s="209"/>
      <c r="DFN19" s="209"/>
      <c r="DFO19" s="209"/>
      <c r="DFP19" s="209"/>
      <c r="DFQ19" s="209"/>
      <c r="DFR19" s="209"/>
      <c r="DFS19" s="209"/>
      <c r="DFT19" s="209"/>
      <c r="DFU19" s="209"/>
      <c r="DFV19" s="209"/>
      <c r="DFW19" s="209"/>
      <c r="DFX19" s="209"/>
      <c r="DFY19" s="209"/>
      <c r="DFZ19" s="209"/>
      <c r="DGA19" s="209"/>
      <c r="DGB19" s="209"/>
      <c r="DGC19" s="209"/>
      <c r="DGD19" s="209"/>
      <c r="DGE19" s="209"/>
      <c r="DGF19" s="209"/>
      <c r="DGG19" s="209"/>
      <c r="DGH19" s="209"/>
      <c r="DGI19" s="209"/>
      <c r="DGJ19" s="209"/>
      <c r="DGK19" s="209"/>
      <c r="DGL19" s="209"/>
      <c r="DGM19" s="209"/>
      <c r="DGN19" s="209"/>
      <c r="DGO19" s="209"/>
      <c r="DGP19" s="209"/>
      <c r="DGQ19" s="209"/>
      <c r="DGR19" s="209"/>
      <c r="DGS19" s="209"/>
      <c r="DGT19" s="209"/>
      <c r="DGU19" s="209"/>
      <c r="DGV19" s="209"/>
      <c r="DGW19" s="209"/>
      <c r="DGX19" s="209"/>
      <c r="DGY19" s="209"/>
      <c r="DGZ19" s="209"/>
      <c r="DHA19" s="209"/>
      <c r="DHB19" s="209"/>
      <c r="DHC19" s="209"/>
      <c r="DHD19" s="209"/>
      <c r="DHE19" s="209"/>
      <c r="DHF19" s="209"/>
      <c r="DHG19" s="209"/>
      <c r="DHH19" s="209"/>
      <c r="DHI19" s="209"/>
      <c r="DHJ19" s="209"/>
      <c r="DHK19" s="209"/>
      <c r="DHL19" s="209"/>
      <c r="DHM19" s="209"/>
      <c r="DHN19" s="209"/>
      <c r="DHO19" s="209"/>
      <c r="DHP19" s="209"/>
      <c r="DHQ19" s="209"/>
      <c r="DHR19" s="209"/>
      <c r="DHS19" s="209"/>
      <c r="DHT19" s="209"/>
      <c r="DHU19" s="209"/>
      <c r="DHV19" s="209"/>
      <c r="DHW19" s="209"/>
      <c r="DHX19" s="209"/>
      <c r="DHY19" s="209"/>
      <c r="DHZ19" s="209"/>
      <c r="DIA19" s="209"/>
      <c r="DIB19" s="209"/>
      <c r="DIC19" s="209"/>
      <c r="DID19" s="209"/>
      <c r="DIE19" s="209"/>
      <c r="DIF19" s="209"/>
      <c r="DIG19" s="209"/>
      <c r="DIH19" s="209"/>
      <c r="DII19" s="209"/>
      <c r="DIJ19" s="209"/>
      <c r="DIK19" s="209"/>
      <c r="DIL19" s="209"/>
      <c r="DIM19" s="209"/>
      <c r="DIN19" s="209"/>
      <c r="DIO19" s="209"/>
      <c r="DIP19" s="209"/>
      <c r="DIQ19" s="209"/>
      <c r="DIR19" s="209"/>
      <c r="DIS19" s="209"/>
      <c r="DIT19" s="209"/>
      <c r="DIU19" s="209"/>
      <c r="DIV19" s="209"/>
      <c r="DIW19" s="209"/>
      <c r="DIX19" s="209"/>
      <c r="DIY19" s="209"/>
      <c r="DIZ19" s="209"/>
      <c r="DJA19" s="209"/>
      <c r="DJB19" s="209"/>
      <c r="DJC19" s="209"/>
      <c r="DJD19" s="209"/>
      <c r="DJE19" s="209"/>
      <c r="DJF19" s="209"/>
      <c r="DJG19" s="209"/>
      <c r="DJH19" s="209"/>
      <c r="DJI19" s="209"/>
      <c r="DJJ19" s="209"/>
      <c r="DJK19" s="209"/>
      <c r="DJL19" s="209"/>
      <c r="DJM19" s="209"/>
      <c r="DJN19" s="209"/>
      <c r="DJO19" s="209"/>
      <c r="DJP19" s="209"/>
      <c r="DJQ19" s="209"/>
      <c r="DJR19" s="209"/>
      <c r="DJS19" s="209"/>
      <c r="DJT19" s="209"/>
      <c r="DJU19" s="209"/>
      <c r="DJV19" s="209"/>
      <c r="DJW19" s="209"/>
      <c r="DJX19" s="209"/>
      <c r="DJY19" s="209"/>
      <c r="DJZ19" s="209"/>
      <c r="DKA19" s="209"/>
      <c r="DKB19" s="209"/>
      <c r="DKC19" s="209"/>
      <c r="DKD19" s="209"/>
      <c r="DKE19" s="209"/>
      <c r="DKF19" s="209"/>
      <c r="DKG19" s="209"/>
      <c r="DKH19" s="209"/>
      <c r="DKI19" s="209"/>
      <c r="DKJ19" s="209"/>
      <c r="DKK19" s="209"/>
      <c r="DKL19" s="209"/>
      <c r="DKM19" s="209"/>
      <c r="DKN19" s="209"/>
      <c r="DKO19" s="209"/>
      <c r="DKP19" s="209"/>
      <c r="DKQ19" s="209"/>
      <c r="DKR19" s="209"/>
      <c r="DKS19" s="209"/>
      <c r="DKT19" s="209"/>
      <c r="DKU19" s="209"/>
      <c r="DKV19" s="209"/>
      <c r="DKW19" s="209"/>
      <c r="DKX19" s="209"/>
      <c r="DKY19" s="209"/>
      <c r="DKZ19" s="209"/>
      <c r="DLA19" s="209"/>
      <c r="DLB19" s="209"/>
      <c r="DLC19" s="209"/>
      <c r="DLD19" s="209"/>
      <c r="DLE19" s="209"/>
      <c r="DLF19" s="209"/>
      <c r="DLG19" s="209"/>
      <c r="DLH19" s="209"/>
      <c r="DLI19" s="209"/>
      <c r="DLJ19" s="209"/>
      <c r="DLK19" s="209"/>
      <c r="DLL19" s="209"/>
      <c r="DLM19" s="209"/>
      <c r="DLN19" s="209"/>
      <c r="DLO19" s="209"/>
      <c r="DLP19" s="209"/>
      <c r="DLQ19" s="209"/>
      <c r="DLR19" s="209"/>
      <c r="DLS19" s="209"/>
      <c r="DLT19" s="209"/>
      <c r="DLU19" s="209"/>
      <c r="DLV19" s="209"/>
      <c r="DLW19" s="209"/>
      <c r="DLX19" s="209"/>
      <c r="DLY19" s="209"/>
      <c r="DLZ19" s="209"/>
      <c r="DMA19" s="209"/>
      <c r="DMB19" s="209"/>
      <c r="DMC19" s="209"/>
      <c r="DMD19" s="209"/>
      <c r="DME19" s="209"/>
      <c r="DMF19" s="209"/>
      <c r="DMG19" s="209"/>
      <c r="DMH19" s="209"/>
      <c r="DMI19" s="209"/>
      <c r="DMJ19" s="209"/>
      <c r="DMK19" s="209"/>
      <c r="DML19" s="209"/>
      <c r="DMM19" s="209"/>
      <c r="DMN19" s="209"/>
      <c r="DMO19" s="209"/>
      <c r="DMP19" s="209"/>
      <c r="DMQ19" s="209"/>
      <c r="DMR19" s="209"/>
      <c r="DMS19" s="209"/>
      <c r="DMT19" s="209"/>
      <c r="DMU19" s="209"/>
      <c r="DMV19" s="209"/>
      <c r="DMW19" s="209"/>
      <c r="DMX19" s="209"/>
      <c r="DMY19" s="209"/>
      <c r="DMZ19" s="209"/>
      <c r="DNA19" s="209"/>
      <c r="DNB19" s="209"/>
      <c r="DNC19" s="209"/>
      <c r="DND19" s="209"/>
      <c r="DNE19" s="209"/>
      <c r="DNF19" s="209"/>
      <c r="DNG19" s="209"/>
      <c r="DNH19" s="209"/>
      <c r="DNI19" s="209"/>
      <c r="DNJ19" s="209"/>
      <c r="DNK19" s="209"/>
      <c r="DNL19" s="209"/>
      <c r="DNM19" s="209"/>
      <c r="DNN19" s="209"/>
      <c r="DNO19" s="209"/>
      <c r="DNP19" s="209"/>
      <c r="DNQ19" s="209"/>
      <c r="DNR19" s="209"/>
      <c r="DNS19" s="209"/>
      <c r="DNT19" s="209"/>
      <c r="DNU19" s="209"/>
      <c r="DNV19" s="209"/>
      <c r="DNW19" s="209"/>
      <c r="DNX19" s="209"/>
      <c r="DNY19" s="209"/>
      <c r="DNZ19" s="209"/>
      <c r="DOA19" s="209"/>
      <c r="DOB19" s="209"/>
      <c r="DOC19" s="209"/>
      <c r="DOD19" s="209"/>
      <c r="DOE19" s="209"/>
      <c r="DOF19" s="209"/>
      <c r="DOG19" s="209"/>
      <c r="DOH19" s="209"/>
      <c r="DOI19" s="209"/>
      <c r="DOJ19" s="209"/>
      <c r="DOK19" s="209"/>
      <c r="DOL19" s="209"/>
      <c r="DOM19" s="209"/>
      <c r="DON19" s="209"/>
      <c r="DOO19" s="209"/>
      <c r="DOP19" s="209"/>
      <c r="DOQ19" s="209"/>
      <c r="DOR19" s="209"/>
      <c r="DOS19" s="209"/>
      <c r="DOT19" s="209"/>
      <c r="DOU19" s="209"/>
      <c r="DOV19" s="209"/>
      <c r="DOW19" s="209"/>
      <c r="DOX19" s="209"/>
      <c r="DOY19" s="209"/>
      <c r="DOZ19" s="209"/>
      <c r="DPA19" s="209"/>
      <c r="DPB19" s="209"/>
      <c r="DPC19" s="209"/>
      <c r="DPD19" s="209"/>
      <c r="DPE19" s="209"/>
      <c r="DPF19" s="209"/>
      <c r="DPG19" s="209"/>
      <c r="DPH19" s="209"/>
      <c r="DPI19" s="209"/>
      <c r="DPJ19" s="209"/>
      <c r="DPK19" s="209"/>
      <c r="DPL19" s="209"/>
      <c r="DPM19" s="209"/>
      <c r="DPN19" s="209"/>
      <c r="DPO19" s="209"/>
      <c r="DPP19" s="209"/>
      <c r="DPQ19" s="209"/>
      <c r="DPR19" s="209"/>
      <c r="DPS19" s="209"/>
      <c r="DPT19" s="209"/>
      <c r="DPU19" s="209"/>
      <c r="DPV19" s="209"/>
      <c r="DPW19" s="209"/>
      <c r="DPX19" s="209"/>
      <c r="DPY19" s="209"/>
      <c r="DPZ19" s="209"/>
      <c r="DQA19" s="209"/>
      <c r="DQB19" s="209"/>
      <c r="DQC19" s="209"/>
      <c r="DQD19" s="209"/>
      <c r="DQE19" s="209"/>
      <c r="DQF19" s="209"/>
      <c r="DQG19" s="209"/>
      <c r="DQH19" s="209"/>
      <c r="DQI19" s="209"/>
      <c r="DQJ19" s="209"/>
      <c r="DQK19" s="209"/>
      <c r="DQL19" s="209"/>
      <c r="DQM19" s="209"/>
      <c r="DQN19" s="209"/>
      <c r="DQO19" s="209"/>
      <c r="DQP19" s="209"/>
      <c r="DQQ19" s="209"/>
      <c r="DQR19" s="209"/>
      <c r="DQS19" s="209"/>
      <c r="DQT19" s="209"/>
      <c r="DQU19" s="209"/>
      <c r="DQV19" s="209"/>
      <c r="DQW19" s="209"/>
      <c r="DQX19" s="209"/>
      <c r="DQY19" s="209"/>
      <c r="DQZ19" s="209"/>
      <c r="DRA19" s="209"/>
      <c r="DRB19" s="209"/>
      <c r="DRC19" s="209"/>
      <c r="DRD19" s="209"/>
      <c r="DRE19" s="209"/>
      <c r="DRF19" s="209"/>
      <c r="DRG19" s="209"/>
      <c r="DRH19" s="209"/>
      <c r="DRI19" s="209"/>
      <c r="DRJ19" s="209"/>
      <c r="DRK19" s="209"/>
      <c r="DRL19" s="209"/>
      <c r="DRM19" s="209"/>
      <c r="DRN19" s="209"/>
      <c r="DRO19" s="209"/>
      <c r="DRP19" s="209"/>
      <c r="DRQ19" s="209"/>
      <c r="DRR19" s="209"/>
      <c r="DRS19" s="209"/>
      <c r="DRT19" s="209"/>
      <c r="DRU19" s="209"/>
      <c r="DRV19" s="209"/>
      <c r="DRW19" s="209"/>
      <c r="DRX19" s="209"/>
      <c r="DRY19" s="209"/>
      <c r="DRZ19" s="209"/>
      <c r="DSA19" s="209"/>
      <c r="DSB19" s="209"/>
      <c r="DSC19" s="209"/>
      <c r="DSD19" s="209"/>
      <c r="DSE19" s="209"/>
      <c r="DSF19" s="209"/>
      <c r="DSG19" s="209"/>
      <c r="DSH19" s="209"/>
      <c r="DSI19" s="209"/>
      <c r="DSJ19" s="209"/>
      <c r="DSK19" s="209"/>
      <c r="DSL19" s="209"/>
      <c r="DSM19" s="209"/>
      <c r="DSN19" s="209"/>
      <c r="DSO19" s="209"/>
      <c r="DSP19" s="209"/>
      <c r="DSQ19" s="209"/>
      <c r="DSR19" s="209"/>
      <c r="DSS19" s="209"/>
      <c r="DST19" s="209"/>
      <c r="DSU19" s="209"/>
      <c r="DSV19" s="209"/>
      <c r="DSW19" s="209"/>
      <c r="DSX19" s="209"/>
      <c r="DSY19" s="209"/>
      <c r="DSZ19" s="209"/>
      <c r="DTA19" s="209"/>
      <c r="DTB19" s="209"/>
      <c r="DTC19" s="209"/>
      <c r="DTD19" s="209"/>
      <c r="DTE19" s="209"/>
      <c r="DTF19" s="209"/>
      <c r="DTG19" s="209"/>
      <c r="DTH19" s="209"/>
      <c r="DTI19" s="209"/>
      <c r="DTJ19" s="209"/>
      <c r="DTK19" s="209"/>
      <c r="DTL19" s="209"/>
      <c r="DTM19" s="209"/>
      <c r="DTN19" s="209"/>
      <c r="DTO19" s="209"/>
      <c r="DTP19" s="209"/>
      <c r="DTQ19" s="209"/>
      <c r="DTR19" s="209"/>
      <c r="DTS19" s="209"/>
      <c r="DTT19" s="209"/>
      <c r="DTU19" s="209"/>
      <c r="DTV19" s="209"/>
      <c r="DTW19" s="209"/>
      <c r="DTX19" s="209"/>
      <c r="DTY19" s="209"/>
      <c r="DTZ19" s="209"/>
      <c r="DUA19" s="209"/>
      <c r="DUB19" s="209"/>
      <c r="DUC19" s="209"/>
      <c r="DUD19" s="209"/>
      <c r="DUE19" s="209"/>
      <c r="DUF19" s="209"/>
      <c r="DUG19" s="209"/>
      <c r="DUH19" s="209"/>
      <c r="DUI19" s="209"/>
      <c r="DUJ19" s="209"/>
      <c r="DUK19" s="209"/>
      <c r="DUL19" s="209"/>
      <c r="DUM19" s="209"/>
      <c r="DUN19" s="209"/>
      <c r="DUO19" s="209"/>
      <c r="DUP19" s="209"/>
      <c r="DUQ19" s="209"/>
      <c r="DUR19" s="209"/>
      <c r="DUS19" s="209"/>
      <c r="DUT19" s="209"/>
      <c r="DUU19" s="209"/>
      <c r="DUV19" s="209"/>
      <c r="DUW19" s="209"/>
      <c r="DUX19" s="209"/>
      <c r="DUY19" s="209"/>
      <c r="DUZ19" s="209"/>
      <c r="DVA19" s="209"/>
      <c r="DVB19" s="209"/>
      <c r="DVC19" s="209"/>
      <c r="DVD19" s="209"/>
      <c r="DVE19" s="209"/>
      <c r="DVF19" s="209"/>
      <c r="DVG19" s="209"/>
      <c r="DVH19" s="209"/>
      <c r="DVI19" s="209"/>
      <c r="DVJ19" s="209"/>
      <c r="DVK19" s="209"/>
      <c r="DVL19" s="209"/>
      <c r="DVM19" s="209"/>
      <c r="DVN19" s="209"/>
      <c r="DVO19" s="209"/>
      <c r="DVP19" s="209"/>
      <c r="DVQ19" s="209"/>
      <c r="DVR19" s="209"/>
      <c r="DVS19" s="209"/>
      <c r="DVT19" s="209"/>
      <c r="DVU19" s="209"/>
      <c r="DVV19" s="209"/>
      <c r="DVW19" s="209"/>
      <c r="DVX19" s="209"/>
      <c r="DVY19" s="209"/>
      <c r="DVZ19" s="209"/>
      <c r="DWA19" s="209"/>
      <c r="DWB19" s="209"/>
      <c r="DWC19" s="209"/>
      <c r="DWD19" s="209"/>
      <c r="DWE19" s="209"/>
      <c r="DWF19" s="209"/>
      <c r="DWG19" s="209"/>
      <c r="DWH19" s="209"/>
      <c r="DWI19" s="209"/>
      <c r="DWJ19" s="209"/>
      <c r="DWK19" s="209"/>
      <c r="DWL19" s="209"/>
      <c r="DWM19" s="209"/>
      <c r="DWN19" s="209"/>
      <c r="DWO19" s="209"/>
      <c r="DWP19" s="209"/>
      <c r="DWQ19" s="209"/>
      <c r="DWR19" s="209"/>
      <c r="DWS19" s="209"/>
      <c r="DWT19" s="209"/>
      <c r="DWU19" s="209"/>
      <c r="DWV19" s="209"/>
      <c r="DWW19" s="209"/>
      <c r="DWX19" s="209"/>
      <c r="DWY19" s="209"/>
      <c r="DWZ19" s="209"/>
      <c r="DXA19" s="209"/>
      <c r="DXB19" s="209"/>
      <c r="DXC19" s="209"/>
      <c r="DXD19" s="209"/>
      <c r="DXE19" s="209"/>
      <c r="DXF19" s="209"/>
      <c r="DXG19" s="209"/>
      <c r="DXH19" s="209"/>
      <c r="DXI19" s="209"/>
      <c r="DXJ19" s="209"/>
      <c r="DXK19" s="209"/>
      <c r="DXL19" s="209"/>
      <c r="DXM19" s="209"/>
      <c r="DXN19" s="209"/>
      <c r="DXO19" s="209"/>
      <c r="DXP19" s="209"/>
      <c r="DXQ19" s="209"/>
      <c r="DXR19" s="209"/>
      <c r="DXS19" s="209"/>
      <c r="DXT19" s="209"/>
      <c r="DXU19" s="209"/>
      <c r="DXV19" s="209"/>
      <c r="DXW19" s="209"/>
      <c r="DXX19" s="209"/>
      <c r="DXY19" s="209"/>
      <c r="DXZ19" s="209"/>
      <c r="DYA19" s="209"/>
      <c r="DYB19" s="209"/>
      <c r="DYC19" s="209"/>
      <c r="DYD19" s="209"/>
      <c r="DYE19" s="209"/>
      <c r="DYF19" s="209"/>
      <c r="DYG19" s="209"/>
      <c r="DYH19" s="209"/>
      <c r="DYI19" s="209"/>
      <c r="DYJ19" s="209"/>
      <c r="DYK19" s="209"/>
      <c r="DYL19" s="209"/>
      <c r="DYM19" s="209"/>
      <c r="DYN19" s="209"/>
      <c r="DYO19" s="209"/>
      <c r="DYP19" s="209"/>
      <c r="DYQ19" s="209"/>
      <c r="DYR19" s="209"/>
      <c r="DYS19" s="209"/>
      <c r="DYT19" s="209"/>
      <c r="DYU19" s="209"/>
      <c r="DYV19" s="209"/>
      <c r="DYW19" s="209"/>
      <c r="DYX19" s="209"/>
      <c r="DYY19" s="209"/>
      <c r="DYZ19" s="209"/>
      <c r="DZA19" s="209"/>
      <c r="DZB19" s="209"/>
      <c r="DZC19" s="209"/>
      <c r="DZD19" s="209"/>
      <c r="DZE19" s="209"/>
      <c r="DZF19" s="209"/>
      <c r="DZG19" s="209"/>
      <c r="DZH19" s="209"/>
      <c r="DZI19" s="209"/>
      <c r="DZJ19" s="209"/>
      <c r="DZK19" s="209"/>
      <c r="DZL19" s="209"/>
      <c r="DZM19" s="209"/>
      <c r="DZN19" s="209"/>
      <c r="DZO19" s="209"/>
      <c r="DZP19" s="209"/>
      <c r="DZQ19" s="209"/>
      <c r="DZR19" s="209"/>
      <c r="DZS19" s="209"/>
      <c r="DZT19" s="209"/>
      <c r="DZU19" s="209"/>
      <c r="DZV19" s="209"/>
      <c r="DZW19" s="209"/>
      <c r="DZX19" s="209"/>
      <c r="DZY19" s="209"/>
      <c r="DZZ19" s="209"/>
      <c r="EAA19" s="209"/>
      <c r="EAB19" s="209"/>
      <c r="EAC19" s="209"/>
      <c r="EAD19" s="209"/>
      <c r="EAE19" s="209"/>
      <c r="EAF19" s="209"/>
      <c r="EAG19" s="209"/>
      <c r="EAH19" s="209"/>
      <c r="EAI19" s="209"/>
      <c r="EAJ19" s="209"/>
      <c r="EAK19" s="209"/>
      <c r="EAL19" s="209"/>
      <c r="EAM19" s="209"/>
      <c r="EAN19" s="209"/>
      <c r="EAO19" s="209"/>
      <c r="EAP19" s="209"/>
      <c r="EAQ19" s="209"/>
      <c r="EAR19" s="209"/>
      <c r="EAS19" s="209"/>
      <c r="EAT19" s="209"/>
      <c r="EAU19" s="209"/>
      <c r="EAV19" s="209"/>
      <c r="EAW19" s="209"/>
      <c r="EAX19" s="209"/>
      <c r="EAY19" s="209"/>
      <c r="EAZ19" s="209"/>
      <c r="EBA19" s="209"/>
      <c r="EBB19" s="209"/>
      <c r="EBC19" s="209"/>
      <c r="EBD19" s="209"/>
      <c r="EBE19" s="209"/>
      <c r="EBF19" s="209"/>
      <c r="EBG19" s="209"/>
      <c r="EBH19" s="209"/>
      <c r="EBI19" s="209"/>
      <c r="EBJ19" s="209"/>
      <c r="EBK19" s="209"/>
      <c r="EBL19" s="209"/>
      <c r="EBM19" s="209"/>
      <c r="EBN19" s="209"/>
      <c r="EBO19" s="209"/>
      <c r="EBP19" s="209"/>
      <c r="EBQ19" s="209"/>
      <c r="EBR19" s="209"/>
      <c r="EBS19" s="209"/>
      <c r="EBT19" s="209"/>
      <c r="EBU19" s="209"/>
      <c r="EBV19" s="209"/>
      <c r="EBW19" s="209"/>
      <c r="EBX19" s="209"/>
      <c r="EBY19" s="209"/>
      <c r="EBZ19" s="209"/>
      <c r="ECA19" s="209"/>
      <c r="ECB19" s="209"/>
      <c r="ECC19" s="209"/>
      <c r="ECD19" s="209"/>
      <c r="ECE19" s="209"/>
      <c r="ECF19" s="209"/>
      <c r="ECG19" s="209"/>
      <c r="ECH19" s="209"/>
      <c r="ECI19" s="209"/>
      <c r="ECJ19" s="209"/>
      <c r="ECK19" s="209"/>
      <c r="ECL19" s="209"/>
      <c r="ECM19" s="209"/>
      <c r="ECN19" s="209"/>
      <c r="ECO19" s="209"/>
      <c r="ECP19" s="209"/>
      <c r="ECQ19" s="209"/>
      <c r="ECR19" s="209"/>
      <c r="ECS19" s="209"/>
      <c r="ECT19" s="209"/>
      <c r="ECU19" s="209"/>
      <c r="ECV19" s="209"/>
      <c r="ECW19" s="209"/>
      <c r="ECX19" s="209"/>
      <c r="ECY19" s="209"/>
      <c r="ECZ19" s="209"/>
      <c r="EDA19" s="209"/>
      <c r="EDB19" s="209"/>
      <c r="EDC19" s="209"/>
      <c r="EDD19" s="209"/>
      <c r="EDE19" s="209"/>
      <c r="EDF19" s="209"/>
      <c r="EDG19" s="209"/>
      <c r="EDH19" s="209"/>
      <c r="EDI19" s="209"/>
      <c r="EDJ19" s="209"/>
      <c r="EDK19" s="209"/>
      <c r="EDL19" s="209"/>
      <c r="EDM19" s="209"/>
      <c r="EDN19" s="209"/>
      <c r="EDO19" s="209"/>
      <c r="EDP19" s="209"/>
      <c r="EDQ19" s="209"/>
      <c r="EDR19" s="209"/>
      <c r="EDS19" s="209"/>
      <c r="EDT19" s="209"/>
      <c r="EDU19" s="209"/>
      <c r="EDV19" s="209"/>
      <c r="EDW19" s="209"/>
      <c r="EDX19" s="209"/>
      <c r="EDY19" s="209"/>
      <c r="EDZ19" s="209"/>
      <c r="EEA19" s="209"/>
      <c r="EEB19" s="209"/>
      <c r="EEC19" s="209"/>
      <c r="EED19" s="209"/>
      <c r="EEE19" s="209"/>
      <c r="EEF19" s="209"/>
      <c r="EEG19" s="209"/>
      <c r="EEH19" s="209"/>
      <c r="EEI19" s="209"/>
      <c r="EEJ19" s="209"/>
      <c r="EEK19" s="209"/>
      <c r="EEL19" s="209"/>
      <c r="EEM19" s="209"/>
      <c r="EEN19" s="209"/>
      <c r="EEO19" s="209"/>
      <c r="EEP19" s="209"/>
      <c r="EEQ19" s="209"/>
      <c r="EER19" s="209"/>
      <c r="EES19" s="209"/>
      <c r="EET19" s="209"/>
      <c r="EEU19" s="209"/>
      <c r="EEV19" s="209"/>
      <c r="EEW19" s="209"/>
      <c r="EEX19" s="209"/>
      <c r="EEY19" s="209"/>
      <c r="EEZ19" s="209"/>
      <c r="EFA19" s="209"/>
      <c r="EFB19" s="209"/>
      <c r="EFC19" s="209"/>
      <c r="EFD19" s="209"/>
      <c r="EFE19" s="209"/>
      <c r="EFF19" s="209"/>
      <c r="EFG19" s="209"/>
      <c r="EFH19" s="209"/>
      <c r="EFI19" s="209"/>
      <c r="EFJ19" s="209"/>
      <c r="EFK19" s="209"/>
      <c r="EFL19" s="209"/>
      <c r="EFM19" s="209"/>
      <c r="EFN19" s="209"/>
      <c r="EFO19" s="209"/>
      <c r="EFP19" s="209"/>
      <c r="EFQ19" s="209"/>
      <c r="EFR19" s="209"/>
      <c r="EFS19" s="209"/>
      <c r="EFT19" s="209"/>
      <c r="EFU19" s="209"/>
      <c r="EFV19" s="209"/>
      <c r="EFW19" s="209"/>
      <c r="EFX19" s="209"/>
      <c r="EFY19" s="209"/>
      <c r="EFZ19" s="209"/>
      <c r="EGA19" s="209"/>
      <c r="EGB19" s="209"/>
      <c r="EGC19" s="209"/>
      <c r="EGD19" s="209"/>
      <c r="EGE19" s="209"/>
      <c r="EGF19" s="209"/>
      <c r="EGG19" s="209"/>
      <c r="EGH19" s="209"/>
      <c r="EGI19" s="209"/>
      <c r="EGJ19" s="209"/>
      <c r="EGK19" s="209"/>
      <c r="EGL19" s="209"/>
      <c r="EGM19" s="209"/>
      <c r="EGN19" s="209"/>
      <c r="EGO19" s="209"/>
      <c r="EGP19" s="209"/>
      <c r="EGQ19" s="209"/>
      <c r="EGR19" s="209"/>
      <c r="EGS19" s="209"/>
      <c r="EGT19" s="209"/>
      <c r="EGU19" s="209"/>
      <c r="EGV19" s="209"/>
      <c r="EGW19" s="209"/>
      <c r="EGX19" s="209"/>
      <c r="EGY19" s="209"/>
      <c r="EGZ19" s="209"/>
      <c r="EHA19" s="209"/>
      <c r="EHB19" s="209"/>
      <c r="EHC19" s="209"/>
      <c r="EHD19" s="209"/>
      <c r="EHE19" s="209"/>
      <c r="EHF19" s="209"/>
      <c r="EHG19" s="209"/>
      <c r="EHH19" s="209"/>
      <c r="EHI19" s="209"/>
      <c r="EHJ19" s="209"/>
      <c r="EHK19" s="209"/>
      <c r="EHL19" s="209"/>
      <c r="EHM19" s="209"/>
      <c r="EHN19" s="209"/>
      <c r="EHO19" s="209"/>
      <c r="EHP19" s="209"/>
      <c r="EHQ19" s="209"/>
      <c r="EHR19" s="209"/>
      <c r="EHS19" s="209"/>
      <c r="EHT19" s="209"/>
      <c r="EHU19" s="209"/>
      <c r="EHV19" s="209"/>
      <c r="EHW19" s="209"/>
      <c r="EHX19" s="209"/>
      <c r="EHY19" s="209"/>
      <c r="EHZ19" s="209"/>
      <c r="EIA19" s="209"/>
      <c r="EIB19" s="209"/>
      <c r="EIC19" s="209"/>
      <c r="EID19" s="209"/>
      <c r="EIE19" s="209"/>
      <c r="EIF19" s="209"/>
      <c r="EIG19" s="209"/>
      <c r="EIH19" s="209"/>
      <c r="EII19" s="209"/>
      <c r="EIJ19" s="209"/>
      <c r="EIK19" s="209"/>
      <c r="EIL19" s="209"/>
      <c r="EIM19" s="209"/>
      <c r="EIN19" s="209"/>
      <c r="EIO19" s="209"/>
      <c r="EIP19" s="209"/>
      <c r="EIQ19" s="209"/>
      <c r="EIR19" s="209"/>
      <c r="EIS19" s="209"/>
      <c r="EIT19" s="209"/>
      <c r="EIU19" s="209"/>
      <c r="EIV19" s="209"/>
      <c r="EIW19" s="209"/>
      <c r="EIX19" s="209"/>
      <c r="EIY19" s="209"/>
      <c r="EIZ19" s="209"/>
      <c r="EJA19" s="209"/>
      <c r="EJB19" s="209"/>
      <c r="EJC19" s="209"/>
      <c r="EJD19" s="209"/>
      <c r="EJE19" s="209"/>
      <c r="EJF19" s="209"/>
      <c r="EJG19" s="209"/>
      <c r="EJH19" s="209"/>
      <c r="EJI19" s="209"/>
      <c r="EJJ19" s="209"/>
      <c r="EJK19" s="209"/>
      <c r="EJL19" s="209"/>
      <c r="EJM19" s="209"/>
      <c r="EJN19" s="209"/>
      <c r="EJO19" s="209"/>
      <c r="EJP19" s="209"/>
      <c r="EJQ19" s="209"/>
      <c r="EJR19" s="209"/>
      <c r="EJS19" s="209"/>
      <c r="EJT19" s="209"/>
      <c r="EJU19" s="209"/>
      <c r="EJV19" s="209"/>
      <c r="EJW19" s="209"/>
      <c r="EJX19" s="209"/>
      <c r="EJY19" s="209"/>
      <c r="EJZ19" s="209"/>
      <c r="EKA19" s="209"/>
      <c r="EKB19" s="209"/>
      <c r="EKC19" s="209"/>
      <c r="EKD19" s="209"/>
      <c r="EKE19" s="209"/>
      <c r="EKF19" s="209"/>
      <c r="EKG19" s="209"/>
      <c r="EKH19" s="209"/>
      <c r="EKI19" s="209"/>
      <c r="EKJ19" s="209"/>
      <c r="EKK19" s="209"/>
      <c r="EKL19" s="209"/>
      <c r="EKM19" s="209"/>
      <c r="EKN19" s="209"/>
      <c r="EKO19" s="209"/>
      <c r="EKP19" s="209"/>
      <c r="EKQ19" s="209"/>
      <c r="EKR19" s="209"/>
      <c r="EKS19" s="209"/>
      <c r="EKT19" s="209"/>
      <c r="EKU19" s="209"/>
      <c r="EKV19" s="209"/>
      <c r="EKW19" s="209"/>
      <c r="EKX19" s="209"/>
      <c r="EKY19" s="209"/>
      <c r="EKZ19" s="209"/>
      <c r="ELA19" s="209"/>
      <c r="ELB19" s="209"/>
      <c r="ELC19" s="209"/>
      <c r="ELD19" s="209"/>
      <c r="ELE19" s="209"/>
      <c r="ELF19" s="209"/>
      <c r="ELG19" s="209"/>
      <c r="ELH19" s="209"/>
      <c r="ELI19" s="209"/>
      <c r="ELJ19" s="209"/>
      <c r="ELK19" s="209"/>
      <c r="ELL19" s="209"/>
      <c r="ELM19" s="209"/>
      <c r="ELN19" s="209"/>
      <c r="ELO19" s="209"/>
      <c r="ELP19" s="209"/>
      <c r="ELQ19" s="209"/>
      <c r="ELR19" s="209"/>
      <c r="ELS19" s="209"/>
      <c r="ELT19" s="209"/>
      <c r="ELU19" s="209"/>
      <c r="ELV19" s="209"/>
      <c r="ELW19" s="209"/>
      <c r="ELX19" s="209"/>
      <c r="ELY19" s="209"/>
      <c r="ELZ19" s="209"/>
      <c r="EMA19" s="209"/>
      <c r="EMB19" s="209"/>
      <c r="EMC19" s="209"/>
      <c r="EMD19" s="209"/>
      <c r="EME19" s="209"/>
      <c r="EMF19" s="209"/>
      <c r="EMG19" s="209"/>
      <c r="EMH19" s="209"/>
      <c r="EMI19" s="209"/>
      <c r="EMJ19" s="209"/>
      <c r="EMK19" s="209"/>
      <c r="EML19" s="209"/>
      <c r="EMM19" s="209"/>
      <c r="EMN19" s="209"/>
      <c r="EMO19" s="209"/>
      <c r="EMP19" s="209"/>
      <c r="EMQ19" s="209"/>
      <c r="EMR19" s="209"/>
      <c r="EMS19" s="209"/>
      <c r="EMT19" s="209"/>
      <c r="EMU19" s="209"/>
      <c r="EMV19" s="209"/>
      <c r="EMW19" s="209"/>
      <c r="EMX19" s="209"/>
      <c r="EMY19" s="209"/>
      <c r="EMZ19" s="209"/>
      <c r="ENA19" s="209"/>
      <c r="ENB19" s="209"/>
      <c r="ENC19" s="209"/>
      <c r="END19" s="209"/>
      <c r="ENE19" s="209"/>
      <c r="ENF19" s="209"/>
      <c r="ENG19" s="209"/>
      <c r="ENH19" s="209"/>
      <c r="ENI19" s="209"/>
      <c r="ENJ19" s="209"/>
      <c r="ENK19" s="209"/>
      <c r="ENL19" s="209"/>
      <c r="ENM19" s="209"/>
      <c r="ENN19" s="209"/>
      <c r="ENO19" s="209"/>
      <c r="ENP19" s="209"/>
      <c r="ENQ19" s="209"/>
      <c r="ENR19" s="209"/>
      <c r="ENS19" s="209"/>
      <c r="ENT19" s="209"/>
      <c r="ENU19" s="209"/>
      <c r="ENV19" s="209"/>
      <c r="ENW19" s="209"/>
      <c r="ENX19" s="209"/>
      <c r="ENY19" s="209"/>
      <c r="ENZ19" s="209"/>
      <c r="EOA19" s="209"/>
      <c r="EOB19" s="209"/>
      <c r="EOC19" s="209"/>
      <c r="EOD19" s="209"/>
      <c r="EOE19" s="209"/>
      <c r="EOF19" s="209"/>
      <c r="EOG19" s="209"/>
      <c r="EOH19" s="209"/>
      <c r="EOI19" s="209"/>
      <c r="EOJ19" s="209"/>
      <c r="EOK19" s="209"/>
      <c r="EOL19" s="209"/>
      <c r="EOM19" s="209"/>
      <c r="EON19" s="209"/>
      <c r="EOO19" s="209"/>
      <c r="EOP19" s="209"/>
      <c r="EOQ19" s="209"/>
      <c r="EOR19" s="209"/>
      <c r="EOS19" s="209"/>
      <c r="EOT19" s="209"/>
      <c r="EOU19" s="209"/>
      <c r="EOV19" s="209"/>
      <c r="EOW19" s="209"/>
      <c r="EOX19" s="209"/>
      <c r="EOY19" s="209"/>
      <c r="EOZ19" s="209"/>
      <c r="EPA19" s="209"/>
      <c r="EPB19" s="209"/>
      <c r="EPC19" s="209"/>
      <c r="EPD19" s="209"/>
      <c r="EPE19" s="209"/>
      <c r="EPF19" s="209"/>
      <c r="EPG19" s="209"/>
      <c r="EPH19" s="209"/>
      <c r="EPI19" s="209"/>
      <c r="EPJ19" s="209"/>
      <c r="EPK19" s="209"/>
      <c r="EPL19" s="209"/>
      <c r="EPM19" s="209"/>
      <c r="EPN19" s="209"/>
      <c r="EPO19" s="209"/>
      <c r="EPP19" s="209"/>
      <c r="EPQ19" s="209"/>
      <c r="EPR19" s="209"/>
      <c r="EPS19" s="209"/>
      <c r="EPT19" s="209"/>
      <c r="EPU19" s="209"/>
      <c r="EPV19" s="209"/>
      <c r="EPW19" s="209"/>
      <c r="EPX19" s="209"/>
      <c r="EPY19" s="209"/>
      <c r="EPZ19" s="209"/>
      <c r="EQA19" s="209"/>
      <c r="EQB19" s="209"/>
      <c r="EQC19" s="209"/>
      <c r="EQD19" s="209"/>
      <c r="EQE19" s="209"/>
      <c r="EQF19" s="209"/>
      <c r="EQG19" s="209"/>
      <c r="EQH19" s="209"/>
      <c r="EQI19" s="209"/>
      <c r="EQJ19" s="209"/>
      <c r="EQK19" s="209"/>
      <c r="EQL19" s="209"/>
      <c r="EQM19" s="209"/>
      <c r="EQN19" s="209"/>
      <c r="EQO19" s="209"/>
      <c r="EQP19" s="209"/>
      <c r="EQQ19" s="209"/>
      <c r="EQR19" s="209"/>
      <c r="EQS19" s="209"/>
      <c r="EQT19" s="209"/>
      <c r="EQU19" s="209"/>
      <c r="EQV19" s="209"/>
      <c r="EQW19" s="209"/>
      <c r="EQX19" s="209"/>
      <c r="EQY19" s="209"/>
      <c r="EQZ19" s="209"/>
      <c r="ERA19" s="209"/>
      <c r="ERB19" s="209"/>
      <c r="ERC19" s="209"/>
      <c r="ERD19" s="209"/>
      <c r="ERE19" s="209"/>
      <c r="ERF19" s="209"/>
      <c r="ERG19" s="209"/>
      <c r="ERH19" s="209"/>
      <c r="ERI19" s="209"/>
      <c r="ERJ19" s="209"/>
      <c r="ERK19" s="209"/>
      <c r="ERL19" s="209"/>
      <c r="ERM19" s="209"/>
      <c r="ERN19" s="209"/>
      <c r="ERO19" s="209"/>
      <c r="ERP19" s="209"/>
      <c r="ERQ19" s="209"/>
      <c r="ERR19" s="209"/>
      <c r="ERS19" s="209"/>
      <c r="ERT19" s="209"/>
      <c r="ERU19" s="209"/>
      <c r="ERV19" s="209"/>
      <c r="ERW19" s="209"/>
      <c r="ERX19" s="209"/>
      <c r="ERY19" s="209"/>
      <c r="ERZ19" s="209"/>
      <c r="ESA19" s="209"/>
      <c r="ESB19" s="209"/>
      <c r="ESC19" s="209"/>
      <c r="ESD19" s="209"/>
      <c r="ESE19" s="209"/>
      <c r="ESF19" s="209"/>
      <c r="ESG19" s="209"/>
      <c r="ESH19" s="209"/>
      <c r="ESI19" s="209"/>
      <c r="ESJ19" s="209"/>
      <c r="ESK19" s="209"/>
      <c r="ESL19" s="209"/>
      <c r="ESM19" s="209"/>
      <c r="ESN19" s="209"/>
      <c r="ESO19" s="209"/>
      <c r="ESP19" s="209"/>
      <c r="ESQ19" s="209"/>
      <c r="ESR19" s="209"/>
      <c r="ESS19" s="209"/>
      <c r="EST19" s="209"/>
      <c r="ESU19" s="209"/>
      <c r="ESV19" s="209"/>
      <c r="ESW19" s="209"/>
      <c r="ESX19" s="209"/>
      <c r="ESY19" s="209"/>
      <c r="ESZ19" s="209"/>
      <c r="ETA19" s="209"/>
      <c r="ETB19" s="209"/>
      <c r="ETC19" s="209"/>
      <c r="ETD19" s="209"/>
      <c r="ETE19" s="209"/>
      <c r="ETF19" s="209"/>
      <c r="ETG19" s="209"/>
      <c r="ETH19" s="209"/>
      <c r="ETI19" s="209"/>
      <c r="ETJ19" s="209"/>
      <c r="ETK19" s="209"/>
      <c r="ETL19" s="209"/>
      <c r="ETM19" s="209"/>
      <c r="ETN19" s="209"/>
      <c r="ETO19" s="209"/>
      <c r="ETP19" s="209"/>
      <c r="ETQ19" s="209"/>
      <c r="ETR19" s="209"/>
      <c r="ETS19" s="209"/>
      <c r="ETT19" s="209"/>
      <c r="ETU19" s="209"/>
      <c r="ETV19" s="209"/>
      <c r="ETW19" s="209"/>
      <c r="ETX19" s="209"/>
      <c r="ETY19" s="209"/>
      <c r="ETZ19" s="209"/>
      <c r="EUA19" s="209"/>
      <c r="EUB19" s="209"/>
      <c r="EUC19" s="209"/>
      <c r="EUD19" s="209"/>
      <c r="EUE19" s="209"/>
      <c r="EUF19" s="209"/>
      <c r="EUG19" s="209"/>
      <c r="EUH19" s="209"/>
      <c r="EUI19" s="209"/>
      <c r="EUJ19" s="209"/>
      <c r="EUK19" s="209"/>
      <c r="EUL19" s="209"/>
      <c r="EUM19" s="209"/>
      <c r="EUN19" s="209"/>
      <c r="EUO19" s="209"/>
      <c r="EUP19" s="209"/>
      <c r="EUQ19" s="209"/>
      <c r="EUR19" s="209"/>
      <c r="EUS19" s="209"/>
      <c r="EUT19" s="209"/>
      <c r="EUU19" s="209"/>
      <c r="EUV19" s="209"/>
      <c r="EUW19" s="209"/>
      <c r="EUX19" s="209"/>
      <c r="EUY19" s="209"/>
      <c r="EUZ19" s="209"/>
      <c r="EVA19" s="209"/>
      <c r="EVB19" s="209"/>
      <c r="EVC19" s="209"/>
      <c r="EVD19" s="209"/>
      <c r="EVE19" s="209"/>
      <c r="EVF19" s="209"/>
      <c r="EVG19" s="209"/>
      <c r="EVH19" s="209"/>
      <c r="EVI19" s="209"/>
      <c r="EVJ19" s="209"/>
      <c r="EVK19" s="209"/>
      <c r="EVL19" s="209"/>
      <c r="EVM19" s="209"/>
      <c r="EVN19" s="209"/>
      <c r="EVO19" s="209"/>
      <c r="EVP19" s="209"/>
      <c r="EVQ19" s="209"/>
      <c r="EVR19" s="209"/>
      <c r="EVS19" s="209"/>
      <c r="EVT19" s="209"/>
      <c r="EVU19" s="209"/>
      <c r="EVV19" s="209"/>
      <c r="EVW19" s="209"/>
      <c r="EVX19" s="209"/>
      <c r="EVY19" s="209"/>
      <c r="EVZ19" s="209"/>
      <c r="EWA19" s="209"/>
      <c r="EWB19" s="209"/>
      <c r="EWC19" s="209"/>
      <c r="EWD19" s="209"/>
      <c r="EWE19" s="209"/>
      <c r="EWF19" s="209"/>
      <c r="EWG19" s="209"/>
      <c r="EWH19" s="209"/>
      <c r="EWI19" s="209"/>
      <c r="EWJ19" s="209"/>
      <c r="EWK19" s="209"/>
      <c r="EWL19" s="209"/>
      <c r="EWM19" s="209"/>
      <c r="EWN19" s="209"/>
      <c r="EWO19" s="209"/>
      <c r="EWP19" s="209"/>
      <c r="EWQ19" s="209"/>
      <c r="EWR19" s="209"/>
      <c r="EWS19" s="209"/>
      <c r="EWT19" s="209"/>
      <c r="EWU19" s="209"/>
      <c r="EWV19" s="209"/>
      <c r="EWW19" s="209"/>
      <c r="EWX19" s="209"/>
      <c r="EWY19" s="209"/>
      <c r="EWZ19" s="209"/>
      <c r="EXA19" s="209"/>
      <c r="EXB19" s="209"/>
      <c r="EXC19" s="209"/>
      <c r="EXD19" s="209"/>
      <c r="EXE19" s="209"/>
      <c r="EXF19" s="209"/>
      <c r="EXG19" s="209"/>
      <c r="EXH19" s="209"/>
      <c r="EXI19" s="209"/>
      <c r="EXJ19" s="209"/>
      <c r="EXK19" s="209"/>
      <c r="EXL19" s="209"/>
      <c r="EXM19" s="209"/>
      <c r="EXN19" s="209"/>
      <c r="EXO19" s="209"/>
      <c r="EXP19" s="209"/>
      <c r="EXQ19" s="209"/>
      <c r="EXR19" s="209"/>
      <c r="EXS19" s="209"/>
      <c r="EXT19" s="209"/>
      <c r="EXU19" s="209"/>
      <c r="EXV19" s="209"/>
      <c r="EXW19" s="209"/>
      <c r="EXX19" s="209"/>
      <c r="EXY19" s="209"/>
      <c r="EXZ19" s="209"/>
      <c r="EYA19" s="209"/>
      <c r="EYB19" s="209"/>
      <c r="EYC19" s="209"/>
      <c r="EYD19" s="209"/>
      <c r="EYE19" s="209"/>
      <c r="EYF19" s="209"/>
      <c r="EYG19" s="209"/>
      <c r="EYH19" s="209"/>
      <c r="EYI19" s="209"/>
      <c r="EYJ19" s="209"/>
      <c r="EYK19" s="209"/>
      <c r="EYL19" s="209"/>
      <c r="EYM19" s="209"/>
      <c r="EYN19" s="209"/>
      <c r="EYO19" s="209"/>
      <c r="EYP19" s="209"/>
      <c r="EYQ19" s="209"/>
      <c r="EYR19" s="209"/>
      <c r="EYS19" s="209"/>
      <c r="EYT19" s="209"/>
      <c r="EYU19" s="209"/>
      <c r="EYV19" s="209"/>
      <c r="EYW19" s="209"/>
      <c r="EYX19" s="209"/>
      <c r="EYY19" s="209"/>
      <c r="EYZ19" s="209"/>
      <c r="EZA19" s="209"/>
      <c r="EZB19" s="209"/>
      <c r="EZC19" s="209"/>
      <c r="EZD19" s="209"/>
      <c r="EZE19" s="209"/>
      <c r="EZF19" s="209"/>
      <c r="EZG19" s="209"/>
      <c r="EZH19" s="209"/>
      <c r="EZI19" s="209"/>
      <c r="EZJ19" s="209"/>
      <c r="EZK19" s="209"/>
      <c r="EZL19" s="209"/>
      <c r="EZM19" s="209"/>
      <c r="EZN19" s="209"/>
      <c r="EZO19" s="209"/>
      <c r="EZP19" s="209"/>
      <c r="EZQ19" s="209"/>
      <c r="EZR19" s="209"/>
      <c r="EZS19" s="209"/>
      <c r="EZT19" s="209"/>
      <c r="EZU19" s="209"/>
      <c r="EZV19" s="209"/>
      <c r="EZW19" s="209"/>
      <c r="EZX19" s="209"/>
      <c r="EZY19" s="209"/>
      <c r="EZZ19" s="209"/>
      <c r="FAA19" s="209"/>
      <c r="FAB19" s="209"/>
      <c r="FAC19" s="209"/>
      <c r="FAD19" s="209"/>
      <c r="FAE19" s="209"/>
      <c r="FAF19" s="209"/>
      <c r="FAG19" s="209"/>
      <c r="FAH19" s="209"/>
      <c r="FAI19" s="209"/>
      <c r="FAJ19" s="209"/>
      <c r="FAK19" s="209"/>
      <c r="FAL19" s="209"/>
      <c r="FAM19" s="209"/>
      <c r="FAN19" s="209"/>
      <c r="FAO19" s="209"/>
      <c r="FAP19" s="209"/>
      <c r="FAQ19" s="209"/>
      <c r="FAR19" s="209"/>
      <c r="FAS19" s="209"/>
      <c r="FAT19" s="209"/>
      <c r="FAU19" s="209"/>
      <c r="FAV19" s="209"/>
      <c r="FAW19" s="209"/>
      <c r="FAX19" s="209"/>
      <c r="FAY19" s="209"/>
      <c r="FAZ19" s="209"/>
      <c r="FBA19" s="209"/>
      <c r="FBB19" s="209"/>
      <c r="FBC19" s="209"/>
      <c r="FBD19" s="209"/>
      <c r="FBE19" s="209"/>
      <c r="FBF19" s="209"/>
      <c r="FBG19" s="209"/>
      <c r="FBH19" s="209"/>
      <c r="FBI19" s="209"/>
      <c r="FBJ19" s="209"/>
      <c r="FBK19" s="209"/>
      <c r="FBL19" s="209"/>
      <c r="FBM19" s="209"/>
      <c r="FBN19" s="209"/>
      <c r="FBO19" s="209"/>
      <c r="FBP19" s="209"/>
      <c r="FBQ19" s="209"/>
      <c r="FBR19" s="209"/>
      <c r="FBS19" s="209"/>
      <c r="FBT19" s="209"/>
      <c r="FBU19" s="209"/>
      <c r="FBV19" s="209"/>
      <c r="FBW19" s="209"/>
      <c r="FBX19" s="209"/>
      <c r="FBY19" s="209"/>
      <c r="FBZ19" s="209"/>
      <c r="FCA19" s="209"/>
      <c r="FCB19" s="209"/>
      <c r="FCC19" s="209"/>
      <c r="FCD19" s="209"/>
      <c r="FCE19" s="209"/>
      <c r="FCF19" s="209"/>
      <c r="FCG19" s="209"/>
      <c r="FCH19" s="209"/>
      <c r="FCI19" s="209"/>
      <c r="FCJ19" s="209"/>
      <c r="FCK19" s="209"/>
      <c r="FCL19" s="209"/>
      <c r="FCM19" s="209"/>
      <c r="FCN19" s="209"/>
      <c r="FCO19" s="209"/>
      <c r="FCP19" s="209"/>
      <c r="FCQ19" s="209"/>
      <c r="FCR19" s="209"/>
      <c r="FCS19" s="209"/>
      <c r="FCT19" s="209"/>
      <c r="FCU19" s="209"/>
      <c r="FCV19" s="209"/>
      <c r="FCW19" s="209"/>
      <c r="FCX19" s="209"/>
      <c r="FCY19" s="209"/>
      <c r="FCZ19" s="209"/>
      <c r="FDA19" s="209"/>
      <c r="FDB19" s="209"/>
      <c r="FDC19" s="209"/>
      <c r="FDD19" s="209"/>
      <c r="FDE19" s="209"/>
      <c r="FDF19" s="209"/>
      <c r="FDG19" s="209"/>
      <c r="FDH19" s="209"/>
      <c r="FDI19" s="209"/>
      <c r="FDJ19" s="209"/>
      <c r="FDK19" s="209"/>
      <c r="FDL19" s="209"/>
      <c r="FDM19" s="209"/>
      <c r="FDN19" s="209"/>
      <c r="FDO19" s="209"/>
      <c r="FDP19" s="209"/>
      <c r="FDQ19" s="209"/>
      <c r="FDR19" s="209"/>
      <c r="FDS19" s="209"/>
      <c r="FDT19" s="209"/>
      <c r="FDU19" s="209"/>
      <c r="FDV19" s="209"/>
      <c r="FDW19" s="209"/>
      <c r="FDX19" s="209"/>
      <c r="FDY19" s="209"/>
      <c r="FDZ19" s="209"/>
      <c r="FEA19" s="209"/>
      <c r="FEB19" s="209"/>
      <c r="FEC19" s="209"/>
      <c r="FED19" s="209"/>
      <c r="FEE19" s="209"/>
      <c r="FEF19" s="209"/>
      <c r="FEG19" s="209"/>
      <c r="FEH19" s="209"/>
      <c r="FEI19" s="209"/>
      <c r="FEJ19" s="209"/>
      <c r="FEK19" s="209"/>
      <c r="FEL19" s="209"/>
      <c r="FEM19" s="209"/>
      <c r="FEN19" s="209"/>
      <c r="FEO19" s="209"/>
      <c r="FEP19" s="209"/>
      <c r="FEQ19" s="209"/>
      <c r="FER19" s="209"/>
      <c r="FES19" s="209"/>
      <c r="FET19" s="209"/>
      <c r="FEU19" s="209"/>
      <c r="FEV19" s="209"/>
      <c r="FEW19" s="209"/>
      <c r="FEX19" s="209"/>
      <c r="FEY19" s="209"/>
      <c r="FEZ19" s="209"/>
      <c r="FFA19" s="209"/>
      <c r="FFB19" s="209"/>
      <c r="FFC19" s="209"/>
      <c r="FFD19" s="209"/>
      <c r="FFE19" s="209"/>
      <c r="FFF19" s="209"/>
      <c r="FFG19" s="209"/>
      <c r="FFH19" s="209"/>
      <c r="FFI19" s="209"/>
      <c r="FFJ19" s="209"/>
      <c r="FFK19" s="209"/>
      <c r="FFL19" s="209"/>
      <c r="FFM19" s="209"/>
      <c r="FFN19" s="209"/>
      <c r="FFO19" s="209"/>
      <c r="FFP19" s="209"/>
      <c r="FFQ19" s="209"/>
      <c r="FFR19" s="209"/>
      <c r="FFS19" s="209"/>
      <c r="FFT19" s="209"/>
      <c r="FFU19" s="209"/>
      <c r="FFV19" s="209"/>
      <c r="FFW19" s="209"/>
      <c r="FFX19" s="209"/>
      <c r="FFY19" s="209"/>
      <c r="FFZ19" s="209"/>
      <c r="FGA19" s="209"/>
      <c r="FGB19" s="209"/>
      <c r="FGC19" s="209"/>
      <c r="FGD19" s="209"/>
      <c r="FGE19" s="209"/>
      <c r="FGF19" s="209"/>
      <c r="FGG19" s="209"/>
      <c r="FGH19" s="209"/>
      <c r="FGI19" s="209"/>
      <c r="FGJ19" s="209"/>
      <c r="FGK19" s="209"/>
      <c r="FGL19" s="209"/>
      <c r="FGM19" s="209"/>
      <c r="FGN19" s="209"/>
      <c r="FGO19" s="209"/>
      <c r="FGP19" s="209"/>
      <c r="FGQ19" s="209"/>
      <c r="FGR19" s="209"/>
      <c r="FGS19" s="209"/>
      <c r="FGT19" s="209"/>
      <c r="FGU19" s="209"/>
      <c r="FGV19" s="209"/>
      <c r="FGW19" s="209"/>
      <c r="FGX19" s="209"/>
      <c r="FGY19" s="209"/>
      <c r="FGZ19" s="209"/>
      <c r="FHA19" s="209"/>
      <c r="FHB19" s="209"/>
      <c r="FHC19" s="209"/>
      <c r="FHD19" s="209"/>
      <c r="FHE19" s="209"/>
      <c r="FHF19" s="209"/>
      <c r="FHG19" s="209"/>
      <c r="FHH19" s="209"/>
      <c r="FHI19" s="209"/>
      <c r="FHJ19" s="209"/>
      <c r="FHK19" s="209"/>
      <c r="FHL19" s="209"/>
      <c r="FHM19" s="209"/>
      <c r="FHN19" s="209"/>
      <c r="FHO19" s="209"/>
      <c r="FHP19" s="209"/>
      <c r="FHQ19" s="209"/>
      <c r="FHR19" s="209"/>
      <c r="FHS19" s="209"/>
      <c r="FHT19" s="209"/>
      <c r="FHU19" s="209"/>
      <c r="FHV19" s="209"/>
      <c r="FHW19" s="209"/>
      <c r="FHX19" s="209"/>
      <c r="FHY19" s="209"/>
      <c r="FHZ19" s="209"/>
      <c r="FIA19" s="209"/>
      <c r="FIB19" s="209"/>
      <c r="FIC19" s="209"/>
      <c r="FID19" s="209"/>
      <c r="FIE19" s="209"/>
      <c r="FIF19" s="209"/>
      <c r="FIG19" s="209"/>
      <c r="FIH19" s="209"/>
      <c r="FII19" s="209"/>
      <c r="FIJ19" s="209"/>
      <c r="FIK19" s="209"/>
      <c r="FIL19" s="209"/>
      <c r="FIM19" s="209"/>
      <c r="FIN19" s="209"/>
      <c r="FIO19" s="209"/>
      <c r="FIP19" s="209"/>
      <c r="FIQ19" s="209"/>
      <c r="FIR19" s="209"/>
      <c r="FIS19" s="209"/>
      <c r="FIT19" s="209"/>
      <c r="FIU19" s="209"/>
      <c r="FIV19" s="209"/>
      <c r="FIW19" s="209"/>
      <c r="FIX19" s="209"/>
      <c r="FIY19" s="209"/>
      <c r="FIZ19" s="209"/>
      <c r="FJA19" s="209"/>
      <c r="FJB19" s="209"/>
      <c r="FJC19" s="209"/>
      <c r="FJD19" s="209"/>
      <c r="FJE19" s="209"/>
      <c r="FJF19" s="209"/>
      <c r="FJG19" s="209"/>
      <c r="FJH19" s="209"/>
      <c r="FJI19" s="209"/>
      <c r="FJJ19" s="209"/>
      <c r="FJK19" s="209"/>
      <c r="FJL19" s="209"/>
      <c r="FJM19" s="209"/>
      <c r="FJN19" s="209"/>
      <c r="FJO19" s="209"/>
      <c r="FJP19" s="209"/>
      <c r="FJQ19" s="209"/>
      <c r="FJR19" s="209"/>
      <c r="FJS19" s="209"/>
      <c r="FJT19" s="209"/>
      <c r="FJU19" s="209"/>
      <c r="FJV19" s="209"/>
      <c r="FJW19" s="209"/>
      <c r="FJX19" s="209"/>
      <c r="FJY19" s="209"/>
      <c r="FJZ19" s="209"/>
      <c r="FKA19" s="209"/>
      <c r="FKB19" s="209"/>
      <c r="FKC19" s="209"/>
      <c r="FKD19" s="209"/>
      <c r="FKE19" s="209"/>
      <c r="FKF19" s="209"/>
      <c r="FKG19" s="209"/>
      <c r="FKH19" s="209"/>
      <c r="FKI19" s="209"/>
      <c r="FKJ19" s="209"/>
      <c r="FKK19" s="209"/>
      <c r="FKL19" s="209"/>
      <c r="FKM19" s="209"/>
      <c r="FKN19" s="209"/>
      <c r="FKO19" s="209"/>
      <c r="FKP19" s="209"/>
      <c r="FKQ19" s="209"/>
      <c r="FKR19" s="209"/>
      <c r="FKS19" s="209"/>
      <c r="FKT19" s="209"/>
      <c r="FKU19" s="209"/>
      <c r="FKV19" s="209"/>
      <c r="FKW19" s="209"/>
      <c r="FKX19" s="209"/>
      <c r="FKY19" s="209"/>
      <c r="FKZ19" s="209"/>
      <c r="FLA19" s="209"/>
      <c r="FLB19" s="209"/>
      <c r="FLC19" s="209"/>
      <c r="FLD19" s="209"/>
      <c r="FLE19" s="209"/>
      <c r="FLF19" s="209"/>
      <c r="FLG19" s="209"/>
      <c r="FLH19" s="209"/>
      <c r="FLI19" s="209"/>
      <c r="FLJ19" s="209"/>
      <c r="FLK19" s="209"/>
      <c r="FLL19" s="209"/>
      <c r="FLM19" s="209"/>
      <c r="FLN19" s="209"/>
      <c r="FLO19" s="209"/>
      <c r="FLP19" s="209"/>
      <c r="FLQ19" s="209"/>
      <c r="FLR19" s="209"/>
      <c r="FLS19" s="209"/>
      <c r="FLT19" s="209"/>
      <c r="FLU19" s="209"/>
      <c r="FLV19" s="209"/>
      <c r="FLW19" s="209"/>
      <c r="FLX19" s="209"/>
      <c r="FLY19" s="209"/>
      <c r="FLZ19" s="209"/>
      <c r="FMA19" s="209"/>
      <c r="FMB19" s="209"/>
      <c r="FMC19" s="209"/>
      <c r="FMD19" s="209"/>
      <c r="FME19" s="209"/>
      <c r="FMF19" s="209"/>
      <c r="FMG19" s="209"/>
      <c r="FMH19" s="209"/>
      <c r="FMI19" s="209"/>
      <c r="FMJ19" s="209"/>
      <c r="FMK19" s="209"/>
      <c r="FML19" s="209"/>
      <c r="FMM19" s="209"/>
      <c r="FMN19" s="209"/>
      <c r="FMO19" s="209"/>
      <c r="FMP19" s="209"/>
      <c r="FMQ19" s="209"/>
      <c r="FMR19" s="209"/>
      <c r="FMS19" s="209"/>
      <c r="FMT19" s="209"/>
      <c r="FMU19" s="209"/>
      <c r="FMV19" s="209"/>
      <c r="FMW19" s="209"/>
      <c r="FMX19" s="209"/>
      <c r="FMY19" s="209"/>
      <c r="FMZ19" s="209"/>
      <c r="FNA19" s="209"/>
      <c r="FNB19" s="209"/>
      <c r="FNC19" s="209"/>
      <c r="FND19" s="209"/>
      <c r="FNE19" s="209"/>
      <c r="FNF19" s="209"/>
      <c r="FNG19" s="209"/>
      <c r="FNH19" s="209"/>
      <c r="FNI19" s="209"/>
      <c r="FNJ19" s="209"/>
      <c r="FNK19" s="209"/>
      <c r="FNL19" s="209"/>
      <c r="FNM19" s="209"/>
      <c r="FNN19" s="209"/>
      <c r="FNO19" s="209"/>
      <c r="FNP19" s="209"/>
      <c r="FNQ19" s="209"/>
      <c r="FNR19" s="209"/>
      <c r="FNS19" s="209"/>
      <c r="FNT19" s="209"/>
      <c r="FNU19" s="209"/>
      <c r="FNV19" s="209"/>
      <c r="FNW19" s="209"/>
      <c r="FNX19" s="209"/>
      <c r="FNY19" s="209"/>
      <c r="FNZ19" s="209"/>
      <c r="FOA19" s="209"/>
      <c r="FOB19" s="209"/>
      <c r="FOC19" s="209"/>
      <c r="FOD19" s="209"/>
      <c r="FOE19" s="209"/>
      <c r="FOF19" s="209"/>
      <c r="FOG19" s="209"/>
      <c r="FOH19" s="209"/>
      <c r="FOI19" s="209"/>
      <c r="FOJ19" s="209"/>
      <c r="FOK19" s="209"/>
      <c r="FOL19" s="209"/>
      <c r="FOM19" s="209"/>
      <c r="FON19" s="209"/>
      <c r="FOO19" s="209"/>
      <c r="FOP19" s="209"/>
      <c r="FOQ19" s="209"/>
      <c r="FOR19" s="209"/>
      <c r="FOS19" s="209"/>
      <c r="FOT19" s="209"/>
      <c r="FOU19" s="209"/>
      <c r="FOV19" s="209"/>
      <c r="FOW19" s="209"/>
      <c r="FOX19" s="209"/>
      <c r="FOY19" s="209"/>
      <c r="FOZ19" s="209"/>
      <c r="FPA19" s="209"/>
      <c r="FPB19" s="209"/>
      <c r="FPC19" s="209"/>
      <c r="FPD19" s="209"/>
      <c r="FPE19" s="209"/>
      <c r="FPF19" s="209"/>
      <c r="FPG19" s="209"/>
      <c r="FPH19" s="209"/>
      <c r="FPI19" s="209"/>
      <c r="FPJ19" s="209"/>
      <c r="FPK19" s="209"/>
      <c r="FPL19" s="209"/>
      <c r="FPM19" s="209"/>
      <c r="FPN19" s="209"/>
      <c r="FPO19" s="209"/>
      <c r="FPP19" s="209"/>
      <c r="FPQ19" s="209"/>
      <c r="FPR19" s="209"/>
      <c r="FPS19" s="209"/>
      <c r="FPT19" s="209"/>
      <c r="FPU19" s="209"/>
      <c r="FPV19" s="209"/>
      <c r="FPW19" s="209"/>
      <c r="FPX19" s="209"/>
      <c r="FPY19" s="209"/>
      <c r="FPZ19" s="209"/>
      <c r="FQA19" s="209"/>
      <c r="FQB19" s="209"/>
      <c r="FQC19" s="209"/>
      <c r="FQD19" s="209"/>
      <c r="FQE19" s="209"/>
      <c r="FQF19" s="209"/>
      <c r="FQG19" s="209"/>
      <c r="FQH19" s="209"/>
      <c r="FQI19" s="209"/>
      <c r="FQJ19" s="209"/>
      <c r="FQK19" s="209"/>
      <c r="FQL19" s="209"/>
      <c r="FQM19" s="209"/>
      <c r="FQN19" s="209"/>
      <c r="FQO19" s="209"/>
      <c r="FQP19" s="209"/>
      <c r="FQQ19" s="209"/>
      <c r="FQR19" s="209"/>
      <c r="FQS19" s="209"/>
      <c r="FQT19" s="209"/>
      <c r="FQU19" s="209"/>
      <c r="FQV19" s="209"/>
      <c r="FQW19" s="209"/>
      <c r="FQX19" s="209"/>
      <c r="FQY19" s="209"/>
      <c r="FQZ19" s="209"/>
      <c r="FRA19" s="209"/>
      <c r="FRB19" s="209"/>
      <c r="FRC19" s="209"/>
      <c r="FRD19" s="209"/>
      <c r="FRE19" s="209"/>
      <c r="FRF19" s="209"/>
      <c r="FRG19" s="209"/>
      <c r="FRH19" s="209"/>
      <c r="FRI19" s="209"/>
      <c r="FRJ19" s="209"/>
      <c r="FRK19" s="209"/>
      <c r="FRL19" s="209"/>
      <c r="FRM19" s="209"/>
      <c r="FRN19" s="209"/>
      <c r="FRO19" s="209"/>
      <c r="FRP19" s="209"/>
      <c r="FRQ19" s="209"/>
      <c r="FRR19" s="209"/>
      <c r="FRS19" s="209"/>
      <c r="FRT19" s="209"/>
      <c r="FRU19" s="209"/>
      <c r="FRV19" s="209"/>
      <c r="FRW19" s="209"/>
      <c r="FRX19" s="209"/>
      <c r="FRY19" s="209"/>
      <c r="FRZ19" s="209"/>
      <c r="FSA19" s="209"/>
      <c r="FSB19" s="209"/>
      <c r="FSC19" s="209"/>
      <c r="FSD19" s="209"/>
      <c r="FSE19" s="209"/>
      <c r="FSF19" s="209"/>
      <c r="FSG19" s="209"/>
      <c r="FSH19" s="209"/>
      <c r="FSI19" s="209"/>
      <c r="FSJ19" s="209"/>
      <c r="FSK19" s="209"/>
      <c r="FSL19" s="209"/>
      <c r="FSM19" s="209"/>
      <c r="FSN19" s="209"/>
      <c r="FSO19" s="209"/>
      <c r="FSP19" s="209"/>
      <c r="FSQ19" s="209"/>
      <c r="FSR19" s="209"/>
      <c r="FSS19" s="209"/>
      <c r="FST19" s="209"/>
      <c r="FSU19" s="209"/>
      <c r="FSV19" s="209"/>
      <c r="FSW19" s="209"/>
      <c r="FSX19" s="209"/>
      <c r="FSY19" s="209"/>
      <c r="FSZ19" s="209"/>
      <c r="FTA19" s="209"/>
      <c r="FTB19" s="209"/>
      <c r="FTC19" s="209"/>
      <c r="FTD19" s="209"/>
      <c r="FTE19" s="209"/>
      <c r="FTF19" s="209"/>
      <c r="FTG19" s="209"/>
      <c r="FTH19" s="209"/>
      <c r="FTI19" s="209"/>
      <c r="FTJ19" s="209"/>
      <c r="FTK19" s="209"/>
      <c r="FTL19" s="209"/>
      <c r="FTM19" s="209"/>
      <c r="FTN19" s="209"/>
      <c r="FTO19" s="209"/>
      <c r="FTP19" s="209"/>
      <c r="FTQ19" s="209"/>
      <c r="FTR19" s="209"/>
      <c r="FTS19" s="209"/>
      <c r="FTT19" s="209"/>
      <c r="FTU19" s="209"/>
      <c r="FTV19" s="209"/>
      <c r="FTW19" s="209"/>
      <c r="FTX19" s="209"/>
      <c r="FTY19" s="209"/>
      <c r="FTZ19" s="209"/>
      <c r="FUA19" s="209"/>
      <c r="FUB19" s="209"/>
      <c r="FUC19" s="209"/>
      <c r="FUD19" s="209"/>
      <c r="FUE19" s="209"/>
      <c r="FUF19" s="209"/>
      <c r="FUG19" s="209"/>
      <c r="FUH19" s="209"/>
      <c r="FUI19" s="209"/>
      <c r="FUJ19" s="209"/>
      <c r="FUK19" s="209"/>
      <c r="FUL19" s="209"/>
      <c r="FUM19" s="209"/>
      <c r="FUN19" s="209"/>
      <c r="FUO19" s="209"/>
      <c r="FUP19" s="209"/>
      <c r="FUQ19" s="209"/>
      <c r="FUR19" s="209"/>
      <c r="FUS19" s="209"/>
      <c r="FUT19" s="209"/>
      <c r="FUU19" s="209"/>
      <c r="FUV19" s="209"/>
      <c r="FUW19" s="209"/>
      <c r="FUX19" s="209"/>
      <c r="FUY19" s="209"/>
      <c r="FUZ19" s="209"/>
      <c r="FVA19" s="209"/>
      <c r="FVB19" s="209"/>
      <c r="FVC19" s="209"/>
      <c r="FVD19" s="209"/>
      <c r="FVE19" s="209"/>
      <c r="FVF19" s="209"/>
      <c r="FVG19" s="209"/>
      <c r="FVH19" s="209"/>
      <c r="FVI19" s="209"/>
      <c r="FVJ19" s="209"/>
      <c r="FVK19" s="209"/>
      <c r="FVL19" s="209"/>
      <c r="FVM19" s="209"/>
      <c r="FVN19" s="209"/>
      <c r="FVO19" s="209"/>
      <c r="FVP19" s="209"/>
      <c r="FVQ19" s="209"/>
      <c r="FVR19" s="209"/>
      <c r="FVS19" s="209"/>
      <c r="FVT19" s="209"/>
      <c r="FVU19" s="209"/>
      <c r="FVV19" s="209"/>
      <c r="FVW19" s="209"/>
      <c r="FVX19" s="209"/>
      <c r="FVY19" s="209"/>
      <c r="FVZ19" s="209"/>
      <c r="FWA19" s="209"/>
      <c r="FWB19" s="209"/>
      <c r="FWC19" s="209"/>
      <c r="FWD19" s="209"/>
      <c r="FWE19" s="209"/>
      <c r="FWF19" s="209"/>
      <c r="FWG19" s="209"/>
      <c r="FWH19" s="209"/>
      <c r="FWI19" s="209"/>
      <c r="FWJ19" s="209"/>
      <c r="FWK19" s="209"/>
      <c r="FWL19" s="209"/>
      <c r="FWM19" s="209"/>
      <c r="FWN19" s="209"/>
      <c r="FWO19" s="209"/>
      <c r="FWP19" s="209"/>
      <c r="FWQ19" s="209"/>
      <c r="FWR19" s="209"/>
      <c r="FWS19" s="209"/>
      <c r="FWT19" s="209"/>
      <c r="FWU19" s="209"/>
      <c r="FWV19" s="209"/>
      <c r="FWW19" s="209"/>
      <c r="FWX19" s="209"/>
      <c r="FWY19" s="209"/>
      <c r="FWZ19" s="209"/>
      <c r="FXA19" s="209"/>
      <c r="FXB19" s="209"/>
      <c r="FXC19" s="209"/>
      <c r="FXD19" s="209"/>
      <c r="FXE19" s="209"/>
      <c r="FXF19" s="209"/>
      <c r="FXG19" s="209"/>
      <c r="FXH19" s="209"/>
      <c r="FXI19" s="209"/>
      <c r="FXJ19" s="209"/>
      <c r="FXK19" s="209"/>
      <c r="FXL19" s="209"/>
      <c r="FXM19" s="209"/>
      <c r="FXN19" s="209"/>
      <c r="FXO19" s="209"/>
      <c r="FXP19" s="209"/>
      <c r="FXQ19" s="209"/>
      <c r="FXR19" s="209"/>
      <c r="FXS19" s="209"/>
      <c r="FXT19" s="209"/>
      <c r="FXU19" s="209"/>
      <c r="FXV19" s="209"/>
      <c r="FXW19" s="209"/>
      <c r="FXX19" s="209"/>
      <c r="FXY19" s="209"/>
      <c r="FXZ19" s="209"/>
      <c r="FYA19" s="209"/>
      <c r="FYB19" s="209"/>
      <c r="FYC19" s="209"/>
      <c r="FYD19" s="209"/>
      <c r="FYE19" s="209"/>
      <c r="FYF19" s="209"/>
      <c r="FYG19" s="209"/>
      <c r="FYH19" s="209"/>
      <c r="FYI19" s="209"/>
      <c r="FYJ19" s="209"/>
      <c r="FYK19" s="209"/>
      <c r="FYL19" s="209"/>
      <c r="FYM19" s="209"/>
      <c r="FYN19" s="209"/>
      <c r="FYO19" s="209"/>
      <c r="FYP19" s="209"/>
      <c r="FYQ19" s="209"/>
      <c r="FYR19" s="209"/>
      <c r="FYS19" s="209"/>
      <c r="FYT19" s="209"/>
      <c r="FYU19" s="209"/>
      <c r="FYV19" s="209"/>
      <c r="FYW19" s="209"/>
      <c r="FYX19" s="209"/>
      <c r="FYY19" s="209"/>
      <c r="FYZ19" s="209"/>
      <c r="FZA19" s="209"/>
      <c r="FZB19" s="209"/>
      <c r="FZC19" s="209"/>
      <c r="FZD19" s="209"/>
      <c r="FZE19" s="209"/>
      <c r="FZF19" s="209"/>
      <c r="FZG19" s="209"/>
      <c r="FZH19" s="209"/>
      <c r="FZI19" s="209"/>
      <c r="FZJ19" s="209"/>
      <c r="FZK19" s="209"/>
      <c r="FZL19" s="209"/>
      <c r="FZM19" s="209"/>
      <c r="FZN19" s="209"/>
      <c r="FZO19" s="209"/>
      <c r="FZP19" s="209"/>
      <c r="FZQ19" s="209"/>
      <c r="FZR19" s="209"/>
      <c r="FZS19" s="209"/>
      <c r="FZT19" s="209"/>
      <c r="FZU19" s="209"/>
      <c r="FZV19" s="209"/>
      <c r="FZW19" s="209"/>
      <c r="FZX19" s="209"/>
      <c r="FZY19" s="209"/>
      <c r="FZZ19" s="209"/>
      <c r="GAA19" s="209"/>
      <c r="GAB19" s="209"/>
      <c r="GAC19" s="209"/>
      <c r="GAD19" s="209"/>
      <c r="GAE19" s="209"/>
      <c r="GAF19" s="209"/>
      <c r="GAG19" s="209"/>
      <c r="GAH19" s="209"/>
      <c r="GAI19" s="209"/>
      <c r="GAJ19" s="209"/>
      <c r="GAK19" s="209"/>
      <c r="GAL19" s="209"/>
      <c r="GAM19" s="209"/>
      <c r="GAN19" s="209"/>
      <c r="GAO19" s="209"/>
      <c r="GAP19" s="209"/>
      <c r="GAQ19" s="209"/>
      <c r="GAR19" s="209"/>
      <c r="GAS19" s="209"/>
      <c r="GAT19" s="209"/>
      <c r="GAU19" s="209"/>
      <c r="GAV19" s="209"/>
      <c r="GAW19" s="209"/>
      <c r="GAX19" s="209"/>
      <c r="GAY19" s="209"/>
      <c r="GAZ19" s="209"/>
      <c r="GBA19" s="209"/>
      <c r="GBB19" s="209"/>
      <c r="GBC19" s="209"/>
      <c r="GBD19" s="209"/>
      <c r="GBE19" s="209"/>
      <c r="GBF19" s="209"/>
      <c r="GBG19" s="209"/>
      <c r="GBH19" s="209"/>
      <c r="GBI19" s="209"/>
      <c r="GBJ19" s="209"/>
      <c r="GBK19" s="209"/>
      <c r="GBL19" s="209"/>
      <c r="GBM19" s="209"/>
      <c r="GBN19" s="209"/>
      <c r="GBO19" s="209"/>
      <c r="GBP19" s="209"/>
      <c r="GBQ19" s="209"/>
      <c r="GBR19" s="209"/>
      <c r="GBS19" s="209"/>
      <c r="GBT19" s="209"/>
      <c r="GBU19" s="209"/>
      <c r="GBV19" s="209"/>
      <c r="GBW19" s="209"/>
      <c r="GBX19" s="209"/>
      <c r="GBY19" s="209"/>
      <c r="GBZ19" s="209"/>
      <c r="GCA19" s="209"/>
      <c r="GCB19" s="209"/>
      <c r="GCC19" s="209"/>
      <c r="GCD19" s="209"/>
      <c r="GCE19" s="209"/>
      <c r="GCF19" s="209"/>
      <c r="GCG19" s="209"/>
      <c r="GCH19" s="209"/>
      <c r="GCI19" s="209"/>
      <c r="GCJ19" s="209"/>
      <c r="GCK19" s="209"/>
      <c r="GCL19" s="209"/>
      <c r="GCM19" s="209"/>
      <c r="GCN19" s="209"/>
      <c r="GCO19" s="209"/>
      <c r="GCP19" s="209"/>
      <c r="GCQ19" s="209"/>
      <c r="GCR19" s="209"/>
      <c r="GCS19" s="209"/>
      <c r="GCT19" s="209"/>
      <c r="GCU19" s="209"/>
      <c r="GCV19" s="209"/>
      <c r="GCW19" s="209"/>
      <c r="GCX19" s="209"/>
      <c r="GCY19" s="209"/>
      <c r="GCZ19" s="209"/>
      <c r="GDA19" s="209"/>
      <c r="GDB19" s="209"/>
      <c r="GDC19" s="209"/>
      <c r="GDD19" s="209"/>
      <c r="GDE19" s="209"/>
      <c r="GDF19" s="209"/>
      <c r="GDG19" s="209"/>
      <c r="GDH19" s="209"/>
      <c r="GDI19" s="209"/>
      <c r="GDJ19" s="209"/>
      <c r="GDK19" s="209"/>
      <c r="GDL19" s="209"/>
      <c r="GDM19" s="209"/>
      <c r="GDN19" s="209"/>
      <c r="GDO19" s="209"/>
      <c r="GDP19" s="209"/>
      <c r="GDQ19" s="209"/>
      <c r="GDR19" s="209"/>
      <c r="GDS19" s="209"/>
      <c r="GDT19" s="209"/>
      <c r="GDU19" s="209"/>
      <c r="GDV19" s="209"/>
      <c r="GDW19" s="209"/>
      <c r="GDX19" s="209"/>
      <c r="GDY19" s="209"/>
      <c r="GDZ19" s="209"/>
      <c r="GEA19" s="209"/>
      <c r="GEB19" s="209"/>
      <c r="GEC19" s="209"/>
      <c r="GED19" s="209"/>
      <c r="GEE19" s="209"/>
      <c r="GEF19" s="209"/>
      <c r="GEG19" s="209"/>
      <c r="GEH19" s="209"/>
      <c r="GEI19" s="209"/>
      <c r="GEJ19" s="209"/>
      <c r="GEK19" s="209"/>
      <c r="GEL19" s="209"/>
      <c r="GEM19" s="209"/>
      <c r="GEN19" s="209"/>
      <c r="GEO19" s="209"/>
      <c r="GEP19" s="209"/>
      <c r="GEQ19" s="209"/>
      <c r="GER19" s="209"/>
      <c r="GES19" s="209"/>
      <c r="GET19" s="209"/>
      <c r="GEU19" s="209"/>
      <c r="GEV19" s="209"/>
      <c r="GEW19" s="209"/>
      <c r="GEX19" s="209"/>
      <c r="GEY19" s="209"/>
      <c r="GEZ19" s="209"/>
      <c r="GFA19" s="209"/>
      <c r="GFB19" s="209"/>
      <c r="GFC19" s="209"/>
      <c r="GFD19" s="209"/>
      <c r="GFE19" s="209"/>
      <c r="GFF19" s="209"/>
      <c r="GFG19" s="209"/>
      <c r="GFH19" s="209"/>
      <c r="GFI19" s="209"/>
      <c r="GFJ19" s="209"/>
      <c r="GFK19" s="209"/>
      <c r="GFL19" s="209"/>
      <c r="GFM19" s="209"/>
      <c r="GFN19" s="209"/>
      <c r="GFO19" s="209"/>
      <c r="GFP19" s="209"/>
      <c r="GFQ19" s="209"/>
      <c r="GFR19" s="209"/>
      <c r="GFS19" s="209"/>
      <c r="GFT19" s="209"/>
      <c r="GFU19" s="209"/>
      <c r="GFV19" s="209"/>
      <c r="GFW19" s="209"/>
      <c r="GFX19" s="209"/>
      <c r="GFY19" s="209"/>
      <c r="GFZ19" s="209"/>
      <c r="GGA19" s="209"/>
      <c r="GGB19" s="209"/>
      <c r="GGC19" s="209"/>
      <c r="GGD19" s="209"/>
      <c r="GGE19" s="209"/>
      <c r="GGF19" s="209"/>
      <c r="GGG19" s="209"/>
      <c r="GGH19" s="209"/>
      <c r="GGI19" s="209"/>
      <c r="GGJ19" s="209"/>
      <c r="GGK19" s="209"/>
      <c r="GGL19" s="209"/>
      <c r="GGM19" s="209"/>
      <c r="GGN19" s="209"/>
      <c r="GGO19" s="209"/>
      <c r="GGP19" s="209"/>
      <c r="GGQ19" s="209"/>
      <c r="GGR19" s="209"/>
      <c r="GGS19" s="209"/>
      <c r="GGT19" s="209"/>
      <c r="GGU19" s="209"/>
      <c r="GGV19" s="209"/>
      <c r="GGW19" s="209"/>
      <c r="GGX19" s="209"/>
      <c r="GGY19" s="209"/>
      <c r="GGZ19" s="209"/>
      <c r="GHA19" s="209"/>
      <c r="GHB19" s="209"/>
      <c r="GHC19" s="209"/>
      <c r="GHD19" s="209"/>
      <c r="GHE19" s="209"/>
      <c r="GHF19" s="209"/>
      <c r="GHG19" s="209"/>
      <c r="GHH19" s="209"/>
      <c r="GHI19" s="209"/>
      <c r="GHJ19" s="209"/>
      <c r="GHK19" s="209"/>
      <c r="GHL19" s="209"/>
      <c r="GHM19" s="209"/>
      <c r="GHN19" s="209"/>
      <c r="GHO19" s="209"/>
      <c r="GHP19" s="209"/>
      <c r="GHQ19" s="209"/>
      <c r="GHR19" s="209"/>
      <c r="GHS19" s="209"/>
      <c r="GHT19" s="209"/>
      <c r="GHU19" s="209"/>
      <c r="GHV19" s="209"/>
      <c r="GHW19" s="209"/>
      <c r="GHX19" s="209"/>
      <c r="GHY19" s="209"/>
      <c r="GHZ19" s="209"/>
      <c r="GIA19" s="209"/>
      <c r="GIB19" s="209"/>
      <c r="GIC19" s="209"/>
      <c r="GID19" s="209"/>
      <c r="GIE19" s="209"/>
      <c r="GIF19" s="209"/>
      <c r="GIG19" s="209"/>
      <c r="GIH19" s="209"/>
      <c r="GII19" s="209"/>
      <c r="GIJ19" s="209"/>
      <c r="GIK19" s="209"/>
      <c r="GIL19" s="209"/>
      <c r="GIM19" s="209"/>
      <c r="GIN19" s="209"/>
      <c r="GIO19" s="209"/>
      <c r="GIP19" s="209"/>
      <c r="GIQ19" s="209"/>
      <c r="GIR19" s="209"/>
      <c r="GIS19" s="209"/>
      <c r="GIT19" s="209"/>
      <c r="GIU19" s="209"/>
      <c r="GIV19" s="209"/>
      <c r="GIW19" s="209"/>
      <c r="GIX19" s="209"/>
      <c r="GIY19" s="209"/>
      <c r="GIZ19" s="209"/>
      <c r="GJA19" s="209"/>
      <c r="GJB19" s="209"/>
      <c r="GJC19" s="209"/>
      <c r="GJD19" s="209"/>
      <c r="GJE19" s="209"/>
      <c r="GJF19" s="209"/>
      <c r="GJG19" s="209"/>
      <c r="GJH19" s="209"/>
      <c r="GJI19" s="209"/>
      <c r="GJJ19" s="209"/>
      <c r="GJK19" s="209"/>
      <c r="GJL19" s="209"/>
      <c r="GJM19" s="209"/>
      <c r="GJN19" s="209"/>
      <c r="GJO19" s="209"/>
      <c r="GJP19" s="209"/>
      <c r="GJQ19" s="209"/>
      <c r="GJR19" s="209"/>
      <c r="GJS19" s="209"/>
      <c r="GJT19" s="209"/>
      <c r="GJU19" s="209"/>
      <c r="GJV19" s="209"/>
      <c r="GJW19" s="209"/>
      <c r="GJX19" s="209"/>
      <c r="GJY19" s="209"/>
      <c r="GJZ19" s="209"/>
      <c r="GKA19" s="209"/>
      <c r="GKB19" s="209"/>
      <c r="GKC19" s="209"/>
      <c r="GKD19" s="209"/>
      <c r="GKE19" s="209"/>
      <c r="GKF19" s="209"/>
      <c r="GKG19" s="209"/>
      <c r="GKH19" s="209"/>
      <c r="GKI19" s="209"/>
      <c r="GKJ19" s="209"/>
      <c r="GKK19" s="209"/>
      <c r="GKL19" s="209"/>
      <c r="GKM19" s="209"/>
      <c r="GKN19" s="209"/>
      <c r="GKO19" s="209"/>
      <c r="GKP19" s="209"/>
      <c r="GKQ19" s="209"/>
      <c r="GKR19" s="209"/>
      <c r="GKS19" s="209"/>
      <c r="GKT19" s="209"/>
      <c r="GKU19" s="209"/>
      <c r="GKV19" s="209"/>
      <c r="GKW19" s="209"/>
      <c r="GKX19" s="209"/>
      <c r="GKY19" s="209"/>
      <c r="GKZ19" s="209"/>
      <c r="GLA19" s="209"/>
      <c r="GLB19" s="209"/>
      <c r="GLC19" s="209"/>
      <c r="GLD19" s="209"/>
      <c r="GLE19" s="209"/>
      <c r="GLF19" s="209"/>
      <c r="GLG19" s="209"/>
      <c r="GLH19" s="209"/>
      <c r="GLI19" s="209"/>
      <c r="GLJ19" s="209"/>
      <c r="GLK19" s="209"/>
      <c r="GLL19" s="209"/>
      <c r="GLM19" s="209"/>
      <c r="GLN19" s="209"/>
      <c r="GLO19" s="209"/>
      <c r="GLP19" s="209"/>
      <c r="GLQ19" s="209"/>
      <c r="GLR19" s="209"/>
      <c r="GLS19" s="209"/>
      <c r="GLT19" s="209"/>
      <c r="GLU19" s="209"/>
      <c r="GLV19" s="209"/>
      <c r="GLW19" s="209"/>
      <c r="GLX19" s="209"/>
      <c r="GLY19" s="209"/>
      <c r="GLZ19" s="209"/>
      <c r="GMA19" s="209"/>
      <c r="GMB19" s="209"/>
      <c r="GMC19" s="209"/>
      <c r="GMD19" s="209"/>
      <c r="GME19" s="209"/>
      <c r="GMF19" s="209"/>
      <c r="GMG19" s="209"/>
      <c r="GMH19" s="209"/>
      <c r="GMI19" s="209"/>
      <c r="GMJ19" s="209"/>
      <c r="GMK19" s="209"/>
      <c r="GML19" s="209"/>
      <c r="GMM19" s="209"/>
      <c r="GMN19" s="209"/>
      <c r="GMO19" s="209"/>
      <c r="GMP19" s="209"/>
      <c r="GMQ19" s="209"/>
      <c r="GMR19" s="209"/>
      <c r="GMS19" s="209"/>
      <c r="GMT19" s="209"/>
      <c r="GMU19" s="209"/>
      <c r="GMV19" s="209"/>
      <c r="GMW19" s="209"/>
      <c r="GMX19" s="209"/>
      <c r="GMY19" s="209"/>
      <c r="GMZ19" s="209"/>
      <c r="GNA19" s="209"/>
      <c r="GNB19" s="209"/>
      <c r="GNC19" s="209"/>
      <c r="GND19" s="209"/>
      <c r="GNE19" s="209"/>
      <c r="GNF19" s="209"/>
      <c r="GNG19" s="209"/>
      <c r="GNH19" s="209"/>
      <c r="GNI19" s="209"/>
      <c r="GNJ19" s="209"/>
      <c r="GNK19" s="209"/>
      <c r="GNL19" s="209"/>
      <c r="GNM19" s="209"/>
      <c r="GNN19" s="209"/>
      <c r="GNO19" s="209"/>
      <c r="GNP19" s="209"/>
      <c r="GNQ19" s="209"/>
      <c r="GNR19" s="209"/>
      <c r="GNS19" s="209"/>
      <c r="GNT19" s="209"/>
      <c r="GNU19" s="209"/>
      <c r="GNV19" s="209"/>
      <c r="GNW19" s="209"/>
      <c r="GNX19" s="209"/>
      <c r="GNY19" s="209"/>
      <c r="GNZ19" s="209"/>
      <c r="GOA19" s="209"/>
      <c r="GOB19" s="209"/>
      <c r="GOC19" s="209"/>
      <c r="GOD19" s="209"/>
      <c r="GOE19" s="209"/>
      <c r="GOF19" s="209"/>
      <c r="GOG19" s="209"/>
      <c r="GOH19" s="209"/>
      <c r="GOI19" s="209"/>
      <c r="GOJ19" s="209"/>
      <c r="GOK19" s="209"/>
      <c r="GOL19" s="209"/>
      <c r="GOM19" s="209"/>
      <c r="GON19" s="209"/>
      <c r="GOO19" s="209"/>
      <c r="GOP19" s="209"/>
      <c r="GOQ19" s="209"/>
      <c r="GOR19" s="209"/>
      <c r="GOS19" s="209"/>
      <c r="GOT19" s="209"/>
      <c r="GOU19" s="209"/>
      <c r="GOV19" s="209"/>
      <c r="GOW19" s="209"/>
      <c r="GOX19" s="209"/>
      <c r="GOY19" s="209"/>
      <c r="GOZ19" s="209"/>
      <c r="GPA19" s="209"/>
      <c r="GPB19" s="209"/>
      <c r="GPC19" s="209"/>
      <c r="GPD19" s="209"/>
      <c r="GPE19" s="209"/>
      <c r="GPF19" s="209"/>
      <c r="GPG19" s="209"/>
      <c r="GPH19" s="209"/>
      <c r="GPI19" s="209"/>
      <c r="GPJ19" s="209"/>
      <c r="GPK19" s="209"/>
      <c r="GPL19" s="209"/>
      <c r="GPM19" s="209"/>
      <c r="GPN19" s="209"/>
      <c r="GPO19" s="209"/>
      <c r="GPP19" s="209"/>
      <c r="GPQ19" s="209"/>
      <c r="GPR19" s="209"/>
      <c r="GPS19" s="209"/>
      <c r="GPT19" s="209"/>
      <c r="GPU19" s="209"/>
      <c r="GPV19" s="209"/>
      <c r="GPW19" s="209"/>
      <c r="GPX19" s="209"/>
      <c r="GPY19" s="209"/>
      <c r="GPZ19" s="209"/>
      <c r="GQA19" s="209"/>
      <c r="GQB19" s="209"/>
      <c r="GQC19" s="209"/>
      <c r="GQD19" s="209"/>
      <c r="GQE19" s="209"/>
      <c r="GQF19" s="209"/>
      <c r="GQG19" s="209"/>
      <c r="GQH19" s="209"/>
      <c r="GQI19" s="209"/>
      <c r="GQJ19" s="209"/>
      <c r="GQK19" s="209"/>
      <c r="GQL19" s="209"/>
      <c r="GQM19" s="209"/>
      <c r="GQN19" s="209"/>
      <c r="GQO19" s="209"/>
      <c r="GQP19" s="209"/>
      <c r="GQQ19" s="209"/>
      <c r="GQR19" s="209"/>
      <c r="GQS19" s="209"/>
      <c r="GQT19" s="209"/>
      <c r="GQU19" s="209"/>
      <c r="GQV19" s="209"/>
      <c r="GQW19" s="209"/>
      <c r="GQX19" s="209"/>
      <c r="GQY19" s="209"/>
      <c r="GQZ19" s="209"/>
      <c r="GRA19" s="209"/>
      <c r="GRB19" s="209"/>
      <c r="GRC19" s="209"/>
      <c r="GRD19" s="209"/>
      <c r="GRE19" s="209"/>
      <c r="GRF19" s="209"/>
      <c r="GRG19" s="209"/>
      <c r="GRH19" s="209"/>
      <c r="GRI19" s="209"/>
      <c r="GRJ19" s="209"/>
      <c r="GRK19" s="209"/>
      <c r="GRL19" s="209"/>
      <c r="GRM19" s="209"/>
      <c r="GRN19" s="209"/>
      <c r="GRO19" s="209"/>
      <c r="GRP19" s="209"/>
      <c r="GRQ19" s="209"/>
      <c r="GRR19" s="209"/>
      <c r="GRS19" s="209"/>
      <c r="GRT19" s="209"/>
      <c r="GRU19" s="209"/>
      <c r="GRV19" s="209"/>
      <c r="GRW19" s="209"/>
      <c r="GRX19" s="209"/>
      <c r="GRY19" s="209"/>
      <c r="GRZ19" s="209"/>
      <c r="GSA19" s="209"/>
      <c r="GSB19" s="209"/>
      <c r="GSC19" s="209"/>
      <c r="GSD19" s="209"/>
      <c r="GSE19" s="209"/>
      <c r="GSF19" s="209"/>
      <c r="GSG19" s="209"/>
      <c r="GSH19" s="209"/>
      <c r="GSI19" s="209"/>
      <c r="GSJ19" s="209"/>
      <c r="GSK19" s="209"/>
      <c r="GSL19" s="209"/>
      <c r="GSM19" s="209"/>
      <c r="GSN19" s="209"/>
      <c r="GSO19" s="209"/>
      <c r="GSP19" s="209"/>
      <c r="GSQ19" s="209"/>
      <c r="GSR19" s="209"/>
      <c r="GSS19" s="209"/>
      <c r="GST19" s="209"/>
      <c r="GSU19" s="209"/>
      <c r="GSV19" s="209"/>
      <c r="GSW19" s="209"/>
      <c r="GSX19" s="209"/>
      <c r="GSY19" s="209"/>
      <c r="GSZ19" s="209"/>
      <c r="GTA19" s="209"/>
      <c r="GTB19" s="209"/>
      <c r="GTC19" s="209"/>
      <c r="GTD19" s="209"/>
      <c r="GTE19" s="209"/>
      <c r="GTF19" s="209"/>
      <c r="GTG19" s="209"/>
      <c r="GTH19" s="209"/>
      <c r="GTI19" s="209"/>
      <c r="GTJ19" s="209"/>
      <c r="GTK19" s="209"/>
      <c r="GTL19" s="209"/>
      <c r="GTM19" s="209"/>
      <c r="GTN19" s="209"/>
      <c r="GTO19" s="209"/>
      <c r="GTP19" s="209"/>
      <c r="GTQ19" s="209"/>
      <c r="GTR19" s="209"/>
      <c r="GTS19" s="209"/>
      <c r="GTT19" s="209"/>
      <c r="GTU19" s="209"/>
      <c r="GTV19" s="209"/>
      <c r="GTW19" s="209"/>
      <c r="GTX19" s="209"/>
      <c r="GTY19" s="209"/>
      <c r="GTZ19" s="209"/>
      <c r="GUA19" s="209"/>
      <c r="GUB19" s="209"/>
      <c r="GUC19" s="209"/>
      <c r="GUD19" s="209"/>
      <c r="GUE19" s="209"/>
      <c r="GUF19" s="209"/>
      <c r="GUG19" s="209"/>
      <c r="GUH19" s="209"/>
      <c r="GUI19" s="209"/>
      <c r="GUJ19" s="209"/>
      <c r="GUK19" s="209"/>
      <c r="GUL19" s="209"/>
      <c r="GUM19" s="209"/>
      <c r="GUN19" s="209"/>
      <c r="GUO19" s="209"/>
      <c r="GUP19" s="209"/>
      <c r="GUQ19" s="209"/>
      <c r="GUR19" s="209"/>
      <c r="GUS19" s="209"/>
      <c r="GUT19" s="209"/>
      <c r="GUU19" s="209"/>
      <c r="GUV19" s="209"/>
      <c r="GUW19" s="209"/>
      <c r="GUX19" s="209"/>
      <c r="GUY19" s="209"/>
      <c r="GUZ19" s="209"/>
      <c r="GVA19" s="209"/>
      <c r="GVB19" s="209"/>
      <c r="GVC19" s="209"/>
      <c r="GVD19" s="209"/>
      <c r="GVE19" s="209"/>
      <c r="GVF19" s="209"/>
      <c r="GVG19" s="209"/>
      <c r="GVH19" s="209"/>
      <c r="GVI19" s="209"/>
      <c r="GVJ19" s="209"/>
      <c r="GVK19" s="209"/>
      <c r="GVL19" s="209"/>
      <c r="GVM19" s="209"/>
      <c r="GVN19" s="209"/>
      <c r="GVO19" s="209"/>
      <c r="GVP19" s="209"/>
      <c r="GVQ19" s="209"/>
      <c r="GVR19" s="209"/>
      <c r="GVS19" s="209"/>
      <c r="GVT19" s="209"/>
      <c r="GVU19" s="209"/>
      <c r="GVV19" s="209"/>
      <c r="GVW19" s="209"/>
      <c r="GVX19" s="209"/>
      <c r="GVY19" s="209"/>
      <c r="GVZ19" s="209"/>
      <c r="GWA19" s="209"/>
      <c r="GWB19" s="209"/>
      <c r="GWC19" s="209"/>
      <c r="GWD19" s="209"/>
      <c r="GWE19" s="209"/>
      <c r="GWF19" s="209"/>
      <c r="GWG19" s="209"/>
      <c r="GWH19" s="209"/>
      <c r="GWI19" s="209"/>
      <c r="GWJ19" s="209"/>
      <c r="GWK19" s="209"/>
      <c r="GWL19" s="209"/>
      <c r="GWM19" s="209"/>
      <c r="GWN19" s="209"/>
      <c r="GWO19" s="209"/>
      <c r="GWP19" s="209"/>
      <c r="GWQ19" s="209"/>
      <c r="GWR19" s="209"/>
      <c r="GWS19" s="209"/>
      <c r="GWT19" s="209"/>
      <c r="GWU19" s="209"/>
      <c r="GWV19" s="209"/>
      <c r="GWW19" s="209"/>
      <c r="GWX19" s="209"/>
      <c r="GWY19" s="209"/>
      <c r="GWZ19" s="209"/>
      <c r="GXA19" s="209"/>
      <c r="GXB19" s="209"/>
      <c r="GXC19" s="209"/>
      <c r="GXD19" s="209"/>
      <c r="GXE19" s="209"/>
      <c r="GXF19" s="209"/>
      <c r="GXG19" s="209"/>
      <c r="GXH19" s="209"/>
      <c r="GXI19" s="209"/>
      <c r="GXJ19" s="209"/>
      <c r="GXK19" s="209"/>
      <c r="GXL19" s="209"/>
      <c r="GXM19" s="209"/>
      <c r="GXN19" s="209"/>
      <c r="GXO19" s="209"/>
      <c r="GXP19" s="209"/>
      <c r="GXQ19" s="209"/>
      <c r="GXR19" s="209"/>
      <c r="GXS19" s="209"/>
      <c r="GXT19" s="209"/>
      <c r="GXU19" s="209"/>
      <c r="GXV19" s="209"/>
      <c r="GXW19" s="209"/>
      <c r="GXX19" s="209"/>
      <c r="GXY19" s="209"/>
      <c r="GXZ19" s="209"/>
      <c r="GYA19" s="209"/>
      <c r="GYB19" s="209"/>
      <c r="GYC19" s="209"/>
      <c r="GYD19" s="209"/>
      <c r="GYE19" s="209"/>
      <c r="GYF19" s="209"/>
      <c r="GYG19" s="209"/>
      <c r="GYH19" s="209"/>
      <c r="GYI19" s="209"/>
      <c r="GYJ19" s="209"/>
      <c r="GYK19" s="209"/>
      <c r="GYL19" s="209"/>
      <c r="GYM19" s="209"/>
      <c r="GYN19" s="209"/>
      <c r="GYO19" s="209"/>
      <c r="GYP19" s="209"/>
      <c r="GYQ19" s="209"/>
      <c r="GYR19" s="209"/>
      <c r="GYS19" s="209"/>
      <c r="GYT19" s="209"/>
      <c r="GYU19" s="209"/>
      <c r="GYV19" s="209"/>
      <c r="GYW19" s="209"/>
      <c r="GYX19" s="209"/>
      <c r="GYY19" s="209"/>
      <c r="GYZ19" s="209"/>
      <c r="GZA19" s="209"/>
      <c r="GZB19" s="209"/>
      <c r="GZC19" s="209"/>
      <c r="GZD19" s="209"/>
      <c r="GZE19" s="209"/>
      <c r="GZF19" s="209"/>
      <c r="GZG19" s="209"/>
      <c r="GZH19" s="209"/>
      <c r="GZI19" s="209"/>
      <c r="GZJ19" s="209"/>
      <c r="GZK19" s="209"/>
      <c r="GZL19" s="209"/>
      <c r="GZM19" s="209"/>
      <c r="GZN19" s="209"/>
      <c r="GZO19" s="209"/>
      <c r="GZP19" s="209"/>
      <c r="GZQ19" s="209"/>
      <c r="GZR19" s="209"/>
      <c r="GZS19" s="209"/>
      <c r="GZT19" s="209"/>
      <c r="GZU19" s="209"/>
      <c r="GZV19" s="209"/>
      <c r="GZW19" s="209"/>
      <c r="GZX19" s="209"/>
      <c r="GZY19" s="209"/>
      <c r="GZZ19" s="209"/>
      <c r="HAA19" s="209"/>
      <c r="HAB19" s="209"/>
      <c r="HAC19" s="209"/>
      <c r="HAD19" s="209"/>
      <c r="HAE19" s="209"/>
      <c r="HAF19" s="209"/>
      <c r="HAG19" s="209"/>
      <c r="HAH19" s="209"/>
      <c r="HAI19" s="209"/>
      <c r="HAJ19" s="209"/>
      <c r="HAK19" s="209"/>
      <c r="HAL19" s="209"/>
      <c r="HAM19" s="209"/>
      <c r="HAN19" s="209"/>
      <c r="HAO19" s="209"/>
      <c r="HAP19" s="209"/>
      <c r="HAQ19" s="209"/>
      <c r="HAR19" s="209"/>
      <c r="HAS19" s="209"/>
      <c r="HAT19" s="209"/>
      <c r="HAU19" s="209"/>
      <c r="HAV19" s="209"/>
      <c r="HAW19" s="209"/>
      <c r="HAX19" s="209"/>
      <c r="HAY19" s="209"/>
      <c r="HAZ19" s="209"/>
      <c r="HBA19" s="209"/>
      <c r="HBB19" s="209"/>
      <c r="HBC19" s="209"/>
      <c r="HBD19" s="209"/>
      <c r="HBE19" s="209"/>
      <c r="HBF19" s="209"/>
      <c r="HBG19" s="209"/>
      <c r="HBH19" s="209"/>
      <c r="HBI19" s="209"/>
      <c r="HBJ19" s="209"/>
      <c r="HBK19" s="209"/>
      <c r="HBL19" s="209"/>
      <c r="HBM19" s="209"/>
      <c r="HBN19" s="209"/>
      <c r="HBO19" s="209"/>
      <c r="HBP19" s="209"/>
      <c r="HBQ19" s="209"/>
      <c r="HBR19" s="209"/>
      <c r="HBS19" s="209"/>
      <c r="HBT19" s="209"/>
      <c r="HBU19" s="209"/>
      <c r="HBV19" s="209"/>
      <c r="HBW19" s="209"/>
      <c r="HBX19" s="209"/>
      <c r="HBY19" s="209"/>
      <c r="HBZ19" s="209"/>
      <c r="HCA19" s="209"/>
      <c r="HCB19" s="209"/>
      <c r="HCC19" s="209"/>
      <c r="HCD19" s="209"/>
      <c r="HCE19" s="209"/>
      <c r="HCF19" s="209"/>
      <c r="HCG19" s="209"/>
      <c r="HCH19" s="209"/>
      <c r="HCI19" s="209"/>
      <c r="HCJ19" s="209"/>
      <c r="HCK19" s="209"/>
      <c r="HCL19" s="209"/>
      <c r="HCM19" s="209"/>
      <c r="HCN19" s="209"/>
      <c r="HCO19" s="209"/>
      <c r="HCP19" s="209"/>
      <c r="HCQ19" s="209"/>
      <c r="HCR19" s="209"/>
      <c r="HCS19" s="209"/>
      <c r="HCT19" s="209"/>
      <c r="HCU19" s="209"/>
      <c r="HCV19" s="209"/>
      <c r="HCW19" s="209"/>
      <c r="HCX19" s="209"/>
      <c r="HCY19" s="209"/>
      <c r="HCZ19" s="209"/>
      <c r="HDA19" s="209"/>
      <c r="HDB19" s="209"/>
      <c r="HDC19" s="209"/>
      <c r="HDD19" s="209"/>
      <c r="HDE19" s="209"/>
      <c r="HDF19" s="209"/>
      <c r="HDG19" s="209"/>
      <c r="HDH19" s="209"/>
      <c r="HDI19" s="209"/>
      <c r="HDJ19" s="209"/>
      <c r="HDK19" s="209"/>
      <c r="HDL19" s="209"/>
      <c r="HDM19" s="209"/>
      <c r="HDN19" s="209"/>
      <c r="HDO19" s="209"/>
      <c r="HDP19" s="209"/>
      <c r="HDQ19" s="209"/>
      <c r="HDR19" s="209"/>
      <c r="HDS19" s="209"/>
      <c r="HDT19" s="209"/>
      <c r="HDU19" s="209"/>
      <c r="HDV19" s="209"/>
      <c r="HDW19" s="209"/>
      <c r="HDX19" s="209"/>
      <c r="HDY19" s="209"/>
      <c r="HDZ19" s="209"/>
      <c r="HEA19" s="209"/>
      <c r="HEB19" s="209"/>
      <c r="HEC19" s="209"/>
      <c r="HED19" s="209"/>
      <c r="HEE19" s="209"/>
      <c r="HEF19" s="209"/>
      <c r="HEG19" s="209"/>
      <c r="HEH19" s="209"/>
      <c r="HEI19" s="209"/>
      <c r="HEJ19" s="209"/>
      <c r="HEK19" s="209"/>
      <c r="HEL19" s="209"/>
      <c r="HEM19" s="209"/>
      <c r="HEN19" s="209"/>
      <c r="HEO19" s="209"/>
      <c r="HEP19" s="209"/>
      <c r="HEQ19" s="209"/>
      <c r="HER19" s="209"/>
      <c r="HES19" s="209"/>
      <c r="HET19" s="209"/>
      <c r="HEU19" s="209"/>
      <c r="HEV19" s="209"/>
      <c r="HEW19" s="209"/>
      <c r="HEX19" s="209"/>
      <c r="HEY19" s="209"/>
      <c r="HEZ19" s="209"/>
      <c r="HFA19" s="209"/>
      <c r="HFB19" s="209"/>
      <c r="HFC19" s="209"/>
      <c r="HFD19" s="209"/>
      <c r="HFE19" s="209"/>
      <c r="HFF19" s="209"/>
      <c r="HFG19" s="209"/>
      <c r="HFH19" s="209"/>
      <c r="HFI19" s="209"/>
      <c r="HFJ19" s="209"/>
      <c r="HFK19" s="209"/>
      <c r="HFL19" s="209"/>
      <c r="HFM19" s="209"/>
      <c r="HFN19" s="209"/>
      <c r="HFO19" s="209"/>
      <c r="HFP19" s="209"/>
      <c r="HFQ19" s="209"/>
      <c r="HFR19" s="209"/>
      <c r="HFS19" s="209"/>
      <c r="HFT19" s="209"/>
      <c r="HFU19" s="209"/>
      <c r="HFV19" s="209"/>
      <c r="HFW19" s="209"/>
      <c r="HFX19" s="209"/>
      <c r="HFY19" s="209"/>
      <c r="HFZ19" s="209"/>
      <c r="HGA19" s="209"/>
      <c r="HGB19" s="209"/>
      <c r="HGC19" s="209"/>
      <c r="HGD19" s="209"/>
      <c r="HGE19" s="209"/>
      <c r="HGF19" s="209"/>
      <c r="HGG19" s="209"/>
      <c r="HGH19" s="209"/>
      <c r="HGI19" s="209"/>
      <c r="HGJ19" s="209"/>
      <c r="HGK19" s="209"/>
      <c r="HGL19" s="209"/>
      <c r="HGM19" s="209"/>
      <c r="HGN19" s="209"/>
      <c r="HGO19" s="209"/>
      <c r="HGP19" s="209"/>
      <c r="HGQ19" s="209"/>
      <c r="HGR19" s="209"/>
      <c r="HGS19" s="209"/>
      <c r="HGT19" s="209"/>
      <c r="HGU19" s="209"/>
      <c r="HGV19" s="209"/>
      <c r="HGW19" s="209"/>
      <c r="HGX19" s="209"/>
      <c r="HGY19" s="209"/>
      <c r="HGZ19" s="209"/>
      <c r="HHA19" s="209"/>
      <c r="HHB19" s="209"/>
      <c r="HHC19" s="209"/>
      <c r="HHD19" s="209"/>
      <c r="HHE19" s="209"/>
      <c r="HHF19" s="209"/>
      <c r="HHG19" s="209"/>
      <c r="HHH19" s="209"/>
      <c r="HHI19" s="209"/>
      <c r="HHJ19" s="209"/>
      <c r="HHK19" s="209"/>
      <c r="HHL19" s="209"/>
      <c r="HHM19" s="209"/>
      <c r="HHN19" s="209"/>
      <c r="HHO19" s="209"/>
      <c r="HHP19" s="209"/>
      <c r="HHQ19" s="209"/>
      <c r="HHR19" s="209"/>
      <c r="HHS19" s="209"/>
      <c r="HHT19" s="209"/>
      <c r="HHU19" s="209"/>
      <c r="HHV19" s="209"/>
      <c r="HHW19" s="209"/>
      <c r="HHX19" s="209"/>
      <c r="HHY19" s="209"/>
      <c r="HHZ19" s="209"/>
      <c r="HIA19" s="209"/>
      <c r="HIB19" s="209"/>
      <c r="HIC19" s="209"/>
      <c r="HID19" s="209"/>
      <c r="HIE19" s="209"/>
      <c r="HIF19" s="209"/>
      <c r="HIG19" s="209"/>
      <c r="HIH19" s="209"/>
      <c r="HII19" s="209"/>
      <c r="HIJ19" s="209"/>
      <c r="HIK19" s="209"/>
      <c r="HIL19" s="209"/>
      <c r="HIM19" s="209"/>
      <c r="HIN19" s="209"/>
      <c r="HIO19" s="209"/>
      <c r="HIP19" s="209"/>
      <c r="HIQ19" s="209"/>
      <c r="HIR19" s="209"/>
      <c r="HIS19" s="209"/>
      <c r="HIT19" s="209"/>
      <c r="HIU19" s="209"/>
      <c r="HIV19" s="209"/>
      <c r="HIW19" s="209"/>
      <c r="HIX19" s="209"/>
      <c r="HIY19" s="209"/>
      <c r="HIZ19" s="209"/>
      <c r="HJA19" s="209"/>
      <c r="HJB19" s="209"/>
      <c r="HJC19" s="209"/>
      <c r="HJD19" s="209"/>
      <c r="HJE19" s="209"/>
      <c r="HJF19" s="209"/>
      <c r="HJG19" s="209"/>
      <c r="HJH19" s="209"/>
      <c r="HJI19" s="209"/>
      <c r="HJJ19" s="209"/>
      <c r="HJK19" s="209"/>
      <c r="HJL19" s="209"/>
      <c r="HJM19" s="209"/>
      <c r="HJN19" s="209"/>
      <c r="HJO19" s="209"/>
      <c r="HJP19" s="209"/>
      <c r="HJQ19" s="209"/>
      <c r="HJR19" s="209"/>
      <c r="HJS19" s="209"/>
      <c r="HJT19" s="209"/>
      <c r="HJU19" s="209"/>
      <c r="HJV19" s="209"/>
      <c r="HJW19" s="209"/>
      <c r="HJX19" s="209"/>
      <c r="HJY19" s="209"/>
      <c r="HJZ19" s="209"/>
      <c r="HKA19" s="209"/>
      <c r="HKB19" s="209"/>
      <c r="HKC19" s="209"/>
      <c r="HKD19" s="209"/>
      <c r="HKE19" s="209"/>
      <c r="HKF19" s="209"/>
      <c r="HKG19" s="209"/>
      <c r="HKH19" s="209"/>
      <c r="HKI19" s="209"/>
      <c r="HKJ19" s="209"/>
      <c r="HKK19" s="209"/>
      <c r="HKL19" s="209"/>
      <c r="HKM19" s="209"/>
      <c r="HKN19" s="209"/>
      <c r="HKO19" s="209"/>
      <c r="HKP19" s="209"/>
      <c r="HKQ19" s="209"/>
      <c r="HKR19" s="209"/>
      <c r="HKS19" s="209"/>
      <c r="HKT19" s="209"/>
      <c r="HKU19" s="209"/>
      <c r="HKV19" s="209"/>
      <c r="HKW19" s="209"/>
      <c r="HKX19" s="209"/>
      <c r="HKY19" s="209"/>
      <c r="HKZ19" s="209"/>
      <c r="HLA19" s="209"/>
      <c r="HLB19" s="209"/>
      <c r="HLC19" s="209"/>
      <c r="HLD19" s="209"/>
      <c r="HLE19" s="209"/>
      <c r="HLF19" s="209"/>
      <c r="HLG19" s="209"/>
      <c r="HLH19" s="209"/>
      <c r="HLI19" s="209"/>
      <c r="HLJ19" s="209"/>
      <c r="HLK19" s="209"/>
      <c r="HLL19" s="209"/>
      <c r="HLM19" s="209"/>
      <c r="HLN19" s="209"/>
      <c r="HLO19" s="209"/>
      <c r="HLP19" s="209"/>
      <c r="HLQ19" s="209"/>
      <c r="HLR19" s="209"/>
      <c r="HLS19" s="209"/>
      <c r="HLT19" s="209"/>
      <c r="HLU19" s="209"/>
      <c r="HLV19" s="209"/>
      <c r="HLW19" s="209"/>
      <c r="HLX19" s="209"/>
      <c r="HLY19" s="209"/>
      <c r="HLZ19" s="209"/>
      <c r="HMA19" s="209"/>
      <c r="HMB19" s="209"/>
      <c r="HMC19" s="209"/>
      <c r="HMD19" s="209"/>
      <c r="HME19" s="209"/>
      <c r="HMF19" s="209"/>
      <c r="HMG19" s="209"/>
      <c r="HMH19" s="209"/>
      <c r="HMI19" s="209"/>
      <c r="HMJ19" s="209"/>
      <c r="HMK19" s="209"/>
      <c r="HML19" s="209"/>
      <c r="HMM19" s="209"/>
      <c r="HMN19" s="209"/>
      <c r="HMO19" s="209"/>
      <c r="HMP19" s="209"/>
      <c r="HMQ19" s="209"/>
      <c r="HMR19" s="209"/>
      <c r="HMS19" s="209"/>
      <c r="HMT19" s="209"/>
      <c r="HMU19" s="209"/>
      <c r="HMV19" s="209"/>
      <c r="HMW19" s="209"/>
      <c r="HMX19" s="209"/>
      <c r="HMY19" s="209"/>
      <c r="HMZ19" s="209"/>
      <c r="HNA19" s="209"/>
      <c r="HNB19" s="209"/>
      <c r="HNC19" s="209"/>
      <c r="HND19" s="209"/>
      <c r="HNE19" s="209"/>
      <c r="HNF19" s="209"/>
      <c r="HNG19" s="209"/>
      <c r="HNH19" s="209"/>
      <c r="HNI19" s="209"/>
      <c r="HNJ19" s="209"/>
      <c r="HNK19" s="209"/>
      <c r="HNL19" s="209"/>
      <c r="HNM19" s="209"/>
      <c r="HNN19" s="209"/>
      <c r="HNO19" s="209"/>
      <c r="HNP19" s="209"/>
      <c r="HNQ19" s="209"/>
      <c r="HNR19" s="209"/>
      <c r="HNS19" s="209"/>
      <c r="HNT19" s="209"/>
      <c r="HNU19" s="209"/>
      <c r="HNV19" s="209"/>
      <c r="HNW19" s="209"/>
      <c r="HNX19" s="209"/>
      <c r="HNY19" s="209"/>
      <c r="HNZ19" s="209"/>
      <c r="HOA19" s="209"/>
      <c r="HOB19" s="209"/>
      <c r="HOC19" s="209"/>
      <c r="HOD19" s="209"/>
      <c r="HOE19" s="209"/>
      <c r="HOF19" s="209"/>
      <c r="HOG19" s="209"/>
      <c r="HOH19" s="209"/>
      <c r="HOI19" s="209"/>
      <c r="HOJ19" s="209"/>
      <c r="HOK19" s="209"/>
      <c r="HOL19" s="209"/>
      <c r="HOM19" s="209"/>
      <c r="HON19" s="209"/>
      <c r="HOO19" s="209"/>
      <c r="HOP19" s="209"/>
      <c r="HOQ19" s="209"/>
      <c r="HOR19" s="209"/>
      <c r="HOS19" s="209"/>
      <c r="HOT19" s="209"/>
      <c r="HOU19" s="209"/>
      <c r="HOV19" s="209"/>
      <c r="HOW19" s="209"/>
      <c r="HOX19" s="209"/>
      <c r="HOY19" s="209"/>
      <c r="HOZ19" s="209"/>
      <c r="HPA19" s="209"/>
      <c r="HPB19" s="209"/>
      <c r="HPC19" s="209"/>
      <c r="HPD19" s="209"/>
      <c r="HPE19" s="209"/>
      <c r="HPF19" s="209"/>
      <c r="HPG19" s="209"/>
      <c r="HPH19" s="209"/>
      <c r="HPI19" s="209"/>
      <c r="HPJ19" s="209"/>
      <c r="HPK19" s="209"/>
      <c r="HPL19" s="209"/>
      <c r="HPM19" s="209"/>
      <c r="HPN19" s="209"/>
      <c r="HPO19" s="209"/>
      <c r="HPP19" s="209"/>
      <c r="HPQ19" s="209"/>
      <c r="HPR19" s="209"/>
      <c r="HPS19" s="209"/>
      <c r="HPT19" s="209"/>
      <c r="HPU19" s="209"/>
      <c r="HPV19" s="209"/>
      <c r="HPW19" s="209"/>
      <c r="HPX19" s="209"/>
      <c r="HPY19" s="209"/>
      <c r="HPZ19" s="209"/>
      <c r="HQA19" s="209"/>
      <c r="HQB19" s="209"/>
      <c r="HQC19" s="209"/>
      <c r="HQD19" s="209"/>
      <c r="HQE19" s="209"/>
      <c r="HQF19" s="209"/>
      <c r="HQG19" s="209"/>
      <c r="HQH19" s="209"/>
      <c r="HQI19" s="209"/>
      <c r="HQJ19" s="209"/>
      <c r="HQK19" s="209"/>
      <c r="HQL19" s="209"/>
      <c r="HQM19" s="209"/>
      <c r="HQN19" s="209"/>
      <c r="HQO19" s="209"/>
      <c r="HQP19" s="209"/>
      <c r="HQQ19" s="209"/>
      <c r="HQR19" s="209"/>
      <c r="HQS19" s="209"/>
      <c r="HQT19" s="209"/>
      <c r="HQU19" s="209"/>
      <c r="HQV19" s="209"/>
      <c r="HQW19" s="209"/>
      <c r="HQX19" s="209"/>
      <c r="HQY19" s="209"/>
      <c r="HQZ19" s="209"/>
      <c r="HRA19" s="209"/>
      <c r="HRB19" s="209"/>
      <c r="HRC19" s="209"/>
      <c r="HRD19" s="209"/>
      <c r="HRE19" s="209"/>
      <c r="HRF19" s="209"/>
      <c r="HRG19" s="209"/>
      <c r="HRH19" s="209"/>
      <c r="HRI19" s="209"/>
      <c r="HRJ19" s="209"/>
      <c r="HRK19" s="209"/>
      <c r="HRL19" s="209"/>
      <c r="HRM19" s="209"/>
      <c r="HRN19" s="209"/>
      <c r="HRO19" s="209"/>
      <c r="HRP19" s="209"/>
      <c r="HRQ19" s="209"/>
      <c r="HRR19" s="209"/>
      <c r="HRS19" s="209"/>
      <c r="HRT19" s="209"/>
      <c r="HRU19" s="209"/>
      <c r="HRV19" s="209"/>
      <c r="HRW19" s="209"/>
      <c r="HRX19" s="209"/>
      <c r="HRY19" s="209"/>
      <c r="HRZ19" s="209"/>
      <c r="HSA19" s="209"/>
      <c r="HSB19" s="209"/>
      <c r="HSC19" s="209"/>
      <c r="HSD19" s="209"/>
      <c r="HSE19" s="209"/>
      <c r="HSF19" s="209"/>
      <c r="HSG19" s="209"/>
      <c r="HSH19" s="209"/>
      <c r="HSI19" s="209"/>
      <c r="HSJ19" s="209"/>
      <c r="HSK19" s="209"/>
      <c r="HSL19" s="209"/>
      <c r="HSM19" s="209"/>
      <c r="HSN19" s="209"/>
      <c r="HSO19" s="209"/>
      <c r="HSP19" s="209"/>
      <c r="HSQ19" s="209"/>
      <c r="HSR19" s="209"/>
      <c r="HSS19" s="209"/>
      <c r="HST19" s="209"/>
      <c r="HSU19" s="209"/>
      <c r="HSV19" s="209"/>
      <c r="HSW19" s="209"/>
      <c r="HSX19" s="209"/>
      <c r="HSY19" s="209"/>
      <c r="HSZ19" s="209"/>
      <c r="HTA19" s="209"/>
      <c r="HTB19" s="209"/>
      <c r="HTC19" s="209"/>
      <c r="HTD19" s="209"/>
      <c r="HTE19" s="209"/>
      <c r="HTF19" s="209"/>
      <c r="HTG19" s="209"/>
      <c r="HTH19" s="209"/>
      <c r="HTI19" s="209"/>
      <c r="HTJ19" s="209"/>
      <c r="HTK19" s="209"/>
      <c r="HTL19" s="209"/>
      <c r="HTM19" s="209"/>
      <c r="HTN19" s="209"/>
      <c r="HTO19" s="209"/>
      <c r="HTP19" s="209"/>
      <c r="HTQ19" s="209"/>
      <c r="HTR19" s="209"/>
      <c r="HTS19" s="209"/>
      <c r="HTT19" s="209"/>
      <c r="HTU19" s="209"/>
      <c r="HTV19" s="209"/>
      <c r="HTW19" s="209"/>
      <c r="HTX19" s="209"/>
      <c r="HTY19" s="209"/>
      <c r="HTZ19" s="209"/>
      <c r="HUA19" s="209"/>
      <c r="HUB19" s="209"/>
      <c r="HUC19" s="209"/>
      <c r="HUD19" s="209"/>
      <c r="HUE19" s="209"/>
      <c r="HUF19" s="209"/>
      <c r="HUG19" s="209"/>
      <c r="HUH19" s="209"/>
      <c r="HUI19" s="209"/>
      <c r="HUJ19" s="209"/>
      <c r="HUK19" s="209"/>
      <c r="HUL19" s="209"/>
      <c r="HUM19" s="209"/>
      <c r="HUN19" s="209"/>
      <c r="HUO19" s="209"/>
      <c r="HUP19" s="209"/>
      <c r="HUQ19" s="209"/>
      <c r="HUR19" s="209"/>
      <c r="HUS19" s="209"/>
      <c r="HUT19" s="209"/>
      <c r="HUU19" s="209"/>
      <c r="HUV19" s="209"/>
      <c r="HUW19" s="209"/>
      <c r="HUX19" s="209"/>
      <c r="HUY19" s="209"/>
      <c r="HUZ19" s="209"/>
      <c r="HVA19" s="209"/>
      <c r="HVB19" s="209"/>
      <c r="HVC19" s="209"/>
      <c r="HVD19" s="209"/>
      <c r="HVE19" s="209"/>
      <c r="HVF19" s="209"/>
      <c r="HVG19" s="209"/>
      <c r="HVH19" s="209"/>
      <c r="HVI19" s="209"/>
      <c r="HVJ19" s="209"/>
      <c r="HVK19" s="209"/>
      <c r="HVL19" s="209"/>
      <c r="HVM19" s="209"/>
      <c r="HVN19" s="209"/>
      <c r="HVO19" s="209"/>
      <c r="HVP19" s="209"/>
      <c r="HVQ19" s="209"/>
      <c r="HVR19" s="209"/>
      <c r="HVS19" s="209"/>
      <c r="HVT19" s="209"/>
      <c r="HVU19" s="209"/>
      <c r="HVV19" s="209"/>
      <c r="HVW19" s="209"/>
      <c r="HVX19" s="209"/>
      <c r="HVY19" s="209"/>
      <c r="HVZ19" s="209"/>
      <c r="HWA19" s="209"/>
      <c r="HWB19" s="209"/>
      <c r="HWC19" s="209"/>
      <c r="HWD19" s="209"/>
      <c r="HWE19" s="209"/>
      <c r="HWF19" s="209"/>
      <c r="HWG19" s="209"/>
      <c r="HWH19" s="209"/>
      <c r="HWI19" s="209"/>
      <c r="HWJ19" s="209"/>
      <c r="HWK19" s="209"/>
      <c r="HWL19" s="209"/>
      <c r="HWM19" s="209"/>
      <c r="HWN19" s="209"/>
      <c r="HWO19" s="209"/>
      <c r="HWP19" s="209"/>
      <c r="HWQ19" s="209"/>
      <c r="HWR19" s="209"/>
      <c r="HWS19" s="209"/>
      <c r="HWT19" s="209"/>
      <c r="HWU19" s="209"/>
      <c r="HWV19" s="209"/>
      <c r="HWW19" s="209"/>
      <c r="HWX19" s="209"/>
      <c r="HWY19" s="209"/>
      <c r="HWZ19" s="209"/>
      <c r="HXA19" s="209"/>
      <c r="HXB19" s="209"/>
      <c r="HXC19" s="209"/>
      <c r="HXD19" s="209"/>
      <c r="HXE19" s="209"/>
      <c r="HXF19" s="209"/>
      <c r="HXG19" s="209"/>
      <c r="HXH19" s="209"/>
      <c r="HXI19" s="209"/>
      <c r="HXJ19" s="209"/>
      <c r="HXK19" s="209"/>
      <c r="HXL19" s="209"/>
      <c r="HXM19" s="209"/>
      <c r="HXN19" s="209"/>
      <c r="HXO19" s="209"/>
      <c r="HXP19" s="209"/>
      <c r="HXQ19" s="209"/>
      <c r="HXR19" s="209"/>
      <c r="HXS19" s="209"/>
      <c r="HXT19" s="209"/>
      <c r="HXU19" s="209"/>
      <c r="HXV19" s="209"/>
      <c r="HXW19" s="209"/>
      <c r="HXX19" s="209"/>
      <c r="HXY19" s="209"/>
      <c r="HXZ19" s="209"/>
      <c r="HYA19" s="209"/>
      <c r="HYB19" s="209"/>
      <c r="HYC19" s="209"/>
      <c r="HYD19" s="209"/>
      <c r="HYE19" s="209"/>
      <c r="HYF19" s="209"/>
      <c r="HYG19" s="209"/>
      <c r="HYH19" s="209"/>
      <c r="HYI19" s="209"/>
      <c r="HYJ19" s="209"/>
      <c r="HYK19" s="209"/>
      <c r="HYL19" s="209"/>
      <c r="HYM19" s="209"/>
      <c r="HYN19" s="209"/>
      <c r="HYO19" s="209"/>
      <c r="HYP19" s="209"/>
      <c r="HYQ19" s="209"/>
      <c r="HYR19" s="209"/>
      <c r="HYS19" s="209"/>
      <c r="HYT19" s="209"/>
      <c r="HYU19" s="209"/>
      <c r="HYV19" s="209"/>
      <c r="HYW19" s="209"/>
      <c r="HYX19" s="209"/>
      <c r="HYY19" s="209"/>
      <c r="HYZ19" s="209"/>
      <c r="HZA19" s="209"/>
      <c r="HZB19" s="209"/>
      <c r="HZC19" s="209"/>
      <c r="HZD19" s="209"/>
      <c r="HZE19" s="209"/>
      <c r="HZF19" s="209"/>
      <c r="HZG19" s="209"/>
      <c r="HZH19" s="209"/>
      <c r="HZI19" s="209"/>
      <c r="HZJ19" s="209"/>
      <c r="HZK19" s="209"/>
      <c r="HZL19" s="209"/>
      <c r="HZM19" s="209"/>
      <c r="HZN19" s="209"/>
      <c r="HZO19" s="209"/>
      <c r="HZP19" s="209"/>
      <c r="HZQ19" s="209"/>
      <c r="HZR19" s="209"/>
      <c r="HZS19" s="209"/>
      <c r="HZT19" s="209"/>
      <c r="HZU19" s="209"/>
      <c r="HZV19" s="209"/>
      <c r="HZW19" s="209"/>
      <c r="HZX19" s="209"/>
      <c r="HZY19" s="209"/>
      <c r="HZZ19" s="209"/>
      <c r="IAA19" s="209"/>
      <c r="IAB19" s="209"/>
      <c r="IAC19" s="209"/>
      <c r="IAD19" s="209"/>
      <c r="IAE19" s="209"/>
      <c r="IAF19" s="209"/>
      <c r="IAG19" s="209"/>
      <c r="IAH19" s="209"/>
      <c r="IAI19" s="209"/>
      <c r="IAJ19" s="209"/>
      <c r="IAK19" s="209"/>
      <c r="IAL19" s="209"/>
      <c r="IAM19" s="209"/>
      <c r="IAN19" s="209"/>
      <c r="IAO19" s="209"/>
      <c r="IAP19" s="209"/>
      <c r="IAQ19" s="209"/>
      <c r="IAR19" s="209"/>
      <c r="IAS19" s="209"/>
      <c r="IAT19" s="209"/>
      <c r="IAU19" s="209"/>
      <c r="IAV19" s="209"/>
      <c r="IAW19" s="209"/>
      <c r="IAX19" s="209"/>
      <c r="IAY19" s="209"/>
      <c r="IAZ19" s="209"/>
      <c r="IBA19" s="209"/>
      <c r="IBB19" s="209"/>
      <c r="IBC19" s="209"/>
      <c r="IBD19" s="209"/>
      <c r="IBE19" s="209"/>
      <c r="IBF19" s="209"/>
      <c r="IBG19" s="209"/>
      <c r="IBH19" s="209"/>
      <c r="IBI19" s="209"/>
      <c r="IBJ19" s="209"/>
      <c r="IBK19" s="209"/>
      <c r="IBL19" s="209"/>
      <c r="IBM19" s="209"/>
      <c r="IBN19" s="209"/>
      <c r="IBO19" s="209"/>
      <c r="IBP19" s="209"/>
      <c r="IBQ19" s="209"/>
      <c r="IBR19" s="209"/>
      <c r="IBS19" s="209"/>
      <c r="IBT19" s="209"/>
      <c r="IBU19" s="209"/>
      <c r="IBV19" s="209"/>
      <c r="IBW19" s="209"/>
      <c r="IBX19" s="209"/>
      <c r="IBY19" s="209"/>
      <c r="IBZ19" s="209"/>
      <c r="ICA19" s="209"/>
      <c r="ICB19" s="209"/>
      <c r="ICC19" s="209"/>
      <c r="ICD19" s="209"/>
      <c r="ICE19" s="209"/>
      <c r="ICF19" s="209"/>
      <c r="ICG19" s="209"/>
      <c r="ICH19" s="209"/>
      <c r="ICI19" s="209"/>
      <c r="ICJ19" s="209"/>
      <c r="ICK19" s="209"/>
      <c r="ICL19" s="209"/>
      <c r="ICM19" s="209"/>
      <c r="ICN19" s="209"/>
      <c r="ICO19" s="209"/>
      <c r="ICP19" s="209"/>
      <c r="ICQ19" s="209"/>
      <c r="ICR19" s="209"/>
      <c r="ICS19" s="209"/>
      <c r="ICT19" s="209"/>
      <c r="ICU19" s="209"/>
      <c r="ICV19" s="209"/>
      <c r="ICW19" s="209"/>
      <c r="ICX19" s="209"/>
      <c r="ICY19" s="209"/>
      <c r="ICZ19" s="209"/>
      <c r="IDA19" s="209"/>
      <c r="IDB19" s="209"/>
      <c r="IDC19" s="209"/>
      <c r="IDD19" s="209"/>
      <c r="IDE19" s="209"/>
      <c r="IDF19" s="209"/>
      <c r="IDG19" s="209"/>
      <c r="IDH19" s="209"/>
      <c r="IDI19" s="209"/>
      <c r="IDJ19" s="209"/>
      <c r="IDK19" s="209"/>
      <c r="IDL19" s="209"/>
      <c r="IDM19" s="209"/>
      <c r="IDN19" s="209"/>
      <c r="IDO19" s="209"/>
      <c r="IDP19" s="209"/>
      <c r="IDQ19" s="209"/>
      <c r="IDR19" s="209"/>
      <c r="IDS19" s="209"/>
      <c r="IDT19" s="209"/>
      <c r="IDU19" s="209"/>
      <c r="IDV19" s="209"/>
      <c r="IDW19" s="209"/>
      <c r="IDX19" s="209"/>
      <c r="IDY19" s="209"/>
      <c r="IDZ19" s="209"/>
      <c r="IEA19" s="209"/>
      <c r="IEB19" s="209"/>
      <c r="IEC19" s="209"/>
      <c r="IED19" s="209"/>
      <c r="IEE19" s="209"/>
      <c r="IEF19" s="209"/>
      <c r="IEG19" s="209"/>
      <c r="IEH19" s="209"/>
      <c r="IEI19" s="209"/>
      <c r="IEJ19" s="209"/>
      <c r="IEK19" s="209"/>
      <c r="IEL19" s="209"/>
      <c r="IEM19" s="209"/>
      <c r="IEN19" s="209"/>
      <c r="IEO19" s="209"/>
      <c r="IEP19" s="209"/>
      <c r="IEQ19" s="209"/>
      <c r="IER19" s="209"/>
      <c r="IES19" s="209"/>
      <c r="IET19" s="209"/>
      <c r="IEU19" s="209"/>
      <c r="IEV19" s="209"/>
      <c r="IEW19" s="209"/>
      <c r="IEX19" s="209"/>
      <c r="IEY19" s="209"/>
      <c r="IEZ19" s="209"/>
      <c r="IFA19" s="209"/>
      <c r="IFB19" s="209"/>
      <c r="IFC19" s="209"/>
      <c r="IFD19" s="209"/>
      <c r="IFE19" s="209"/>
      <c r="IFF19" s="209"/>
      <c r="IFG19" s="209"/>
      <c r="IFH19" s="209"/>
      <c r="IFI19" s="209"/>
      <c r="IFJ19" s="209"/>
      <c r="IFK19" s="209"/>
      <c r="IFL19" s="209"/>
      <c r="IFM19" s="209"/>
      <c r="IFN19" s="209"/>
      <c r="IFO19" s="209"/>
      <c r="IFP19" s="209"/>
      <c r="IFQ19" s="209"/>
      <c r="IFR19" s="209"/>
      <c r="IFS19" s="209"/>
      <c r="IFT19" s="209"/>
      <c r="IFU19" s="209"/>
      <c r="IFV19" s="209"/>
      <c r="IFW19" s="209"/>
      <c r="IFX19" s="209"/>
      <c r="IFY19" s="209"/>
      <c r="IFZ19" s="209"/>
      <c r="IGA19" s="209"/>
      <c r="IGB19" s="209"/>
      <c r="IGC19" s="209"/>
      <c r="IGD19" s="209"/>
      <c r="IGE19" s="209"/>
      <c r="IGF19" s="209"/>
      <c r="IGG19" s="209"/>
      <c r="IGH19" s="209"/>
      <c r="IGI19" s="209"/>
      <c r="IGJ19" s="209"/>
      <c r="IGK19" s="209"/>
      <c r="IGL19" s="209"/>
      <c r="IGM19" s="209"/>
      <c r="IGN19" s="209"/>
      <c r="IGO19" s="209"/>
      <c r="IGP19" s="209"/>
      <c r="IGQ19" s="209"/>
      <c r="IGR19" s="209"/>
      <c r="IGS19" s="209"/>
      <c r="IGT19" s="209"/>
      <c r="IGU19" s="209"/>
      <c r="IGV19" s="209"/>
      <c r="IGW19" s="209"/>
      <c r="IGX19" s="209"/>
      <c r="IGY19" s="209"/>
      <c r="IGZ19" s="209"/>
      <c r="IHA19" s="209"/>
      <c r="IHB19" s="209"/>
      <c r="IHC19" s="209"/>
      <c r="IHD19" s="209"/>
      <c r="IHE19" s="209"/>
      <c r="IHF19" s="209"/>
      <c r="IHG19" s="209"/>
      <c r="IHH19" s="209"/>
      <c r="IHI19" s="209"/>
      <c r="IHJ19" s="209"/>
      <c r="IHK19" s="209"/>
      <c r="IHL19" s="209"/>
      <c r="IHM19" s="209"/>
      <c r="IHN19" s="209"/>
      <c r="IHO19" s="209"/>
      <c r="IHP19" s="209"/>
      <c r="IHQ19" s="209"/>
      <c r="IHR19" s="209"/>
      <c r="IHS19" s="209"/>
      <c r="IHT19" s="209"/>
      <c r="IHU19" s="209"/>
      <c r="IHV19" s="209"/>
      <c r="IHW19" s="209"/>
      <c r="IHX19" s="209"/>
      <c r="IHY19" s="209"/>
      <c r="IHZ19" s="209"/>
      <c r="IIA19" s="209"/>
      <c r="IIB19" s="209"/>
      <c r="IIC19" s="209"/>
      <c r="IID19" s="209"/>
      <c r="IIE19" s="209"/>
      <c r="IIF19" s="209"/>
      <c r="IIG19" s="209"/>
      <c r="IIH19" s="209"/>
      <c r="III19" s="209"/>
      <c r="IIJ19" s="209"/>
      <c r="IIK19" s="209"/>
      <c r="IIL19" s="209"/>
      <c r="IIM19" s="209"/>
      <c r="IIN19" s="209"/>
      <c r="IIO19" s="209"/>
      <c r="IIP19" s="209"/>
      <c r="IIQ19" s="209"/>
      <c r="IIR19" s="209"/>
      <c r="IIS19" s="209"/>
      <c r="IIT19" s="209"/>
      <c r="IIU19" s="209"/>
      <c r="IIV19" s="209"/>
      <c r="IIW19" s="209"/>
      <c r="IIX19" s="209"/>
      <c r="IIY19" s="209"/>
      <c r="IIZ19" s="209"/>
      <c r="IJA19" s="209"/>
      <c r="IJB19" s="209"/>
      <c r="IJC19" s="209"/>
      <c r="IJD19" s="209"/>
      <c r="IJE19" s="209"/>
      <c r="IJF19" s="209"/>
      <c r="IJG19" s="209"/>
      <c r="IJH19" s="209"/>
      <c r="IJI19" s="209"/>
      <c r="IJJ19" s="209"/>
      <c r="IJK19" s="209"/>
      <c r="IJL19" s="209"/>
      <c r="IJM19" s="209"/>
      <c r="IJN19" s="209"/>
      <c r="IJO19" s="209"/>
      <c r="IJP19" s="209"/>
      <c r="IJQ19" s="209"/>
      <c r="IJR19" s="209"/>
      <c r="IJS19" s="209"/>
      <c r="IJT19" s="209"/>
      <c r="IJU19" s="209"/>
      <c r="IJV19" s="209"/>
      <c r="IJW19" s="209"/>
      <c r="IJX19" s="209"/>
      <c r="IJY19" s="209"/>
      <c r="IJZ19" s="209"/>
      <c r="IKA19" s="209"/>
      <c r="IKB19" s="209"/>
      <c r="IKC19" s="209"/>
      <c r="IKD19" s="209"/>
      <c r="IKE19" s="209"/>
      <c r="IKF19" s="209"/>
      <c r="IKG19" s="209"/>
      <c r="IKH19" s="209"/>
      <c r="IKI19" s="209"/>
      <c r="IKJ19" s="209"/>
      <c r="IKK19" s="209"/>
      <c r="IKL19" s="209"/>
      <c r="IKM19" s="209"/>
      <c r="IKN19" s="209"/>
      <c r="IKO19" s="209"/>
      <c r="IKP19" s="209"/>
      <c r="IKQ19" s="209"/>
      <c r="IKR19" s="209"/>
      <c r="IKS19" s="209"/>
      <c r="IKT19" s="209"/>
      <c r="IKU19" s="209"/>
      <c r="IKV19" s="209"/>
      <c r="IKW19" s="209"/>
      <c r="IKX19" s="209"/>
      <c r="IKY19" s="209"/>
      <c r="IKZ19" s="209"/>
      <c r="ILA19" s="209"/>
      <c r="ILB19" s="209"/>
      <c r="ILC19" s="209"/>
      <c r="ILD19" s="209"/>
      <c r="ILE19" s="209"/>
      <c r="ILF19" s="209"/>
      <c r="ILG19" s="209"/>
      <c r="ILH19" s="209"/>
      <c r="ILI19" s="209"/>
      <c r="ILJ19" s="209"/>
      <c r="ILK19" s="209"/>
      <c r="ILL19" s="209"/>
      <c r="ILM19" s="209"/>
      <c r="ILN19" s="209"/>
      <c r="ILO19" s="209"/>
      <c r="ILP19" s="209"/>
      <c r="ILQ19" s="209"/>
      <c r="ILR19" s="209"/>
      <c r="ILS19" s="209"/>
      <c r="ILT19" s="209"/>
      <c r="ILU19" s="209"/>
      <c r="ILV19" s="209"/>
      <c r="ILW19" s="209"/>
      <c r="ILX19" s="209"/>
      <c r="ILY19" s="209"/>
      <c r="ILZ19" s="209"/>
      <c r="IMA19" s="209"/>
      <c r="IMB19" s="209"/>
      <c r="IMC19" s="209"/>
      <c r="IMD19" s="209"/>
      <c r="IME19" s="209"/>
      <c r="IMF19" s="209"/>
      <c r="IMG19" s="209"/>
      <c r="IMH19" s="209"/>
      <c r="IMI19" s="209"/>
      <c r="IMJ19" s="209"/>
      <c r="IMK19" s="209"/>
      <c r="IML19" s="209"/>
      <c r="IMM19" s="209"/>
      <c r="IMN19" s="209"/>
      <c r="IMO19" s="209"/>
      <c r="IMP19" s="209"/>
      <c r="IMQ19" s="209"/>
      <c r="IMR19" s="209"/>
      <c r="IMS19" s="209"/>
      <c r="IMT19" s="209"/>
      <c r="IMU19" s="209"/>
      <c r="IMV19" s="209"/>
      <c r="IMW19" s="209"/>
      <c r="IMX19" s="209"/>
      <c r="IMY19" s="209"/>
      <c r="IMZ19" s="209"/>
      <c r="INA19" s="209"/>
      <c r="INB19" s="209"/>
      <c r="INC19" s="209"/>
      <c r="IND19" s="209"/>
      <c r="INE19" s="209"/>
      <c r="INF19" s="209"/>
      <c r="ING19" s="209"/>
      <c r="INH19" s="209"/>
      <c r="INI19" s="209"/>
      <c r="INJ19" s="209"/>
      <c r="INK19" s="209"/>
      <c r="INL19" s="209"/>
      <c r="INM19" s="209"/>
      <c r="INN19" s="209"/>
      <c r="INO19" s="209"/>
      <c r="INP19" s="209"/>
      <c r="INQ19" s="209"/>
      <c r="INR19" s="209"/>
      <c r="INS19" s="209"/>
      <c r="INT19" s="209"/>
      <c r="INU19" s="209"/>
      <c r="INV19" s="209"/>
      <c r="INW19" s="209"/>
      <c r="INX19" s="209"/>
      <c r="INY19" s="209"/>
      <c r="INZ19" s="209"/>
      <c r="IOA19" s="209"/>
      <c r="IOB19" s="209"/>
      <c r="IOC19" s="209"/>
      <c r="IOD19" s="209"/>
      <c r="IOE19" s="209"/>
      <c r="IOF19" s="209"/>
      <c r="IOG19" s="209"/>
      <c r="IOH19" s="209"/>
      <c r="IOI19" s="209"/>
      <c r="IOJ19" s="209"/>
      <c r="IOK19" s="209"/>
      <c r="IOL19" s="209"/>
      <c r="IOM19" s="209"/>
      <c r="ION19" s="209"/>
      <c r="IOO19" s="209"/>
      <c r="IOP19" s="209"/>
      <c r="IOQ19" s="209"/>
      <c r="IOR19" s="209"/>
      <c r="IOS19" s="209"/>
      <c r="IOT19" s="209"/>
      <c r="IOU19" s="209"/>
      <c r="IOV19" s="209"/>
      <c r="IOW19" s="209"/>
      <c r="IOX19" s="209"/>
      <c r="IOY19" s="209"/>
      <c r="IOZ19" s="209"/>
      <c r="IPA19" s="209"/>
      <c r="IPB19" s="209"/>
      <c r="IPC19" s="209"/>
      <c r="IPD19" s="209"/>
      <c r="IPE19" s="209"/>
      <c r="IPF19" s="209"/>
      <c r="IPG19" s="209"/>
      <c r="IPH19" s="209"/>
      <c r="IPI19" s="209"/>
      <c r="IPJ19" s="209"/>
      <c r="IPK19" s="209"/>
      <c r="IPL19" s="209"/>
      <c r="IPM19" s="209"/>
      <c r="IPN19" s="209"/>
      <c r="IPO19" s="209"/>
      <c r="IPP19" s="209"/>
      <c r="IPQ19" s="209"/>
      <c r="IPR19" s="209"/>
      <c r="IPS19" s="209"/>
      <c r="IPT19" s="209"/>
      <c r="IPU19" s="209"/>
      <c r="IPV19" s="209"/>
      <c r="IPW19" s="209"/>
      <c r="IPX19" s="209"/>
      <c r="IPY19" s="209"/>
      <c r="IPZ19" s="209"/>
      <c r="IQA19" s="209"/>
      <c r="IQB19" s="209"/>
      <c r="IQC19" s="209"/>
      <c r="IQD19" s="209"/>
      <c r="IQE19" s="209"/>
      <c r="IQF19" s="209"/>
      <c r="IQG19" s="209"/>
      <c r="IQH19" s="209"/>
      <c r="IQI19" s="209"/>
      <c r="IQJ19" s="209"/>
      <c r="IQK19" s="209"/>
      <c r="IQL19" s="209"/>
      <c r="IQM19" s="209"/>
      <c r="IQN19" s="209"/>
      <c r="IQO19" s="209"/>
      <c r="IQP19" s="209"/>
      <c r="IQQ19" s="209"/>
      <c r="IQR19" s="209"/>
      <c r="IQS19" s="209"/>
      <c r="IQT19" s="209"/>
      <c r="IQU19" s="209"/>
      <c r="IQV19" s="209"/>
      <c r="IQW19" s="209"/>
      <c r="IQX19" s="209"/>
      <c r="IQY19" s="209"/>
      <c r="IQZ19" s="209"/>
      <c r="IRA19" s="209"/>
      <c r="IRB19" s="209"/>
      <c r="IRC19" s="209"/>
      <c r="IRD19" s="209"/>
      <c r="IRE19" s="209"/>
      <c r="IRF19" s="209"/>
      <c r="IRG19" s="209"/>
      <c r="IRH19" s="209"/>
      <c r="IRI19" s="209"/>
      <c r="IRJ19" s="209"/>
      <c r="IRK19" s="209"/>
      <c r="IRL19" s="209"/>
      <c r="IRM19" s="209"/>
      <c r="IRN19" s="209"/>
      <c r="IRO19" s="209"/>
      <c r="IRP19" s="209"/>
      <c r="IRQ19" s="209"/>
      <c r="IRR19" s="209"/>
      <c r="IRS19" s="209"/>
      <c r="IRT19" s="209"/>
      <c r="IRU19" s="209"/>
      <c r="IRV19" s="209"/>
      <c r="IRW19" s="209"/>
      <c r="IRX19" s="209"/>
      <c r="IRY19" s="209"/>
      <c r="IRZ19" s="209"/>
      <c r="ISA19" s="209"/>
      <c r="ISB19" s="209"/>
      <c r="ISC19" s="209"/>
      <c r="ISD19" s="209"/>
      <c r="ISE19" s="209"/>
      <c r="ISF19" s="209"/>
      <c r="ISG19" s="209"/>
      <c r="ISH19" s="209"/>
      <c r="ISI19" s="209"/>
      <c r="ISJ19" s="209"/>
      <c r="ISK19" s="209"/>
      <c r="ISL19" s="209"/>
      <c r="ISM19" s="209"/>
      <c r="ISN19" s="209"/>
      <c r="ISO19" s="209"/>
      <c r="ISP19" s="209"/>
      <c r="ISQ19" s="209"/>
      <c r="ISR19" s="209"/>
      <c r="ISS19" s="209"/>
      <c r="IST19" s="209"/>
      <c r="ISU19" s="209"/>
      <c r="ISV19" s="209"/>
      <c r="ISW19" s="209"/>
      <c r="ISX19" s="209"/>
      <c r="ISY19" s="209"/>
      <c r="ISZ19" s="209"/>
      <c r="ITA19" s="209"/>
      <c r="ITB19" s="209"/>
      <c r="ITC19" s="209"/>
      <c r="ITD19" s="209"/>
      <c r="ITE19" s="209"/>
      <c r="ITF19" s="209"/>
      <c r="ITG19" s="209"/>
      <c r="ITH19" s="209"/>
      <c r="ITI19" s="209"/>
      <c r="ITJ19" s="209"/>
      <c r="ITK19" s="209"/>
      <c r="ITL19" s="209"/>
      <c r="ITM19" s="209"/>
      <c r="ITN19" s="209"/>
      <c r="ITO19" s="209"/>
      <c r="ITP19" s="209"/>
      <c r="ITQ19" s="209"/>
      <c r="ITR19" s="209"/>
      <c r="ITS19" s="209"/>
      <c r="ITT19" s="209"/>
      <c r="ITU19" s="209"/>
      <c r="ITV19" s="209"/>
      <c r="ITW19" s="209"/>
      <c r="ITX19" s="209"/>
      <c r="ITY19" s="209"/>
      <c r="ITZ19" s="209"/>
      <c r="IUA19" s="209"/>
      <c r="IUB19" s="209"/>
      <c r="IUC19" s="209"/>
      <c r="IUD19" s="209"/>
      <c r="IUE19" s="209"/>
      <c r="IUF19" s="209"/>
      <c r="IUG19" s="209"/>
      <c r="IUH19" s="209"/>
      <c r="IUI19" s="209"/>
      <c r="IUJ19" s="209"/>
      <c r="IUK19" s="209"/>
      <c r="IUL19" s="209"/>
      <c r="IUM19" s="209"/>
      <c r="IUN19" s="209"/>
      <c r="IUO19" s="209"/>
      <c r="IUP19" s="209"/>
      <c r="IUQ19" s="209"/>
      <c r="IUR19" s="209"/>
      <c r="IUS19" s="209"/>
      <c r="IUT19" s="209"/>
      <c r="IUU19" s="209"/>
      <c r="IUV19" s="209"/>
      <c r="IUW19" s="209"/>
      <c r="IUX19" s="209"/>
      <c r="IUY19" s="209"/>
      <c r="IUZ19" s="209"/>
      <c r="IVA19" s="209"/>
      <c r="IVB19" s="209"/>
      <c r="IVC19" s="209"/>
      <c r="IVD19" s="209"/>
      <c r="IVE19" s="209"/>
      <c r="IVF19" s="209"/>
      <c r="IVG19" s="209"/>
      <c r="IVH19" s="209"/>
      <c r="IVI19" s="209"/>
      <c r="IVJ19" s="209"/>
      <c r="IVK19" s="209"/>
      <c r="IVL19" s="209"/>
      <c r="IVM19" s="209"/>
      <c r="IVN19" s="209"/>
      <c r="IVO19" s="209"/>
      <c r="IVP19" s="209"/>
      <c r="IVQ19" s="209"/>
      <c r="IVR19" s="209"/>
      <c r="IVS19" s="209"/>
      <c r="IVT19" s="209"/>
      <c r="IVU19" s="209"/>
      <c r="IVV19" s="209"/>
      <c r="IVW19" s="209"/>
      <c r="IVX19" s="209"/>
      <c r="IVY19" s="209"/>
      <c r="IVZ19" s="209"/>
      <c r="IWA19" s="209"/>
      <c r="IWB19" s="209"/>
      <c r="IWC19" s="209"/>
      <c r="IWD19" s="209"/>
      <c r="IWE19" s="209"/>
      <c r="IWF19" s="209"/>
      <c r="IWG19" s="209"/>
      <c r="IWH19" s="209"/>
      <c r="IWI19" s="209"/>
      <c r="IWJ19" s="209"/>
      <c r="IWK19" s="209"/>
      <c r="IWL19" s="209"/>
      <c r="IWM19" s="209"/>
      <c r="IWN19" s="209"/>
      <c r="IWO19" s="209"/>
      <c r="IWP19" s="209"/>
      <c r="IWQ19" s="209"/>
      <c r="IWR19" s="209"/>
      <c r="IWS19" s="209"/>
      <c r="IWT19" s="209"/>
      <c r="IWU19" s="209"/>
      <c r="IWV19" s="209"/>
      <c r="IWW19" s="209"/>
      <c r="IWX19" s="209"/>
      <c r="IWY19" s="209"/>
      <c r="IWZ19" s="209"/>
      <c r="IXA19" s="209"/>
      <c r="IXB19" s="209"/>
      <c r="IXC19" s="209"/>
      <c r="IXD19" s="209"/>
      <c r="IXE19" s="209"/>
      <c r="IXF19" s="209"/>
      <c r="IXG19" s="209"/>
      <c r="IXH19" s="209"/>
      <c r="IXI19" s="209"/>
      <c r="IXJ19" s="209"/>
      <c r="IXK19" s="209"/>
      <c r="IXL19" s="209"/>
      <c r="IXM19" s="209"/>
      <c r="IXN19" s="209"/>
      <c r="IXO19" s="209"/>
      <c r="IXP19" s="209"/>
      <c r="IXQ19" s="209"/>
      <c r="IXR19" s="209"/>
      <c r="IXS19" s="209"/>
      <c r="IXT19" s="209"/>
      <c r="IXU19" s="209"/>
      <c r="IXV19" s="209"/>
      <c r="IXW19" s="209"/>
      <c r="IXX19" s="209"/>
      <c r="IXY19" s="209"/>
      <c r="IXZ19" s="209"/>
      <c r="IYA19" s="209"/>
      <c r="IYB19" s="209"/>
      <c r="IYC19" s="209"/>
      <c r="IYD19" s="209"/>
      <c r="IYE19" s="209"/>
      <c r="IYF19" s="209"/>
      <c r="IYG19" s="209"/>
      <c r="IYH19" s="209"/>
      <c r="IYI19" s="209"/>
      <c r="IYJ19" s="209"/>
      <c r="IYK19" s="209"/>
      <c r="IYL19" s="209"/>
      <c r="IYM19" s="209"/>
      <c r="IYN19" s="209"/>
      <c r="IYO19" s="209"/>
      <c r="IYP19" s="209"/>
      <c r="IYQ19" s="209"/>
      <c r="IYR19" s="209"/>
      <c r="IYS19" s="209"/>
      <c r="IYT19" s="209"/>
      <c r="IYU19" s="209"/>
      <c r="IYV19" s="209"/>
      <c r="IYW19" s="209"/>
      <c r="IYX19" s="209"/>
      <c r="IYY19" s="209"/>
      <c r="IYZ19" s="209"/>
      <c r="IZA19" s="209"/>
      <c r="IZB19" s="209"/>
      <c r="IZC19" s="209"/>
      <c r="IZD19" s="209"/>
      <c r="IZE19" s="209"/>
      <c r="IZF19" s="209"/>
      <c r="IZG19" s="209"/>
      <c r="IZH19" s="209"/>
      <c r="IZI19" s="209"/>
      <c r="IZJ19" s="209"/>
      <c r="IZK19" s="209"/>
      <c r="IZL19" s="209"/>
      <c r="IZM19" s="209"/>
      <c r="IZN19" s="209"/>
      <c r="IZO19" s="209"/>
      <c r="IZP19" s="209"/>
      <c r="IZQ19" s="209"/>
      <c r="IZR19" s="209"/>
      <c r="IZS19" s="209"/>
      <c r="IZT19" s="209"/>
      <c r="IZU19" s="209"/>
      <c r="IZV19" s="209"/>
      <c r="IZW19" s="209"/>
      <c r="IZX19" s="209"/>
      <c r="IZY19" s="209"/>
      <c r="IZZ19" s="209"/>
      <c r="JAA19" s="209"/>
      <c r="JAB19" s="209"/>
      <c r="JAC19" s="209"/>
      <c r="JAD19" s="209"/>
      <c r="JAE19" s="209"/>
      <c r="JAF19" s="209"/>
      <c r="JAG19" s="209"/>
      <c r="JAH19" s="209"/>
      <c r="JAI19" s="209"/>
      <c r="JAJ19" s="209"/>
      <c r="JAK19" s="209"/>
      <c r="JAL19" s="209"/>
      <c r="JAM19" s="209"/>
      <c r="JAN19" s="209"/>
      <c r="JAO19" s="209"/>
      <c r="JAP19" s="209"/>
      <c r="JAQ19" s="209"/>
      <c r="JAR19" s="209"/>
      <c r="JAS19" s="209"/>
      <c r="JAT19" s="209"/>
      <c r="JAU19" s="209"/>
      <c r="JAV19" s="209"/>
      <c r="JAW19" s="209"/>
      <c r="JAX19" s="209"/>
      <c r="JAY19" s="209"/>
      <c r="JAZ19" s="209"/>
      <c r="JBA19" s="209"/>
      <c r="JBB19" s="209"/>
      <c r="JBC19" s="209"/>
      <c r="JBD19" s="209"/>
      <c r="JBE19" s="209"/>
      <c r="JBF19" s="209"/>
      <c r="JBG19" s="209"/>
      <c r="JBH19" s="209"/>
      <c r="JBI19" s="209"/>
      <c r="JBJ19" s="209"/>
      <c r="JBK19" s="209"/>
      <c r="JBL19" s="209"/>
      <c r="JBM19" s="209"/>
      <c r="JBN19" s="209"/>
      <c r="JBO19" s="209"/>
      <c r="JBP19" s="209"/>
      <c r="JBQ19" s="209"/>
      <c r="JBR19" s="209"/>
      <c r="JBS19" s="209"/>
      <c r="JBT19" s="209"/>
      <c r="JBU19" s="209"/>
      <c r="JBV19" s="209"/>
      <c r="JBW19" s="209"/>
      <c r="JBX19" s="209"/>
      <c r="JBY19" s="209"/>
      <c r="JBZ19" s="209"/>
      <c r="JCA19" s="209"/>
      <c r="JCB19" s="209"/>
      <c r="JCC19" s="209"/>
      <c r="JCD19" s="209"/>
      <c r="JCE19" s="209"/>
      <c r="JCF19" s="209"/>
      <c r="JCG19" s="209"/>
      <c r="JCH19" s="209"/>
      <c r="JCI19" s="209"/>
      <c r="JCJ19" s="209"/>
      <c r="JCK19" s="209"/>
      <c r="JCL19" s="209"/>
      <c r="JCM19" s="209"/>
      <c r="JCN19" s="209"/>
      <c r="JCO19" s="209"/>
      <c r="JCP19" s="209"/>
      <c r="JCQ19" s="209"/>
      <c r="JCR19" s="209"/>
      <c r="JCS19" s="209"/>
      <c r="JCT19" s="209"/>
      <c r="JCU19" s="209"/>
      <c r="JCV19" s="209"/>
      <c r="JCW19" s="209"/>
      <c r="JCX19" s="209"/>
      <c r="JCY19" s="209"/>
      <c r="JCZ19" s="209"/>
      <c r="JDA19" s="209"/>
      <c r="JDB19" s="209"/>
      <c r="JDC19" s="209"/>
      <c r="JDD19" s="209"/>
      <c r="JDE19" s="209"/>
      <c r="JDF19" s="209"/>
      <c r="JDG19" s="209"/>
      <c r="JDH19" s="209"/>
      <c r="JDI19" s="209"/>
      <c r="JDJ19" s="209"/>
      <c r="JDK19" s="209"/>
      <c r="JDL19" s="209"/>
      <c r="JDM19" s="209"/>
      <c r="JDN19" s="209"/>
      <c r="JDO19" s="209"/>
      <c r="JDP19" s="209"/>
      <c r="JDQ19" s="209"/>
      <c r="JDR19" s="209"/>
      <c r="JDS19" s="209"/>
      <c r="JDT19" s="209"/>
      <c r="JDU19" s="209"/>
      <c r="JDV19" s="209"/>
      <c r="JDW19" s="209"/>
      <c r="JDX19" s="209"/>
      <c r="JDY19" s="209"/>
      <c r="JDZ19" s="209"/>
      <c r="JEA19" s="209"/>
      <c r="JEB19" s="209"/>
      <c r="JEC19" s="209"/>
      <c r="JED19" s="209"/>
      <c r="JEE19" s="209"/>
      <c r="JEF19" s="209"/>
      <c r="JEG19" s="209"/>
      <c r="JEH19" s="209"/>
      <c r="JEI19" s="209"/>
      <c r="JEJ19" s="209"/>
      <c r="JEK19" s="209"/>
      <c r="JEL19" s="209"/>
      <c r="JEM19" s="209"/>
      <c r="JEN19" s="209"/>
      <c r="JEO19" s="209"/>
      <c r="JEP19" s="209"/>
      <c r="JEQ19" s="209"/>
      <c r="JER19" s="209"/>
      <c r="JES19" s="209"/>
      <c r="JET19" s="209"/>
      <c r="JEU19" s="209"/>
      <c r="JEV19" s="209"/>
      <c r="JEW19" s="209"/>
      <c r="JEX19" s="209"/>
      <c r="JEY19" s="209"/>
      <c r="JEZ19" s="209"/>
      <c r="JFA19" s="209"/>
      <c r="JFB19" s="209"/>
      <c r="JFC19" s="209"/>
      <c r="JFD19" s="209"/>
      <c r="JFE19" s="209"/>
      <c r="JFF19" s="209"/>
      <c r="JFG19" s="209"/>
      <c r="JFH19" s="209"/>
      <c r="JFI19" s="209"/>
      <c r="JFJ19" s="209"/>
      <c r="JFK19" s="209"/>
      <c r="JFL19" s="209"/>
      <c r="JFM19" s="209"/>
      <c r="JFN19" s="209"/>
      <c r="JFO19" s="209"/>
      <c r="JFP19" s="209"/>
      <c r="JFQ19" s="209"/>
      <c r="JFR19" s="209"/>
      <c r="JFS19" s="209"/>
      <c r="JFT19" s="209"/>
      <c r="JFU19" s="209"/>
      <c r="JFV19" s="209"/>
      <c r="JFW19" s="209"/>
      <c r="JFX19" s="209"/>
      <c r="JFY19" s="209"/>
      <c r="JFZ19" s="209"/>
      <c r="JGA19" s="209"/>
      <c r="JGB19" s="209"/>
      <c r="JGC19" s="209"/>
      <c r="JGD19" s="209"/>
      <c r="JGE19" s="209"/>
      <c r="JGF19" s="209"/>
      <c r="JGG19" s="209"/>
      <c r="JGH19" s="209"/>
      <c r="JGI19" s="209"/>
      <c r="JGJ19" s="209"/>
      <c r="JGK19" s="209"/>
      <c r="JGL19" s="209"/>
      <c r="JGM19" s="209"/>
      <c r="JGN19" s="209"/>
      <c r="JGO19" s="209"/>
      <c r="JGP19" s="209"/>
      <c r="JGQ19" s="209"/>
      <c r="JGR19" s="209"/>
      <c r="JGS19" s="209"/>
      <c r="JGT19" s="209"/>
      <c r="JGU19" s="209"/>
      <c r="JGV19" s="209"/>
      <c r="JGW19" s="209"/>
      <c r="JGX19" s="209"/>
      <c r="JGY19" s="209"/>
      <c r="JGZ19" s="209"/>
      <c r="JHA19" s="209"/>
      <c r="JHB19" s="209"/>
      <c r="JHC19" s="209"/>
      <c r="JHD19" s="209"/>
      <c r="JHE19" s="209"/>
      <c r="JHF19" s="209"/>
      <c r="JHG19" s="209"/>
      <c r="JHH19" s="209"/>
      <c r="JHI19" s="209"/>
      <c r="JHJ19" s="209"/>
      <c r="JHK19" s="209"/>
      <c r="JHL19" s="209"/>
      <c r="JHM19" s="209"/>
      <c r="JHN19" s="209"/>
      <c r="JHO19" s="209"/>
      <c r="JHP19" s="209"/>
      <c r="JHQ19" s="209"/>
      <c r="JHR19" s="209"/>
      <c r="JHS19" s="209"/>
      <c r="JHT19" s="209"/>
      <c r="JHU19" s="209"/>
      <c r="JHV19" s="209"/>
      <c r="JHW19" s="209"/>
      <c r="JHX19" s="209"/>
      <c r="JHY19" s="209"/>
      <c r="JHZ19" s="209"/>
      <c r="JIA19" s="209"/>
      <c r="JIB19" s="209"/>
      <c r="JIC19" s="209"/>
      <c r="JID19" s="209"/>
      <c r="JIE19" s="209"/>
      <c r="JIF19" s="209"/>
      <c r="JIG19" s="209"/>
      <c r="JIH19" s="209"/>
      <c r="JII19" s="209"/>
      <c r="JIJ19" s="209"/>
      <c r="JIK19" s="209"/>
      <c r="JIL19" s="209"/>
      <c r="JIM19" s="209"/>
      <c r="JIN19" s="209"/>
      <c r="JIO19" s="209"/>
      <c r="JIP19" s="209"/>
      <c r="JIQ19" s="209"/>
      <c r="JIR19" s="209"/>
      <c r="JIS19" s="209"/>
      <c r="JIT19" s="209"/>
      <c r="JIU19" s="209"/>
      <c r="JIV19" s="209"/>
      <c r="JIW19" s="209"/>
      <c r="JIX19" s="209"/>
      <c r="JIY19" s="209"/>
      <c r="JIZ19" s="209"/>
      <c r="JJA19" s="209"/>
      <c r="JJB19" s="209"/>
      <c r="JJC19" s="209"/>
      <c r="JJD19" s="209"/>
      <c r="JJE19" s="209"/>
      <c r="JJF19" s="209"/>
      <c r="JJG19" s="209"/>
      <c r="JJH19" s="209"/>
      <c r="JJI19" s="209"/>
      <c r="JJJ19" s="209"/>
      <c r="JJK19" s="209"/>
      <c r="JJL19" s="209"/>
      <c r="JJM19" s="209"/>
      <c r="JJN19" s="209"/>
      <c r="JJO19" s="209"/>
      <c r="JJP19" s="209"/>
      <c r="JJQ19" s="209"/>
      <c r="JJR19" s="209"/>
      <c r="JJS19" s="209"/>
      <c r="JJT19" s="209"/>
      <c r="JJU19" s="209"/>
      <c r="JJV19" s="209"/>
      <c r="JJW19" s="209"/>
      <c r="JJX19" s="209"/>
      <c r="JJY19" s="209"/>
      <c r="JJZ19" s="209"/>
      <c r="JKA19" s="209"/>
      <c r="JKB19" s="209"/>
      <c r="JKC19" s="209"/>
      <c r="JKD19" s="209"/>
      <c r="JKE19" s="209"/>
      <c r="JKF19" s="209"/>
      <c r="JKG19" s="209"/>
      <c r="JKH19" s="209"/>
      <c r="JKI19" s="209"/>
      <c r="JKJ19" s="209"/>
      <c r="JKK19" s="209"/>
      <c r="JKL19" s="209"/>
      <c r="JKM19" s="209"/>
      <c r="JKN19" s="209"/>
      <c r="JKO19" s="209"/>
      <c r="JKP19" s="209"/>
      <c r="JKQ19" s="209"/>
      <c r="JKR19" s="209"/>
      <c r="JKS19" s="209"/>
      <c r="JKT19" s="209"/>
      <c r="JKU19" s="209"/>
      <c r="JKV19" s="209"/>
      <c r="JKW19" s="209"/>
      <c r="JKX19" s="209"/>
      <c r="JKY19" s="209"/>
      <c r="JKZ19" s="209"/>
      <c r="JLA19" s="209"/>
      <c r="JLB19" s="209"/>
      <c r="JLC19" s="209"/>
      <c r="JLD19" s="209"/>
      <c r="JLE19" s="209"/>
      <c r="JLF19" s="209"/>
      <c r="JLG19" s="209"/>
      <c r="JLH19" s="209"/>
      <c r="JLI19" s="209"/>
      <c r="JLJ19" s="209"/>
      <c r="JLK19" s="209"/>
      <c r="JLL19" s="209"/>
      <c r="JLM19" s="209"/>
      <c r="JLN19" s="209"/>
      <c r="JLO19" s="209"/>
      <c r="JLP19" s="209"/>
      <c r="JLQ19" s="209"/>
      <c r="JLR19" s="209"/>
      <c r="JLS19" s="209"/>
      <c r="JLT19" s="209"/>
      <c r="JLU19" s="209"/>
      <c r="JLV19" s="209"/>
      <c r="JLW19" s="209"/>
      <c r="JLX19" s="209"/>
      <c r="JLY19" s="209"/>
      <c r="JLZ19" s="209"/>
      <c r="JMA19" s="209"/>
      <c r="JMB19" s="209"/>
      <c r="JMC19" s="209"/>
      <c r="JMD19" s="209"/>
      <c r="JME19" s="209"/>
      <c r="JMF19" s="209"/>
      <c r="JMG19" s="209"/>
      <c r="JMH19" s="209"/>
      <c r="JMI19" s="209"/>
      <c r="JMJ19" s="209"/>
      <c r="JMK19" s="209"/>
      <c r="JML19" s="209"/>
      <c r="JMM19" s="209"/>
      <c r="JMN19" s="209"/>
      <c r="JMO19" s="209"/>
      <c r="JMP19" s="209"/>
      <c r="JMQ19" s="209"/>
      <c r="JMR19" s="209"/>
      <c r="JMS19" s="209"/>
      <c r="JMT19" s="209"/>
      <c r="JMU19" s="209"/>
      <c r="JMV19" s="209"/>
      <c r="JMW19" s="209"/>
      <c r="JMX19" s="209"/>
      <c r="JMY19" s="209"/>
      <c r="JMZ19" s="209"/>
      <c r="JNA19" s="209"/>
      <c r="JNB19" s="209"/>
      <c r="JNC19" s="209"/>
      <c r="JND19" s="209"/>
      <c r="JNE19" s="209"/>
      <c r="JNF19" s="209"/>
      <c r="JNG19" s="209"/>
      <c r="JNH19" s="209"/>
      <c r="JNI19" s="209"/>
      <c r="JNJ19" s="209"/>
      <c r="JNK19" s="209"/>
      <c r="JNL19" s="209"/>
      <c r="JNM19" s="209"/>
      <c r="JNN19" s="209"/>
      <c r="JNO19" s="209"/>
      <c r="JNP19" s="209"/>
      <c r="JNQ19" s="209"/>
      <c r="JNR19" s="209"/>
      <c r="JNS19" s="209"/>
      <c r="JNT19" s="209"/>
      <c r="JNU19" s="209"/>
      <c r="JNV19" s="209"/>
      <c r="JNW19" s="209"/>
      <c r="JNX19" s="209"/>
      <c r="JNY19" s="209"/>
      <c r="JNZ19" s="209"/>
      <c r="JOA19" s="209"/>
      <c r="JOB19" s="209"/>
      <c r="JOC19" s="209"/>
      <c r="JOD19" s="209"/>
      <c r="JOE19" s="209"/>
      <c r="JOF19" s="209"/>
      <c r="JOG19" s="209"/>
      <c r="JOH19" s="209"/>
      <c r="JOI19" s="209"/>
      <c r="JOJ19" s="209"/>
      <c r="JOK19" s="209"/>
      <c r="JOL19" s="209"/>
      <c r="JOM19" s="209"/>
      <c r="JON19" s="209"/>
      <c r="JOO19" s="209"/>
      <c r="JOP19" s="209"/>
      <c r="JOQ19" s="209"/>
      <c r="JOR19" s="209"/>
      <c r="JOS19" s="209"/>
      <c r="JOT19" s="209"/>
      <c r="JOU19" s="209"/>
      <c r="JOV19" s="209"/>
      <c r="JOW19" s="209"/>
      <c r="JOX19" s="209"/>
      <c r="JOY19" s="209"/>
      <c r="JOZ19" s="209"/>
      <c r="JPA19" s="209"/>
      <c r="JPB19" s="209"/>
      <c r="JPC19" s="209"/>
      <c r="JPD19" s="209"/>
      <c r="JPE19" s="209"/>
      <c r="JPF19" s="209"/>
      <c r="JPG19" s="209"/>
      <c r="JPH19" s="209"/>
      <c r="JPI19" s="209"/>
      <c r="JPJ19" s="209"/>
      <c r="JPK19" s="209"/>
      <c r="JPL19" s="209"/>
      <c r="JPM19" s="209"/>
      <c r="JPN19" s="209"/>
      <c r="JPO19" s="209"/>
      <c r="JPP19" s="209"/>
      <c r="JPQ19" s="209"/>
      <c r="JPR19" s="209"/>
      <c r="JPS19" s="209"/>
      <c r="JPT19" s="209"/>
      <c r="JPU19" s="209"/>
      <c r="JPV19" s="209"/>
      <c r="JPW19" s="209"/>
      <c r="JPX19" s="209"/>
      <c r="JPY19" s="209"/>
      <c r="JPZ19" s="209"/>
      <c r="JQA19" s="209"/>
      <c r="JQB19" s="209"/>
      <c r="JQC19" s="209"/>
      <c r="JQD19" s="209"/>
      <c r="JQE19" s="209"/>
      <c r="JQF19" s="209"/>
      <c r="JQG19" s="209"/>
      <c r="JQH19" s="209"/>
      <c r="JQI19" s="209"/>
      <c r="JQJ19" s="209"/>
      <c r="JQK19" s="209"/>
      <c r="JQL19" s="209"/>
      <c r="JQM19" s="209"/>
      <c r="JQN19" s="209"/>
      <c r="JQO19" s="209"/>
      <c r="JQP19" s="209"/>
      <c r="JQQ19" s="209"/>
      <c r="JQR19" s="209"/>
      <c r="JQS19" s="209"/>
      <c r="JQT19" s="209"/>
      <c r="JQU19" s="209"/>
      <c r="JQV19" s="209"/>
      <c r="JQW19" s="209"/>
      <c r="JQX19" s="209"/>
      <c r="JQY19" s="209"/>
      <c r="JQZ19" s="209"/>
      <c r="JRA19" s="209"/>
      <c r="JRB19" s="209"/>
      <c r="JRC19" s="209"/>
      <c r="JRD19" s="209"/>
      <c r="JRE19" s="209"/>
      <c r="JRF19" s="209"/>
      <c r="JRG19" s="209"/>
      <c r="JRH19" s="209"/>
      <c r="JRI19" s="209"/>
      <c r="JRJ19" s="209"/>
      <c r="JRK19" s="209"/>
      <c r="JRL19" s="209"/>
      <c r="JRM19" s="209"/>
      <c r="JRN19" s="209"/>
      <c r="JRO19" s="209"/>
      <c r="JRP19" s="209"/>
      <c r="JRQ19" s="209"/>
      <c r="JRR19" s="209"/>
      <c r="JRS19" s="209"/>
      <c r="JRT19" s="209"/>
      <c r="JRU19" s="209"/>
      <c r="JRV19" s="209"/>
      <c r="JRW19" s="209"/>
      <c r="JRX19" s="209"/>
      <c r="JRY19" s="209"/>
      <c r="JRZ19" s="209"/>
      <c r="JSA19" s="209"/>
      <c r="JSB19" s="209"/>
      <c r="JSC19" s="209"/>
      <c r="JSD19" s="209"/>
      <c r="JSE19" s="209"/>
      <c r="JSF19" s="209"/>
      <c r="JSG19" s="209"/>
      <c r="JSH19" s="209"/>
      <c r="JSI19" s="209"/>
      <c r="JSJ19" s="209"/>
      <c r="JSK19" s="209"/>
      <c r="JSL19" s="209"/>
      <c r="JSM19" s="209"/>
      <c r="JSN19" s="209"/>
      <c r="JSO19" s="209"/>
      <c r="JSP19" s="209"/>
      <c r="JSQ19" s="209"/>
      <c r="JSR19" s="209"/>
      <c r="JSS19" s="209"/>
      <c r="JST19" s="209"/>
      <c r="JSU19" s="209"/>
      <c r="JSV19" s="209"/>
      <c r="JSW19" s="209"/>
      <c r="JSX19" s="209"/>
      <c r="JSY19" s="209"/>
      <c r="JSZ19" s="209"/>
      <c r="JTA19" s="209"/>
      <c r="JTB19" s="209"/>
      <c r="JTC19" s="209"/>
      <c r="JTD19" s="209"/>
      <c r="JTE19" s="209"/>
      <c r="JTF19" s="209"/>
      <c r="JTG19" s="209"/>
      <c r="JTH19" s="209"/>
      <c r="JTI19" s="209"/>
      <c r="JTJ19" s="209"/>
      <c r="JTK19" s="209"/>
      <c r="JTL19" s="209"/>
      <c r="JTM19" s="209"/>
      <c r="JTN19" s="209"/>
      <c r="JTO19" s="209"/>
      <c r="JTP19" s="209"/>
      <c r="JTQ19" s="209"/>
      <c r="JTR19" s="209"/>
      <c r="JTS19" s="209"/>
      <c r="JTT19" s="209"/>
      <c r="JTU19" s="209"/>
      <c r="JTV19" s="209"/>
      <c r="JTW19" s="209"/>
      <c r="JTX19" s="209"/>
      <c r="JTY19" s="209"/>
      <c r="JTZ19" s="209"/>
      <c r="JUA19" s="209"/>
      <c r="JUB19" s="209"/>
      <c r="JUC19" s="209"/>
      <c r="JUD19" s="209"/>
      <c r="JUE19" s="209"/>
      <c r="JUF19" s="209"/>
      <c r="JUG19" s="209"/>
      <c r="JUH19" s="209"/>
      <c r="JUI19" s="209"/>
      <c r="JUJ19" s="209"/>
      <c r="JUK19" s="209"/>
      <c r="JUL19" s="209"/>
      <c r="JUM19" s="209"/>
      <c r="JUN19" s="209"/>
      <c r="JUO19" s="209"/>
      <c r="JUP19" s="209"/>
      <c r="JUQ19" s="209"/>
      <c r="JUR19" s="209"/>
      <c r="JUS19" s="209"/>
      <c r="JUT19" s="209"/>
      <c r="JUU19" s="209"/>
      <c r="JUV19" s="209"/>
      <c r="JUW19" s="209"/>
      <c r="JUX19" s="209"/>
      <c r="JUY19" s="209"/>
      <c r="JUZ19" s="209"/>
      <c r="JVA19" s="209"/>
      <c r="JVB19" s="209"/>
      <c r="JVC19" s="209"/>
      <c r="JVD19" s="209"/>
      <c r="JVE19" s="209"/>
      <c r="JVF19" s="209"/>
      <c r="JVG19" s="209"/>
      <c r="JVH19" s="209"/>
      <c r="JVI19" s="209"/>
      <c r="JVJ19" s="209"/>
      <c r="JVK19" s="209"/>
      <c r="JVL19" s="209"/>
      <c r="JVM19" s="209"/>
      <c r="JVN19" s="209"/>
      <c r="JVO19" s="209"/>
      <c r="JVP19" s="209"/>
      <c r="JVQ19" s="209"/>
      <c r="JVR19" s="209"/>
      <c r="JVS19" s="209"/>
      <c r="JVT19" s="209"/>
      <c r="JVU19" s="209"/>
      <c r="JVV19" s="209"/>
      <c r="JVW19" s="209"/>
      <c r="JVX19" s="209"/>
      <c r="JVY19" s="209"/>
      <c r="JVZ19" s="209"/>
      <c r="JWA19" s="209"/>
      <c r="JWB19" s="209"/>
      <c r="JWC19" s="209"/>
      <c r="JWD19" s="209"/>
      <c r="JWE19" s="209"/>
      <c r="JWF19" s="209"/>
      <c r="JWG19" s="209"/>
      <c r="JWH19" s="209"/>
      <c r="JWI19" s="209"/>
      <c r="JWJ19" s="209"/>
      <c r="JWK19" s="209"/>
      <c r="JWL19" s="209"/>
      <c r="JWM19" s="209"/>
      <c r="JWN19" s="209"/>
      <c r="JWO19" s="209"/>
      <c r="JWP19" s="209"/>
      <c r="JWQ19" s="209"/>
      <c r="JWR19" s="209"/>
      <c r="JWS19" s="209"/>
      <c r="JWT19" s="209"/>
      <c r="JWU19" s="209"/>
      <c r="JWV19" s="209"/>
      <c r="JWW19" s="209"/>
      <c r="JWX19" s="209"/>
      <c r="JWY19" s="209"/>
      <c r="JWZ19" s="209"/>
      <c r="JXA19" s="209"/>
      <c r="JXB19" s="209"/>
      <c r="JXC19" s="209"/>
      <c r="JXD19" s="209"/>
      <c r="JXE19" s="209"/>
      <c r="JXF19" s="209"/>
      <c r="JXG19" s="209"/>
      <c r="JXH19" s="209"/>
      <c r="JXI19" s="209"/>
      <c r="JXJ19" s="209"/>
      <c r="JXK19" s="209"/>
      <c r="JXL19" s="209"/>
      <c r="JXM19" s="209"/>
      <c r="JXN19" s="209"/>
      <c r="JXO19" s="209"/>
      <c r="JXP19" s="209"/>
      <c r="JXQ19" s="209"/>
      <c r="JXR19" s="209"/>
      <c r="JXS19" s="209"/>
      <c r="JXT19" s="209"/>
      <c r="JXU19" s="209"/>
      <c r="JXV19" s="209"/>
      <c r="JXW19" s="209"/>
      <c r="JXX19" s="209"/>
      <c r="JXY19" s="209"/>
      <c r="JXZ19" s="209"/>
      <c r="JYA19" s="209"/>
      <c r="JYB19" s="209"/>
      <c r="JYC19" s="209"/>
      <c r="JYD19" s="209"/>
      <c r="JYE19" s="209"/>
      <c r="JYF19" s="209"/>
      <c r="JYG19" s="209"/>
      <c r="JYH19" s="209"/>
      <c r="JYI19" s="209"/>
      <c r="JYJ19" s="209"/>
      <c r="JYK19" s="209"/>
      <c r="JYL19" s="209"/>
      <c r="JYM19" s="209"/>
      <c r="JYN19" s="209"/>
      <c r="JYO19" s="209"/>
      <c r="JYP19" s="209"/>
      <c r="JYQ19" s="209"/>
      <c r="JYR19" s="209"/>
      <c r="JYS19" s="209"/>
      <c r="JYT19" s="209"/>
      <c r="JYU19" s="209"/>
      <c r="JYV19" s="209"/>
      <c r="JYW19" s="209"/>
      <c r="JYX19" s="209"/>
      <c r="JYY19" s="209"/>
      <c r="JYZ19" s="209"/>
      <c r="JZA19" s="209"/>
      <c r="JZB19" s="209"/>
      <c r="JZC19" s="209"/>
      <c r="JZD19" s="209"/>
      <c r="JZE19" s="209"/>
      <c r="JZF19" s="209"/>
      <c r="JZG19" s="209"/>
      <c r="JZH19" s="209"/>
      <c r="JZI19" s="209"/>
      <c r="JZJ19" s="209"/>
      <c r="JZK19" s="209"/>
      <c r="JZL19" s="209"/>
      <c r="JZM19" s="209"/>
      <c r="JZN19" s="209"/>
      <c r="JZO19" s="209"/>
      <c r="JZP19" s="209"/>
      <c r="JZQ19" s="209"/>
      <c r="JZR19" s="209"/>
      <c r="JZS19" s="209"/>
      <c r="JZT19" s="209"/>
      <c r="JZU19" s="209"/>
      <c r="JZV19" s="209"/>
      <c r="JZW19" s="209"/>
      <c r="JZX19" s="209"/>
      <c r="JZY19" s="209"/>
      <c r="JZZ19" s="209"/>
      <c r="KAA19" s="209"/>
      <c r="KAB19" s="209"/>
      <c r="KAC19" s="209"/>
      <c r="KAD19" s="209"/>
      <c r="KAE19" s="209"/>
      <c r="KAF19" s="209"/>
      <c r="KAG19" s="209"/>
      <c r="KAH19" s="209"/>
      <c r="KAI19" s="209"/>
      <c r="KAJ19" s="209"/>
      <c r="KAK19" s="209"/>
      <c r="KAL19" s="209"/>
      <c r="KAM19" s="209"/>
      <c r="KAN19" s="209"/>
      <c r="KAO19" s="209"/>
      <c r="KAP19" s="209"/>
      <c r="KAQ19" s="209"/>
      <c r="KAR19" s="209"/>
      <c r="KAS19" s="209"/>
      <c r="KAT19" s="209"/>
      <c r="KAU19" s="209"/>
      <c r="KAV19" s="209"/>
      <c r="KAW19" s="209"/>
      <c r="KAX19" s="209"/>
      <c r="KAY19" s="209"/>
      <c r="KAZ19" s="209"/>
      <c r="KBA19" s="209"/>
      <c r="KBB19" s="209"/>
      <c r="KBC19" s="209"/>
      <c r="KBD19" s="209"/>
      <c r="KBE19" s="209"/>
      <c r="KBF19" s="209"/>
      <c r="KBG19" s="209"/>
      <c r="KBH19" s="209"/>
      <c r="KBI19" s="209"/>
      <c r="KBJ19" s="209"/>
      <c r="KBK19" s="209"/>
      <c r="KBL19" s="209"/>
      <c r="KBM19" s="209"/>
      <c r="KBN19" s="209"/>
      <c r="KBO19" s="209"/>
      <c r="KBP19" s="209"/>
      <c r="KBQ19" s="209"/>
      <c r="KBR19" s="209"/>
      <c r="KBS19" s="209"/>
      <c r="KBT19" s="209"/>
      <c r="KBU19" s="209"/>
      <c r="KBV19" s="209"/>
      <c r="KBW19" s="209"/>
      <c r="KBX19" s="209"/>
      <c r="KBY19" s="209"/>
      <c r="KBZ19" s="209"/>
      <c r="KCA19" s="209"/>
      <c r="KCB19" s="209"/>
      <c r="KCC19" s="209"/>
      <c r="KCD19" s="209"/>
      <c r="KCE19" s="209"/>
      <c r="KCF19" s="209"/>
      <c r="KCG19" s="209"/>
      <c r="KCH19" s="209"/>
      <c r="KCI19" s="209"/>
      <c r="KCJ19" s="209"/>
      <c r="KCK19" s="209"/>
      <c r="KCL19" s="209"/>
      <c r="KCM19" s="209"/>
      <c r="KCN19" s="209"/>
      <c r="KCO19" s="209"/>
      <c r="KCP19" s="209"/>
      <c r="KCQ19" s="209"/>
      <c r="KCR19" s="209"/>
      <c r="KCS19" s="209"/>
      <c r="KCT19" s="209"/>
      <c r="KCU19" s="209"/>
      <c r="KCV19" s="209"/>
      <c r="KCW19" s="209"/>
      <c r="KCX19" s="209"/>
      <c r="KCY19" s="209"/>
      <c r="KCZ19" s="209"/>
      <c r="KDA19" s="209"/>
      <c r="KDB19" s="209"/>
      <c r="KDC19" s="209"/>
      <c r="KDD19" s="209"/>
      <c r="KDE19" s="209"/>
      <c r="KDF19" s="209"/>
      <c r="KDG19" s="209"/>
      <c r="KDH19" s="209"/>
      <c r="KDI19" s="209"/>
      <c r="KDJ19" s="209"/>
      <c r="KDK19" s="209"/>
      <c r="KDL19" s="209"/>
      <c r="KDM19" s="209"/>
      <c r="KDN19" s="209"/>
      <c r="KDO19" s="209"/>
      <c r="KDP19" s="209"/>
      <c r="KDQ19" s="209"/>
      <c r="KDR19" s="209"/>
      <c r="KDS19" s="209"/>
      <c r="KDT19" s="209"/>
      <c r="KDU19" s="209"/>
      <c r="KDV19" s="209"/>
      <c r="KDW19" s="209"/>
      <c r="KDX19" s="209"/>
      <c r="KDY19" s="209"/>
      <c r="KDZ19" s="209"/>
      <c r="KEA19" s="209"/>
      <c r="KEB19" s="209"/>
      <c r="KEC19" s="209"/>
      <c r="KED19" s="209"/>
      <c r="KEE19" s="209"/>
      <c r="KEF19" s="209"/>
      <c r="KEG19" s="209"/>
      <c r="KEH19" s="209"/>
      <c r="KEI19" s="209"/>
      <c r="KEJ19" s="209"/>
      <c r="KEK19" s="209"/>
      <c r="KEL19" s="209"/>
      <c r="KEM19" s="209"/>
      <c r="KEN19" s="209"/>
      <c r="KEO19" s="209"/>
      <c r="KEP19" s="209"/>
      <c r="KEQ19" s="209"/>
      <c r="KER19" s="209"/>
      <c r="KES19" s="209"/>
      <c r="KET19" s="209"/>
      <c r="KEU19" s="209"/>
      <c r="KEV19" s="209"/>
      <c r="KEW19" s="209"/>
      <c r="KEX19" s="209"/>
      <c r="KEY19" s="209"/>
      <c r="KEZ19" s="209"/>
      <c r="KFA19" s="209"/>
      <c r="KFB19" s="209"/>
      <c r="KFC19" s="209"/>
      <c r="KFD19" s="209"/>
      <c r="KFE19" s="209"/>
      <c r="KFF19" s="209"/>
      <c r="KFG19" s="209"/>
      <c r="KFH19" s="209"/>
      <c r="KFI19" s="209"/>
      <c r="KFJ19" s="209"/>
      <c r="KFK19" s="209"/>
      <c r="KFL19" s="209"/>
      <c r="KFM19" s="209"/>
      <c r="KFN19" s="209"/>
      <c r="KFO19" s="209"/>
      <c r="KFP19" s="209"/>
      <c r="KFQ19" s="209"/>
      <c r="KFR19" s="209"/>
      <c r="KFS19" s="209"/>
      <c r="KFT19" s="209"/>
      <c r="KFU19" s="209"/>
      <c r="KFV19" s="209"/>
      <c r="KFW19" s="209"/>
      <c r="KFX19" s="209"/>
      <c r="KFY19" s="209"/>
      <c r="KFZ19" s="209"/>
      <c r="KGA19" s="209"/>
      <c r="KGB19" s="209"/>
      <c r="KGC19" s="209"/>
      <c r="KGD19" s="209"/>
      <c r="KGE19" s="209"/>
      <c r="KGF19" s="209"/>
      <c r="KGG19" s="209"/>
      <c r="KGH19" s="209"/>
      <c r="KGI19" s="209"/>
      <c r="KGJ19" s="209"/>
      <c r="KGK19" s="209"/>
      <c r="KGL19" s="209"/>
      <c r="KGM19" s="209"/>
      <c r="KGN19" s="209"/>
      <c r="KGO19" s="209"/>
      <c r="KGP19" s="209"/>
      <c r="KGQ19" s="209"/>
      <c r="KGR19" s="209"/>
      <c r="KGS19" s="209"/>
      <c r="KGT19" s="209"/>
      <c r="KGU19" s="209"/>
      <c r="KGV19" s="209"/>
      <c r="KGW19" s="209"/>
      <c r="KGX19" s="209"/>
      <c r="KGY19" s="209"/>
      <c r="KGZ19" s="209"/>
      <c r="KHA19" s="209"/>
      <c r="KHB19" s="209"/>
      <c r="KHC19" s="209"/>
      <c r="KHD19" s="209"/>
      <c r="KHE19" s="209"/>
      <c r="KHF19" s="209"/>
      <c r="KHG19" s="209"/>
      <c r="KHH19" s="209"/>
      <c r="KHI19" s="209"/>
      <c r="KHJ19" s="209"/>
      <c r="KHK19" s="209"/>
      <c r="KHL19" s="209"/>
      <c r="KHM19" s="209"/>
      <c r="KHN19" s="209"/>
      <c r="KHO19" s="209"/>
      <c r="KHP19" s="209"/>
      <c r="KHQ19" s="209"/>
      <c r="KHR19" s="209"/>
      <c r="KHS19" s="209"/>
      <c r="KHT19" s="209"/>
      <c r="KHU19" s="209"/>
      <c r="KHV19" s="209"/>
      <c r="KHW19" s="209"/>
      <c r="KHX19" s="209"/>
      <c r="KHY19" s="209"/>
      <c r="KHZ19" s="209"/>
      <c r="KIA19" s="209"/>
      <c r="KIB19" s="209"/>
      <c r="KIC19" s="209"/>
      <c r="KID19" s="209"/>
      <c r="KIE19" s="209"/>
      <c r="KIF19" s="209"/>
      <c r="KIG19" s="209"/>
      <c r="KIH19" s="209"/>
      <c r="KII19" s="209"/>
      <c r="KIJ19" s="209"/>
      <c r="KIK19" s="209"/>
      <c r="KIL19" s="209"/>
      <c r="KIM19" s="209"/>
      <c r="KIN19" s="209"/>
      <c r="KIO19" s="209"/>
      <c r="KIP19" s="209"/>
      <c r="KIQ19" s="209"/>
      <c r="KIR19" s="209"/>
      <c r="KIS19" s="209"/>
      <c r="KIT19" s="209"/>
      <c r="KIU19" s="209"/>
      <c r="KIV19" s="209"/>
      <c r="KIW19" s="209"/>
      <c r="KIX19" s="209"/>
      <c r="KIY19" s="209"/>
      <c r="KIZ19" s="209"/>
      <c r="KJA19" s="209"/>
      <c r="KJB19" s="209"/>
      <c r="KJC19" s="209"/>
      <c r="KJD19" s="209"/>
      <c r="KJE19" s="209"/>
      <c r="KJF19" s="209"/>
      <c r="KJG19" s="209"/>
      <c r="KJH19" s="209"/>
      <c r="KJI19" s="209"/>
      <c r="KJJ19" s="209"/>
      <c r="KJK19" s="209"/>
      <c r="KJL19" s="209"/>
      <c r="KJM19" s="209"/>
      <c r="KJN19" s="209"/>
      <c r="KJO19" s="209"/>
      <c r="KJP19" s="209"/>
      <c r="KJQ19" s="209"/>
      <c r="KJR19" s="209"/>
      <c r="KJS19" s="209"/>
      <c r="KJT19" s="209"/>
      <c r="KJU19" s="209"/>
      <c r="KJV19" s="209"/>
      <c r="KJW19" s="209"/>
      <c r="KJX19" s="209"/>
      <c r="KJY19" s="209"/>
      <c r="KJZ19" s="209"/>
      <c r="KKA19" s="209"/>
      <c r="KKB19" s="209"/>
      <c r="KKC19" s="209"/>
      <c r="KKD19" s="209"/>
      <c r="KKE19" s="209"/>
      <c r="KKF19" s="209"/>
      <c r="KKG19" s="209"/>
      <c r="KKH19" s="209"/>
      <c r="KKI19" s="209"/>
      <c r="KKJ19" s="209"/>
      <c r="KKK19" s="209"/>
      <c r="KKL19" s="209"/>
      <c r="KKM19" s="209"/>
      <c r="KKN19" s="209"/>
      <c r="KKO19" s="209"/>
      <c r="KKP19" s="209"/>
      <c r="KKQ19" s="209"/>
      <c r="KKR19" s="209"/>
      <c r="KKS19" s="209"/>
      <c r="KKT19" s="209"/>
      <c r="KKU19" s="209"/>
      <c r="KKV19" s="209"/>
      <c r="KKW19" s="209"/>
      <c r="KKX19" s="209"/>
      <c r="KKY19" s="209"/>
      <c r="KKZ19" s="209"/>
      <c r="KLA19" s="209"/>
      <c r="KLB19" s="209"/>
      <c r="KLC19" s="209"/>
      <c r="KLD19" s="209"/>
      <c r="KLE19" s="209"/>
      <c r="KLF19" s="209"/>
      <c r="KLG19" s="209"/>
      <c r="KLH19" s="209"/>
      <c r="KLI19" s="209"/>
      <c r="KLJ19" s="209"/>
      <c r="KLK19" s="209"/>
      <c r="KLL19" s="209"/>
      <c r="KLM19" s="209"/>
      <c r="KLN19" s="209"/>
      <c r="KLO19" s="209"/>
      <c r="KLP19" s="209"/>
      <c r="KLQ19" s="209"/>
      <c r="KLR19" s="209"/>
      <c r="KLS19" s="209"/>
      <c r="KLT19" s="209"/>
      <c r="KLU19" s="209"/>
      <c r="KLV19" s="209"/>
      <c r="KLW19" s="209"/>
      <c r="KLX19" s="209"/>
      <c r="KLY19" s="209"/>
      <c r="KLZ19" s="209"/>
      <c r="KMA19" s="209"/>
      <c r="KMB19" s="209"/>
      <c r="KMC19" s="209"/>
      <c r="KMD19" s="209"/>
      <c r="KME19" s="209"/>
      <c r="KMF19" s="209"/>
      <c r="KMG19" s="209"/>
      <c r="KMH19" s="209"/>
      <c r="KMI19" s="209"/>
      <c r="KMJ19" s="209"/>
      <c r="KMK19" s="209"/>
      <c r="KML19" s="209"/>
      <c r="KMM19" s="209"/>
      <c r="KMN19" s="209"/>
      <c r="KMO19" s="209"/>
      <c r="KMP19" s="209"/>
      <c r="KMQ19" s="209"/>
      <c r="KMR19" s="209"/>
      <c r="KMS19" s="209"/>
      <c r="KMT19" s="209"/>
      <c r="KMU19" s="209"/>
      <c r="KMV19" s="209"/>
      <c r="KMW19" s="209"/>
      <c r="KMX19" s="209"/>
      <c r="KMY19" s="209"/>
      <c r="KMZ19" s="209"/>
      <c r="KNA19" s="209"/>
      <c r="KNB19" s="209"/>
      <c r="KNC19" s="209"/>
      <c r="KND19" s="209"/>
      <c r="KNE19" s="209"/>
      <c r="KNF19" s="209"/>
      <c r="KNG19" s="209"/>
      <c r="KNH19" s="209"/>
      <c r="KNI19" s="209"/>
      <c r="KNJ19" s="209"/>
      <c r="KNK19" s="209"/>
      <c r="KNL19" s="209"/>
      <c r="KNM19" s="209"/>
      <c r="KNN19" s="209"/>
      <c r="KNO19" s="209"/>
      <c r="KNP19" s="209"/>
      <c r="KNQ19" s="209"/>
      <c r="KNR19" s="209"/>
      <c r="KNS19" s="209"/>
      <c r="KNT19" s="209"/>
      <c r="KNU19" s="209"/>
      <c r="KNV19" s="209"/>
      <c r="KNW19" s="209"/>
      <c r="KNX19" s="209"/>
      <c r="KNY19" s="209"/>
      <c r="KNZ19" s="209"/>
      <c r="KOA19" s="209"/>
      <c r="KOB19" s="209"/>
      <c r="KOC19" s="209"/>
      <c r="KOD19" s="209"/>
      <c r="KOE19" s="209"/>
      <c r="KOF19" s="209"/>
      <c r="KOG19" s="209"/>
      <c r="KOH19" s="209"/>
      <c r="KOI19" s="209"/>
      <c r="KOJ19" s="209"/>
      <c r="KOK19" s="209"/>
      <c r="KOL19" s="209"/>
      <c r="KOM19" s="209"/>
      <c r="KON19" s="209"/>
      <c r="KOO19" s="209"/>
      <c r="KOP19" s="209"/>
      <c r="KOQ19" s="209"/>
      <c r="KOR19" s="209"/>
      <c r="KOS19" s="209"/>
      <c r="KOT19" s="209"/>
      <c r="KOU19" s="209"/>
      <c r="KOV19" s="209"/>
      <c r="KOW19" s="209"/>
      <c r="KOX19" s="209"/>
      <c r="KOY19" s="209"/>
      <c r="KOZ19" s="209"/>
      <c r="KPA19" s="209"/>
      <c r="KPB19" s="209"/>
      <c r="KPC19" s="209"/>
      <c r="KPD19" s="209"/>
      <c r="KPE19" s="209"/>
      <c r="KPF19" s="209"/>
      <c r="KPG19" s="209"/>
      <c r="KPH19" s="209"/>
      <c r="KPI19" s="209"/>
      <c r="KPJ19" s="209"/>
      <c r="KPK19" s="209"/>
      <c r="KPL19" s="209"/>
      <c r="KPM19" s="209"/>
      <c r="KPN19" s="209"/>
      <c r="KPO19" s="209"/>
      <c r="KPP19" s="209"/>
      <c r="KPQ19" s="209"/>
      <c r="KPR19" s="209"/>
      <c r="KPS19" s="209"/>
      <c r="KPT19" s="209"/>
      <c r="KPU19" s="209"/>
      <c r="KPV19" s="209"/>
      <c r="KPW19" s="209"/>
      <c r="KPX19" s="209"/>
      <c r="KPY19" s="209"/>
      <c r="KPZ19" s="209"/>
      <c r="KQA19" s="209"/>
      <c r="KQB19" s="209"/>
      <c r="KQC19" s="209"/>
      <c r="KQD19" s="209"/>
      <c r="KQE19" s="209"/>
      <c r="KQF19" s="209"/>
      <c r="KQG19" s="209"/>
      <c r="KQH19" s="209"/>
      <c r="KQI19" s="209"/>
      <c r="KQJ19" s="209"/>
      <c r="KQK19" s="209"/>
      <c r="KQL19" s="209"/>
      <c r="KQM19" s="209"/>
      <c r="KQN19" s="209"/>
      <c r="KQO19" s="209"/>
      <c r="KQP19" s="209"/>
      <c r="KQQ19" s="209"/>
      <c r="KQR19" s="209"/>
      <c r="KQS19" s="209"/>
      <c r="KQT19" s="209"/>
      <c r="KQU19" s="209"/>
      <c r="KQV19" s="209"/>
      <c r="KQW19" s="209"/>
      <c r="KQX19" s="209"/>
      <c r="KQY19" s="209"/>
      <c r="KQZ19" s="209"/>
      <c r="KRA19" s="209"/>
      <c r="KRB19" s="209"/>
      <c r="KRC19" s="209"/>
      <c r="KRD19" s="209"/>
      <c r="KRE19" s="209"/>
      <c r="KRF19" s="209"/>
      <c r="KRG19" s="209"/>
      <c r="KRH19" s="209"/>
      <c r="KRI19" s="209"/>
      <c r="KRJ19" s="209"/>
      <c r="KRK19" s="209"/>
      <c r="KRL19" s="209"/>
      <c r="KRM19" s="209"/>
      <c r="KRN19" s="209"/>
      <c r="KRO19" s="209"/>
      <c r="KRP19" s="209"/>
      <c r="KRQ19" s="209"/>
      <c r="KRR19" s="209"/>
      <c r="KRS19" s="209"/>
      <c r="KRT19" s="209"/>
      <c r="KRU19" s="209"/>
      <c r="KRV19" s="209"/>
      <c r="KRW19" s="209"/>
      <c r="KRX19" s="209"/>
      <c r="KRY19" s="209"/>
      <c r="KRZ19" s="209"/>
      <c r="KSA19" s="209"/>
      <c r="KSB19" s="209"/>
      <c r="KSC19" s="209"/>
      <c r="KSD19" s="209"/>
      <c r="KSE19" s="209"/>
      <c r="KSF19" s="209"/>
      <c r="KSG19" s="209"/>
      <c r="KSH19" s="209"/>
      <c r="KSI19" s="209"/>
      <c r="KSJ19" s="209"/>
      <c r="KSK19" s="209"/>
      <c r="KSL19" s="209"/>
      <c r="KSM19" s="209"/>
      <c r="KSN19" s="209"/>
      <c r="KSO19" s="209"/>
      <c r="KSP19" s="209"/>
      <c r="KSQ19" s="209"/>
      <c r="KSR19" s="209"/>
      <c r="KSS19" s="209"/>
      <c r="KST19" s="209"/>
      <c r="KSU19" s="209"/>
      <c r="KSV19" s="209"/>
      <c r="KSW19" s="209"/>
      <c r="KSX19" s="209"/>
      <c r="KSY19" s="209"/>
      <c r="KSZ19" s="209"/>
      <c r="KTA19" s="209"/>
      <c r="KTB19" s="209"/>
      <c r="KTC19" s="209"/>
      <c r="KTD19" s="209"/>
      <c r="KTE19" s="209"/>
      <c r="KTF19" s="209"/>
      <c r="KTG19" s="209"/>
      <c r="KTH19" s="209"/>
      <c r="KTI19" s="209"/>
      <c r="KTJ19" s="209"/>
      <c r="KTK19" s="209"/>
      <c r="KTL19" s="209"/>
      <c r="KTM19" s="209"/>
      <c r="KTN19" s="209"/>
      <c r="KTO19" s="209"/>
      <c r="KTP19" s="209"/>
      <c r="KTQ19" s="209"/>
      <c r="KTR19" s="209"/>
      <c r="KTS19" s="209"/>
      <c r="KTT19" s="209"/>
      <c r="KTU19" s="209"/>
      <c r="KTV19" s="209"/>
      <c r="KTW19" s="209"/>
      <c r="KTX19" s="209"/>
      <c r="KTY19" s="209"/>
      <c r="KTZ19" s="209"/>
      <c r="KUA19" s="209"/>
      <c r="KUB19" s="209"/>
      <c r="KUC19" s="209"/>
      <c r="KUD19" s="209"/>
      <c r="KUE19" s="209"/>
      <c r="KUF19" s="209"/>
      <c r="KUG19" s="209"/>
      <c r="KUH19" s="209"/>
      <c r="KUI19" s="209"/>
      <c r="KUJ19" s="209"/>
      <c r="KUK19" s="209"/>
      <c r="KUL19" s="209"/>
      <c r="KUM19" s="209"/>
      <c r="KUN19" s="209"/>
      <c r="KUO19" s="209"/>
      <c r="KUP19" s="209"/>
      <c r="KUQ19" s="209"/>
      <c r="KUR19" s="209"/>
      <c r="KUS19" s="209"/>
      <c r="KUT19" s="209"/>
      <c r="KUU19" s="209"/>
      <c r="KUV19" s="209"/>
      <c r="KUW19" s="209"/>
      <c r="KUX19" s="209"/>
      <c r="KUY19" s="209"/>
      <c r="KUZ19" s="209"/>
      <c r="KVA19" s="209"/>
      <c r="KVB19" s="209"/>
      <c r="KVC19" s="209"/>
      <c r="KVD19" s="209"/>
      <c r="KVE19" s="209"/>
      <c r="KVF19" s="209"/>
      <c r="KVG19" s="209"/>
      <c r="KVH19" s="209"/>
      <c r="KVI19" s="209"/>
      <c r="KVJ19" s="209"/>
      <c r="KVK19" s="209"/>
      <c r="KVL19" s="209"/>
      <c r="KVM19" s="209"/>
      <c r="KVN19" s="209"/>
      <c r="KVO19" s="209"/>
      <c r="KVP19" s="209"/>
      <c r="KVQ19" s="209"/>
      <c r="KVR19" s="209"/>
      <c r="KVS19" s="209"/>
      <c r="KVT19" s="209"/>
      <c r="KVU19" s="209"/>
      <c r="KVV19" s="209"/>
      <c r="KVW19" s="209"/>
      <c r="KVX19" s="209"/>
      <c r="KVY19" s="209"/>
      <c r="KVZ19" s="209"/>
      <c r="KWA19" s="209"/>
      <c r="KWB19" s="209"/>
      <c r="KWC19" s="209"/>
      <c r="KWD19" s="209"/>
      <c r="KWE19" s="209"/>
      <c r="KWF19" s="209"/>
      <c r="KWG19" s="209"/>
      <c r="KWH19" s="209"/>
      <c r="KWI19" s="209"/>
      <c r="KWJ19" s="209"/>
      <c r="KWK19" s="209"/>
      <c r="KWL19" s="209"/>
      <c r="KWM19" s="209"/>
      <c r="KWN19" s="209"/>
      <c r="KWO19" s="209"/>
      <c r="KWP19" s="209"/>
      <c r="KWQ19" s="209"/>
      <c r="KWR19" s="209"/>
      <c r="KWS19" s="209"/>
      <c r="KWT19" s="209"/>
      <c r="KWU19" s="209"/>
      <c r="KWV19" s="209"/>
      <c r="KWW19" s="209"/>
      <c r="KWX19" s="209"/>
      <c r="KWY19" s="209"/>
      <c r="KWZ19" s="209"/>
      <c r="KXA19" s="209"/>
      <c r="KXB19" s="209"/>
      <c r="KXC19" s="209"/>
      <c r="KXD19" s="209"/>
      <c r="KXE19" s="209"/>
      <c r="KXF19" s="209"/>
      <c r="KXG19" s="209"/>
      <c r="KXH19" s="209"/>
      <c r="KXI19" s="209"/>
      <c r="KXJ19" s="209"/>
      <c r="KXK19" s="209"/>
      <c r="KXL19" s="209"/>
      <c r="KXM19" s="209"/>
      <c r="KXN19" s="209"/>
      <c r="KXO19" s="209"/>
      <c r="KXP19" s="209"/>
      <c r="KXQ19" s="209"/>
      <c r="KXR19" s="209"/>
      <c r="KXS19" s="209"/>
      <c r="KXT19" s="209"/>
      <c r="KXU19" s="209"/>
      <c r="KXV19" s="209"/>
      <c r="KXW19" s="209"/>
      <c r="KXX19" s="209"/>
      <c r="KXY19" s="209"/>
      <c r="KXZ19" s="209"/>
      <c r="KYA19" s="209"/>
      <c r="KYB19" s="209"/>
      <c r="KYC19" s="209"/>
      <c r="KYD19" s="209"/>
      <c r="KYE19" s="209"/>
      <c r="KYF19" s="209"/>
      <c r="KYG19" s="209"/>
      <c r="KYH19" s="209"/>
      <c r="KYI19" s="209"/>
      <c r="KYJ19" s="209"/>
      <c r="KYK19" s="209"/>
      <c r="KYL19" s="209"/>
      <c r="KYM19" s="209"/>
      <c r="KYN19" s="209"/>
      <c r="KYO19" s="209"/>
      <c r="KYP19" s="209"/>
      <c r="KYQ19" s="209"/>
      <c r="KYR19" s="209"/>
      <c r="KYS19" s="209"/>
      <c r="KYT19" s="209"/>
      <c r="KYU19" s="209"/>
      <c r="KYV19" s="209"/>
      <c r="KYW19" s="209"/>
      <c r="KYX19" s="209"/>
      <c r="KYY19" s="209"/>
      <c r="KYZ19" s="209"/>
      <c r="KZA19" s="209"/>
      <c r="KZB19" s="209"/>
      <c r="KZC19" s="209"/>
      <c r="KZD19" s="209"/>
      <c r="KZE19" s="209"/>
      <c r="KZF19" s="209"/>
      <c r="KZG19" s="209"/>
      <c r="KZH19" s="209"/>
      <c r="KZI19" s="209"/>
      <c r="KZJ19" s="209"/>
      <c r="KZK19" s="209"/>
      <c r="KZL19" s="209"/>
      <c r="KZM19" s="209"/>
      <c r="KZN19" s="209"/>
      <c r="KZO19" s="209"/>
      <c r="KZP19" s="209"/>
      <c r="KZQ19" s="209"/>
      <c r="KZR19" s="209"/>
      <c r="KZS19" s="209"/>
      <c r="KZT19" s="209"/>
      <c r="KZU19" s="209"/>
      <c r="KZV19" s="209"/>
      <c r="KZW19" s="209"/>
      <c r="KZX19" s="209"/>
      <c r="KZY19" s="209"/>
      <c r="KZZ19" s="209"/>
      <c r="LAA19" s="209"/>
      <c r="LAB19" s="209"/>
      <c r="LAC19" s="209"/>
      <c r="LAD19" s="209"/>
      <c r="LAE19" s="209"/>
      <c r="LAF19" s="209"/>
      <c r="LAG19" s="209"/>
      <c r="LAH19" s="209"/>
      <c r="LAI19" s="209"/>
      <c r="LAJ19" s="209"/>
      <c r="LAK19" s="209"/>
      <c r="LAL19" s="209"/>
      <c r="LAM19" s="209"/>
      <c r="LAN19" s="209"/>
      <c r="LAO19" s="209"/>
      <c r="LAP19" s="209"/>
      <c r="LAQ19" s="209"/>
      <c r="LAR19" s="209"/>
      <c r="LAS19" s="209"/>
      <c r="LAT19" s="209"/>
      <c r="LAU19" s="209"/>
      <c r="LAV19" s="209"/>
      <c r="LAW19" s="209"/>
      <c r="LAX19" s="209"/>
      <c r="LAY19" s="209"/>
      <c r="LAZ19" s="209"/>
      <c r="LBA19" s="209"/>
      <c r="LBB19" s="209"/>
      <c r="LBC19" s="209"/>
      <c r="LBD19" s="209"/>
      <c r="LBE19" s="209"/>
      <c r="LBF19" s="209"/>
      <c r="LBG19" s="209"/>
      <c r="LBH19" s="209"/>
      <c r="LBI19" s="209"/>
      <c r="LBJ19" s="209"/>
      <c r="LBK19" s="209"/>
      <c r="LBL19" s="209"/>
      <c r="LBM19" s="209"/>
      <c r="LBN19" s="209"/>
      <c r="LBO19" s="209"/>
      <c r="LBP19" s="209"/>
      <c r="LBQ19" s="209"/>
      <c r="LBR19" s="209"/>
      <c r="LBS19" s="209"/>
      <c r="LBT19" s="209"/>
      <c r="LBU19" s="209"/>
      <c r="LBV19" s="209"/>
      <c r="LBW19" s="209"/>
      <c r="LBX19" s="209"/>
      <c r="LBY19" s="209"/>
      <c r="LBZ19" s="209"/>
      <c r="LCA19" s="209"/>
      <c r="LCB19" s="209"/>
      <c r="LCC19" s="209"/>
      <c r="LCD19" s="209"/>
      <c r="LCE19" s="209"/>
      <c r="LCF19" s="209"/>
      <c r="LCG19" s="209"/>
      <c r="LCH19" s="209"/>
      <c r="LCI19" s="209"/>
      <c r="LCJ19" s="209"/>
      <c r="LCK19" s="209"/>
      <c r="LCL19" s="209"/>
      <c r="LCM19" s="209"/>
      <c r="LCN19" s="209"/>
      <c r="LCO19" s="209"/>
      <c r="LCP19" s="209"/>
      <c r="LCQ19" s="209"/>
      <c r="LCR19" s="209"/>
      <c r="LCS19" s="209"/>
      <c r="LCT19" s="209"/>
      <c r="LCU19" s="209"/>
      <c r="LCV19" s="209"/>
      <c r="LCW19" s="209"/>
      <c r="LCX19" s="209"/>
      <c r="LCY19" s="209"/>
      <c r="LCZ19" s="209"/>
      <c r="LDA19" s="209"/>
      <c r="LDB19" s="209"/>
      <c r="LDC19" s="209"/>
      <c r="LDD19" s="209"/>
      <c r="LDE19" s="209"/>
      <c r="LDF19" s="209"/>
      <c r="LDG19" s="209"/>
      <c r="LDH19" s="209"/>
      <c r="LDI19" s="209"/>
      <c r="LDJ19" s="209"/>
      <c r="LDK19" s="209"/>
      <c r="LDL19" s="209"/>
      <c r="LDM19" s="209"/>
      <c r="LDN19" s="209"/>
      <c r="LDO19" s="209"/>
      <c r="LDP19" s="209"/>
      <c r="LDQ19" s="209"/>
      <c r="LDR19" s="209"/>
      <c r="LDS19" s="209"/>
      <c r="LDT19" s="209"/>
      <c r="LDU19" s="209"/>
      <c r="LDV19" s="209"/>
      <c r="LDW19" s="209"/>
      <c r="LDX19" s="209"/>
      <c r="LDY19" s="209"/>
      <c r="LDZ19" s="209"/>
      <c r="LEA19" s="209"/>
      <c r="LEB19" s="209"/>
      <c r="LEC19" s="209"/>
      <c r="LED19" s="209"/>
      <c r="LEE19" s="209"/>
      <c r="LEF19" s="209"/>
      <c r="LEG19" s="209"/>
      <c r="LEH19" s="209"/>
      <c r="LEI19" s="209"/>
      <c r="LEJ19" s="209"/>
      <c r="LEK19" s="209"/>
      <c r="LEL19" s="209"/>
      <c r="LEM19" s="209"/>
      <c r="LEN19" s="209"/>
      <c r="LEO19" s="209"/>
      <c r="LEP19" s="209"/>
      <c r="LEQ19" s="209"/>
      <c r="LER19" s="209"/>
      <c r="LES19" s="209"/>
      <c r="LET19" s="209"/>
      <c r="LEU19" s="209"/>
      <c r="LEV19" s="209"/>
      <c r="LEW19" s="209"/>
      <c r="LEX19" s="209"/>
      <c r="LEY19" s="209"/>
      <c r="LEZ19" s="209"/>
      <c r="LFA19" s="209"/>
      <c r="LFB19" s="209"/>
      <c r="LFC19" s="209"/>
      <c r="LFD19" s="209"/>
      <c r="LFE19" s="209"/>
      <c r="LFF19" s="209"/>
      <c r="LFG19" s="209"/>
      <c r="LFH19" s="209"/>
      <c r="LFI19" s="209"/>
      <c r="LFJ19" s="209"/>
      <c r="LFK19" s="209"/>
      <c r="LFL19" s="209"/>
      <c r="LFM19" s="209"/>
      <c r="LFN19" s="209"/>
      <c r="LFO19" s="209"/>
      <c r="LFP19" s="209"/>
      <c r="LFQ19" s="209"/>
      <c r="LFR19" s="209"/>
      <c r="LFS19" s="209"/>
      <c r="LFT19" s="209"/>
      <c r="LFU19" s="209"/>
      <c r="LFV19" s="209"/>
      <c r="LFW19" s="209"/>
      <c r="LFX19" s="209"/>
      <c r="LFY19" s="209"/>
      <c r="LFZ19" s="209"/>
      <c r="LGA19" s="209"/>
      <c r="LGB19" s="209"/>
      <c r="LGC19" s="209"/>
      <c r="LGD19" s="209"/>
      <c r="LGE19" s="209"/>
      <c r="LGF19" s="209"/>
      <c r="LGG19" s="209"/>
      <c r="LGH19" s="209"/>
      <c r="LGI19" s="209"/>
      <c r="LGJ19" s="209"/>
      <c r="LGK19" s="209"/>
      <c r="LGL19" s="209"/>
      <c r="LGM19" s="209"/>
      <c r="LGN19" s="209"/>
      <c r="LGO19" s="209"/>
      <c r="LGP19" s="209"/>
      <c r="LGQ19" s="209"/>
      <c r="LGR19" s="209"/>
      <c r="LGS19" s="209"/>
      <c r="LGT19" s="209"/>
      <c r="LGU19" s="209"/>
      <c r="LGV19" s="209"/>
      <c r="LGW19" s="209"/>
      <c r="LGX19" s="209"/>
      <c r="LGY19" s="209"/>
      <c r="LGZ19" s="209"/>
      <c r="LHA19" s="209"/>
      <c r="LHB19" s="209"/>
      <c r="LHC19" s="209"/>
      <c r="LHD19" s="209"/>
      <c r="LHE19" s="209"/>
      <c r="LHF19" s="209"/>
      <c r="LHG19" s="209"/>
      <c r="LHH19" s="209"/>
      <c r="LHI19" s="209"/>
      <c r="LHJ19" s="209"/>
      <c r="LHK19" s="209"/>
      <c r="LHL19" s="209"/>
      <c r="LHM19" s="209"/>
      <c r="LHN19" s="209"/>
      <c r="LHO19" s="209"/>
      <c r="LHP19" s="209"/>
      <c r="LHQ19" s="209"/>
      <c r="LHR19" s="209"/>
      <c r="LHS19" s="209"/>
      <c r="LHT19" s="209"/>
      <c r="LHU19" s="209"/>
      <c r="LHV19" s="209"/>
      <c r="LHW19" s="209"/>
      <c r="LHX19" s="209"/>
      <c r="LHY19" s="209"/>
      <c r="LHZ19" s="209"/>
      <c r="LIA19" s="209"/>
      <c r="LIB19" s="209"/>
      <c r="LIC19" s="209"/>
      <c r="LID19" s="209"/>
      <c r="LIE19" s="209"/>
      <c r="LIF19" s="209"/>
      <c r="LIG19" s="209"/>
      <c r="LIH19" s="209"/>
      <c r="LII19" s="209"/>
      <c r="LIJ19" s="209"/>
      <c r="LIK19" s="209"/>
      <c r="LIL19" s="209"/>
      <c r="LIM19" s="209"/>
      <c r="LIN19" s="209"/>
      <c r="LIO19" s="209"/>
      <c r="LIP19" s="209"/>
      <c r="LIQ19" s="209"/>
      <c r="LIR19" s="209"/>
      <c r="LIS19" s="209"/>
      <c r="LIT19" s="209"/>
      <c r="LIU19" s="209"/>
      <c r="LIV19" s="209"/>
      <c r="LIW19" s="209"/>
      <c r="LIX19" s="209"/>
      <c r="LIY19" s="209"/>
      <c r="LIZ19" s="209"/>
      <c r="LJA19" s="209"/>
      <c r="LJB19" s="209"/>
      <c r="LJC19" s="209"/>
      <c r="LJD19" s="209"/>
      <c r="LJE19" s="209"/>
      <c r="LJF19" s="209"/>
      <c r="LJG19" s="209"/>
      <c r="LJH19" s="209"/>
      <c r="LJI19" s="209"/>
      <c r="LJJ19" s="209"/>
      <c r="LJK19" s="209"/>
      <c r="LJL19" s="209"/>
      <c r="LJM19" s="209"/>
      <c r="LJN19" s="209"/>
      <c r="LJO19" s="209"/>
      <c r="LJP19" s="209"/>
      <c r="LJQ19" s="209"/>
      <c r="LJR19" s="209"/>
      <c r="LJS19" s="209"/>
      <c r="LJT19" s="209"/>
      <c r="LJU19" s="209"/>
      <c r="LJV19" s="209"/>
      <c r="LJW19" s="209"/>
      <c r="LJX19" s="209"/>
      <c r="LJY19" s="209"/>
      <c r="LJZ19" s="209"/>
      <c r="LKA19" s="209"/>
      <c r="LKB19" s="209"/>
      <c r="LKC19" s="209"/>
      <c r="LKD19" s="209"/>
      <c r="LKE19" s="209"/>
      <c r="LKF19" s="209"/>
      <c r="LKG19" s="209"/>
      <c r="LKH19" s="209"/>
      <c r="LKI19" s="209"/>
      <c r="LKJ19" s="209"/>
      <c r="LKK19" s="209"/>
      <c r="LKL19" s="209"/>
      <c r="LKM19" s="209"/>
      <c r="LKN19" s="209"/>
      <c r="LKO19" s="209"/>
      <c r="LKP19" s="209"/>
      <c r="LKQ19" s="209"/>
      <c r="LKR19" s="209"/>
      <c r="LKS19" s="209"/>
      <c r="LKT19" s="209"/>
      <c r="LKU19" s="209"/>
      <c r="LKV19" s="209"/>
      <c r="LKW19" s="209"/>
      <c r="LKX19" s="209"/>
      <c r="LKY19" s="209"/>
      <c r="LKZ19" s="209"/>
      <c r="LLA19" s="209"/>
      <c r="LLB19" s="209"/>
      <c r="LLC19" s="209"/>
      <c r="LLD19" s="209"/>
      <c r="LLE19" s="209"/>
      <c r="LLF19" s="209"/>
      <c r="LLG19" s="209"/>
      <c r="LLH19" s="209"/>
      <c r="LLI19" s="209"/>
      <c r="LLJ19" s="209"/>
      <c r="LLK19" s="209"/>
      <c r="LLL19" s="209"/>
      <c r="LLM19" s="209"/>
      <c r="LLN19" s="209"/>
      <c r="LLO19" s="209"/>
      <c r="LLP19" s="209"/>
      <c r="LLQ19" s="209"/>
      <c r="LLR19" s="209"/>
      <c r="LLS19" s="209"/>
      <c r="LLT19" s="209"/>
      <c r="LLU19" s="209"/>
      <c r="LLV19" s="209"/>
      <c r="LLW19" s="209"/>
      <c r="LLX19" s="209"/>
      <c r="LLY19" s="209"/>
      <c r="LLZ19" s="209"/>
      <c r="LMA19" s="209"/>
      <c r="LMB19" s="209"/>
      <c r="LMC19" s="209"/>
      <c r="LMD19" s="209"/>
      <c r="LME19" s="209"/>
      <c r="LMF19" s="209"/>
      <c r="LMG19" s="209"/>
      <c r="LMH19" s="209"/>
      <c r="LMI19" s="209"/>
      <c r="LMJ19" s="209"/>
      <c r="LMK19" s="209"/>
      <c r="LML19" s="209"/>
      <c r="LMM19" s="209"/>
      <c r="LMN19" s="209"/>
      <c r="LMO19" s="209"/>
      <c r="LMP19" s="209"/>
      <c r="LMQ19" s="209"/>
      <c r="LMR19" s="209"/>
      <c r="LMS19" s="209"/>
      <c r="LMT19" s="209"/>
      <c r="LMU19" s="209"/>
      <c r="LMV19" s="209"/>
      <c r="LMW19" s="209"/>
      <c r="LMX19" s="209"/>
      <c r="LMY19" s="209"/>
      <c r="LMZ19" s="209"/>
      <c r="LNA19" s="209"/>
      <c r="LNB19" s="209"/>
      <c r="LNC19" s="209"/>
      <c r="LND19" s="209"/>
      <c r="LNE19" s="209"/>
      <c r="LNF19" s="209"/>
      <c r="LNG19" s="209"/>
      <c r="LNH19" s="209"/>
      <c r="LNI19" s="209"/>
      <c r="LNJ19" s="209"/>
      <c r="LNK19" s="209"/>
      <c r="LNL19" s="209"/>
      <c r="LNM19" s="209"/>
      <c r="LNN19" s="209"/>
      <c r="LNO19" s="209"/>
      <c r="LNP19" s="209"/>
      <c r="LNQ19" s="209"/>
      <c r="LNR19" s="209"/>
      <c r="LNS19" s="209"/>
      <c r="LNT19" s="209"/>
      <c r="LNU19" s="209"/>
      <c r="LNV19" s="209"/>
      <c r="LNW19" s="209"/>
      <c r="LNX19" s="209"/>
      <c r="LNY19" s="209"/>
      <c r="LNZ19" s="209"/>
      <c r="LOA19" s="209"/>
      <c r="LOB19" s="209"/>
      <c r="LOC19" s="209"/>
      <c r="LOD19" s="209"/>
      <c r="LOE19" s="209"/>
      <c r="LOF19" s="209"/>
      <c r="LOG19" s="209"/>
      <c r="LOH19" s="209"/>
      <c r="LOI19" s="209"/>
      <c r="LOJ19" s="209"/>
      <c r="LOK19" s="209"/>
      <c r="LOL19" s="209"/>
      <c r="LOM19" s="209"/>
      <c r="LON19" s="209"/>
      <c r="LOO19" s="209"/>
      <c r="LOP19" s="209"/>
      <c r="LOQ19" s="209"/>
      <c r="LOR19" s="209"/>
      <c r="LOS19" s="209"/>
      <c r="LOT19" s="209"/>
      <c r="LOU19" s="209"/>
      <c r="LOV19" s="209"/>
      <c r="LOW19" s="209"/>
      <c r="LOX19" s="209"/>
      <c r="LOY19" s="209"/>
      <c r="LOZ19" s="209"/>
      <c r="LPA19" s="209"/>
      <c r="LPB19" s="209"/>
      <c r="LPC19" s="209"/>
      <c r="LPD19" s="209"/>
      <c r="LPE19" s="209"/>
      <c r="LPF19" s="209"/>
      <c r="LPG19" s="209"/>
      <c r="LPH19" s="209"/>
      <c r="LPI19" s="209"/>
      <c r="LPJ19" s="209"/>
      <c r="LPK19" s="209"/>
      <c r="LPL19" s="209"/>
      <c r="LPM19" s="209"/>
      <c r="LPN19" s="209"/>
      <c r="LPO19" s="209"/>
      <c r="LPP19" s="209"/>
      <c r="LPQ19" s="209"/>
      <c r="LPR19" s="209"/>
      <c r="LPS19" s="209"/>
      <c r="LPT19" s="209"/>
      <c r="LPU19" s="209"/>
      <c r="LPV19" s="209"/>
      <c r="LPW19" s="209"/>
      <c r="LPX19" s="209"/>
      <c r="LPY19" s="209"/>
      <c r="LPZ19" s="209"/>
      <c r="LQA19" s="209"/>
      <c r="LQB19" s="209"/>
      <c r="LQC19" s="209"/>
      <c r="LQD19" s="209"/>
      <c r="LQE19" s="209"/>
      <c r="LQF19" s="209"/>
      <c r="LQG19" s="209"/>
      <c r="LQH19" s="209"/>
      <c r="LQI19" s="209"/>
      <c r="LQJ19" s="209"/>
      <c r="LQK19" s="209"/>
      <c r="LQL19" s="209"/>
      <c r="LQM19" s="209"/>
      <c r="LQN19" s="209"/>
      <c r="LQO19" s="209"/>
      <c r="LQP19" s="209"/>
      <c r="LQQ19" s="209"/>
      <c r="LQR19" s="209"/>
      <c r="LQS19" s="209"/>
      <c r="LQT19" s="209"/>
      <c r="LQU19" s="209"/>
      <c r="LQV19" s="209"/>
      <c r="LQW19" s="209"/>
      <c r="LQX19" s="209"/>
      <c r="LQY19" s="209"/>
      <c r="LQZ19" s="209"/>
      <c r="LRA19" s="209"/>
      <c r="LRB19" s="209"/>
      <c r="LRC19" s="209"/>
      <c r="LRD19" s="209"/>
      <c r="LRE19" s="209"/>
      <c r="LRF19" s="209"/>
      <c r="LRG19" s="209"/>
      <c r="LRH19" s="209"/>
      <c r="LRI19" s="209"/>
      <c r="LRJ19" s="209"/>
      <c r="LRK19" s="209"/>
      <c r="LRL19" s="209"/>
      <c r="LRM19" s="209"/>
      <c r="LRN19" s="209"/>
      <c r="LRO19" s="209"/>
      <c r="LRP19" s="209"/>
      <c r="LRQ19" s="209"/>
      <c r="LRR19" s="209"/>
      <c r="LRS19" s="209"/>
      <c r="LRT19" s="209"/>
      <c r="LRU19" s="209"/>
      <c r="LRV19" s="209"/>
      <c r="LRW19" s="209"/>
      <c r="LRX19" s="209"/>
      <c r="LRY19" s="209"/>
      <c r="LRZ19" s="209"/>
      <c r="LSA19" s="209"/>
      <c r="LSB19" s="209"/>
      <c r="LSC19" s="209"/>
      <c r="LSD19" s="209"/>
      <c r="LSE19" s="209"/>
      <c r="LSF19" s="209"/>
      <c r="LSG19" s="209"/>
      <c r="LSH19" s="209"/>
      <c r="LSI19" s="209"/>
      <c r="LSJ19" s="209"/>
      <c r="LSK19" s="209"/>
      <c r="LSL19" s="209"/>
      <c r="LSM19" s="209"/>
      <c r="LSN19" s="209"/>
      <c r="LSO19" s="209"/>
      <c r="LSP19" s="209"/>
      <c r="LSQ19" s="209"/>
      <c r="LSR19" s="209"/>
      <c r="LSS19" s="209"/>
      <c r="LST19" s="209"/>
      <c r="LSU19" s="209"/>
      <c r="LSV19" s="209"/>
      <c r="LSW19" s="209"/>
      <c r="LSX19" s="209"/>
      <c r="LSY19" s="209"/>
      <c r="LSZ19" s="209"/>
      <c r="LTA19" s="209"/>
      <c r="LTB19" s="209"/>
      <c r="LTC19" s="209"/>
      <c r="LTD19" s="209"/>
      <c r="LTE19" s="209"/>
      <c r="LTF19" s="209"/>
      <c r="LTG19" s="209"/>
      <c r="LTH19" s="209"/>
      <c r="LTI19" s="209"/>
      <c r="LTJ19" s="209"/>
      <c r="LTK19" s="209"/>
      <c r="LTL19" s="209"/>
      <c r="LTM19" s="209"/>
      <c r="LTN19" s="209"/>
      <c r="LTO19" s="209"/>
      <c r="LTP19" s="209"/>
      <c r="LTQ19" s="209"/>
      <c r="LTR19" s="209"/>
      <c r="LTS19" s="209"/>
      <c r="LTT19" s="209"/>
      <c r="LTU19" s="209"/>
      <c r="LTV19" s="209"/>
      <c r="LTW19" s="209"/>
      <c r="LTX19" s="209"/>
      <c r="LTY19" s="209"/>
      <c r="LTZ19" s="209"/>
      <c r="LUA19" s="209"/>
      <c r="LUB19" s="209"/>
      <c r="LUC19" s="209"/>
      <c r="LUD19" s="209"/>
      <c r="LUE19" s="209"/>
      <c r="LUF19" s="209"/>
      <c r="LUG19" s="209"/>
      <c r="LUH19" s="209"/>
      <c r="LUI19" s="209"/>
      <c r="LUJ19" s="209"/>
      <c r="LUK19" s="209"/>
      <c r="LUL19" s="209"/>
      <c r="LUM19" s="209"/>
      <c r="LUN19" s="209"/>
      <c r="LUO19" s="209"/>
      <c r="LUP19" s="209"/>
      <c r="LUQ19" s="209"/>
      <c r="LUR19" s="209"/>
      <c r="LUS19" s="209"/>
      <c r="LUT19" s="209"/>
      <c r="LUU19" s="209"/>
      <c r="LUV19" s="209"/>
      <c r="LUW19" s="209"/>
      <c r="LUX19" s="209"/>
      <c r="LUY19" s="209"/>
      <c r="LUZ19" s="209"/>
      <c r="LVA19" s="209"/>
      <c r="LVB19" s="209"/>
      <c r="LVC19" s="209"/>
      <c r="LVD19" s="209"/>
      <c r="LVE19" s="209"/>
      <c r="LVF19" s="209"/>
      <c r="LVG19" s="209"/>
      <c r="LVH19" s="209"/>
      <c r="LVI19" s="209"/>
      <c r="LVJ19" s="209"/>
      <c r="LVK19" s="209"/>
      <c r="LVL19" s="209"/>
      <c r="LVM19" s="209"/>
      <c r="LVN19" s="209"/>
      <c r="LVO19" s="209"/>
      <c r="LVP19" s="209"/>
      <c r="LVQ19" s="209"/>
      <c r="LVR19" s="209"/>
      <c r="LVS19" s="209"/>
      <c r="LVT19" s="209"/>
      <c r="LVU19" s="209"/>
      <c r="LVV19" s="209"/>
      <c r="LVW19" s="209"/>
      <c r="LVX19" s="209"/>
      <c r="LVY19" s="209"/>
      <c r="LVZ19" s="209"/>
      <c r="LWA19" s="209"/>
      <c r="LWB19" s="209"/>
      <c r="LWC19" s="209"/>
      <c r="LWD19" s="209"/>
      <c r="LWE19" s="209"/>
      <c r="LWF19" s="209"/>
      <c r="LWG19" s="209"/>
      <c r="LWH19" s="209"/>
      <c r="LWI19" s="209"/>
      <c r="LWJ19" s="209"/>
      <c r="LWK19" s="209"/>
      <c r="LWL19" s="209"/>
      <c r="LWM19" s="209"/>
      <c r="LWN19" s="209"/>
      <c r="LWO19" s="209"/>
      <c r="LWP19" s="209"/>
      <c r="LWQ19" s="209"/>
      <c r="LWR19" s="209"/>
      <c r="LWS19" s="209"/>
      <c r="LWT19" s="209"/>
      <c r="LWU19" s="209"/>
      <c r="LWV19" s="209"/>
      <c r="LWW19" s="209"/>
      <c r="LWX19" s="209"/>
      <c r="LWY19" s="209"/>
      <c r="LWZ19" s="209"/>
      <c r="LXA19" s="209"/>
      <c r="LXB19" s="209"/>
      <c r="LXC19" s="209"/>
      <c r="LXD19" s="209"/>
      <c r="LXE19" s="209"/>
      <c r="LXF19" s="209"/>
      <c r="LXG19" s="209"/>
      <c r="LXH19" s="209"/>
      <c r="LXI19" s="209"/>
      <c r="LXJ19" s="209"/>
      <c r="LXK19" s="209"/>
      <c r="LXL19" s="209"/>
      <c r="LXM19" s="209"/>
      <c r="LXN19" s="209"/>
      <c r="LXO19" s="209"/>
      <c r="LXP19" s="209"/>
      <c r="LXQ19" s="209"/>
      <c r="LXR19" s="209"/>
      <c r="LXS19" s="209"/>
      <c r="LXT19" s="209"/>
      <c r="LXU19" s="209"/>
      <c r="LXV19" s="209"/>
      <c r="LXW19" s="209"/>
      <c r="LXX19" s="209"/>
      <c r="LXY19" s="209"/>
      <c r="LXZ19" s="209"/>
      <c r="LYA19" s="209"/>
      <c r="LYB19" s="209"/>
      <c r="LYC19" s="209"/>
      <c r="LYD19" s="209"/>
      <c r="LYE19" s="209"/>
      <c r="LYF19" s="209"/>
      <c r="LYG19" s="209"/>
      <c r="LYH19" s="209"/>
      <c r="LYI19" s="209"/>
      <c r="LYJ19" s="209"/>
      <c r="LYK19" s="209"/>
      <c r="LYL19" s="209"/>
      <c r="LYM19" s="209"/>
      <c r="LYN19" s="209"/>
      <c r="LYO19" s="209"/>
      <c r="LYP19" s="209"/>
      <c r="LYQ19" s="209"/>
      <c r="LYR19" s="209"/>
      <c r="LYS19" s="209"/>
      <c r="LYT19" s="209"/>
      <c r="LYU19" s="209"/>
      <c r="LYV19" s="209"/>
      <c r="LYW19" s="209"/>
      <c r="LYX19" s="209"/>
      <c r="LYY19" s="209"/>
      <c r="LYZ19" s="209"/>
      <c r="LZA19" s="209"/>
      <c r="LZB19" s="209"/>
      <c r="LZC19" s="209"/>
      <c r="LZD19" s="209"/>
      <c r="LZE19" s="209"/>
      <c r="LZF19" s="209"/>
      <c r="LZG19" s="209"/>
      <c r="LZH19" s="209"/>
      <c r="LZI19" s="209"/>
      <c r="LZJ19" s="209"/>
      <c r="LZK19" s="209"/>
      <c r="LZL19" s="209"/>
      <c r="LZM19" s="209"/>
      <c r="LZN19" s="209"/>
      <c r="LZO19" s="209"/>
      <c r="LZP19" s="209"/>
      <c r="LZQ19" s="209"/>
      <c r="LZR19" s="209"/>
      <c r="LZS19" s="209"/>
      <c r="LZT19" s="209"/>
      <c r="LZU19" s="209"/>
      <c r="LZV19" s="209"/>
      <c r="LZW19" s="209"/>
      <c r="LZX19" s="209"/>
      <c r="LZY19" s="209"/>
      <c r="LZZ19" s="209"/>
      <c r="MAA19" s="209"/>
      <c r="MAB19" s="209"/>
      <c r="MAC19" s="209"/>
      <c r="MAD19" s="209"/>
      <c r="MAE19" s="209"/>
      <c r="MAF19" s="209"/>
      <c r="MAG19" s="209"/>
      <c r="MAH19" s="209"/>
      <c r="MAI19" s="209"/>
      <c r="MAJ19" s="209"/>
      <c r="MAK19" s="209"/>
      <c r="MAL19" s="209"/>
      <c r="MAM19" s="209"/>
      <c r="MAN19" s="209"/>
      <c r="MAO19" s="209"/>
      <c r="MAP19" s="209"/>
      <c r="MAQ19" s="209"/>
      <c r="MAR19" s="209"/>
      <c r="MAS19" s="209"/>
      <c r="MAT19" s="209"/>
      <c r="MAU19" s="209"/>
      <c r="MAV19" s="209"/>
      <c r="MAW19" s="209"/>
      <c r="MAX19" s="209"/>
      <c r="MAY19" s="209"/>
      <c r="MAZ19" s="209"/>
      <c r="MBA19" s="209"/>
      <c r="MBB19" s="209"/>
      <c r="MBC19" s="209"/>
      <c r="MBD19" s="209"/>
      <c r="MBE19" s="209"/>
      <c r="MBF19" s="209"/>
      <c r="MBG19" s="209"/>
      <c r="MBH19" s="209"/>
      <c r="MBI19" s="209"/>
      <c r="MBJ19" s="209"/>
      <c r="MBK19" s="209"/>
      <c r="MBL19" s="209"/>
      <c r="MBM19" s="209"/>
      <c r="MBN19" s="209"/>
      <c r="MBO19" s="209"/>
      <c r="MBP19" s="209"/>
      <c r="MBQ19" s="209"/>
      <c r="MBR19" s="209"/>
      <c r="MBS19" s="209"/>
      <c r="MBT19" s="209"/>
      <c r="MBU19" s="209"/>
      <c r="MBV19" s="209"/>
      <c r="MBW19" s="209"/>
      <c r="MBX19" s="209"/>
      <c r="MBY19" s="209"/>
      <c r="MBZ19" s="209"/>
      <c r="MCA19" s="209"/>
      <c r="MCB19" s="209"/>
      <c r="MCC19" s="209"/>
      <c r="MCD19" s="209"/>
      <c r="MCE19" s="209"/>
      <c r="MCF19" s="209"/>
      <c r="MCG19" s="209"/>
      <c r="MCH19" s="209"/>
      <c r="MCI19" s="209"/>
      <c r="MCJ19" s="209"/>
      <c r="MCK19" s="209"/>
      <c r="MCL19" s="209"/>
      <c r="MCM19" s="209"/>
      <c r="MCN19" s="209"/>
      <c r="MCO19" s="209"/>
      <c r="MCP19" s="209"/>
      <c r="MCQ19" s="209"/>
      <c r="MCR19" s="209"/>
      <c r="MCS19" s="209"/>
      <c r="MCT19" s="209"/>
      <c r="MCU19" s="209"/>
      <c r="MCV19" s="209"/>
      <c r="MCW19" s="209"/>
      <c r="MCX19" s="209"/>
      <c r="MCY19" s="209"/>
      <c r="MCZ19" s="209"/>
      <c r="MDA19" s="209"/>
      <c r="MDB19" s="209"/>
      <c r="MDC19" s="209"/>
      <c r="MDD19" s="209"/>
      <c r="MDE19" s="209"/>
      <c r="MDF19" s="209"/>
      <c r="MDG19" s="209"/>
      <c r="MDH19" s="209"/>
      <c r="MDI19" s="209"/>
      <c r="MDJ19" s="209"/>
      <c r="MDK19" s="209"/>
      <c r="MDL19" s="209"/>
      <c r="MDM19" s="209"/>
      <c r="MDN19" s="209"/>
      <c r="MDO19" s="209"/>
      <c r="MDP19" s="209"/>
      <c r="MDQ19" s="209"/>
      <c r="MDR19" s="209"/>
      <c r="MDS19" s="209"/>
      <c r="MDT19" s="209"/>
      <c r="MDU19" s="209"/>
      <c r="MDV19" s="209"/>
      <c r="MDW19" s="209"/>
      <c r="MDX19" s="209"/>
      <c r="MDY19" s="209"/>
      <c r="MDZ19" s="209"/>
      <c r="MEA19" s="209"/>
      <c r="MEB19" s="209"/>
      <c r="MEC19" s="209"/>
      <c r="MED19" s="209"/>
      <c r="MEE19" s="209"/>
      <c r="MEF19" s="209"/>
      <c r="MEG19" s="209"/>
      <c r="MEH19" s="209"/>
      <c r="MEI19" s="209"/>
      <c r="MEJ19" s="209"/>
      <c r="MEK19" s="209"/>
      <c r="MEL19" s="209"/>
      <c r="MEM19" s="209"/>
      <c r="MEN19" s="209"/>
      <c r="MEO19" s="209"/>
      <c r="MEP19" s="209"/>
      <c r="MEQ19" s="209"/>
      <c r="MER19" s="209"/>
      <c r="MES19" s="209"/>
      <c r="MET19" s="209"/>
      <c r="MEU19" s="209"/>
      <c r="MEV19" s="209"/>
      <c r="MEW19" s="209"/>
      <c r="MEX19" s="209"/>
      <c r="MEY19" s="209"/>
      <c r="MEZ19" s="209"/>
      <c r="MFA19" s="209"/>
      <c r="MFB19" s="209"/>
      <c r="MFC19" s="209"/>
      <c r="MFD19" s="209"/>
      <c r="MFE19" s="209"/>
      <c r="MFF19" s="209"/>
      <c r="MFG19" s="209"/>
      <c r="MFH19" s="209"/>
      <c r="MFI19" s="209"/>
      <c r="MFJ19" s="209"/>
      <c r="MFK19" s="209"/>
      <c r="MFL19" s="209"/>
      <c r="MFM19" s="209"/>
      <c r="MFN19" s="209"/>
      <c r="MFO19" s="209"/>
      <c r="MFP19" s="209"/>
      <c r="MFQ19" s="209"/>
      <c r="MFR19" s="209"/>
      <c r="MFS19" s="209"/>
      <c r="MFT19" s="209"/>
      <c r="MFU19" s="209"/>
      <c r="MFV19" s="209"/>
      <c r="MFW19" s="209"/>
      <c r="MFX19" s="209"/>
      <c r="MFY19" s="209"/>
      <c r="MFZ19" s="209"/>
      <c r="MGA19" s="209"/>
      <c r="MGB19" s="209"/>
      <c r="MGC19" s="209"/>
      <c r="MGD19" s="209"/>
      <c r="MGE19" s="209"/>
      <c r="MGF19" s="209"/>
      <c r="MGG19" s="209"/>
      <c r="MGH19" s="209"/>
      <c r="MGI19" s="209"/>
      <c r="MGJ19" s="209"/>
      <c r="MGK19" s="209"/>
      <c r="MGL19" s="209"/>
      <c r="MGM19" s="209"/>
      <c r="MGN19" s="209"/>
      <c r="MGO19" s="209"/>
      <c r="MGP19" s="209"/>
      <c r="MGQ19" s="209"/>
      <c r="MGR19" s="209"/>
      <c r="MGS19" s="209"/>
      <c r="MGT19" s="209"/>
      <c r="MGU19" s="209"/>
      <c r="MGV19" s="209"/>
      <c r="MGW19" s="209"/>
      <c r="MGX19" s="209"/>
      <c r="MGY19" s="209"/>
      <c r="MGZ19" s="209"/>
      <c r="MHA19" s="209"/>
      <c r="MHB19" s="209"/>
      <c r="MHC19" s="209"/>
      <c r="MHD19" s="209"/>
      <c r="MHE19" s="209"/>
      <c r="MHF19" s="209"/>
      <c r="MHG19" s="209"/>
      <c r="MHH19" s="209"/>
      <c r="MHI19" s="209"/>
      <c r="MHJ19" s="209"/>
      <c r="MHK19" s="209"/>
      <c r="MHL19" s="209"/>
      <c r="MHM19" s="209"/>
      <c r="MHN19" s="209"/>
      <c r="MHO19" s="209"/>
      <c r="MHP19" s="209"/>
      <c r="MHQ19" s="209"/>
      <c r="MHR19" s="209"/>
      <c r="MHS19" s="209"/>
      <c r="MHT19" s="209"/>
      <c r="MHU19" s="209"/>
      <c r="MHV19" s="209"/>
      <c r="MHW19" s="209"/>
      <c r="MHX19" s="209"/>
      <c r="MHY19" s="209"/>
      <c r="MHZ19" s="209"/>
      <c r="MIA19" s="209"/>
      <c r="MIB19" s="209"/>
      <c r="MIC19" s="209"/>
      <c r="MID19" s="209"/>
      <c r="MIE19" s="209"/>
      <c r="MIF19" s="209"/>
      <c r="MIG19" s="209"/>
      <c r="MIH19" s="209"/>
      <c r="MII19" s="209"/>
      <c r="MIJ19" s="209"/>
      <c r="MIK19" s="209"/>
      <c r="MIL19" s="209"/>
      <c r="MIM19" s="209"/>
      <c r="MIN19" s="209"/>
      <c r="MIO19" s="209"/>
      <c r="MIP19" s="209"/>
      <c r="MIQ19" s="209"/>
      <c r="MIR19" s="209"/>
      <c r="MIS19" s="209"/>
      <c r="MIT19" s="209"/>
      <c r="MIU19" s="209"/>
      <c r="MIV19" s="209"/>
      <c r="MIW19" s="209"/>
      <c r="MIX19" s="209"/>
      <c r="MIY19" s="209"/>
      <c r="MIZ19" s="209"/>
      <c r="MJA19" s="209"/>
      <c r="MJB19" s="209"/>
      <c r="MJC19" s="209"/>
      <c r="MJD19" s="209"/>
      <c r="MJE19" s="209"/>
      <c r="MJF19" s="209"/>
      <c r="MJG19" s="209"/>
      <c r="MJH19" s="209"/>
      <c r="MJI19" s="209"/>
      <c r="MJJ19" s="209"/>
      <c r="MJK19" s="209"/>
      <c r="MJL19" s="209"/>
      <c r="MJM19" s="209"/>
      <c r="MJN19" s="209"/>
      <c r="MJO19" s="209"/>
      <c r="MJP19" s="209"/>
      <c r="MJQ19" s="209"/>
      <c r="MJR19" s="209"/>
      <c r="MJS19" s="209"/>
      <c r="MJT19" s="209"/>
      <c r="MJU19" s="209"/>
      <c r="MJV19" s="209"/>
      <c r="MJW19" s="209"/>
      <c r="MJX19" s="209"/>
      <c r="MJY19" s="209"/>
      <c r="MJZ19" s="209"/>
      <c r="MKA19" s="209"/>
      <c r="MKB19" s="209"/>
      <c r="MKC19" s="209"/>
      <c r="MKD19" s="209"/>
      <c r="MKE19" s="209"/>
      <c r="MKF19" s="209"/>
      <c r="MKG19" s="209"/>
      <c r="MKH19" s="209"/>
      <c r="MKI19" s="209"/>
      <c r="MKJ19" s="209"/>
      <c r="MKK19" s="209"/>
      <c r="MKL19" s="209"/>
      <c r="MKM19" s="209"/>
      <c r="MKN19" s="209"/>
      <c r="MKO19" s="209"/>
      <c r="MKP19" s="209"/>
      <c r="MKQ19" s="209"/>
      <c r="MKR19" s="209"/>
      <c r="MKS19" s="209"/>
      <c r="MKT19" s="209"/>
      <c r="MKU19" s="209"/>
      <c r="MKV19" s="209"/>
      <c r="MKW19" s="209"/>
      <c r="MKX19" s="209"/>
      <c r="MKY19" s="209"/>
      <c r="MKZ19" s="209"/>
      <c r="MLA19" s="209"/>
      <c r="MLB19" s="209"/>
      <c r="MLC19" s="209"/>
      <c r="MLD19" s="209"/>
      <c r="MLE19" s="209"/>
      <c r="MLF19" s="209"/>
      <c r="MLG19" s="209"/>
      <c r="MLH19" s="209"/>
      <c r="MLI19" s="209"/>
      <c r="MLJ19" s="209"/>
      <c r="MLK19" s="209"/>
      <c r="MLL19" s="209"/>
      <c r="MLM19" s="209"/>
      <c r="MLN19" s="209"/>
      <c r="MLO19" s="209"/>
      <c r="MLP19" s="209"/>
      <c r="MLQ19" s="209"/>
      <c r="MLR19" s="209"/>
      <c r="MLS19" s="209"/>
      <c r="MLT19" s="209"/>
      <c r="MLU19" s="209"/>
      <c r="MLV19" s="209"/>
      <c r="MLW19" s="209"/>
      <c r="MLX19" s="209"/>
      <c r="MLY19" s="209"/>
      <c r="MLZ19" s="209"/>
      <c r="MMA19" s="209"/>
      <c r="MMB19" s="209"/>
      <c r="MMC19" s="209"/>
      <c r="MMD19" s="209"/>
      <c r="MME19" s="209"/>
      <c r="MMF19" s="209"/>
      <c r="MMG19" s="209"/>
      <c r="MMH19" s="209"/>
      <c r="MMI19" s="209"/>
      <c r="MMJ19" s="209"/>
      <c r="MMK19" s="209"/>
      <c r="MML19" s="209"/>
      <c r="MMM19" s="209"/>
      <c r="MMN19" s="209"/>
      <c r="MMO19" s="209"/>
      <c r="MMP19" s="209"/>
      <c r="MMQ19" s="209"/>
      <c r="MMR19" s="209"/>
      <c r="MMS19" s="209"/>
      <c r="MMT19" s="209"/>
      <c r="MMU19" s="209"/>
      <c r="MMV19" s="209"/>
      <c r="MMW19" s="209"/>
      <c r="MMX19" s="209"/>
      <c r="MMY19" s="209"/>
      <c r="MMZ19" s="209"/>
      <c r="MNA19" s="209"/>
      <c r="MNB19" s="209"/>
      <c r="MNC19" s="209"/>
      <c r="MND19" s="209"/>
      <c r="MNE19" s="209"/>
      <c r="MNF19" s="209"/>
      <c r="MNG19" s="209"/>
      <c r="MNH19" s="209"/>
      <c r="MNI19" s="209"/>
      <c r="MNJ19" s="209"/>
      <c r="MNK19" s="209"/>
      <c r="MNL19" s="209"/>
      <c r="MNM19" s="209"/>
      <c r="MNN19" s="209"/>
      <c r="MNO19" s="209"/>
      <c r="MNP19" s="209"/>
      <c r="MNQ19" s="209"/>
      <c r="MNR19" s="209"/>
      <c r="MNS19" s="209"/>
      <c r="MNT19" s="209"/>
      <c r="MNU19" s="209"/>
      <c r="MNV19" s="209"/>
      <c r="MNW19" s="209"/>
      <c r="MNX19" s="209"/>
      <c r="MNY19" s="209"/>
      <c r="MNZ19" s="209"/>
      <c r="MOA19" s="209"/>
      <c r="MOB19" s="209"/>
      <c r="MOC19" s="209"/>
      <c r="MOD19" s="209"/>
      <c r="MOE19" s="209"/>
      <c r="MOF19" s="209"/>
      <c r="MOG19" s="209"/>
      <c r="MOH19" s="209"/>
      <c r="MOI19" s="209"/>
      <c r="MOJ19" s="209"/>
      <c r="MOK19" s="209"/>
      <c r="MOL19" s="209"/>
      <c r="MOM19" s="209"/>
      <c r="MON19" s="209"/>
      <c r="MOO19" s="209"/>
      <c r="MOP19" s="209"/>
      <c r="MOQ19" s="209"/>
      <c r="MOR19" s="209"/>
      <c r="MOS19" s="209"/>
      <c r="MOT19" s="209"/>
      <c r="MOU19" s="209"/>
      <c r="MOV19" s="209"/>
      <c r="MOW19" s="209"/>
      <c r="MOX19" s="209"/>
      <c r="MOY19" s="209"/>
      <c r="MOZ19" s="209"/>
      <c r="MPA19" s="209"/>
      <c r="MPB19" s="209"/>
      <c r="MPC19" s="209"/>
      <c r="MPD19" s="209"/>
      <c r="MPE19" s="209"/>
      <c r="MPF19" s="209"/>
      <c r="MPG19" s="209"/>
      <c r="MPH19" s="209"/>
      <c r="MPI19" s="209"/>
      <c r="MPJ19" s="209"/>
      <c r="MPK19" s="209"/>
      <c r="MPL19" s="209"/>
      <c r="MPM19" s="209"/>
      <c r="MPN19" s="209"/>
      <c r="MPO19" s="209"/>
      <c r="MPP19" s="209"/>
      <c r="MPQ19" s="209"/>
      <c r="MPR19" s="209"/>
      <c r="MPS19" s="209"/>
      <c r="MPT19" s="209"/>
      <c r="MPU19" s="209"/>
      <c r="MPV19" s="209"/>
      <c r="MPW19" s="209"/>
      <c r="MPX19" s="209"/>
      <c r="MPY19" s="209"/>
      <c r="MPZ19" s="209"/>
      <c r="MQA19" s="209"/>
      <c r="MQB19" s="209"/>
      <c r="MQC19" s="209"/>
      <c r="MQD19" s="209"/>
      <c r="MQE19" s="209"/>
      <c r="MQF19" s="209"/>
      <c r="MQG19" s="209"/>
      <c r="MQH19" s="209"/>
      <c r="MQI19" s="209"/>
      <c r="MQJ19" s="209"/>
      <c r="MQK19" s="209"/>
      <c r="MQL19" s="209"/>
      <c r="MQM19" s="209"/>
      <c r="MQN19" s="209"/>
      <c r="MQO19" s="209"/>
      <c r="MQP19" s="209"/>
      <c r="MQQ19" s="209"/>
      <c r="MQR19" s="209"/>
      <c r="MQS19" s="209"/>
      <c r="MQT19" s="209"/>
      <c r="MQU19" s="209"/>
      <c r="MQV19" s="209"/>
      <c r="MQW19" s="209"/>
      <c r="MQX19" s="209"/>
      <c r="MQY19" s="209"/>
      <c r="MQZ19" s="209"/>
      <c r="MRA19" s="209"/>
      <c r="MRB19" s="209"/>
      <c r="MRC19" s="209"/>
      <c r="MRD19" s="209"/>
      <c r="MRE19" s="209"/>
      <c r="MRF19" s="209"/>
      <c r="MRG19" s="209"/>
      <c r="MRH19" s="209"/>
      <c r="MRI19" s="209"/>
      <c r="MRJ19" s="209"/>
      <c r="MRK19" s="209"/>
      <c r="MRL19" s="209"/>
      <c r="MRM19" s="209"/>
      <c r="MRN19" s="209"/>
      <c r="MRO19" s="209"/>
      <c r="MRP19" s="209"/>
      <c r="MRQ19" s="209"/>
      <c r="MRR19" s="209"/>
      <c r="MRS19" s="209"/>
      <c r="MRT19" s="209"/>
      <c r="MRU19" s="209"/>
      <c r="MRV19" s="209"/>
      <c r="MRW19" s="209"/>
      <c r="MRX19" s="209"/>
      <c r="MRY19" s="209"/>
      <c r="MRZ19" s="209"/>
      <c r="MSA19" s="209"/>
      <c r="MSB19" s="209"/>
      <c r="MSC19" s="209"/>
      <c r="MSD19" s="209"/>
      <c r="MSE19" s="209"/>
      <c r="MSF19" s="209"/>
      <c r="MSG19" s="209"/>
      <c r="MSH19" s="209"/>
      <c r="MSI19" s="209"/>
      <c r="MSJ19" s="209"/>
      <c r="MSK19" s="209"/>
      <c r="MSL19" s="209"/>
      <c r="MSM19" s="209"/>
      <c r="MSN19" s="209"/>
      <c r="MSO19" s="209"/>
      <c r="MSP19" s="209"/>
      <c r="MSQ19" s="209"/>
      <c r="MSR19" s="209"/>
      <c r="MSS19" s="209"/>
      <c r="MST19" s="209"/>
      <c r="MSU19" s="209"/>
      <c r="MSV19" s="209"/>
      <c r="MSW19" s="209"/>
      <c r="MSX19" s="209"/>
      <c r="MSY19" s="209"/>
      <c r="MSZ19" s="209"/>
      <c r="MTA19" s="209"/>
      <c r="MTB19" s="209"/>
      <c r="MTC19" s="209"/>
      <c r="MTD19" s="209"/>
      <c r="MTE19" s="209"/>
      <c r="MTF19" s="209"/>
      <c r="MTG19" s="209"/>
      <c r="MTH19" s="209"/>
      <c r="MTI19" s="209"/>
      <c r="MTJ19" s="209"/>
      <c r="MTK19" s="209"/>
      <c r="MTL19" s="209"/>
      <c r="MTM19" s="209"/>
      <c r="MTN19" s="209"/>
      <c r="MTO19" s="209"/>
      <c r="MTP19" s="209"/>
      <c r="MTQ19" s="209"/>
      <c r="MTR19" s="209"/>
      <c r="MTS19" s="209"/>
      <c r="MTT19" s="209"/>
      <c r="MTU19" s="209"/>
      <c r="MTV19" s="209"/>
      <c r="MTW19" s="209"/>
      <c r="MTX19" s="209"/>
      <c r="MTY19" s="209"/>
      <c r="MTZ19" s="209"/>
      <c r="MUA19" s="209"/>
      <c r="MUB19" s="209"/>
      <c r="MUC19" s="209"/>
      <c r="MUD19" s="209"/>
      <c r="MUE19" s="209"/>
      <c r="MUF19" s="209"/>
      <c r="MUG19" s="209"/>
      <c r="MUH19" s="209"/>
      <c r="MUI19" s="209"/>
      <c r="MUJ19" s="209"/>
      <c r="MUK19" s="209"/>
      <c r="MUL19" s="209"/>
      <c r="MUM19" s="209"/>
      <c r="MUN19" s="209"/>
      <c r="MUO19" s="209"/>
      <c r="MUP19" s="209"/>
      <c r="MUQ19" s="209"/>
      <c r="MUR19" s="209"/>
      <c r="MUS19" s="209"/>
      <c r="MUT19" s="209"/>
      <c r="MUU19" s="209"/>
      <c r="MUV19" s="209"/>
      <c r="MUW19" s="209"/>
      <c r="MUX19" s="209"/>
      <c r="MUY19" s="209"/>
      <c r="MUZ19" s="209"/>
      <c r="MVA19" s="209"/>
      <c r="MVB19" s="209"/>
      <c r="MVC19" s="209"/>
      <c r="MVD19" s="209"/>
      <c r="MVE19" s="209"/>
      <c r="MVF19" s="209"/>
      <c r="MVG19" s="209"/>
      <c r="MVH19" s="209"/>
      <c r="MVI19" s="209"/>
      <c r="MVJ19" s="209"/>
      <c r="MVK19" s="209"/>
      <c r="MVL19" s="209"/>
      <c r="MVM19" s="209"/>
      <c r="MVN19" s="209"/>
      <c r="MVO19" s="209"/>
      <c r="MVP19" s="209"/>
      <c r="MVQ19" s="209"/>
      <c r="MVR19" s="209"/>
      <c r="MVS19" s="209"/>
      <c r="MVT19" s="209"/>
      <c r="MVU19" s="209"/>
      <c r="MVV19" s="209"/>
      <c r="MVW19" s="209"/>
      <c r="MVX19" s="209"/>
      <c r="MVY19" s="209"/>
      <c r="MVZ19" s="209"/>
      <c r="MWA19" s="209"/>
      <c r="MWB19" s="209"/>
      <c r="MWC19" s="209"/>
      <c r="MWD19" s="209"/>
      <c r="MWE19" s="209"/>
      <c r="MWF19" s="209"/>
      <c r="MWG19" s="209"/>
      <c r="MWH19" s="209"/>
      <c r="MWI19" s="209"/>
      <c r="MWJ19" s="209"/>
      <c r="MWK19" s="209"/>
      <c r="MWL19" s="209"/>
      <c r="MWM19" s="209"/>
      <c r="MWN19" s="209"/>
      <c r="MWO19" s="209"/>
      <c r="MWP19" s="209"/>
      <c r="MWQ19" s="209"/>
      <c r="MWR19" s="209"/>
      <c r="MWS19" s="209"/>
      <c r="MWT19" s="209"/>
      <c r="MWU19" s="209"/>
      <c r="MWV19" s="209"/>
      <c r="MWW19" s="209"/>
      <c r="MWX19" s="209"/>
      <c r="MWY19" s="209"/>
      <c r="MWZ19" s="209"/>
      <c r="MXA19" s="209"/>
      <c r="MXB19" s="209"/>
      <c r="MXC19" s="209"/>
      <c r="MXD19" s="209"/>
      <c r="MXE19" s="209"/>
      <c r="MXF19" s="209"/>
      <c r="MXG19" s="209"/>
      <c r="MXH19" s="209"/>
      <c r="MXI19" s="209"/>
      <c r="MXJ19" s="209"/>
      <c r="MXK19" s="209"/>
      <c r="MXL19" s="209"/>
      <c r="MXM19" s="209"/>
      <c r="MXN19" s="209"/>
      <c r="MXO19" s="209"/>
      <c r="MXP19" s="209"/>
      <c r="MXQ19" s="209"/>
      <c r="MXR19" s="209"/>
      <c r="MXS19" s="209"/>
      <c r="MXT19" s="209"/>
      <c r="MXU19" s="209"/>
      <c r="MXV19" s="209"/>
      <c r="MXW19" s="209"/>
      <c r="MXX19" s="209"/>
      <c r="MXY19" s="209"/>
      <c r="MXZ19" s="209"/>
      <c r="MYA19" s="209"/>
      <c r="MYB19" s="209"/>
      <c r="MYC19" s="209"/>
      <c r="MYD19" s="209"/>
      <c r="MYE19" s="209"/>
      <c r="MYF19" s="209"/>
      <c r="MYG19" s="209"/>
      <c r="MYH19" s="209"/>
      <c r="MYI19" s="209"/>
      <c r="MYJ19" s="209"/>
      <c r="MYK19" s="209"/>
      <c r="MYL19" s="209"/>
      <c r="MYM19" s="209"/>
      <c r="MYN19" s="209"/>
      <c r="MYO19" s="209"/>
      <c r="MYP19" s="209"/>
      <c r="MYQ19" s="209"/>
      <c r="MYR19" s="209"/>
      <c r="MYS19" s="209"/>
      <c r="MYT19" s="209"/>
      <c r="MYU19" s="209"/>
      <c r="MYV19" s="209"/>
      <c r="MYW19" s="209"/>
      <c r="MYX19" s="209"/>
      <c r="MYY19" s="209"/>
      <c r="MYZ19" s="209"/>
      <c r="MZA19" s="209"/>
      <c r="MZB19" s="209"/>
      <c r="MZC19" s="209"/>
      <c r="MZD19" s="209"/>
      <c r="MZE19" s="209"/>
      <c r="MZF19" s="209"/>
      <c r="MZG19" s="209"/>
      <c r="MZH19" s="209"/>
      <c r="MZI19" s="209"/>
      <c r="MZJ19" s="209"/>
      <c r="MZK19" s="209"/>
      <c r="MZL19" s="209"/>
      <c r="MZM19" s="209"/>
      <c r="MZN19" s="209"/>
      <c r="MZO19" s="209"/>
      <c r="MZP19" s="209"/>
      <c r="MZQ19" s="209"/>
      <c r="MZR19" s="209"/>
      <c r="MZS19" s="209"/>
      <c r="MZT19" s="209"/>
      <c r="MZU19" s="209"/>
      <c r="MZV19" s="209"/>
      <c r="MZW19" s="209"/>
      <c r="MZX19" s="209"/>
      <c r="MZY19" s="209"/>
      <c r="MZZ19" s="209"/>
      <c r="NAA19" s="209"/>
      <c r="NAB19" s="209"/>
      <c r="NAC19" s="209"/>
      <c r="NAD19" s="209"/>
      <c r="NAE19" s="209"/>
      <c r="NAF19" s="209"/>
      <c r="NAG19" s="209"/>
      <c r="NAH19" s="209"/>
      <c r="NAI19" s="209"/>
      <c r="NAJ19" s="209"/>
      <c r="NAK19" s="209"/>
      <c r="NAL19" s="209"/>
      <c r="NAM19" s="209"/>
      <c r="NAN19" s="209"/>
      <c r="NAO19" s="209"/>
      <c r="NAP19" s="209"/>
      <c r="NAQ19" s="209"/>
      <c r="NAR19" s="209"/>
      <c r="NAS19" s="209"/>
      <c r="NAT19" s="209"/>
      <c r="NAU19" s="209"/>
      <c r="NAV19" s="209"/>
      <c r="NAW19" s="209"/>
      <c r="NAX19" s="209"/>
      <c r="NAY19" s="209"/>
      <c r="NAZ19" s="209"/>
      <c r="NBA19" s="209"/>
      <c r="NBB19" s="209"/>
      <c r="NBC19" s="209"/>
      <c r="NBD19" s="209"/>
      <c r="NBE19" s="209"/>
      <c r="NBF19" s="209"/>
      <c r="NBG19" s="209"/>
      <c r="NBH19" s="209"/>
      <c r="NBI19" s="209"/>
      <c r="NBJ19" s="209"/>
      <c r="NBK19" s="209"/>
      <c r="NBL19" s="209"/>
      <c r="NBM19" s="209"/>
      <c r="NBN19" s="209"/>
      <c r="NBO19" s="209"/>
      <c r="NBP19" s="209"/>
      <c r="NBQ19" s="209"/>
      <c r="NBR19" s="209"/>
      <c r="NBS19" s="209"/>
      <c r="NBT19" s="209"/>
      <c r="NBU19" s="209"/>
      <c r="NBV19" s="209"/>
      <c r="NBW19" s="209"/>
      <c r="NBX19" s="209"/>
      <c r="NBY19" s="209"/>
      <c r="NBZ19" s="209"/>
      <c r="NCA19" s="209"/>
      <c r="NCB19" s="209"/>
      <c r="NCC19" s="209"/>
      <c r="NCD19" s="209"/>
      <c r="NCE19" s="209"/>
      <c r="NCF19" s="209"/>
      <c r="NCG19" s="209"/>
      <c r="NCH19" s="209"/>
      <c r="NCI19" s="209"/>
      <c r="NCJ19" s="209"/>
      <c r="NCK19" s="209"/>
      <c r="NCL19" s="209"/>
      <c r="NCM19" s="209"/>
      <c r="NCN19" s="209"/>
      <c r="NCO19" s="209"/>
      <c r="NCP19" s="209"/>
      <c r="NCQ19" s="209"/>
      <c r="NCR19" s="209"/>
      <c r="NCS19" s="209"/>
      <c r="NCT19" s="209"/>
      <c r="NCU19" s="209"/>
      <c r="NCV19" s="209"/>
      <c r="NCW19" s="209"/>
      <c r="NCX19" s="209"/>
      <c r="NCY19" s="209"/>
      <c r="NCZ19" s="209"/>
      <c r="NDA19" s="209"/>
      <c r="NDB19" s="209"/>
      <c r="NDC19" s="209"/>
      <c r="NDD19" s="209"/>
      <c r="NDE19" s="209"/>
      <c r="NDF19" s="209"/>
      <c r="NDG19" s="209"/>
      <c r="NDH19" s="209"/>
      <c r="NDI19" s="209"/>
      <c r="NDJ19" s="209"/>
      <c r="NDK19" s="209"/>
      <c r="NDL19" s="209"/>
      <c r="NDM19" s="209"/>
      <c r="NDN19" s="209"/>
      <c r="NDO19" s="209"/>
      <c r="NDP19" s="209"/>
      <c r="NDQ19" s="209"/>
      <c r="NDR19" s="209"/>
      <c r="NDS19" s="209"/>
      <c r="NDT19" s="209"/>
      <c r="NDU19" s="209"/>
      <c r="NDV19" s="209"/>
      <c r="NDW19" s="209"/>
      <c r="NDX19" s="209"/>
      <c r="NDY19" s="209"/>
      <c r="NDZ19" s="209"/>
      <c r="NEA19" s="209"/>
      <c r="NEB19" s="209"/>
      <c r="NEC19" s="209"/>
      <c r="NED19" s="209"/>
      <c r="NEE19" s="209"/>
      <c r="NEF19" s="209"/>
      <c r="NEG19" s="209"/>
      <c r="NEH19" s="209"/>
      <c r="NEI19" s="209"/>
      <c r="NEJ19" s="209"/>
      <c r="NEK19" s="209"/>
      <c r="NEL19" s="209"/>
      <c r="NEM19" s="209"/>
      <c r="NEN19" s="209"/>
      <c r="NEO19" s="209"/>
      <c r="NEP19" s="209"/>
      <c r="NEQ19" s="209"/>
      <c r="NER19" s="209"/>
      <c r="NES19" s="209"/>
      <c r="NET19" s="209"/>
      <c r="NEU19" s="209"/>
      <c r="NEV19" s="209"/>
      <c r="NEW19" s="209"/>
      <c r="NEX19" s="209"/>
      <c r="NEY19" s="209"/>
      <c r="NEZ19" s="209"/>
      <c r="NFA19" s="209"/>
      <c r="NFB19" s="209"/>
      <c r="NFC19" s="209"/>
      <c r="NFD19" s="209"/>
      <c r="NFE19" s="209"/>
      <c r="NFF19" s="209"/>
      <c r="NFG19" s="209"/>
      <c r="NFH19" s="209"/>
      <c r="NFI19" s="209"/>
      <c r="NFJ19" s="209"/>
      <c r="NFK19" s="209"/>
      <c r="NFL19" s="209"/>
      <c r="NFM19" s="209"/>
      <c r="NFN19" s="209"/>
      <c r="NFO19" s="209"/>
      <c r="NFP19" s="209"/>
      <c r="NFQ19" s="209"/>
      <c r="NFR19" s="209"/>
      <c r="NFS19" s="209"/>
      <c r="NFT19" s="209"/>
      <c r="NFU19" s="209"/>
      <c r="NFV19" s="209"/>
      <c r="NFW19" s="209"/>
      <c r="NFX19" s="209"/>
      <c r="NFY19" s="209"/>
      <c r="NFZ19" s="209"/>
      <c r="NGA19" s="209"/>
      <c r="NGB19" s="209"/>
      <c r="NGC19" s="209"/>
      <c r="NGD19" s="209"/>
      <c r="NGE19" s="209"/>
      <c r="NGF19" s="209"/>
      <c r="NGG19" s="209"/>
      <c r="NGH19" s="209"/>
      <c r="NGI19" s="209"/>
      <c r="NGJ19" s="209"/>
      <c r="NGK19" s="209"/>
      <c r="NGL19" s="209"/>
      <c r="NGM19" s="209"/>
      <c r="NGN19" s="209"/>
      <c r="NGO19" s="209"/>
      <c r="NGP19" s="209"/>
      <c r="NGQ19" s="209"/>
      <c r="NGR19" s="209"/>
      <c r="NGS19" s="209"/>
      <c r="NGT19" s="209"/>
      <c r="NGU19" s="209"/>
      <c r="NGV19" s="209"/>
      <c r="NGW19" s="209"/>
      <c r="NGX19" s="209"/>
      <c r="NGY19" s="209"/>
      <c r="NGZ19" s="209"/>
      <c r="NHA19" s="209"/>
      <c r="NHB19" s="209"/>
      <c r="NHC19" s="209"/>
      <c r="NHD19" s="209"/>
      <c r="NHE19" s="209"/>
      <c r="NHF19" s="209"/>
      <c r="NHG19" s="209"/>
      <c r="NHH19" s="209"/>
      <c r="NHI19" s="209"/>
      <c r="NHJ19" s="209"/>
      <c r="NHK19" s="209"/>
      <c r="NHL19" s="209"/>
      <c r="NHM19" s="209"/>
      <c r="NHN19" s="209"/>
      <c r="NHO19" s="209"/>
      <c r="NHP19" s="209"/>
      <c r="NHQ19" s="209"/>
      <c r="NHR19" s="209"/>
      <c r="NHS19" s="209"/>
      <c r="NHT19" s="209"/>
      <c r="NHU19" s="209"/>
      <c r="NHV19" s="209"/>
      <c r="NHW19" s="209"/>
      <c r="NHX19" s="209"/>
      <c r="NHY19" s="209"/>
      <c r="NHZ19" s="209"/>
      <c r="NIA19" s="209"/>
      <c r="NIB19" s="209"/>
      <c r="NIC19" s="209"/>
      <c r="NID19" s="209"/>
      <c r="NIE19" s="209"/>
      <c r="NIF19" s="209"/>
      <c r="NIG19" s="209"/>
      <c r="NIH19" s="209"/>
      <c r="NII19" s="209"/>
      <c r="NIJ19" s="209"/>
      <c r="NIK19" s="209"/>
      <c r="NIL19" s="209"/>
      <c r="NIM19" s="209"/>
      <c r="NIN19" s="209"/>
      <c r="NIO19" s="209"/>
      <c r="NIP19" s="209"/>
      <c r="NIQ19" s="209"/>
      <c r="NIR19" s="209"/>
      <c r="NIS19" s="209"/>
      <c r="NIT19" s="209"/>
      <c r="NIU19" s="209"/>
      <c r="NIV19" s="209"/>
      <c r="NIW19" s="209"/>
      <c r="NIX19" s="209"/>
      <c r="NIY19" s="209"/>
      <c r="NIZ19" s="209"/>
      <c r="NJA19" s="209"/>
      <c r="NJB19" s="209"/>
      <c r="NJC19" s="209"/>
      <c r="NJD19" s="209"/>
      <c r="NJE19" s="209"/>
      <c r="NJF19" s="209"/>
      <c r="NJG19" s="209"/>
      <c r="NJH19" s="209"/>
      <c r="NJI19" s="209"/>
      <c r="NJJ19" s="209"/>
      <c r="NJK19" s="209"/>
      <c r="NJL19" s="209"/>
      <c r="NJM19" s="209"/>
      <c r="NJN19" s="209"/>
      <c r="NJO19" s="209"/>
      <c r="NJP19" s="209"/>
      <c r="NJQ19" s="209"/>
      <c r="NJR19" s="209"/>
      <c r="NJS19" s="209"/>
      <c r="NJT19" s="209"/>
      <c r="NJU19" s="209"/>
      <c r="NJV19" s="209"/>
      <c r="NJW19" s="209"/>
      <c r="NJX19" s="209"/>
      <c r="NJY19" s="209"/>
      <c r="NJZ19" s="209"/>
      <c r="NKA19" s="209"/>
      <c r="NKB19" s="209"/>
      <c r="NKC19" s="209"/>
      <c r="NKD19" s="209"/>
      <c r="NKE19" s="209"/>
      <c r="NKF19" s="209"/>
      <c r="NKG19" s="209"/>
      <c r="NKH19" s="209"/>
      <c r="NKI19" s="209"/>
      <c r="NKJ19" s="209"/>
      <c r="NKK19" s="209"/>
      <c r="NKL19" s="209"/>
      <c r="NKM19" s="209"/>
      <c r="NKN19" s="209"/>
      <c r="NKO19" s="209"/>
      <c r="NKP19" s="209"/>
      <c r="NKQ19" s="209"/>
      <c r="NKR19" s="209"/>
      <c r="NKS19" s="209"/>
      <c r="NKT19" s="209"/>
      <c r="NKU19" s="209"/>
      <c r="NKV19" s="209"/>
      <c r="NKW19" s="209"/>
      <c r="NKX19" s="209"/>
      <c r="NKY19" s="209"/>
      <c r="NKZ19" s="209"/>
      <c r="NLA19" s="209"/>
      <c r="NLB19" s="209"/>
      <c r="NLC19" s="209"/>
      <c r="NLD19" s="209"/>
      <c r="NLE19" s="209"/>
      <c r="NLF19" s="209"/>
      <c r="NLG19" s="209"/>
      <c r="NLH19" s="209"/>
      <c r="NLI19" s="209"/>
      <c r="NLJ19" s="209"/>
      <c r="NLK19" s="209"/>
      <c r="NLL19" s="209"/>
      <c r="NLM19" s="209"/>
      <c r="NLN19" s="209"/>
      <c r="NLO19" s="209"/>
      <c r="NLP19" s="209"/>
      <c r="NLQ19" s="209"/>
      <c r="NLR19" s="209"/>
      <c r="NLS19" s="209"/>
      <c r="NLT19" s="209"/>
      <c r="NLU19" s="209"/>
      <c r="NLV19" s="209"/>
      <c r="NLW19" s="209"/>
      <c r="NLX19" s="209"/>
      <c r="NLY19" s="209"/>
      <c r="NLZ19" s="209"/>
      <c r="NMA19" s="209"/>
      <c r="NMB19" s="209"/>
      <c r="NMC19" s="209"/>
      <c r="NMD19" s="209"/>
      <c r="NME19" s="209"/>
      <c r="NMF19" s="209"/>
      <c r="NMG19" s="209"/>
      <c r="NMH19" s="209"/>
      <c r="NMI19" s="209"/>
      <c r="NMJ19" s="209"/>
      <c r="NMK19" s="209"/>
      <c r="NML19" s="209"/>
      <c r="NMM19" s="209"/>
      <c r="NMN19" s="209"/>
      <c r="NMO19" s="209"/>
      <c r="NMP19" s="209"/>
      <c r="NMQ19" s="209"/>
      <c r="NMR19" s="209"/>
      <c r="NMS19" s="209"/>
      <c r="NMT19" s="209"/>
      <c r="NMU19" s="209"/>
      <c r="NMV19" s="209"/>
      <c r="NMW19" s="209"/>
      <c r="NMX19" s="209"/>
      <c r="NMY19" s="209"/>
      <c r="NMZ19" s="209"/>
      <c r="NNA19" s="209"/>
      <c r="NNB19" s="209"/>
      <c r="NNC19" s="209"/>
      <c r="NND19" s="209"/>
      <c r="NNE19" s="209"/>
      <c r="NNF19" s="209"/>
      <c r="NNG19" s="209"/>
      <c r="NNH19" s="209"/>
      <c r="NNI19" s="209"/>
      <c r="NNJ19" s="209"/>
      <c r="NNK19" s="209"/>
      <c r="NNL19" s="209"/>
      <c r="NNM19" s="209"/>
      <c r="NNN19" s="209"/>
      <c r="NNO19" s="209"/>
      <c r="NNP19" s="209"/>
      <c r="NNQ19" s="209"/>
      <c r="NNR19" s="209"/>
      <c r="NNS19" s="209"/>
      <c r="NNT19" s="209"/>
      <c r="NNU19" s="209"/>
      <c r="NNV19" s="209"/>
      <c r="NNW19" s="209"/>
      <c r="NNX19" s="209"/>
      <c r="NNY19" s="209"/>
      <c r="NNZ19" s="209"/>
      <c r="NOA19" s="209"/>
      <c r="NOB19" s="209"/>
      <c r="NOC19" s="209"/>
      <c r="NOD19" s="209"/>
      <c r="NOE19" s="209"/>
      <c r="NOF19" s="209"/>
      <c r="NOG19" s="209"/>
      <c r="NOH19" s="209"/>
      <c r="NOI19" s="209"/>
      <c r="NOJ19" s="209"/>
      <c r="NOK19" s="209"/>
      <c r="NOL19" s="209"/>
      <c r="NOM19" s="209"/>
      <c r="NON19" s="209"/>
      <c r="NOO19" s="209"/>
      <c r="NOP19" s="209"/>
      <c r="NOQ19" s="209"/>
      <c r="NOR19" s="209"/>
      <c r="NOS19" s="209"/>
      <c r="NOT19" s="209"/>
      <c r="NOU19" s="209"/>
      <c r="NOV19" s="209"/>
      <c r="NOW19" s="209"/>
      <c r="NOX19" s="209"/>
      <c r="NOY19" s="209"/>
      <c r="NOZ19" s="209"/>
      <c r="NPA19" s="209"/>
      <c r="NPB19" s="209"/>
      <c r="NPC19" s="209"/>
      <c r="NPD19" s="209"/>
      <c r="NPE19" s="209"/>
      <c r="NPF19" s="209"/>
      <c r="NPG19" s="209"/>
      <c r="NPH19" s="209"/>
      <c r="NPI19" s="209"/>
      <c r="NPJ19" s="209"/>
      <c r="NPK19" s="209"/>
      <c r="NPL19" s="209"/>
      <c r="NPM19" s="209"/>
      <c r="NPN19" s="209"/>
      <c r="NPO19" s="209"/>
      <c r="NPP19" s="209"/>
      <c r="NPQ19" s="209"/>
      <c r="NPR19" s="209"/>
      <c r="NPS19" s="209"/>
      <c r="NPT19" s="209"/>
      <c r="NPU19" s="209"/>
      <c r="NPV19" s="209"/>
      <c r="NPW19" s="209"/>
      <c r="NPX19" s="209"/>
      <c r="NPY19" s="209"/>
      <c r="NPZ19" s="209"/>
      <c r="NQA19" s="209"/>
      <c r="NQB19" s="209"/>
      <c r="NQC19" s="209"/>
      <c r="NQD19" s="209"/>
      <c r="NQE19" s="209"/>
      <c r="NQF19" s="209"/>
      <c r="NQG19" s="209"/>
      <c r="NQH19" s="209"/>
      <c r="NQI19" s="209"/>
      <c r="NQJ19" s="209"/>
      <c r="NQK19" s="209"/>
      <c r="NQL19" s="209"/>
      <c r="NQM19" s="209"/>
      <c r="NQN19" s="209"/>
      <c r="NQO19" s="209"/>
      <c r="NQP19" s="209"/>
      <c r="NQQ19" s="209"/>
      <c r="NQR19" s="209"/>
      <c r="NQS19" s="209"/>
      <c r="NQT19" s="209"/>
      <c r="NQU19" s="209"/>
      <c r="NQV19" s="209"/>
      <c r="NQW19" s="209"/>
      <c r="NQX19" s="209"/>
      <c r="NQY19" s="209"/>
      <c r="NQZ19" s="209"/>
      <c r="NRA19" s="209"/>
      <c r="NRB19" s="209"/>
      <c r="NRC19" s="209"/>
      <c r="NRD19" s="209"/>
      <c r="NRE19" s="209"/>
      <c r="NRF19" s="209"/>
      <c r="NRG19" s="209"/>
      <c r="NRH19" s="209"/>
      <c r="NRI19" s="209"/>
      <c r="NRJ19" s="209"/>
      <c r="NRK19" s="209"/>
      <c r="NRL19" s="209"/>
      <c r="NRM19" s="209"/>
      <c r="NRN19" s="209"/>
      <c r="NRO19" s="209"/>
      <c r="NRP19" s="209"/>
      <c r="NRQ19" s="209"/>
      <c r="NRR19" s="209"/>
      <c r="NRS19" s="209"/>
      <c r="NRT19" s="209"/>
      <c r="NRU19" s="209"/>
      <c r="NRV19" s="209"/>
      <c r="NRW19" s="209"/>
      <c r="NRX19" s="209"/>
      <c r="NRY19" s="209"/>
      <c r="NRZ19" s="209"/>
      <c r="NSA19" s="209"/>
      <c r="NSB19" s="209"/>
      <c r="NSC19" s="209"/>
      <c r="NSD19" s="209"/>
      <c r="NSE19" s="209"/>
      <c r="NSF19" s="209"/>
      <c r="NSG19" s="209"/>
      <c r="NSH19" s="209"/>
      <c r="NSI19" s="209"/>
      <c r="NSJ19" s="209"/>
      <c r="NSK19" s="209"/>
      <c r="NSL19" s="209"/>
      <c r="NSM19" s="209"/>
      <c r="NSN19" s="209"/>
      <c r="NSO19" s="209"/>
      <c r="NSP19" s="209"/>
      <c r="NSQ19" s="209"/>
      <c r="NSR19" s="209"/>
      <c r="NSS19" s="209"/>
      <c r="NST19" s="209"/>
      <c r="NSU19" s="209"/>
      <c r="NSV19" s="209"/>
      <c r="NSW19" s="209"/>
      <c r="NSX19" s="209"/>
      <c r="NSY19" s="209"/>
      <c r="NSZ19" s="209"/>
      <c r="NTA19" s="209"/>
      <c r="NTB19" s="209"/>
      <c r="NTC19" s="209"/>
      <c r="NTD19" s="209"/>
      <c r="NTE19" s="209"/>
      <c r="NTF19" s="209"/>
      <c r="NTG19" s="209"/>
      <c r="NTH19" s="209"/>
      <c r="NTI19" s="209"/>
      <c r="NTJ19" s="209"/>
      <c r="NTK19" s="209"/>
      <c r="NTL19" s="209"/>
      <c r="NTM19" s="209"/>
      <c r="NTN19" s="209"/>
      <c r="NTO19" s="209"/>
      <c r="NTP19" s="209"/>
      <c r="NTQ19" s="209"/>
      <c r="NTR19" s="209"/>
      <c r="NTS19" s="209"/>
      <c r="NTT19" s="209"/>
      <c r="NTU19" s="209"/>
      <c r="NTV19" s="209"/>
      <c r="NTW19" s="209"/>
      <c r="NTX19" s="209"/>
      <c r="NTY19" s="209"/>
      <c r="NTZ19" s="209"/>
      <c r="NUA19" s="209"/>
      <c r="NUB19" s="209"/>
      <c r="NUC19" s="209"/>
      <c r="NUD19" s="209"/>
      <c r="NUE19" s="209"/>
      <c r="NUF19" s="209"/>
      <c r="NUG19" s="209"/>
      <c r="NUH19" s="209"/>
      <c r="NUI19" s="209"/>
      <c r="NUJ19" s="209"/>
      <c r="NUK19" s="209"/>
      <c r="NUL19" s="209"/>
      <c r="NUM19" s="209"/>
      <c r="NUN19" s="209"/>
      <c r="NUO19" s="209"/>
      <c r="NUP19" s="209"/>
      <c r="NUQ19" s="209"/>
      <c r="NUR19" s="209"/>
      <c r="NUS19" s="209"/>
      <c r="NUT19" s="209"/>
      <c r="NUU19" s="209"/>
      <c r="NUV19" s="209"/>
      <c r="NUW19" s="209"/>
      <c r="NUX19" s="209"/>
      <c r="NUY19" s="209"/>
      <c r="NUZ19" s="209"/>
      <c r="NVA19" s="209"/>
      <c r="NVB19" s="209"/>
      <c r="NVC19" s="209"/>
      <c r="NVD19" s="209"/>
      <c r="NVE19" s="209"/>
      <c r="NVF19" s="209"/>
      <c r="NVG19" s="209"/>
      <c r="NVH19" s="209"/>
      <c r="NVI19" s="209"/>
      <c r="NVJ19" s="209"/>
      <c r="NVK19" s="209"/>
      <c r="NVL19" s="209"/>
      <c r="NVM19" s="209"/>
      <c r="NVN19" s="209"/>
      <c r="NVO19" s="209"/>
      <c r="NVP19" s="209"/>
      <c r="NVQ19" s="209"/>
      <c r="NVR19" s="209"/>
      <c r="NVS19" s="209"/>
      <c r="NVT19" s="209"/>
      <c r="NVU19" s="209"/>
      <c r="NVV19" s="209"/>
      <c r="NVW19" s="209"/>
      <c r="NVX19" s="209"/>
      <c r="NVY19" s="209"/>
      <c r="NVZ19" s="209"/>
      <c r="NWA19" s="209"/>
      <c r="NWB19" s="209"/>
      <c r="NWC19" s="209"/>
      <c r="NWD19" s="209"/>
      <c r="NWE19" s="209"/>
      <c r="NWF19" s="209"/>
      <c r="NWG19" s="209"/>
      <c r="NWH19" s="209"/>
      <c r="NWI19" s="209"/>
      <c r="NWJ19" s="209"/>
      <c r="NWK19" s="209"/>
      <c r="NWL19" s="209"/>
      <c r="NWM19" s="209"/>
      <c r="NWN19" s="209"/>
      <c r="NWO19" s="209"/>
      <c r="NWP19" s="209"/>
      <c r="NWQ19" s="209"/>
      <c r="NWR19" s="209"/>
      <c r="NWS19" s="209"/>
      <c r="NWT19" s="209"/>
      <c r="NWU19" s="209"/>
      <c r="NWV19" s="209"/>
      <c r="NWW19" s="209"/>
      <c r="NWX19" s="209"/>
      <c r="NWY19" s="209"/>
      <c r="NWZ19" s="209"/>
      <c r="NXA19" s="209"/>
      <c r="NXB19" s="209"/>
      <c r="NXC19" s="209"/>
      <c r="NXD19" s="209"/>
      <c r="NXE19" s="209"/>
      <c r="NXF19" s="209"/>
      <c r="NXG19" s="209"/>
      <c r="NXH19" s="209"/>
      <c r="NXI19" s="209"/>
      <c r="NXJ19" s="209"/>
      <c r="NXK19" s="209"/>
      <c r="NXL19" s="209"/>
      <c r="NXM19" s="209"/>
      <c r="NXN19" s="209"/>
      <c r="NXO19" s="209"/>
      <c r="NXP19" s="209"/>
      <c r="NXQ19" s="209"/>
      <c r="NXR19" s="209"/>
      <c r="NXS19" s="209"/>
      <c r="NXT19" s="209"/>
      <c r="NXU19" s="209"/>
      <c r="NXV19" s="209"/>
      <c r="NXW19" s="209"/>
      <c r="NXX19" s="209"/>
      <c r="NXY19" s="209"/>
      <c r="NXZ19" s="209"/>
      <c r="NYA19" s="209"/>
      <c r="NYB19" s="209"/>
      <c r="NYC19" s="209"/>
      <c r="NYD19" s="209"/>
      <c r="NYE19" s="209"/>
      <c r="NYF19" s="209"/>
      <c r="NYG19" s="209"/>
      <c r="NYH19" s="209"/>
      <c r="NYI19" s="209"/>
      <c r="NYJ19" s="209"/>
      <c r="NYK19" s="209"/>
      <c r="NYL19" s="209"/>
      <c r="NYM19" s="209"/>
      <c r="NYN19" s="209"/>
      <c r="NYO19" s="209"/>
      <c r="NYP19" s="209"/>
      <c r="NYQ19" s="209"/>
      <c r="NYR19" s="209"/>
      <c r="NYS19" s="209"/>
      <c r="NYT19" s="209"/>
      <c r="NYU19" s="209"/>
      <c r="NYV19" s="209"/>
      <c r="NYW19" s="209"/>
      <c r="NYX19" s="209"/>
      <c r="NYY19" s="209"/>
      <c r="NYZ19" s="209"/>
      <c r="NZA19" s="209"/>
      <c r="NZB19" s="209"/>
      <c r="NZC19" s="209"/>
      <c r="NZD19" s="209"/>
      <c r="NZE19" s="209"/>
      <c r="NZF19" s="209"/>
      <c r="NZG19" s="209"/>
      <c r="NZH19" s="209"/>
      <c r="NZI19" s="209"/>
      <c r="NZJ19" s="209"/>
      <c r="NZK19" s="209"/>
      <c r="NZL19" s="209"/>
      <c r="NZM19" s="209"/>
      <c r="NZN19" s="209"/>
      <c r="NZO19" s="209"/>
      <c r="NZP19" s="209"/>
      <c r="NZQ19" s="209"/>
      <c r="NZR19" s="209"/>
      <c r="NZS19" s="209"/>
      <c r="NZT19" s="209"/>
      <c r="NZU19" s="209"/>
      <c r="NZV19" s="209"/>
      <c r="NZW19" s="209"/>
      <c r="NZX19" s="209"/>
      <c r="NZY19" s="209"/>
      <c r="NZZ19" s="209"/>
      <c r="OAA19" s="209"/>
      <c r="OAB19" s="209"/>
      <c r="OAC19" s="209"/>
      <c r="OAD19" s="209"/>
      <c r="OAE19" s="209"/>
      <c r="OAF19" s="209"/>
      <c r="OAG19" s="209"/>
      <c r="OAH19" s="209"/>
      <c r="OAI19" s="209"/>
      <c r="OAJ19" s="209"/>
      <c r="OAK19" s="209"/>
      <c r="OAL19" s="209"/>
      <c r="OAM19" s="209"/>
      <c r="OAN19" s="209"/>
      <c r="OAO19" s="209"/>
      <c r="OAP19" s="209"/>
      <c r="OAQ19" s="209"/>
      <c r="OAR19" s="209"/>
      <c r="OAS19" s="209"/>
      <c r="OAT19" s="209"/>
      <c r="OAU19" s="209"/>
      <c r="OAV19" s="209"/>
      <c r="OAW19" s="209"/>
      <c r="OAX19" s="209"/>
      <c r="OAY19" s="209"/>
      <c r="OAZ19" s="209"/>
      <c r="OBA19" s="209"/>
      <c r="OBB19" s="209"/>
      <c r="OBC19" s="209"/>
      <c r="OBD19" s="209"/>
      <c r="OBE19" s="209"/>
      <c r="OBF19" s="209"/>
      <c r="OBG19" s="209"/>
      <c r="OBH19" s="209"/>
      <c r="OBI19" s="209"/>
      <c r="OBJ19" s="209"/>
      <c r="OBK19" s="209"/>
      <c r="OBL19" s="209"/>
      <c r="OBM19" s="209"/>
      <c r="OBN19" s="209"/>
      <c r="OBO19" s="209"/>
      <c r="OBP19" s="209"/>
      <c r="OBQ19" s="209"/>
      <c r="OBR19" s="209"/>
      <c r="OBS19" s="209"/>
      <c r="OBT19" s="209"/>
      <c r="OBU19" s="209"/>
      <c r="OBV19" s="209"/>
      <c r="OBW19" s="209"/>
      <c r="OBX19" s="209"/>
      <c r="OBY19" s="209"/>
      <c r="OBZ19" s="209"/>
      <c r="OCA19" s="209"/>
      <c r="OCB19" s="209"/>
      <c r="OCC19" s="209"/>
      <c r="OCD19" s="209"/>
      <c r="OCE19" s="209"/>
      <c r="OCF19" s="209"/>
      <c r="OCG19" s="209"/>
      <c r="OCH19" s="209"/>
      <c r="OCI19" s="209"/>
      <c r="OCJ19" s="209"/>
      <c r="OCK19" s="209"/>
      <c r="OCL19" s="209"/>
      <c r="OCM19" s="209"/>
      <c r="OCN19" s="209"/>
      <c r="OCO19" s="209"/>
      <c r="OCP19" s="209"/>
      <c r="OCQ19" s="209"/>
      <c r="OCR19" s="209"/>
      <c r="OCS19" s="209"/>
      <c r="OCT19" s="209"/>
      <c r="OCU19" s="209"/>
      <c r="OCV19" s="209"/>
      <c r="OCW19" s="209"/>
      <c r="OCX19" s="209"/>
      <c r="OCY19" s="209"/>
      <c r="OCZ19" s="209"/>
      <c r="ODA19" s="209"/>
      <c r="ODB19" s="209"/>
      <c r="ODC19" s="209"/>
      <c r="ODD19" s="209"/>
      <c r="ODE19" s="209"/>
      <c r="ODF19" s="209"/>
      <c r="ODG19" s="209"/>
      <c r="ODH19" s="209"/>
      <c r="ODI19" s="209"/>
      <c r="ODJ19" s="209"/>
      <c r="ODK19" s="209"/>
      <c r="ODL19" s="209"/>
      <c r="ODM19" s="209"/>
      <c r="ODN19" s="209"/>
      <c r="ODO19" s="209"/>
      <c r="ODP19" s="209"/>
      <c r="ODQ19" s="209"/>
      <c r="ODR19" s="209"/>
      <c r="ODS19" s="209"/>
      <c r="ODT19" s="209"/>
      <c r="ODU19" s="209"/>
      <c r="ODV19" s="209"/>
      <c r="ODW19" s="209"/>
      <c r="ODX19" s="209"/>
      <c r="ODY19" s="209"/>
      <c r="ODZ19" s="209"/>
      <c r="OEA19" s="209"/>
      <c r="OEB19" s="209"/>
      <c r="OEC19" s="209"/>
      <c r="OED19" s="209"/>
      <c r="OEE19" s="209"/>
      <c r="OEF19" s="209"/>
      <c r="OEG19" s="209"/>
      <c r="OEH19" s="209"/>
      <c r="OEI19" s="209"/>
      <c r="OEJ19" s="209"/>
      <c r="OEK19" s="209"/>
      <c r="OEL19" s="209"/>
      <c r="OEM19" s="209"/>
      <c r="OEN19" s="209"/>
      <c r="OEO19" s="209"/>
      <c r="OEP19" s="209"/>
      <c r="OEQ19" s="209"/>
      <c r="OER19" s="209"/>
      <c r="OES19" s="209"/>
      <c r="OET19" s="209"/>
      <c r="OEU19" s="209"/>
      <c r="OEV19" s="209"/>
      <c r="OEW19" s="209"/>
      <c r="OEX19" s="209"/>
      <c r="OEY19" s="209"/>
      <c r="OEZ19" s="209"/>
      <c r="OFA19" s="209"/>
      <c r="OFB19" s="209"/>
      <c r="OFC19" s="209"/>
      <c r="OFD19" s="209"/>
      <c r="OFE19" s="209"/>
      <c r="OFF19" s="209"/>
      <c r="OFG19" s="209"/>
      <c r="OFH19" s="209"/>
      <c r="OFI19" s="209"/>
      <c r="OFJ19" s="209"/>
      <c r="OFK19" s="209"/>
      <c r="OFL19" s="209"/>
      <c r="OFM19" s="209"/>
      <c r="OFN19" s="209"/>
      <c r="OFO19" s="209"/>
      <c r="OFP19" s="209"/>
      <c r="OFQ19" s="209"/>
      <c r="OFR19" s="209"/>
      <c r="OFS19" s="209"/>
      <c r="OFT19" s="209"/>
      <c r="OFU19" s="209"/>
      <c r="OFV19" s="209"/>
      <c r="OFW19" s="209"/>
      <c r="OFX19" s="209"/>
      <c r="OFY19" s="209"/>
      <c r="OFZ19" s="209"/>
      <c r="OGA19" s="209"/>
      <c r="OGB19" s="209"/>
      <c r="OGC19" s="209"/>
      <c r="OGD19" s="209"/>
      <c r="OGE19" s="209"/>
      <c r="OGF19" s="209"/>
      <c r="OGG19" s="209"/>
      <c r="OGH19" s="209"/>
      <c r="OGI19" s="209"/>
      <c r="OGJ19" s="209"/>
      <c r="OGK19" s="209"/>
      <c r="OGL19" s="209"/>
      <c r="OGM19" s="209"/>
      <c r="OGN19" s="209"/>
      <c r="OGO19" s="209"/>
      <c r="OGP19" s="209"/>
      <c r="OGQ19" s="209"/>
      <c r="OGR19" s="209"/>
      <c r="OGS19" s="209"/>
      <c r="OGT19" s="209"/>
      <c r="OGU19" s="209"/>
      <c r="OGV19" s="209"/>
      <c r="OGW19" s="209"/>
      <c r="OGX19" s="209"/>
      <c r="OGY19" s="209"/>
      <c r="OGZ19" s="209"/>
      <c r="OHA19" s="209"/>
      <c r="OHB19" s="209"/>
      <c r="OHC19" s="209"/>
      <c r="OHD19" s="209"/>
      <c r="OHE19" s="209"/>
      <c r="OHF19" s="209"/>
      <c r="OHG19" s="209"/>
      <c r="OHH19" s="209"/>
      <c r="OHI19" s="209"/>
      <c r="OHJ19" s="209"/>
      <c r="OHK19" s="209"/>
      <c r="OHL19" s="209"/>
      <c r="OHM19" s="209"/>
      <c r="OHN19" s="209"/>
      <c r="OHO19" s="209"/>
      <c r="OHP19" s="209"/>
      <c r="OHQ19" s="209"/>
      <c r="OHR19" s="209"/>
      <c r="OHS19" s="209"/>
      <c r="OHT19" s="209"/>
      <c r="OHU19" s="209"/>
      <c r="OHV19" s="209"/>
      <c r="OHW19" s="209"/>
      <c r="OHX19" s="209"/>
      <c r="OHY19" s="209"/>
      <c r="OHZ19" s="209"/>
      <c r="OIA19" s="209"/>
      <c r="OIB19" s="209"/>
      <c r="OIC19" s="209"/>
      <c r="OID19" s="209"/>
      <c r="OIE19" s="209"/>
      <c r="OIF19" s="209"/>
      <c r="OIG19" s="209"/>
      <c r="OIH19" s="209"/>
      <c r="OII19" s="209"/>
      <c r="OIJ19" s="209"/>
      <c r="OIK19" s="209"/>
      <c r="OIL19" s="209"/>
      <c r="OIM19" s="209"/>
      <c r="OIN19" s="209"/>
      <c r="OIO19" s="209"/>
      <c r="OIP19" s="209"/>
      <c r="OIQ19" s="209"/>
      <c r="OIR19" s="209"/>
      <c r="OIS19" s="209"/>
      <c r="OIT19" s="209"/>
      <c r="OIU19" s="209"/>
      <c r="OIV19" s="209"/>
      <c r="OIW19" s="209"/>
      <c r="OIX19" s="209"/>
      <c r="OIY19" s="209"/>
      <c r="OIZ19" s="209"/>
      <c r="OJA19" s="209"/>
      <c r="OJB19" s="209"/>
      <c r="OJC19" s="209"/>
      <c r="OJD19" s="209"/>
      <c r="OJE19" s="209"/>
      <c r="OJF19" s="209"/>
      <c r="OJG19" s="209"/>
      <c r="OJH19" s="209"/>
      <c r="OJI19" s="209"/>
      <c r="OJJ19" s="209"/>
      <c r="OJK19" s="209"/>
      <c r="OJL19" s="209"/>
      <c r="OJM19" s="209"/>
      <c r="OJN19" s="209"/>
      <c r="OJO19" s="209"/>
      <c r="OJP19" s="209"/>
      <c r="OJQ19" s="209"/>
      <c r="OJR19" s="209"/>
      <c r="OJS19" s="209"/>
      <c r="OJT19" s="209"/>
      <c r="OJU19" s="209"/>
      <c r="OJV19" s="209"/>
      <c r="OJW19" s="209"/>
      <c r="OJX19" s="209"/>
      <c r="OJY19" s="209"/>
      <c r="OJZ19" s="209"/>
      <c r="OKA19" s="209"/>
      <c r="OKB19" s="209"/>
      <c r="OKC19" s="209"/>
      <c r="OKD19" s="209"/>
      <c r="OKE19" s="209"/>
      <c r="OKF19" s="209"/>
      <c r="OKG19" s="209"/>
      <c r="OKH19" s="209"/>
      <c r="OKI19" s="209"/>
      <c r="OKJ19" s="209"/>
      <c r="OKK19" s="209"/>
      <c r="OKL19" s="209"/>
      <c r="OKM19" s="209"/>
      <c r="OKN19" s="209"/>
      <c r="OKO19" s="209"/>
      <c r="OKP19" s="209"/>
      <c r="OKQ19" s="209"/>
      <c r="OKR19" s="209"/>
      <c r="OKS19" s="209"/>
      <c r="OKT19" s="209"/>
      <c r="OKU19" s="209"/>
      <c r="OKV19" s="209"/>
      <c r="OKW19" s="209"/>
      <c r="OKX19" s="209"/>
      <c r="OKY19" s="209"/>
      <c r="OKZ19" s="209"/>
      <c r="OLA19" s="209"/>
      <c r="OLB19" s="209"/>
      <c r="OLC19" s="209"/>
      <c r="OLD19" s="209"/>
      <c r="OLE19" s="209"/>
      <c r="OLF19" s="209"/>
      <c r="OLG19" s="209"/>
      <c r="OLH19" s="209"/>
      <c r="OLI19" s="209"/>
      <c r="OLJ19" s="209"/>
      <c r="OLK19" s="209"/>
      <c r="OLL19" s="209"/>
      <c r="OLM19" s="209"/>
      <c r="OLN19" s="209"/>
      <c r="OLO19" s="209"/>
      <c r="OLP19" s="209"/>
      <c r="OLQ19" s="209"/>
      <c r="OLR19" s="209"/>
      <c r="OLS19" s="209"/>
      <c r="OLT19" s="209"/>
      <c r="OLU19" s="209"/>
      <c r="OLV19" s="209"/>
      <c r="OLW19" s="209"/>
      <c r="OLX19" s="209"/>
      <c r="OLY19" s="209"/>
      <c r="OLZ19" s="209"/>
      <c r="OMA19" s="209"/>
      <c r="OMB19" s="209"/>
      <c r="OMC19" s="209"/>
      <c r="OMD19" s="209"/>
      <c r="OME19" s="209"/>
      <c r="OMF19" s="209"/>
      <c r="OMG19" s="209"/>
      <c r="OMH19" s="209"/>
      <c r="OMI19" s="209"/>
      <c r="OMJ19" s="209"/>
      <c r="OMK19" s="209"/>
      <c r="OML19" s="209"/>
      <c r="OMM19" s="209"/>
      <c r="OMN19" s="209"/>
      <c r="OMO19" s="209"/>
      <c r="OMP19" s="209"/>
      <c r="OMQ19" s="209"/>
      <c r="OMR19" s="209"/>
      <c r="OMS19" s="209"/>
      <c r="OMT19" s="209"/>
      <c r="OMU19" s="209"/>
      <c r="OMV19" s="209"/>
      <c r="OMW19" s="209"/>
      <c r="OMX19" s="209"/>
      <c r="OMY19" s="209"/>
      <c r="OMZ19" s="209"/>
      <c r="ONA19" s="209"/>
      <c r="ONB19" s="209"/>
      <c r="ONC19" s="209"/>
      <c r="OND19" s="209"/>
      <c r="ONE19" s="209"/>
      <c r="ONF19" s="209"/>
      <c r="ONG19" s="209"/>
      <c r="ONH19" s="209"/>
      <c r="ONI19" s="209"/>
      <c r="ONJ19" s="209"/>
      <c r="ONK19" s="209"/>
      <c r="ONL19" s="209"/>
      <c r="ONM19" s="209"/>
      <c r="ONN19" s="209"/>
      <c r="ONO19" s="209"/>
      <c r="ONP19" s="209"/>
      <c r="ONQ19" s="209"/>
      <c r="ONR19" s="209"/>
      <c r="ONS19" s="209"/>
      <c r="ONT19" s="209"/>
      <c r="ONU19" s="209"/>
      <c r="ONV19" s="209"/>
      <c r="ONW19" s="209"/>
      <c r="ONX19" s="209"/>
      <c r="ONY19" s="209"/>
      <c r="ONZ19" s="209"/>
      <c r="OOA19" s="209"/>
      <c r="OOB19" s="209"/>
      <c r="OOC19" s="209"/>
      <c r="OOD19" s="209"/>
      <c r="OOE19" s="209"/>
      <c r="OOF19" s="209"/>
      <c r="OOG19" s="209"/>
      <c r="OOH19" s="209"/>
      <c r="OOI19" s="209"/>
      <c r="OOJ19" s="209"/>
      <c r="OOK19" s="209"/>
      <c r="OOL19" s="209"/>
      <c r="OOM19" s="209"/>
      <c r="OON19" s="209"/>
      <c r="OOO19" s="209"/>
      <c r="OOP19" s="209"/>
      <c r="OOQ19" s="209"/>
      <c r="OOR19" s="209"/>
      <c r="OOS19" s="209"/>
      <c r="OOT19" s="209"/>
      <c r="OOU19" s="209"/>
      <c r="OOV19" s="209"/>
      <c r="OOW19" s="209"/>
      <c r="OOX19" s="209"/>
      <c r="OOY19" s="209"/>
      <c r="OOZ19" s="209"/>
      <c r="OPA19" s="209"/>
      <c r="OPB19" s="209"/>
      <c r="OPC19" s="209"/>
      <c r="OPD19" s="209"/>
      <c r="OPE19" s="209"/>
      <c r="OPF19" s="209"/>
      <c r="OPG19" s="209"/>
      <c r="OPH19" s="209"/>
      <c r="OPI19" s="209"/>
      <c r="OPJ19" s="209"/>
      <c r="OPK19" s="209"/>
      <c r="OPL19" s="209"/>
      <c r="OPM19" s="209"/>
      <c r="OPN19" s="209"/>
      <c r="OPO19" s="209"/>
      <c r="OPP19" s="209"/>
      <c r="OPQ19" s="209"/>
      <c r="OPR19" s="209"/>
      <c r="OPS19" s="209"/>
      <c r="OPT19" s="209"/>
      <c r="OPU19" s="209"/>
      <c r="OPV19" s="209"/>
      <c r="OPW19" s="209"/>
      <c r="OPX19" s="209"/>
      <c r="OPY19" s="209"/>
      <c r="OPZ19" s="209"/>
      <c r="OQA19" s="209"/>
      <c r="OQB19" s="209"/>
      <c r="OQC19" s="209"/>
      <c r="OQD19" s="209"/>
      <c r="OQE19" s="209"/>
      <c r="OQF19" s="209"/>
      <c r="OQG19" s="209"/>
      <c r="OQH19" s="209"/>
      <c r="OQI19" s="209"/>
      <c r="OQJ19" s="209"/>
      <c r="OQK19" s="209"/>
      <c r="OQL19" s="209"/>
      <c r="OQM19" s="209"/>
      <c r="OQN19" s="209"/>
      <c r="OQO19" s="209"/>
      <c r="OQP19" s="209"/>
      <c r="OQQ19" s="209"/>
      <c r="OQR19" s="209"/>
      <c r="OQS19" s="209"/>
      <c r="OQT19" s="209"/>
      <c r="OQU19" s="209"/>
      <c r="OQV19" s="209"/>
      <c r="OQW19" s="209"/>
      <c r="OQX19" s="209"/>
      <c r="OQY19" s="209"/>
      <c r="OQZ19" s="209"/>
      <c r="ORA19" s="209"/>
      <c r="ORB19" s="209"/>
      <c r="ORC19" s="209"/>
      <c r="ORD19" s="209"/>
      <c r="ORE19" s="209"/>
      <c r="ORF19" s="209"/>
      <c r="ORG19" s="209"/>
      <c r="ORH19" s="209"/>
      <c r="ORI19" s="209"/>
      <c r="ORJ19" s="209"/>
      <c r="ORK19" s="209"/>
      <c r="ORL19" s="209"/>
      <c r="ORM19" s="209"/>
      <c r="ORN19" s="209"/>
      <c r="ORO19" s="209"/>
      <c r="ORP19" s="209"/>
      <c r="ORQ19" s="209"/>
      <c r="ORR19" s="209"/>
      <c r="ORS19" s="209"/>
      <c r="ORT19" s="209"/>
      <c r="ORU19" s="209"/>
      <c r="ORV19" s="209"/>
      <c r="ORW19" s="209"/>
      <c r="ORX19" s="209"/>
      <c r="ORY19" s="209"/>
      <c r="ORZ19" s="209"/>
      <c r="OSA19" s="209"/>
      <c r="OSB19" s="209"/>
      <c r="OSC19" s="209"/>
      <c r="OSD19" s="209"/>
      <c r="OSE19" s="209"/>
      <c r="OSF19" s="209"/>
      <c r="OSG19" s="209"/>
      <c r="OSH19" s="209"/>
      <c r="OSI19" s="209"/>
      <c r="OSJ19" s="209"/>
      <c r="OSK19" s="209"/>
      <c r="OSL19" s="209"/>
      <c r="OSM19" s="209"/>
      <c r="OSN19" s="209"/>
      <c r="OSO19" s="209"/>
      <c r="OSP19" s="209"/>
      <c r="OSQ19" s="209"/>
      <c r="OSR19" s="209"/>
      <c r="OSS19" s="209"/>
      <c r="OST19" s="209"/>
      <c r="OSU19" s="209"/>
      <c r="OSV19" s="209"/>
      <c r="OSW19" s="209"/>
      <c r="OSX19" s="209"/>
      <c r="OSY19" s="209"/>
      <c r="OSZ19" s="209"/>
      <c r="OTA19" s="209"/>
      <c r="OTB19" s="209"/>
      <c r="OTC19" s="209"/>
      <c r="OTD19" s="209"/>
      <c r="OTE19" s="209"/>
      <c r="OTF19" s="209"/>
      <c r="OTG19" s="209"/>
      <c r="OTH19" s="209"/>
      <c r="OTI19" s="209"/>
      <c r="OTJ19" s="209"/>
      <c r="OTK19" s="209"/>
      <c r="OTL19" s="209"/>
      <c r="OTM19" s="209"/>
      <c r="OTN19" s="209"/>
      <c r="OTO19" s="209"/>
      <c r="OTP19" s="209"/>
      <c r="OTQ19" s="209"/>
      <c r="OTR19" s="209"/>
      <c r="OTS19" s="209"/>
      <c r="OTT19" s="209"/>
      <c r="OTU19" s="209"/>
      <c r="OTV19" s="209"/>
      <c r="OTW19" s="209"/>
      <c r="OTX19" s="209"/>
      <c r="OTY19" s="209"/>
      <c r="OTZ19" s="209"/>
      <c r="OUA19" s="209"/>
      <c r="OUB19" s="209"/>
      <c r="OUC19" s="209"/>
      <c r="OUD19" s="209"/>
      <c r="OUE19" s="209"/>
      <c r="OUF19" s="209"/>
      <c r="OUG19" s="209"/>
      <c r="OUH19" s="209"/>
      <c r="OUI19" s="209"/>
      <c r="OUJ19" s="209"/>
      <c r="OUK19" s="209"/>
      <c r="OUL19" s="209"/>
      <c r="OUM19" s="209"/>
      <c r="OUN19" s="209"/>
      <c r="OUO19" s="209"/>
      <c r="OUP19" s="209"/>
      <c r="OUQ19" s="209"/>
      <c r="OUR19" s="209"/>
      <c r="OUS19" s="209"/>
      <c r="OUT19" s="209"/>
      <c r="OUU19" s="209"/>
      <c r="OUV19" s="209"/>
      <c r="OUW19" s="209"/>
      <c r="OUX19" s="209"/>
      <c r="OUY19" s="209"/>
      <c r="OUZ19" s="209"/>
      <c r="OVA19" s="209"/>
      <c r="OVB19" s="209"/>
      <c r="OVC19" s="209"/>
      <c r="OVD19" s="209"/>
      <c r="OVE19" s="209"/>
      <c r="OVF19" s="209"/>
      <c r="OVG19" s="209"/>
      <c r="OVH19" s="209"/>
      <c r="OVI19" s="209"/>
      <c r="OVJ19" s="209"/>
      <c r="OVK19" s="209"/>
      <c r="OVL19" s="209"/>
      <c r="OVM19" s="209"/>
      <c r="OVN19" s="209"/>
      <c r="OVO19" s="209"/>
      <c r="OVP19" s="209"/>
      <c r="OVQ19" s="209"/>
      <c r="OVR19" s="209"/>
      <c r="OVS19" s="209"/>
      <c r="OVT19" s="209"/>
      <c r="OVU19" s="209"/>
      <c r="OVV19" s="209"/>
      <c r="OVW19" s="209"/>
      <c r="OVX19" s="209"/>
      <c r="OVY19" s="209"/>
      <c r="OVZ19" s="209"/>
      <c r="OWA19" s="209"/>
      <c r="OWB19" s="209"/>
      <c r="OWC19" s="209"/>
      <c r="OWD19" s="209"/>
      <c r="OWE19" s="209"/>
      <c r="OWF19" s="209"/>
      <c r="OWG19" s="209"/>
      <c r="OWH19" s="209"/>
      <c r="OWI19" s="209"/>
      <c r="OWJ19" s="209"/>
      <c r="OWK19" s="209"/>
      <c r="OWL19" s="209"/>
      <c r="OWM19" s="209"/>
      <c r="OWN19" s="209"/>
      <c r="OWO19" s="209"/>
      <c r="OWP19" s="209"/>
      <c r="OWQ19" s="209"/>
      <c r="OWR19" s="209"/>
      <c r="OWS19" s="209"/>
      <c r="OWT19" s="209"/>
      <c r="OWU19" s="209"/>
      <c r="OWV19" s="209"/>
      <c r="OWW19" s="209"/>
      <c r="OWX19" s="209"/>
      <c r="OWY19" s="209"/>
      <c r="OWZ19" s="209"/>
      <c r="OXA19" s="209"/>
      <c r="OXB19" s="209"/>
      <c r="OXC19" s="209"/>
      <c r="OXD19" s="209"/>
      <c r="OXE19" s="209"/>
      <c r="OXF19" s="209"/>
      <c r="OXG19" s="209"/>
      <c r="OXH19" s="209"/>
      <c r="OXI19" s="209"/>
      <c r="OXJ19" s="209"/>
      <c r="OXK19" s="209"/>
      <c r="OXL19" s="209"/>
      <c r="OXM19" s="209"/>
      <c r="OXN19" s="209"/>
      <c r="OXO19" s="209"/>
      <c r="OXP19" s="209"/>
      <c r="OXQ19" s="209"/>
      <c r="OXR19" s="209"/>
      <c r="OXS19" s="209"/>
      <c r="OXT19" s="209"/>
      <c r="OXU19" s="209"/>
      <c r="OXV19" s="209"/>
      <c r="OXW19" s="209"/>
      <c r="OXX19" s="209"/>
      <c r="OXY19" s="209"/>
      <c r="OXZ19" s="209"/>
      <c r="OYA19" s="209"/>
      <c r="OYB19" s="209"/>
      <c r="OYC19" s="209"/>
      <c r="OYD19" s="209"/>
      <c r="OYE19" s="209"/>
      <c r="OYF19" s="209"/>
      <c r="OYG19" s="209"/>
      <c r="OYH19" s="209"/>
      <c r="OYI19" s="209"/>
      <c r="OYJ19" s="209"/>
      <c r="OYK19" s="209"/>
      <c r="OYL19" s="209"/>
      <c r="OYM19" s="209"/>
      <c r="OYN19" s="209"/>
      <c r="OYO19" s="209"/>
      <c r="OYP19" s="209"/>
      <c r="OYQ19" s="209"/>
      <c r="OYR19" s="209"/>
      <c r="OYS19" s="209"/>
      <c r="OYT19" s="209"/>
      <c r="OYU19" s="209"/>
      <c r="OYV19" s="209"/>
      <c r="OYW19" s="209"/>
      <c r="OYX19" s="209"/>
      <c r="OYY19" s="209"/>
      <c r="OYZ19" s="209"/>
      <c r="OZA19" s="209"/>
      <c r="OZB19" s="209"/>
      <c r="OZC19" s="209"/>
      <c r="OZD19" s="209"/>
      <c r="OZE19" s="209"/>
      <c r="OZF19" s="209"/>
      <c r="OZG19" s="209"/>
      <c r="OZH19" s="209"/>
      <c r="OZI19" s="209"/>
      <c r="OZJ19" s="209"/>
      <c r="OZK19" s="209"/>
      <c r="OZL19" s="209"/>
      <c r="OZM19" s="209"/>
      <c r="OZN19" s="209"/>
      <c r="OZO19" s="209"/>
      <c r="OZP19" s="209"/>
      <c r="OZQ19" s="209"/>
      <c r="OZR19" s="209"/>
      <c r="OZS19" s="209"/>
      <c r="OZT19" s="209"/>
      <c r="OZU19" s="209"/>
      <c r="OZV19" s="209"/>
      <c r="OZW19" s="209"/>
      <c r="OZX19" s="209"/>
      <c r="OZY19" s="209"/>
      <c r="OZZ19" s="209"/>
      <c r="PAA19" s="209"/>
      <c r="PAB19" s="209"/>
      <c r="PAC19" s="209"/>
      <c r="PAD19" s="209"/>
      <c r="PAE19" s="209"/>
      <c r="PAF19" s="209"/>
      <c r="PAG19" s="209"/>
      <c r="PAH19" s="209"/>
      <c r="PAI19" s="209"/>
      <c r="PAJ19" s="209"/>
      <c r="PAK19" s="209"/>
      <c r="PAL19" s="209"/>
      <c r="PAM19" s="209"/>
      <c r="PAN19" s="209"/>
      <c r="PAO19" s="209"/>
      <c r="PAP19" s="209"/>
      <c r="PAQ19" s="209"/>
      <c r="PAR19" s="209"/>
      <c r="PAS19" s="209"/>
      <c r="PAT19" s="209"/>
      <c r="PAU19" s="209"/>
      <c r="PAV19" s="209"/>
      <c r="PAW19" s="209"/>
      <c r="PAX19" s="209"/>
      <c r="PAY19" s="209"/>
      <c r="PAZ19" s="209"/>
      <c r="PBA19" s="209"/>
      <c r="PBB19" s="209"/>
      <c r="PBC19" s="209"/>
      <c r="PBD19" s="209"/>
      <c r="PBE19" s="209"/>
      <c r="PBF19" s="209"/>
      <c r="PBG19" s="209"/>
      <c r="PBH19" s="209"/>
      <c r="PBI19" s="209"/>
      <c r="PBJ19" s="209"/>
      <c r="PBK19" s="209"/>
      <c r="PBL19" s="209"/>
      <c r="PBM19" s="209"/>
      <c r="PBN19" s="209"/>
      <c r="PBO19" s="209"/>
      <c r="PBP19" s="209"/>
      <c r="PBQ19" s="209"/>
      <c r="PBR19" s="209"/>
      <c r="PBS19" s="209"/>
      <c r="PBT19" s="209"/>
      <c r="PBU19" s="209"/>
      <c r="PBV19" s="209"/>
      <c r="PBW19" s="209"/>
      <c r="PBX19" s="209"/>
      <c r="PBY19" s="209"/>
      <c r="PBZ19" s="209"/>
      <c r="PCA19" s="209"/>
      <c r="PCB19" s="209"/>
      <c r="PCC19" s="209"/>
      <c r="PCD19" s="209"/>
      <c r="PCE19" s="209"/>
      <c r="PCF19" s="209"/>
      <c r="PCG19" s="209"/>
      <c r="PCH19" s="209"/>
      <c r="PCI19" s="209"/>
      <c r="PCJ19" s="209"/>
      <c r="PCK19" s="209"/>
      <c r="PCL19" s="209"/>
      <c r="PCM19" s="209"/>
      <c r="PCN19" s="209"/>
      <c r="PCO19" s="209"/>
      <c r="PCP19" s="209"/>
      <c r="PCQ19" s="209"/>
      <c r="PCR19" s="209"/>
      <c r="PCS19" s="209"/>
      <c r="PCT19" s="209"/>
      <c r="PCU19" s="209"/>
      <c r="PCV19" s="209"/>
      <c r="PCW19" s="209"/>
      <c r="PCX19" s="209"/>
      <c r="PCY19" s="209"/>
      <c r="PCZ19" s="209"/>
      <c r="PDA19" s="209"/>
      <c r="PDB19" s="209"/>
      <c r="PDC19" s="209"/>
      <c r="PDD19" s="209"/>
      <c r="PDE19" s="209"/>
      <c r="PDF19" s="209"/>
      <c r="PDG19" s="209"/>
      <c r="PDH19" s="209"/>
      <c r="PDI19" s="209"/>
      <c r="PDJ19" s="209"/>
      <c r="PDK19" s="209"/>
      <c r="PDL19" s="209"/>
      <c r="PDM19" s="209"/>
      <c r="PDN19" s="209"/>
      <c r="PDO19" s="209"/>
      <c r="PDP19" s="209"/>
      <c r="PDQ19" s="209"/>
      <c r="PDR19" s="209"/>
      <c r="PDS19" s="209"/>
      <c r="PDT19" s="209"/>
      <c r="PDU19" s="209"/>
      <c r="PDV19" s="209"/>
      <c r="PDW19" s="209"/>
      <c r="PDX19" s="209"/>
      <c r="PDY19" s="209"/>
      <c r="PDZ19" s="209"/>
      <c r="PEA19" s="209"/>
      <c r="PEB19" s="209"/>
      <c r="PEC19" s="209"/>
      <c r="PED19" s="209"/>
      <c r="PEE19" s="209"/>
      <c r="PEF19" s="209"/>
      <c r="PEG19" s="209"/>
      <c r="PEH19" s="209"/>
      <c r="PEI19" s="209"/>
      <c r="PEJ19" s="209"/>
      <c r="PEK19" s="209"/>
      <c r="PEL19" s="209"/>
      <c r="PEM19" s="209"/>
      <c r="PEN19" s="209"/>
      <c r="PEO19" s="209"/>
      <c r="PEP19" s="209"/>
      <c r="PEQ19" s="209"/>
      <c r="PER19" s="209"/>
      <c r="PES19" s="209"/>
      <c r="PET19" s="209"/>
      <c r="PEU19" s="209"/>
      <c r="PEV19" s="209"/>
      <c r="PEW19" s="209"/>
      <c r="PEX19" s="209"/>
      <c r="PEY19" s="209"/>
      <c r="PEZ19" s="209"/>
      <c r="PFA19" s="209"/>
      <c r="PFB19" s="209"/>
      <c r="PFC19" s="209"/>
      <c r="PFD19" s="209"/>
      <c r="PFE19" s="209"/>
      <c r="PFF19" s="209"/>
      <c r="PFG19" s="209"/>
      <c r="PFH19" s="209"/>
      <c r="PFI19" s="209"/>
      <c r="PFJ19" s="209"/>
      <c r="PFK19" s="209"/>
      <c r="PFL19" s="209"/>
      <c r="PFM19" s="209"/>
      <c r="PFN19" s="209"/>
      <c r="PFO19" s="209"/>
      <c r="PFP19" s="209"/>
      <c r="PFQ19" s="209"/>
      <c r="PFR19" s="209"/>
      <c r="PFS19" s="209"/>
      <c r="PFT19" s="209"/>
      <c r="PFU19" s="209"/>
      <c r="PFV19" s="209"/>
      <c r="PFW19" s="209"/>
      <c r="PFX19" s="209"/>
      <c r="PFY19" s="209"/>
      <c r="PFZ19" s="209"/>
      <c r="PGA19" s="209"/>
      <c r="PGB19" s="209"/>
      <c r="PGC19" s="209"/>
      <c r="PGD19" s="209"/>
      <c r="PGE19" s="209"/>
      <c r="PGF19" s="209"/>
      <c r="PGG19" s="209"/>
      <c r="PGH19" s="209"/>
      <c r="PGI19" s="209"/>
      <c r="PGJ19" s="209"/>
      <c r="PGK19" s="209"/>
      <c r="PGL19" s="209"/>
      <c r="PGM19" s="209"/>
      <c r="PGN19" s="209"/>
      <c r="PGO19" s="209"/>
      <c r="PGP19" s="209"/>
      <c r="PGQ19" s="209"/>
      <c r="PGR19" s="209"/>
      <c r="PGS19" s="209"/>
      <c r="PGT19" s="209"/>
      <c r="PGU19" s="209"/>
      <c r="PGV19" s="209"/>
      <c r="PGW19" s="209"/>
      <c r="PGX19" s="209"/>
      <c r="PGY19" s="209"/>
      <c r="PGZ19" s="209"/>
      <c r="PHA19" s="209"/>
      <c r="PHB19" s="209"/>
      <c r="PHC19" s="209"/>
      <c r="PHD19" s="209"/>
      <c r="PHE19" s="209"/>
      <c r="PHF19" s="209"/>
      <c r="PHG19" s="209"/>
      <c r="PHH19" s="209"/>
      <c r="PHI19" s="209"/>
      <c r="PHJ19" s="209"/>
      <c r="PHK19" s="209"/>
      <c r="PHL19" s="209"/>
      <c r="PHM19" s="209"/>
      <c r="PHN19" s="209"/>
      <c r="PHO19" s="209"/>
      <c r="PHP19" s="209"/>
      <c r="PHQ19" s="209"/>
      <c r="PHR19" s="209"/>
      <c r="PHS19" s="209"/>
      <c r="PHT19" s="209"/>
      <c r="PHU19" s="209"/>
      <c r="PHV19" s="209"/>
      <c r="PHW19" s="209"/>
      <c r="PHX19" s="209"/>
      <c r="PHY19" s="209"/>
      <c r="PHZ19" s="209"/>
      <c r="PIA19" s="209"/>
      <c r="PIB19" s="209"/>
      <c r="PIC19" s="209"/>
      <c r="PID19" s="209"/>
      <c r="PIE19" s="209"/>
      <c r="PIF19" s="209"/>
      <c r="PIG19" s="209"/>
      <c r="PIH19" s="209"/>
      <c r="PII19" s="209"/>
      <c r="PIJ19" s="209"/>
      <c r="PIK19" s="209"/>
      <c r="PIL19" s="209"/>
      <c r="PIM19" s="209"/>
      <c r="PIN19" s="209"/>
      <c r="PIO19" s="209"/>
      <c r="PIP19" s="209"/>
      <c r="PIQ19" s="209"/>
      <c r="PIR19" s="209"/>
      <c r="PIS19" s="209"/>
      <c r="PIT19" s="209"/>
      <c r="PIU19" s="209"/>
      <c r="PIV19" s="209"/>
      <c r="PIW19" s="209"/>
      <c r="PIX19" s="209"/>
      <c r="PIY19" s="209"/>
      <c r="PIZ19" s="209"/>
      <c r="PJA19" s="209"/>
      <c r="PJB19" s="209"/>
      <c r="PJC19" s="209"/>
      <c r="PJD19" s="209"/>
      <c r="PJE19" s="209"/>
      <c r="PJF19" s="209"/>
      <c r="PJG19" s="209"/>
      <c r="PJH19" s="209"/>
      <c r="PJI19" s="209"/>
      <c r="PJJ19" s="209"/>
      <c r="PJK19" s="209"/>
      <c r="PJL19" s="209"/>
      <c r="PJM19" s="209"/>
      <c r="PJN19" s="209"/>
      <c r="PJO19" s="209"/>
      <c r="PJP19" s="209"/>
      <c r="PJQ19" s="209"/>
      <c r="PJR19" s="209"/>
      <c r="PJS19" s="209"/>
      <c r="PJT19" s="209"/>
      <c r="PJU19" s="209"/>
      <c r="PJV19" s="209"/>
      <c r="PJW19" s="209"/>
      <c r="PJX19" s="209"/>
      <c r="PJY19" s="209"/>
      <c r="PJZ19" s="209"/>
      <c r="PKA19" s="209"/>
      <c r="PKB19" s="209"/>
      <c r="PKC19" s="209"/>
      <c r="PKD19" s="209"/>
      <c r="PKE19" s="209"/>
      <c r="PKF19" s="209"/>
      <c r="PKG19" s="209"/>
      <c r="PKH19" s="209"/>
      <c r="PKI19" s="209"/>
      <c r="PKJ19" s="209"/>
      <c r="PKK19" s="209"/>
      <c r="PKL19" s="209"/>
      <c r="PKM19" s="209"/>
      <c r="PKN19" s="209"/>
      <c r="PKO19" s="209"/>
      <c r="PKP19" s="209"/>
      <c r="PKQ19" s="209"/>
      <c r="PKR19" s="209"/>
      <c r="PKS19" s="209"/>
      <c r="PKT19" s="209"/>
      <c r="PKU19" s="209"/>
      <c r="PKV19" s="209"/>
      <c r="PKW19" s="209"/>
      <c r="PKX19" s="209"/>
      <c r="PKY19" s="209"/>
      <c r="PKZ19" s="209"/>
      <c r="PLA19" s="209"/>
      <c r="PLB19" s="209"/>
      <c r="PLC19" s="209"/>
      <c r="PLD19" s="209"/>
      <c r="PLE19" s="209"/>
      <c r="PLF19" s="209"/>
      <c r="PLG19" s="209"/>
      <c r="PLH19" s="209"/>
      <c r="PLI19" s="209"/>
      <c r="PLJ19" s="209"/>
      <c r="PLK19" s="209"/>
      <c r="PLL19" s="209"/>
      <c r="PLM19" s="209"/>
      <c r="PLN19" s="209"/>
      <c r="PLO19" s="209"/>
      <c r="PLP19" s="209"/>
      <c r="PLQ19" s="209"/>
      <c r="PLR19" s="209"/>
      <c r="PLS19" s="209"/>
      <c r="PLT19" s="209"/>
      <c r="PLU19" s="209"/>
      <c r="PLV19" s="209"/>
      <c r="PLW19" s="209"/>
      <c r="PLX19" s="209"/>
      <c r="PLY19" s="209"/>
      <c r="PLZ19" s="209"/>
      <c r="PMA19" s="209"/>
      <c r="PMB19" s="209"/>
      <c r="PMC19" s="209"/>
      <c r="PMD19" s="209"/>
      <c r="PME19" s="209"/>
      <c r="PMF19" s="209"/>
      <c r="PMG19" s="209"/>
      <c r="PMH19" s="209"/>
      <c r="PMI19" s="209"/>
      <c r="PMJ19" s="209"/>
      <c r="PMK19" s="209"/>
      <c r="PML19" s="209"/>
      <c r="PMM19" s="209"/>
      <c r="PMN19" s="209"/>
      <c r="PMO19" s="209"/>
      <c r="PMP19" s="209"/>
      <c r="PMQ19" s="209"/>
      <c r="PMR19" s="209"/>
      <c r="PMS19" s="209"/>
      <c r="PMT19" s="209"/>
      <c r="PMU19" s="209"/>
      <c r="PMV19" s="209"/>
      <c r="PMW19" s="209"/>
      <c r="PMX19" s="209"/>
      <c r="PMY19" s="209"/>
      <c r="PMZ19" s="209"/>
      <c r="PNA19" s="209"/>
      <c r="PNB19" s="209"/>
      <c r="PNC19" s="209"/>
      <c r="PND19" s="209"/>
      <c r="PNE19" s="209"/>
      <c r="PNF19" s="209"/>
      <c r="PNG19" s="209"/>
      <c r="PNH19" s="209"/>
      <c r="PNI19" s="209"/>
      <c r="PNJ19" s="209"/>
      <c r="PNK19" s="209"/>
      <c r="PNL19" s="209"/>
      <c r="PNM19" s="209"/>
      <c r="PNN19" s="209"/>
      <c r="PNO19" s="209"/>
      <c r="PNP19" s="209"/>
      <c r="PNQ19" s="209"/>
      <c r="PNR19" s="209"/>
      <c r="PNS19" s="209"/>
      <c r="PNT19" s="209"/>
      <c r="PNU19" s="209"/>
      <c r="PNV19" s="209"/>
      <c r="PNW19" s="209"/>
      <c r="PNX19" s="209"/>
      <c r="PNY19" s="209"/>
      <c r="PNZ19" s="209"/>
      <c r="POA19" s="209"/>
      <c r="POB19" s="209"/>
      <c r="POC19" s="209"/>
      <c r="POD19" s="209"/>
      <c r="POE19" s="209"/>
      <c r="POF19" s="209"/>
      <c r="POG19" s="209"/>
      <c r="POH19" s="209"/>
      <c r="POI19" s="209"/>
      <c r="POJ19" s="209"/>
      <c r="POK19" s="209"/>
      <c r="POL19" s="209"/>
      <c r="POM19" s="209"/>
      <c r="PON19" s="209"/>
      <c r="POO19" s="209"/>
      <c r="POP19" s="209"/>
      <c r="POQ19" s="209"/>
      <c r="POR19" s="209"/>
      <c r="POS19" s="209"/>
      <c r="POT19" s="209"/>
      <c r="POU19" s="209"/>
      <c r="POV19" s="209"/>
      <c r="POW19" s="209"/>
      <c r="POX19" s="209"/>
      <c r="POY19" s="209"/>
      <c r="POZ19" s="209"/>
      <c r="PPA19" s="209"/>
      <c r="PPB19" s="209"/>
      <c r="PPC19" s="209"/>
      <c r="PPD19" s="209"/>
      <c r="PPE19" s="209"/>
      <c r="PPF19" s="209"/>
      <c r="PPG19" s="209"/>
      <c r="PPH19" s="209"/>
      <c r="PPI19" s="209"/>
      <c r="PPJ19" s="209"/>
      <c r="PPK19" s="209"/>
      <c r="PPL19" s="209"/>
      <c r="PPM19" s="209"/>
      <c r="PPN19" s="209"/>
      <c r="PPO19" s="209"/>
      <c r="PPP19" s="209"/>
      <c r="PPQ19" s="209"/>
      <c r="PPR19" s="209"/>
      <c r="PPS19" s="209"/>
      <c r="PPT19" s="209"/>
      <c r="PPU19" s="209"/>
      <c r="PPV19" s="209"/>
      <c r="PPW19" s="209"/>
      <c r="PPX19" s="209"/>
      <c r="PPY19" s="209"/>
      <c r="PPZ19" s="209"/>
      <c r="PQA19" s="209"/>
      <c r="PQB19" s="209"/>
      <c r="PQC19" s="209"/>
      <c r="PQD19" s="209"/>
      <c r="PQE19" s="209"/>
      <c r="PQF19" s="209"/>
      <c r="PQG19" s="209"/>
      <c r="PQH19" s="209"/>
      <c r="PQI19" s="209"/>
      <c r="PQJ19" s="209"/>
      <c r="PQK19" s="209"/>
      <c r="PQL19" s="209"/>
      <c r="PQM19" s="209"/>
      <c r="PQN19" s="209"/>
      <c r="PQO19" s="209"/>
      <c r="PQP19" s="209"/>
      <c r="PQQ19" s="209"/>
      <c r="PQR19" s="209"/>
      <c r="PQS19" s="209"/>
      <c r="PQT19" s="209"/>
      <c r="PQU19" s="209"/>
      <c r="PQV19" s="209"/>
      <c r="PQW19" s="209"/>
      <c r="PQX19" s="209"/>
      <c r="PQY19" s="209"/>
      <c r="PQZ19" s="209"/>
      <c r="PRA19" s="209"/>
      <c r="PRB19" s="209"/>
      <c r="PRC19" s="209"/>
      <c r="PRD19" s="209"/>
      <c r="PRE19" s="209"/>
      <c r="PRF19" s="209"/>
      <c r="PRG19" s="209"/>
      <c r="PRH19" s="209"/>
      <c r="PRI19" s="209"/>
      <c r="PRJ19" s="209"/>
      <c r="PRK19" s="209"/>
      <c r="PRL19" s="209"/>
      <c r="PRM19" s="209"/>
      <c r="PRN19" s="209"/>
      <c r="PRO19" s="209"/>
      <c r="PRP19" s="209"/>
      <c r="PRQ19" s="209"/>
      <c r="PRR19" s="209"/>
      <c r="PRS19" s="209"/>
      <c r="PRT19" s="209"/>
      <c r="PRU19" s="209"/>
      <c r="PRV19" s="209"/>
      <c r="PRW19" s="209"/>
      <c r="PRX19" s="209"/>
      <c r="PRY19" s="209"/>
      <c r="PRZ19" s="209"/>
      <c r="PSA19" s="209"/>
      <c r="PSB19" s="209"/>
      <c r="PSC19" s="209"/>
      <c r="PSD19" s="209"/>
      <c r="PSE19" s="209"/>
      <c r="PSF19" s="209"/>
      <c r="PSG19" s="209"/>
      <c r="PSH19" s="209"/>
      <c r="PSI19" s="209"/>
      <c r="PSJ19" s="209"/>
      <c r="PSK19" s="209"/>
      <c r="PSL19" s="209"/>
      <c r="PSM19" s="209"/>
      <c r="PSN19" s="209"/>
      <c r="PSO19" s="209"/>
      <c r="PSP19" s="209"/>
      <c r="PSQ19" s="209"/>
      <c r="PSR19" s="209"/>
      <c r="PSS19" s="209"/>
      <c r="PST19" s="209"/>
      <c r="PSU19" s="209"/>
      <c r="PSV19" s="209"/>
      <c r="PSW19" s="209"/>
      <c r="PSX19" s="209"/>
      <c r="PSY19" s="209"/>
      <c r="PSZ19" s="209"/>
      <c r="PTA19" s="209"/>
      <c r="PTB19" s="209"/>
      <c r="PTC19" s="209"/>
      <c r="PTD19" s="209"/>
      <c r="PTE19" s="209"/>
      <c r="PTF19" s="209"/>
      <c r="PTG19" s="209"/>
      <c r="PTH19" s="209"/>
      <c r="PTI19" s="209"/>
      <c r="PTJ19" s="209"/>
      <c r="PTK19" s="209"/>
      <c r="PTL19" s="209"/>
      <c r="PTM19" s="209"/>
      <c r="PTN19" s="209"/>
      <c r="PTO19" s="209"/>
      <c r="PTP19" s="209"/>
      <c r="PTQ19" s="209"/>
      <c r="PTR19" s="209"/>
      <c r="PTS19" s="209"/>
      <c r="PTT19" s="209"/>
      <c r="PTU19" s="209"/>
      <c r="PTV19" s="209"/>
      <c r="PTW19" s="209"/>
      <c r="PTX19" s="209"/>
      <c r="PTY19" s="209"/>
      <c r="PTZ19" s="209"/>
      <c r="PUA19" s="209"/>
      <c r="PUB19" s="209"/>
      <c r="PUC19" s="209"/>
      <c r="PUD19" s="209"/>
      <c r="PUE19" s="209"/>
      <c r="PUF19" s="209"/>
      <c r="PUG19" s="209"/>
      <c r="PUH19" s="209"/>
      <c r="PUI19" s="209"/>
      <c r="PUJ19" s="209"/>
      <c r="PUK19" s="209"/>
      <c r="PUL19" s="209"/>
      <c r="PUM19" s="209"/>
      <c r="PUN19" s="209"/>
      <c r="PUO19" s="209"/>
      <c r="PUP19" s="209"/>
      <c r="PUQ19" s="209"/>
      <c r="PUR19" s="209"/>
      <c r="PUS19" s="209"/>
      <c r="PUT19" s="209"/>
      <c r="PUU19" s="209"/>
      <c r="PUV19" s="209"/>
      <c r="PUW19" s="209"/>
      <c r="PUX19" s="209"/>
      <c r="PUY19" s="209"/>
      <c r="PUZ19" s="209"/>
      <c r="PVA19" s="209"/>
      <c r="PVB19" s="209"/>
      <c r="PVC19" s="209"/>
      <c r="PVD19" s="209"/>
      <c r="PVE19" s="209"/>
      <c r="PVF19" s="209"/>
      <c r="PVG19" s="209"/>
      <c r="PVH19" s="209"/>
      <c r="PVI19" s="209"/>
      <c r="PVJ19" s="209"/>
      <c r="PVK19" s="209"/>
      <c r="PVL19" s="209"/>
      <c r="PVM19" s="209"/>
      <c r="PVN19" s="209"/>
      <c r="PVO19" s="209"/>
      <c r="PVP19" s="209"/>
      <c r="PVQ19" s="209"/>
      <c r="PVR19" s="209"/>
      <c r="PVS19" s="209"/>
      <c r="PVT19" s="209"/>
      <c r="PVU19" s="209"/>
      <c r="PVV19" s="209"/>
      <c r="PVW19" s="209"/>
      <c r="PVX19" s="209"/>
      <c r="PVY19" s="209"/>
      <c r="PVZ19" s="209"/>
      <c r="PWA19" s="209"/>
      <c r="PWB19" s="209"/>
      <c r="PWC19" s="209"/>
      <c r="PWD19" s="209"/>
      <c r="PWE19" s="209"/>
      <c r="PWF19" s="209"/>
      <c r="PWG19" s="209"/>
      <c r="PWH19" s="209"/>
      <c r="PWI19" s="209"/>
      <c r="PWJ19" s="209"/>
      <c r="PWK19" s="209"/>
      <c r="PWL19" s="209"/>
      <c r="PWM19" s="209"/>
      <c r="PWN19" s="209"/>
      <c r="PWO19" s="209"/>
      <c r="PWP19" s="209"/>
      <c r="PWQ19" s="209"/>
      <c r="PWR19" s="209"/>
      <c r="PWS19" s="209"/>
      <c r="PWT19" s="209"/>
      <c r="PWU19" s="209"/>
      <c r="PWV19" s="209"/>
      <c r="PWW19" s="209"/>
      <c r="PWX19" s="209"/>
      <c r="PWY19" s="209"/>
      <c r="PWZ19" s="209"/>
      <c r="PXA19" s="209"/>
      <c r="PXB19" s="209"/>
      <c r="PXC19" s="209"/>
      <c r="PXD19" s="209"/>
      <c r="PXE19" s="209"/>
      <c r="PXF19" s="209"/>
      <c r="PXG19" s="209"/>
      <c r="PXH19" s="209"/>
      <c r="PXI19" s="209"/>
      <c r="PXJ19" s="209"/>
      <c r="PXK19" s="209"/>
      <c r="PXL19" s="209"/>
      <c r="PXM19" s="209"/>
      <c r="PXN19" s="209"/>
      <c r="PXO19" s="209"/>
      <c r="PXP19" s="209"/>
      <c r="PXQ19" s="209"/>
      <c r="PXR19" s="209"/>
      <c r="PXS19" s="209"/>
      <c r="PXT19" s="209"/>
      <c r="PXU19" s="209"/>
      <c r="PXV19" s="209"/>
      <c r="PXW19" s="209"/>
      <c r="PXX19" s="209"/>
      <c r="PXY19" s="209"/>
      <c r="PXZ19" s="209"/>
      <c r="PYA19" s="209"/>
      <c r="PYB19" s="209"/>
      <c r="PYC19" s="209"/>
      <c r="PYD19" s="209"/>
      <c r="PYE19" s="209"/>
      <c r="PYF19" s="209"/>
      <c r="PYG19" s="209"/>
      <c r="PYH19" s="209"/>
      <c r="PYI19" s="209"/>
      <c r="PYJ19" s="209"/>
      <c r="PYK19" s="209"/>
      <c r="PYL19" s="209"/>
      <c r="PYM19" s="209"/>
      <c r="PYN19" s="209"/>
      <c r="PYO19" s="209"/>
      <c r="PYP19" s="209"/>
      <c r="PYQ19" s="209"/>
      <c r="PYR19" s="209"/>
      <c r="PYS19" s="209"/>
      <c r="PYT19" s="209"/>
      <c r="PYU19" s="209"/>
      <c r="PYV19" s="209"/>
      <c r="PYW19" s="209"/>
      <c r="PYX19" s="209"/>
      <c r="PYY19" s="209"/>
      <c r="PYZ19" s="209"/>
      <c r="PZA19" s="209"/>
      <c r="PZB19" s="209"/>
      <c r="PZC19" s="209"/>
      <c r="PZD19" s="209"/>
      <c r="PZE19" s="209"/>
      <c r="PZF19" s="209"/>
      <c r="PZG19" s="209"/>
      <c r="PZH19" s="209"/>
      <c r="PZI19" s="209"/>
      <c r="PZJ19" s="209"/>
      <c r="PZK19" s="209"/>
      <c r="PZL19" s="209"/>
      <c r="PZM19" s="209"/>
      <c r="PZN19" s="209"/>
      <c r="PZO19" s="209"/>
      <c r="PZP19" s="209"/>
      <c r="PZQ19" s="209"/>
      <c r="PZR19" s="209"/>
      <c r="PZS19" s="209"/>
      <c r="PZT19" s="209"/>
      <c r="PZU19" s="209"/>
      <c r="PZV19" s="209"/>
      <c r="PZW19" s="209"/>
      <c r="PZX19" s="209"/>
      <c r="PZY19" s="209"/>
      <c r="PZZ19" s="209"/>
      <c r="QAA19" s="209"/>
      <c r="QAB19" s="209"/>
      <c r="QAC19" s="209"/>
      <c r="QAD19" s="209"/>
      <c r="QAE19" s="209"/>
      <c r="QAF19" s="209"/>
      <c r="QAG19" s="209"/>
      <c r="QAH19" s="209"/>
      <c r="QAI19" s="209"/>
      <c r="QAJ19" s="209"/>
      <c r="QAK19" s="209"/>
      <c r="QAL19" s="209"/>
      <c r="QAM19" s="209"/>
      <c r="QAN19" s="209"/>
      <c r="QAO19" s="209"/>
      <c r="QAP19" s="209"/>
      <c r="QAQ19" s="209"/>
      <c r="QAR19" s="209"/>
      <c r="QAS19" s="209"/>
      <c r="QAT19" s="209"/>
      <c r="QAU19" s="209"/>
      <c r="QAV19" s="209"/>
      <c r="QAW19" s="209"/>
      <c r="QAX19" s="209"/>
      <c r="QAY19" s="209"/>
      <c r="QAZ19" s="209"/>
      <c r="QBA19" s="209"/>
      <c r="QBB19" s="209"/>
      <c r="QBC19" s="209"/>
      <c r="QBD19" s="209"/>
      <c r="QBE19" s="209"/>
      <c r="QBF19" s="209"/>
      <c r="QBG19" s="209"/>
      <c r="QBH19" s="209"/>
      <c r="QBI19" s="209"/>
      <c r="QBJ19" s="209"/>
      <c r="QBK19" s="209"/>
      <c r="QBL19" s="209"/>
      <c r="QBM19" s="209"/>
      <c r="QBN19" s="209"/>
      <c r="QBO19" s="209"/>
      <c r="QBP19" s="209"/>
      <c r="QBQ19" s="209"/>
      <c r="QBR19" s="209"/>
      <c r="QBS19" s="209"/>
      <c r="QBT19" s="209"/>
      <c r="QBU19" s="209"/>
      <c r="QBV19" s="209"/>
      <c r="QBW19" s="209"/>
      <c r="QBX19" s="209"/>
      <c r="QBY19" s="209"/>
      <c r="QBZ19" s="209"/>
      <c r="QCA19" s="209"/>
      <c r="QCB19" s="209"/>
      <c r="QCC19" s="209"/>
      <c r="QCD19" s="209"/>
      <c r="QCE19" s="209"/>
      <c r="QCF19" s="209"/>
      <c r="QCG19" s="209"/>
      <c r="QCH19" s="209"/>
      <c r="QCI19" s="209"/>
      <c r="QCJ19" s="209"/>
      <c r="QCK19" s="209"/>
      <c r="QCL19" s="209"/>
      <c r="QCM19" s="209"/>
      <c r="QCN19" s="209"/>
      <c r="QCO19" s="209"/>
      <c r="QCP19" s="209"/>
      <c r="QCQ19" s="209"/>
      <c r="QCR19" s="209"/>
      <c r="QCS19" s="209"/>
      <c r="QCT19" s="209"/>
      <c r="QCU19" s="209"/>
      <c r="QCV19" s="209"/>
      <c r="QCW19" s="209"/>
      <c r="QCX19" s="209"/>
      <c r="QCY19" s="209"/>
      <c r="QCZ19" s="209"/>
      <c r="QDA19" s="209"/>
      <c r="QDB19" s="209"/>
      <c r="QDC19" s="209"/>
      <c r="QDD19" s="209"/>
      <c r="QDE19" s="209"/>
      <c r="QDF19" s="209"/>
      <c r="QDG19" s="209"/>
      <c r="QDH19" s="209"/>
      <c r="QDI19" s="209"/>
      <c r="QDJ19" s="209"/>
      <c r="QDK19" s="209"/>
      <c r="QDL19" s="209"/>
      <c r="QDM19" s="209"/>
      <c r="QDN19" s="209"/>
      <c r="QDO19" s="209"/>
      <c r="QDP19" s="209"/>
      <c r="QDQ19" s="209"/>
      <c r="QDR19" s="209"/>
      <c r="QDS19" s="209"/>
      <c r="QDT19" s="209"/>
      <c r="QDU19" s="209"/>
      <c r="QDV19" s="209"/>
      <c r="QDW19" s="209"/>
      <c r="QDX19" s="209"/>
      <c r="QDY19" s="209"/>
      <c r="QDZ19" s="209"/>
      <c r="QEA19" s="209"/>
      <c r="QEB19" s="209"/>
      <c r="QEC19" s="209"/>
      <c r="QED19" s="209"/>
      <c r="QEE19" s="209"/>
      <c r="QEF19" s="209"/>
      <c r="QEG19" s="209"/>
      <c r="QEH19" s="209"/>
      <c r="QEI19" s="209"/>
      <c r="QEJ19" s="209"/>
      <c r="QEK19" s="209"/>
      <c r="QEL19" s="209"/>
      <c r="QEM19" s="209"/>
      <c r="QEN19" s="209"/>
      <c r="QEO19" s="209"/>
      <c r="QEP19" s="209"/>
      <c r="QEQ19" s="209"/>
      <c r="QER19" s="209"/>
      <c r="QES19" s="209"/>
      <c r="QET19" s="209"/>
      <c r="QEU19" s="209"/>
      <c r="QEV19" s="209"/>
      <c r="QEW19" s="209"/>
      <c r="QEX19" s="209"/>
      <c r="QEY19" s="209"/>
      <c r="QEZ19" s="209"/>
      <c r="QFA19" s="209"/>
      <c r="QFB19" s="209"/>
      <c r="QFC19" s="209"/>
      <c r="QFD19" s="209"/>
      <c r="QFE19" s="209"/>
      <c r="QFF19" s="209"/>
      <c r="QFG19" s="209"/>
      <c r="QFH19" s="209"/>
      <c r="QFI19" s="209"/>
      <c r="QFJ19" s="209"/>
      <c r="QFK19" s="209"/>
      <c r="QFL19" s="209"/>
      <c r="QFM19" s="209"/>
      <c r="QFN19" s="209"/>
      <c r="QFO19" s="209"/>
      <c r="QFP19" s="209"/>
      <c r="QFQ19" s="209"/>
      <c r="QFR19" s="209"/>
      <c r="QFS19" s="209"/>
      <c r="QFT19" s="209"/>
      <c r="QFU19" s="209"/>
      <c r="QFV19" s="209"/>
      <c r="QFW19" s="209"/>
      <c r="QFX19" s="209"/>
      <c r="QFY19" s="209"/>
      <c r="QFZ19" s="209"/>
      <c r="QGA19" s="209"/>
      <c r="QGB19" s="209"/>
      <c r="QGC19" s="209"/>
      <c r="QGD19" s="209"/>
      <c r="QGE19" s="209"/>
      <c r="QGF19" s="209"/>
      <c r="QGG19" s="209"/>
      <c r="QGH19" s="209"/>
      <c r="QGI19" s="209"/>
      <c r="QGJ19" s="209"/>
      <c r="QGK19" s="209"/>
      <c r="QGL19" s="209"/>
      <c r="QGM19" s="209"/>
      <c r="QGN19" s="209"/>
      <c r="QGO19" s="209"/>
      <c r="QGP19" s="209"/>
      <c r="QGQ19" s="209"/>
      <c r="QGR19" s="209"/>
      <c r="QGS19" s="209"/>
      <c r="QGT19" s="209"/>
      <c r="QGU19" s="209"/>
      <c r="QGV19" s="209"/>
      <c r="QGW19" s="209"/>
      <c r="QGX19" s="209"/>
      <c r="QGY19" s="209"/>
      <c r="QGZ19" s="209"/>
      <c r="QHA19" s="209"/>
      <c r="QHB19" s="209"/>
      <c r="QHC19" s="209"/>
      <c r="QHD19" s="209"/>
      <c r="QHE19" s="209"/>
      <c r="QHF19" s="209"/>
      <c r="QHG19" s="209"/>
      <c r="QHH19" s="209"/>
      <c r="QHI19" s="209"/>
      <c r="QHJ19" s="209"/>
      <c r="QHK19" s="209"/>
      <c r="QHL19" s="209"/>
      <c r="QHM19" s="209"/>
      <c r="QHN19" s="209"/>
      <c r="QHO19" s="209"/>
      <c r="QHP19" s="209"/>
      <c r="QHQ19" s="209"/>
      <c r="QHR19" s="209"/>
      <c r="QHS19" s="209"/>
      <c r="QHT19" s="209"/>
      <c r="QHU19" s="209"/>
      <c r="QHV19" s="209"/>
      <c r="QHW19" s="209"/>
      <c r="QHX19" s="209"/>
      <c r="QHY19" s="209"/>
      <c r="QHZ19" s="209"/>
      <c r="QIA19" s="209"/>
      <c r="QIB19" s="209"/>
      <c r="QIC19" s="209"/>
      <c r="QID19" s="209"/>
      <c r="QIE19" s="209"/>
      <c r="QIF19" s="209"/>
      <c r="QIG19" s="209"/>
      <c r="QIH19" s="209"/>
      <c r="QII19" s="209"/>
      <c r="QIJ19" s="209"/>
      <c r="QIK19" s="209"/>
      <c r="QIL19" s="209"/>
      <c r="QIM19" s="209"/>
      <c r="QIN19" s="209"/>
      <c r="QIO19" s="209"/>
      <c r="QIP19" s="209"/>
      <c r="QIQ19" s="209"/>
      <c r="QIR19" s="209"/>
      <c r="QIS19" s="209"/>
      <c r="QIT19" s="209"/>
      <c r="QIU19" s="209"/>
      <c r="QIV19" s="209"/>
      <c r="QIW19" s="209"/>
      <c r="QIX19" s="209"/>
      <c r="QIY19" s="209"/>
      <c r="QIZ19" s="209"/>
      <c r="QJA19" s="209"/>
      <c r="QJB19" s="209"/>
      <c r="QJC19" s="209"/>
      <c r="QJD19" s="209"/>
      <c r="QJE19" s="209"/>
      <c r="QJF19" s="209"/>
      <c r="QJG19" s="209"/>
      <c r="QJH19" s="209"/>
      <c r="QJI19" s="209"/>
      <c r="QJJ19" s="209"/>
      <c r="QJK19" s="209"/>
      <c r="QJL19" s="209"/>
      <c r="QJM19" s="209"/>
      <c r="QJN19" s="209"/>
      <c r="QJO19" s="209"/>
      <c r="QJP19" s="209"/>
      <c r="QJQ19" s="209"/>
      <c r="QJR19" s="209"/>
      <c r="QJS19" s="209"/>
      <c r="QJT19" s="209"/>
      <c r="QJU19" s="209"/>
      <c r="QJV19" s="209"/>
      <c r="QJW19" s="209"/>
      <c r="QJX19" s="209"/>
      <c r="QJY19" s="209"/>
      <c r="QJZ19" s="209"/>
      <c r="QKA19" s="209"/>
      <c r="QKB19" s="209"/>
      <c r="QKC19" s="209"/>
      <c r="QKD19" s="209"/>
      <c r="QKE19" s="209"/>
      <c r="QKF19" s="209"/>
      <c r="QKG19" s="209"/>
      <c r="QKH19" s="209"/>
      <c r="QKI19" s="209"/>
      <c r="QKJ19" s="209"/>
      <c r="QKK19" s="209"/>
      <c r="QKL19" s="209"/>
      <c r="QKM19" s="209"/>
      <c r="QKN19" s="209"/>
      <c r="QKO19" s="209"/>
      <c r="QKP19" s="209"/>
      <c r="QKQ19" s="209"/>
      <c r="QKR19" s="209"/>
      <c r="QKS19" s="209"/>
      <c r="QKT19" s="209"/>
      <c r="QKU19" s="209"/>
      <c r="QKV19" s="209"/>
      <c r="QKW19" s="209"/>
      <c r="QKX19" s="209"/>
      <c r="QKY19" s="209"/>
      <c r="QKZ19" s="209"/>
      <c r="QLA19" s="209"/>
      <c r="QLB19" s="209"/>
      <c r="QLC19" s="209"/>
      <c r="QLD19" s="209"/>
      <c r="QLE19" s="209"/>
      <c r="QLF19" s="209"/>
      <c r="QLG19" s="209"/>
      <c r="QLH19" s="209"/>
      <c r="QLI19" s="209"/>
      <c r="QLJ19" s="209"/>
      <c r="QLK19" s="209"/>
      <c r="QLL19" s="209"/>
      <c r="QLM19" s="209"/>
      <c r="QLN19" s="209"/>
      <c r="QLO19" s="209"/>
      <c r="QLP19" s="209"/>
      <c r="QLQ19" s="209"/>
      <c r="QLR19" s="209"/>
      <c r="QLS19" s="209"/>
      <c r="QLT19" s="209"/>
      <c r="QLU19" s="209"/>
      <c r="QLV19" s="209"/>
      <c r="QLW19" s="209"/>
      <c r="QLX19" s="209"/>
      <c r="QLY19" s="209"/>
      <c r="QLZ19" s="209"/>
      <c r="QMA19" s="209"/>
      <c r="QMB19" s="209"/>
      <c r="QMC19" s="209"/>
      <c r="QMD19" s="209"/>
      <c r="QME19" s="209"/>
      <c r="QMF19" s="209"/>
      <c r="QMG19" s="209"/>
      <c r="QMH19" s="209"/>
      <c r="QMI19" s="209"/>
      <c r="QMJ19" s="209"/>
      <c r="QMK19" s="209"/>
      <c r="QML19" s="209"/>
      <c r="QMM19" s="209"/>
      <c r="QMN19" s="209"/>
      <c r="QMO19" s="209"/>
      <c r="QMP19" s="209"/>
      <c r="QMQ19" s="209"/>
      <c r="QMR19" s="209"/>
      <c r="QMS19" s="209"/>
      <c r="QMT19" s="209"/>
      <c r="QMU19" s="209"/>
      <c r="QMV19" s="209"/>
      <c r="QMW19" s="209"/>
      <c r="QMX19" s="209"/>
      <c r="QMY19" s="209"/>
      <c r="QMZ19" s="209"/>
      <c r="QNA19" s="209"/>
      <c r="QNB19" s="209"/>
      <c r="QNC19" s="209"/>
      <c r="QND19" s="209"/>
      <c r="QNE19" s="209"/>
      <c r="QNF19" s="209"/>
      <c r="QNG19" s="209"/>
      <c r="QNH19" s="209"/>
      <c r="QNI19" s="209"/>
      <c r="QNJ19" s="209"/>
      <c r="QNK19" s="209"/>
      <c r="QNL19" s="209"/>
      <c r="QNM19" s="209"/>
      <c r="QNN19" s="209"/>
      <c r="QNO19" s="209"/>
      <c r="QNP19" s="209"/>
      <c r="QNQ19" s="209"/>
      <c r="QNR19" s="209"/>
      <c r="QNS19" s="209"/>
      <c r="QNT19" s="209"/>
      <c r="QNU19" s="209"/>
      <c r="QNV19" s="209"/>
      <c r="QNW19" s="209"/>
      <c r="QNX19" s="209"/>
      <c r="QNY19" s="209"/>
      <c r="QNZ19" s="209"/>
      <c r="QOA19" s="209"/>
      <c r="QOB19" s="209"/>
      <c r="QOC19" s="209"/>
      <c r="QOD19" s="209"/>
      <c r="QOE19" s="209"/>
      <c r="QOF19" s="209"/>
      <c r="QOG19" s="209"/>
      <c r="QOH19" s="209"/>
      <c r="QOI19" s="209"/>
      <c r="QOJ19" s="209"/>
      <c r="QOK19" s="209"/>
      <c r="QOL19" s="209"/>
      <c r="QOM19" s="209"/>
      <c r="QON19" s="209"/>
      <c r="QOO19" s="209"/>
      <c r="QOP19" s="209"/>
      <c r="QOQ19" s="209"/>
      <c r="QOR19" s="209"/>
      <c r="QOS19" s="209"/>
      <c r="QOT19" s="209"/>
      <c r="QOU19" s="209"/>
      <c r="QOV19" s="209"/>
      <c r="QOW19" s="209"/>
      <c r="QOX19" s="209"/>
      <c r="QOY19" s="209"/>
      <c r="QOZ19" s="209"/>
      <c r="QPA19" s="209"/>
      <c r="QPB19" s="209"/>
      <c r="QPC19" s="209"/>
      <c r="QPD19" s="209"/>
      <c r="QPE19" s="209"/>
      <c r="QPF19" s="209"/>
      <c r="QPG19" s="209"/>
      <c r="QPH19" s="209"/>
      <c r="QPI19" s="209"/>
      <c r="QPJ19" s="209"/>
      <c r="QPK19" s="209"/>
      <c r="QPL19" s="209"/>
      <c r="QPM19" s="209"/>
      <c r="QPN19" s="209"/>
      <c r="QPO19" s="209"/>
      <c r="QPP19" s="209"/>
      <c r="QPQ19" s="209"/>
      <c r="QPR19" s="209"/>
      <c r="QPS19" s="209"/>
      <c r="QPT19" s="209"/>
      <c r="QPU19" s="209"/>
      <c r="QPV19" s="209"/>
      <c r="QPW19" s="209"/>
      <c r="QPX19" s="209"/>
      <c r="QPY19" s="209"/>
      <c r="QPZ19" s="209"/>
      <c r="QQA19" s="209"/>
      <c r="QQB19" s="209"/>
      <c r="QQC19" s="209"/>
      <c r="QQD19" s="209"/>
      <c r="QQE19" s="209"/>
      <c r="QQF19" s="209"/>
      <c r="QQG19" s="209"/>
      <c r="QQH19" s="209"/>
      <c r="QQI19" s="209"/>
      <c r="QQJ19" s="209"/>
      <c r="QQK19" s="209"/>
      <c r="QQL19" s="209"/>
      <c r="QQM19" s="209"/>
      <c r="QQN19" s="209"/>
      <c r="QQO19" s="209"/>
      <c r="QQP19" s="209"/>
      <c r="QQQ19" s="209"/>
      <c r="QQR19" s="209"/>
      <c r="QQS19" s="209"/>
      <c r="QQT19" s="209"/>
      <c r="QQU19" s="209"/>
      <c r="QQV19" s="209"/>
      <c r="QQW19" s="209"/>
      <c r="QQX19" s="209"/>
      <c r="QQY19" s="209"/>
      <c r="QQZ19" s="209"/>
      <c r="QRA19" s="209"/>
      <c r="QRB19" s="209"/>
      <c r="QRC19" s="209"/>
      <c r="QRD19" s="209"/>
      <c r="QRE19" s="209"/>
      <c r="QRF19" s="209"/>
      <c r="QRG19" s="209"/>
      <c r="QRH19" s="209"/>
      <c r="QRI19" s="209"/>
      <c r="QRJ19" s="209"/>
      <c r="QRK19" s="209"/>
      <c r="QRL19" s="209"/>
      <c r="QRM19" s="209"/>
      <c r="QRN19" s="209"/>
      <c r="QRO19" s="209"/>
      <c r="QRP19" s="209"/>
      <c r="QRQ19" s="209"/>
      <c r="QRR19" s="209"/>
      <c r="QRS19" s="209"/>
      <c r="QRT19" s="209"/>
      <c r="QRU19" s="209"/>
      <c r="QRV19" s="209"/>
      <c r="QRW19" s="209"/>
      <c r="QRX19" s="209"/>
      <c r="QRY19" s="209"/>
      <c r="QRZ19" s="209"/>
      <c r="QSA19" s="209"/>
      <c r="QSB19" s="209"/>
      <c r="QSC19" s="209"/>
      <c r="QSD19" s="209"/>
      <c r="QSE19" s="209"/>
      <c r="QSF19" s="209"/>
      <c r="QSG19" s="209"/>
      <c r="QSH19" s="209"/>
      <c r="QSI19" s="209"/>
      <c r="QSJ19" s="209"/>
      <c r="QSK19" s="209"/>
      <c r="QSL19" s="209"/>
      <c r="QSM19" s="209"/>
      <c r="QSN19" s="209"/>
      <c r="QSO19" s="209"/>
      <c r="QSP19" s="209"/>
      <c r="QSQ19" s="209"/>
      <c r="QSR19" s="209"/>
      <c r="QSS19" s="209"/>
      <c r="QST19" s="209"/>
      <c r="QSU19" s="209"/>
      <c r="QSV19" s="209"/>
      <c r="QSW19" s="209"/>
      <c r="QSX19" s="209"/>
      <c r="QSY19" s="209"/>
      <c r="QSZ19" s="209"/>
      <c r="QTA19" s="209"/>
      <c r="QTB19" s="209"/>
      <c r="QTC19" s="209"/>
      <c r="QTD19" s="209"/>
      <c r="QTE19" s="209"/>
      <c r="QTF19" s="209"/>
      <c r="QTG19" s="209"/>
      <c r="QTH19" s="209"/>
      <c r="QTI19" s="209"/>
      <c r="QTJ19" s="209"/>
      <c r="QTK19" s="209"/>
      <c r="QTL19" s="209"/>
      <c r="QTM19" s="209"/>
      <c r="QTN19" s="209"/>
      <c r="QTO19" s="209"/>
      <c r="QTP19" s="209"/>
      <c r="QTQ19" s="209"/>
      <c r="QTR19" s="209"/>
      <c r="QTS19" s="209"/>
      <c r="QTT19" s="209"/>
      <c r="QTU19" s="209"/>
      <c r="QTV19" s="209"/>
      <c r="QTW19" s="209"/>
      <c r="QTX19" s="209"/>
      <c r="QTY19" s="209"/>
      <c r="QTZ19" s="209"/>
      <c r="QUA19" s="209"/>
      <c r="QUB19" s="209"/>
      <c r="QUC19" s="209"/>
      <c r="QUD19" s="209"/>
      <c r="QUE19" s="209"/>
      <c r="QUF19" s="209"/>
      <c r="QUG19" s="209"/>
      <c r="QUH19" s="209"/>
      <c r="QUI19" s="209"/>
      <c r="QUJ19" s="209"/>
      <c r="QUK19" s="209"/>
      <c r="QUL19" s="209"/>
      <c r="QUM19" s="209"/>
      <c r="QUN19" s="209"/>
      <c r="QUO19" s="209"/>
      <c r="QUP19" s="209"/>
      <c r="QUQ19" s="209"/>
      <c r="QUR19" s="209"/>
      <c r="QUS19" s="209"/>
      <c r="QUT19" s="209"/>
      <c r="QUU19" s="209"/>
      <c r="QUV19" s="209"/>
      <c r="QUW19" s="209"/>
      <c r="QUX19" s="209"/>
      <c r="QUY19" s="209"/>
      <c r="QUZ19" s="209"/>
      <c r="QVA19" s="209"/>
      <c r="QVB19" s="209"/>
      <c r="QVC19" s="209"/>
      <c r="QVD19" s="209"/>
      <c r="QVE19" s="209"/>
      <c r="QVF19" s="209"/>
      <c r="QVG19" s="209"/>
      <c r="QVH19" s="209"/>
      <c r="QVI19" s="209"/>
      <c r="QVJ19" s="209"/>
      <c r="QVK19" s="209"/>
      <c r="QVL19" s="209"/>
      <c r="QVM19" s="209"/>
      <c r="QVN19" s="209"/>
      <c r="QVO19" s="209"/>
      <c r="QVP19" s="209"/>
      <c r="QVQ19" s="209"/>
      <c r="QVR19" s="209"/>
      <c r="QVS19" s="209"/>
      <c r="QVT19" s="209"/>
      <c r="QVU19" s="209"/>
      <c r="QVV19" s="209"/>
      <c r="QVW19" s="209"/>
      <c r="QVX19" s="209"/>
      <c r="QVY19" s="209"/>
      <c r="QVZ19" s="209"/>
      <c r="QWA19" s="209"/>
      <c r="QWB19" s="209"/>
      <c r="QWC19" s="209"/>
      <c r="QWD19" s="209"/>
      <c r="QWE19" s="209"/>
      <c r="QWF19" s="209"/>
      <c r="QWG19" s="209"/>
      <c r="QWH19" s="209"/>
      <c r="QWI19" s="209"/>
      <c r="QWJ19" s="209"/>
      <c r="QWK19" s="209"/>
      <c r="QWL19" s="209"/>
      <c r="QWM19" s="209"/>
      <c r="QWN19" s="209"/>
      <c r="QWO19" s="209"/>
      <c r="QWP19" s="209"/>
      <c r="QWQ19" s="209"/>
      <c r="QWR19" s="209"/>
      <c r="QWS19" s="209"/>
      <c r="QWT19" s="209"/>
      <c r="QWU19" s="209"/>
      <c r="QWV19" s="209"/>
      <c r="QWW19" s="209"/>
      <c r="QWX19" s="209"/>
      <c r="QWY19" s="209"/>
      <c r="QWZ19" s="209"/>
      <c r="QXA19" s="209"/>
      <c r="QXB19" s="209"/>
      <c r="QXC19" s="209"/>
      <c r="QXD19" s="209"/>
      <c r="QXE19" s="209"/>
      <c r="QXF19" s="209"/>
      <c r="QXG19" s="209"/>
      <c r="QXH19" s="209"/>
      <c r="QXI19" s="209"/>
      <c r="QXJ19" s="209"/>
      <c r="QXK19" s="209"/>
      <c r="QXL19" s="209"/>
      <c r="QXM19" s="209"/>
      <c r="QXN19" s="209"/>
      <c r="QXO19" s="209"/>
      <c r="QXP19" s="209"/>
      <c r="QXQ19" s="209"/>
      <c r="QXR19" s="209"/>
      <c r="QXS19" s="209"/>
      <c r="QXT19" s="209"/>
      <c r="QXU19" s="209"/>
      <c r="QXV19" s="209"/>
      <c r="QXW19" s="209"/>
      <c r="QXX19" s="209"/>
      <c r="QXY19" s="209"/>
      <c r="QXZ19" s="209"/>
      <c r="QYA19" s="209"/>
      <c r="QYB19" s="209"/>
      <c r="QYC19" s="209"/>
      <c r="QYD19" s="209"/>
      <c r="QYE19" s="209"/>
      <c r="QYF19" s="209"/>
      <c r="QYG19" s="209"/>
      <c r="QYH19" s="209"/>
      <c r="QYI19" s="209"/>
      <c r="QYJ19" s="209"/>
      <c r="QYK19" s="209"/>
      <c r="QYL19" s="209"/>
      <c r="QYM19" s="209"/>
      <c r="QYN19" s="209"/>
      <c r="QYO19" s="209"/>
      <c r="QYP19" s="209"/>
      <c r="QYQ19" s="209"/>
      <c r="QYR19" s="209"/>
      <c r="QYS19" s="209"/>
      <c r="QYT19" s="209"/>
      <c r="QYU19" s="209"/>
      <c r="QYV19" s="209"/>
      <c r="QYW19" s="209"/>
      <c r="QYX19" s="209"/>
      <c r="QYY19" s="209"/>
      <c r="QYZ19" s="209"/>
      <c r="QZA19" s="209"/>
      <c r="QZB19" s="209"/>
      <c r="QZC19" s="209"/>
      <c r="QZD19" s="209"/>
      <c r="QZE19" s="209"/>
      <c r="QZF19" s="209"/>
      <c r="QZG19" s="209"/>
      <c r="QZH19" s="209"/>
      <c r="QZI19" s="209"/>
      <c r="QZJ19" s="209"/>
      <c r="QZK19" s="209"/>
      <c r="QZL19" s="209"/>
      <c r="QZM19" s="209"/>
      <c r="QZN19" s="209"/>
      <c r="QZO19" s="209"/>
      <c r="QZP19" s="209"/>
      <c r="QZQ19" s="209"/>
      <c r="QZR19" s="209"/>
      <c r="QZS19" s="209"/>
      <c r="QZT19" s="209"/>
      <c r="QZU19" s="209"/>
      <c r="QZV19" s="209"/>
      <c r="QZW19" s="209"/>
      <c r="QZX19" s="209"/>
      <c r="QZY19" s="209"/>
      <c r="QZZ19" s="209"/>
      <c r="RAA19" s="209"/>
      <c r="RAB19" s="209"/>
      <c r="RAC19" s="209"/>
      <c r="RAD19" s="209"/>
      <c r="RAE19" s="209"/>
      <c r="RAF19" s="209"/>
      <c r="RAG19" s="209"/>
      <c r="RAH19" s="209"/>
      <c r="RAI19" s="209"/>
      <c r="RAJ19" s="209"/>
      <c r="RAK19" s="209"/>
      <c r="RAL19" s="209"/>
      <c r="RAM19" s="209"/>
      <c r="RAN19" s="209"/>
      <c r="RAO19" s="209"/>
      <c r="RAP19" s="209"/>
      <c r="RAQ19" s="209"/>
      <c r="RAR19" s="209"/>
      <c r="RAS19" s="209"/>
      <c r="RAT19" s="209"/>
      <c r="RAU19" s="209"/>
      <c r="RAV19" s="209"/>
      <c r="RAW19" s="209"/>
      <c r="RAX19" s="209"/>
      <c r="RAY19" s="209"/>
      <c r="RAZ19" s="209"/>
      <c r="RBA19" s="209"/>
      <c r="RBB19" s="209"/>
      <c r="RBC19" s="209"/>
      <c r="RBD19" s="209"/>
      <c r="RBE19" s="209"/>
      <c r="RBF19" s="209"/>
      <c r="RBG19" s="209"/>
      <c r="RBH19" s="209"/>
      <c r="RBI19" s="209"/>
      <c r="RBJ19" s="209"/>
      <c r="RBK19" s="209"/>
      <c r="RBL19" s="209"/>
      <c r="RBM19" s="209"/>
      <c r="RBN19" s="209"/>
      <c r="RBO19" s="209"/>
      <c r="RBP19" s="209"/>
      <c r="RBQ19" s="209"/>
      <c r="RBR19" s="209"/>
      <c r="RBS19" s="209"/>
      <c r="RBT19" s="209"/>
      <c r="RBU19" s="209"/>
      <c r="RBV19" s="209"/>
      <c r="RBW19" s="209"/>
      <c r="RBX19" s="209"/>
      <c r="RBY19" s="209"/>
      <c r="RBZ19" s="209"/>
      <c r="RCA19" s="209"/>
      <c r="RCB19" s="209"/>
      <c r="RCC19" s="209"/>
      <c r="RCD19" s="209"/>
      <c r="RCE19" s="209"/>
      <c r="RCF19" s="209"/>
      <c r="RCG19" s="209"/>
      <c r="RCH19" s="209"/>
      <c r="RCI19" s="209"/>
      <c r="RCJ19" s="209"/>
      <c r="RCK19" s="209"/>
      <c r="RCL19" s="209"/>
      <c r="RCM19" s="209"/>
      <c r="RCN19" s="209"/>
      <c r="RCO19" s="209"/>
      <c r="RCP19" s="209"/>
      <c r="RCQ19" s="209"/>
      <c r="RCR19" s="209"/>
      <c r="RCS19" s="209"/>
      <c r="RCT19" s="209"/>
      <c r="RCU19" s="209"/>
      <c r="RCV19" s="209"/>
      <c r="RCW19" s="209"/>
      <c r="RCX19" s="209"/>
      <c r="RCY19" s="209"/>
      <c r="RCZ19" s="209"/>
      <c r="RDA19" s="209"/>
      <c r="RDB19" s="209"/>
      <c r="RDC19" s="209"/>
      <c r="RDD19" s="209"/>
      <c r="RDE19" s="209"/>
      <c r="RDF19" s="209"/>
      <c r="RDG19" s="209"/>
      <c r="RDH19" s="209"/>
      <c r="RDI19" s="209"/>
      <c r="RDJ19" s="209"/>
      <c r="RDK19" s="209"/>
      <c r="RDL19" s="209"/>
      <c r="RDM19" s="209"/>
      <c r="RDN19" s="209"/>
      <c r="RDO19" s="209"/>
      <c r="RDP19" s="209"/>
      <c r="RDQ19" s="209"/>
      <c r="RDR19" s="209"/>
      <c r="RDS19" s="209"/>
      <c r="RDT19" s="209"/>
      <c r="RDU19" s="209"/>
      <c r="RDV19" s="209"/>
      <c r="RDW19" s="209"/>
      <c r="RDX19" s="209"/>
      <c r="RDY19" s="209"/>
      <c r="RDZ19" s="209"/>
      <c r="REA19" s="209"/>
      <c r="REB19" s="209"/>
      <c r="REC19" s="209"/>
      <c r="RED19" s="209"/>
      <c r="REE19" s="209"/>
      <c r="REF19" s="209"/>
      <c r="REG19" s="209"/>
      <c r="REH19" s="209"/>
      <c r="REI19" s="209"/>
      <c r="REJ19" s="209"/>
      <c r="REK19" s="209"/>
      <c r="REL19" s="209"/>
      <c r="REM19" s="209"/>
      <c r="REN19" s="209"/>
      <c r="REO19" s="209"/>
      <c r="REP19" s="209"/>
      <c r="REQ19" s="209"/>
      <c r="RER19" s="209"/>
      <c r="RES19" s="209"/>
      <c r="RET19" s="209"/>
      <c r="REU19" s="209"/>
      <c r="REV19" s="209"/>
      <c r="REW19" s="209"/>
      <c r="REX19" s="209"/>
      <c r="REY19" s="209"/>
      <c r="REZ19" s="209"/>
      <c r="RFA19" s="209"/>
      <c r="RFB19" s="209"/>
      <c r="RFC19" s="209"/>
      <c r="RFD19" s="209"/>
      <c r="RFE19" s="209"/>
      <c r="RFF19" s="209"/>
      <c r="RFG19" s="209"/>
      <c r="RFH19" s="209"/>
      <c r="RFI19" s="209"/>
      <c r="RFJ19" s="209"/>
      <c r="RFK19" s="209"/>
      <c r="RFL19" s="209"/>
      <c r="RFM19" s="209"/>
      <c r="RFN19" s="209"/>
      <c r="RFO19" s="209"/>
      <c r="RFP19" s="209"/>
      <c r="RFQ19" s="209"/>
      <c r="RFR19" s="209"/>
      <c r="RFS19" s="209"/>
      <c r="RFT19" s="209"/>
      <c r="RFU19" s="209"/>
      <c r="RFV19" s="209"/>
      <c r="RFW19" s="209"/>
      <c r="RFX19" s="209"/>
      <c r="RFY19" s="209"/>
      <c r="RFZ19" s="209"/>
      <c r="RGA19" s="209"/>
      <c r="RGB19" s="209"/>
      <c r="RGC19" s="209"/>
      <c r="RGD19" s="209"/>
      <c r="RGE19" s="209"/>
      <c r="RGF19" s="209"/>
      <c r="RGG19" s="209"/>
      <c r="RGH19" s="209"/>
      <c r="RGI19" s="209"/>
      <c r="RGJ19" s="209"/>
      <c r="RGK19" s="209"/>
      <c r="RGL19" s="209"/>
      <c r="RGM19" s="209"/>
      <c r="RGN19" s="209"/>
      <c r="RGO19" s="209"/>
      <c r="RGP19" s="209"/>
      <c r="RGQ19" s="209"/>
      <c r="RGR19" s="209"/>
      <c r="RGS19" s="209"/>
      <c r="RGT19" s="209"/>
      <c r="RGU19" s="209"/>
      <c r="RGV19" s="209"/>
      <c r="RGW19" s="209"/>
      <c r="RGX19" s="209"/>
      <c r="RGY19" s="209"/>
      <c r="RGZ19" s="209"/>
      <c r="RHA19" s="209"/>
      <c r="RHB19" s="209"/>
      <c r="RHC19" s="209"/>
      <c r="RHD19" s="209"/>
      <c r="RHE19" s="209"/>
      <c r="RHF19" s="209"/>
      <c r="RHG19" s="209"/>
      <c r="RHH19" s="209"/>
      <c r="RHI19" s="209"/>
      <c r="RHJ19" s="209"/>
      <c r="RHK19" s="209"/>
      <c r="RHL19" s="209"/>
      <c r="RHM19" s="209"/>
      <c r="RHN19" s="209"/>
      <c r="RHO19" s="209"/>
      <c r="RHP19" s="209"/>
      <c r="RHQ19" s="209"/>
      <c r="RHR19" s="209"/>
      <c r="RHS19" s="209"/>
      <c r="RHT19" s="209"/>
      <c r="RHU19" s="209"/>
      <c r="RHV19" s="209"/>
      <c r="RHW19" s="209"/>
      <c r="RHX19" s="209"/>
      <c r="RHY19" s="209"/>
      <c r="RHZ19" s="209"/>
      <c r="RIA19" s="209"/>
      <c r="RIB19" s="209"/>
      <c r="RIC19" s="209"/>
      <c r="RID19" s="209"/>
      <c r="RIE19" s="209"/>
      <c r="RIF19" s="209"/>
      <c r="RIG19" s="209"/>
      <c r="RIH19" s="209"/>
      <c r="RII19" s="209"/>
      <c r="RIJ19" s="209"/>
      <c r="RIK19" s="209"/>
      <c r="RIL19" s="209"/>
      <c r="RIM19" s="209"/>
      <c r="RIN19" s="209"/>
      <c r="RIO19" s="209"/>
      <c r="RIP19" s="209"/>
      <c r="RIQ19" s="209"/>
      <c r="RIR19" s="209"/>
      <c r="RIS19" s="209"/>
      <c r="RIT19" s="209"/>
      <c r="RIU19" s="209"/>
      <c r="RIV19" s="209"/>
      <c r="RIW19" s="209"/>
      <c r="RIX19" s="209"/>
      <c r="RIY19" s="209"/>
      <c r="RIZ19" s="209"/>
      <c r="RJA19" s="209"/>
      <c r="RJB19" s="209"/>
      <c r="RJC19" s="209"/>
      <c r="RJD19" s="209"/>
      <c r="RJE19" s="209"/>
      <c r="RJF19" s="209"/>
      <c r="RJG19" s="209"/>
      <c r="RJH19" s="209"/>
      <c r="RJI19" s="209"/>
      <c r="RJJ19" s="209"/>
      <c r="RJK19" s="209"/>
      <c r="RJL19" s="209"/>
      <c r="RJM19" s="209"/>
      <c r="RJN19" s="209"/>
      <c r="RJO19" s="209"/>
      <c r="RJP19" s="209"/>
      <c r="RJQ19" s="209"/>
      <c r="RJR19" s="209"/>
      <c r="RJS19" s="209"/>
      <c r="RJT19" s="209"/>
      <c r="RJU19" s="209"/>
      <c r="RJV19" s="209"/>
      <c r="RJW19" s="209"/>
      <c r="RJX19" s="209"/>
      <c r="RJY19" s="209"/>
      <c r="RJZ19" s="209"/>
      <c r="RKA19" s="209"/>
      <c r="RKB19" s="209"/>
      <c r="RKC19" s="209"/>
      <c r="RKD19" s="209"/>
      <c r="RKE19" s="209"/>
      <c r="RKF19" s="209"/>
      <c r="RKG19" s="209"/>
      <c r="RKH19" s="209"/>
      <c r="RKI19" s="209"/>
      <c r="RKJ19" s="209"/>
      <c r="RKK19" s="209"/>
      <c r="RKL19" s="209"/>
      <c r="RKM19" s="209"/>
      <c r="RKN19" s="209"/>
      <c r="RKO19" s="209"/>
      <c r="RKP19" s="209"/>
      <c r="RKQ19" s="209"/>
      <c r="RKR19" s="209"/>
      <c r="RKS19" s="209"/>
      <c r="RKT19" s="209"/>
      <c r="RKU19" s="209"/>
      <c r="RKV19" s="209"/>
      <c r="RKW19" s="209"/>
      <c r="RKX19" s="209"/>
      <c r="RKY19" s="209"/>
      <c r="RKZ19" s="209"/>
      <c r="RLA19" s="209"/>
      <c r="RLB19" s="209"/>
      <c r="RLC19" s="209"/>
      <c r="RLD19" s="209"/>
      <c r="RLE19" s="209"/>
      <c r="RLF19" s="209"/>
      <c r="RLG19" s="209"/>
      <c r="RLH19" s="209"/>
      <c r="RLI19" s="209"/>
      <c r="RLJ19" s="209"/>
      <c r="RLK19" s="209"/>
      <c r="RLL19" s="209"/>
      <c r="RLM19" s="209"/>
      <c r="RLN19" s="209"/>
      <c r="RLO19" s="209"/>
      <c r="RLP19" s="209"/>
      <c r="RLQ19" s="209"/>
      <c r="RLR19" s="209"/>
      <c r="RLS19" s="209"/>
      <c r="RLT19" s="209"/>
      <c r="RLU19" s="209"/>
      <c r="RLV19" s="209"/>
      <c r="RLW19" s="209"/>
      <c r="RLX19" s="209"/>
      <c r="RLY19" s="209"/>
      <c r="RLZ19" s="209"/>
      <c r="RMA19" s="209"/>
      <c r="RMB19" s="209"/>
      <c r="RMC19" s="209"/>
      <c r="RMD19" s="209"/>
      <c r="RME19" s="209"/>
      <c r="RMF19" s="209"/>
      <c r="RMG19" s="209"/>
      <c r="RMH19" s="209"/>
      <c r="RMI19" s="209"/>
      <c r="RMJ19" s="209"/>
      <c r="RMK19" s="209"/>
      <c r="RML19" s="209"/>
      <c r="RMM19" s="209"/>
      <c r="RMN19" s="209"/>
      <c r="RMO19" s="209"/>
      <c r="RMP19" s="209"/>
      <c r="RMQ19" s="209"/>
      <c r="RMR19" s="209"/>
      <c r="RMS19" s="209"/>
      <c r="RMT19" s="209"/>
      <c r="RMU19" s="209"/>
      <c r="RMV19" s="209"/>
      <c r="RMW19" s="209"/>
      <c r="RMX19" s="209"/>
      <c r="RMY19" s="209"/>
      <c r="RMZ19" s="209"/>
      <c r="RNA19" s="209"/>
      <c r="RNB19" s="209"/>
      <c r="RNC19" s="209"/>
      <c r="RND19" s="209"/>
      <c r="RNE19" s="209"/>
      <c r="RNF19" s="209"/>
      <c r="RNG19" s="209"/>
      <c r="RNH19" s="209"/>
      <c r="RNI19" s="209"/>
      <c r="RNJ19" s="209"/>
      <c r="RNK19" s="209"/>
      <c r="RNL19" s="209"/>
      <c r="RNM19" s="209"/>
      <c r="RNN19" s="209"/>
      <c r="RNO19" s="209"/>
      <c r="RNP19" s="209"/>
      <c r="RNQ19" s="209"/>
      <c r="RNR19" s="209"/>
      <c r="RNS19" s="209"/>
      <c r="RNT19" s="209"/>
      <c r="RNU19" s="209"/>
      <c r="RNV19" s="209"/>
      <c r="RNW19" s="209"/>
      <c r="RNX19" s="209"/>
      <c r="RNY19" s="209"/>
      <c r="RNZ19" s="209"/>
      <c r="ROA19" s="209"/>
      <c r="ROB19" s="209"/>
      <c r="ROC19" s="209"/>
      <c r="ROD19" s="209"/>
      <c r="ROE19" s="209"/>
      <c r="ROF19" s="209"/>
      <c r="ROG19" s="209"/>
      <c r="ROH19" s="209"/>
      <c r="ROI19" s="209"/>
      <c r="ROJ19" s="209"/>
      <c r="ROK19" s="209"/>
      <c r="ROL19" s="209"/>
      <c r="ROM19" s="209"/>
      <c r="RON19" s="209"/>
      <c r="ROO19" s="209"/>
      <c r="ROP19" s="209"/>
      <c r="ROQ19" s="209"/>
      <c r="ROR19" s="209"/>
      <c r="ROS19" s="209"/>
      <c r="ROT19" s="209"/>
      <c r="ROU19" s="209"/>
      <c r="ROV19" s="209"/>
      <c r="ROW19" s="209"/>
      <c r="ROX19" s="209"/>
      <c r="ROY19" s="209"/>
      <c r="ROZ19" s="209"/>
      <c r="RPA19" s="209"/>
      <c r="RPB19" s="209"/>
      <c r="RPC19" s="209"/>
      <c r="RPD19" s="209"/>
      <c r="RPE19" s="209"/>
      <c r="RPF19" s="209"/>
      <c r="RPG19" s="209"/>
      <c r="RPH19" s="209"/>
      <c r="RPI19" s="209"/>
      <c r="RPJ19" s="209"/>
      <c r="RPK19" s="209"/>
      <c r="RPL19" s="209"/>
      <c r="RPM19" s="209"/>
      <c r="RPN19" s="209"/>
      <c r="RPO19" s="209"/>
      <c r="RPP19" s="209"/>
      <c r="RPQ19" s="209"/>
      <c r="RPR19" s="209"/>
      <c r="RPS19" s="209"/>
      <c r="RPT19" s="209"/>
      <c r="RPU19" s="209"/>
      <c r="RPV19" s="209"/>
      <c r="RPW19" s="209"/>
      <c r="RPX19" s="209"/>
      <c r="RPY19" s="209"/>
      <c r="RPZ19" s="209"/>
      <c r="RQA19" s="209"/>
      <c r="RQB19" s="209"/>
      <c r="RQC19" s="209"/>
      <c r="RQD19" s="209"/>
      <c r="RQE19" s="209"/>
      <c r="RQF19" s="209"/>
      <c r="RQG19" s="209"/>
      <c r="RQH19" s="209"/>
      <c r="RQI19" s="209"/>
      <c r="RQJ19" s="209"/>
      <c r="RQK19" s="209"/>
      <c r="RQL19" s="209"/>
      <c r="RQM19" s="209"/>
      <c r="RQN19" s="209"/>
      <c r="RQO19" s="209"/>
      <c r="RQP19" s="209"/>
      <c r="RQQ19" s="209"/>
      <c r="RQR19" s="209"/>
      <c r="RQS19" s="209"/>
      <c r="RQT19" s="209"/>
      <c r="RQU19" s="209"/>
      <c r="RQV19" s="209"/>
      <c r="RQW19" s="209"/>
      <c r="RQX19" s="209"/>
      <c r="RQY19" s="209"/>
      <c r="RQZ19" s="209"/>
      <c r="RRA19" s="209"/>
      <c r="RRB19" s="209"/>
      <c r="RRC19" s="209"/>
      <c r="RRD19" s="209"/>
      <c r="RRE19" s="209"/>
      <c r="RRF19" s="209"/>
      <c r="RRG19" s="209"/>
      <c r="RRH19" s="209"/>
      <c r="RRI19" s="209"/>
      <c r="RRJ19" s="209"/>
      <c r="RRK19" s="209"/>
      <c r="RRL19" s="209"/>
      <c r="RRM19" s="209"/>
      <c r="RRN19" s="209"/>
      <c r="RRO19" s="209"/>
      <c r="RRP19" s="209"/>
      <c r="RRQ19" s="209"/>
      <c r="RRR19" s="209"/>
      <c r="RRS19" s="209"/>
      <c r="RRT19" s="209"/>
      <c r="RRU19" s="209"/>
      <c r="RRV19" s="209"/>
      <c r="RRW19" s="209"/>
      <c r="RRX19" s="209"/>
      <c r="RRY19" s="209"/>
      <c r="RRZ19" s="209"/>
      <c r="RSA19" s="209"/>
      <c r="RSB19" s="209"/>
      <c r="RSC19" s="209"/>
      <c r="RSD19" s="209"/>
      <c r="RSE19" s="209"/>
      <c r="RSF19" s="209"/>
      <c r="RSG19" s="209"/>
      <c r="RSH19" s="209"/>
      <c r="RSI19" s="209"/>
      <c r="RSJ19" s="209"/>
      <c r="RSK19" s="209"/>
      <c r="RSL19" s="209"/>
      <c r="RSM19" s="209"/>
      <c r="RSN19" s="209"/>
      <c r="RSO19" s="209"/>
      <c r="RSP19" s="209"/>
      <c r="RSQ19" s="209"/>
      <c r="RSR19" s="209"/>
      <c r="RSS19" s="209"/>
      <c r="RST19" s="209"/>
      <c r="RSU19" s="209"/>
      <c r="RSV19" s="209"/>
      <c r="RSW19" s="209"/>
      <c r="RSX19" s="209"/>
      <c r="RSY19" s="209"/>
      <c r="RSZ19" s="209"/>
      <c r="RTA19" s="209"/>
      <c r="RTB19" s="209"/>
      <c r="RTC19" s="209"/>
      <c r="RTD19" s="209"/>
      <c r="RTE19" s="209"/>
      <c r="RTF19" s="209"/>
      <c r="RTG19" s="209"/>
      <c r="RTH19" s="209"/>
      <c r="RTI19" s="209"/>
      <c r="RTJ19" s="209"/>
      <c r="RTK19" s="209"/>
      <c r="RTL19" s="209"/>
      <c r="RTM19" s="209"/>
      <c r="RTN19" s="209"/>
      <c r="RTO19" s="209"/>
      <c r="RTP19" s="209"/>
      <c r="RTQ19" s="209"/>
      <c r="RTR19" s="209"/>
      <c r="RTS19" s="209"/>
      <c r="RTT19" s="209"/>
      <c r="RTU19" s="209"/>
      <c r="RTV19" s="209"/>
      <c r="RTW19" s="209"/>
      <c r="RTX19" s="209"/>
      <c r="RTY19" s="209"/>
      <c r="RTZ19" s="209"/>
      <c r="RUA19" s="209"/>
      <c r="RUB19" s="209"/>
      <c r="RUC19" s="209"/>
      <c r="RUD19" s="209"/>
      <c r="RUE19" s="209"/>
      <c r="RUF19" s="209"/>
      <c r="RUG19" s="209"/>
      <c r="RUH19" s="209"/>
      <c r="RUI19" s="209"/>
      <c r="RUJ19" s="209"/>
      <c r="RUK19" s="209"/>
      <c r="RUL19" s="209"/>
      <c r="RUM19" s="209"/>
      <c r="RUN19" s="209"/>
      <c r="RUO19" s="209"/>
      <c r="RUP19" s="209"/>
      <c r="RUQ19" s="209"/>
      <c r="RUR19" s="209"/>
      <c r="RUS19" s="209"/>
      <c r="RUT19" s="209"/>
      <c r="RUU19" s="209"/>
      <c r="RUV19" s="209"/>
      <c r="RUW19" s="209"/>
      <c r="RUX19" s="209"/>
      <c r="RUY19" s="209"/>
      <c r="RUZ19" s="209"/>
      <c r="RVA19" s="209"/>
      <c r="RVB19" s="209"/>
      <c r="RVC19" s="209"/>
      <c r="RVD19" s="209"/>
      <c r="RVE19" s="209"/>
      <c r="RVF19" s="209"/>
      <c r="RVG19" s="209"/>
      <c r="RVH19" s="209"/>
      <c r="RVI19" s="209"/>
      <c r="RVJ19" s="209"/>
      <c r="RVK19" s="209"/>
      <c r="RVL19" s="209"/>
      <c r="RVM19" s="209"/>
      <c r="RVN19" s="209"/>
      <c r="RVO19" s="209"/>
      <c r="RVP19" s="209"/>
      <c r="RVQ19" s="209"/>
      <c r="RVR19" s="209"/>
      <c r="RVS19" s="209"/>
      <c r="RVT19" s="209"/>
      <c r="RVU19" s="209"/>
      <c r="RVV19" s="209"/>
      <c r="RVW19" s="209"/>
      <c r="RVX19" s="209"/>
      <c r="RVY19" s="209"/>
      <c r="RVZ19" s="209"/>
      <c r="RWA19" s="209"/>
      <c r="RWB19" s="209"/>
      <c r="RWC19" s="209"/>
      <c r="RWD19" s="209"/>
      <c r="RWE19" s="209"/>
      <c r="RWF19" s="209"/>
      <c r="RWG19" s="209"/>
      <c r="RWH19" s="209"/>
      <c r="RWI19" s="209"/>
      <c r="RWJ19" s="209"/>
      <c r="RWK19" s="209"/>
      <c r="RWL19" s="209"/>
      <c r="RWM19" s="209"/>
      <c r="RWN19" s="209"/>
      <c r="RWO19" s="209"/>
      <c r="RWP19" s="209"/>
      <c r="RWQ19" s="209"/>
      <c r="RWR19" s="209"/>
      <c r="RWS19" s="209"/>
      <c r="RWT19" s="209"/>
      <c r="RWU19" s="209"/>
      <c r="RWV19" s="209"/>
      <c r="RWW19" s="209"/>
      <c r="RWX19" s="209"/>
      <c r="RWY19" s="209"/>
      <c r="RWZ19" s="209"/>
      <c r="RXA19" s="209"/>
      <c r="RXB19" s="209"/>
      <c r="RXC19" s="209"/>
      <c r="RXD19" s="209"/>
      <c r="RXE19" s="209"/>
      <c r="RXF19" s="209"/>
      <c r="RXG19" s="209"/>
      <c r="RXH19" s="209"/>
      <c r="RXI19" s="209"/>
      <c r="RXJ19" s="209"/>
      <c r="RXK19" s="209"/>
      <c r="RXL19" s="209"/>
      <c r="RXM19" s="209"/>
      <c r="RXN19" s="209"/>
      <c r="RXO19" s="209"/>
      <c r="RXP19" s="209"/>
      <c r="RXQ19" s="209"/>
      <c r="RXR19" s="209"/>
      <c r="RXS19" s="209"/>
      <c r="RXT19" s="209"/>
      <c r="RXU19" s="209"/>
      <c r="RXV19" s="209"/>
      <c r="RXW19" s="209"/>
      <c r="RXX19" s="209"/>
      <c r="RXY19" s="209"/>
      <c r="RXZ19" s="209"/>
      <c r="RYA19" s="209"/>
      <c r="RYB19" s="209"/>
      <c r="RYC19" s="209"/>
      <c r="RYD19" s="209"/>
      <c r="RYE19" s="209"/>
      <c r="RYF19" s="209"/>
      <c r="RYG19" s="209"/>
      <c r="RYH19" s="209"/>
      <c r="RYI19" s="209"/>
      <c r="RYJ19" s="209"/>
      <c r="RYK19" s="209"/>
      <c r="RYL19" s="209"/>
      <c r="RYM19" s="209"/>
      <c r="RYN19" s="209"/>
      <c r="RYO19" s="209"/>
      <c r="RYP19" s="209"/>
      <c r="RYQ19" s="209"/>
      <c r="RYR19" s="209"/>
      <c r="RYS19" s="209"/>
      <c r="RYT19" s="209"/>
      <c r="RYU19" s="209"/>
      <c r="RYV19" s="209"/>
      <c r="RYW19" s="209"/>
      <c r="RYX19" s="209"/>
      <c r="RYY19" s="209"/>
      <c r="RYZ19" s="209"/>
      <c r="RZA19" s="209"/>
      <c r="RZB19" s="209"/>
      <c r="RZC19" s="209"/>
      <c r="RZD19" s="209"/>
      <c r="RZE19" s="209"/>
      <c r="RZF19" s="209"/>
      <c r="RZG19" s="209"/>
      <c r="RZH19" s="209"/>
      <c r="RZI19" s="209"/>
      <c r="RZJ19" s="209"/>
      <c r="RZK19" s="209"/>
      <c r="RZL19" s="209"/>
      <c r="RZM19" s="209"/>
      <c r="RZN19" s="209"/>
      <c r="RZO19" s="209"/>
      <c r="RZP19" s="209"/>
      <c r="RZQ19" s="209"/>
      <c r="RZR19" s="209"/>
      <c r="RZS19" s="209"/>
      <c r="RZT19" s="209"/>
      <c r="RZU19" s="209"/>
      <c r="RZV19" s="209"/>
      <c r="RZW19" s="209"/>
      <c r="RZX19" s="209"/>
      <c r="RZY19" s="209"/>
      <c r="RZZ19" s="209"/>
      <c r="SAA19" s="209"/>
      <c r="SAB19" s="209"/>
      <c r="SAC19" s="209"/>
      <c r="SAD19" s="209"/>
      <c r="SAE19" s="209"/>
      <c r="SAF19" s="209"/>
      <c r="SAG19" s="209"/>
      <c r="SAH19" s="209"/>
      <c r="SAI19" s="209"/>
      <c r="SAJ19" s="209"/>
      <c r="SAK19" s="209"/>
      <c r="SAL19" s="209"/>
      <c r="SAM19" s="209"/>
      <c r="SAN19" s="209"/>
      <c r="SAO19" s="209"/>
      <c r="SAP19" s="209"/>
      <c r="SAQ19" s="209"/>
      <c r="SAR19" s="209"/>
      <c r="SAS19" s="209"/>
      <c r="SAT19" s="209"/>
      <c r="SAU19" s="209"/>
      <c r="SAV19" s="209"/>
      <c r="SAW19" s="209"/>
      <c r="SAX19" s="209"/>
      <c r="SAY19" s="209"/>
      <c r="SAZ19" s="209"/>
      <c r="SBA19" s="209"/>
      <c r="SBB19" s="209"/>
      <c r="SBC19" s="209"/>
      <c r="SBD19" s="209"/>
      <c r="SBE19" s="209"/>
      <c r="SBF19" s="209"/>
      <c r="SBG19" s="209"/>
      <c r="SBH19" s="209"/>
      <c r="SBI19" s="209"/>
      <c r="SBJ19" s="209"/>
      <c r="SBK19" s="209"/>
      <c r="SBL19" s="209"/>
      <c r="SBM19" s="209"/>
      <c r="SBN19" s="209"/>
      <c r="SBO19" s="209"/>
      <c r="SBP19" s="209"/>
      <c r="SBQ19" s="209"/>
      <c r="SBR19" s="209"/>
      <c r="SBS19" s="209"/>
      <c r="SBT19" s="209"/>
      <c r="SBU19" s="209"/>
      <c r="SBV19" s="209"/>
      <c r="SBW19" s="209"/>
      <c r="SBX19" s="209"/>
      <c r="SBY19" s="209"/>
      <c r="SBZ19" s="209"/>
      <c r="SCA19" s="209"/>
      <c r="SCB19" s="209"/>
      <c r="SCC19" s="209"/>
      <c r="SCD19" s="209"/>
      <c r="SCE19" s="209"/>
      <c r="SCF19" s="209"/>
      <c r="SCG19" s="209"/>
      <c r="SCH19" s="209"/>
      <c r="SCI19" s="209"/>
      <c r="SCJ19" s="209"/>
      <c r="SCK19" s="209"/>
      <c r="SCL19" s="209"/>
      <c r="SCM19" s="209"/>
      <c r="SCN19" s="209"/>
      <c r="SCO19" s="209"/>
      <c r="SCP19" s="209"/>
      <c r="SCQ19" s="209"/>
      <c r="SCR19" s="209"/>
      <c r="SCS19" s="209"/>
      <c r="SCT19" s="209"/>
      <c r="SCU19" s="209"/>
      <c r="SCV19" s="209"/>
      <c r="SCW19" s="209"/>
      <c r="SCX19" s="209"/>
      <c r="SCY19" s="209"/>
      <c r="SCZ19" s="209"/>
      <c r="SDA19" s="209"/>
      <c r="SDB19" s="209"/>
      <c r="SDC19" s="209"/>
      <c r="SDD19" s="209"/>
      <c r="SDE19" s="209"/>
      <c r="SDF19" s="209"/>
      <c r="SDG19" s="209"/>
      <c r="SDH19" s="209"/>
      <c r="SDI19" s="209"/>
      <c r="SDJ19" s="209"/>
      <c r="SDK19" s="209"/>
      <c r="SDL19" s="209"/>
      <c r="SDM19" s="209"/>
      <c r="SDN19" s="209"/>
      <c r="SDO19" s="209"/>
      <c r="SDP19" s="209"/>
      <c r="SDQ19" s="209"/>
      <c r="SDR19" s="209"/>
      <c r="SDS19" s="209"/>
      <c r="SDT19" s="209"/>
      <c r="SDU19" s="209"/>
      <c r="SDV19" s="209"/>
      <c r="SDW19" s="209"/>
      <c r="SDX19" s="209"/>
      <c r="SDY19" s="209"/>
      <c r="SDZ19" s="209"/>
      <c r="SEA19" s="209"/>
      <c r="SEB19" s="209"/>
      <c r="SEC19" s="209"/>
      <c r="SED19" s="209"/>
      <c r="SEE19" s="209"/>
      <c r="SEF19" s="209"/>
      <c r="SEG19" s="209"/>
      <c r="SEH19" s="209"/>
      <c r="SEI19" s="209"/>
      <c r="SEJ19" s="209"/>
      <c r="SEK19" s="209"/>
      <c r="SEL19" s="209"/>
      <c r="SEM19" s="209"/>
      <c r="SEN19" s="209"/>
      <c r="SEO19" s="209"/>
      <c r="SEP19" s="209"/>
      <c r="SEQ19" s="209"/>
      <c r="SER19" s="209"/>
      <c r="SES19" s="209"/>
      <c r="SET19" s="209"/>
      <c r="SEU19" s="209"/>
      <c r="SEV19" s="209"/>
      <c r="SEW19" s="209"/>
      <c r="SEX19" s="209"/>
      <c r="SEY19" s="209"/>
      <c r="SEZ19" s="209"/>
      <c r="SFA19" s="209"/>
      <c r="SFB19" s="209"/>
      <c r="SFC19" s="209"/>
      <c r="SFD19" s="209"/>
      <c r="SFE19" s="209"/>
      <c r="SFF19" s="209"/>
      <c r="SFG19" s="209"/>
      <c r="SFH19" s="209"/>
      <c r="SFI19" s="209"/>
      <c r="SFJ19" s="209"/>
      <c r="SFK19" s="209"/>
      <c r="SFL19" s="209"/>
      <c r="SFM19" s="209"/>
      <c r="SFN19" s="209"/>
      <c r="SFO19" s="209"/>
      <c r="SFP19" s="209"/>
      <c r="SFQ19" s="209"/>
      <c r="SFR19" s="209"/>
      <c r="SFS19" s="209"/>
      <c r="SFT19" s="209"/>
      <c r="SFU19" s="209"/>
      <c r="SFV19" s="209"/>
      <c r="SFW19" s="209"/>
      <c r="SFX19" s="209"/>
      <c r="SFY19" s="209"/>
      <c r="SFZ19" s="209"/>
      <c r="SGA19" s="209"/>
      <c r="SGB19" s="209"/>
      <c r="SGC19" s="209"/>
      <c r="SGD19" s="209"/>
      <c r="SGE19" s="209"/>
      <c r="SGF19" s="209"/>
      <c r="SGG19" s="209"/>
      <c r="SGH19" s="209"/>
      <c r="SGI19" s="209"/>
      <c r="SGJ19" s="209"/>
      <c r="SGK19" s="209"/>
      <c r="SGL19" s="209"/>
      <c r="SGM19" s="209"/>
      <c r="SGN19" s="209"/>
      <c r="SGO19" s="209"/>
      <c r="SGP19" s="209"/>
      <c r="SGQ19" s="209"/>
      <c r="SGR19" s="209"/>
      <c r="SGS19" s="209"/>
      <c r="SGT19" s="209"/>
      <c r="SGU19" s="209"/>
      <c r="SGV19" s="209"/>
      <c r="SGW19" s="209"/>
      <c r="SGX19" s="209"/>
      <c r="SGY19" s="209"/>
      <c r="SGZ19" s="209"/>
      <c r="SHA19" s="209"/>
      <c r="SHB19" s="209"/>
      <c r="SHC19" s="209"/>
      <c r="SHD19" s="209"/>
      <c r="SHE19" s="209"/>
      <c r="SHF19" s="209"/>
      <c r="SHG19" s="209"/>
      <c r="SHH19" s="209"/>
      <c r="SHI19" s="209"/>
      <c r="SHJ19" s="209"/>
      <c r="SHK19" s="209"/>
      <c r="SHL19" s="209"/>
      <c r="SHM19" s="209"/>
      <c r="SHN19" s="209"/>
      <c r="SHO19" s="209"/>
      <c r="SHP19" s="209"/>
      <c r="SHQ19" s="209"/>
      <c r="SHR19" s="209"/>
      <c r="SHS19" s="209"/>
      <c r="SHT19" s="209"/>
      <c r="SHU19" s="209"/>
      <c r="SHV19" s="209"/>
      <c r="SHW19" s="209"/>
      <c r="SHX19" s="209"/>
      <c r="SHY19" s="209"/>
      <c r="SHZ19" s="209"/>
      <c r="SIA19" s="209"/>
      <c r="SIB19" s="209"/>
      <c r="SIC19" s="209"/>
      <c r="SID19" s="209"/>
      <c r="SIE19" s="209"/>
      <c r="SIF19" s="209"/>
      <c r="SIG19" s="209"/>
      <c r="SIH19" s="209"/>
      <c r="SII19" s="209"/>
      <c r="SIJ19" s="209"/>
      <c r="SIK19" s="209"/>
      <c r="SIL19" s="209"/>
      <c r="SIM19" s="209"/>
      <c r="SIN19" s="209"/>
      <c r="SIO19" s="209"/>
      <c r="SIP19" s="209"/>
      <c r="SIQ19" s="209"/>
      <c r="SIR19" s="209"/>
      <c r="SIS19" s="209"/>
      <c r="SIT19" s="209"/>
      <c r="SIU19" s="209"/>
      <c r="SIV19" s="209"/>
      <c r="SIW19" s="209"/>
      <c r="SIX19" s="209"/>
      <c r="SIY19" s="209"/>
      <c r="SIZ19" s="209"/>
      <c r="SJA19" s="209"/>
      <c r="SJB19" s="209"/>
      <c r="SJC19" s="209"/>
      <c r="SJD19" s="209"/>
      <c r="SJE19" s="209"/>
      <c r="SJF19" s="209"/>
      <c r="SJG19" s="209"/>
      <c r="SJH19" s="209"/>
      <c r="SJI19" s="209"/>
      <c r="SJJ19" s="209"/>
      <c r="SJK19" s="209"/>
      <c r="SJL19" s="209"/>
      <c r="SJM19" s="209"/>
      <c r="SJN19" s="209"/>
      <c r="SJO19" s="209"/>
      <c r="SJP19" s="209"/>
      <c r="SJQ19" s="209"/>
      <c r="SJR19" s="209"/>
      <c r="SJS19" s="209"/>
      <c r="SJT19" s="209"/>
      <c r="SJU19" s="209"/>
      <c r="SJV19" s="209"/>
      <c r="SJW19" s="209"/>
      <c r="SJX19" s="209"/>
      <c r="SJY19" s="209"/>
      <c r="SJZ19" s="209"/>
      <c r="SKA19" s="209"/>
      <c r="SKB19" s="209"/>
      <c r="SKC19" s="209"/>
      <c r="SKD19" s="209"/>
      <c r="SKE19" s="209"/>
      <c r="SKF19" s="209"/>
      <c r="SKG19" s="209"/>
      <c r="SKH19" s="209"/>
      <c r="SKI19" s="209"/>
      <c r="SKJ19" s="209"/>
      <c r="SKK19" s="209"/>
      <c r="SKL19" s="209"/>
      <c r="SKM19" s="209"/>
      <c r="SKN19" s="209"/>
      <c r="SKO19" s="209"/>
      <c r="SKP19" s="209"/>
      <c r="SKQ19" s="209"/>
      <c r="SKR19" s="209"/>
      <c r="SKS19" s="209"/>
      <c r="SKT19" s="209"/>
      <c r="SKU19" s="209"/>
      <c r="SKV19" s="209"/>
      <c r="SKW19" s="209"/>
      <c r="SKX19" s="209"/>
      <c r="SKY19" s="209"/>
      <c r="SKZ19" s="209"/>
      <c r="SLA19" s="209"/>
      <c r="SLB19" s="209"/>
      <c r="SLC19" s="209"/>
      <c r="SLD19" s="209"/>
      <c r="SLE19" s="209"/>
      <c r="SLF19" s="209"/>
      <c r="SLG19" s="209"/>
      <c r="SLH19" s="209"/>
      <c r="SLI19" s="209"/>
      <c r="SLJ19" s="209"/>
      <c r="SLK19" s="209"/>
      <c r="SLL19" s="209"/>
      <c r="SLM19" s="209"/>
      <c r="SLN19" s="209"/>
      <c r="SLO19" s="209"/>
      <c r="SLP19" s="209"/>
      <c r="SLQ19" s="209"/>
      <c r="SLR19" s="209"/>
      <c r="SLS19" s="209"/>
      <c r="SLT19" s="209"/>
      <c r="SLU19" s="209"/>
      <c r="SLV19" s="209"/>
      <c r="SLW19" s="209"/>
      <c r="SLX19" s="209"/>
      <c r="SLY19" s="209"/>
      <c r="SLZ19" s="209"/>
      <c r="SMA19" s="209"/>
      <c r="SMB19" s="209"/>
      <c r="SMC19" s="209"/>
      <c r="SMD19" s="209"/>
      <c r="SME19" s="209"/>
      <c r="SMF19" s="209"/>
      <c r="SMG19" s="209"/>
      <c r="SMH19" s="209"/>
      <c r="SMI19" s="209"/>
      <c r="SMJ19" s="209"/>
      <c r="SMK19" s="209"/>
      <c r="SML19" s="209"/>
      <c r="SMM19" s="209"/>
      <c r="SMN19" s="209"/>
      <c r="SMO19" s="209"/>
      <c r="SMP19" s="209"/>
      <c r="SMQ19" s="209"/>
      <c r="SMR19" s="209"/>
      <c r="SMS19" s="209"/>
      <c r="SMT19" s="209"/>
      <c r="SMU19" s="209"/>
      <c r="SMV19" s="209"/>
      <c r="SMW19" s="209"/>
      <c r="SMX19" s="209"/>
      <c r="SMY19" s="209"/>
      <c r="SMZ19" s="209"/>
      <c r="SNA19" s="209"/>
      <c r="SNB19" s="209"/>
      <c r="SNC19" s="209"/>
      <c r="SND19" s="209"/>
      <c r="SNE19" s="209"/>
      <c r="SNF19" s="209"/>
      <c r="SNG19" s="209"/>
      <c r="SNH19" s="209"/>
      <c r="SNI19" s="209"/>
      <c r="SNJ19" s="209"/>
      <c r="SNK19" s="209"/>
      <c r="SNL19" s="209"/>
      <c r="SNM19" s="209"/>
      <c r="SNN19" s="209"/>
      <c r="SNO19" s="209"/>
      <c r="SNP19" s="209"/>
      <c r="SNQ19" s="209"/>
      <c r="SNR19" s="209"/>
      <c r="SNS19" s="209"/>
      <c r="SNT19" s="209"/>
      <c r="SNU19" s="209"/>
      <c r="SNV19" s="209"/>
      <c r="SNW19" s="209"/>
      <c r="SNX19" s="209"/>
      <c r="SNY19" s="209"/>
      <c r="SNZ19" s="209"/>
      <c r="SOA19" s="209"/>
      <c r="SOB19" s="209"/>
      <c r="SOC19" s="209"/>
      <c r="SOD19" s="209"/>
      <c r="SOE19" s="209"/>
      <c r="SOF19" s="209"/>
      <c r="SOG19" s="209"/>
      <c r="SOH19" s="209"/>
      <c r="SOI19" s="209"/>
      <c r="SOJ19" s="209"/>
      <c r="SOK19" s="209"/>
      <c r="SOL19" s="209"/>
      <c r="SOM19" s="209"/>
      <c r="SON19" s="209"/>
      <c r="SOO19" s="209"/>
      <c r="SOP19" s="209"/>
      <c r="SOQ19" s="209"/>
      <c r="SOR19" s="209"/>
      <c r="SOS19" s="209"/>
      <c r="SOT19" s="209"/>
      <c r="SOU19" s="209"/>
      <c r="SOV19" s="209"/>
      <c r="SOW19" s="209"/>
      <c r="SOX19" s="209"/>
      <c r="SOY19" s="209"/>
      <c r="SOZ19" s="209"/>
      <c r="SPA19" s="209"/>
      <c r="SPB19" s="209"/>
      <c r="SPC19" s="209"/>
      <c r="SPD19" s="209"/>
      <c r="SPE19" s="209"/>
      <c r="SPF19" s="209"/>
      <c r="SPG19" s="209"/>
      <c r="SPH19" s="209"/>
      <c r="SPI19" s="209"/>
      <c r="SPJ19" s="209"/>
      <c r="SPK19" s="209"/>
      <c r="SPL19" s="209"/>
      <c r="SPM19" s="209"/>
      <c r="SPN19" s="209"/>
      <c r="SPO19" s="209"/>
      <c r="SPP19" s="209"/>
      <c r="SPQ19" s="209"/>
      <c r="SPR19" s="209"/>
      <c r="SPS19" s="209"/>
      <c r="SPT19" s="209"/>
      <c r="SPU19" s="209"/>
      <c r="SPV19" s="209"/>
      <c r="SPW19" s="209"/>
      <c r="SPX19" s="209"/>
      <c r="SPY19" s="209"/>
      <c r="SPZ19" s="209"/>
      <c r="SQA19" s="209"/>
      <c r="SQB19" s="209"/>
      <c r="SQC19" s="209"/>
      <c r="SQD19" s="209"/>
      <c r="SQE19" s="209"/>
      <c r="SQF19" s="209"/>
      <c r="SQG19" s="209"/>
      <c r="SQH19" s="209"/>
      <c r="SQI19" s="209"/>
      <c r="SQJ19" s="209"/>
      <c r="SQK19" s="209"/>
      <c r="SQL19" s="209"/>
      <c r="SQM19" s="209"/>
      <c r="SQN19" s="209"/>
      <c r="SQO19" s="209"/>
      <c r="SQP19" s="209"/>
      <c r="SQQ19" s="209"/>
      <c r="SQR19" s="209"/>
      <c r="SQS19" s="209"/>
      <c r="SQT19" s="209"/>
      <c r="SQU19" s="209"/>
      <c r="SQV19" s="209"/>
      <c r="SQW19" s="209"/>
      <c r="SQX19" s="209"/>
      <c r="SQY19" s="209"/>
      <c r="SQZ19" s="209"/>
      <c r="SRA19" s="209"/>
      <c r="SRB19" s="209"/>
      <c r="SRC19" s="209"/>
      <c r="SRD19" s="209"/>
      <c r="SRE19" s="209"/>
      <c r="SRF19" s="209"/>
      <c r="SRG19" s="209"/>
      <c r="SRH19" s="209"/>
      <c r="SRI19" s="209"/>
      <c r="SRJ19" s="209"/>
      <c r="SRK19" s="209"/>
      <c r="SRL19" s="209"/>
      <c r="SRM19" s="209"/>
      <c r="SRN19" s="209"/>
      <c r="SRO19" s="209"/>
      <c r="SRP19" s="209"/>
      <c r="SRQ19" s="209"/>
      <c r="SRR19" s="209"/>
      <c r="SRS19" s="209"/>
      <c r="SRT19" s="209"/>
      <c r="SRU19" s="209"/>
      <c r="SRV19" s="209"/>
      <c r="SRW19" s="209"/>
      <c r="SRX19" s="209"/>
      <c r="SRY19" s="209"/>
      <c r="SRZ19" s="209"/>
      <c r="SSA19" s="209"/>
      <c r="SSB19" s="209"/>
      <c r="SSC19" s="209"/>
      <c r="SSD19" s="209"/>
      <c r="SSE19" s="209"/>
      <c r="SSF19" s="209"/>
      <c r="SSG19" s="209"/>
      <c r="SSH19" s="209"/>
      <c r="SSI19" s="209"/>
      <c r="SSJ19" s="209"/>
      <c r="SSK19" s="209"/>
      <c r="SSL19" s="209"/>
      <c r="SSM19" s="209"/>
      <c r="SSN19" s="209"/>
      <c r="SSO19" s="209"/>
      <c r="SSP19" s="209"/>
      <c r="SSQ19" s="209"/>
      <c r="SSR19" s="209"/>
      <c r="SSS19" s="209"/>
      <c r="SST19" s="209"/>
      <c r="SSU19" s="209"/>
      <c r="SSV19" s="209"/>
      <c r="SSW19" s="209"/>
      <c r="SSX19" s="209"/>
      <c r="SSY19" s="209"/>
      <c r="SSZ19" s="209"/>
      <c r="STA19" s="209"/>
      <c r="STB19" s="209"/>
      <c r="STC19" s="209"/>
      <c r="STD19" s="209"/>
      <c r="STE19" s="209"/>
      <c r="STF19" s="209"/>
      <c r="STG19" s="209"/>
      <c r="STH19" s="209"/>
      <c r="STI19" s="209"/>
      <c r="STJ19" s="209"/>
      <c r="STK19" s="209"/>
      <c r="STL19" s="209"/>
      <c r="STM19" s="209"/>
      <c r="STN19" s="209"/>
      <c r="STO19" s="209"/>
      <c r="STP19" s="209"/>
      <c r="STQ19" s="209"/>
      <c r="STR19" s="209"/>
      <c r="STS19" s="209"/>
      <c r="STT19" s="209"/>
      <c r="STU19" s="209"/>
      <c r="STV19" s="209"/>
      <c r="STW19" s="209"/>
      <c r="STX19" s="209"/>
      <c r="STY19" s="209"/>
      <c r="STZ19" s="209"/>
      <c r="SUA19" s="209"/>
      <c r="SUB19" s="209"/>
      <c r="SUC19" s="209"/>
      <c r="SUD19" s="209"/>
      <c r="SUE19" s="209"/>
      <c r="SUF19" s="209"/>
      <c r="SUG19" s="209"/>
      <c r="SUH19" s="209"/>
      <c r="SUI19" s="209"/>
      <c r="SUJ19" s="209"/>
      <c r="SUK19" s="209"/>
      <c r="SUL19" s="209"/>
      <c r="SUM19" s="209"/>
      <c r="SUN19" s="209"/>
      <c r="SUO19" s="209"/>
      <c r="SUP19" s="209"/>
      <c r="SUQ19" s="209"/>
      <c r="SUR19" s="209"/>
      <c r="SUS19" s="209"/>
      <c r="SUT19" s="209"/>
      <c r="SUU19" s="209"/>
      <c r="SUV19" s="209"/>
      <c r="SUW19" s="209"/>
      <c r="SUX19" s="209"/>
      <c r="SUY19" s="209"/>
      <c r="SUZ19" s="209"/>
      <c r="SVA19" s="209"/>
      <c r="SVB19" s="209"/>
      <c r="SVC19" s="209"/>
      <c r="SVD19" s="209"/>
      <c r="SVE19" s="209"/>
      <c r="SVF19" s="209"/>
      <c r="SVG19" s="209"/>
      <c r="SVH19" s="209"/>
      <c r="SVI19" s="209"/>
      <c r="SVJ19" s="209"/>
      <c r="SVK19" s="209"/>
      <c r="SVL19" s="209"/>
      <c r="SVM19" s="209"/>
      <c r="SVN19" s="209"/>
      <c r="SVO19" s="209"/>
      <c r="SVP19" s="209"/>
      <c r="SVQ19" s="209"/>
      <c r="SVR19" s="209"/>
      <c r="SVS19" s="209"/>
      <c r="SVT19" s="209"/>
      <c r="SVU19" s="209"/>
      <c r="SVV19" s="209"/>
      <c r="SVW19" s="209"/>
      <c r="SVX19" s="209"/>
      <c r="SVY19" s="209"/>
      <c r="SVZ19" s="209"/>
      <c r="SWA19" s="209"/>
      <c r="SWB19" s="209"/>
      <c r="SWC19" s="209"/>
      <c r="SWD19" s="209"/>
      <c r="SWE19" s="209"/>
      <c r="SWF19" s="209"/>
      <c r="SWG19" s="209"/>
      <c r="SWH19" s="209"/>
      <c r="SWI19" s="209"/>
      <c r="SWJ19" s="209"/>
      <c r="SWK19" s="209"/>
      <c r="SWL19" s="209"/>
      <c r="SWM19" s="209"/>
      <c r="SWN19" s="209"/>
      <c r="SWO19" s="209"/>
      <c r="SWP19" s="209"/>
      <c r="SWQ19" s="209"/>
      <c r="SWR19" s="209"/>
      <c r="SWS19" s="209"/>
      <c r="SWT19" s="209"/>
      <c r="SWU19" s="209"/>
      <c r="SWV19" s="209"/>
      <c r="SWW19" s="209"/>
      <c r="SWX19" s="209"/>
      <c r="SWY19" s="209"/>
      <c r="SWZ19" s="209"/>
      <c r="SXA19" s="209"/>
      <c r="SXB19" s="209"/>
      <c r="SXC19" s="209"/>
      <c r="SXD19" s="209"/>
      <c r="SXE19" s="209"/>
      <c r="SXF19" s="209"/>
      <c r="SXG19" s="209"/>
      <c r="SXH19" s="209"/>
      <c r="SXI19" s="209"/>
      <c r="SXJ19" s="209"/>
      <c r="SXK19" s="209"/>
      <c r="SXL19" s="209"/>
      <c r="SXM19" s="209"/>
      <c r="SXN19" s="209"/>
      <c r="SXO19" s="209"/>
      <c r="SXP19" s="209"/>
      <c r="SXQ19" s="209"/>
      <c r="SXR19" s="209"/>
      <c r="SXS19" s="209"/>
      <c r="SXT19" s="209"/>
      <c r="SXU19" s="209"/>
      <c r="SXV19" s="209"/>
      <c r="SXW19" s="209"/>
      <c r="SXX19" s="209"/>
      <c r="SXY19" s="209"/>
      <c r="SXZ19" s="209"/>
      <c r="SYA19" s="209"/>
      <c r="SYB19" s="209"/>
      <c r="SYC19" s="209"/>
      <c r="SYD19" s="209"/>
      <c r="SYE19" s="209"/>
      <c r="SYF19" s="209"/>
      <c r="SYG19" s="209"/>
      <c r="SYH19" s="209"/>
      <c r="SYI19" s="209"/>
      <c r="SYJ19" s="209"/>
      <c r="SYK19" s="209"/>
      <c r="SYL19" s="209"/>
      <c r="SYM19" s="209"/>
      <c r="SYN19" s="209"/>
      <c r="SYO19" s="209"/>
      <c r="SYP19" s="209"/>
      <c r="SYQ19" s="209"/>
      <c r="SYR19" s="209"/>
      <c r="SYS19" s="209"/>
      <c r="SYT19" s="209"/>
      <c r="SYU19" s="209"/>
      <c r="SYV19" s="209"/>
      <c r="SYW19" s="209"/>
      <c r="SYX19" s="209"/>
      <c r="SYY19" s="209"/>
      <c r="SYZ19" s="209"/>
      <c r="SZA19" s="209"/>
      <c r="SZB19" s="209"/>
      <c r="SZC19" s="209"/>
      <c r="SZD19" s="209"/>
      <c r="SZE19" s="209"/>
      <c r="SZF19" s="209"/>
      <c r="SZG19" s="209"/>
      <c r="SZH19" s="209"/>
      <c r="SZI19" s="209"/>
      <c r="SZJ19" s="209"/>
      <c r="SZK19" s="209"/>
      <c r="SZL19" s="209"/>
      <c r="SZM19" s="209"/>
      <c r="SZN19" s="209"/>
      <c r="SZO19" s="209"/>
      <c r="SZP19" s="209"/>
      <c r="SZQ19" s="209"/>
      <c r="SZR19" s="209"/>
      <c r="SZS19" s="209"/>
      <c r="SZT19" s="209"/>
      <c r="SZU19" s="209"/>
      <c r="SZV19" s="209"/>
      <c r="SZW19" s="209"/>
      <c r="SZX19" s="209"/>
      <c r="SZY19" s="209"/>
      <c r="SZZ19" s="209"/>
      <c r="TAA19" s="209"/>
      <c r="TAB19" s="209"/>
      <c r="TAC19" s="209"/>
      <c r="TAD19" s="209"/>
      <c r="TAE19" s="209"/>
      <c r="TAF19" s="209"/>
      <c r="TAG19" s="209"/>
      <c r="TAH19" s="209"/>
      <c r="TAI19" s="209"/>
      <c r="TAJ19" s="209"/>
      <c r="TAK19" s="209"/>
      <c r="TAL19" s="209"/>
      <c r="TAM19" s="209"/>
      <c r="TAN19" s="209"/>
      <c r="TAO19" s="209"/>
      <c r="TAP19" s="209"/>
      <c r="TAQ19" s="209"/>
      <c r="TAR19" s="209"/>
      <c r="TAS19" s="209"/>
      <c r="TAT19" s="209"/>
      <c r="TAU19" s="209"/>
      <c r="TAV19" s="209"/>
      <c r="TAW19" s="209"/>
      <c r="TAX19" s="209"/>
      <c r="TAY19" s="209"/>
      <c r="TAZ19" s="209"/>
      <c r="TBA19" s="209"/>
      <c r="TBB19" s="209"/>
      <c r="TBC19" s="209"/>
      <c r="TBD19" s="209"/>
      <c r="TBE19" s="209"/>
      <c r="TBF19" s="209"/>
      <c r="TBG19" s="209"/>
      <c r="TBH19" s="209"/>
      <c r="TBI19" s="209"/>
      <c r="TBJ19" s="209"/>
      <c r="TBK19" s="209"/>
      <c r="TBL19" s="209"/>
      <c r="TBM19" s="209"/>
      <c r="TBN19" s="209"/>
      <c r="TBO19" s="209"/>
      <c r="TBP19" s="209"/>
      <c r="TBQ19" s="209"/>
      <c r="TBR19" s="209"/>
      <c r="TBS19" s="209"/>
      <c r="TBT19" s="209"/>
      <c r="TBU19" s="209"/>
      <c r="TBV19" s="209"/>
      <c r="TBW19" s="209"/>
      <c r="TBX19" s="209"/>
      <c r="TBY19" s="209"/>
      <c r="TBZ19" s="209"/>
      <c r="TCA19" s="209"/>
      <c r="TCB19" s="209"/>
      <c r="TCC19" s="209"/>
      <c r="TCD19" s="209"/>
      <c r="TCE19" s="209"/>
      <c r="TCF19" s="209"/>
      <c r="TCG19" s="209"/>
      <c r="TCH19" s="209"/>
      <c r="TCI19" s="209"/>
      <c r="TCJ19" s="209"/>
      <c r="TCK19" s="209"/>
      <c r="TCL19" s="209"/>
      <c r="TCM19" s="209"/>
      <c r="TCN19" s="209"/>
      <c r="TCO19" s="209"/>
      <c r="TCP19" s="209"/>
      <c r="TCQ19" s="209"/>
      <c r="TCR19" s="209"/>
      <c r="TCS19" s="209"/>
      <c r="TCT19" s="209"/>
      <c r="TCU19" s="209"/>
      <c r="TCV19" s="209"/>
      <c r="TCW19" s="209"/>
      <c r="TCX19" s="209"/>
      <c r="TCY19" s="209"/>
      <c r="TCZ19" s="209"/>
      <c r="TDA19" s="209"/>
      <c r="TDB19" s="209"/>
      <c r="TDC19" s="209"/>
      <c r="TDD19" s="209"/>
      <c r="TDE19" s="209"/>
      <c r="TDF19" s="209"/>
      <c r="TDG19" s="209"/>
      <c r="TDH19" s="209"/>
      <c r="TDI19" s="209"/>
      <c r="TDJ19" s="209"/>
      <c r="TDK19" s="209"/>
      <c r="TDL19" s="209"/>
      <c r="TDM19" s="209"/>
      <c r="TDN19" s="209"/>
      <c r="TDO19" s="209"/>
      <c r="TDP19" s="209"/>
      <c r="TDQ19" s="209"/>
      <c r="TDR19" s="209"/>
      <c r="TDS19" s="209"/>
      <c r="TDT19" s="209"/>
      <c r="TDU19" s="209"/>
      <c r="TDV19" s="209"/>
      <c r="TDW19" s="209"/>
      <c r="TDX19" s="209"/>
      <c r="TDY19" s="209"/>
      <c r="TDZ19" s="209"/>
      <c r="TEA19" s="209"/>
      <c r="TEB19" s="209"/>
      <c r="TEC19" s="209"/>
      <c r="TED19" s="209"/>
      <c r="TEE19" s="209"/>
      <c r="TEF19" s="209"/>
      <c r="TEG19" s="209"/>
      <c r="TEH19" s="209"/>
      <c r="TEI19" s="209"/>
      <c r="TEJ19" s="209"/>
      <c r="TEK19" s="209"/>
      <c r="TEL19" s="209"/>
      <c r="TEM19" s="209"/>
      <c r="TEN19" s="209"/>
      <c r="TEO19" s="209"/>
      <c r="TEP19" s="209"/>
      <c r="TEQ19" s="209"/>
      <c r="TER19" s="209"/>
      <c r="TES19" s="209"/>
      <c r="TET19" s="209"/>
      <c r="TEU19" s="209"/>
      <c r="TEV19" s="209"/>
      <c r="TEW19" s="209"/>
      <c r="TEX19" s="209"/>
      <c r="TEY19" s="209"/>
      <c r="TEZ19" s="209"/>
      <c r="TFA19" s="209"/>
      <c r="TFB19" s="209"/>
      <c r="TFC19" s="209"/>
      <c r="TFD19" s="209"/>
      <c r="TFE19" s="209"/>
      <c r="TFF19" s="209"/>
      <c r="TFG19" s="209"/>
      <c r="TFH19" s="209"/>
      <c r="TFI19" s="209"/>
      <c r="TFJ19" s="209"/>
      <c r="TFK19" s="209"/>
      <c r="TFL19" s="209"/>
      <c r="TFM19" s="209"/>
      <c r="TFN19" s="209"/>
      <c r="TFO19" s="209"/>
      <c r="TFP19" s="209"/>
      <c r="TFQ19" s="209"/>
      <c r="TFR19" s="209"/>
      <c r="TFS19" s="209"/>
      <c r="TFT19" s="209"/>
      <c r="TFU19" s="209"/>
      <c r="TFV19" s="209"/>
      <c r="TFW19" s="209"/>
      <c r="TFX19" s="209"/>
      <c r="TFY19" s="209"/>
      <c r="TFZ19" s="209"/>
      <c r="TGA19" s="209"/>
      <c r="TGB19" s="209"/>
      <c r="TGC19" s="209"/>
      <c r="TGD19" s="209"/>
      <c r="TGE19" s="209"/>
      <c r="TGF19" s="209"/>
      <c r="TGG19" s="209"/>
      <c r="TGH19" s="209"/>
      <c r="TGI19" s="209"/>
      <c r="TGJ19" s="209"/>
      <c r="TGK19" s="209"/>
      <c r="TGL19" s="209"/>
      <c r="TGM19" s="209"/>
      <c r="TGN19" s="209"/>
      <c r="TGO19" s="209"/>
      <c r="TGP19" s="209"/>
      <c r="TGQ19" s="209"/>
      <c r="TGR19" s="209"/>
      <c r="TGS19" s="209"/>
      <c r="TGT19" s="209"/>
      <c r="TGU19" s="209"/>
      <c r="TGV19" s="209"/>
      <c r="TGW19" s="209"/>
      <c r="TGX19" s="209"/>
      <c r="TGY19" s="209"/>
      <c r="TGZ19" s="209"/>
      <c r="THA19" s="209"/>
      <c r="THB19" s="209"/>
      <c r="THC19" s="209"/>
      <c r="THD19" s="209"/>
      <c r="THE19" s="209"/>
      <c r="THF19" s="209"/>
      <c r="THG19" s="209"/>
      <c r="THH19" s="209"/>
      <c r="THI19" s="209"/>
      <c r="THJ19" s="209"/>
      <c r="THK19" s="209"/>
      <c r="THL19" s="209"/>
      <c r="THM19" s="209"/>
      <c r="THN19" s="209"/>
      <c r="THO19" s="209"/>
      <c r="THP19" s="209"/>
      <c r="THQ19" s="209"/>
      <c r="THR19" s="209"/>
      <c r="THS19" s="209"/>
      <c r="THT19" s="209"/>
      <c r="THU19" s="209"/>
      <c r="THV19" s="209"/>
      <c r="THW19" s="209"/>
      <c r="THX19" s="209"/>
      <c r="THY19" s="209"/>
      <c r="THZ19" s="209"/>
      <c r="TIA19" s="209"/>
      <c r="TIB19" s="209"/>
      <c r="TIC19" s="209"/>
      <c r="TID19" s="209"/>
      <c r="TIE19" s="209"/>
      <c r="TIF19" s="209"/>
      <c r="TIG19" s="209"/>
      <c r="TIH19" s="209"/>
      <c r="TII19" s="209"/>
      <c r="TIJ19" s="209"/>
      <c r="TIK19" s="209"/>
      <c r="TIL19" s="209"/>
      <c r="TIM19" s="209"/>
      <c r="TIN19" s="209"/>
      <c r="TIO19" s="209"/>
      <c r="TIP19" s="209"/>
      <c r="TIQ19" s="209"/>
      <c r="TIR19" s="209"/>
      <c r="TIS19" s="209"/>
      <c r="TIT19" s="209"/>
      <c r="TIU19" s="209"/>
      <c r="TIV19" s="209"/>
      <c r="TIW19" s="209"/>
      <c r="TIX19" s="209"/>
      <c r="TIY19" s="209"/>
      <c r="TIZ19" s="209"/>
      <c r="TJA19" s="209"/>
      <c r="TJB19" s="209"/>
      <c r="TJC19" s="209"/>
      <c r="TJD19" s="209"/>
      <c r="TJE19" s="209"/>
      <c r="TJF19" s="209"/>
      <c r="TJG19" s="209"/>
      <c r="TJH19" s="209"/>
      <c r="TJI19" s="209"/>
      <c r="TJJ19" s="209"/>
      <c r="TJK19" s="209"/>
      <c r="TJL19" s="209"/>
      <c r="TJM19" s="209"/>
      <c r="TJN19" s="209"/>
      <c r="TJO19" s="209"/>
      <c r="TJP19" s="209"/>
      <c r="TJQ19" s="209"/>
      <c r="TJR19" s="209"/>
      <c r="TJS19" s="209"/>
      <c r="TJT19" s="209"/>
      <c r="TJU19" s="209"/>
      <c r="TJV19" s="209"/>
      <c r="TJW19" s="209"/>
      <c r="TJX19" s="209"/>
      <c r="TJY19" s="209"/>
      <c r="TJZ19" s="209"/>
      <c r="TKA19" s="209"/>
      <c r="TKB19" s="209"/>
      <c r="TKC19" s="209"/>
      <c r="TKD19" s="209"/>
      <c r="TKE19" s="209"/>
      <c r="TKF19" s="209"/>
      <c r="TKG19" s="209"/>
      <c r="TKH19" s="209"/>
      <c r="TKI19" s="209"/>
      <c r="TKJ19" s="209"/>
      <c r="TKK19" s="209"/>
      <c r="TKL19" s="209"/>
      <c r="TKM19" s="209"/>
      <c r="TKN19" s="209"/>
      <c r="TKO19" s="209"/>
      <c r="TKP19" s="209"/>
      <c r="TKQ19" s="209"/>
      <c r="TKR19" s="209"/>
      <c r="TKS19" s="209"/>
      <c r="TKT19" s="209"/>
      <c r="TKU19" s="209"/>
      <c r="TKV19" s="209"/>
      <c r="TKW19" s="209"/>
      <c r="TKX19" s="209"/>
      <c r="TKY19" s="209"/>
      <c r="TKZ19" s="209"/>
      <c r="TLA19" s="209"/>
      <c r="TLB19" s="209"/>
      <c r="TLC19" s="209"/>
      <c r="TLD19" s="209"/>
      <c r="TLE19" s="209"/>
      <c r="TLF19" s="209"/>
      <c r="TLG19" s="209"/>
      <c r="TLH19" s="209"/>
      <c r="TLI19" s="209"/>
      <c r="TLJ19" s="209"/>
      <c r="TLK19" s="209"/>
      <c r="TLL19" s="209"/>
      <c r="TLM19" s="209"/>
      <c r="TLN19" s="209"/>
      <c r="TLO19" s="209"/>
      <c r="TLP19" s="209"/>
      <c r="TLQ19" s="209"/>
      <c r="TLR19" s="209"/>
      <c r="TLS19" s="209"/>
      <c r="TLT19" s="209"/>
      <c r="TLU19" s="209"/>
      <c r="TLV19" s="209"/>
      <c r="TLW19" s="209"/>
      <c r="TLX19" s="209"/>
      <c r="TLY19" s="209"/>
      <c r="TLZ19" s="209"/>
      <c r="TMA19" s="209"/>
      <c r="TMB19" s="209"/>
      <c r="TMC19" s="209"/>
      <c r="TMD19" s="209"/>
      <c r="TME19" s="209"/>
      <c r="TMF19" s="209"/>
      <c r="TMG19" s="209"/>
      <c r="TMH19" s="209"/>
      <c r="TMI19" s="209"/>
      <c r="TMJ19" s="209"/>
      <c r="TMK19" s="209"/>
      <c r="TML19" s="209"/>
      <c r="TMM19" s="209"/>
      <c r="TMN19" s="209"/>
      <c r="TMO19" s="209"/>
      <c r="TMP19" s="209"/>
      <c r="TMQ19" s="209"/>
      <c r="TMR19" s="209"/>
      <c r="TMS19" s="209"/>
      <c r="TMT19" s="209"/>
      <c r="TMU19" s="209"/>
      <c r="TMV19" s="209"/>
      <c r="TMW19" s="209"/>
      <c r="TMX19" s="209"/>
      <c r="TMY19" s="209"/>
      <c r="TMZ19" s="209"/>
      <c r="TNA19" s="209"/>
      <c r="TNB19" s="209"/>
      <c r="TNC19" s="209"/>
      <c r="TND19" s="209"/>
      <c r="TNE19" s="209"/>
      <c r="TNF19" s="209"/>
      <c r="TNG19" s="209"/>
      <c r="TNH19" s="209"/>
      <c r="TNI19" s="209"/>
      <c r="TNJ19" s="209"/>
      <c r="TNK19" s="209"/>
      <c r="TNL19" s="209"/>
      <c r="TNM19" s="209"/>
      <c r="TNN19" s="209"/>
      <c r="TNO19" s="209"/>
      <c r="TNP19" s="209"/>
      <c r="TNQ19" s="209"/>
      <c r="TNR19" s="209"/>
      <c r="TNS19" s="209"/>
      <c r="TNT19" s="209"/>
      <c r="TNU19" s="209"/>
      <c r="TNV19" s="209"/>
      <c r="TNW19" s="209"/>
      <c r="TNX19" s="209"/>
      <c r="TNY19" s="209"/>
      <c r="TNZ19" s="209"/>
      <c r="TOA19" s="209"/>
      <c r="TOB19" s="209"/>
      <c r="TOC19" s="209"/>
      <c r="TOD19" s="209"/>
      <c r="TOE19" s="209"/>
      <c r="TOF19" s="209"/>
      <c r="TOG19" s="209"/>
      <c r="TOH19" s="209"/>
      <c r="TOI19" s="209"/>
      <c r="TOJ19" s="209"/>
      <c r="TOK19" s="209"/>
      <c r="TOL19" s="209"/>
      <c r="TOM19" s="209"/>
      <c r="TON19" s="209"/>
      <c r="TOO19" s="209"/>
      <c r="TOP19" s="209"/>
      <c r="TOQ19" s="209"/>
      <c r="TOR19" s="209"/>
      <c r="TOS19" s="209"/>
      <c r="TOT19" s="209"/>
      <c r="TOU19" s="209"/>
      <c r="TOV19" s="209"/>
      <c r="TOW19" s="209"/>
      <c r="TOX19" s="209"/>
      <c r="TOY19" s="209"/>
      <c r="TOZ19" s="209"/>
      <c r="TPA19" s="209"/>
      <c r="TPB19" s="209"/>
      <c r="TPC19" s="209"/>
      <c r="TPD19" s="209"/>
      <c r="TPE19" s="209"/>
      <c r="TPF19" s="209"/>
      <c r="TPG19" s="209"/>
      <c r="TPH19" s="209"/>
      <c r="TPI19" s="209"/>
      <c r="TPJ19" s="209"/>
      <c r="TPK19" s="209"/>
      <c r="TPL19" s="209"/>
      <c r="TPM19" s="209"/>
      <c r="TPN19" s="209"/>
      <c r="TPO19" s="209"/>
      <c r="TPP19" s="209"/>
      <c r="TPQ19" s="209"/>
      <c r="TPR19" s="209"/>
      <c r="TPS19" s="209"/>
      <c r="TPT19" s="209"/>
      <c r="TPU19" s="209"/>
      <c r="TPV19" s="209"/>
      <c r="TPW19" s="209"/>
      <c r="TPX19" s="209"/>
      <c r="TPY19" s="209"/>
      <c r="TPZ19" s="209"/>
      <c r="TQA19" s="209"/>
      <c r="TQB19" s="209"/>
      <c r="TQC19" s="209"/>
      <c r="TQD19" s="209"/>
      <c r="TQE19" s="209"/>
      <c r="TQF19" s="209"/>
      <c r="TQG19" s="209"/>
      <c r="TQH19" s="209"/>
      <c r="TQI19" s="209"/>
      <c r="TQJ19" s="209"/>
      <c r="TQK19" s="209"/>
      <c r="TQL19" s="209"/>
      <c r="TQM19" s="209"/>
      <c r="TQN19" s="209"/>
      <c r="TQO19" s="209"/>
      <c r="TQP19" s="209"/>
      <c r="TQQ19" s="209"/>
      <c r="TQR19" s="209"/>
      <c r="TQS19" s="209"/>
      <c r="TQT19" s="209"/>
      <c r="TQU19" s="209"/>
      <c r="TQV19" s="209"/>
      <c r="TQW19" s="209"/>
      <c r="TQX19" s="209"/>
      <c r="TQY19" s="209"/>
      <c r="TQZ19" s="209"/>
      <c r="TRA19" s="209"/>
      <c r="TRB19" s="209"/>
      <c r="TRC19" s="209"/>
      <c r="TRD19" s="209"/>
      <c r="TRE19" s="209"/>
      <c r="TRF19" s="209"/>
      <c r="TRG19" s="209"/>
      <c r="TRH19" s="209"/>
      <c r="TRI19" s="209"/>
      <c r="TRJ19" s="209"/>
      <c r="TRK19" s="209"/>
      <c r="TRL19" s="209"/>
      <c r="TRM19" s="209"/>
      <c r="TRN19" s="209"/>
      <c r="TRO19" s="209"/>
      <c r="TRP19" s="209"/>
      <c r="TRQ19" s="209"/>
      <c r="TRR19" s="209"/>
      <c r="TRS19" s="209"/>
      <c r="TRT19" s="209"/>
      <c r="TRU19" s="209"/>
      <c r="TRV19" s="209"/>
      <c r="TRW19" s="209"/>
      <c r="TRX19" s="209"/>
      <c r="TRY19" s="209"/>
      <c r="TRZ19" s="209"/>
      <c r="TSA19" s="209"/>
      <c r="TSB19" s="209"/>
      <c r="TSC19" s="209"/>
      <c r="TSD19" s="209"/>
      <c r="TSE19" s="209"/>
      <c r="TSF19" s="209"/>
      <c r="TSG19" s="209"/>
      <c r="TSH19" s="209"/>
      <c r="TSI19" s="209"/>
      <c r="TSJ19" s="209"/>
      <c r="TSK19" s="209"/>
      <c r="TSL19" s="209"/>
      <c r="TSM19" s="209"/>
      <c r="TSN19" s="209"/>
      <c r="TSO19" s="209"/>
      <c r="TSP19" s="209"/>
      <c r="TSQ19" s="209"/>
      <c r="TSR19" s="209"/>
      <c r="TSS19" s="209"/>
      <c r="TST19" s="209"/>
      <c r="TSU19" s="209"/>
      <c r="TSV19" s="209"/>
      <c r="TSW19" s="209"/>
      <c r="TSX19" s="209"/>
      <c r="TSY19" s="209"/>
      <c r="TSZ19" s="209"/>
      <c r="TTA19" s="209"/>
      <c r="TTB19" s="209"/>
      <c r="TTC19" s="209"/>
      <c r="TTD19" s="209"/>
      <c r="TTE19" s="209"/>
      <c r="TTF19" s="209"/>
      <c r="TTG19" s="209"/>
      <c r="TTH19" s="209"/>
      <c r="TTI19" s="209"/>
      <c r="TTJ19" s="209"/>
      <c r="TTK19" s="209"/>
      <c r="TTL19" s="209"/>
      <c r="TTM19" s="209"/>
      <c r="TTN19" s="209"/>
      <c r="TTO19" s="209"/>
      <c r="TTP19" s="209"/>
      <c r="TTQ19" s="209"/>
      <c r="TTR19" s="209"/>
      <c r="TTS19" s="209"/>
      <c r="TTT19" s="209"/>
      <c r="TTU19" s="209"/>
      <c r="TTV19" s="209"/>
      <c r="TTW19" s="209"/>
      <c r="TTX19" s="209"/>
      <c r="TTY19" s="209"/>
      <c r="TTZ19" s="209"/>
      <c r="TUA19" s="209"/>
      <c r="TUB19" s="209"/>
      <c r="TUC19" s="209"/>
      <c r="TUD19" s="209"/>
      <c r="TUE19" s="209"/>
      <c r="TUF19" s="209"/>
      <c r="TUG19" s="209"/>
      <c r="TUH19" s="209"/>
      <c r="TUI19" s="209"/>
      <c r="TUJ19" s="209"/>
      <c r="TUK19" s="209"/>
      <c r="TUL19" s="209"/>
      <c r="TUM19" s="209"/>
      <c r="TUN19" s="209"/>
      <c r="TUO19" s="209"/>
      <c r="TUP19" s="209"/>
      <c r="TUQ19" s="209"/>
      <c r="TUR19" s="209"/>
      <c r="TUS19" s="209"/>
      <c r="TUT19" s="209"/>
      <c r="TUU19" s="209"/>
      <c r="TUV19" s="209"/>
      <c r="TUW19" s="209"/>
      <c r="TUX19" s="209"/>
      <c r="TUY19" s="209"/>
      <c r="TUZ19" s="209"/>
      <c r="TVA19" s="209"/>
      <c r="TVB19" s="209"/>
      <c r="TVC19" s="209"/>
      <c r="TVD19" s="209"/>
      <c r="TVE19" s="209"/>
      <c r="TVF19" s="209"/>
      <c r="TVG19" s="209"/>
      <c r="TVH19" s="209"/>
      <c r="TVI19" s="209"/>
      <c r="TVJ19" s="209"/>
      <c r="TVK19" s="209"/>
      <c r="TVL19" s="209"/>
      <c r="TVM19" s="209"/>
      <c r="TVN19" s="209"/>
      <c r="TVO19" s="209"/>
      <c r="TVP19" s="209"/>
      <c r="TVQ19" s="209"/>
      <c r="TVR19" s="209"/>
      <c r="TVS19" s="209"/>
      <c r="TVT19" s="209"/>
      <c r="TVU19" s="209"/>
      <c r="TVV19" s="209"/>
      <c r="TVW19" s="209"/>
      <c r="TVX19" s="209"/>
      <c r="TVY19" s="209"/>
      <c r="TVZ19" s="209"/>
      <c r="TWA19" s="209"/>
      <c r="TWB19" s="209"/>
      <c r="TWC19" s="209"/>
      <c r="TWD19" s="209"/>
      <c r="TWE19" s="209"/>
      <c r="TWF19" s="209"/>
      <c r="TWG19" s="209"/>
      <c r="TWH19" s="209"/>
      <c r="TWI19" s="209"/>
      <c r="TWJ19" s="209"/>
      <c r="TWK19" s="209"/>
      <c r="TWL19" s="209"/>
      <c r="TWM19" s="209"/>
      <c r="TWN19" s="209"/>
      <c r="TWO19" s="209"/>
      <c r="TWP19" s="209"/>
      <c r="TWQ19" s="209"/>
      <c r="TWR19" s="209"/>
      <c r="TWS19" s="209"/>
      <c r="TWT19" s="209"/>
      <c r="TWU19" s="209"/>
      <c r="TWV19" s="209"/>
      <c r="TWW19" s="209"/>
      <c r="TWX19" s="209"/>
      <c r="TWY19" s="209"/>
      <c r="TWZ19" s="209"/>
      <c r="TXA19" s="209"/>
      <c r="TXB19" s="209"/>
      <c r="TXC19" s="209"/>
      <c r="TXD19" s="209"/>
      <c r="TXE19" s="209"/>
      <c r="TXF19" s="209"/>
      <c r="TXG19" s="209"/>
      <c r="TXH19" s="209"/>
      <c r="TXI19" s="209"/>
      <c r="TXJ19" s="209"/>
      <c r="TXK19" s="209"/>
      <c r="TXL19" s="209"/>
      <c r="TXM19" s="209"/>
      <c r="TXN19" s="209"/>
      <c r="TXO19" s="209"/>
      <c r="TXP19" s="209"/>
      <c r="TXQ19" s="209"/>
      <c r="TXR19" s="209"/>
      <c r="TXS19" s="209"/>
      <c r="TXT19" s="209"/>
      <c r="TXU19" s="209"/>
      <c r="TXV19" s="209"/>
      <c r="TXW19" s="209"/>
      <c r="TXX19" s="209"/>
      <c r="TXY19" s="209"/>
      <c r="TXZ19" s="209"/>
      <c r="TYA19" s="209"/>
      <c r="TYB19" s="209"/>
      <c r="TYC19" s="209"/>
      <c r="TYD19" s="209"/>
      <c r="TYE19" s="209"/>
      <c r="TYF19" s="209"/>
      <c r="TYG19" s="209"/>
      <c r="TYH19" s="209"/>
      <c r="TYI19" s="209"/>
      <c r="TYJ19" s="209"/>
      <c r="TYK19" s="209"/>
      <c r="TYL19" s="209"/>
      <c r="TYM19" s="209"/>
      <c r="TYN19" s="209"/>
      <c r="TYO19" s="209"/>
      <c r="TYP19" s="209"/>
      <c r="TYQ19" s="209"/>
      <c r="TYR19" s="209"/>
      <c r="TYS19" s="209"/>
      <c r="TYT19" s="209"/>
      <c r="TYU19" s="209"/>
      <c r="TYV19" s="209"/>
      <c r="TYW19" s="209"/>
      <c r="TYX19" s="209"/>
      <c r="TYY19" s="209"/>
      <c r="TYZ19" s="209"/>
      <c r="TZA19" s="209"/>
      <c r="TZB19" s="209"/>
      <c r="TZC19" s="209"/>
      <c r="TZD19" s="209"/>
      <c r="TZE19" s="209"/>
      <c r="TZF19" s="209"/>
      <c r="TZG19" s="209"/>
      <c r="TZH19" s="209"/>
      <c r="TZI19" s="209"/>
      <c r="TZJ19" s="209"/>
      <c r="TZK19" s="209"/>
      <c r="TZL19" s="209"/>
      <c r="TZM19" s="209"/>
      <c r="TZN19" s="209"/>
      <c r="TZO19" s="209"/>
      <c r="TZP19" s="209"/>
      <c r="TZQ19" s="209"/>
      <c r="TZR19" s="209"/>
      <c r="TZS19" s="209"/>
      <c r="TZT19" s="209"/>
      <c r="TZU19" s="209"/>
      <c r="TZV19" s="209"/>
      <c r="TZW19" s="209"/>
      <c r="TZX19" s="209"/>
      <c r="TZY19" s="209"/>
      <c r="TZZ19" s="209"/>
      <c r="UAA19" s="209"/>
      <c r="UAB19" s="209"/>
      <c r="UAC19" s="209"/>
      <c r="UAD19" s="209"/>
      <c r="UAE19" s="209"/>
      <c r="UAF19" s="209"/>
      <c r="UAG19" s="209"/>
      <c r="UAH19" s="209"/>
      <c r="UAI19" s="209"/>
      <c r="UAJ19" s="209"/>
      <c r="UAK19" s="209"/>
      <c r="UAL19" s="209"/>
      <c r="UAM19" s="209"/>
      <c r="UAN19" s="209"/>
      <c r="UAO19" s="209"/>
      <c r="UAP19" s="209"/>
      <c r="UAQ19" s="209"/>
      <c r="UAR19" s="209"/>
      <c r="UAS19" s="209"/>
      <c r="UAT19" s="209"/>
      <c r="UAU19" s="209"/>
      <c r="UAV19" s="209"/>
      <c r="UAW19" s="209"/>
      <c r="UAX19" s="209"/>
      <c r="UAY19" s="209"/>
      <c r="UAZ19" s="209"/>
      <c r="UBA19" s="209"/>
      <c r="UBB19" s="209"/>
      <c r="UBC19" s="209"/>
      <c r="UBD19" s="209"/>
      <c r="UBE19" s="209"/>
      <c r="UBF19" s="209"/>
      <c r="UBG19" s="209"/>
      <c r="UBH19" s="209"/>
      <c r="UBI19" s="209"/>
      <c r="UBJ19" s="209"/>
      <c r="UBK19" s="209"/>
      <c r="UBL19" s="209"/>
      <c r="UBM19" s="209"/>
      <c r="UBN19" s="209"/>
      <c r="UBO19" s="209"/>
      <c r="UBP19" s="209"/>
      <c r="UBQ19" s="209"/>
      <c r="UBR19" s="209"/>
      <c r="UBS19" s="209"/>
      <c r="UBT19" s="209"/>
      <c r="UBU19" s="209"/>
      <c r="UBV19" s="209"/>
      <c r="UBW19" s="209"/>
      <c r="UBX19" s="209"/>
      <c r="UBY19" s="209"/>
      <c r="UBZ19" s="209"/>
      <c r="UCA19" s="209"/>
      <c r="UCB19" s="209"/>
      <c r="UCC19" s="209"/>
      <c r="UCD19" s="209"/>
      <c r="UCE19" s="209"/>
      <c r="UCF19" s="209"/>
      <c r="UCG19" s="209"/>
      <c r="UCH19" s="209"/>
      <c r="UCI19" s="209"/>
      <c r="UCJ19" s="209"/>
      <c r="UCK19" s="209"/>
      <c r="UCL19" s="209"/>
      <c r="UCM19" s="209"/>
      <c r="UCN19" s="209"/>
      <c r="UCO19" s="209"/>
      <c r="UCP19" s="209"/>
      <c r="UCQ19" s="209"/>
      <c r="UCR19" s="209"/>
      <c r="UCS19" s="209"/>
      <c r="UCT19" s="209"/>
      <c r="UCU19" s="209"/>
      <c r="UCV19" s="209"/>
      <c r="UCW19" s="209"/>
      <c r="UCX19" s="209"/>
      <c r="UCY19" s="209"/>
      <c r="UCZ19" s="209"/>
      <c r="UDA19" s="209"/>
      <c r="UDB19" s="209"/>
      <c r="UDC19" s="209"/>
      <c r="UDD19" s="209"/>
      <c r="UDE19" s="209"/>
      <c r="UDF19" s="209"/>
      <c r="UDG19" s="209"/>
      <c r="UDH19" s="209"/>
      <c r="UDI19" s="209"/>
      <c r="UDJ19" s="209"/>
      <c r="UDK19" s="209"/>
      <c r="UDL19" s="209"/>
      <c r="UDM19" s="209"/>
      <c r="UDN19" s="209"/>
      <c r="UDO19" s="209"/>
      <c r="UDP19" s="209"/>
      <c r="UDQ19" s="209"/>
      <c r="UDR19" s="209"/>
      <c r="UDS19" s="209"/>
      <c r="UDT19" s="209"/>
      <c r="UDU19" s="209"/>
      <c r="UDV19" s="209"/>
      <c r="UDW19" s="209"/>
      <c r="UDX19" s="209"/>
      <c r="UDY19" s="209"/>
      <c r="UDZ19" s="209"/>
      <c r="UEA19" s="209"/>
      <c r="UEB19" s="209"/>
      <c r="UEC19" s="209"/>
      <c r="UED19" s="209"/>
      <c r="UEE19" s="209"/>
      <c r="UEF19" s="209"/>
      <c r="UEG19" s="209"/>
      <c r="UEH19" s="209"/>
      <c r="UEI19" s="209"/>
      <c r="UEJ19" s="209"/>
      <c r="UEK19" s="209"/>
      <c r="UEL19" s="209"/>
      <c r="UEM19" s="209"/>
      <c r="UEN19" s="209"/>
      <c r="UEO19" s="209"/>
      <c r="UEP19" s="209"/>
      <c r="UEQ19" s="209"/>
      <c r="UER19" s="209"/>
      <c r="UES19" s="209"/>
      <c r="UET19" s="209"/>
      <c r="UEU19" s="209"/>
      <c r="UEV19" s="209"/>
      <c r="UEW19" s="209"/>
      <c r="UEX19" s="209"/>
      <c r="UEY19" s="209"/>
      <c r="UEZ19" s="209"/>
      <c r="UFA19" s="209"/>
      <c r="UFB19" s="209"/>
      <c r="UFC19" s="209"/>
      <c r="UFD19" s="209"/>
      <c r="UFE19" s="209"/>
      <c r="UFF19" s="209"/>
      <c r="UFG19" s="209"/>
      <c r="UFH19" s="209"/>
      <c r="UFI19" s="209"/>
      <c r="UFJ19" s="209"/>
      <c r="UFK19" s="209"/>
      <c r="UFL19" s="209"/>
      <c r="UFM19" s="209"/>
      <c r="UFN19" s="209"/>
      <c r="UFO19" s="209"/>
      <c r="UFP19" s="209"/>
      <c r="UFQ19" s="209"/>
      <c r="UFR19" s="209"/>
      <c r="UFS19" s="209"/>
      <c r="UFT19" s="209"/>
      <c r="UFU19" s="209"/>
      <c r="UFV19" s="209"/>
      <c r="UFW19" s="209"/>
      <c r="UFX19" s="209"/>
      <c r="UFY19" s="209"/>
      <c r="UFZ19" s="209"/>
      <c r="UGA19" s="209"/>
      <c r="UGB19" s="209"/>
      <c r="UGC19" s="209"/>
      <c r="UGD19" s="209"/>
      <c r="UGE19" s="209"/>
      <c r="UGF19" s="209"/>
      <c r="UGG19" s="209"/>
      <c r="UGH19" s="209"/>
      <c r="UGI19" s="209"/>
      <c r="UGJ19" s="209"/>
      <c r="UGK19" s="209"/>
      <c r="UGL19" s="209"/>
      <c r="UGM19" s="209"/>
      <c r="UGN19" s="209"/>
      <c r="UGO19" s="209"/>
      <c r="UGP19" s="209"/>
      <c r="UGQ19" s="209"/>
      <c r="UGR19" s="209"/>
      <c r="UGS19" s="209"/>
      <c r="UGT19" s="209"/>
      <c r="UGU19" s="209"/>
      <c r="UGV19" s="209"/>
      <c r="UGW19" s="209"/>
      <c r="UGX19" s="209"/>
      <c r="UGY19" s="209"/>
      <c r="UGZ19" s="209"/>
      <c r="UHA19" s="209"/>
      <c r="UHB19" s="209"/>
      <c r="UHC19" s="209"/>
      <c r="UHD19" s="209"/>
      <c r="UHE19" s="209"/>
      <c r="UHF19" s="209"/>
      <c r="UHG19" s="209"/>
      <c r="UHH19" s="209"/>
      <c r="UHI19" s="209"/>
      <c r="UHJ19" s="209"/>
      <c r="UHK19" s="209"/>
      <c r="UHL19" s="209"/>
      <c r="UHM19" s="209"/>
      <c r="UHN19" s="209"/>
      <c r="UHO19" s="209"/>
      <c r="UHP19" s="209"/>
      <c r="UHQ19" s="209"/>
      <c r="UHR19" s="209"/>
      <c r="UHS19" s="209"/>
      <c r="UHT19" s="209"/>
      <c r="UHU19" s="209"/>
      <c r="UHV19" s="209"/>
      <c r="UHW19" s="209"/>
      <c r="UHX19" s="209"/>
      <c r="UHY19" s="209"/>
      <c r="UHZ19" s="209"/>
      <c r="UIA19" s="209"/>
      <c r="UIB19" s="209"/>
      <c r="UIC19" s="209"/>
      <c r="UID19" s="209"/>
      <c r="UIE19" s="209"/>
      <c r="UIF19" s="209"/>
      <c r="UIG19" s="209"/>
      <c r="UIH19" s="209"/>
      <c r="UII19" s="209"/>
      <c r="UIJ19" s="209"/>
      <c r="UIK19" s="209"/>
      <c r="UIL19" s="209"/>
      <c r="UIM19" s="209"/>
      <c r="UIN19" s="209"/>
      <c r="UIO19" s="209"/>
      <c r="UIP19" s="209"/>
      <c r="UIQ19" s="209"/>
      <c r="UIR19" s="209"/>
      <c r="UIS19" s="209"/>
      <c r="UIT19" s="209"/>
      <c r="UIU19" s="209"/>
      <c r="UIV19" s="209"/>
      <c r="UIW19" s="209"/>
      <c r="UIX19" s="209"/>
      <c r="UIY19" s="209"/>
      <c r="UIZ19" s="209"/>
      <c r="UJA19" s="209"/>
      <c r="UJB19" s="209"/>
      <c r="UJC19" s="209"/>
      <c r="UJD19" s="209"/>
      <c r="UJE19" s="209"/>
      <c r="UJF19" s="209"/>
      <c r="UJG19" s="209"/>
      <c r="UJH19" s="209"/>
      <c r="UJI19" s="209"/>
      <c r="UJJ19" s="209"/>
      <c r="UJK19" s="209"/>
      <c r="UJL19" s="209"/>
      <c r="UJM19" s="209"/>
      <c r="UJN19" s="209"/>
      <c r="UJO19" s="209"/>
      <c r="UJP19" s="209"/>
      <c r="UJQ19" s="209"/>
      <c r="UJR19" s="209"/>
      <c r="UJS19" s="209"/>
      <c r="UJT19" s="209"/>
      <c r="UJU19" s="209"/>
      <c r="UJV19" s="209"/>
      <c r="UJW19" s="209"/>
      <c r="UJX19" s="209"/>
      <c r="UJY19" s="209"/>
      <c r="UJZ19" s="209"/>
      <c r="UKA19" s="209"/>
      <c r="UKB19" s="209"/>
      <c r="UKC19" s="209"/>
      <c r="UKD19" s="209"/>
      <c r="UKE19" s="209"/>
      <c r="UKF19" s="209"/>
      <c r="UKG19" s="209"/>
      <c r="UKH19" s="209"/>
      <c r="UKI19" s="209"/>
      <c r="UKJ19" s="209"/>
      <c r="UKK19" s="209"/>
      <c r="UKL19" s="209"/>
      <c r="UKM19" s="209"/>
      <c r="UKN19" s="209"/>
      <c r="UKO19" s="209"/>
      <c r="UKP19" s="209"/>
      <c r="UKQ19" s="209"/>
      <c r="UKR19" s="209"/>
      <c r="UKS19" s="209"/>
      <c r="UKT19" s="209"/>
      <c r="UKU19" s="209"/>
      <c r="UKV19" s="209"/>
      <c r="UKW19" s="209"/>
      <c r="UKX19" s="209"/>
      <c r="UKY19" s="209"/>
      <c r="UKZ19" s="209"/>
      <c r="ULA19" s="209"/>
      <c r="ULB19" s="209"/>
      <c r="ULC19" s="209"/>
      <c r="ULD19" s="209"/>
      <c r="ULE19" s="209"/>
      <c r="ULF19" s="209"/>
      <c r="ULG19" s="209"/>
      <c r="ULH19" s="209"/>
      <c r="ULI19" s="209"/>
      <c r="ULJ19" s="209"/>
      <c r="ULK19" s="209"/>
      <c r="ULL19" s="209"/>
      <c r="ULM19" s="209"/>
      <c r="ULN19" s="209"/>
      <c r="ULO19" s="209"/>
      <c r="ULP19" s="209"/>
      <c r="ULQ19" s="209"/>
      <c r="ULR19" s="209"/>
      <c r="ULS19" s="209"/>
      <c r="ULT19" s="209"/>
      <c r="ULU19" s="209"/>
      <c r="ULV19" s="209"/>
      <c r="ULW19" s="209"/>
      <c r="ULX19" s="209"/>
      <c r="ULY19" s="209"/>
      <c r="ULZ19" s="209"/>
      <c r="UMA19" s="209"/>
      <c r="UMB19" s="209"/>
      <c r="UMC19" s="209"/>
      <c r="UMD19" s="209"/>
      <c r="UME19" s="209"/>
      <c r="UMF19" s="209"/>
      <c r="UMG19" s="209"/>
      <c r="UMH19" s="209"/>
      <c r="UMI19" s="209"/>
      <c r="UMJ19" s="209"/>
      <c r="UMK19" s="209"/>
      <c r="UML19" s="209"/>
      <c r="UMM19" s="209"/>
      <c r="UMN19" s="209"/>
      <c r="UMO19" s="209"/>
      <c r="UMP19" s="209"/>
      <c r="UMQ19" s="209"/>
      <c r="UMR19" s="209"/>
      <c r="UMS19" s="209"/>
      <c r="UMT19" s="209"/>
      <c r="UMU19" s="209"/>
      <c r="UMV19" s="209"/>
      <c r="UMW19" s="209"/>
      <c r="UMX19" s="209"/>
      <c r="UMY19" s="209"/>
      <c r="UMZ19" s="209"/>
      <c r="UNA19" s="209"/>
      <c r="UNB19" s="209"/>
      <c r="UNC19" s="209"/>
      <c r="UND19" s="209"/>
      <c r="UNE19" s="209"/>
      <c r="UNF19" s="209"/>
      <c r="UNG19" s="209"/>
      <c r="UNH19" s="209"/>
      <c r="UNI19" s="209"/>
      <c r="UNJ19" s="209"/>
      <c r="UNK19" s="209"/>
      <c r="UNL19" s="209"/>
      <c r="UNM19" s="209"/>
      <c r="UNN19" s="209"/>
      <c r="UNO19" s="209"/>
      <c r="UNP19" s="209"/>
      <c r="UNQ19" s="209"/>
      <c r="UNR19" s="209"/>
      <c r="UNS19" s="209"/>
      <c r="UNT19" s="209"/>
      <c r="UNU19" s="209"/>
      <c r="UNV19" s="209"/>
      <c r="UNW19" s="209"/>
      <c r="UNX19" s="209"/>
      <c r="UNY19" s="209"/>
      <c r="UNZ19" s="209"/>
      <c r="UOA19" s="209"/>
      <c r="UOB19" s="209"/>
      <c r="UOC19" s="209"/>
      <c r="UOD19" s="209"/>
      <c r="UOE19" s="209"/>
      <c r="UOF19" s="209"/>
      <c r="UOG19" s="209"/>
      <c r="UOH19" s="209"/>
      <c r="UOI19" s="209"/>
      <c r="UOJ19" s="209"/>
      <c r="UOK19" s="209"/>
      <c r="UOL19" s="209"/>
      <c r="UOM19" s="209"/>
      <c r="UON19" s="209"/>
      <c r="UOO19" s="209"/>
      <c r="UOP19" s="209"/>
      <c r="UOQ19" s="209"/>
      <c r="UOR19" s="209"/>
      <c r="UOS19" s="209"/>
      <c r="UOT19" s="209"/>
      <c r="UOU19" s="209"/>
      <c r="UOV19" s="209"/>
      <c r="UOW19" s="209"/>
      <c r="UOX19" s="209"/>
      <c r="UOY19" s="209"/>
      <c r="UOZ19" s="209"/>
      <c r="UPA19" s="209"/>
      <c r="UPB19" s="209"/>
      <c r="UPC19" s="209"/>
      <c r="UPD19" s="209"/>
      <c r="UPE19" s="209"/>
      <c r="UPF19" s="209"/>
      <c r="UPG19" s="209"/>
      <c r="UPH19" s="209"/>
      <c r="UPI19" s="209"/>
      <c r="UPJ19" s="209"/>
      <c r="UPK19" s="209"/>
      <c r="UPL19" s="209"/>
      <c r="UPM19" s="209"/>
      <c r="UPN19" s="209"/>
      <c r="UPO19" s="209"/>
      <c r="UPP19" s="209"/>
      <c r="UPQ19" s="209"/>
      <c r="UPR19" s="209"/>
      <c r="UPS19" s="209"/>
      <c r="UPT19" s="209"/>
      <c r="UPU19" s="209"/>
      <c r="UPV19" s="209"/>
      <c r="UPW19" s="209"/>
      <c r="UPX19" s="209"/>
      <c r="UPY19" s="209"/>
      <c r="UPZ19" s="209"/>
      <c r="UQA19" s="209"/>
      <c r="UQB19" s="209"/>
      <c r="UQC19" s="209"/>
      <c r="UQD19" s="209"/>
      <c r="UQE19" s="209"/>
      <c r="UQF19" s="209"/>
      <c r="UQG19" s="209"/>
      <c r="UQH19" s="209"/>
      <c r="UQI19" s="209"/>
      <c r="UQJ19" s="209"/>
      <c r="UQK19" s="209"/>
      <c r="UQL19" s="209"/>
      <c r="UQM19" s="209"/>
      <c r="UQN19" s="209"/>
      <c r="UQO19" s="209"/>
      <c r="UQP19" s="209"/>
      <c r="UQQ19" s="209"/>
      <c r="UQR19" s="209"/>
      <c r="UQS19" s="209"/>
      <c r="UQT19" s="209"/>
      <c r="UQU19" s="209"/>
      <c r="UQV19" s="209"/>
      <c r="UQW19" s="209"/>
      <c r="UQX19" s="209"/>
      <c r="UQY19" s="209"/>
      <c r="UQZ19" s="209"/>
      <c r="URA19" s="209"/>
      <c r="URB19" s="209"/>
      <c r="URC19" s="209"/>
      <c r="URD19" s="209"/>
      <c r="URE19" s="209"/>
      <c r="URF19" s="209"/>
      <c r="URG19" s="209"/>
      <c r="URH19" s="209"/>
      <c r="URI19" s="209"/>
      <c r="URJ19" s="209"/>
      <c r="URK19" s="209"/>
      <c r="URL19" s="209"/>
      <c r="URM19" s="209"/>
      <c r="URN19" s="209"/>
      <c r="URO19" s="209"/>
      <c r="URP19" s="209"/>
      <c r="URQ19" s="209"/>
      <c r="URR19" s="209"/>
      <c r="URS19" s="209"/>
      <c r="URT19" s="209"/>
      <c r="URU19" s="209"/>
      <c r="URV19" s="209"/>
      <c r="URW19" s="209"/>
      <c r="URX19" s="209"/>
      <c r="URY19" s="209"/>
      <c r="URZ19" s="209"/>
      <c r="USA19" s="209"/>
      <c r="USB19" s="209"/>
      <c r="USC19" s="209"/>
      <c r="USD19" s="209"/>
      <c r="USE19" s="209"/>
      <c r="USF19" s="209"/>
      <c r="USG19" s="209"/>
      <c r="USH19" s="209"/>
      <c r="USI19" s="209"/>
      <c r="USJ19" s="209"/>
      <c r="USK19" s="209"/>
      <c r="USL19" s="209"/>
      <c r="USM19" s="209"/>
      <c r="USN19" s="209"/>
      <c r="USO19" s="209"/>
      <c r="USP19" s="209"/>
      <c r="USQ19" s="209"/>
      <c r="USR19" s="209"/>
      <c r="USS19" s="209"/>
      <c r="UST19" s="209"/>
      <c r="USU19" s="209"/>
      <c r="USV19" s="209"/>
      <c r="USW19" s="209"/>
      <c r="USX19" s="209"/>
      <c r="USY19" s="209"/>
      <c r="USZ19" s="209"/>
      <c r="UTA19" s="209"/>
      <c r="UTB19" s="209"/>
      <c r="UTC19" s="209"/>
      <c r="UTD19" s="209"/>
      <c r="UTE19" s="209"/>
      <c r="UTF19" s="209"/>
      <c r="UTG19" s="209"/>
      <c r="UTH19" s="209"/>
      <c r="UTI19" s="209"/>
      <c r="UTJ19" s="209"/>
      <c r="UTK19" s="209"/>
      <c r="UTL19" s="209"/>
      <c r="UTM19" s="209"/>
      <c r="UTN19" s="209"/>
      <c r="UTO19" s="209"/>
      <c r="UTP19" s="209"/>
      <c r="UTQ19" s="209"/>
      <c r="UTR19" s="209"/>
      <c r="UTS19" s="209"/>
      <c r="UTT19" s="209"/>
      <c r="UTU19" s="209"/>
      <c r="UTV19" s="209"/>
      <c r="UTW19" s="209"/>
      <c r="UTX19" s="209"/>
      <c r="UTY19" s="209"/>
      <c r="UTZ19" s="209"/>
      <c r="UUA19" s="209"/>
      <c r="UUB19" s="209"/>
      <c r="UUC19" s="209"/>
      <c r="UUD19" s="209"/>
      <c r="UUE19" s="209"/>
      <c r="UUF19" s="209"/>
      <c r="UUG19" s="209"/>
      <c r="UUH19" s="209"/>
      <c r="UUI19" s="209"/>
      <c r="UUJ19" s="209"/>
      <c r="UUK19" s="209"/>
      <c r="UUL19" s="209"/>
      <c r="UUM19" s="209"/>
      <c r="UUN19" s="209"/>
      <c r="UUO19" s="209"/>
      <c r="UUP19" s="209"/>
      <c r="UUQ19" s="209"/>
      <c r="UUR19" s="209"/>
      <c r="UUS19" s="209"/>
      <c r="UUT19" s="209"/>
      <c r="UUU19" s="209"/>
      <c r="UUV19" s="209"/>
      <c r="UUW19" s="209"/>
      <c r="UUX19" s="209"/>
      <c r="UUY19" s="209"/>
      <c r="UUZ19" s="209"/>
      <c r="UVA19" s="209"/>
      <c r="UVB19" s="209"/>
      <c r="UVC19" s="209"/>
      <c r="UVD19" s="209"/>
      <c r="UVE19" s="209"/>
      <c r="UVF19" s="209"/>
      <c r="UVG19" s="209"/>
      <c r="UVH19" s="209"/>
      <c r="UVI19" s="209"/>
      <c r="UVJ19" s="209"/>
      <c r="UVK19" s="209"/>
      <c r="UVL19" s="209"/>
      <c r="UVM19" s="209"/>
      <c r="UVN19" s="209"/>
      <c r="UVO19" s="209"/>
      <c r="UVP19" s="209"/>
      <c r="UVQ19" s="209"/>
      <c r="UVR19" s="209"/>
      <c r="UVS19" s="209"/>
      <c r="UVT19" s="209"/>
      <c r="UVU19" s="209"/>
      <c r="UVV19" s="209"/>
      <c r="UVW19" s="209"/>
      <c r="UVX19" s="209"/>
      <c r="UVY19" s="209"/>
      <c r="UVZ19" s="209"/>
      <c r="UWA19" s="209"/>
      <c r="UWB19" s="209"/>
      <c r="UWC19" s="209"/>
      <c r="UWD19" s="209"/>
      <c r="UWE19" s="209"/>
      <c r="UWF19" s="209"/>
      <c r="UWG19" s="209"/>
      <c r="UWH19" s="209"/>
      <c r="UWI19" s="209"/>
      <c r="UWJ19" s="209"/>
      <c r="UWK19" s="209"/>
      <c r="UWL19" s="209"/>
      <c r="UWM19" s="209"/>
      <c r="UWN19" s="209"/>
      <c r="UWO19" s="209"/>
      <c r="UWP19" s="209"/>
      <c r="UWQ19" s="209"/>
      <c r="UWR19" s="209"/>
      <c r="UWS19" s="209"/>
      <c r="UWT19" s="209"/>
      <c r="UWU19" s="209"/>
      <c r="UWV19" s="209"/>
      <c r="UWW19" s="209"/>
      <c r="UWX19" s="209"/>
      <c r="UWY19" s="209"/>
      <c r="UWZ19" s="209"/>
      <c r="UXA19" s="209"/>
      <c r="UXB19" s="209"/>
      <c r="UXC19" s="209"/>
      <c r="UXD19" s="209"/>
      <c r="UXE19" s="209"/>
      <c r="UXF19" s="209"/>
      <c r="UXG19" s="209"/>
      <c r="UXH19" s="209"/>
      <c r="UXI19" s="209"/>
      <c r="UXJ19" s="209"/>
      <c r="UXK19" s="209"/>
      <c r="UXL19" s="209"/>
      <c r="UXM19" s="209"/>
      <c r="UXN19" s="209"/>
      <c r="UXO19" s="209"/>
      <c r="UXP19" s="209"/>
      <c r="UXQ19" s="209"/>
      <c r="UXR19" s="209"/>
      <c r="UXS19" s="209"/>
      <c r="UXT19" s="209"/>
      <c r="UXU19" s="209"/>
      <c r="UXV19" s="209"/>
      <c r="UXW19" s="209"/>
      <c r="UXX19" s="209"/>
      <c r="UXY19" s="209"/>
      <c r="UXZ19" s="209"/>
      <c r="UYA19" s="209"/>
      <c r="UYB19" s="209"/>
      <c r="UYC19" s="209"/>
      <c r="UYD19" s="209"/>
      <c r="UYE19" s="209"/>
      <c r="UYF19" s="209"/>
      <c r="UYG19" s="209"/>
      <c r="UYH19" s="209"/>
      <c r="UYI19" s="209"/>
      <c r="UYJ19" s="209"/>
      <c r="UYK19" s="209"/>
      <c r="UYL19" s="209"/>
      <c r="UYM19" s="209"/>
      <c r="UYN19" s="209"/>
      <c r="UYO19" s="209"/>
      <c r="UYP19" s="209"/>
      <c r="UYQ19" s="209"/>
      <c r="UYR19" s="209"/>
      <c r="UYS19" s="209"/>
      <c r="UYT19" s="209"/>
      <c r="UYU19" s="209"/>
      <c r="UYV19" s="209"/>
      <c r="UYW19" s="209"/>
      <c r="UYX19" s="209"/>
      <c r="UYY19" s="209"/>
      <c r="UYZ19" s="209"/>
      <c r="UZA19" s="209"/>
      <c r="UZB19" s="209"/>
      <c r="UZC19" s="209"/>
      <c r="UZD19" s="209"/>
      <c r="UZE19" s="209"/>
      <c r="UZF19" s="209"/>
      <c r="UZG19" s="209"/>
      <c r="UZH19" s="209"/>
      <c r="UZI19" s="209"/>
      <c r="UZJ19" s="209"/>
      <c r="UZK19" s="209"/>
      <c r="UZL19" s="209"/>
      <c r="UZM19" s="209"/>
      <c r="UZN19" s="209"/>
      <c r="UZO19" s="209"/>
      <c r="UZP19" s="209"/>
      <c r="UZQ19" s="209"/>
      <c r="UZR19" s="209"/>
      <c r="UZS19" s="209"/>
      <c r="UZT19" s="209"/>
      <c r="UZU19" s="209"/>
      <c r="UZV19" s="209"/>
      <c r="UZW19" s="209"/>
      <c r="UZX19" s="209"/>
      <c r="UZY19" s="209"/>
      <c r="UZZ19" s="209"/>
      <c r="VAA19" s="209"/>
      <c r="VAB19" s="209"/>
      <c r="VAC19" s="209"/>
      <c r="VAD19" s="209"/>
      <c r="VAE19" s="209"/>
      <c r="VAF19" s="209"/>
      <c r="VAG19" s="209"/>
      <c r="VAH19" s="209"/>
      <c r="VAI19" s="209"/>
      <c r="VAJ19" s="209"/>
      <c r="VAK19" s="209"/>
      <c r="VAL19" s="209"/>
      <c r="VAM19" s="209"/>
      <c r="VAN19" s="209"/>
      <c r="VAO19" s="209"/>
      <c r="VAP19" s="209"/>
      <c r="VAQ19" s="209"/>
      <c r="VAR19" s="209"/>
      <c r="VAS19" s="209"/>
      <c r="VAT19" s="209"/>
      <c r="VAU19" s="209"/>
      <c r="VAV19" s="209"/>
      <c r="VAW19" s="209"/>
      <c r="VAX19" s="209"/>
      <c r="VAY19" s="209"/>
      <c r="VAZ19" s="209"/>
      <c r="VBA19" s="209"/>
      <c r="VBB19" s="209"/>
      <c r="VBC19" s="209"/>
      <c r="VBD19" s="209"/>
      <c r="VBE19" s="209"/>
      <c r="VBF19" s="209"/>
      <c r="VBG19" s="209"/>
      <c r="VBH19" s="209"/>
      <c r="VBI19" s="209"/>
      <c r="VBJ19" s="209"/>
      <c r="VBK19" s="209"/>
      <c r="VBL19" s="209"/>
      <c r="VBM19" s="209"/>
      <c r="VBN19" s="209"/>
      <c r="VBO19" s="209"/>
      <c r="VBP19" s="209"/>
      <c r="VBQ19" s="209"/>
      <c r="VBR19" s="209"/>
      <c r="VBS19" s="209"/>
      <c r="VBT19" s="209"/>
      <c r="VBU19" s="209"/>
      <c r="VBV19" s="209"/>
      <c r="VBW19" s="209"/>
      <c r="VBX19" s="209"/>
      <c r="VBY19" s="209"/>
      <c r="VBZ19" s="209"/>
      <c r="VCA19" s="209"/>
      <c r="VCB19" s="209"/>
      <c r="VCC19" s="209"/>
      <c r="VCD19" s="209"/>
      <c r="VCE19" s="209"/>
      <c r="VCF19" s="209"/>
      <c r="VCG19" s="209"/>
      <c r="VCH19" s="209"/>
      <c r="VCI19" s="209"/>
      <c r="VCJ19" s="209"/>
      <c r="VCK19" s="209"/>
      <c r="VCL19" s="209"/>
      <c r="VCM19" s="209"/>
      <c r="VCN19" s="209"/>
      <c r="VCO19" s="209"/>
      <c r="VCP19" s="209"/>
      <c r="VCQ19" s="209"/>
      <c r="VCR19" s="209"/>
      <c r="VCS19" s="209"/>
      <c r="VCT19" s="209"/>
      <c r="VCU19" s="209"/>
      <c r="VCV19" s="209"/>
      <c r="VCW19" s="209"/>
      <c r="VCX19" s="209"/>
      <c r="VCY19" s="209"/>
      <c r="VCZ19" s="209"/>
      <c r="VDA19" s="209"/>
      <c r="VDB19" s="209"/>
      <c r="VDC19" s="209"/>
      <c r="VDD19" s="209"/>
      <c r="VDE19" s="209"/>
      <c r="VDF19" s="209"/>
      <c r="VDG19" s="209"/>
      <c r="VDH19" s="209"/>
      <c r="VDI19" s="209"/>
      <c r="VDJ19" s="209"/>
      <c r="VDK19" s="209"/>
      <c r="VDL19" s="209"/>
      <c r="VDM19" s="209"/>
      <c r="VDN19" s="209"/>
      <c r="VDO19" s="209"/>
      <c r="VDP19" s="209"/>
      <c r="VDQ19" s="209"/>
      <c r="VDR19" s="209"/>
      <c r="VDS19" s="209"/>
      <c r="VDT19" s="209"/>
      <c r="VDU19" s="209"/>
      <c r="VDV19" s="209"/>
      <c r="VDW19" s="209"/>
      <c r="VDX19" s="209"/>
      <c r="VDY19" s="209"/>
      <c r="VDZ19" s="209"/>
      <c r="VEA19" s="209"/>
      <c r="VEB19" s="209"/>
      <c r="VEC19" s="209"/>
      <c r="VED19" s="209"/>
      <c r="VEE19" s="209"/>
      <c r="VEF19" s="209"/>
      <c r="VEG19" s="209"/>
      <c r="VEH19" s="209"/>
      <c r="VEI19" s="209"/>
      <c r="VEJ19" s="209"/>
      <c r="VEK19" s="209"/>
      <c r="VEL19" s="209"/>
      <c r="VEM19" s="209"/>
      <c r="VEN19" s="209"/>
      <c r="VEO19" s="209"/>
      <c r="VEP19" s="209"/>
      <c r="VEQ19" s="209"/>
      <c r="VER19" s="209"/>
      <c r="VES19" s="209"/>
      <c r="VET19" s="209"/>
      <c r="VEU19" s="209"/>
      <c r="VEV19" s="209"/>
      <c r="VEW19" s="209"/>
      <c r="VEX19" s="209"/>
      <c r="VEY19" s="209"/>
      <c r="VEZ19" s="209"/>
      <c r="VFA19" s="209"/>
      <c r="VFB19" s="209"/>
      <c r="VFC19" s="209"/>
      <c r="VFD19" s="209"/>
      <c r="VFE19" s="209"/>
      <c r="VFF19" s="209"/>
      <c r="VFG19" s="209"/>
      <c r="VFH19" s="209"/>
      <c r="VFI19" s="209"/>
      <c r="VFJ19" s="209"/>
      <c r="VFK19" s="209"/>
      <c r="VFL19" s="209"/>
      <c r="VFM19" s="209"/>
      <c r="VFN19" s="209"/>
      <c r="VFO19" s="209"/>
      <c r="VFP19" s="209"/>
      <c r="VFQ19" s="209"/>
      <c r="VFR19" s="209"/>
      <c r="VFS19" s="209"/>
      <c r="VFT19" s="209"/>
      <c r="VFU19" s="209"/>
      <c r="VFV19" s="209"/>
      <c r="VFW19" s="209"/>
      <c r="VFX19" s="209"/>
      <c r="VFY19" s="209"/>
      <c r="VFZ19" s="209"/>
      <c r="VGA19" s="209"/>
      <c r="VGB19" s="209"/>
      <c r="VGC19" s="209"/>
      <c r="VGD19" s="209"/>
      <c r="VGE19" s="209"/>
      <c r="VGF19" s="209"/>
      <c r="VGG19" s="209"/>
      <c r="VGH19" s="209"/>
      <c r="VGI19" s="209"/>
      <c r="VGJ19" s="209"/>
      <c r="VGK19" s="209"/>
      <c r="VGL19" s="209"/>
      <c r="VGM19" s="209"/>
      <c r="VGN19" s="209"/>
      <c r="VGO19" s="209"/>
      <c r="VGP19" s="209"/>
      <c r="VGQ19" s="209"/>
      <c r="VGR19" s="209"/>
      <c r="VGS19" s="209"/>
      <c r="VGT19" s="209"/>
      <c r="VGU19" s="209"/>
      <c r="VGV19" s="209"/>
      <c r="VGW19" s="209"/>
      <c r="VGX19" s="209"/>
      <c r="VGY19" s="209"/>
      <c r="VGZ19" s="209"/>
      <c r="VHA19" s="209"/>
      <c r="VHB19" s="209"/>
      <c r="VHC19" s="209"/>
      <c r="VHD19" s="209"/>
      <c r="VHE19" s="209"/>
      <c r="VHF19" s="209"/>
      <c r="VHG19" s="209"/>
      <c r="VHH19" s="209"/>
      <c r="VHI19" s="209"/>
      <c r="VHJ19" s="209"/>
      <c r="VHK19" s="209"/>
      <c r="VHL19" s="209"/>
      <c r="VHM19" s="209"/>
      <c r="VHN19" s="209"/>
      <c r="VHO19" s="209"/>
      <c r="VHP19" s="209"/>
      <c r="VHQ19" s="209"/>
      <c r="VHR19" s="209"/>
      <c r="VHS19" s="209"/>
      <c r="VHT19" s="209"/>
      <c r="VHU19" s="209"/>
      <c r="VHV19" s="209"/>
      <c r="VHW19" s="209"/>
      <c r="VHX19" s="209"/>
      <c r="VHY19" s="209"/>
      <c r="VHZ19" s="209"/>
      <c r="VIA19" s="209"/>
      <c r="VIB19" s="209"/>
      <c r="VIC19" s="209"/>
      <c r="VID19" s="209"/>
      <c r="VIE19" s="209"/>
      <c r="VIF19" s="209"/>
      <c r="VIG19" s="209"/>
      <c r="VIH19" s="209"/>
      <c r="VII19" s="209"/>
      <c r="VIJ19" s="209"/>
      <c r="VIK19" s="209"/>
      <c r="VIL19" s="209"/>
      <c r="VIM19" s="209"/>
      <c r="VIN19" s="209"/>
      <c r="VIO19" s="209"/>
      <c r="VIP19" s="209"/>
      <c r="VIQ19" s="209"/>
      <c r="VIR19" s="209"/>
      <c r="VIS19" s="209"/>
      <c r="VIT19" s="209"/>
      <c r="VIU19" s="209"/>
      <c r="VIV19" s="209"/>
      <c r="VIW19" s="209"/>
      <c r="VIX19" s="209"/>
      <c r="VIY19" s="209"/>
      <c r="VIZ19" s="209"/>
      <c r="VJA19" s="209"/>
      <c r="VJB19" s="209"/>
      <c r="VJC19" s="209"/>
      <c r="VJD19" s="209"/>
      <c r="VJE19" s="209"/>
      <c r="VJF19" s="209"/>
      <c r="VJG19" s="209"/>
      <c r="VJH19" s="209"/>
      <c r="VJI19" s="209"/>
      <c r="VJJ19" s="209"/>
      <c r="VJK19" s="209"/>
      <c r="VJL19" s="209"/>
      <c r="VJM19" s="209"/>
      <c r="VJN19" s="209"/>
      <c r="VJO19" s="209"/>
      <c r="VJP19" s="209"/>
      <c r="VJQ19" s="209"/>
      <c r="VJR19" s="209"/>
      <c r="VJS19" s="209"/>
      <c r="VJT19" s="209"/>
      <c r="VJU19" s="209"/>
      <c r="VJV19" s="209"/>
      <c r="VJW19" s="209"/>
      <c r="VJX19" s="209"/>
      <c r="VJY19" s="209"/>
      <c r="VJZ19" s="209"/>
      <c r="VKA19" s="209"/>
      <c r="VKB19" s="209"/>
      <c r="VKC19" s="209"/>
      <c r="VKD19" s="209"/>
      <c r="VKE19" s="209"/>
      <c r="VKF19" s="209"/>
      <c r="VKG19" s="209"/>
      <c r="VKH19" s="209"/>
      <c r="VKI19" s="209"/>
      <c r="VKJ19" s="209"/>
      <c r="VKK19" s="209"/>
      <c r="VKL19" s="209"/>
      <c r="VKM19" s="209"/>
      <c r="VKN19" s="209"/>
      <c r="VKO19" s="209"/>
      <c r="VKP19" s="209"/>
      <c r="VKQ19" s="209"/>
      <c r="VKR19" s="209"/>
      <c r="VKS19" s="209"/>
      <c r="VKT19" s="209"/>
      <c r="VKU19" s="209"/>
      <c r="VKV19" s="209"/>
      <c r="VKW19" s="209"/>
      <c r="VKX19" s="209"/>
      <c r="VKY19" s="209"/>
      <c r="VKZ19" s="209"/>
      <c r="VLA19" s="209"/>
      <c r="VLB19" s="209"/>
      <c r="VLC19" s="209"/>
      <c r="VLD19" s="209"/>
      <c r="VLE19" s="209"/>
      <c r="VLF19" s="209"/>
      <c r="VLG19" s="209"/>
      <c r="VLH19" s="209"/>
      <c r="VLI19" s="209"/>
      <c r="VLJ19" s="209"/>
      <c r="VLK19" s="209"/>
      <c r="VLL19" s="209"/>
      <c r="VLM19" s="209"/>
      <c r="VLN19" s="209"/>
      <c r="VLO19" s="209"/>
      <c r="VLP19" s="209"/>
      <c r="VLQ19" s="209"/>
      <c r="VLR19" s="209"/>
      <c r="VLS19" s="209"/>
      <c r="VLT19" s="209"/>
      <c r="VLU19" s="209"/>
      <c r="VLV19" s="209"/>
      <c r="VLW19" s="209"/>
      <c r="VLX19" s="209"/>
      <c r="VLY19" s="209"/>
      <c r="VLZ19" s="209"/>
      <c r="VMA19" s="209"/>
      <c r="VMB19" s="209"/>
      <c r="VMC19" s="209"/>
      <c r="VMD19" s="209"/>
      <c r="VME19" s="209"/>
      <c r="VMF19" s="209"/>
      <c r="VMG19" s="209"/>
      <c r="VMH19" s="209"/>
      <c r="VMI19" s="209"/>
      <c r="VMJ19" s="209"/>
      <c r="VMK19" s="209"/>
      <c r="VML19" s="209"/>
      <c r="VMM19" s="209"/>
      <c r="VMN19" s="209"/>
      <c r="VMO19" s="209"/>
      <c r="VMP19" s="209"/>
      <c r="VMQ19" s="209"/>
      <c r="VMR19" s="209"/>
      <c r="VMS19" s="209"/>
      <c r="VMT19" s="209"/>
      <c r="VMU19" s="209"/>
      <c r="VMV19" s="209"/>
      <c r="VMW19" s="209"/>
      <c r="VMX19" s="209"/>
      <c r="VMY19" s="209"/>
      <c r="VMZ19" s="209"/>
      <c r="VNA19" s="209"/>
      <c r="VNB19" s="209"/>
      <c r="VNC19" s="209"/>
      <c r="VND19" s="209"/>
      <c r="VNE19" s="209"/>
      <c r="VNF19" s="209"/>
      <c r="VNG19" s="209"/>
      <c r="VNH19" s="209"/>
      <c r="VNI19" s="209"/>
      <c r="VNJ19" s="209"/>
      <c r="VNK19" s="209"/>
      <c r="VNL19" s="209"/>
      <c r="VNM19" s="209"/>
      <c r="VNN19" s="209"/>
      <c r="VNO19" s="209"/>
      <c r="VNP19" s="209"/>
      <c r="VNQ19" s="209"/>
      <c r="VNR19" s="209"/>
      <c r="VNS19" s="209"/>
      <c r="VNT19" s="209"/>
      <c r="VNU19" s="209"/>
      <c r="VNV19" s="209"/>
      <c r="VNW19" s="209"/>
      <c r="VNX19" s="209"/>
      <c r="VNY19" s="209"/>
      <c r="VNZ19" s="209"/>
      <c r="VOA19" s="209"/>
      <c r="VOB19" s="209"/>
      <c r="VOC19" s="209"/>
      <c r="VOD19" s="209"/>
      <c r="VOE19" s="209"/>
      <c r="VOF19" s="209"/>
      <c r="VOG19" s="209"/>
      <c r="VOH19" s="209"/>
      <c r="VOI19" s="209"/>
      <c r="VOJ19" s="209"/>
      <c r="VOK19" s="209"/>
      <c r="VOL19" s="209"/>
      <c r="VOM19" s="209"/>
      <c r="VON19" s="209"/>
      <c r="VOO19" s="209"/>
      <c r="VOP19" s="209"/>
      <c r="VOQ19" s="209"/>
      <c r="VOR19" s="209"/>
      <c r="VOS19" s="209"/>
      <c r="VOT19" s="209"/>
      <c r="VOU19" s="209"/>
      <c r="VOV19" s="209"/>
      <c r="VOW19" s="209"/>
      <c r="VOX19" s="209"/>
      <c r="VOY19" s="209"/>
      <c r="VOZ19" s="209"/>
      <c r="VPA19" s="209"/>
      <c r="VPB19" s="209"/>
      <c r="VPC19" s="209"/>
      <c r="VPD19" s="209"/>
      <c r="VPE19" s="209"/>
      <c r="VPF19" s="209"/>
      <c r="VPG19" s="209"/>
      <c r="VPH19" s="209"/>
      <c r="VPI19" s="209"/>
      <c r="VPJ19" s="209"/>
      <c r="VPK19" s="209"/>
      <c r="VPL19" s="209"/>
      <c r="VPM19" s="209"/>
      <c r="VPN19" s="209"/>
      <c r="VPO19" s="209"/>
      <c r="VPP19" s="209"/>
      <c r="VPQ19" s="209"/>
      <c r="VPR19" s="209"/>
      <c r="VPS19" s="209"/>
      <c r="VPT19" s="209"/>
      <c r="VPU19" s="209"/>
      <c r="VPV19" s="209"/>
      <c r="VPW19" s="209"/>
      <c r="VPX19" s="209"/>
      <c r="VPY19" s="209"/>
      <c r="VPZ19" s="209"/>
      <c r="VQA19" s="209"/>
      <c r="VQB19" s="209"/>
      <c r="VQC19" s="209"/>
      <c r="VQD19" s="209"/>
      <c r="VQE19" s="209"/>
      <c r="VQF19" s="209"/>
      <c r="VQG19" s="209"/>
      <c r="VQH19" s="209"/>
      <c r="VQI19" s="209"/>
      <c r="VQJ19" s="209"/>
      <c r="VQK19" s="209"/>
      <c r="VQL19" s="209"/>
      <c r="VQM19" s="209"/>
      <c r="VQN19" s="209"/>
      <c r="VQO19" s="209"/>
      <c r="VQP19" s="209"/>
      <c r="VQQ19" s="209"/>
      <c r="VQR19" s="209"/>
      <c r="VQS19" s="209"/>
      <c r="VQT19" s="209"/>
      <c r="VQU19" s="209"/>
      <c r="VQV19" s="209"/>
      <c r="VQW19" s="209"/>
      <c r="VQX19" s="209"/>
      <c r="VQY19" s="209"/>
      <c r="VQZ19" s="209"/>
      <c r="VRA19" s="209"/>
      <c r="VRB19" s="209"/>
      <c r="VRC19" s="209"/>
      <c r="VRD19" s="209"/>
      <c r="VRE19" s="209"/>
      <c r="VRF19" s="209"/>
      <c r="VRG19" s="209"/>
      <c r="VRH19" s="209"/>
      <c r="VRI19" s="209"/>
      <c r="VRJ19" s="209"/>
      <c r="VRK19" s="209"/>
      <c r="VRL19" s="209"/>
      <c r="VRM19" s="209"/>
      <c r="VRN19" s="209"/>
      <c r="VRO19" s="209"/>
      <c r="VRP19" s="209"/>
      <c r="VRQ19" s="209"/>
      <c r="VRR19" s="209"/>
      <c r="VRS19" s="209"/>
      <c r="VRT19" s="209"/>
      <c r="VRU19" s="209"/>
      <c r="VRV19" s="209"/>
      <c r="VRW19" s="209"/>
      <c r="VRX19" s="209"/>
      <c r="VRY19" s="209"/>
      <c r="VRZ19" s="209"/>
      <c r="VSA19" s="209"/>
      <c r="VSB19" s="209"/>
      <c r="VSC19" s="209"/>
      <c r="VSD19" s="209"/>
      <c r="VSE19" s="209"/>
      <c r="VSF19" s="209"/>
      <c r="VSG19" s="209"/>
      <c r="VSH19" s="209"/>
      <c r="VSI19" s="209"/>
      <c r="VSJ19" s="209"/>
      <c r="VSK19" s="209"/>
      <c r="VSL19" s="209"/>
      <c r="VSM19" s="209"/>
      <c r="VSN19" s="209"/>
      <c r="VSO19" s="209"/>
      <c r="VSP19" s="209"/>
      <c r="VSQ19" s="209"/>
      <c r="VSR19" s="209"/>
      <c r="VSS19" s="209"/>
      <c r="VST19" s="209"/>
      <c r="VSU19" s="209"/>
      <c r="VSV19" s="209"/>
      <c r="VSW19" s="209"/>
      <c r="VSX19" s="209"/>
      <c r="VSY19" s="209"/>
      <c r="VSZ19" s="209"/>
      <c r="VTA19" s="209"/>
      <c r="VTB19" s="209"/>
      <c r="VTC19" s="209"/>
      <c r="VTD19" s="209"/>
      <c r="VTE19" s="209"/>
      <c r="VTF19" s="209"/>
      <c r="VTG19" s="209"/>
      <c r="VTH19" s="209"/>
      <c r="VTI19" s="209"/>
      <c r="VTJ19" s="209"/>
      <c r="VTK19" s="209"/>
      <c r="VTL19" s="209"/>
      <c r="VTM19" s="209"/>
      <c r="VTN19" s="209"/>
      <c r="VTO19" s="209"/>
      <c r="VTP19" s="209"/>
      <c r="VTQ19" s="209"/>
      <c r="VTR19" s="209"/>
      <c r="VTS19" s="209"/>
      <c r="VTT19" s="209"/>
      <c r="VTU19" s="209"/>
      <c r="VTV19" s="209"/>
      <c r="VTW19" s="209"/>
      <c r="VTX19" s="209"/>
      <c r="VTY19" s="209"/>
      <c r="VTZ19" s="209"/>
      <c r="VUA19" s="209"/>
      <c r="VUB19" s="209"/>
      <c r="VUC19" s="209"/>
      <c r="VUD19" s="209"/>
      <c r="VUE19" s="209"/>
      <c r="VUF19" s="209"/>
      <c r="VUG19" s="209"/>
      <c r="VUH19" s="209"/>
      <c r="VUI19" s="209"/>
      <c r="VUJ19" s="209"/>
      <c r="VUK19" s="209"/>
      <c r="VUL19" s="209"/>
      <c r="VUM19" s="209"/>
      <c r="VUN19" s="209"/>
      <c r="VUO19" s="209"/>
      <c r="VUP19" s="209"/>
      <c r="VUQ19" s="209"/>
      <c r="VUR19" s="209"/>
      <c r="VUS19" s="209"/>
      <c r="VUT19" s="209"/>
      <c r="VUU19" s="209"/>
      <c r="VUV19" s="209"/>
      <c r="VUW19" s="209"/>
      <c r="VUX19" s="209"/>
      <c r="VUY19" s="209"/>
      <c r="VUZ19" s="209"/>
      <c r="VVA19" s="209"/>
      <c r="VVB19" s="209"/>
      <c r="VVC19" s="209"/>
      <c r="VVD19" s="209"/>
      <c r="VVE19" s="209"/>
      <c r="VVF19" s="209"/>
      <c r="VVG19" s="209"/>
      <c r="VVH19" s="209"/>
      <c r="VVI19" s="209"/>
      <c r="VVJ19" s="209"/>
      <c r="VVK19" s="209"/>
      <c r="VVL19" s="209"/>
      <c r="VVM19" s="209"/>
      <c r="VVN19" s="209"/>
      <c r="VVO19" s="209"/>
      <c r="VVP19" s="209"/>
      <c r="VVQ19" s="209"/>
      <c r="VVR19" s="209"/>
      <c r="VVS19" s="209"/>
      <c r="VVT19" s="209"/>
      <c r="VVU19" s="209"/>
      <c r="VVV19" s="209"/>
      <c r="VVW19" s="209"/>
      <c r="VVX19" s="209"/>
      <c r="VVY19" s="209"/>
      <c r="VVZ19" s="209"/>
      <c r="VWA19" s="209"/>
      <c r="VWB19" s="209"/>
      <c r="VWC19" s="209"/>
      <c r="VWD19" s="209"/>
      <c r="VWE19" s="209"/>
      <c r="VWF19" s="209"/>
      <c r="VWG19" s="209"/>
      <c r="VWH19" s="209"/>
      <c r="VWI19" s="209"/>
      <c r="VWJ19" s="209"/>
      <c r="VWK19" s="209"/>
      <c r="VWL19" s="209"/>
      <c r="VWM19" s="209"/>
      <c r="VWN19" s="209"/>
      <c r="VWO19" s="209"/>
      <c r="VWP19" s="209"/>
      <c r="VWQ19" s="209"/>
      <c r="VWR19" s="209"/>
      <c r="VWS19" s="209"/>
      <c r="VWT19" s="209"/>
      <c r="VWU19" s="209"/>
      <c r="VWV19" s="209"/>
      <c r="VWW19" s="209"/>
      <c r="VWX19" s="209"/>
      <c r="VWY19" s="209"/>
      <c r="VWZ19" s="209"/>
      <c r="VXA19" s="209"/>
      <c r="VXB19" s="209"/>
      <c r="VXC19" s="209"/>
      <c r="VXD19" s="209"/>
      <c r="VXE19" s="209"/>
      <c r="VXF19" s="209"/>
      <c r="VXG19" s="209"/>
      <c r="VXH19" s="209"/>
      <c r="VXI19" s="209"/>
      <c r="VXJ19" s="209"/>
      <c r="VXK19" s="209"/>
      <c r="VXL19" s="209"/>
      <c r="VXM19" s="209"/>
      <c r="VXN19" s="209"/>
      <c r="VXO19" s="209"/>
      <c r="VXP19" s="209"/>
      <c r="VXQ19" s="209"/>
      <c r="VXR19" s="209"/>
      <c r="VXS19" s="209"/>
      <c r="VXT19" s="209"/>
      <c r="VXU19" s="209"/>
      <c r="VXV19" s="209"/>
      <c r="VXW19" s="209"/>
      <c r="VXX19" s="209"/>
      <c r="VXY19" s="209"/>
      <c r="VXZ19" s="209"/>
      <c r="VYA19" s="209"/>
      <c r="VYB19" s="209"/>
      <c r="VYC19" s="209"/>
      <c r="VYD19" s="209"/>
      <c r="VYE19" s="209"/>
      <c r="VYF19" s="209"/>
      <c r="VYG19" s="209"/>
      <c r="VYH19" s="209"/>
      <c r="VYI19" s="209"/>
      <c r="VYJ19" s="209"/>
      <c r="VYK19" s="209"/>
      <c r="VYL19" s="209"/>
      <c r="VYM19" s="209"/>
      <c r="VYN19" s="209"/>
      <c r="VYO19" s="209"/>
      <c r="VYP19" s="209"/>
      <c r="VYQ19" s="209"/>
      <c r="VYR19" s="209"/>
      <c r="VYS19" s="209"/>
      <c r="VYT19" s="209"/>
      <c r="VYU19" s="209"/>
      <c r="VYV19" s="209"/>
      <c r="VYW19" s="209"/>
      <c r="VYX19" s="209"/>
      <c r="VYY19" s="209"/>
      <c r="VYZ19" s="209"/>
      <c r="VZA19" s="209"/>
      <c r="VZB19" s="209"/>
      <c r="VZC19" s="209"/>
      <c r="VZD19" s="209"/>
      <c r="VZE19" s="209"/>
      <c r="VZF19" s="209"/>
      <c r="VZG19" s="209"/>
      <c r="VZH19" s="209"/>
      <c r="VZI19" s="209"/>
      <c r="VZJ19" s="209"/>
      <c r="VZK19" s="209"/>
      <c r="VZL19" s="209"/>
      <c r="VZM19" s="209"/>
      <c r="VZN19" s="209"/>
      <c r="VZO19" s="209"/>
      <c r="VZP19" s="209"/>
      <c r="VZQ19" s="209"/>
      <c r="VZR19" s="209"/>
      <c r="VZS19" s="209"/>
      <c r="VZT19" s="209"/>
      <c r="VZU19" s="209"/>
      <c r="VZV19" s="209"/>
      <c r="VZW19" s="209"/>
      <c r="VZX19" s="209"/>
      <c r="VZY19" s="209"/>
      <c r="VZZ19" s="209"/>
      <c r="WAA19" s="209"/>
      <c r="WAB19" s="209"/>
      <c r="WAC19" s="209"/>
      <c r="WAD19" s="209"/>
      <c r="WAE19" s="209"/>
      <c r="WAF19" s="209"/>
      <c r="WAG19" s="209"/>
      <c r="WAH19" s="209"/>
      <c r="WAI19" s="209"/>
      <c r="WAJ19" s="209"/>
      <c r="WAK19" s="209"/>
      <c r="WAL19" s="209"/>
      <c r="WAM19" s="209"/>
      <c r="WAN19" s="209"/>
      <c r="WAO19" s="209"/>
      <c r="WAP19" s="209"/>
      <c r="WAQ19" s="209"/>
      <c r="WAR19" s="209"/>
      <c r="WAS19" s="209"/>
      <c r="WAT19" s="209"/>
      <c r="WAU19" s="209"/>
      <c r="WAV19" s="209"/>
      <c r="WAW19" s="209"/>
      <c r="WAX19" s="209"/>
      <c r="WAY19" s="209"/>
      <c r="WAZ19" s="209"/>
      <c r="WBA19" s="209"/>
      <c r="WBB19" s="209"/>
      <c r="WBC19" s="209"/>
      <c r="WBD19" s="209"/>
      <c r="WBE19" s="209"/>
      <c r="WBF19" s="209"/>
      <c r="WBG19" s="209"/>
      <c r="WBH19" s="209"/>
      <c r="WBI19" s="209"/>
      <c r="WBJ19" s="209"/>
      <c r="WBK19" s="209"/>
      <c r="WBL19" s="209"/>
      <c r="WBM19" s="209"/>
      <c r="WBN19" s="209"/>
      <c r="WBO19" s="209"/>
      <c r="WBP19" s="209"/>
      <c r="WBQ19" s="209"/>
      <c r="WBR19" s="209"/>
      <c r="WBS19" s="209"/>
      <c r="WBT19" s="209"/>
      <c r="WBU19" s="209"/>
      <c r="WBV19" s="209"/>
      <c r="WBW19" s="209"/>
      <c r="WBX19" s="209"/>
      <c r="WBY19" s="209"/>
      <c r="WBZ19" s="209"/>
      <c r="WCA19" s="209"/>
      <c r="WCB19" s="209"/>
      <c r="WCC19" s="209"/>
      <c r="WCD19" s="209"/>
      <c r="WCE19" s="209"/>
      <c r="WCF19" s="209"/>
      <c r="WCG19" s="209"/>
      <c r="WCH19" s="209"/>
      <c r="WCI19" s="209"/>
      <c r="WCJ19" s="209"/>
      <c r="WCK19" s="209"/>
      <c r="WCL19" s="209"/>
      <c r="WCM19" s="209"/>
      <c r="WCN19" s="209"/>
      <c r="WCO19" s="209"/>
      <c r="WCP19" s="209"/>
      <c r="WCQ19" s="209"/>
      <c r="WCR19" s="209"/>
      <c r="WCS19" s="209"/>
      <c r="WCT19" s="209"/>
      <c r="WCU19" s="209"/>
      <c r="WCV19" s="209"/>
      <c r="WCW19" s="209"/>
      <c r="WCX19" s="209"/>
      <c r="WCY19" s="209"/>
      <c r="WCZ19" s="209"/>
      <c r="WDA19" s="209"/>
      <c r="WDB19" s="209"/>
      <c r="WDC19" s="209"/>
      <c r="WDD19" s="209"/>
      <c r="WDE19" s="209"/>
      <c r="WDF19" s="209"/>
      <c r="WDG19" s="209"/>
      <c r="WDH19" s="209"/>
      <c r="WDI19" s="209"/>
      <c r="WDJ19" s="209"/>
      <c r="WDK19" s="209"/>
      <c r="WDL19" s="209"/>
      <c r="WDM19" s="209"/>
      <c r="WDN19" s="209"/>
      <c r="WDO19" s="209"/>
      <c r="WDP19" s="209"/>
      <c r="WDQ19" s="209"/>
      <c r="WDR19" s="209"/>
      <c r="WDS19" s="209"/>
      <c r="WDT19" s="209"/>
      <c r="WDU19" s="209"/>
      <c r="WDV19" s="209"/>
      <c r="WDW19" s="209"/>
      <c r="WDX19" s="209"/>
      <c r="WDY19" s="209"/>
      <c r="WDZ19" s="209"/>
      <c r="WEA19" s="209"/>
      <c r="WEB19" s="209"/>
      <c r="WEC19" s="209"/>
      <c r="WED19" s="209"/>
      <c r="WEE19" s="209"/>
      <c r="WEF19" s="209"/>
      <c r="WEG19" s="209"/>
      <c r="WEH19" s="209"/>
      <c r="WEI19" s="209"/>
      <c r="WEJ19" s="209"/>
      <c r="WEK19" s="209"/>
      <c r="WEL19" s="209"/>
      <c r="WEM19" s="209"/>
      <c r="WEN19" s="209"/>
      <c r="WEO19" s="209"/>
      <c r="WEP19" s="209"/>
      <c r="WEQ19" s="209"/>
      <c r="WER19" s="209"/>
      <c r="WES19" s="209"/>
      <c r="WET19" s="209"/>
      <c r="WEU19" s="209"/>
      <c r="WEV19" s="209"/>
      <c r="WEW19" s="209"/>
      <c r="WEX19" s="209"/>
      <c r="WEY19" s="209"/>
      <c r="WEZ19" s="209"/>
      <c r="WFA19" s="209"/>
      <c r="WFB19" s="209"/>
      <c r="WFC19" s="209"/>
      <c r="WFD19" s="209"/>
      <c r="WFE19" s="209"/>
      <c r="WFF19" s="209"/>
      <c r="WFG19" s="209"/>
      <c r="WFH19" s="209"/>
      <c r="WFI19" s="209"/>
      <c r="WFJ19" s="209"/>
      <c r="WFK19" s="209"/>
      <c r="WFL19" s="209"/>
      <c r="WFM19" s="209"/>
      <c r="WFN19" s="209"/>
      <c r="WFO19" s="209"/>
      <c r="WFP19" s="209"/>
      <c r="WFQ19" s="209"/>
      <c r="WFR19" s="209"/>
      <c r="WFS19" s="209"/>
      <c r="WFT19" s="209"/>
      <c r="WFU19" s="209"/>
      <c r="WFV19" s="209"/>
      <c r="WFW19" s="209"/>
      <c r="WFX19" s="209"/>
      <c r="WFY19" s="209"/>
      <c r="WFZ19" s="209"/>
      <c r="WGA19" s="209"/>
      <c r="WGB19" s="209"/>
      <c r="WGC19" s="209"/>
      <c r="WGD19" s="209"/>
      <c r="WGE19" s="209"/>
      <c r="WGF19" s="209"/>
      <c r="WGG19" s="209"/>
      <c r="WGH19" s="209"/>
      <c r="WGI19" s="209"/>
      <c r="WGJ19" s="209"/>
      <c r="WGK19" s="209"/>
      <c r="WGL19" s="209"/>
      <c r="WGM19" s="209"/>
      <c r="WGN19" s="209"/>
      <c r="WGO19" s="209"/>
      <c r="WGP19" s="209"/>
      <c r="WGQ19" s="209"/>
      <c r="WGR19" s="209"/>
      <c r="WGS19" s="209"/>
      <c r="WGT19" s="209"/>
      <c r="WGU19" s="209"/>
      <c r="WGV19" s="209"/>
      <c r="WGW19" s="209"/>
      <c r="WGX19" s="209"/>
      <c r="WGY19" s="209"/>
      <c r="WGZ19" s="209"/>
      <c r="WHA19" s="209"/>
      <c r="WHB19" s="209"/>
      <c r="WHC19" s="209"/>
      <c r="WHD19" s="209"/>
      <c r="WHE19" s="209"/>
      <c r="WHF19" s="209"/>
      <c r="WHG19" s="209"/>
      <c r="WHH19" s="209"/>
      <c r="WHI19" s="209"/>
      <c r="WHJ19" s="209"/>
      <c r="WHK19" s="209"/>
      <c r="WHL19" s="209"/>
      <c r="WHM19" s="209"/>
      <c r="WHN19" s="209"/>
      <c r="WHO19" s="209"/>
      <c r="WHP19" s="209"/>
      <c r="WHQ19" s="209"/>
      <c r="WHR19" s="209"/>
      <c r="WHS19" s="209"/>
      <c r="WHT19" s="209"/>
      <c r="WHU19" s="209"/>
      <c r="WHV19" s="209"/>
      <c r="WHW19" s="209"/>
      <c r="WHX19" s="209"/>
      <c r="WHY19" s="209"/>
      <c r="WHZ19" s="209"/>
      <c r="WIA19" s="209"/>
      <c r="WIB19" s="209"/>
      <c r="WIC19" s="209"/>
      <c r="WID19" s="209"/>
      <c r="WIE19" s="209"/>
      <c r="WIF19" s="209"/>
      <c r="WIG19" s="209"/>
      <c r="WIH19" s="209"/>
      <c r="WII19" s="209"/>
      <c r="WIJ19" s="209"/>
      <c r="WIK19" s="209"/>
      <c r="WIL19" s="209"/>
      <c r="WIM19" s="209"/>
      <c r="WIN19" s="209"/>
      <c r="WIO19" s="209"/>
      <c r="WIP19" s="209"/>
      <c r="WIQ19" s="209"/>
      <c r="WIR19" s="209"/>
      <c r="WIS19" s="209"/>
      <c r="WIT19" s="209"/>
      <c r="WIU19" s="209"/>
      <c r="WIV19" s="209"/>
      <c r="WIW19" s="209"/>
      <c r="WIX19" s="209"/>
      <c r="WIY19" s="209"/>
      <c r="WIZ19" s="209"/>
      <c r="WJA19" s="209"/>
      <c r="WJB19" s="209"/>
      <c r="WJC19" s="209"/>
      <c r="WJD19" s="209"/>
      <c r="WJE19" s="209"/>
      <c r="WJF19" s="209"/>
      <c r="WJG19" s="209"/>
      <c r="WJH19" s="209"/>
      <c r="WJI19" s="209"/>
      <c r="WJJ19" s="209"/>
      <c r="WJK19" s="209"/>
      <c r="WJL19" s="209"/>
      <c r="WJM19" s="209"/>
      <c r="WJN19" s="209"/>
      <c r="WJO19" s="209"/>
      <c r="WJP19" s="209"/>
      <c r="WJQ19" s="209"/>
      <c r="WJR19" s="209"/>
      <c r="WJS19" s="209"/>
      <c r="WJT19" s="209"/>
      <c r="WJU19" s="209"/>
      <c r="WJV19" s="209"/>
      <c r="WJW19" s="209"/>
      <c r="WJX19" s="209"/>
      <c r="WJY19" s="209"/>
      <c r="WJZ19" s="209"/>
      <c r="WKA19" s="209"/>
      <c r="WKB19" s="209"/>
      <c r="WKC19" s="209"/>
      <c r="WKD19" s="209"/>
      <c r="WKE19" s="209"/>
      <c r="WKF19" s="209"/>
      <c r="WKG19" s="209"/>
      <c r="WKH19" s="209"/>
      <c r="WKI19" s="209"/>
      <c r="WKJ19" s="209"/>
      <c r="WKK19" s="209"/>
      <c r="WKL19" s="209"/>
      <c r="WKM19" s="209"/>
      <c r="WKN19" s="209"/>
      <c r="WKO19" s="209"/>
      <c r="WKP19" s="209"/>
      <c r="WKQ19" s="209"/>
      <c r="WKR19" s="209"/>
      <c r="WKS19" s="209"/>
      <c r="WKT19" s="209"/>
      <c r="WKU19" s="209"/>
      <c r="WKV19" s="209"/>
      <c r="WKW19" s="209"/>
      <c r="WKX19" s="209"/>
      <c r="WKY19" s="209"/>
      <c r="WKZ19" s="209"/>
      <c r="WLA19" s="209"/>
      <c r="WLB19" s="209"/>
      <c r="WLC19" s="209"/>
      <c r="WLD19" s="209"/>
      <c r="WLE19" s="209"/>
      <c r="WLF19" s="209"/>
      <c r="WLG19" s="209"/>
      <c r="WLH19" s="209"/>
      <c r="WLI19" s="209"/>
      <c r="WLJ19" s="209"/>
      <c r="WLK19" s="209"/>
      <c r="WLL19" s="209"/>
      <c r="WLM19" s="209"/>
      <c r="WLN19" s="209"/>
      <c r="WLO19" s="209"/>
      <c r="WLP19" s="209"/>
      <c r="WLQ19" s="209"/>
      <c r="WLR19" s="209"/>
      <c r="WLS19" s="209"/>
      <c r="WLT19" s="209"/>
      <c r="WLU19" s="209"/>
      <c r="WLV19" s="209"/>
      <c r="WLW19" s="209"/>
      <c r="WLX19" s="209"/>
      <c r="WLY19" s="209"/>
      <c r="WLZ19" s="209"/>
      <c r="WMA19" s="209"/>
      <c r="WMB19" s="209"/>
      <c r="WMC19" s="209"/>
      <c r="WMD19" s="209"/>
      <c r="WME19" s="209"/>
      <c r="WMF19" s="209"/>
      <c r="WMG19" s="209"/>
      <c r="WMH19" s="209"/>
      <c r="WMI19" s="209"/>
      <c r="WMJ19" s="209"/>
      <c r="WMK19" s="209"/>
      <c r="WML19" s="209"/>
      <c r="WMM19" s="209"/>
      <c r="WMN19" s="209"/>
      <c r="WMO19" s="209"/>
      <c r="WMP19" s="209"/>
      <c r="WMQ19" s="209"/>
      <c r="WMR19" s="209"/>
      <c r="WMS19" s="209"/>
      <c r="WMT19" s="209"/>
      <c r="WMU19" s="209"/>
      <c r="WMV19" s="209"/>
      <c r="WMW19" s="209"/>
      <c r="WMX19" s="209"/>
      <c r="WMY19" s="209"/>
      <c r="WMZ19" s="209"/>
      <c r="WNA19" s="209"/>
      <c r="WNB19" s="209"/>
      <c r="WNC19" s="209"/>
      <c r="WND19" s="209"/>
      <c r="WNE19" s="209"/>
      <c r="WNF19" s="209"/>
      <c r="WNG19" s="209"/>
      <c r="WNH19" s="209"/>
      <c r="WNI19" s="209"/>
      <c r="WNJ19" s="209"/>
      <c r="WNK19" s="209"/>
      <c r="WNL19" s="209"/>
      <c r="WNM19" s="209"/>
      <c r="WNN19" s="209"/>
      <c r="WNO19" s="209"/>
      <c r="WNP19" s="209"/>
      <c r="WNQ19" s="209"/>
      <c r="WNR19" s="209"/>
      <c r="WNS19" s="209"/>
      <c r="WNT19" s="209"/>
      <c r="WNU19" s="209"/>
      <c r="WNV19" s="209"/>
      <c r="WNW19" s="209"/>
      <c r="WNX19" s="209"/>
      <c r="WNY19" s="209"/>
      <c r="WNZ19" s="209"/>
      <c r="WOA19" s="209"/>
      <c r="WOB19" s="209"/>
      <c r="WOC19" s="209"/>
      <c r="WOD19" s="209"/>
      <c r="WOE19" s="209"/>
      <c r="WOF19" s="209"/>
      <c r="WOG19" s="209"/>
      <c r="WOH19" s="209"/>
      <c r="WOI19" s="209"/>
      <c r="WOJ19" s="209"/>
      <c r="WOK19" s="209"/>
      <c r="WOL19" s="209"/>
      <c r="WOM19" s="209"/>
      <c r="WON19" s="209"/>
      <c r="WOO19" s="209"/>
      <c r="WOP19" s="209"/>
      <c r="WOQ19" s="209"/>
      <c r="WOR19" s="209"/>
      <c r="WOS19" s="209"/>
      <c r="WOT19" s="209"/>
      <c r="WOU19" s="209"/>
      <c r="WOV19" s="209"/>
      <c r="WOW19" s="209"/>
      <c r="WOX19" s="209"/>
      <c r="WOY19" s="209"/>
      <c r="WOZ19" s="209"/>
      <c r="WPA19" s="209"/>
      <c r="WPB19" s="209"/>
      <c r="WPC19" s="209"/>
      <c r="WPD19" s="209"/>
      <c r="WPE19" s="209"/>
      <c r="WPF19" s="209"/>
      <c r="WPG19" s="209"/>
      <c r="WPH19" s="209"/>
      <c r="WPI19" s="209"/>
      <c r="WPJ19" s="209"/>
      <c r="WPK19" s="209"/>
      <c r="WPL19" s="209"/>
      <c r="WPM19" s="209"/>
      <c r="WPN19" s="209"/>
      <c r="WPO19" s="209"/>
      <c r="WPP19" s="209"/>
      <c r="WPQ19" s="209"/>
      <c r="WPR19" s="209"/>
      <c r="WPS19" s="209"/>
      <c r="WPT19" s="209"/>
      <c r="WPU19" s="209"/>
      <c r="WPV19" s="209"/>
      <c r="WPW19" s="209"/>
      <c r="WPX19" s="209"/>
      <c r="WPY19" s="209"/>
      <c r="WPZ19" s="209"/>
      <c r="WQA19" s="209"/>
      <c r="WQB19" s="209"/>
      <c r="WQC19" s="209"/>
      <c r="WQD19" s="209"/>
      <c r="WQE19" s="209"/>
      <c r="WQF19" s="209"/>
      <c r="WQG19" s="209"/>
      <c r="WQH19" s="209"/>
      <c r="WQI19" s="209"/>
      <c r="WQJ19" s="209"/>
      <c r="WQK19" s="209"/>
      <c r="WQL19" s="209"/>
      <c r="WQM19" s="209"/>
      <c r="WQN19" s="209"/>
      <c r="WQO19" s="209"/>
      <c r="WQP19" s="209"/>
      <c r="WQQ19" s="209"/>
      <c r="WQR19" s="209"/>
      <c r="WQS19" s="209"/>
      <c r="WQT19" s="209"/>
      <c r="WQU19" s="209"/>
      <c r="WQV19" s="209"/>
      <c r="WQW19" s="209"/>
      <c r="WQX19" s="209"/>
      <c r="WQY19" s="209"/>
      <c r="WQZ19" s="209"/>
      <c r="WRA19" s="209"/>
      <c r="WRB19" s="209"/>
      <c r="WRC19" s="209"/>
      <c r="WRD19" s="209"/>
      <c r="WRE19" s="209"/>
      <c r="WRF19" s="209"/>
      <c r="WRG19" s="209"/>
      <c r="WRH19" s="209"/>
      <c r="WRI19" s="209"/>
      <c r="WRJ19" s="209"/>
      <c r="WRK19" s="209"/>
      <c r="WRL19" s="209"/>
      <c r="WRM19" s="209"/>
      <c r="WRN19" s="209"/>
      <c r="WRO19" s="209"/>
      <c r="WRP19" s="209"/>
      <c r="WRQ19" s="209"/>
      <c r="WRR19" s="209"/>
      <c r="WRS19" s="209"/>
      <c r="WRT19" s="209"/>
      <c r="WRU19" s="209"/>
      <c r="WRV19" s="209"/>
      <c r="WRW19" s="209"/>
      <c r="WRX19" s="209"/>
      <c r="WRY19" s="209"/>
      <c r="WRZ19" s="209"/>
      <c r="WSA19" s="209"/>
      <c r="WSB19" s="209"/>
      <c r="WSC19" s="209"/>
      <c r="WSD19" s="209"/>
      <c r="WSE19" s="209"/>
      <c r="WSF19" s="209"/>
      <c r="WSG19" s="209"/>
      <c r="WSH19" s="209"/>
      <c r="WSI19" s="209"/>
      <c r="WSJ19" s="209"/>
      <c r="WSK19" s="209"/>
      <c r="WSL19" s="209"/>
      <c r="WSM19" s="209"/>
      <c r="WSN19" s="209"/>
      <c r="WSO19" s="209"/>
      <c r="WSP19" s="209"/>
      <c r="WSQ19" s="209"/>
      <c r="WSR19" s="209"/>
      <c r="WSS19" s="209"/>
      <c r="WST19" s="209"/>
      <c r="WSU19" s="209"/>
      <c r="WSV19" s="209"/>
      <c r="WSW19" s="209"/>
      <c r="WSX19" s="209"/>
      <c r="WSY19" s="209"/>
      <c r="WSZ19" s="209"/>
      <c r="WTA19" s="209"/>
      <c r="WTB19" s="209"/>
      <c r="WTC19" s="209"/>
      <c r="WTD19" s="209"/>
      <c r="WTE19" s="209"/>
      <c r="WTF19" s="209"/>
      <c r="WTG19" s="209"/>
      <c r="WTH19" s="209"/>
      <c r="WTI19" s="209"/>
      <c r="WTJ19" s="209"/>
      <c r="WTK19" s="209"/>
      <c r="WTL19" s="209"/>
      <c r="WTM19" s="209"/>
      <c r="WTN19" s="209"/>
      <c r="WTO19" s="209"/>
      <c r="WTP19" s="209"/>
      <c r="WTQ19" s="209"/>
      <c r="WTR19" s="209"/>
      <c r="WTS19" s="209"/>
      <c r="WTT19" s="209"/>
      <c r="WTU19" s="209"/>
      <c r="WTV19" s="209"/>
      <c r="WTW19" s="209"/>
      <c r="WTX19" s="209"/>
      <c r="WTY19" s="209"/>
      <c r="WTZ19" s="209"/>
      <c r="WUA19" s="209"/>
      <c r="WUB19" s="209"/>
      <c r="WUC19" s="209"/>
      <c r="WUD19" s="209"/>
      <c r="WUE19" s="209"/>
      <c r="WUF19" s="209"/>
      <c r="WUG19" s="209"/>
      <c r="WUH19" s="209"/>
      <c r="WUI19" s="209"/>
      <c r="WUJ19" s="209"/>
      <c r="WUK19" s="209"/>
      <c r="WUL19" s="209"/>
      <c r="WUM19" s="209"/>
      <c r="WUN19" s="209"/>
      <c r="WUO19" s="209"/>
      <c r="WUP19" s="209"/>
      <c r="WUQ19" s="209"/>
      <c r="WUR19" s="209"/>
      <c r="WUS19" s="209"/>
      <c r="WUT19" s="209"/>
      <c r="WUU19" s="209"/>
      <c r="WUV19" s="209"/>
      <c r="WUW19" s="209"/>
      <c r="WUX19" s="209"/>
      <c r="WUY19" s="209"/>
      <c r="WUZ19" s="209"/>
      <c r="WVA19" s="209"/>
      <c r="WVB19" s="209"/>
      <c r="WVC19" s="209"/>
      <c r="WVD19" s="209"/>
      <c r="WVE19" s="209"/>
      <c r="WVF19" s="209"/>
      <c r="WVG19" s="209"/>
      <c r="WVH19" s="209"/>
      <c r="WVI19" s="209"/>
      <c r="WVJ19" s="209"/>
      <c r="WVK19" s="209"/>
      <c r="WVL19" s="209"/>
      <c r="WVM19" s="209"/>
      <c r="WVN19" s="209"/>
      <c r="WVO19" s="209"/>
      <c r="WVP19" s="209"/>
      <c r="WVQ19" s="209"/>
      <c r="WVR19" s="209"/>
      <c r="WVS19" s="209"/>
      <c r="WVT19" s="209"/>
      <c r="WVU19" s="209"/>
      <c r="WVV19" s="209"/>
      <c r="WVW19" s="209"/>
      <c r="WVX19" s="209"/>
      <c r="WVY19" s="209"/>
      <c r="WVZ19" s="209"/>
      <c r="WWA19" s="209"/>
      <c r="WWB19" s="209"/>
      <c r="WWC19" s="209"/>
      <c r="WWD19" s="209"/>
      <c r="WWE19" s="209"/>
      <c r="WWF19" s="209"/>
      <c r="WWG19" s="209"/>
      <c r="WWH19" s="209"/>
      <c r="WWI19" s="209"/>
      <c r="WWJ19" s="209"/>
      <c r="WWK19" s="209"/>
      <c r="WWL19" s="209"/>
      <c r="WWM19" s="209"/>
      <c r="WWN19" s="209"/>
      <c r="WWO19" s="209"/>
      <c r="WWP19" s="209"/>
      <c r="WWQ19" s="209"/>
      <c r="WWR19" s="209"/>
      <c r="WWS19" s="209"/>
      <c r="WWT19" s="209"/>
      <c r="WWU19" s="209"/>
      <c r="WWV19" s="209"/>
      <c r="WWW19" s="209"/>
      <c r="WWX19" s="209"/>
      <c r="WWY19" s="209"/>
      <c r="WWZ19" s="209"/>
      <c r="WXA19" s="209"/>
      <c r="WXB19" s="209"/>
      <c r="WXC19" s="209"/>
      <c r="WXD19" s="209"/>
      <c r="WXE19" s="209"/>
      <c r="WXF19" s="209"/>
      <c r="WXG19" s="209"/>
      <c r="WXH19" s="209"/>
      <c r="WXI19" s="209"/>
      <c r="WXJ19" s="209"/>
      <c r="WXK19" s="209"/>
      <c r="WXL19" s="209"/>
      <c r="WXM19" s="209"/>
      <c r="WXN19" s="209"/>
      <c r="WXO19" s="209"/>
      <c r="WXP19" s="209"/>
      <c r="WXQ19" s="209"/>
      <c r="WXR19" s="209"/>
      <c r="WXS19" s="209"/>
      <c r="WXT19" s="209"/>
      <c r="WXU19" s="209"/>
      <c r="WXV19" s="209"/>
      <c r="WXW19" s="209"/>
      <c r="WXX19" s="209"/>
      <c r="WXY19" s="209"/>
      <c r="WXZ19" s="209"/>
      <c r="WYA19" s="209"/>
      <c r="WYB19" s="209"/>
      <c r="WYC19" s="209"/>
      <c r="WYD19" s="209"/>
      <c r="WYE19" s="209"/>
      <c r="WYF19" s="209"/>
      <c r="WYG19" s="209"/>
      <c r="WYH19" s="209"/>
      <c r="WYI19" s="209"/>
      <c r="WYJ19" s="209"/>
      <c r="WYK19" s="209"/>
      <c r="WYL19" s="209"/>
      <c r="WYM19" s="209"/>
      <c r="WYN19" s="209"/>
      <c r="WYO19" s="209"/>
      <c r="WYP19" s="209"/>
      <c r="WYQ19" s="209"/>
      <c r="WYR19" s="209"/>
      <c r="WYS19" s="209"/>
      <c r="WYT19" s="209"/>
      <c r="WYU19" s="209"/>
      <c r="WYV19" s="209"/>
      <c r="WYW19" s="209"/>
      <c r="WYX19" s="209"/>
      <c r="WYY19" s="209"/>
      <c r="WYZ19" s="209"/>
      <c r="WZA19" s="209"/>
      <c r="WZB19" s="209"/>
      <c r="WZC19" s="209"/>
      <c r="WZD19" s="209"/>
      <c r="WZE19" s="209"/>
      <c r="WZF19" s="209"/>
      <c r="WZG19" s="209"/>
      <c r="WZH19" s="209"/>
      <c r="WZI19" s="209"/>
      <c r="WZJ19" s="209"/>
      <c r="WZK19" s="209"/>
      <c r="WZL19" s="209"/>
      <c r="WZM19" s="209"/>
      <c r="WZN19" s="209"/>
      <c r="WZO19" s="209"/>
      <c r="WZP19" s="209"/>
      <c r="WZQ19" s="209"/>
      <c r="WZR19" s="209"/>
      <c r="WZS19" s="209"/>
      <c r="WZT19" s="209"/>
      <c r="WZU19" s="209"/>
      <c r="WZV19" s="209"/>
      <c r="WZW19" s="209"/>
      <c r="WZX19" s="209"/>
      <c r="WZY19" s="209"/>
      <c r="WZZ19" s="209"/>
      <c r="XAA19" s="209"/>
      <c r="XAB19" s="209"/>
      <c r="XAC19" s="209"/>
      <c r="XAD19" s="209"/>
      <c r="XAE19" s="209"/>
      <c r="XAF19" s="209"/>
      <c r="XAG19" s="209"/>
      <c r="XAH19" s="209"/>
      <c r="XAI19" s="209"/>
      <c r="XAJ19" s="209"/>
      <c r="XAK19" s="209"/>
      <c r="XAL19" s="209"/>
      <c r="XAM19" s="209"/>
      <c r="XAN19" s="209"/>
      <c r="XAO19" s="209"/>
      <c r="XAP19" s="209"/>
      <c r="XAQ19" s="209"/>
      <c r="XAR19" s="209"/>
      <c r="XAS19" s="209"/>
      <c r="XAT19" s="209"/>
      <c r="XAU19" s="209"/>
      <c r="XAV19" s="209"/>
      <c r="XAW19" s="209"/>
      <c r="XAX19" s="209"/>
      <c r="XAY19" s="209"/>
      <c r="XAZ19" s="209"/>
      <c r="XBA19" s="209"/>
      <c r="XBB19" s="209"/>
      <c r="XBC19" s="209"/>
      <c r="XBD19" s="209"/>
      <c r="XBE19" s="209"/>
      <c r="XBF19" s="209"/>
      <c r="XBG19" s="209"/>
      <c r="XBH19" s="209"/>
      <c r="XBI19" s="209"/>
      <c r="XBJ19" s="209"/>
      <c r="XBK19" s="209"/>
      <c r="XBL19" s="209"/>
      <c r="XBM19" s="209"/>
      <c r="XBN19" s="209"/>
      <c r="XBO19" s="209"/>
      <c r="XBP19" s="209"/>
      <c r="XBQ19" s="209"/>
      <c r="XBR19" s="209"/>
      <c r="XBS19" s="209"/>
      <c r="XBT19" s="209"/>
      <c r="XBU19" s="209"/>
      <c r="XBV19" s="209"/>
      <c r="XBW19" s="209"/>
      <c r="XBX19" s="209"/>
      <c r="XBY19" s="209"/>
      <c r="XBZ19" s="209"/>
      <c r="XCA19" s="209"/>
      <c r="XCB19" s="209"/>
      <c r="XCC19" s="209"/>
      <c r="XCD19" s="209"/>
      <c r="XCE19" s="209"/>
      <c r="XCF19" s="209"/>
      <c r="XCG19" s="209"/>
      <c r="XCH19" s="209"/>
      <c r="XCI19" s="209"/>
      <c r="XCJ19" s="209"/>
      <c r="XCK19" s="209"/>
      <c r="XCL19" s="209"/>
      <c r="XCM19" s="209"/>
      <c r="XCN19" s="209"/>
      <c r="XCO19" s="209"/>
      <c r="XCP19" s="209"/>
      <c r="XCQ19" s="209"/>
      <c r="XCR19" s="209"/>
      <c r="XCS19" s="209"/>
      <c r="XCT19" s="209"/>
      <c r="XCU19" s="209"/>
      <c r="XCV19" s="209"/>
      <c r="XCW19" s="209"/>
      <c r="XCX19" s="209"/>
      <c r="XCY19" s="209"/>
      <c r="XCZ19" s="209"/>
      <c r="XDA19" s="209"/>
      <c r="XDB19" s="209"/>
      <c r="XDC19" s="209"/>
      <c r="XDD19" s="209"/>
      <c r="XDE19" s="209"/>
      <c r="XDF19" s="209"/>
      <c r="XDG19" s="209"/>
      <c r="XDH19" s="209"/>
      <c r="XDI19" s="209"/>
      <c r="XDJ19" s="209"/>
      <c r="XDK19" s="209"/>
      <c r="XDL19" s="209"/>
      <c r="XDM19" s="209"/>
      <c r="XDN19" s="209"/>
      <c r="XDO19" s="209"/>
      <c r="XDP19" s="209"/>
      <c r="XDQ19" s="209"/>
      <c r="XDR19" s="209"/>
      <c r="XDS19" s="209"/>
      <c r="XDT19" s="209"/>
      <c r="XDU19" s="209"/>
      <c r="XDV19" s="209"/>
      <c r="XDW19" s="209"/>
      <c r="XDX19" s="209"/>
      <c r="XDY19" s="209"/>
      <c r="XDZ19" s="209"/>
      <c r="XEA19" s="209"/>
      <c r="XEB19" s="209"/>
      <c r="XEC19" s="209"/>
      <c r="XED19" s="209"/>
      <c r="XEE19" s="209"/>
      <c r="XEF19" s="209"/>
      <c r="XEG19" s="209"/>
      <c r="XEH19" s="209"/>
      <c r="XEI19" s="209"/>
      <c r="XEJ19" s="209"/>
      <c r="XEK19" s="209"/>
      <c r="XEL19" s="209"/>
      <c r="XEM19" s="209"/>
      <c r="XEN19" s="209"/>
      <c r="XEO19" s="209"/>
      <c r="XEP19" s="209"/>
      <c r="XEQ19" s="209"/>
      <c r="XER19" s="209"/>
      <c r="XES19" s="209"/>
      <c r="XET19" s="209"/>
      <c r="XEU19" s="209"/>
      <c r="XEV19" s="209"/>
      <c r="XEW19" s="209"/>
      <c r="XEX19" s="209"/>
      <c r="XEY19" s="209"/>
      <c r="XEZ19" s="209"/>
      <c r="XFA19" s="209"/>
      <c r="XFB19" s="209"/>
      <c r="XFC19" s="202"/>
      <c r="XFD19" s="202"/>
    </row>
    <row r="20" customFormat="1" ht="36" customHeight="1" spans="1:16384">
      <c r="A20" s="171" t="s">
        <v>1794</v>
      </c>
      <c r="B20" s="577"/>
      <c r="C20" s="575"/>
      <c r="D20" s="575"/>
      <c r="E20" s="567" t="str">
        <f t="shared" si="3"/>
        <v/>
      </c>
      <c r="F20" s="234" t="str">
        <f t="shared" si="0"/>
        <v/>
      </c>
      <c r="G20" s="201" t="str">
        <f t="shared" si="4"/>
        <v>否</v>
      </c>
      <c r="H20" s="559"/>
      <c r="I20" s="209"/>
      <c r="J20" s="209"/>
      <c r="K20" s="209"/>
      <c r="L20" s="209"/>
      <c r="M20" s="209"/>
      <c r="N20" s="209"/>
      <c r="O20" s="209"/>
      <c r="P20" s="209"/>
      <c r="Q20" s="209"/>
      <c r="R20" s="209"/>
      <c r="S20" s="209"/>
      <c r="T20" s="209"/>
      <c r="U20" s="209"/>
      <c r="V20" s="209"/>
      <c r="W20" s="209"/>
      <c r="X20" s="209"/>
      <c r="Y20" s="209"/>
      <c r="Z20" s="209"/>
      <c r="AA20" s="209"/>
      <c r="AB20" s="209"/>
      <c r="AC20" s="209"/>
      <c r="AD20" s="209"/>
      <c r="AE20" s="209"/>
      <c r="AF20" s="209"/>
      <c r="AG20" s="209"/>
      <c r="AH20" s="209"/>
      <c r="AI20" s="209"/>
      <c r="AJ20" s="209"/>
      <c r="AK20" s="209"/>
      <c r="AL20" s="209"/>
      <c r="AM20" s="209"/>
      <c r="AN20" s="209"/>
      <c r="AO20" s="209"/>
      <c r="AP20" s="209"/>
      <c r="AQ20" s="209"/>
      <c r="AR20" s="209"/>
      <c r="AS20" s="209"/>
      <c r="AT20" s="209"/>
      <c r="AU20" s="209"/>
      <c r="AV20" s="209"/>
      <c r="AW20" s="209"/>
      <c r="AX20" s="209"/>
      <c r="AY20" s="209"/>
      <c r="AZ20" s="209"/>
      <c r="BA20" s="209"/>
      <c r="BB20" s="209"/>
      <c r="BC20" s="209"/>
      <c r="BD20" s="209"/>
      <c r="BE20" s="209"/>
      <c r="BF20" s="209"/>
      <c r="BG20" s="209"/>
      <c r="BH20" s="209"/>
      <c r="BI20" s="209"/>
      <c r="BJ20" s="209"/>
      <c r="BK20" s="209"/>
      <c r="BL20" s="209"/>
      <c r="BM20" s="209"/>
      <c r="BN20" s="209"/>
      <c r="BO20" s="209"/>
      <c r="BP20" s="209"/>
      <c r="BQ20" s="209"/>
      <c r="BR20" s="209"/>
      <c r="BS20" s="209"/>
      <c r="BT20" s="209"/>
      <c r="BU20" s="209"/>
      <c r="BV20" s="209"/>
      <c r="BW20" s="209"/>
      <c r="BX20" s="209"/>
      <c r="BY20" s="209"/>
      <c r="BZ20" s="209"/>
      <c r="CA20" s="209"/>
      <c r="CB20" s="209"/>
      <c r="CC20" s="209"/>
      <c r="CD20" s="209"/>
      <c r="CE20" s="209"/>
      <c r="CF20" s="209"/>
      <c r="CG20" s="209"/>
      <c r="CH20" s="209"/>
      <c r="CI20" s="209"/>
      <c r="CJ20" s="209"/>
      <c r="CK20" s="209"/>
      <c r="CL20" s="209"/>
      <c r="CM20" s="209"/>
      <c r="CN20" s="209"/>
      <c r="CO20" s="209"/>
      <c r="CP20" s="209"/>
      <c r="CQ20" s="209"/>
      <c r="CR20" s="209"/>
      <c r="CS20" s="209"/>
      <c r="CT20" s="209"/>
      <c r="CU20" s="209"/>
      <c r="CV20" s="209"/>
      <c r="CW20" s="209"/>
      <c r="CX20" s="209"/>
      <c r="CY20" s="209"/>
      <c r="CZ20" s="209"/>
      <c r="DA20" s="209"/>
      <c r="DB20" s="209"/>
      <c r="DC20" s="209"/>
      <c r="DD20" s="209"/>
      <c r="DE20" s="209"/>
      <c r="DF20" s="209"/>
      <c r="DG20" s="209"/>
      <c r="DH20" s="209"/>
      <c r="DI20" s="209"/>
      <c r="DJ20" s="209"/>
      <c r="DK20" s="209"/>
      <c r="DL20" s="209"/>
      <c r="DM20" s="209"/>
      <c r="DN20" s="209"/>
      <c r="DO20" s="209"/>
      <c r="DP20" s="209"/>
      <c r="DQ20" s="209"/>
      <c r="DR20" s="209"/>
      <c r="DS20" s="209"/>
      <c r="DT20" s="209"/>
      <c r="DU20" s="209"/>
      <c r="DV20" s="209"/>
      <c r="DW20" s="209"/>
      <c r="DX20" s="209"/>
      <c r="DY20" s="209"/>
      <c r="DZ20" s="209"/>
      <c r="EA20" s="209"/>
      <c r="EB20" s="209"/>
      <c r="EC20" s="209"/>
      <c r="ED20" s="209"/>
      <c r="EE20" s="209"/>
      <c r="EF20" s="209"/>
      <c r="EG20" s="209"/>
      <c r="EH20" s="209"/>
      <c r="EI20" s="209"/>
      <c r="EJ20" s="209"/>
      <c r="EK20" s="209"/>
      <c r="EL20" s="209"/>
      <c r="EM20" s="209"/>
      <c r="EN20" s="209"/>
      <c r="EO20" s="209"/>
      <c r="EP20" s="209"/>
      <c r="EQ20" s="209"/>
      <c r="ER20" s="209"/>
      <c r="ES20" s="209"/>
      <c r="ET20" s="209"/>
      <c r="EU20" s="209"/>
      <c r="EV20" s="209"/>
      <c r="EW20" s="209"/>
      <c r="EX20" s="209"/>
      <c r="EY20" s="209"/>
      <c r="EZ20" s="209"/>
      <c r="FA20" s="209"/>
      <c r="FB20" s="209"/>
      <c r="FC20" s="209"/>
      <c r="FD20" s="209"/>
      <c r="FE20" s="209"/>
      <c r="FF20" s="209"/>
      <c r="FG20" s="209"/>
      <c r="FH20" s="209"/>
      <c r="FI20" s="209"/>
      <c r="FJ20" s="209"/>
      <c r="FK20" s="209"/>
      <c r="FL20" s="209"/>
      <c r="FM20" s="209"/>
      <c r="FN20" s="209"/>
      <c r="FO20" s="209"/>
      <c r="FP20" s="209"/>
      <c r="FQ20" s="209"/>
      <c r="FR20" s="209"/>
      <c r="FS20" s="209"/>
      <c r="FT20" s="209"/>
      <c r="FU20" s="209"/>
      <c r="FV20" s="209"/>
      <c r="FW20" s="209"/>
      <c r="FX20" s="209"/>
      <c r="FY20" s="209"/>
      <c r="FZ20" s="209"/>
      <c r="GA20" s="209"/>
      <c r="GB20" s="209"/>
      <c r="GC20" s="209"/>
      <c r="GD20" s="209"/>
      <c r="GE20" s="209"/>
      <c r="GF20" s="209"/>
      <c r="GG20" s="209"/>
      <c r="GH20" s="209"/>
      <c r="GI20" s="209"/>
      <c r="GJ20" s="209"/>
      <c r="GK20" s="209"/>
      <c r="GL20" s="209"/>
      <c r="GM20" s="209"/>
      <c r="GN20" s="209"/>
      <c r="GO20" s="209"/>
      <c r="GP20" s="209"/>
      <c r="GQ20" s="209"/>
      <c r="GR20" s="209"/>
      <c r="GS20" s="209"/>
      <c r="GT20" s="209"/>
      <c r="GU20" s="209"/>
      <c r="GV20" s="209"/>
      <c r="GW20" s="209"/>
      <c r="GX20" s="209"/>
      <c r="GY20" s="209"/>
      <c r="GZ20" s="209"/>
      <c r="HA20" s="209"/>
      <c r="HB20" s="209"/>
      <c r="HC20" s="209"/>
      <c r="HD20" s="209"/>
      <c r="HE20" s="209"/>
      <c r="HF20" s="209"/>
      <c r="HG20" s="209"/>
      <c r="HH20" s="209"/>
      <c r="HI20" s="209"/>
      <c r="HJ20" s="209"/>
      <c r="HK20" s="209"/>
      <c r="HL20" s="209"/>
      <c r="HM20" s="209"/>
      <c r="HN20" s="209"/>
      <c r="HO20" s="209"/>
      <c r="HP20" s="209"/>
      <c r="HQ20" s="209"/>
      <c r="HR20" s="209"/>
      <c r="HS20" s="209"/>
      <c r="HT20" s="209"/>
      <c r="HU20" s="209"/>
      <c r="HV20" s="209"/>
      <c r="HW20" s="209"/>
      <c r="HX20" s="209"/>
      <c r="HY20" s="209"/>
      <c r="HZ20" s="209"/>
      <c r="IA20" s="209"/>
      <c r="IB20" s="209"/>
      <c r="IC20" s="209"/>
      <c r="ID20" s="209"/>
      <c r="IE20" s="209"/>
      <c r="IF20" s="209"/>
      <c r="IG20" s="209"/>
      <c r="IH20" s="209"/>
      <c r="II20" s="209"/>
      <c r="IJ20" s="209"/>
      <c r="IK20" s="209"/>
      <c r="IL20" s="209"/>
      <c r="IM20" s="209"/>
      <c r="IN20" s="209"/>
      <c r="IO20" s="209"/>
      <c r="IP20" s="209"/>
      <c r="IQ20" s="209"/>
      <c r="IR20" s="209"/>
      <c r="IS20" s="209"/>
      <c r="IT20" s="209"/>
      <c r="IU20" s="209"/>
      <c r="IV20" s="209"/>
      <c r="IW20" s="209"/>
      <c r="IX20" s="209"/>
      <c r="IY20" s="209"/>
      <c r="IZ20" s="209"/>
      <c r="JA20" s="209"/>
      <c r="JB20" s="209"/>
      <c r="JC20" s="209"/>
      <c r="JD20" s="209"/>
      <c r="JE20" s="209"/>
      <c r="JF20" s="209"/>
      <c r="JG20" s="209"/>
      <c r="JH20" s="209"/>
      <c r="JI20" s="209"/>
      <c r="JJ20" s="209"/>
      <c r="JK20" s="209"/>
      <c r="JL20" s="209"/>
      <c r="JM20" s="209"/>
      <c r="JN20" s="209"/>
      <c r="JO20" s="209"/>
      <c r="JP20" s="209"/>
      <c r="JQ20" s="209"/>
      <c r="JR20" s="209"/>
      <c r="JS20" s="209"/>
      <c r="JT20" s="209"/>
      <c r="JU20" s="209"/>
      <c r="JV20" s="209"/>
      <c r="JW20" s="209"/>
      <c r="JX20" s="209"/>
      <c r="JY20" s="209"/>
      <c r="JZ20" s="209"/>
      <c r="KA20" s="209"/>
      <c r="KB20" s="209"/>
      <c r="KC20" s="209"/>
      <c r="KD20" s="209"/>
      <c r="KE20" s="209"/>
      <c r="KF20" s="209"/>
      <c r="KG20" s="209"/>
      <c r="KH20" s="209"/>
      <c r="KI20" s="209"/>
      <c r="KJ20" s="209"/>
      <c r="KK20" s="209"/>
      <c r="KL20" s="209"/>
      <c r="KM20" s="209"/>
      <c r="KN20" s="209"/>
      <c r="KO20" s="209"/>
      <c r="KP20" s="209"/>
      <c r="KQ20" s="209"/>
      <c r="KR20" s="209"/>
      <c r="KS20" s="209"/>
      <c r="KT20" s="209"/>
      <c r="KU20" s="209"/>
      <c r="KV20" s="209"/>
      <c r="KW20" s="209"/>
      <c r="KX20" s="209"/>
      <c r="KY20" s="209"/>
      <c r="KZ20" s="209"/>
      <c r="LA20" s="209"/>
      <c r="LB20" s="209"/>
      <c r="LC20" s="209"/>
      <c r="LD20" s="209"/>
      <c r="LE20" s="209"/>
      <c r="LF20" s="209"/>
      <c r="LG20" s="209"/>
      <c r="LH20" s="209"/>
      <c r="LI20" s="209"/>
      <c r="LJ20" s="209"/>
      <c r="LK20" s="209"/>
      <c r="LL20" s="209"/>
      <c r="LM20" s="209"/>
      <c r="LN20" s="209"/>
      <c r="LO20" s="209"/>
      <c r="LP20" s="209"/>
      <c r="LQ20" s="209"/>
      <c r="LR20" s="209"/>
      <c r="LS20" s="209"/>
      <c r="LT20" s="209"/>
      <c r="LU20" s="209"/>
      <c r="LV20" s="209"/>
      <c r="LW20" s="209"/>
      <c r="LX20" s="209"/>
      <c r="LY20" s="209"/>
      <c r="LZ20" s="209"/>
      <c r="MA20" s="209"/>
      <c r="MB20" s="209"/>
      <c r="MC20" s="209"/>
      <c r="MD20" s="209"/>
      <c r="ME20" s="209"/>
      <c r="MF20" s="209"/>
      <c r="MG20" s="209"/>
      <c r="MH20" s="209"/>
      <c r="MI20" s="209"/>
      <c r="MJ20" s="209"/>
      <c r="MK20" s="209"/>
      <c r="ML20" s="209"/>
      <c r="MM20" s="209"/>
      <c r="MN20" s="209"/>
      <c r="MO20" s="209"/>
      <c r="MP20" s="209"/>
      <c r="MQ20" s="209"/>
      <c r="MR20" s="209"/>
      <c r="MS20" s="209"/>
      <c r="MT20" s="209"/>
      <c r="MU20" s="209"/>
      <c r="MV20" s="209"/>
      <c r="MW20" s="209"/>
      <c r="MX20" s="209"/>
      <c r="MY20" s="209"/>
      <c r="MZ20" s="209"/>
      <c r="NA20" s="209"/>
      <c r="NB20" s="209"/>
      <c r="NC20" s="209"/>
      <c r="ND20" s="209"/>
      <c r="NE20" s="209"/>
      <c r="NF20" s="209"/>
      <c r="NG20" s="209"/>
      <c r="NH20" s="209"/>
      <c r="NI20" s="209"/>
      <c r="NJ20" s="209"/>
      <c r="NK20" s="209"/>
      <c r="NL20" s="209"/>
      <c r="NM20" s="209"/>
      <c r="NN20" s="209"/>
      <c r="NO20" s="209"/>
      <c r="NP20" s="209"/>
      <c r="NQ20" s="209"/>
      <c r="NR20" s="209"/>
      <c r="NS20" s="209"/>
      <c r="NT20" s="209"/>
      <c r="NU20" s="209"/>
      <c r="NV20" s="209"/>
      <c r="NW20" s="209"/>
      <c r="NX20" s="209"/>
      <c r="NY20" s="209"/>
      <c r="NZ20" s="209"/>
      <c r="OA20" s="209"/>
      <c r="OB20" s="209"/>
      <c r="OC20" s="209"/>
      <c r="OD20" s="209"/>
      <c r="OE20" s="209"/>
      <c r="OF20" s="209"/>
      <c r="OG20" s="209"/>
      <c r="OH20" s="209"/>
      <c r="OI20" s="209"/>
      <c r="OJ20" s="209"/>
      <c r="OK20" s="209"/>
      <c r="OL20" s="209"/>
      <c r="OM20" s="209"/>
      <c r="ON20" s="209"/>
      <c r="OO20" s="209"/>
      <c r="OP20" s="209"/>
      <c r="OQ20" s="209"/>
      <c r="OR20" s="209"/>
      <c r="OS20" s="209"/>
      <c r="OT20" s="209"/>
      <c r="OU20" s="209"/>
      <c r="OV20" s="209"/>
      <c r="OW20" s="209"/>
      <c r="OX20" s="209"/>
      <c r="OY20" s="209"/>
      <c r="OZ20" s="209"/>
      <c r="PA20" s="209"/>
      <c r="PB20" s="209"/>
      <c r="PC20" s="209"/>
      <c r="PD20" s="209"/>
      <c r="PE20" s="209"/>
      <c r="PF20" s="209"/>
      <c r="PG20" s="209"/>
      <c r="PH20" s="209"/>
      <c r="PI20" s="209"/>
      <c r="PJ20" s="209"/>
      <c r="PK20" s="209"/>
      <c r="PL20" s="209"/>
      <c r="PM20" s="209"/>
      <c r="PN20" s="209"/>
      <c r="PO20" s="209"/>
      <c r="PP20" s="209"/>
      <c r="PQ20" s="209"/>
      <c r="PR20" s="209"/>
      <c r="PS20" s="209"/>
      <c r="PT20" s="209"/>
      <c r="PU20" s="209"/>
      <c r="PV20" s="209"/>
      <c r="PW20" s="209"/>
      <c r="PX20" s="209"/>
      <c r="PY20" s="209"/>
      <c r="PZ20" s="209"/>
      <c r="QA20" s="209"/>
      <c r="QB20" s="209"/>
      <c r="QC20" s="209"/>
      <c r="QD20" s="209"/>
      <c r="QE20" s="209"/>
      <c r="QF20" s="209"/>
      <c r="QG20" s="209"/>
      <c r="QH20" s="209"/>
      <c r="QI20" s="209"/>
      <c r="QJ20" s="209"/>
      <c r="QK20" s="209"/>
      <c r="QL20" s="209"/>
      <c r="QM20" s="209"/>
      <c r="QN20" s="209"/>
      <c r="QO20" s="209"/>
      <c r="QP20" s="209"/>
      <c r="QQ20" s="209"/>
      <c r="QR20" s="209"/>
      <c r="QS20" s="209"/>
      <c r="QT20" s="209"/>
      <c r="QU20" s="209"/>
      <c r="QV20" s="209"/>
      <c r="QW20" s="209"/>
      <c r="QX20" s="209"/>
      <c r="QY20" s="209"/>
      <c r="QZ20" s="209"/>
      <c r="RA20" s="209"/>
      <c r="RB20" s="209"/>
      <c r="RC20" s="209"/>
      <c r="RD20" s="209"/>
      <c r="RE20" s="209"/>
      <c r="RF20" s="209"/>
      <c r="RG20" s="209"/>
      <c r="RH20" s="209"/>
      <c r="RI20" s="209"/>
      <c r="RJ20" s="209"/>
      <c r="RK20" s="209"/>
      <c r="RL20" s="209"/>
      <c r="RM20" s="209"/>
      <c r="RN20" s="209"/>
      <c r="RO20" s="209"/>
      <c r="RP20" s="209"/>
      <c r="RQ20" s="209"/>
      <c r="RR20" s="209"/>
      <c r="RS20" s="209"/>
      <c r="RT20" s="209"/>
      <c r="RU20" s="209"/>
      <c r="RV20" s="209"/>
      <c r="RW20" s="209"/>
      <c r="RX20" s="209"/>
      <c r="RY20" s="209"/>
      <c r="RZ20" s="209"/>
      <c r="SA20" s="209"/>
      <c r="SB20" s="209"/>
      <c r="SC20" s="209"/>
      <c r="SD20" s="209"/>
      <c r="SE20" s="209"/>
      <c r="SF20" s="209"/>
      <c r="SG20" s="209"/>
      <c r="SH20" s="209"/>
      <c r="SI20" s="209"/>
      <c r="SJ20" s="209"/>
      <c r="SK20" s="209"/>
      <c r="SL20" s="209"/>
      <c r="SM20" s="209"/>
      <c r="SN20" s="209"/>
      <c r="SO20" s="209"/>
      <c r="SP20" s="209"/>
      <c r="SQ20" s="209"/>
      <c r="SR20" s="209"/>
      <c r="SS20" s="209"/>
      <c r="ST20" s="209"/>
      <c r="SU20" s="209"/>
      <c r="SV20" s="209"/>
      <c r="SW20" s="209"/>
      <c r="SX20" s="209"/>
      <c r="SY20" s="209"/>
      <c r="SZ20" s="209"/>
      <c r="TA20" s="209"/>
      <c r="TB20" s="209"/>
      <c r="TC20" s="209"/>
      <c r="TD20" s="209"/>
      <c r="TE20" s="209"/>
      <c r="TF20" s="209"/>
      <c r="TG20" s="209"/>
      <c r="TH20" s="209"/>
      <c r="TI20" s="209"/>
      <c r="TJ20" s="209"/>
      <c r="TK20" s="209"/>
      <c r="TL20" s="209"/>
      <c r="TM20" s="209"/>
      <c r="TN20" s="209"/>
      <c r="TO20" s="209"/>
      <c r="TP20" s="209"/>
      <c r="TQ20" s="209"/>
      <c r="TR20" s="209"/>
      <c r="TS20" s="209"/>
      <c r="TT20" s="209"/>
      <c r="TU20" s="209"/>
      <c r="TV20" s="209"/>
      <c r="TW20" s="209"/>
      <c r="TX20" s="209"/>
      <c r="TY20" s="209"/>
      <c r="TZ20" s="209"/>
      <c r="UA20" s="209"/>
      <c r="UB20" s="209"/>
      <c r="UC20" s="209"/>
      <c r="UD20" s="209"/>
      <c r="UE20" s="209"/>
      <c r="UF20" s="209"/>
      <c r="UG20" s="209"/>
      <c r="UH20" s="209"/>
      <c r="UI20" s="209"/>
      <c r="UJ20" s="209"/>
      <c r="UK20" s="209"/>
      <c r="UL20" s="209"/>
      <c r="UM20" s="209"/>
      <c r="UN20" s="209"/>
      <c r="UO20" s="209"/>
      <c r="UP20" s="209"/>
      <c r="UQ20" s="209"/>
      <c r="UR20" s="209"/>
      <c r="US20" s="209"/>
      <c r="UT20" s="209"/>
      <c r="UU20" s="209"/>
      <c r="UV20" s="209"/>
      <c r="UW20" s="209"/>
      <c r="UX20" s="209"/>
      <c r="UY20" s="209"/>
      <c r="UZ20" s="209"/>
      <c r="VA20" s="209"/>
      <c r="VB20" s="209"/>
      <c r="VC20" s="209"/>
      <c r="VD20" s="209"/>
      <c r="VE20" s="209"/>
      <c r="VF20" s="209"/>
      <c r="VG20" s="209"/>
      <c r="VH20" s="209"/>
      <c r="VI20" s="209"/>
      <c r="VJ20" s="209"/>
      <c r="VK20" s="209"/>
      <c r="VL20" s="209"/>
      <c r="VM20" s="209"/>
      <c r="VN20" s="209"/>
      <c r="VO20" s="209"/>
      <c r="VP20" s="209"/>
      <c r="VQ20" s="209"/>
      <c r="VR20" s="209"/>
      <c r="VS20" s="209"/>
      <c r="VT20" s="209"/>
      <c r="VU20" s="209"/>
      <c r="VV20" s="209"/>
      <c r="VW20" s="209"/>
      <c r="VX20" s="209"/>
      <c r="VY20" s="209"/>
      <c r="VZ20" s="209"/>
      <c r="WA20" s="209"/>
      <c r="WB20" s="209"/>
      <c r="WC20" s="209"/>
      <c r="WD20" s="209"/>
      <c r="WE20" s="209"/>
      <c r="WF20" s="209"/>
      <c r="WG20" s="209"/>
      <c r="WH20" s="209"/>
      <c r="WI20" s="209"/>
      <c r="WJ20" s="209"/>
      <c r="WK20" s="209"/>
      <c r="WL20" s="209"/>
      <c r="WM20" s="209"/>
      <c r="WN20" s="209"/>
      <c r="WO20" s="209"/>
      <c r="WP20" s="209"/>
      <c r="WQ20" s="209"/>
      <c r="WR20" s="209"/>
      <c r="WS20" s="209"/>
      <c r="WT20" s="209"/>
      <c r="WU20" s="209"/>
      <c r="WV20" s="209"/>
      <c r="WW20" s="209"/>
      <c r="WX20" s="209"/>
      <c r="WY20" s="209"/>
      <c r="WZ20" s="209"/>
      <c r="XA20" s="209"/>
      <c r="XB20" s="209"/>
      <c r="XC20" s="209"/>
      <c r="XD20" s="209"/>
      <c r="XE20" s="209"/>
      <c r="XF20" s="209"/>
      <c r="XG20" s="209"/>
      <c r="XH20" s="209"/>
      <c r="XI20" s="209"/>
      <c r="XJ20" s="209"/>
      <c r="XK20" s="209"/>
      <c r="XL20" s="209"/>
      <c r="XM20" s="209"/>
      <c r="XN20" s="209"/>
      <c r="XO20" s="209"/>
      <c r="XP20" s="209"/>
      <c r="XQ20" s="209"/>
      <c r="XR20" s="209"/>
      <c r="XS20" s="209"/>
      <c r="XT20" s="209"/>
      <c r="XU20" s="209"/>
      <c r="XV20" s="209"/>
      <c r="XW20" s="209"/>
      <c r="XX20" s="209"/>
      <c r="XY20" s="209"/>
      <c r="XZ20" s="209"/>
      <c r="YA20" s="209"/>
      <c r="YB20" s="209"/>
      <c r="YC20" s="209"/>
      <c r="YD20" s="209"/>
      <c r="YE20" s="209"/>
      <c r="YF20" s="209"/>
      <c r="YG20" s="209"/>
      <c r="YH20" s="209"/>
      <c r="YI20" s="209"/>
      <c r="YJ20" s="209"/>
      <c r="YK20" s="209"/>
      <c r="YL20" s="209"/>
      <c r="YM20" s="209"/>
      <c r="YN20" s="209"/>
      <c r="YO20" s="209"/>
      <c r="YP20" s="209"/>
      <c r="YQ20" s="209"/>
      <c r="YR20" s="209"/>
      <c r="YS20" s="209"/>
      <c r="YT20" s="209"/>
      <c r="YU20" s="209"/>
      <c r="YV20" s="209"/>
      <c r="YW20" s="209"/>
      <c r="YX20" s="209"/>
      <c r="YY20" s="209"/>
      <c r="YZ20" s="209"/>
      <c r="ZA20" s="209"/>
      <c r="ZB20" s="209"/>
      <c r="ZC20" s="209"/>
      <c r="ZD20" s="209"/>
      <c r="ZE20" s="209"/>
      <c r="ZF20" s="209"/>
      <c r="ZG20" s="209"/>
      <c r="ZH20" s="209"/>
      <c r="ZI20" s="209"/>
      <c r="ZJ20" s="209"/>
      <c r="ZK20" s="209"/>
      <c r="ZL20" s="209"/>
      <c r="ZM20" s="209"/>
      <c r="ZN20" s="209"/>
      <c r="ZO20" s="209"/>
      <c r="ZP20" s="209"/>
      <c r="ZQ20" s="209"/>
      <c r="ZR20" s="209"/>
      <c r="ZS20" s="209"/>
      <c r="ZT20" s="209"/>
      <c r="ZU20" s="209"/>
      <c r="ZV20" s="209"/>
      <c r="ZW20" s="209"/>
      <c r="ZX20" s="209"/>
      <c r="ZY20" s="209"/>
      <c r="ZZ20" s="209"/>
      <c r="AAA20" s="209"/>
      <c r="AAB20" s="209"/>
      <c r="AAC20" s="209"/>
      <c r="AAD20" s="209"/>
      <c r="AAE20" s="209"/>
      <c r="AAF20" s="209"/>
      <c r="AAG20" s="209"/>
      <c r="AAH20" s="209"/>
      <c r="AAI20" s="209"/>
      <c r="AAJ20" s="209"/>
      <c r="AAK20" s="209"/>
      <c r="AAL20" s="209"/>
      <c r="AAM20" s="209"/>
      <c r="AAN20" s="209"/>
      <c r="AAO20" s="209"/>
      <c r="AAP20" s="209"/>
      <c r="AAQ20" s="209"/>
      <c r="AAR20" s="209"/>
      <c r="AAS20" s="209"/>
      <c r="AAT20" s="209"/>
      <c r="AAU20" s="209"/>
      <c r="AAV20" s="209"/>
      <c r="AAW20" s="209"/>
      <c r="AAX20" s="209"/>
      <c r="AAY20" s="209"/>
      <c r="AAZ20" s="209"/>
      <c r="ABA20" s="209"/>
      <c r="ABB20" s="209"/>
      <c r="ABC20" s="209"/>
      <c r="ABD20" s="209"/>
      <c r="ABE20" s="209"/>
      <c r="ABF20" s="209"/>
      <c r="ABG20" s="209"/>
      <c r="ABH20" s="209"/>
      <c r="ABI20" s="209"/>
      <c r="ABJ20" s="209"/>
      <c r="ABK20" s="209"/>
      <c r="ABL20" s="209"/>
      <c r="ABM20" s="209"/>
      <c r="ABN20" s="209"/>
      <c r="ABO20" s="209"/>
      <c r="ABP20" s="209"/>
      <c r="ABQ20" s="209"/>
      <c r="ABR20" s="209"/>
      <c r="ABS20" s="209"/>
      <c r="ABT20" s="209"/>
      <c r="ABU20" s="209"/>
      <c r="ABV20" s="209"/>
      <c r="ABW20" s="209"/>
      <c r="ABX20" s="209"/>
      <c r="ABY20" s="209"/>
      <c r="ABZ20" s="209"/>
      <c r="ACA20" s="209"/>
      <c r="ACB20" s="209"/>
      <c r="ACC20" s="209"/>
      <c r="ACD20" s="209"/>
      <c r="ACE20" s="209"/>
      <c r="ACF20" s="209"/>
      <c r="ACG20" s="209"/>
      <c r="ACH20" s="209"/>
      <c r="ACI20" s="209"/>
      <c r="ACJ20" s="209"/>
      <c r="ACK20" s="209"/>
      <c r="ACL20" s="209"/>
      <c r="ACM20" s="209"/>
      <c r="ACN20" s="209"/>
      <c r="ACO20" s="209"/>
      <c r="ACP20" s="209"/>
      <c r="ACQ20" s="209"/>
      <c r="ACR20" s="209"/>
      <c r="ACS20" s="209"/>
      <c r="ACT20" s="209"/>
      <c r="ACU20" s="209"/>
      <c r="ACV20" s="209"/>
      <c r="ACW20" s="209"/>
      <c r="ACX20" s="209"/>
      <c r="ACY20" s="209"/>
      <c r="ACZ20" s="209"/>
      <c r="ADA20" s="209"/>
      <c r="ADB20" s="209"/>
      <c r="ADC20" s="209"/>
      <c r="ADD20" s="209"/>
      <c r="ADE20" s="209"/>
      <c r="ADF20" s="209"/>
      <c r="ADG20" s="209"/>
      <c r="ADH20" s="209"/>
      <c r="ADI20" s="209"/>
      <c r="ADJ20" s="209"/>
      <c r="ADK20" s="209"/>
      <c r="ADL20" s="209"/>
      <c r="ADM20" s="209"/>
      <c r="ADN20" s="209"/>
      <c r="ADO20" s="209"/>
      <c r="ADP20" s="209"/>
      <c r="ADQ20" s="209"/>
      <c r="ADR20" s="209"/>
      <c r="ADS20" s="209"/>
      <c r="ADT20" s="209"/>
      <c r="ADU20" s="209"/>
      <c r="ADV20" s="209"/>
      <c r="ADW20" s="209"/>
      <c r="ADX20" s="209"/>
      <c r="ADY20" s="209"/>
      <c r="ADZ20" s="209"/>
      <c r="AEA20" s="209"/>
      <c r="AEB20" s="209"/>
      <c r="AEC20" s="209"/>
      <c r="AED20" s="209"/>
      <c r="AEE20" s="209"/>
      <c r="AEF20" s="209"/>
      <c r="AEG20" s="209"/>
      <c r="AEH20" s="209"/>
      <c r="AEI20" s="209"/>
      <c r="AEJ20" s="209"/>
      <c r="AEK20" s="209"/>
      <c r="AEL20" s="209"/>
      <c r="AEM20" s="209"/>
      <c r="AEN20" s="209"/>
      <c r="AEO20" s="209"/>
      <c r="AEP20" s="209"/>
      <c r="AEQ20" s="209"/>
      <c r="AER20" s="209"/>
      <c r="AES20" s="209"/>
      <c r="AET20" s="209"/>
      <c r="AEU20" s="209"/>
      <c r="AEV20" s="209"/>
      <c r="AEW20" s="209"/>
      <c r="AEX20" s="209"/>
      <c r="AEY20" s="209"/>
      <c r="AEZ20" s="209"/>
      <c r="AFA20" s="209"/>
      <c r="AFB20" s="209"/>
      <c r="AFC20" s="209"/>
      <c r="AFD20" s="209"/>
      <c r="AFE20" s="209"/>
      <c r="AFF20" s="209"/>
      <c r="AFG20" s="209"/>
      <c r="AFH20" s="209"/>
      <c r="AFI20" s="209"/>
      <c r="AFJ20" s="209"/>
      <c r="AFK20" s="209"/>
      <c r="AFL20" s="209"/>
      <c r="AFM20" s="209"/>
      <c r="AFN20" s="209"/>
      <c r="AFO20" s="209"/>
      <c r="AFP20" s="209"/>
      <c r="AFQ20" s="209"/>
      <c r="AFR20" s="209"/>
      <c r="AFS20" s="209"/>
      <c r="AFT20" s="209"/>
      <c r="AFU20" s="209"/>
      <c r="AFV20" s="209"/>
      <c r="AFW20" s="209"/>
      <c r="AFX20" s="209"/>
      <c r="AFY20" s="209"/>
      <c r="AFZ20" s="209"/>
      <c r="AGA20" s="209"/>
      <c r="AGB20" s="209"/>
      <c r="AGC20" s="209"/>
      <c r="AGD20" s="209"/>
      <c r="AGE20" s="209"/>
      <c r="AGF20" s="209"/>
      <c r="AGG20" s="209"/>
      <c r="AGH20" s="209"/>
      <c r="AGI20" s="209"/>
      <c r="AGJ20" s="209"/>
      <c r="AGK20" s="209"/>
      <c r="AGL20" s="209"/>
      <c r="AGM20" s="209"/>
      <c r="AGN20" s="209"/>
      <c r="AGO20" s="209"/>
      <c r="AGP20" s="209"/>
      <c r="AGQ20" s="209"/>
      <c r="AGR20" s="209"/>
      <c r="AGS20" s="209"/>
      <c r="AGT20" s="209"/>
      <c r="AGU20" s="209"/>
      <c r="AGV20" s="209"/>
      <c r="AGW20" s="209"/>
      <c r="AGX20" s="209"/>
      <c r="AGY20" s="209"/>
      <c r="AGZ20" s="209"/>
      <c r="AHA20" s="209"/>
      <c r="AHB20" s="209"/>
      <c r="AHC20" s="209"/>
      <c r="AHD20" s="209"/>
      <c r="AHE20" s="209"/>
      <c r="AHF20" s="209"/>
      <c r="AHG20" s="209"/>
      <c r="AHH20" s="209"/>
      <c r="AHI20" s="209"/>
      <c r="AHJ20" s="209"/>
      <c r="AHK20" s="209"/>
      <c r="AHL20" s="209"/>
      <c r="AHM20" s="209"/>
      <c r="AHN20" s="209"/>
      <c r="AHO20" s="209"/>
      <c r="AHP20" s="209"/>
      <c r="AHQ20" s="209"/>
      <c r="AHR20" s="209"/>
      <c r="AHS20" s="209"/>
      <c r="AHT20" s="209"/>
      <c r="AHU20" s="209"/>
      <c r="AHV20" s="209"/>
      <c r="AHW20" s="209"/>
      <c r="AHX20" s="209"/>
      <c r="AHY20" s="209"/>
      <c r="AHZ20" s="209"/>
      <c r="AIA20" s="209"/>
      <c r="AIB20" s="209"/>
      <c r="AIC20" s="209"/>
      <c r="AID20" s="209"/>
      <c r="AIE20" s="209"/>
      <c r="AIF20" s="209"/>
      <c r="AIG20" s="209"/>
      <c r="AIH20" s="209"/>
      <c r="AII20" s="209"/>
      <c r="AIJ20" s="209"/>
      <c r="AIK20" s="209"/>
      <c r="AIL20" s="209"/>
      <c r="AIM20" s="209"/>
      <c r="AIN20" s="209"/>
      <c r="AIO20" s="209"/>
      <c r="AIP20" s="209"/>
      <c r="AIQ20" s="209"/>
      <c r="AIR20" s="209"/>
      <c r="AIS20" s="209"/>
      <c r="AIT20" s="209"/>
      <c r="AIU20" s="209"/>
      <c r="AIV20" s="209"/>
      <c r="AIW20" s="209"/>
      <c r="AIX20" s="209"/>
      <c r="AIY20" s="209"/>
      <c r="AIZ20" s="209"/>
      <c r="AJA20" s="209"/>
      <c r="AJB20" s="209"/>
      <c r="AJC20" s="209"/>
      <c r="AJD20" s="209"/>
      <c r="AJE20" s="209"/>
      <c r="AJF20" s="209"/>
      <c r="AJG20" s="209"/>
      <c r="AJH20" s="209"/>
      <c r="AJI20" s="209"/>
      <c r="AJJ20" s="209"/>
      <c r="AJK20" s="209"/>
      <c r="AJL20" s="209"/>
      <c r="AJM20" s="209"/>
      <c r="AJN20" s="209"/>
      <c r="AJO20" s="209"/>
      <c r="AJP20" s="209"/>
      <c r="AJQ20" s="209"/>
      <c r="AJR20" s="209"/>
      <c r="AJS20" s="209"/>
      <c r="AJT20" s="209"/>
      <c r="AJU20" s="209"/>
      <c r="AJV20" s="209"/>
      <c r="AJW20" s="209"/>
      <c r="AJX20" s="209"/>
      <c r="AJY20" s="209"/>
      <c r="AJZ20" s="209"/>
      <c r="AKA20" s="209"/>
      <c r="AKB20" s="209"/>
      <c r="AKC20" s="209"/>
      <c r="AKD20" s="209"/>
      <c r="AKE20" s="209"/>
      <c r="AKF20" s="209"/>
      <c r="AKG20" s="209"/>
      <c r="AKH20" s="209"/>
      <c r="AKI20" s="209"/>
      <c r="AKJ20" s="209"/>
      <c r="AKK20" s="209"/>
      <c r="AKL20" s="209"/>
      <c r="AKM20" s="209"/>
      <c r="AKN20" s="209"/>
      <c r="AKO20" s="209"/>
      <c r="AKP20" s="209"/>
      <c r="AKQ20" s="209"/>
      <c r="AKR20" s="209"/>
      <c r="AKS20" s="209"/>
      <c r="AKT20" s="209"/>
      <c r="AKU20" s="209"/>
      <c r="AKV20" s="209"/>
      <c r="AKW20" s="209"/>
      <c r="AKX20" s="209"/>
      <c r="AKY20" s="209"/>
      <c r="AKZ20" s="209"/>
      <c r="ALA20" s="209"/>
      <c r="ALB20" s="209"/>
      <c r="ALC20" s="209"/>
      <c r="ALD20" s="209"/>
      <c r="ALE20" s="209"/>
      <c r="ALF20" s="209"/>
      <c r="ALG20" s="209"/>
      <c r="ALH20" s="209"/>
      <c r="ALI20" s="209"/>
      <c r="ALJ20" s="209"/>
      <c r="ALK20" s="209"/>
      <c r="ALL20" s="209"/>
      <c r="ALM20" s="209"/>
      <c r="ALN20" s="209"/>
      <c r="ALO20" s="209"/>
      <c r="ALP20" s="209"/>
      <c r="ALQ20" s="209"/>
      <c r="ALR20" s="209"/>
      <c r="ALS20" s="209"/>
      <c r="ALT20" s="209"/>
      <c r="ALU20" s="209"/>
      <c r="ALV20" s="209"/>
      <c r="ALW20" s="209"/>
      <c r="ALX20" s="209"/>
      <c r="ALY20" s="209"/>
      <c r="ALZ20" s="209"/>
      <c r="AMA20" s="209"/>
      <c r="AMB20" s="209"/>
      <c r="AMC20" s="209"/>
      <c r="AMD20" s="209"/>
      <c r="AME20" s="209"/>
      <c r="AMF20" s="209"/>
      <c r="AMG20" s="209"/>
      <c r="AMH20" s="209"/>
      <c r="AMI20" s="209"/>
      <c r="AMJ20" s="209"/>
      <c r="AMK20" s="209"/>
      <c r="AML20" s="209"/>
      <c r="AMM20" s="209"/>
      <c r="AMN20" s="209"/>
      <c r="AMO20" s="209"/>
      <c r="AMP20" s="209"/>
      <c r="AMQ20" s="209"/>
      <c r="AMR20" s="209"/>
      <c r="AMS20" s="209"/>
      <c r="AMT20" s="209"/>
      <c r="AMU20" s="209"/>
      <c r="AMV20" s="209"/>
      <c r="AMW20" s="209"/>
      <c r="AMX20" s="209"/>
      <c r="AMY20" s="209"/>
      <c r="AMZ20" s="209"/>
      <c r="ANA20" s="209"/>
      <c r="ANB20" s="209"/>
      <c r="ANC20" s="209"/>
      <c r="AND20" s="209"/>
      <c r="ANE20" s="209"/>
      <c r="ANF20" s="209"/>
      <c r="ANG20" s="209"/>
      <c r="ANH20" s="209"/>
      <c r="ANI20" s="209"/>
      <c r="ANJ20" s="209"/>
      <c r="ANK20" s="209"/>
      <c r="ANL20" s="209"/>
      <c r="ANM20" s="209"/>
      <c r="ANN20" s="209"/>
      <c r="ANO20" s="209"/>
      <c r="ANP20" s="209"/>
      <c r="ANQ20" s="209"/>
      <c r="ANR20" s="209"/>
      <c r="ANS20" s="209"/>
      <c r="ANT20" s="209"/>
      <c r="ANU20" s="209"/>
      <c r="ANV20" s="209"/>
      <c r="ANW20" s="209"/>
      <c r="ANX20" s="209"/>
      <c r="ANY20" s="209"/>
      <c r="ANZ20" s="209"/>
      <c r="AOA20" s="209"/>
      <c r="AOB20" s="209"/>
      <c r="AOC20" s="209"/>
      <c r="AOD20" s="209"/>
      <c r="AOE20" s="209"/>
      <c r="AOF20" s="209"/>
      <c r="AOG20" s="209"/>
      <c r="AOH20" s="209"/>
      <c r="AOI20" s="209"/>
      <c r="AOJ20" s="209"/>
      <c r="AOK20" s="209"/>
      <c r="AOL20" s="209"/>
      <c r="AOM20" s="209"/>
      <c r="AON20" s="209"/>
      <c r="AOO20" s="209"/>
      <c r="AOP20" s="209"/>
      <c r="AOQ20" s="209"/>
      <c r="AOR20" s="209"/>
      <c r="AOS20" s="209"/>
      <c r="AOT20" s="209"/>
      <c r="AOU20" s="209"/>
      <c r="AOV20" s="209"/>
      <c r="AOW20" s="209"/>
      <c r="AOX20" s="209"/>
      <c r="AOY20" s="209"/>
      <c r="AOZ20" s="209"/>
      <c r="APA20" s="209"/>
      <c r="APB20" s="209"/>
      <c r="APC20" s="209"/>
      <c r="APD20" s="209"/>
      <c r="APE20" s="209"/>
      <c r="APF20" s="209"/>
      <c r="APG20" s="209"/>
      <c r="APH20" s="209"/>
      <c r="API20" s="209"/>
      <c r="APJ20" s="209"/>
      <c r="APK20" s="209"/>
      <c r="APL20" s="209"/>
      <c r="APM20" s="209"/>
      <c r="APN20" s="209"/>
      <c r="APO20" s="209"/>
      <c r="APP20" s="209"/>
      <c r="APQ20" s="209"/>
      <c r="APR20" s="209"/>
      <c r="APS20" s="209"/>
      <c r="APT20" s="209"/>
      <c r="APU20" s="209"/>
      <c r="APV20" s="209"/>
      <c r="APW20" s="209"/>
      <c r="APX20" s="209"/>
      <c r="APY20" s="209"/>
      <c r="APZ20" s="209"/>
      <c r="AQA20" s="209"/>
      <c r="AQB20" s="209"/>
      <c r="AQC20" s="209"/>
      <c r="AQD20" s="209"/>
      <c r="AQE20" s="209"/>
      <c r="AQF20" s="209"/>
      <c r="AQG20" s="209"/>
      <c r="AQH20" s="209"/>
      <c r="AQI20" s="209"/>
      <c r="AQJ20" s="209"/>
      <c r="AQK20" s="209"/>
      <c r="AQL20" s="209"/>
      <c r="AQM20" s="209"/>
      <c r="AQN20" s="209"/>
      <c r="AQO20" s="209"/>
      <c r="AQP20" s="209"/>
      <c r="AQQ20" s="209"/>
      <c r="AQR20" s="209"/>
      <c r="AQS20" s="209"/>
      <c r="AQT20" s="209"/>
      <c r="AQU20" s="209"/>
      <c r="AQV20" s="209"/>
      <c r="AQW20" s="209"/>
      <c r="AQX20" s="209"/>
      <c r="AQY20" s="209"/>
      <c r="AQZ20" s="209"/>
      <c r="ARA20" s="209"/>
      <c r="ARB20" s="209"/>
      <c r="ARC20" s="209"/>
      <c r="ARD20" s="209"/>
      <c r="ARE20" s="209"/>
      <c r="ARF20" s="209"/>
      <c r="ARG20" s="209"/>
      <c r="ARH20" s="209"/>
      <c r="ARI20" s="209"/>
      <c r="ARJ20" s="209"/>
      <c r="ARK20" s="209"/>
      <c r="ARL20" s="209"/>
      <c r="ARM20" s="209"/>
      <c r="ARN20" s="209"/>
      <c r="ARO20" s="209"/>
      <c r="ARP20" s="209"/>
      <c r="ARQ20" s="209"/>
      <c r="ARR20" s="209"/>
      <c r="ARS20" s="209"/>
      <c r="ART20" s="209"/>
      <c r="ARU20" s="209"/>
      <c r="ARV20" s="209"/>
      <c r="ARW20" s="209"/>
      <c r="ARX20" s="209"/>
      <c r="ARY20" s="209"/>
      <c r="ARZ20" s="209"/>
      <c r="ASA20" s="209"/>
      <c r="ASB20" s="209"/>
      <c r="ASC20" s="209"/>
      <c r="ASD20" s="209"/>
      <c r="ASE20" s="209"/>
      <c r="ASF20" s="209"/>
      <c r="ASG20" s="209"/>
      <c r="ASH20" s="209"/>
      <c r="ASI20" s="209"/>
      <c r="ASJ20" s="209"/>
      <c r="ASK20" s="209"/>
      <c r="ASL20" s="209"/>
      <c r="ASM20" s="209"/>
      <c r="ASN20" s="209"/>
      <c r="ASO20" s="209"/>
      <c r="ASP20" s="209"/>
      <c r="ASQ20" s="209"/>
      <c r="ASR20" s="209"/>
      <c r="ASS20" s="209"/>
      <c r="AST20" s="209"/>
      <c r="ASU20" s="209"/>
      <c r="ASV20" s="209"/>
      <c r="ASW20" s="209"/>
      <c r="ASX20" s="209"/>
      <c r="ASY20" s="209"/>
      <c r="ASZ20" s="209"/>
      <c r="ATA20" s="209"/>
      <c r="ATB20" s="209"/>
      <c r="ATC20" s="209"/>
      <c r="ATD20" s="209"/>
      <c r="ATE20" s="209"/>
      <c r="ATF20" s="209"/>
      <c r="ATG20" s="209"/>
      <c r="ATH20" s="209"/>
      <c r="ATI20" s="209"/>
      <c r="ATJ20" s="209"/>
      <c r="ATK20" s="209"/>
      <c r="ATL20" s="209"/>
      <c r="ATM20" s="209"/>
      <c r="ATN20" s="209"/>
      <c r="ATO20" s="209"/>
      <c r="ATP20" s="209"/>
      <c r="ATQ20" s="209"/>
      <c r="ATR20" s="209"/>
      <c r="ATS20" s="209"/>
      <c r="ATT20" s="209"/>
      <c r="ATU20" s="209"/>
      <c r="ATV20" s="209"/>
      <c r="ATW20" s="209"/>
      <c r="ATX20" s="209"/>
      <c r="ATY20" s="209"/>
      <c r="ATZ20" s="209"/>
      <c r="AUA20" s="209"/>
      <c r="AUB20" s="209"/>
      <c r="AUC20" s="209"/>
      <c r="AUD20" s="209"/>
      <c r="AUE20" s="209"/>
      <c r="AUF20" s="209"/>
      <c r="AUG20" s="209"/>
      <c r="AUH20" s="209"/>
      <c r="AUI20" s="209"/>
      <c r="AUJ20" s="209"/>
      <c r="AUK20" s="209"/>
      <c r="AUL20" s="209"/>
      <c r="AUM20" s="209"/>
      <c r="AUN20" s="209"/>
      <c r="AUO20" s="209"/>
      <c r="AUP20" s="209"/>
      <c r="AUQ20" s="209"/>
      <c r="AUR20" s="209"/>
      <c r="AUS20" s="209"/>
      <c r="AUT20" s="209"/>
      <c r="AUU20" s="209"/>
      <c r="AUV20" s="209"/>
      <c r="AUW20" s="209"/>
      <c r="AUX20" s="209"/>
      <c r="AUY20" s="209"/>
      <c r="AUZ20" s="209"/>
      <c r="AVA20" s="209"/>
      <c r="AVB20" s="209"/>
      <c r="AVC20" s="209"/>
      <c r="AVD20" s="209"/>
      <c r="AVE20" s="209"/>
      <c r="AVF20" s="209"/>
      <c r="AVG20" s="209"/>
      <c r="AVH20" s="209"/>
      <c r="AVI20" s="209"/>
      <c r="AVJ20" s="209"/>
      <c r="AVK20" s="209"/>
      <c r="AVL20" s="209"/>
      <c r="AVM20" s="209"/>
      <c r="AVN20" s="209"/>
      <c r="AVO20" s="209"/>
      <c r="AVP20" s="209"/>
      <c r="AVQ20" s="209"/>
      <c r="AVR20" s="209"/>
      <c r="AVS20" s="209"/>
      <c r="AVT20" s="209"/>
      <c r="AVU20" s="209"/>
      <c r="AVV20" s="209"/>
      <c r="AVW20" s="209"/>
      <c r="AVX20" s="209"/>
      <c r="AVY20" s="209"/>
      <c r="AVZ20" s="209"/>
      <c r="AWA20" s="209"/>
      <c r="AWB20" s="209"/>
      <c r="AWC20" s="209"/>
      <c r="AWD20" s="209"/>
      <c r="AWE20" s="209"/>
      <c r="AWF20" s="209"/>
      <c r="AWG20" s="209"/>
      <c r="AWH20" s="209"/>
      <c r="AWI20" s="209"/>
      <c r="AWJ20" s="209"/>
      <c r="AWK20" s="209"/>
      <c r="AWL20" s="209"/>
      <c r="AWM20" s="209"/>
      <c r="AWN20" s="209"/>
      <c r="AWO20" s="209"/>
      <c r="AWP20" s="209"/>
      <c r="AWQ20" s="209"/>
      <c r="AWR20" s="209"/>
      <c r="AWS20" s="209"/>
      <c r="AWT20" s="209"/>
      <c r="AWU20" s="209"/>
      <c r="AWV20" s="209"/>
      <c r="AWW20" s="209"/>
      <c r="AWX20" s="209"/>
      <c r="AWY20" s="209"/>
      <c r="AWZ20" s="209"/>
      <c r="AXA20" s="209"/>
      <c r="AXB20" s="209"/>
      <c r="AXC20" s="209"/>
      <c r="AXD20" s="209"/>
      <c r="AXE20" s="209"/>
      <c r="AXF20" s="209"/>
      <c r="AXG20" s="209"/>
      <c r="AXH20" s="209"/>
      <c r="AXI20" s="209"/>
      <c r="AXJ20" s="209"/>
      <c r="AXK20" s="209"/>
      <c r="AXL20" s="209"/>
      <c r="AXM20" s="209"/>
      <c r="AXN20" s="209"/>
      <c r="AXO20" s="209"/>
      <c r="AXP20" s="209"/>
      <c r="AXQ20" s="209"/>
      <c r="AXR20" s="209"/>
      <c r="AXS20" s="209"/>
      <c r="AXT20" s="209"/>
      <c r="AXU20" s="209"/>
      <c r="AXV20" s="209"/>
      <c r="AXW20" s="209"/>
      <c r="AXX20" s="209"/>
      <c r="AXY20" s="209"/>
      <c r="AXZ20" s="209"/>
      <c r="AYA20" s="209"/>
      <c r="AYB20" s="209"/>
      <c r="AYC20" s="209"/>
      <c r="AYD20" s="209"/>
      <c r="AYE20" s="209"/>
      <c r="AYF20" s="209"/>
      <c r="AYG20" s="209"/>
      <c r="AYH20" s="209"/>
      <c r="AYI20" s="209"/>
      <c r="AYJ20" s="209"/>
      <c r="AYK20" s="209"/>
      <c r="AYL20" s="209"/>
      <c r="AYM20" s="209"/>
      <c r="AYN20" s="209"/>
      <c r="AYO20" s="209"/>
      <c r="AYP20" s="209"/>
      <c r="AYQ20" s="209"/>
      <c r="AYR20" s="209"/>
      <c r="AYS20" s="209"/>
      <c r="AYT20" s="209"/>
      <c r="AYU20" s="209"/>
      <c r="AYV20" s="209"/>
      <c r="AYW20" s="209"/>
      <c r="AYX20" s="209"/>
      <c r="AYY20" s="209"/>
      <c r="AYZ20" s="209"/>
      <c r="AZA20" s="209"/>
      <c r="AZB20" s="209"/>
      <c r="AZC20" s="209"/>
      <c r="AZD20" s="209"/>
      <c r="AZE20" s="209"/>
      <c r="AZF20" s="209"/>
      <c r="AZG20" s="209"/>
      <c r="AZH20" s="209"/>
      <c r="AZI20" s="209"/>
      <c r="AZJ20" s="209"/>
      <c r="AZK20" s="209"/>
      <c r="AZL20" s="209"/>
      <c r="AZM20" s="209"/>
      <c r="AZN20" s="209"/>
      <c r="AZO20" s="209"/>
      <c r="AZP20" s="209"/>
      <c r="AZQ20" s="209"/>
      <c r="AZR20" s="209"/>
      <c r="AZS20" s="209"/>
      <c r="AZT20" s="209"/>
      <c r="AZU20" s="209"/>
      <c r="AZV20" s="209"/>
      <c r="AZW20" s="209"/>
      <c r="AZX20" s="209"/>
      <c r="AZY20" s="209"/>
      <c r="AZZ20" s="209"/>
      <c r="BAA20" s="209"/>
      <c r="BAB20" s="209"/>
      <c r="BAC20" s="209"/>
      <c r="BAD20" s="209"/>
      <c r="BAE20" s="209"/>
      <c r="BAF20" s="209"/>
      <c r="BAG20" s="209"/>
      <c r="BAH20" s="209"/>
      <c r="BAI20" s="209"/>
      <c r="BAJ20" s="209"/>
      <c r="BAK20" s="209"/>
      <c r="BAL20" s="209"/>
      <c r="BAM20" s="209"/>
      <c r="BAN20" s="209"/>
      <c r="BAO20" s="209"/>
      <c r="BAP20" s="209"/>
      <c r="BAQ20" s="209"/>
      <c r="BAR20" s="209"/>
      <c r="BAS20" s="209"/>
      <c r="BAT20" s="209"/>
      <c r="BAU20" s="209"/>
      <c r="BAV20" s="209"/>
      <c r="BAW20" s="209"/>
      <c r="BAX20" s="209"/>
      <c r="BAY20" s="209"/>
      <c r="BAZ20" s="209"/>
      <c r="BBA20" s="209"/>
      <c r="BBB20" s="209"/>
      <c r="BBC20" s="209"/>
      <c r="BBD20" s="209"/>
      <c r="BBE20" s="209"/>
      <c r="BBF20" s="209"/>
      <c r="BBG20" s="209"/>
      <c r="BBH20" s="209"/>
      <c r="BBI20" s="209"/>
      <c r="BBJ20" s="209"/>
      <c r="BBK20" s="209"/>
      <c r="BBL20" s="209"/>
      <c r="BBM20" s="209"/>
      <c r="BBN20" s="209"/>
      <c r="BBO20" s="209"/>
      <c r="BBP20" s="209"/>
      <c r="BBQ20" s="209"/>
      <c r="BBR20" s="209"/>
      <c r="BBS20" s="209"/>
      <c r="BBT20" s="209"/>
      <c r="BBU20" s="209"/>
      <c r="BBV20" s="209"/>
      <c r="BBW20" s="209"/>
      <c r="BBX20" s="209"/>
      <c r="BBY20" s="209"/>
      <c r="BBZ20" s="209"/>
      <c r="BCA20" s="209"/>
      <c r="BCB20" s="209"/>
      <c r="BCC20" s="209"/>
      <c r="BCD20" s="209"/>
      <c r="BCE20" s="209"/>
      <c r="BCF20" s="209"/>
      <c r="BCG20" s="209"/>
      <c r="BCH20" s="209"/>
      <c r="BCI20" s="209"/>
      <c r="BCJ20" s="209"/>
      <c r="BCK20" s="209"/>
      <c r="BCL20" s="209"/>
      <c r="BCM20" s="209"/>
      <c r="BCN20" s="209"/>
      <c r="BCO20" s="209"/>
      <c r="BCP20" s="209"/>
      <c r="BCQ20" s="209"/>
      <c r="BCR20" s="209"/>
      <c r="BCS20" s="209"/>
      <c r="BCT20" s="209"/>
      <c r="BCU20" s="209"/>
      <c r="BCV20" s="209"/>
      <c r="BCW20" s="209"/>
      <c r="BCX20" s="209"/>
      <c r="BCY20" s="209"/>
      <c r="BCZ20" s="209"/>
      <c r="BDA20" s="209"/>
      <c r="BDB20" s="209"/>
      <c r="BDC20" s="209"/>
      <c r="BDD20" s="209"/>
      <c r="BDE20" s="209"/>
      <c r="BDF20" s="209"/>
      <c r="BDG20" s="209"/>
      <c r="BDH20" s="209"/>
      <c r="BDI20" s="209"/>
      <c r="BDJ20" s="209"/>
      <c r="BDK20" s="209"/>
      <c r="BDL20" s="209"/>
      <c r="BDM20" s="209"/>
      <c r="BDN20" s="209"/>
      <c r="BDO20" s="209"/>
      <c r="BDP20" s="209"/>
      <c r="BDQ20" s="209"/>
      <c r="BDR20" s="209"/>
      <c r="BDS20" s="209"/>
      <c r="BDT20" s="209"/>
      <c r="BDU20" s="209"/>
      <c r="BDV20" s="209"/>
      <c r="BDW20" s="209"/>
      <c r="BDX20" s="209"/>
      <c r="BDY20" s="209"/>
      <c r="BDZ20" s="209"/>
      <c r="BEA20" s="209"/>
      <c r="BEB20" s="209"/>
      <c r="BEC20" s="209"/>
      <c r="BED20" s="209"/>
      <c r="BEE20" s="209"/>
      <c r="BEF20" s="209"/>
      <c r="BEG20" s="209"/>
      <c r="BEH20" s="209"/>
      <c r="BEI20" s="209"/>
      <c r="BEJ20" s="209"/>
      <c r="BEK20" s="209"/>
      <c r="BEL20" s="209"/>
      <c r="BEM20" s="209"/>
      <c r="BEN20" s="209"/>
      <c r="BEO20" s="209"/>
      <c r="BEP20" s="209"/>
      <c r="BEQ20" s="209"/>
      <c r="BER20" s="209"/>
      <c r="BES20" s="209"/>
      <c r="BET20" s="209"/>
      <c r="BEU20" s="209"/>
      <c r="BEV20" s="209"/>
      <c r="BEW20" s="209"/>
      <c r="BEX20" s="209"/>
      <c r="BEY20" s="209"/>
      <c r="BEZ20" s="209"/>
      <c r="BFA20" s="209"/>
      <c r="BFB20" s="209"/>
      <c r="BFC20" s="209"/>
      <c r="BFD20" s="209"/>
      <c r="BFE20" s="209"/>
      <c r="BFF20" s="209"/>
      <c r="BFG20" s="209"/>
      <c r="BFH20" s="209"/>
      <c r="BFI20" s="209"/>
      <c r="BFJ20" s="209"/>
      <c r="BFK20" s="209"/>
      <c r="BFL20" s="209"/>
      <c r="BFM20" s="209"/>
      <c r="BFN20" s="209"/>
      <c r="BFO20" s="209"/>
      <c r="BFP20" s="209"/>
      <c r="BFQ20" s="209"/>
      <c r="BFR20" s="209"/>
      <c r="BFS20" s="209"/>
      <c r="BFT20" s="209"/>
      <c r="BFU20" s="209"/>
      <c r="BFV20" s="209"/>
      <c r="BFW20" s="209"/>
      <c r="BFX20" s="209"/>
      <c r="BFY20" s="209"/>
      <c r="BFZ20" s="209"/>
      <c r="BGA20" s="209"/>
      <c r="BGB20" s="209"/>
      <c r="BGC20" s="209"/>
      <c r="BGD20" s="209"/>
      <c r="BGE20" s="209"/>
      <c r="BGF20" s="209"/>
      <c r="BGG20" s="209"/>
      <c r="BGH20" s="209"/>
      <c r="BGI20" s="209"/>
      <c r="BGJ20" s="209"/>
      <c r="BGK20" s="209"/>
      <c r="BGL20" s="209"/>
      <c r="BGM20" s="209"/>
      <c r="BGN20" s="209"/>
      <c r="BGO20" s="209"/>
      <c r="BGP20" s="209"/>
      <c r="BGQ20" s="209"/>
      <c r="BGR20" s="209"/>
      <c r="BGS20" s="209"/>
      <c r="BGT20" s="209"/>
      <c r="BGU20" s="209"/>
      <c r="BGV20" s="209"/>
      <c r="BGW20" s="209"/>
      <c r="BGX20" s="209"/>
      <c r="BGY20" s="209"/>
      <c r="BGZ20" s="209"/>
      <c r="BHA20" s="209"/>
      <c r="BHB20" s="209"/>
      <c r="BHC20" s="209"/>
      <c r="BHD20" s="209"/>
      <c r="BHE20" s="209"/>
      <c r="BHF20" s="209"/>
      <c r="BHG20" s="209"/>
      <c r="BHH20" s="209"/>
      <c r="BHI20" s="209"/>
      <c r="BHJ20" s="209"/>
      <c r="BHK20" s="209"/>
      <c r="BHL20" s="209"/>
      <c r="BHM20" s="209"/>
      <c r="BHN20" s="209"/>
      <c r="BHO20" s="209"/>
      <c r="BHP20" s="209"/>
      <c r="BHQ20" s="209"/>
      <c r="BHR20" s="209"/>
      <c r="BHS20" s="209"/>
      <c r="BHT20" s="209"/>
      <c r="BHU20" s="209"/>
      <c r="BHV20" s="209"/>
      <c r="BHW20" s="209"/>
      <c r="BHX20" s="209"/>
      <c r="BHY20" s="209"/>
      <c r="BHZ20" s="209"/>
      <c r="BIA20" s="209"/>
      <c r="BIB20" s="209"/>
      <c r="BIC20" s="209"/>
      <c r="BID20" s="209"/>
      <c r="BIE20" s="209"/>
      <c r="BIF20" s="209"/>
      <c r="BIG20" s="209"/>
      <c r="BIH20" s="209"/>
      <c r="BII20" s="209"/>
      <c r="BIJ20" s="209"/>
      <c r="BIK20" s="209"/>
      <c r="BIL20" s="209"/>
      <c r="BIM20" s="209"/>
      <c r="BIN20" s="209"/>
      <c r="BIO20" s="209"/>
      <c r="BIP20" s="209"/>
      <c r="BIQ20" s="209"/>
      <c r="BIR20" s="209"/>
      <c r="BIS20" s="209"/>
      <c r="BIT20" s="209"/>
      <c r="BIU20" s="209"/>
      <c r="BIV20" s="209"/>
      <c r="BIW20" s="209"/>
      <c r="BIX20" s="209"/>
      <c r="BIY20" s="209"/>
      <c r="BIZ20" s="209"/>
      <c r="BJA20" s="209"/>
      <c r="BJB20" s="209"/>
      <c r="BJC20" s="209"/>
      <c r="BJD20" s="209"/>
      <c r="BJE20" s="209"/>
      <c r="BJF20" s="209"/>
      <c r="BJG20" s="209"/>
      <c r="BJH20" s="209"/>
      <c r="BJI20" s="209"/>
      <c r="BJJ20" s="209"/>
      <c r="BJK20" s="209"/>
      <c r="BJL20" s="209"/>
      <c r="BJM20" s="209"/>
      <c r="BJN20" s="209"/>
      <c r="BJO20" s="209"/>
      <c r="BJP20" s="209"/>
      <c r="BJQ20" s="209"/>
      <c r="BJR20" s="209"/>
      <c r="BJS20" s="209"/>
      <c r="BJT20" s="209"/>
      <c r="BJU20" s="209"/>
      <c r="BJV20" s="209"/>
      <c r="BJW20" s="209"/>
      <c r="BJX20" s="209"/>
      <c r="BJY20" s="209"/>
      <c r="BJZ20" s="209"/>
      <c r="BKA20" s="209"/>
      <c r="BKB20" s="209"/>
      <c r="BKC20" s="209"/>
      <c r="BKD20" s="209"/>
      <c r="BKE20" s="209"/>
      <c r="BKF20" s="209"/>
      <c r="BKG20" s="209"/>
      <c r="BKH20" s="209"/>
      <c r="BKI20" s="209"/>
      <c r="BKJ20" s="209"/>
      <c r="BKK20" s="209"/>
      <c r="BKL20" s="209"/>
      <c r="BKM20" s="209"/>
      <c r="BKN20" s="209"/>
      <c r="BKO20" s="209"/>
      <c r="BKP20" s="209"/>
      <c r="BKQ20" s="209"/>
      <c r="BKR20" s="209"/>
      <c r="BKS20" s="209"/>
      <c r="BKT20" s="209"/>
      <c r="BKU20" s="209"/>
      <c r="BKV20" s="209"/>
      <c r="BKW20" s="209"/>
      <c r="BKX20" s="209"/>
      <c r="BKY20" s="209"/>
      <c r="BKZ20" s="209"/>
      <c r="BLA20" s="209"/>
      <c r="BLB20" s="209"/>
      <c r="BLC20" s="209"/>
      <c r="BLD20" s="209"/>
      <c r="BLE20" s="209"/>
      <c r="BLF20" s="209"/>
      <c r="BLG20" s="209"/>
      <c r="BLH20" s="209"/>
      <c r="BLI20" s="209"/>
      <c r="BLJ20" s="209"/>
      <c r="BLK20" s="209"/>
      <c r="BLL20" s="209"/>
      <c r="BLM20" s="209"/>
      <c r="BLN20" s="209"/>
      <c r="BLO20" s="209"/>
      <c r="BLP20" s="209"/>
      <c r="BLQ20" s="209"/>
      <c r="BLR20" s="209"/>
      <c r="BLS20" s="209"/>
      <c r="BLT20" s="209"/>
      <c r="BLU20" s="209"/>
      <c r="BLV20" s="209"/>
      <c r="BLW20" s="209"/>
      <c r="BLX20" s="209"/>
      <c r="BLY20" s="209"/>
      <c r="BLZ20" s="209"/>
      <c r="BMA20" s="209"/>
      <c r="BMB20" s="209"/>
      <c r="BMC20" s="209"/>
      <c r="BMD20" s="209"/>
      <c r="BME20" s="209"/>
      <c r="BMF20" s="209"/>
      <c r="BMG20" s="209"/>
      <c r="BMH20" s="209"/>
      <c r="BMI20" s="209"/>
      <c r="BMJ20" s="209"/>
      <c r="BMK20" s="209"/>
      <c r="BML20" s="209"/>
      <c r="BMM20" s="209"/>
      <c r="BMN20" s="209"/>
      <c r="BMO20" s="209"/>
      <c r="BMP20" s="209"/>
      <c r="BMQ20" s="209"/>
      <c r="BMR20" s="209"/>
      <c r="BMS20" s="209"/>
      <c r="BMT20" s="209"/>
      <c r="BMU20" s="209"/>
      <c r="BMV20" s="209"/>
      <c r="BMW20" s="209"/>
      <c r="BMX20" s="209"/>
      <c r="BMY20" s="209"/>
      <c r="BMZ20" s="209"/>
      <c r="BNA20" s="209"/>
      <c r="BNB20" s="209"/>
      <c r="BNC20" s="209"/>
      <c r="BND20" s="209"/>
      <c r="BNE20" s="209"/>
      <c r="BNF20" s="209"/>
      <c r="BNG20" s="209"/>
      <c r="BNH20" s="209"/>
      <c r="BNI20" s="209"/>
      <c r="BNJ20" s="209"/>
      <c r="BNK20" s="209"/>
      <c r="BNL20" s="209"/>
      <c r="BNM20" s="209"/>
      <c r="BNN20" s="209"/>
      <c r="BNO20" s="209"/>
      <c r="BNP20" s="209"/>
      <c r="BNQ20" s="209"/>
      <c r="BNR20" s="209"/>
      <c r="BNS20" s="209"/>
      <c r="BNT20" s="209"/>
      <c r="BNU20" s="209"/>
      <c r="BNV20" s="209"/>
      <c r="BNW20" s="209"/>
      <c r="BNX20" s="209"/>
      <c r="BNY20" s="209"/>
      <c r="BNZ20" s="209"/>
      <c r="BOA20" s="209"/>
      <c r="BOB20" s="209"/>
      <c r="BOC20" s="209"/>
      <c r="BOD20" s="209"/>
      <c r="BOE20" s="209"/>
      <c r="BOF20" s="209"/>
      <c r="BOG20" s="209"/>
      <c r="BOH20" s="209"/>
      <c r="BOI20" s="209"/>
      <c r="BOJ20" s="209"/>
      <c r="BOK20" s="209"/>
      <c r="BOL20" s="209"/>
      <c r="BOM20" s="209"/>
      <c r="BON20" s="209"/>
      <c r="BOO20" s="209"/>
      <c r="BOP20" s="209"/>
      <c r="BOQ20" s="209"/>
      <c r="BOR20" s="209"/>
      <c r="BOS20" s="209"/>
      <c r="BOT20" s="209"/>
      <c r="BOU20" s="209"/>
      <c r="BOV20" s="209"/>
      <c r="BOW20" s="209"/>
      <c r="BOX20" s="209"/>
      <c r="BOY20" s="209"/>
      <c r="BOZ20" s="209"/>
      <c r="BPA20" s="209"/>
      <c r="BPB20" s="209"/>
      <c r="BPC20" s="209"/>
      <c r="BPD20" s="209"/>
      <c r="BPE20" s="209"/>
      <c r="BPF20" s="209"/>
      <c r="BPG20" s="209"/>
      <c r="BPH20" s="209"/>
      <c r="BPI20" s="209"/>
      <c r="BPJ20" s="209"/>
      <c r="BPK20" s="209"/>
      <c r="BPL20" s="209"/>
      <c r="BPM20" s="209"/>
      <c r="BPN20" s="209"/>
      <c r="BPO20" s="209"/>
      <c r="BPP20" s="209"/>
      <c r="BPQ20" s="209"/>
      <c r="BPR20" s="209"/>
      <c r="BPS20" s="209"/>
      <c r="BPT20" s="209"/>
      <c r="BPU20" s="209"/>
      <c r="BPV20" s="209"/>
      <c r="BPW20" s="209"/>
      <c r="BPX20" s="209"/>
      <c r="BPY20" s="209"/>
      <c r="BPZ20" s="209"/>
      <c r="BQA20" s="209"/>
      <c r="BQB20" s="209"/>
      <c r="BQC20" s="209"/>
      <c r="BQD20" s="209"/>
      <c r="BQE20" s="209"/>
      <c r="BQF20" s="209"/>
      <c r="BQG20" s="209"/>
      <c r="BQH20" s="209"/>
      <c r="BQI20" s="209"/>
      <c r="BQJ20" s="209"/>
      <c r="BQK20" s="209"/>
      <c r="BQL20" s="209"/>
      <c r="BQM20" s="209"/>
      <c r="BQN20" s="209"/>
      <c r="BQO20" s="209"/>
      <c r="BQP20" s="209"/>
      <c r="BQQ20" s="209"/>
      <c r="BQR20" s="209"/>
      <c r="BQS20" s="209"/>
      <c r="BQT20" s="209"/>
      <c r="BQU20" s="209"/>
      <c r="BQV20" s="209"/>
      <c r="BQW20" s="209"/>
      <c r="BQX20" s="209"/>
      <c r="BQY20" s="209"/>
      <c r="BQZ20" s="209"/>
      <c r="BRA20" s="209"/>
      <c r="BRB20" s="209"/>
      <c r="BRC20" s="209"/>
      <c r="BRD20" s="209"/>
      <c r="BRE20" s="209"/>
      <c r="BRF20" s="209"/>
      <c r="BRG20" s="209"/>
      <c r="BRH20" s="209"/>
      <c r="BRI20" s="209"/>
      <c r="BRJ20" s="209"/>
      <c r="BRK20" s="209"/>
      <c r="BRL20" s="209"/>
      <c r="BRM20" s="209"/>
      <c r="BRN20" s="209"/>
      <c r="BRO20" s="209"/>
      <c r="BRP20" s="209"/>
      <c r="BRQ20" s="209"/>
      <c r="BRR20" s="209"/>
      <c r="BRS20" s="209"/>
      <c r="BRT20" s="209"/>
      <c r="BRU20" s="209"/>
      <c r="BRV20" s="209"/>
      <c r="BRW20" s="209"/>
      <c r="BRX20" s="209"/>
      <c r="BRY20" s="209"/>
      <c r="BRZ20" s="209"/>
      <c r="BSA20" s="209"/>
      <c r="BSB20" s="209"/>
      <c r="BSC20" s="209"/>
      <c r="BSD20" s="209"/>
      <c r="BSE20" s="209"/>
      <c r="BSF20" s="209"/>
      <c r="BSG20" s="209"/>
      <c r="BSH20" s="209"/>
      <c r="BSI20" s="209"/>
      <c r="BSJ20" s="209"/>
      <c r="BSK20" s="209"/>
      <c r="BSL20" s="209"/>
      <c r="BSM20" s="209"/>
      <c r="BSN20" s="209"/>
      <c r="BSO20" s="209"/>
      <c r="BSP20" s="209"/>
      <c r="BSQ20" s="209"/>
      <c r="BSR20" s="209"/>
      <c r="BSS20" s="209"/>
      <c r="BST20" s="209"/>
      <c r="BSU20" s="209"/>
      <c r="BSV20" s="209"/>
      <c r="BSW20" s="209"/>
      <c r="BSX20" s="209"/>
      <c r="BSY20" s="209"/>
      <c r="BSZ20" s="209"/>
      <c r="BTA20" s="209"/>
      <c r="BTB20" s="209"/>
      <c r="BTC20" s="209"/>
      <c r="BTD20" s="209"/>
      <c r="BTE20" s="209"/>
      <c r="BTF20" s="209"/>
      <c r="BTG20" s="209"/>
      <c r="BTH20" s="209"/>
      <c r="BTI20" s="209"/>
      <c r="BTJ20" s="209"/>
      <c r="BTK20" s="209"/>
      <c r="BTL20" s="209"/>
      <c r="BTM20" s="209"/>
      <c r="BTN20" s="209"/>
      <c r="BTO20" s="209"/>
      <c r="BTP20" s="209"/>
      <c r="BTQ20" s="209"/>
      <c r="BTR20" s="209"/>
      <c r="BTS20" s="209"/>
      <c r="BTT20" s="209"/>
      <c r="BTU20" s="209"/>
      <c r="BTV20" s="209"/>
      <c r="BTW20" s="209"/>
      <c r="BTX20" s="209"/>
      <c r="BTY20" s="209"/>
      <c r="BTZ20" s="209"/>
      <c r="BUA20" s="209"/>
      <c r="BUB20" s="209"/>
      <c r="BUC20" s="209"/>
      <c r="BUD20" s="209"/>
      <c r="BUE20" s="209"/>
      <c r="BUF20" s="209"/>
      <c r="BUG20" s="209"/>
      <c r="BUH20" s="209"/>
      <c r="BUI20" s="209"/>
      <c r="BUJ20" s="209"/>
      <c r="BUK20" s="209"/>
      <c r="BUL20" s="209"/>
      <c r="BUM20" s="209"/>
      <c r="BUN20" s="209"/>
      <c r="BUO20" s="209"/>
      <c r="BUP20" s="209"/>
      <c r="BUQ20" s="209"/>
      <c r="BUR20" s="209"/>
      <c r="BUS20" s="209"/>
      <c r="BUT20" s="209"/>
      <c r="BUU20" s="209"/>
      <c r="BUV20" s="209"/>
      <c r="BUW20" s="209"/>
      <c r="BUX20" s="209"/>
      <c r="BUY20" s="209"/>
      <c r="BUZ20" s="209"/>
      <c r="BVA20" s="209"/>
      <c r="BVB20" s="209"/>
      <c r="BVC20" s="209"/>
      <c r="BVD20" s="209"/>
      <c r="BVE20" s="209"/>
      <c r="BVF20" s="209"/>
      <c r="BVG20" s="209"/>
      <c r="BVH20" s="209"/>
      <c r="BVI20" s="209"/>
      <c r="BVJ20" s="209"/>
      <c r="BVK20" s="209"/>
      <c r="BVL20" s="209"/>
      <c r="BVM20" s="209"/>
      <c r="BVN20" s="209"/>
      <c r="BVO20" s="209"/>
      <c r="BVP20" s="209"/>
      <c r="BVQ20" s="209"/>
      <c r="BVR20" s="209"/>
      <c r="BVS20" s="209"/>
      <c r="BVT20" s="209"/>
      <c r="BVU20" s="209"/>
      <c r="BVV20" s="209"/>
      <c r="BVW20" s="209"/>
      <c r="BVX20" s="209"/>
      <c r="BVY20" s="209"/>
      <c r="BVZ20" s="209"/>
      <c r="BWA20" s="209"/>
      <c r="BWB20" s="209"/>
      <c r="BWC20" s="209"/>
      <c r="BWD20" s="209"/>
      <c r="BWE20" s="209"/>
      <c r="BWF20" s="209"/>
      <c r="BWG20" s="209"/>
      <c r="BWH20" s="209"/>
      <c r="BWI20" s="209"/>
      <c r="BWJ20" s="209"/>
      <c r="BWK20" s="209"/>
      <c r="BWL20" s="209"/>
      <c r="BWM20" s="209"/>
      <c r="BWN20" s="209"/>
      <c r="BWO20" s="209"/>
      <c r="BWP20" s="209"/>
      <c r="BWQ20" s="209"/>
      <c r="BWR20" s="209"/>
      <c r="BWS20" s="209"/>
      <c r="BWT20" s="209"/>
      <c r="BWU20" s="209"/>
      <c r="BWV20" s="209"/>
      <c r="BWW20" s="209"/>
      <c r="BWX20" s="209"/>
      <c r="BWY20" s="209"/>
      <c r="BWZ20" s="209"/>
      <c r="BXA20" s="209"/>
      <c r="BXB20" s="209"/>
      <c r="BXC20" s="209"/>
      <c r="BXD20" s="209"/>
      <c r="BXE20" s="209"/>
      <c r="BXF20" s="209"/>
      <c r="BXG20" s="209"/>
      <c r="BXH20" s="209"/>
      <c r="BXI20" s="209"/>
      <c r="BXJ20" s="209"/>
      <c r="BXK20" s="209"/>
      <c r="BXL20" s="209"/>
      <c r="BXM20" s="209"/>
      <c r="BXN20" s="209"/>
      <c r="BXO20" s="209"/>
      <c r="BXP20" s="209"/>
      <c r="BXQ20" s="209"/>
      <c r="BXR20" s="209"/>
      <c r="BXS20" s="209"/>
      <c r="BXT20" s="209"/>
      <c r="BXU20" s="209"/>
      <c r="BXV20" s="209"/>
      <c r="BXW20" s="209"/>
      <c r="BXX20" s="209"/>
      <c r="BXY20" s="209"/>
      <c r="BXZ20" s="209"/>
      <c r="BYA20" s="209"/>
      <c r="BYB20" s="209"/>
      <c r="BYC20" s="209"/>
      <c r="BYD20" s="209"/>
      <c r="BYE20" s="209"/>
      <c r="BYF20" s="209"/>
      <c r="BYG20" s="209"/>
      <c r="BYH20" s="209"/>
      <c r="BYI20" s="209"/>
      <c r="BYJ20" s="209"/>
      <c r="BYK20" s="209"/>
      <c r="BYL20" s="209"/>
      <c r="BYM20" s="209"/>
      <c r="BYN20" s="209"/>
      <c r="BYO20" s="209"/>
      <c r="BYP20" s="209"/>
      <c r="BYQ20" s="209"/>
      <c r="BYR20" s="209"/>
      <c r="BYS20" s="209"/>
      <c r="BYT20" s="209"/>
      <c r="BYU20" s="209"/>
      <c r="BYV20" s="209"/>
      <c r="BYW20" s="209"/>
      <c r="BYX20" s="209"/>
      <c r="BYY20" s="209"/>
      <c r="BYZ20" s="209"/>
      <c r="BZA20" s="209"/>
      <c r="BZB20" s="209"/>
      <c r="BZC20" s="209"/>
      <c r="BZD20" s="209"/>
      <c r="BZE20" s="209"/>
      <c r="BZF20" s="209"/>
      <c r="BZG20" s="209"/>
      <c r="BZH20" s="209"/>
      <c r="BZI20" s="209"/>
      <c r="BZJ20" s="209"/>
      <c r="BZK20" s="209"/>
      <c r="BZL20" s="209"/>
      <c r="BZM20" s="209"/>
      <c r="BZN20" s="209"/>
      <c r="BZO20" s="209"/>
      <c r="BZP20" s="209"/>
      <c r="BZQ20" s="209"/>
      <c r="BZR20" s="209"/>
      <c r="BZS20" s="209"/>
      <c r="BZT20" s="209"/>
      <c r="BZU20" s="209"/>
      <c r="BZV20" s="209"/>
      <c r="BZW20" s="209"/>
      <c r="BZX20" s="209"/>
      <c r="BZY20" s="209"/>
      <c r="BZZ20" s="209"/>
      <c r="CAA20" s="209"/>
      <c r="CAB20" s="209"/>
      <c r="CAC20" s="209"/>
      <c r="CAD20" s="209"/>
      <c r="CAE20" s="209"/>
      <c r="CAF20" s="209"/>
      <c r="CAG20" s="209"/>
      <c r="CAH20" s="209"/>
      <c r="CAI20" s="209"/>
      <c r="CAJ20" s="209"/>
      <c r="CAK20" s="209"/>
      <c r="CAL20" s="209"/>
      <c r="CAM20" s="209"/>
      <c r="CAN20" s="209"/>
      <c r="CAO20" s="209"/>
      <c r="CAP20" s="209"/>
      <c r="CAQ20" s="209"/>
      <c r="CAR20" s="209"/>
      <c r="CAS20" s="209"/>
      <c r="CAT20" s="209"/>
      <c r="CAU20" s="209"/>
      <c r="CAV20" s="209"/>
      <c r="CAW20" s="209"/>
      <c r="CAX20" s="209"/>
      <c r="CAY20" s="209"/>
      <c r="CAZ20" s="209"/>
      <c r="CBA20" s="209"/>
      <c r="CBB20" s="209"/>
      <c r="CBC20" s="209"/>
      <c r="CBD20" s="209"/>
      <c r="CBE20" s="209"/>
      <c r="CBF20" s="209"/>
      <c r="CBG20" s="209"/>
      <c r="CBH20" s="209"/>
      <c r="CBI20" s="209"/>
      <c r="CBJ20" s="209"/>
      <c r="CBK20" s="209"/>
      <c r="CBL20" s="209"/>
      <c r="CBM20" s="209"/>
      <c r="CBN20" s="209"/>
      <c r="CBO20" s="209"/>
      <c r="CBP20" s="209"/>
      <c r="CBQ20" s="209"/>
      <c r="CBR20" s="209"/>
      <c r="CBS20" s="209"/>
      <c r="CBT20" s="209"/>
      <c r="CBU20" s="209"/>
      <c r="CBV20" s="209"/>
      <c r="CBW20" s="209"/>
      <c r="CBX20" s="209"/>
      <c r="CBY20" s="209"/>
      <c r="CBZ20" s="209"/>
      <c r="CCA20" s="209"/>
      <c r="CCB20" s="209"/>
      <c r="CCC20" s="209"/>
      <c r="CCD20" s="209"/>
      <c r="CCE20" s="209"/>
      <c r="CCF20" s="209"/>
      <c r="CCG20" s="209"/>
      <c r="CCH20" s="209"/>
      <c r="CCI20" s="209"/>
      <c r="CCJ20" s="209"/>
      <c r="CCK20" s="209"/>
      <c r="CCL20" s="209"/>
      <c r="CCM20" s="209"/>
      <c r="CCN20" s="209"/>
      <c r="CCO20" s="209"/>
      <c r="CCP20" s="209"/>
      <c r="CCQ20" s="209"/>
      <c r="CCR20" s="209"/>
      <c r="CCS20" s="209"/>
      <c r="CCT20" s="209"/>
      <c r="CCU20" s="209"/>
      <c r="CCV20" s="209"/>
      <c r="CCW20" s="209"/>
      <c r="CCX20" s="209"/>
      <c r="CCY20" s="209"/>
      <c r="CCZ20" s="209"/>
      <c r="CDA20" s="209"/>
      <c r="CDB20" s="209"/>
      <c r="CDC20" s="209"/>
      <c r="CDD20" s="209"/>
      <c r="CDE20" s="209"/>
      <c r="CDF20" s="209"/>
      <c r="CDG20" s="209"/>
      <c r="CDH20" s="209"/>
      <c r="CDI20" s="209"/>
      <c r="CDJ20" s="209"/>
      <c r="CDK20" s="209"/>
      <c r="CDL20" s="209"/>
      <c r="CDM20" s="209"/>
      <c r="CDN20" s="209"/>
      <c r="CDO20" s="209"/>
      <c r="CDP20" s="209"/>
      <c r="CDQ20" s="209"/>
      <c r="CDR20" s="209"/>
      <c r="CDS20" s="209"/>
      <c r="CDT20" s="209"/>
      <c r="CDU20" s="209"/>
      <c r="CDV20" s="209"/>
      <c r="CDW20" s="209"/>
      <c r="CDX20" s="209"/>
      <c r="CDY20" s="209"/>
      <c r="CDZ20" s="209"/>
      <c r="CEA20" s="209"/>
      <c r="CEB20" s="209"/>
      <c r="CEC20" s="209"/>
      <c r="CED20" s="209"/>
      <c r="CEE20" s="209"/>
      <c r="CEF20" s="209"/>
      <c r="CEG20" s="209"/>
      <c r="CEH20" s="209"/>
      <c r="CEI20" s="209"/>
      <c r="CEJ20" s="209"/>
      <c r="CEK20" s="209"/>
      <c r="CEL20" s="209"/>
      <c r="CEM20" s="209"/>
      <c r="CEN20" s="209"/>
      <c r="CEO20" s="209"/>
      <c r="CEP20" s="209"/>
      <c r="CEQ20" s="209"/>
      <c r="CER20" s="209"/>
      <c r="CES20" s="209"/>
      <c r="CET20" s="209"/>
      <c r="CEU20" s="209"/>
      <c r="CEV20" s="209"/>
      <c r="CEW20" s="209"/>
      <c r="CEX20" s="209"/>
      <c r="CEY20" s="209"/>
      <c r="CEZ20" s="209"/>
      <c r="CFA20" s="209"/>
      <c r="CFB20" s="209"/>
      <c r="CFC20" s="209"/>
      <c r="CFD20" s="209"/>
      <c r="CFE20" s="209"/>
      <c r="CFF20" s="209"/>
      <c r="CFG20" s="209"/>
      <c r="CFH20" s="209"/>
      <c r="CFI20" s="209"/>
      <c r="CFJ20" s="209"/>
      <c r="CFK20" s="209"/>
      <c r="CFL20" s="209"/>
      <c r="CFM20" s="209"/>
      <c r="CFN20" s="209"/>
      <c r="CFO20" s="209"/>
      <c r="CFP20" s="209"/>
      <c r="CFQ20" s="209"/>
      <c r="CFR20" s="209"/>
      <c r="CFS20" s="209"/>
      <c r="CFT20" s="209"/>
      <c r="CFU20" s="209"/>
      <c r="CFV20" s="209"/>
      <c r="CFW20" s="209"/>
      <c r="CFX20" s="209"/>
      <c r="CFY20" s="209"/>
      <c r="CFZ20" s="209"/>
      <c r="CGA20" s="209"/>
      <c r="CGB20" s="209"/>
      <c r="CGC20" s="209"/>
      <c r="CGD20" s="209"/>
      <c r="CGE20" s="209"/>
      <c r="CGF20" s="209"/>
      <c r="CGG20" s="209"/>
      <c r="CGH20" s="209"/>
      <c r="CGI20" s="209"/>
      <c r="CGJ20" s="209"/>
      <c r="CGK20" s="209"/>
      <c r="CGL20" s="209"/>
      <c r="CGM20" s="209"/>
      <c r="CGN20" s="209"/>
      <c r="CGO20" s="209"/>
      <c r="CGP20" s="209"/>
      <c r="CGQ20" s="209"/>
      <c r="CGR20" s="209"/>
      <c r="CGS20" s="209"/>
      <c r="CGT20" s="209"/>
      <c r="CGU20" s="209"/>
      <c r="CGV20" s="209"/>
      <c r="CGW20" s="209"/>
      <c r="CGX20" s="209"/>
      <c r="CGY20" s="209"/>
      <c r="CGZ20" s="209"/>
      <c r="CHA20" s="209"/>
      <c r="CHB20" s="209"/>
      <c r="CHC20" s="209"/>
      <c r="CHD20" s="209"/>
      <c r="CHE20" s="209"/>
      <c r="CHF20" s="209"/>
      <c r="CHG20" s="209"/>
      <c r="CHH20" s="209"/>
      <c r="CHI20" s="209"/>
      <c r="CHJ20" s="209"/>
      <c r="CHK20" s="209"/>
      <c r="CHL20" s="209"/>
      <c r="CHM20" s="209"/>
      <c r="CHN20" s="209"/>
      <c r="CHO20" s="209"/>
      <c r="CHP20" s="209"/>
      <c r="CHQ20" s="209"/>
      <c r="CHR20" s="209"/>
      <c r="CHS20" s="209"/>
      <c r="CHT20" s="209"/>
      <c r="CHU20" s="209"/>
      <c r="CHV20" s="209"/>
      <c r="CHW20" s="209"/>
      <c r="CHX20" s="209"/>
      <c r="CHY20" s="209"/>
      <c r="CHZ20" s="209"/>
      <c r="CIA20" s="209"/>
      <c r="CIB20" s="209"/>
      <c r="CIC20" s="209"/>
      <c r="CID20" s="209"/>
      <c r="CIE20" s="209"/>
      <c r="CIF20" s="209"/>
      <c r="CIG20" s="209"/>
      <c r="CIH20" s="209"/>
      <c r="CII20" s="209"/>
      <c r="CIJ20" s="209"/>
      <c r="CIK20" s="209"/>
      <c r="CIL20" s="209"/>
      <c r="CIM20" s="209"/>
      <c r="CIN20" s="209"/>
      <c r="CIO20" s="209"/>
      <c r="CIP20" s="209"/>
      <c r="CIQ20" s="209"/>
      <c r="CIR20" s="209"/>
      <c r="CIS20" s="209"/>
      <c r="CIT20" s="209"/>
      <c r="CIU20" s="209"/>
      <c r="CIV20" s="209"/>
      <c r="CIW20" s="209"/>
      <c r="CIX20" s="209"/>
      <c r="CIY20" s="209"/>
      <c r="CIZ20" s="209"/>
      <c r="CJA20" s="209"/>
      <c r="CJB20" s="209"/>
      <c r="CJC20" s="209"/>
      <c r="CJD20" s="209"/>
      <c r="CJE20" s="209"/>
      <c r="CJF20" s="209"/>
      <c r="CJG20" s="209"/>
      <c r="CJH20" s="209"/>
      <c r="CJI20" s="209"/>
      <c r="CJJ20" s="209"/>
      <c r="CJK20" s="209"/>
      <c r="CJL20" s="209"/>
      <c r="CJM20" s="209"/>
      <c r="CJN20" s="209"/>
      <c r="CJO20" s="209"/>
      <c r="CJP20" s="209"/>
      <c r="CJQ20" s="209"/>
      <c r="CJR20" s="209"/>
      <c r="CJS20" s="209"/>
      <c r="CJT20" s="209"/>
      <c r="CJU20" s="209"/>
      <c r="CJV20" s="209"/>
      <c r="CJW20" s="209"/>
      <c r="CJX20" s="209"/>
      <c r="CJY20" s="209"/>
      <c r="CJZ20" s="209"/>
      <c r="CKA20" s="209"/>
      <c r="CKB20" s="209"/>
      <c r="CKC20" s="209"/>
      <c r="CKD20" s="209"/>
      <c r="CKE20" s="209"/>
      <c r="CKF20" s="209"/>
      <c r="CKG20" s="209"/>
      <c r="CKH20" s="209"/>
      <c r="CKI20" s="209"/>
      <c r="CKJ20" s="209"/>
      <c r="CKK20" s="209"/>
      <c r="CKL20" s="209"/>
      <c r="CKM20" s="209"/>
      <c r="CKN20" s="209"/>
      <c r="CKO20" s="209"/>
      <c r="CKP20" s="209"/>
      <c r="CKQ20" s="209"/>
      <c r="CKR20" s="209"/>
      <c r="CKS20" s="209"/>
      <c r="CKT20" s="209"/>
      <c r="CKU20" s="209"/>
      <c r="CKV20" s="209"/>
      <c r="CKW20" s="209"/>
      <c r="CKX20" s="209"/>
      <c r="CKY20" s="209"/>
      <c r="CKZ20" s="209"/>
      <c r="CLA20" s="209"/>
      <c r="CLB20" s="209"/>
      <c r="CLC20" s="209"/>
      <c r="CLD20" s="209"/>
      <c r="CLE20" s="209"/>
      <c r="CLF20" s="209"/>
      <c r="CLG20" s="209"/>
      <c r="CLH20" s="209"/>
      <c r="CLI20" s="209"/>
      <c r="CLJ20" s="209"/>
      <c r="CLK20" s="209"/>
      <c r="CLL20" s="209"/>
      <c r="CLM20" s="209"/>
      <c r="CLN20" s="209"/>
      <c r="CLO20" s="209"/>
      <c r="CLP20" s="209"/>
      <c r="CLQ20" s="209"/>
      <c r="CLR20" s="209"/>
      <c r="CLS20" s="209"/>
      <c r="CLT20" s="209"/>
      <c r="CLU20" s="209"/>
      <c r="CLV20" s="209"/>
      <c r="CLW20" s="209"/>
      <c r="CLX20" s="209"/>
      <c r="CLY20" s="209"/>
      <c r="CLZ20" s="209"/>
      <c r="CMA20" s="209"/>
      <c r="CMB20" s="209"/>
      <c r="CMC20" s="209"/>
      <c r="CMD20" s="209"/>
      <c r="CME20" s="209"/>
      <c r="CMF20" s="209"/>
      <c r="CMG20" s="209"/>
      <c r="CMH20" s="209"/>
      <c r="CMI20" s="209"/>
      <c r="CMJ20" s="209"/>
      <c r="CMK20" s="209"/>
      <c r="CML20" s="209"/>
      <c r="CMM20" s="209"/>
      <c r="CMN20" s="209"/>
      <c r="CMO20" s="209"/>
      <c r="CMP20" s="209"/>
      <c r="CMQ20" s="209"/>
      <c r="CMR20" s="209"/>
      <c r="CMS20" s="209"/>
      <c r="CMT20" s="209"/>
      <c r="CMU20" s="209"/>
      <c r="CMV20" s="209"/>
      <c r="CMW20" s="209"/>
      <c r="CMX20" s="209"/>
      <c r="CMY20" s="209"/>
      <c r="CMZ20" s="209"/>
      <c r="CNA20" s="209"/>
      <c r="CNB20" s="209"/>
      <c r="CNC20" s="209"/>
      <c r="CND20" s="209"/>
      <c r="CNE20" s="209"/>
      <c r="CNF20" s="209"/>
      <c r="CNG20" s="209"/>
      <c r="CNH20" s="209"/>
      <c r="CNI20" s="209"/>
      <c r="CNJ20" s="209"/>
      <c r="CNK20" s="209"/>
      <c r="CNL20" s="209"/>
      <c r="CNM20" s="209"/>
      <c r="CNN20" s="209"/>
      <c r="CNO20" s="209"/>
      <c r="CNP20" s="209"/>
      <c r="CNQ20" s="209"/>
      <c r="CNR20" s="209"/>
      <c r="CNS20" s="209"/>
      <c r="CNT20" s="209"/>
      <c r="CNU20" s="209"/>
      <c r="CNV20" s="209"/>
      <c r="CNW20" s="209"/>
      <c r="CNX20" s="209"/>
      <c r="CNY20" s="209"/>
      <c r="CNZ20" s="209"/>
      <c r="COA20" s="209"/>
      <c r="COB20" s="209"/>
      <c r="COC20" s="209"/>
      <c r="COD20" s="209"/>
      <c r="COE20" s="209"/>
      <c r="COF20" s="209"/>
      <c r="COG20" s="209"/>
      <c r="COH20" s="209"/>
      <c r="COI20" s="209"/>
      <c r="COJ20" s="209"/>
      <c r="COK20" s="209"/>
      <c r="COL20" s="209"/>
      <c r="COM20" s="209"/>
      <c r="CON20" s="209"/>
      <c r="COO20" s="209"/>
      <c r="COP20" s="209"/>
      <c r="COQ20" s="209"/>
      <c r="COR20" s="209"/>
      <c r="COS20" s="209"/>
      <c r="COT20" s="209"/>
      <c r="COU20" s="209"/>
      <c r="COV20" s="209"/>
      <c r="COW20" s="209"/>
      <c r="COX20" s="209"/>
      <c r="COY20" s="209"/>
      <c r="COZ20" s="209"/>
      <c r="CPA20" s="209"/>
      <c r="CPB20" s="209"/>
      <c r="CPC20" s="209"/>
      <c r="CPD20" s="209"/>
      <c r="CPE20" s="209"/>
      <c r="CPF20" s="209"/>
      <c r="CPG20" s="209"/>
      <c r="CPH20" s="209"/>
      <c r="CPI20" s="209"/>
      <c r="CPJ20" s="209"/>
      <c r="CPK20" s="209"/>
      <c r="CPL20" s="209"/>
      <c r="CPM20" s="209"/>
      <c r="CPN20" s="209"/>
      <c r="CPO20" s="209"/>
      <c r="CPP20" s="209"/>
      <c r="CPQ20" s="209"/>
      <c r="CPR20" s="209"/>
      <c r="CPS20" s="209"/>
      <c r="CPT20" s="209"/>
      <c r="CPU20" s="209"/>
      <c r="CPV20" s="209"/>
      <c r="CPW20" s="209"/>
      <c r="CPX20" s="209"/>
      <c r="CPY20" s="209"/>
      <c r="CPZ20" s="209"/>
      <c r="CQA20" s="209"/>
      <c r="CQB20" s="209"/>
      <c r="CQC20" s="209"/>
      <c r="CQD20" s="209"/>
      <c r="CQE20" s="209"/>
      <c r="CQF20" s="209"/>
      <c r="CQG20" s="209"/>
      <c r="CQH20" s="209"/>
      <c r="CQI20" s="209"/>
      <c r="CQJ20" s="209"/>
      <c r="CQK20" s="209"/>
      <c r="CQL20" s="209"/>
      <c r="CQM20" s="209"/>
      <c r="CQN20" s="209"/>
      <c r="CQO20" s="209"/>
      <c r="CQP20" s="209"/>
      <c r="CQQ20" s="209"/>
      <c r="CQR20" s="209"/>
      <c r="CQS20" s="209"/>
      <c r="CQT20" s="209"/>
      <c r="CQU20" s="209"/>
      <c r="CQV20" s="209"/>
      <c r="CQW20" s="209"/>
      <c r="CQX20" s="209"/>
      <c r="CQY20" s="209"/>
      <c r="CQZ20" s="209"/>
      <c r="CRA20" s="209"/>
      <c r="CRB20" s="209"/>
      <c r="CRC20" s="209"/>
      <c r="CRD20" s="209"/>
      <c r="CRE20" s="209"/>
      <c r="CRF20" s="209"/>
      <c r="CRG20" s="209"/>
      <c r="CRH20" s="209"/>
      <c r="CRI20" s="209"/>
      <c r="CRJ20" s="209"/>
      <c r="CRK20" s="209"/>
      <c r="CRL20" s="209"/>
      <c r="CRM20" s="209"/>
      <c r="CRN20" s="209"/>
      <c r="CRO20" s="209"/>
      <c r="CRP20" s="209"/>
      <c r="CRQ20" s="209"/>
      <c r="CRR20" s="209"/>
      <c r="CRS20" s="209"/>
      <c r="CRT20" s="209"/>
      <c r="CRU20" s="209"/>
      <c r="CRV20" s="209"/>
      <c r="CRW20" s="209"/>
      <c r="CRX20" s="209"/>
      <c r="CRY20" s="209"/>
      <c r="CRZ20" s="209"/>
      <c r="CSA20" s="209"/>
      <c r="CSB20" s="209"/>
      <c r="CSC20" s="209"/>
      <c r="CSD20" s="209"/>
      <c r="CSE20" s="209"/>
      <c r="CSF20" s="209"/>
      <c r="CSG20" s="209"/>
      <c r="CSH20" s="209"/>
      <c r="CSI20" s="209"/>
      <c r="CSJ20" s="209"/>
      <c r="CSK20" s="209"/>
      <c r="CSL20" s="209"/>
      <c r="CSM20" s="209"/>
      <c r="CSN20" s="209"/>
      <c r="CSO20" s="209"/>
      <c r="CSP20" s="209"/>
      <c r="CSQ20" s="209"/>
      <c r="CSR20" s="209"/>
      <c r="CSS20" s="209"/>
      <c r="CST20" s="209"/>
      <c r="CSU20" s="209"/>
      <c r="CSV20" s="209"/>
      <c r="CSW20" s="209"/>
      <c r="CSX20" s="209"/>
      <c r="CSY20" s="209"/>
      <c r="CSZ20" s="209"/>
      <c r="CTA20" s="209"/>
      <c r="CTB20" s="209"/>
      <c r="CTC20" s="209"/>
      <c r="CTD20" s="209"/>
      <c r="CTE20" s="209"/>
      <c r="CTF20" s="209"/>
      <c r="CTG20" s="209"/>
      <c r="CTH20" s="209"/>
      <c r="CTI20" s="209"/>
      <c r="CTJ20" s="209"/>
      <c r="CTK20" s="209"/>
      <c r="CTL20" s="209"/>
      <c r="CTM20" s="209"/>
      <c r="CTN20" s="209"/>
      <c r="CTO20" s="209"/>
      <c r="CTP20" s="209"/>
      <c r="CTQ20" s="209"/>
      <c r="CTR20" s="209"/>
      <c r="CTS20" s="209"/>
      <c r="CTT20" s="209"/>
      <c r="CTU20" s="209"/>
      <c r="CTV20" s="209"/>
      <c r="CTW20" s="209"/>
      <c r="CTX20" s="209"/>
      <c r="CTY20" s="209"/>
      <c r="CTZ20" s="209"/>
      <c r="CUA20" s="209"/>
      <c r="CUB20" s="209"/>
      <c r="CUC20" s="209"/>
      <c r="CUD20" s="209"/>
      <c r="CUE20" s="209"/>
      <c r="CUF20" s="209"/>
      <c r="CUG20" s="209"/>
      <c r="CUH20" s="209"/>
      <c r="CUI20" s="209"/>
      <c r="CUJ20" s="209"/>
      <c r="CUK20" s="209"/>
      <c r="CUL20" s="209"/>
      <c r="CUM20" s="209"/>
      <c r="CUN20" s="209"/>
      <c r="CUO20" s="209"/>
      <c r="CUP20" s="209"/>
      <c r="CUQ20" s="209"/>
      <c r="CUR20" s="209"/>
      <c r="CUS20" s="209"/>
      <c r="CUT20" s="209"/>
      <c r="CUU20" s="209"/>
      <c r="CUV20" s="209"/>
      <c r="CUW20" s="209"/>
      <c r="CUX20" s="209"/>
      <c r="CUY20" s="209"/>
      <c r="CUZ20" s="209"/>
      <c r="CVA20" s="209"/>
      <c r="CVB20" s="209"/>
      <c r="CVC20" s="209"/>
      <c r="CVD20" s="209"/>
      <c r="CVE20" s="209"/>
      <c r="CVF20" s="209"/>
      <c r="CVG20" s="209"/>
      <c r="CVH20" s="209"/>
      <c r="CVI20" s="209"/>
      <c r="CVJ20" s="209"/>
      <c r="CVK20" s="209"/>
      <c r="CVL20" s="209"/>
      <c r="CVM20" s="209"/>
      <c r="CVN20" s="209"/>
      <c r="CVO20" s="209"/>
      <c r="CVP20" s="209"/>
      <c r="CVQ20" s="209"/>
      <c r="CVR20" s="209"/>
      <c r="CVS20" s="209"/>
      <c r="CVT20" s="209"/>
      <c r="CVU20" s="209"/>
      <c r="CVV20" s="209"/>
      <c r="CVW20" s="209"/>
      <c r="CVX20" s="209"/>
      <c r="CVY20" s="209"/>
      <c r="CVZ20" s="209"/>
      <c r="CWA20" s="209"/>
      <c r="CWB20" s="209"/>
      <c r="CWC20" s="209"/>
      <c r="CWD20" s="209"/>
      <c r="CWE20" s="209"/>
      <c r="CWF20" s="209"/>
      <c r="CWG20" s="209"/>
      <c r="CWH20" s="209"/>
      <c r="CWI20" s="209"/>
      <c r="CWJ20" s="209"/>
      <c r="CWK20" s="209"/>
      <c r="CWL20" s="209"/>
      <c r="CWM20" s="209"/>
      <c r="CWN20" s="209"/>
      <c r="CWO20" s="209"/>
      <c r="CWP20" s="209"/>
      <c r="CWQ20" s="209"/>
      <c r="CWR20" s="209"/>
      <c r="CWS20" s="209"/>
      <c r="CWT20" s="209"/>
      <c r="CWU20" s="209"/>
      <c r="CWV20" s="209"/>
      <c r="CWW20" s="209"/>
      <c r="CWX20" s="209"/>
      <c r="CWY20" s="209"/>
      <c r="CWZ20" s="209"/>
      <c r="CXA20" s="209"/>
      <c r="CXB20" s="209"/>
      <c r="CXC20" s="209"/>
      <c r="CXD20" s="209"/>
      <c r="CXE20" s="209"/>
      <c r="CXF20" s="209"/>
      <c r="CXG20" s="209"/>
      <c r="CXH20" s="209"/>
      <c r="CXI20" s="209"/>
      <c r="CXJ20" s="209"/>
      <c r="CXK20" s="209"/>
      <c r="CXL20" s="209"/>
      <c r="CXM20" s="209"/>
      <c r="CXN20" s="209"/>
      <c r="CXO20" s="209"/>
      <c r="CXP20" s="209"/>
      <c r="CXQ20" s="209"/>
      <c r="CXR20" s="209"/>
      <c r="CXS20" s="209"/>
      <c r="CXT20" s="209"/>
      <c r="CXU20" s="209"/>
      <c r="CXV20" s="209"/>
      <c r="CXW20" s="209"/>
      <c r="CXX20" s="209"/>
      <c r="CXY20" s="209"/>
      <c r="CXZ20" s="209"/>
      <c r="CYA20" s="209"/>
      <c r="CYB20" s="209"/>
      <c r="CYC20" s="209"/>
      <c r="CYD20" s="209"/>
      <c r="CYE20" s="209"/>
      <c r="CYF20" s="209"/>
      <c r="CYG20" s="209"/>
      <c r="CYH20" s="209"/>
      <c r="CYI20" s="209"/>
      <c r="CYJ20" s="209"/>
      <c r="CYK20" s="209"/>
      <c r="CYL20" s="209"/>
      <c r="CYM20" s="209"/>
      <c r="CYN20" s="209"/>
      <c r="CYO20" s="209"/>
      <c r="CYP20" s="209"/>
      <c r="CYQ20" s="209"/>
      <c r="CYR20" s="209"/>
      <c r="CYS20" s="209"/>
      <c r="CYT20" s="209"/>
      <c r="CYU20" s="209"/>
      <c r="CYV20" s="209"/>
      <c r="CYW20" s="209"/>
      <c r="CYX20" s="209"/>
      <c r="CYY20" s="209"/>
      <c r="CYZ20" s="209"/>
      <c r="CZA20" s="209"/>
      <c r="CZB20" s="209"/>
      <c r="CZC20" s="209"/>
      <c r="CZD20" s="209"/>
      <c r="CZE20" s="209"/>
      <c r="CZF20" s="209"/>
      <c r="CZG20" s="209"/>
      <c r="CZH20" s="209"/>
      <c r="CZI20" s="209"/>
      <c r="CZJ20" s="209"/>
      <c r="CZK20" s="209"/>
      <c r="CZL20" s="209"/>
      <c r="CZM20" s="209"/>
      <c r="CZN20" s="209"/>
      <c r="CZO20" s="209"/>
      <c r="CZP20" s="209"/>
      <c r="CZQ20" s="209"/>
      <c r="CZR20" s="209"/>
      <c r="CZS20" s="209"/>
      <c r="CZT20" s="209"/>
      <c r="CZU20" s="209"/>
      <c r="CZV20" s="209"/>
      <c r="CZW20" s="209"/>
      <c r="CZX20" s="209"/>
      <c r="CZY20" s="209"/>
      <c r="CZZ20" s="209"/>
      <c r="DAA20" s="209"/>
      <c r="DAB20" s="209"/>
      <c r="DAC20" s="209"/>
      <c r="DAD20" s="209"/>
      <c r="DAE20" s="209"/>
      <c r="DAF20" s="209"/>
      <c r="DAG20" s="209"/>
      <c r="DAH20" s="209"/>
      <c r="DAI20" s="209"/>
      <c r="DAJ20" s="209"/>
      <c r="DAK20" s="209"/>
      <c r="DAL20" s="209"/>
      <c r="DAM20" s="209"/>
      <c r="DAN20" s="209"/>
      <c r="DAO20" s="209"/>
      <c r="DAP20" s="209"/>
      <c r="DAQ20" s="209"/>
      <c r="DAR20" s="209"/>
      <c r="DAS20" s="209"/>
      <c r="DAT20" s="209"/>
      <c r="DAU20" s="209"/>
      <c r="DAV20" s="209"/>
      <c r="DAW20" s="209"/>
      <c r="DAX20" s="209"/>
      <c r="DAY20" s="209"/>
      <c r="DAZ20" s="209"/>
      <c r="DBA20" s="209"/>
      <c r="DBB20" s="209"/>
      <c r="DBC20" s="209"/>
      <c r="DBD20" s="209"/>
      <c r="DBE20" s="209"/>
      <c r="DBF20" s="209"/>
      <c r="DBG20" s="209"/>
      <c r="DBH20" s="209"/>
      <c r="DBI20" s="209"/>
      <c r="DBJ20" s="209"/>
      <c r="DBK20" s="209"/>
      <c r="DBL20" s="209"/>
      <c r="DBM20" s="209"/>
      <c r="DBN20" s="209"/>
      <c r="DBO20" s="209"/>
      <c r="DBP20" s="209"/>
      <c r="DBQ20" s="209"/>
      <c r="DBR20" s="209"/>
      <c r="DBS20" s="209"/>
      <c r="DBT20" s="209"/>
      <c r="DBU20" s="209"/>
      <c r="DBV20" s="209"/>
      <c r="DBW20" s="209"/>
      <c r="DBX20" s="209"/>
      <c r="DBY20" s="209"/>
      <c r="DBZ20" s="209"/>
      <c r="DCA20" s="209"/>
      <c r="DCB20" s="209"/>
      <c r="DCC20" s="209"/>
      <c r="DCD20" s="209"/>
      <c r="DCE20" s="209"/>
      <c r="DCF20" s="209"/>
      <c r="DCG20" s="209"/>
      <c r="DCH20" s="209"/>
      <c r="DCI20" s="209"/>
      <c r="DCJ20" s="209"/>
      <c r="DCK20" s="209"/>
      <c r="DCL20" s="209"/>
      <c r="DCM20" s="209"/>
      <c r="DCN20" s="209"/>
      <c r="DCO20" s="209"/>
      <c r="DCP20" s="209"/>
      <c r="DCQ20" s="209"/>
      <c r="DCR20" s="209"/>
      <c r="DCS20" s="209"/>
      <c r="DCT20" s="209"/>
      <c r="DCU20" s="209"/>
      <c r="DCV20" s="209"/>
      <c r="DCW20" s="209"/>
      <c r="DCX20" s="209"/>
      <c r="DCY20" s="209"/>
      <c r="DCZ20" s="209"/>
      <c r="DDA20" s="209"/>
      <c r="DDB20" s="209"/>
      <c r="DDC20" s="209"/>
      <c r="DDD20" s="209"/>
      <c r="DDE20" s="209"/>
      <c r="DDF20" s="209"/>
      <c r="DDG20" s="209"/>
      <c r="DDH20" s="209"/>
      <c r="DDI20" s="209"/>
      <c r="DDJ20" s="209"/>
      <c r="DDK20" s="209"/>
      <c r="DDL20" s="209"/>
      <c r="DDM20" s="209"/>
      <c r="DDN20" s="209"/>
      <c r="DDO20" s="209"/>
      <c r="DDP20" s="209"/>
      <c r="DDQ20" s="209"/>
      <c r="DDR20" s="209"/>
      <c r="DDS20" s="209"/>
      <c r="DDT20" s="209"/>
      <c r="DDU20" s="209"/>
      <c r="DDV20" s="209"/>
      <c r="DDW20" s="209"/>
      <c r="DDX20" s="209"/>
      <c r="DDY20" s="209"/>
      <c r="DDZ20" s="209"/>
      <c r="DEA20" s="209"/>
      <c r="DEB20" s="209"/>
      <c r="DEC20" s="209"/>
      <c r="DED20" s="209"/>
      <c r="DEE20" s="209"/>
      <c r="DEF20" s="209"/>
      <c r="DEG20" s="209"/>
      <c r="DEH20" s="209"/>
      <c r="DEI20" s="209"/>
      <c r="DEJ20" s="209"/>
      <c r="DEK20" s="209"/>
      <c r="DEL20" s="209"/>
      <c r="DEM20" s="209"/>
      <c r="DEN20" s="209"/>
      <c r="DEO20" s="209"/>
      <c r="DEP20" s="209"/>
      <c r="DEQ20" s="209"/>
      <c r="DER20" s="209"/>
      <c r="DES20" s="209"/>
      <c r="DET20" s="209"/>
      <c r="DEU20" s="209"/>
      <c r="DEV20" s="209"/>
      <c r="DEW20" s="209"/>
      <c r="DEX20" s="209"/>
      <c r="DEY20" s="209"/>
      <c r="DEZ20" s="209"/>
      <c r="DFA20" s="209"/>
      <c r="DFB20" s="209"/>
      <c r="DFC20" s="209"/>
      <c r="DFD20" s="209"/>
      <c r="DFE20" s="209"/>
      <c r="DFF20" s="209"/>
      <c r="DFG20" s="209"/>
      <c r="DFH20" s="209"/>
      <c r="DFI20" s="209"/>
      <c r="DFJ20" s="209"/>
      <c r="DFK20" s="209"/>
      <c r="DFL20" s="209"/>
      <c r="DFM20" s="209"/>
      <c r="DFN20" s="209"/>
      <c r="DFO20" s="209"/>
      <c r="DFP20" s="209"/>
      <c r="DFQ20" s="209"/>
      <c r="DFR20" s="209"/>
      <c r="DFS20" s="209"/>
      <c r="DFT20" s="209"/>
      <c r="DFU20" s="209"/>
      <c r="DFV20" s="209"/>
      <c r="DFW20" s="209"/>
      <c r="DFX20" s="209"/>
      <c r="DFY20" s="209"/>
      <c r="DFZ20" s="209"/>
      <c r="DGA20" s="209"/>
      <c r="DGB20" s="209"/>
      <c r="DGC20" s="209"/>
      <c r="DGD20" s="209"/>
      <c r="DGE20" s="209"/>
      <c r="DGF20" s="209"/>
      <c r="DGG20" s="209"/>
      <c r="DGH20" s="209"/>
      <c r="DGI20" s="209"/>
      <c r="DGJ20" s="209"/>
      <c r="DGK20" s="209"/>
      <c r="DGL20" s="209"/>
      <c r="DGM20" s="209"/>
      <c r="DGN20" s="209"/>
      <c r="DGO20" s="209"/>
      <c r="DGP20" s="209"/>
      <c r="DGQ20" s="209"/>
      <c r="DGR20" s="209"/>
      <c r="DGS20" s="209"/>
      <c r="DGT20" s="209"/>
      <c r="DGU20" s="209"/>
      <c r="DGV20" s="209"/>
      <c r="DGW20" s="209"/>
      <c r="DGX20" s="209"/>
      <c r="DGY20" s="209"/>
      <c r="DGZ20" s="209"/>
      <c r="DHA20" s="209"/>
      <c r="DHB20" s="209"/>
      <c r="DHC20" s="209"/>
      <c r="DHD20" s="209"/>
      <c r="DHE20" s="209"/>
      <c r="DHF20" s="209"/>
      <c r="DHG20" s="209"/>
      <c r="DHH20" s="209"/>
      <c r="DHI20" s="209"/>
      <c r="DHJ20" s="209"/>
      <c r="DHK20" s="209"/>
      <c r="DHL20" s="209"/>
      <c r="DHM20" s="209"/>
      <c r="DHN20" s="209"/>
      <c r="DHO20" s="209"/>
      <c r="DHP20" s="209"/>
      <c r="DHQ20" s="209"/>
      <c r="DHR20" s="209"/>
      <c r="DHS20" s="209"/>
      <c r="DHT20" s="209"/>
      <c r="DHU20" s="209"/>
      <c r="DHV20" s="209"/>
      <c r="DHW20" s="209"/>
      <c r="DHX20" s="209"/>
      <c r="DHY20" s="209"/>
      <c r="DHZ20" s="209"/>
      <c r="DIA20" s="209"/>
      <c r="DIB20" s="209"/>
      <c r="DIC20" s="209"/>
      <c r="DID20" s="209"/>
      <c r="DIE20" s="209"/>
      <c r="DIF20" s="209"/>
      <c r="DIG20" s="209"/>
      <c r="DIH20" s="209"/>
      <c r="DII20" s="209"/>
      <c r="DIJ20" s="209"/>
      <c r="DIK20" s="209"/>
      <c r="DIL20" s="209"/>
      <c r="DIM20" s="209"/>
      <c r="DIN20" s="209"/>
      <c r="DIO20" s="209"/>
      <c r="DIP20" s="209"/>
      <c r="DIQ20" s="209"/>
      <c r="DIR20" s="209"/>
      <c r="DIS20" s="209"/>
      <c r="DIT20" s="209"/>
      <c r="DIU20" s="209"/>
      <c r="DIV20" s="209"/>
      <c r="DIW20" s="209"/>
      <c r="DIX20" s="209"/>
      <c r="DIY20" s="209"/>
      <c r="DIZ20" s="209"/>
      <c r="DJA20" s="209"/>
      <c r="DJB20" s="209"/>
      <c r="DJC20" s="209"/>
      <c r="DJD20" s="209"/>
      <c r="DJE20" s="209"/>
      <c r="DJF20" s="209"/>
      <c r="DJG20" s="209"/>
      <c r="DJH20" s="209"/>
      <c r="DJI20" s="209"/>
      <c r="DJJ20" s="209"/>
      <c r="DJK20" s="209"/>
      <c r="DJL20" s="209"/>
      <c r="DJM20" s="209"/>
      <c r="DJN20" s="209"/>
      <c r="DJO20" s="209"/>
      <c r="DJP20" s="209"/>
      <c r="DJQ20" s="209"/>
      <c r="DJR20" s="209"/>
      <c r="DJS20" s="209"/>
      <c r="DJT20" s="209"/>
      <c r="DJU20" s="209"/>
      <c r="DJV20" s="209"/>
      <c r="DJW20" s="209"/>
      <c r="DJX20" s="209"/>
      <c r="DJY20" s="209"/>
      <c r="DJZ20" s="209"/>
      <c r="DKA20" s="209"/>
      <c r="DKB20" s="209"/>
      <c r="DKC20" s="209"/>
      <c r="DKD20" s="209"/>
      <c r="DKE20" s="209"/>
      <c r="DKF20" s="209"/>
      <c r="DKG20" s="209"/>
      <c r="DKH20" s="209"/>
      <c r="DKI20" s="209"/>
      <c r="DKJ20" s="209"/>
      <c r="DKK20" s="209"/>
      <c r="DKL20" s="209"/>
      <c r="DKM20" s="209"/>
      <c r="DKN20" s="209"/>
      <c r="DKO20" s="209"/>
      <c r="DKP20" s="209"/>
      <c r="DKQ20" s="209"/>
      <c r="DKR20" s="209"/>
      <c r="DKS20" s="209"/>
      <c r="DKT20" s="209"/>
      <c r="DKU20" s="209"/>
      <c r="DKV20" s="209"/>
      <c r="DKW20" s="209"/>
      <c r="DKX20" s="209"/>
      <c r="DKY20" s="209"/>
      <c r="DKZ20" s="209"/>
      <c r="DLA20" s="209"/>
      <c r="DLB20" s="209"/>
      <c r="DLC20" s="209"/>
      <c r="DLD20" s="209"/>
      <c r="DLE20" s="209"/>
      <c r="DLF20" s="209"/>
      <c r="DLG20" s="209"/>
      <c r="DLH20" s="209"/>
      <c r="DLI20" s="209"/>
      <c r="DLJ20" s="209"/>
      <c r="DLK20" s="209"/>
      <c r="DLL20" s="209"/>
      <c r="DLM20" s="209"/>
      <c r="DLN20" s="209"/>
      <c r="DLO20" s="209"/>
      <c r="DLP20" s="209"/>
      <c r="DLQ20" s="209"/>
      <c r="DLR20" s="209"/>
      <c r="DLS20" s="209"/>
      <c r="DLT20" s="209"/>
      <c r="DLU20" s="209"/>
      <c r="DLV20" s="209"/>
      <c r="DLW20" s="209"/>
      <c r="DLX20" s="209"/>
      <c r="DLY20" s="209"/>
      <c r="DLZ20" s="209"/>
      <c r="DMA20" s="209"/>
      <c r="DMB20" s="209"/>
      <c r="DMC20" s="209"/>
      <c r="DMD20" s="209"/>
      <c r="DME20" s="209"/>
      <c r="DMF20" s="209"/>
      <c r="DMG20" s="209"/>
      <c r="DMH20" s="209"/>
      <c r="DMI20" s="209"/>
      <c r="DMJ20" s="209"/>
      <c r="DMK20" s="209"/>
      <c r="DML20" s="209"/>
      <c r="DMM20" s="209"/>
      <c r="DMN20" s="209"/>
      <c r="DMO20" s="209"/>
      <c r="DMP20" s="209"/>
      <c r="DMQ20" s="209"/>
      <c r="DMR20" s="209"/>
      <c r="DMS20" s="209"/>
      <c r="DMT20" s="209"/>
      <c r="DMU20" s="209"/>
      <c r="DMV20" s="209"/>
      <c r="DMW20" s="209"/>
      <c r="DMX20" s="209"/>
      <c r="DMY20" s="209"/>
      <c r="DMZ20" s="209"/>
      <c r="DNA20" s="209"/>
      <c r="DNB20" s="209"/>
      <c r="DNC20" s="209"/>
      <c r="DND20" s="209"/>
      <c r="DNE20" s="209"/>
      <c r="DNF20" s="209"/>
      <c r="DNG20" s="209"/>
      <c r="DNH20" s="209"/>
      <c r="DNI20" s="209"/>
      <c r="DNJ20" s="209"/>
      <c r="DNK20" s="209"/>
      <c r="DNL20" s="209"/>
      <c r="DNM20" s="209"/>
      <c r="DNN20" s="209"/>
      <c r="DNO20" s="209"/>
      <c r="DNP20" s="209"/>
      <c r="DNQ20" s="209"/>
      <c r="DNR20" s="209"/>
      <c r="DNS20" s="209"/>
      <c r="DNT20" s="209"/>
      <c r="DNU20" s="209"/>
      <c r="DNV20" s="209"/>
      <c r="DNW20" s="209"/>
      <c r="DNX20" s="209"/>
      <c r="DNY20" s="209"/>
      <c r="DNZ20" s="209"/>
      <c r="DOA20" s="209"/>
      <c r="DOB20" s="209"/>
      <c r="DOC20" s="209"/>
      <c r="DOD20" s="209"/>
      <c r="DOE20" s="209"/>
      <c r="DOF20" s="209"/>
      <c r="DOG20" s="209"/>
      <c r="DOH20" s="209"/>
      <c r="DOI20" s="209"/>
      <c r="DOJ20" s="209"/>
      <c r="DOK20" s="209"/>
      <c r="DOL20" s="209"/>
      <c r="DOM20" s="209"/>
      <c r="DON20" s="209"/>
      <c r="DOO20" s="209"/>
      <c r="DOP20" s="209"/>
      <c r="DOQ20" s="209"/>
      <c r="DOR20" s="209"/>
      <c r="DOS20" s="209"/>
      <c r="DOT20" s="209"/>
      <c r="DOU20" s="209"/>
      <c r="DOV20" s="209"/>
      <c r="DOW20" s="209"/>
      <c r="DOX20" s="209"/>
      <c r="DOY20" s="209"/>
      <c r="DOZ20" s="209"/>
      <c r="DPA20" s="209"/>
      <c r="DPB20" s="209"/>
      <c r="DPC20" s="209"/>
      <c r="DPD20" s="209"/>
      <c r="DPE20" s="209"/>
      <c r="DPF20" s="209"/>
      <c r="DPG20" s="209"/>
      <c r="DPH20" s="209"/>
      <c r="DPI20" s="209"/>
      <c r="DPJ20" s="209"/>
      <c r="DPK20" s="209"/>
      <c r="DPL20" s="209"/>
      <c r="DPM20" s="209"/>
      <c r="DPN20" s="209"/>
      <c r="DPO20" s="209"/>
      <c r="DPP20" s="209"/>
      <c r="DPQ20" s="209"/>
      <c r="DPR20" s="209"/>
      <c r="DPS20" s="209"/>
      <c r="DPT20" s="209"/>
      <c r="DPU20" s="209"/>
      <c r="DPV20" s="209"/>
      <c r="DPW20" s="209"/>
      <c r="DPX20" s="209"/>
      <c r="DPY20" s="209"/>
      <c r="DPZ20" s="209"/>
      <c r="DQA20" s="209"/>
      <c r="DQB20" s="209"/>
      <c r="DQC20" s="209"/>
      <c r="DQD20" s="209"/>
      <c r="DQE20" s="209"/>
      <c r="DQF20" s="209"/>
      <c r="DQG20" s="209"/>
      <c r="DQH20" s="209"/>
      <c r="DQI20" s="209"/>
      <c r="DQJ20" s="209"/>
      <c r="DQK20" s="209"/>
      <c r="DQL20" s="209"/>
      <c r="DQM20" s="209"/>
      <c r="DQN20" s="209"/>
      <c r="DQO20" s="209"/>
      <c r="DQP20" s="209"/>
      <c r="DQQ20" s="209"/>
      <c r="DQR20" s="209"/>
      <c r="DQS20" s="209"/>
      <c r="DQT20" s="209"/>
      <c r="DQU20" s="209"/>
      <c r="DQV20" s="209"/>
      <c r="DQW20" s="209"/>
      <c r="DQX20" s="209"/>
      <c r="DQY20" s="209"/>
      <c r="DQZ20" s="209"/>
      <c r="DRA20" s="209"/>
      <c r="DRB20" s="209"/>
      <c r="DRC20" s="209"/>
      <c r="DRD20" s="209"/>
      <c r="DRE20" s="209"/>
      <c r="DRF20" s="209"/>
      <c r="DRG20" s="209"/>
      <c r="DRH20" s="209"/>
      <c r="DRI20" s="209"/>
      <c r="DRJ20" s="209"/>
      <c r="DRK20" s="209"/>
      <c r="DRL20" s="209"/>
      <c r="DRM20" s="209"/>
      <c r="DRN20" s="209"/>
      <c r="DRO20" s="209"/>
      <c r="DRP20" s="209"/>
      <c r="DRQ20" s="209"/>
      <c r="DRR20" s="209"/>
      <c r="DRS20" s="209"/>
      <c r="DRT20" s="209"/>
      <c r="DRU20" s="209"/>
      <c r="DRV20" s="209"/>
      <c r="DRW20" s="209"/>
      <c r="DRX20" s="209"/>
      <c r="DRY20" s="209"/>
      <c r="DRZ20" s="209"/>
      <c r="DSA20" s="209"/>
      <c r="DSB20" s="209"/>
      <c r="DSC20" s="209"/>
      <c r="DSD20" s="209"/>
      <c r="DSE20" s="209"/>
      <c r="DSF20" s="209"/>
      <c r="DSG20" s="209"/>
      <c r="DSH20" s="209"/>
      <c r="DSI20" s="209"/>
      <c r="DSJ20" s="209"/>
      <c r="DSK20" s="209"/>
      <c r="DSL20" s="209"/>
      <c r="DSM20" s="209"/>
      <c r="DSN20" s="209"/>
      <c r="DSO20" s="209"/>
      <c r="DSP20" s="209"/>
      <c r="DSQ20" s="209"/>
      <c r="DSR20" s="209"/>
      <c r="DSS20" s="209"/>
      <c r="DST20" s="209"/>
      <c r="DSU20" s="209"/>
      <c r="DSV20" s="209"/>
      <c r="DSW20" s="209"/>
      <c r="DSX20" s="209"/>
      <c r="DSY20" s="209"/>
      <c r="DSZ20" s="209"/>
      <c r="DTA20" s="209"/>
      <c r="DTB20" s="209"/>
      <c r="DTC20" s="209"/>
      <c r="DTD20" s="209"/>
      <c r="DTE20" s="209"/>
      <c r="DTF20" s="209"/>
      <c r="DTG20" s="209"/>
      <c r="DTH20" s="209"/>
      <c r="DTI20" s="209"/>
      <c r="DTJ20" s="209"/>
      <c r="DTK20" s="209"/>
      <c r="DTL20" s="209"/>
      <c r="DTM20" s="209"/>
      <c r="DTN20" s="209"/>
      <c r="DTO20" s="209"/>
      <c r="DTP20" s="209"/>
      <c r="DTQ20" s="209"/>
      <c r="DTR20" s="209"/>
      <c r="DTS20" s="209"/>
      <c r="DTT20" s="209"/>
      <c r="DTU20" s="209"/>
      <c r="DTV20" s="209"/>
      <c r="DTW20" s="209"/>
      <c r="DTX20" s="209"/>
      <c r="DTY20" s="209"/>
      <c r="DTZ20" s="209"/>
      <c r="DUA20" s="209"/>
      <c r="DUB20" s="209"/>
      <c r="DUC20" s="209"/>
      <c r="DUD20" s="209"/>
      <c r="DUE20" s="209"/>
      <c r="DUF20" s="209"/>
      <c r="DUG20" s="209"/>
      <c r="DUH20" s="209"/>
      <c r="DUI20" s="209"/>
      <c r="DUJ20" s="209"/>
      <c r="DUK20" s="209"/>
      <c r="DUL20" s="209"/>
      <c r="DUM20" s="209"/>
      <c r="DUN20" s="209"/>
      <c r="DUO20" s="209"/>
      <c r="DUP20" s="209"/>
      <c r="DUQ20" s="209"/>
      <c r="DUR20" s="209"/>
      <c r="DUS20" s="209"/>
      <c r="DUT20" s="209"/>
      <c r="DUU20" s="209"/>
      <c r="DUV20" s="209"/>
      <c r="DUW20" s="209"/>
      <c r="DUX20" s="209"/>
      <c r="DUY20" s="209"/>
      <c r="DUZ20" s="209"/>
      <c r="DVA20" s="209"/>
      <c r="DVB20" s="209"/>
      <c r="DVC20" s="209"/>
      <c r="DVD20" s="209"/>
      <c r="DVE20" s="209"/>
      <c r="DVF20" s="209"/>
      <c r="DVG20" s="209"/>
      <c r="DVH20" s="209"/>
      <c r="DVI20" s="209"/>
      <c r="DVJ20" s="209"/>
      <c r="DVK20" s="209"/>
      <c r="DVL20" s="209"/>
      <c r="DVM20" s="209"/>
      <c r="DVN20" s="209"/>
      <c r="DVO20" s="209"/>
      <c r="DVP20" s="209"/>
      <c r="DVQ20" s="209"/>
      <c r="DVR20" s="209"/>
      <c r="DVS20" s="209"/>
      <c r="DVT20" s="209"/>
      <c r="DVU20" s="209"/>
      <c r="DVV20" s="209"/>
      <c r="DVW20" s="209"/>
      <c r="DVX20" s="209"/>
      <c r="DVY20" s="209"/>
      <c r="DVZ20" s="209"/>
      <c r="DWA20" s="209"/>
      <c r="DWB20" s="209"/>
      <c r="DWC20" s="209"/>
      <c r="DWD20" s="209"/>
      <c r="DWE20" s="209"/>
      <c r="DWF20" s="209"/>
      <c r="DWG20" s="209"/>
      <c r="DWH20" s="209"/>
      <c r="DWI20" s="209"/>
      <c r="DWJ20" s="209"/>
      <c r="DWK20" s="209"/>
      <c r="DWL20" s="209"/>
      <c r="DWM20" s="209"/>
      <c r="DWN20" s="209"/>
      <c r="DWO20" s="209"/>
      <c r="DWP20" s="209"/>
      <c r="DWQ20" s="209"/>
      <c r="DWR20" s="209"/>
      <c r="DWS20" s="209"/>
      <c r="DWT20" s="209"/>
      <c r="DWU20" s="209"/>
      <c r="DWV20" s="209"/>
      <c r="DWW20" s="209"/>
      <c r="DWX20" s="209"/>
      <c r="DWY20" s="209"/>
      <c r="DWZ20" s="209"/>
      <c r="DXA20" s="209"/>
      <c r="DXB20" s="209"/>
      <c r="DXC20" s="209"/>
      <c r="DXD20" s="209"/>
      <c r="DXE20" s="209"/>
      <c r="DXF20" s="209"/>
      <c r="DXG20" s="209"/>
      <c r="DXH20" s="209"/>
      <c r="DXI20" s="209"/>
      <c r="DXJ20" s="209"/>
      <c r="DXK20" s="209"/>
      <c r="DXL20" s="209"/>
      <c r="DXM20" s="209"/>
      <c r="DXN20" s="209"/>
      <c r="DXO20" s="209"/>
      <c r="DXP20" s="209"/>
      <c r="DXQ20" s="209"/>
      <c r="DXR20" s="209"/>
      <c r="DXS20" s="209"/>
      <c r="DXT20" s="209"/>
      <c r="DXU20" s="209"/>
      <c r="DXV20" s="209"/>
      <c r="DXW20" s="209"/>
      <c r="DXX20" s="209"/>
      <c r="DXY20" s="209"/>
      <c r="DXZ20" s="209"/>
      <c r="DYA20" s="209"/>
      <c r="DYB20" s="209"/>
      <c r="DYC20" s="209"/>
      <c r="DYD20" s="209"/>
      <c r="DYE20" s="209"/>
      <c r="DYF20" s="209"/>
      <c r="DYG20" s="209"/>
      <c r="DYH20" s="209"/>
      <c r="DYI20" s="209"/>
      <c r="DYJ20" s="209"/>
      <c r="DYK20" s="209"/>
      <c r="DYL20" s="209"/>
      <c r="DYM20" s="209"/>
      <c r="DYN20" s="209"/>
      <c r="DYO20" s="209"/>
      <c r="DYP20" s="209"/>
      <c r="DYQ20" s="209"/>
      <c r="DYR20" s="209"/>
      <c r="DYS20" s="209"/>
      <c r="DYT20" s="209"/>
      <c r="DYU20" s="209"/>
      <c r="DYV20" s="209"/>
      <c r="DYW20" s="209"/>
      <c r="DYX20" s="209"/>
      <c r="DYY20" s="209"/>
      <c r="DYZ20" s="209"/>
      <c r="DZA20" s="209"/>
      <c r="DZB20" s="209"/>
      <c r="DZC20" s="209"/>
      <c r="DZD20" s="209"/>
      <c r="DZE20" s="209"/>
      <c r="DZF20" s="209"/>
      <c r="DZG20" s="209"/>
      <c r="DZH20" s="209"/>
      <c r="DZI20" s="209"/>
      <c r="DZJ20" s="209"/>
      <c r="DZK20" s="209"/>
      <c r="DZL20" s="209"/>
      <c r="DZM20" s="209"/>
      <c r="DZN20" s="209"/>
      <c r="DZO20" s="209"/>
      <c r="DZP20" s="209"/>
      <c r="DZQ20" s="209"/>
      <c r="DZR20" s="209"/>
      <c r="DZS20" s="209"/>
      <c r="DZT20" s="209"/>
      <c r="DZU20" s="209"/>
      <c r="DZV20" s="209"/>
      <c r="DZW20" s="209"/>
      <c r="DZX20" s="209"/>
      <c r="DZY20" s="209"/>
      <c r="DZZ20" s="209"/>
      <c r="EAA20" s="209"/>
      <c r="EAB20" s="209"/>
      <c r="EAC20" s="209"/>
      <c r="EAD20" s="209"/>
      <c r="EAE20" s="209"/>
      <c r="EAF20" s="209"/>
      <c r="EAG20" s="209"/>
      <c r="EAH20" s="209"/>
      <c r="EAI20" s="209"/>
      <c r="EAJ20" s="209"/>
      <c r="EAK20" s="209"/>
      <c r="EAL20" s="209"/>
      <c r="EAM20" s="209"/>
      <c r="EAN20" s="209"/>
      <c r="EAO20" s="209"/>
      <c r="EAP20" s="209"/>
      <c r="EAQ20" s="209"/>
      <c r="EAR20" s="209"/>
      <c r="EAS20" s="209"/>
      <c r="EAT20" s="209"/>
      <c r="EAU20" s="209"/>
      <c r="EAV20" s="209"/>
      <c r="EAW20" s="209"/>
      <c r="EAX20" s="209"/>
      <c r="EAY20" s="209"/>
      <c r="EAZ20" s="209"/>
      <c r="EBA20" s="209"/>
      <c r="EBB20" s="209"/>
      <c r="EBC20" s="209"/>
      <c r="EBD20" s="209"/>
      <c r="EBE20" s="209"/>
      <c r="EBF20" s="209"/>
      <c r="EBG20" s="209"/>
      <c r="EBH20" s="209"/>
      <c r="EBI20" s="209"/>
      <c r="EBJ20" s="209"/>
      <c r="EBK20" s="209"/>
      <c r="EBL20" s="209"/>
      <c r="EBM20" s="209"/>
      <c r="EBN20" s="209"/>
      <c r="EBO20" s="209"/>
      <c r="EBP20" s="209"/>
      <c r="EBQ20" s="209"/>
      <c r="EBR20" s="209"/>
      <c r="EBS20" s="209"/>
      <c r="EBT20" s="209"/>
      <c r="EBU20" s="209"/>
      <c r="EBV20" s="209"/>
      <c r="EBW20" s="209"/>
      <c r="EBX20" s="209"/>
      <c r="EBY20" s="209"/>
      <c r="EBZ20" s="209"/>
      <c r="ECA20" s="209"/>
      <c r="ECB20" s="209"/>
      <c r="ECC20" s="209"/>
      <c r="ECD20" s="209"/>
      <c r="ECE20" s="209"/>
      <c r="ECF20" s="209"/>
      <c r="ECG20" s="209"/>
      <c r="ECH20" s="209"/>
      <c r="ECI20" s="209"/>
      <c r="ECJ20" s="209"/>
      <c r="ECK20" s="209"/>
      <c r="ECL20" s="209"/>
      <c r="ECM20" s="209"/>
      <c r="ECN20" s="209"/>
      <c r="ECO20" s="209"/>
      <c r="ECP20" s="209"/>
      <c r="ECQ20" s="209"/>
      <c r="ECR20" s="209"/>
      <c r="ECS20" s="209"/>
      <c r="ECT20" s="209"/>
      <c r="ECU20" s="209"/>
      <c r="ECV20" s="209"/>
      <c r="ECW20" s="209"/>
      <c r="ECX20" s="209"/>
      <c r="ECY20" s="209"/>
      <c r="ECZ20" s="209"/>
      <c r="EDA20" s="209"/>
      <c r="EDB20" s="209"/>
      <c r="EDC20" s="209"/>
      <c r="EDD20" s="209"/>
      <c r="EDE20" s="209"/>
      <c r="EDF20" s="209"/>
      <c r="EDG20" s="209"/>
      <c r="EDH20" s="209"/>
      <c r="EDI20" s="209"/>
      <c r="EDJ20" s="209"/>
      <c r="EDK20" s="209"/>
      <c r="EDL20" s="209"/>
      <c r="EDM20" s="209"/>
      <c r="EDN20" s="209"/>
      <c r="EDO20" s="209"/>
      <c r="EDP20" s="209"/>
      <c r="EDQ20" s="209"/>
      <c r="EDR20" s="209"/>
      <c r="EDS20" s="209"/>
      <c r="EDT20" s="209"/>
      <c r="EDU20" s="209"/>
      <c r="EDV20" s="209"/>
      <c r="EDW20" s="209"/>
      <c r="EDX20" s="209"/>
      <c r="EDY20" s="209"/>
      <c r="EDZ20" s="209"/>
      <c r="EEA20" s="209"/>
      <c r="EEB20" s="209"/>
      <c r="EEC20" s="209"/>
      <c r="EED20" s="209"/>
      <c r="EEE20" s="209"/>
      <c r="EEF20" s="209"/>
      <c r="EEG20" s="209"/>
      <c r="EEH20" s="209"/>
      <c r="EEI20" s="209"/>
      <c r="EEJ20" s="209"/>
      <c r="EEK20" s="209"/>
      <c r="EEL20" s="209"/>
      <c r="EEM20" s="209"/>
      <c r="EEN20" s="209"/>
      <c r="EEO20" s="209"/>
      <c r="EEP20" s="209"/>
      <c r="EEQ20" s="209"/>
      <c r="EER20" s="209"/>
      <c r="EES20" s="209"/>
      <c r="EET20" s="209"/>
      <c r="EEU20" s="209"/>
      <c r="EEV20" s="209"/>
      <c r="EEW20" s="209"/>
      <c r="EEX20" s="209"/>
      <c r="EEY20" s="209"/>
      <c r="EEZ20" s="209"/>
      <c r="EFA20" s="209"/>
      <c r="EFB20" s="209"/>
      <c r="EFC20" s="209"/>
      <c r="EFD20" s="209"/>
      <c r="EFE20" s="209"/>
      <c r="EFF20" s="209"/>
      <c r="EFG20" s="209"/>
      <c r="EFH20" s="209"/>
      <c r="EFI20" s="209"/>
      <c r="EFJ20" s="209"/>
      <c r="EFK20" s="209"/>
      <c r="EFL20" s="209"/>
      <c r="EFM20" s="209"/>
      <c r="EFN20" s="209"/>
      <c r="EFO20" s="209"/>
      <c r="EFP20" s="209"/>
      <c r="EFQ20" s="209"/>
      <c r="EFR20" s="209"/>
      <c r="EFS20" s="209"/>
      <c r="EFT20" s="209"/>
      <c r="EFU20" s="209"/>
      <c r="EFV20" s="209"/>
      <c r="EFW20" s="209"/>
      <c r="EFX20" s="209"/>
      <c r="EFY20" s="209"/>
      <c r="EFZ20" s="209"/>
      <c r="EGA20" s="209"/>
      <c r="EGB20" s="209"/>
      <c r="EGC20" s="209"/>
      <c r="EGD20" s="209"/>
      <c r="EGE20" s="209"/>
      <c r="EGF20" s="209"/>
      <c r="EGG20" s="209"/>
      <c r="EGH20" s="209"/>
      <c r="EGI20" s="209"/>
      <c r="EGJ20" s="209"/>
      <c r="EGK20" s="209"/>
      <c r="EGL20" s="209"/>
      <c r="EGM20" s="209"/>
      <c r="EGN20" s="209"/>
      <c r="EGO20" s="209"/>
      <c r="EGP20" s="209"/>
      <c r="EGQ20" s="209"/>
      <c r="EGR20" s="209"/>
      <c r="EGS20" s="209"/>
      <c r="EGT20" s="209"/>
      <c r="EGU20" s="209"/>
      <c r="EGV20" s="209"/>
      <c r="EGW20" s="209"/>
      <c r="EGX20" s="209"/>
      <c r="EGY20" s="209"/>
      <c r="EGZ20" s="209"/>
      <c r="EHA20" s="209"/>
      <c r="EHB20" s="209"/>
      <c r="EHC20" s="209"/>
      <c r="EHD20" s="209"/>
      <c r="EHE20" s="209"/>
      <c r="EHF20" s="209"/>
      <c r="EHG20" s="209"/>
      <c r="EHH20" s="209"/>
      <c r="EHI20" s="209"/>
      <c r="EHJ20" s="209"/>
      <c r="EHK20" s="209"/>
      <c r="EHL20" s="209"/>
      <c r="EHM20" s="209"/>
      <c r="EHN20" s="209"/>
      <c r="EHO20" s="209"/>
      <c r="EHP20" s="209"/>
      <c r="EHQ20" s="209"/>
      <c r="EHR20" s="209"/>
      <c r="EHS20" s="209"/>
      <c r="EHT20" s="209"/>
      <c r="EHU20" s="209"/>
      <c r="EHV20" s="209"/>
      <c r="EHW20" s="209"/>
      <c r="EHX20" s="209"/>
      <c r="EHY20" s="209"/>
      <c r="EHZ20" s="209"/>
      <c r="EIA20" s="209"/>
      <c r="EIB20" s="209"/>
      <c r="EIC20" s="209"/>
      <c r="EID20" s="209"/>
      <c r="EIE20" s="209"/>
      <c r="EIF20" s="209"/>
      <c r="EIG20" s="209"/>
      <c r="EIH20" s="209"/>
      <c r="EII20" s="209"/>
      <c r="EIJ20" s="209"/>
      <c r="EIK20" s="209"/>
      <c r="EIL20" s="209"/>
      <c r="EIM20" s="209"/>
      <c r="EIN20" s="209"/>
      <c r="EIO20" s="209"/>
      <c r="EIP20" s="209"/>
      <c r="EIQ20" s="209"/>
      <c r="EIR20" s="209"/>
      <c r="EIS20" s="209"/>
      <c r="EIT20" s="209"/>
      <c r="EIU20" s="209"/>
      <c r="EIV20" s="209"/>
      <c r="EIW20" s="209"/>
      <c r="EIX20" s="209"/>
      <c r="EIY20" s="209"/>
      <c r="EIZ20" s="209"/>
      <c r="EJA20" s="209"/>
      <c r="EJB20" s="209"/>
      <c r="EJC20" s="209"/>
      <c r="EJD20" s="209"/>
      <c r="EJE20" s="209"/>
      <c r="EJF20" s="209"/>
      <c r="EJG20" s="209"/>
      <c r="EJH20" s="209"/>
      <c r="EJI20" s="209"/>
      <c r="EJJ20" s="209"/>
      <c r="EJK20" s="209"/>
      <c r="EJL20" s="209"/>
      <c r="EJM20" s="209"/>
      <c r="EJN20" s="209"/>
      <c r="EJO20" s="209"/>
      <c r="EJP20" s="209"/>
      <c r="EJQ20" s="209"/>
      <c r="EJR20" s="209"/>
      <c r="EJS20" s="209"/>
      <c r="EJT20" s="209"/>
      <c r="EJU20" s="209"/>
      <c r="EJV20" s="209"/>
      <c r="EJW20" s="209"/>
      <c r="EJX20" s="209"/>
      <c r="EJY20" s="209"/>
      <c r="EJZ20" s="209"/>
      <c r="EKA20" s="209"/>
      <c r="EKB20" s="209"/>
      <c r="EKC20" s="209"/>
      <c r="EKD20" s="209"/>
      <c r="EKE20" s="209"/>
      <c r="EKF20" s="209"/>
      <c r="EKG20" s="209"/>
      <c r="EKH20" s="209"/>
      <c r="EKI20" s="209"/>
      <c r="EKJ20" s="209"/>
      <c r="EKK20" s="209"/>
      <c r="EKL20" s="209"/>
      <c r="EKM20" s="209"/>
      <c r="EKN20" s="209"/>
      <c r="EKO20" s="209"/>
      <c r="EKP20" s="209"/>
      <c r="EKQ20" s="209"/>
      <c r="EKR20" s="209"/>
      <c r="EKS20" s="209"/>
      <c r="EKT20" s="209"/>
      <c r="EKU20" s="209"/>
      <c r="EKV20" s="209"/>
      <c r="EKW20" s="209"/>
      <c r="EKX20" s="209"/>
      <c r="EKY20" s="209"/>
      <c r="EKZ20" s="209"/>
      <c r="ELA20" s="209"/>
      <c r="ELB20" s="209"/>
      <c r="ELC20" s="209"/>
      <c r="ELD20" s="209"/>
      <c r="ELE20" s="209"/>
      <c r="ELF20" s="209"/>
      <c r="ELG20" s="209"/>
      <c r="ELH20" s="209"/>
      <c r="ELI20" s="209"/>
      <c r="ELJ20" s="209"/>
      <c r="ELK20" s="209"/>
      <c r="ELL20" s="209"/>
      <c r="ELM20" s="209"/>
      <c r="ELN20" s="209"/>
      <c r="ELO20" s="209"/>
      <c r="ELP20" s="209"/>
      <c r="ELQ20" s="209"/>
      <c r="ELR20" s="209"/>
      <c r="ELS20" s="209"/>
      <c r="ELT20" s="209"/>
      <c r="ELU20" s="209"/>
      <c r="ELV20" s="209"/>
      <c r="ELW20" s="209"/>
      <c r="ELX20" s="209"/>
      <c r="ELY20" s="209"/>
      <c r="ELZ20" s="209"/>
      <c r="EMA20" s="209"/>
      <c r="EMB20" s="209"/>
      <c r="EMC20" s="209"/>
      <c r="EMD20" s="209"/>
      <c r="EME20" s="209"/>
      <c r="EMF20" s="209"/>
      <c r="EMG20" s="209"/>
      <c r="EMH20" s="209"/>
      <c r="EMI20" s="209"/>
      <c r="EMJ20" s="209"/>
      <c r="EMK20" s="209"/>
      <c r="EML20" s="209"/>
      <c r="EMM20" s="209"/>
      <c r="EMN20" s="209"/>
      <c r="EMO20" s="209"/>
      <c r="EMP20" s="209"/>
      <c r="EMQ20" s="209"/>
      <c r="EMR20" s="209"/>
      <c r="EMS20" s="209"/>
      <c r="EMT20" s="209"/>
      <c r="EMU20" s="209"/>
      <c r="EMV20" s="209"/>
      <c r="EMW20" s="209"/>
      <c r="EMX20" s="209"/>
      <c r="EMY20" s="209"/>
      <c r="EMZ20" s="209"/>
      <c r="ENA20" s="209"/>
      <c r="ENB20" s="209"/>
      <c r="ENC20" s="209"/>
      <c r="END20" s="209"/>
      <c r="ENE20" s="209"/>
      <c r="ENF20" s="209"/>
      <c r="ENG20" s="209"/>
      <c r="ENH20" s="209"/>
      <c r="ENI20" s="209"/>
      <c r="ENJ20" s="209"/>
      <c r="ENK20" s="209"/>
      <c r="ENL20" s="209"/>
      <c r="ENM20" s="209"/>
      <c r="ENN20" s="209"/>
      <c r="ENO20" s="209"/>
      <c r="ENP20" s="209"/>
      <c r="ENQ20" s="209"/>
      <c r="ENR20" s="209"/>
      <c r="ENS20" s="209"/>
      <c r="ENT20" s="209"/>
      <c r="ENU20" s="209"/>
      <c r="ENV20" s="209"/>
      <c r="ENW20" s="209"/>
      <c r="ENX20" s="209"/>
      <c r="ENY20" s="209"/>
      <c r="ENZ20" s="209"/>
      <c r="EOA20" s="209"/>
      <c r="EOB20" s="209"/>
      <c r="EOC20" s="209"/>
      <c r="EOD20" s="209"/>
      <c r="EOE20" s="209"/>
      <c r="EOF20" s="209"/>
      <c r="EOG20" s="209"/>
      <c r="EOH20" s="209"/>
      <c r="EOI20" s="209"/>
      <c r="EOJ20" s="209"/>
      <c r="EOK20" s="209"/>
      <c r="EOL20" s="209"/>
      <c r="EOM20" s="209"/>
      <c r="EON20" s="209"/>
      <c r="EOO20" s="209"/>
      <c r="EOP20" s="209"/>
      <c r="EOQ20" s="209"/>
      <c r="EOR20" s="209"/>
      <c r="EOS20" s="209"/>
      <c r="EOT20" s="209"/>
      <c r="EOU20" s="209"/>
      <c r="EOV20" s="209"/>
      <c r="EOW20" s="209"/>
      <c r="EOX20" s="209"/>
      <c r="EOY20" s="209"/>
      <c r="EOZ20" s="209"/>
      <c r="EPA20" s="209"/>
      <c r="EPB20" s="209"/>
      <c r="EPC20" s="209"/>
      <c r="EPD20" s="209"/>
      <c r="EPE20" s="209"/>
      <c r="EPF20" s="209"/>
      <c r="EPG20" s="209"/>
      <c r="EPH20" s="209"/>
      <c r="EPI20" s="209"/>
      <c r="EPJ20" s="209"/>
      <c r="EPK20" s="209"/>
      <c r="EPL20" s="209"/>
      <c r="EPM20" s="209"/>
      <c r="EPN20" s="209"/>
      <c r="EPO20" s="209"/>
      <c r="EPP20" s="209"/>
      <c r="EPQ20" s="209"/>
      <c r="EPR20" s="209"/>
      <c r="EPS20" s="209"/>
      <c r="EPT20" s="209"/>
      <c r="EPU20" s="209"/>
      <c r="EPV20" s="209"/>
      <c r="EPW20" s="209"/>
      <c r="EPX20" s="209"/>
      <c r="EPY20" s="209"/>
      <c r="EPZ20" s="209"/>
      <c r="EQA20" s="209"/>
      <c r="EQB20" s="209"/>
      <c r="EQC20" s="209"/>
      <c r="EQD20" s="209"/>
      <c r="EQE20" s="209"/>
      <c r="EQF20" s="209"/>
      <c r="EQG20" s="209"/>
      <c r="EQH20" s="209"/>
      <c r="EQI20" s="209"/>
      <c r="EQJ20" s="209"/>
      <c r="EQK20" s="209"/>
      <c r="EQL20" s="209"/>
      <c r="EQM20" s="209"/>
      <c r="EQN20" s="209"/>
      <c r="EQO20" s="209"/>
      <c r="EQP20" s="209"/>
      <c r="EQQ20" s="209"/>
      <c r="EQR20" s="209"/>
      <c r="EQS20" s="209"/>
      <c r="EQT20" s="209"/>
      <c r="EQU20" s="209"/>
      <c r="EQV20" s="209"/>
      <c r="EQW20" s="209"/>
      <c r="EQX20" s="209"/>
      <c r="EQY20" s="209"/>
      <c r="EQZ20" s="209"/>
      <c r="ERA20" s="209"/>
      <c r="ERB20" s="209"/>
      <c r="ERC20" s="209"/>
      <c r="ERD20" s="209"/>
      <c r="ERE20" s="209"/>
      <c r="ERF20" s="209"/>
      <c r="ERG20" s="209"/>
      <c r="ERH20" s="209"/>
      <c r="ERI20" s="209"/>
      <c r="ERJ20" s="209"/>
      <c r="ERK20" s="209"/>
      <c r="ERL20" s="209"/>
      <c r="ERM20" s="209"/>
      <c r="ERN20" s="209"/>
      <c r="ERO20" s="209"/>
      <c r="ERP20" s="209"/>
      <c r="ERQ20" s="209"/>
      <c r="ERR20" s="209"/>
      <c r="ERS20" s="209"/>
      <c r="ERT20" s="209"/>
      <c r="ERU20" s="209"/>
      <c r="ERV20" s="209"/>
      <c r="ERW20" s="209"/>
      <c r="ERX20" s="209"/>
      <c r="ERY20" s="209"/>
      <c r="ERZ20" s="209"/>
      <c r="ESA20" s="209"/>
      <c r="ESB20" s="209"/>
      <c r="ESC20" s="209"/>
      <c r="ESD20" s="209"/>
      <c r="ESE20" s="209"/>
      <c r="ESF20" s="209"/>
      <c r="ESG20" s="209"/>
      <c r="ESH20" s="209"/>
      <c r="ESI20" s="209"/>
      <c r="ESJ20" s="209"/>
      <c r="ESK20" s="209"/>
      <c r="ESL20" s="209"/>
      <c r="ESM20" s="209"/>
      <c r="ESN20" s="209"/>
      <c r="ESO20" s="209"/>
      <c r="ESP20" s="209"/>
      <c r="ESQ20" s="209"/>
      <c r="ESR20" s="209"/>
      <c r="ESS20" s="209"/>
      <c r="EST20" s="209"/>
      <c r="ESU20" s="209"/>
      <c r="ESV20" s="209"/>
      <c r="ESW20" s="209"/>
      <c r="ESX20" s="209"/>
      <c r="ESY20" s="209"/>
      <c r="ESZ20" s="209"/>
      <c r="ETA20" s="209"/>
      <c r="ETB20" s="209"/>
      <c r="ETC20" s="209"/>
      <c r="ETD20" s="209"/>
      <c r="ETE20" s="209"/>
      <c r="ETF20" s="209"/>
      <c r="ETG20" s="209"/>
      <c r="ETH20" s="209"/>
      <c r="ETI20" s="209"/>
      <c r="ETJ20" s="209"/>
      <c r="ETK20" s="209"/>
      <c r="ETL20" s="209"/>
      <c r="ETM20" s="209"/>
      <c r="ETN20" s="209"/>
      <c r="ETO20" s="209"/>
      <c r="ETP20" s="209"/>
      <c r="ETQ20" s="209"/>
      <c r="ETR20" s="209"/>
      <c r="ETS20" s="209"/>
      <c r="ETT20" s="209"/>
      <c r="ETU20" s="209"/>
      <c r="ETV20" s="209"/>
      <c r="ETW20" s="209"/>
      <c r="ETX20" s="209"/>
      <c r="ETY20" s="209"/>
      <c r="ETZ20" s="209"/>
      <c r="EUA20" s="209"/>
      <c r="EUB20" s="209"/>
      <c r="EUC20" s="209"/>
      <c r="EUD20" s="209"/>
      <c r="EUE20" s="209"/>
      <c r="EUF20" s="209"/>
      <c r="EUG20" s="209"/>
      <c r="EUH20" s="209"/>
      <c r="EUI20" s="209"/>
      <c r="EUJ20" s="209"/>
      <c r="EUK20" s="209"/>
      <c r="EUL20" s="209"/>
      <c r="EUM20" s="209"/>
      <c r="EUN20" s="209"/>
      <c r="EUO20" s="209"/>
      <c r="EUP20" s="209"/>
      <c r="EUQ20" s="209"/>
      <c r="EUR20" s="209"/>
      <c r="EUS20" s="209"/>
      <c r="EUT20" s="209"/>
      <c r="EUU20" s="209"/>
      <c r="EUV20" s="209"/>
      <c r="EUW20" s="209"/>
      <c r="EUX20" s="209"/>
      <c r="EUY20" s="209"/>
      <c r="EUZ20" s="209"/>
      <c r="EVA20" s="209"/>
      <c r="EVB20" s="209"/>
      <c r="EVC20" s="209"/>
      <c r="EVD20" s="209"/>
      <c r="EVE20" s="209"/>
      <c r="EVF20" s="209"/>
      <c r="EVG20" s="209"/>
      <c r="EVH20" s="209"/>
      <c r="EVI20" s="209"/>
      <c r="EVJ20" s="209"/>
      <c r="EVK20" s="209"/>
      <c r="EVL20" s="209"/>
      <c r="EVM20" s="209"/>
      <c r="EVN20" s="209"/>
      <c r="EVO20" s="209"/>
      <c r="EVP20" s="209"/>
      <c r="EVQ20" s="209"/>
      <c r="EVR20" s="209"/>
      <c r="EVS20" s="209"/>
      <c r="EVT20" s="209"/>
      <c r="EVU20" s="209"/>
      <c r="EVV20" s="209"/>
      <c r="EVW20" s="209"/>
      <c r="EVX20" s="209"/>
      <c r="EVY20" s="209"/>
      <c r="EVZ20" s="209"/>
      <c r="EWA20" s="209"/>
      <c r="EWB20" s="209"/>
      <c r="EWC20" s="209"/>
      <c r="EWD20" s="209"/>
      <c r="EWE20" s="209"/>
      <c r="EWF20" s="209"/>
      <c r="EWG20" s="209"/>
      <c r="EWH20" s="209"/>
      <c r="EWI20" s="209"/>
      <c r="EWJ20" s="209"/>
      <c r="EWK20" s="209"/>
      <c r="EWL20" s="209"/>
      <c r="EWM20" s="209"/>
      <c r="EWN20" s="209"/>
      <c r="EWO20" s="209"/>
      <c r="EWP20" s="209"/>
      <c r="EWQ20" s="209"/>
      <c r="EWR20" s="209"/>
      <c r="EWS20" s="209"/>
      <c r="EWT20" s="209"/>
      <c r="EWU20" s="209"/>
      <c r="EWV20" s="209"/>
      <c r="EWW20" s="209"/>
      <c r="EWX20" s="209"/>
      <c r="EWY20" s="209"/>
      <c r="EWZ20" s="209"/>
      <c r="EXA20" s="209"/>
      <c r="EXB20" s="209"/>
      <c r="EXC20" s="209"/>
      <c r="EXD20" s="209"/>
      <c r="EXE20" s="209"/>
      <c r="EXF20" s="209"/>
      <c r="EXG20" s="209"/>
      <c r="EXH20" s="209"/>
      <c r="EXI20" s="209"/>
      <c r="EXJ20" s="209"/>
      <c r="EXK20" s="209"/>
      <c r="EXL20" s="209"/>
      <c r="EXM20" s="209"/>
      <c r="EXN20" s="209"/>
      <c r="EXO20" s="209"/>
      <c r="EXP20" s="209"/>
      <c r="EXQ20" s="209"/>
      <c r="EXR20" s="209"/>
      <c r="EXS20" s="209"/>
      <c r="EXT20" s="209"/>
      <c r="EXU20" s="209"/>
      <c r="EXV20" s="209"/>
      <c r="EXW20" s="209"/>
      <c r="EXX20" s="209"/>
      <c r="EXY20" s="209"/>
      <c r="EXZ20" s="209"/>
      <c r="EYA20" s="209"/>
      <c r="EYB20" s="209"/>
      <c r="EYC20" s="209"/>
      <c r="EYD20" s="209"/>
      <c r="EYE20" s="209"/>
      <c r="EYF20" s="209"/>
      <c r="EYG20" s="209"/>
      <c r="EYH20" s="209"/>
      <c r="EYI20" s="209"/>
      <c r="EYJ20" s="209"/>
      <c r="EYK20" s="209"/>
      <c r="EYL20" s="209"/>
      <c r="EYM20" s="209"/>
      <c r="EYN20" s="209"/>
      <c r="EYO20" s="209"/>
      <c r="EYP20" s="209"/>
      <c r="EYQ20" s="209"/>
      <c r="EYR20" s="209"/>
      <c r="EYS20" s="209"/>
      <c r="EYT20" s="209"/>
      <c r="EYU20" s="209"/>
      <c r="EYV20" s="209"/>
      <c r="EYW20" s="209"/>
      <c r="EYX20" s="209"/>
      <c r="EYY20" s="209"/>
      <c r="EYZ20" s="209"/>
      <c r="EZA20" s="209"/>
      <c r="EZB20" s="209"/>
      <c r="EZC20" s="209"/>
      <c r="EZD20" s="209"/>
      <c r="EZE20" s="209"/>
      <c r="EZF20" s="209"/>
      <c r="EZG20" s="209"/>
      <c r="EZH20" s="209"/>
      <c r="EZI20" s="209"/>
      <c r="EZJ20" s="209"/>
      <c r="EZK20" s="209"/>
      <c r="EZL20" s="209"/>
      <c r="EZM20" s="209"/>
      <c r="EZN20" s="209"/>
      <c r="EZO20" s="209"/>
      <c r="EZP20" s="209"/>
      <c r="EZQ20" s="209"/>
      <c r="EZR20" s="209"/>
      <c r="EZS20" s="209"/>
      <c r="EZT20" s="209"/>
      <c r="EZU20" s="209"/>
      <c r="EZV20" s="209"/>
      <c r="EZW20" s="209"/>
      <c r="EZX20" s="209"/>
      <c r="EZY20" s="209"/>
      <c r="EZZ20" s="209"/>
      <c r="FAA20" s="209"/>
      <c r="FAB20" s="209"/>
      <c r="FAC20" s="209"/>
      <c r="FAD20" s="209"/>
      <c r="FAE20" s="209"/>
      <c r="FAF20" s="209"/>
      <c r="FAG20" s="209"/>
      <c r="FAH20" s="209"/>
      <c r="FAI20" s="209"/>
      <c r="FAJ20" s="209"/>
      <c r="FAK20" s="209"/>
      <c r="FAL20" s="209"/>
      <c r="FAM20" s="209"/>
      <c r="FAN20" s="209"/>
      <c r="FAO20" s="209"/>
      <c r="FAP20" s="209"/>
      <c r="FAQ20" s="209"/>
      <c r="FAR20" s="209"/>
      <c r="FAS20" s="209"/>
      <c r="FAT20" s="209"/>
      <c r="FAU20" s="209"/>
      <c r="FAV20" s="209"/>
      <c r="FAW20" s="209"/>
      <c r="FAX20" s="209"/>
      <c r="FAY20" s="209"/>
      <c r="FAZ20" s="209"/>
      <c r="FBA20" s="209"/>
      <c r="FBB20" s="209"/>
      <c r="FBC20" s="209"/>
      <c r="FBD20" s="209"/>
      <c r="FBE20" s="209"/>
      <c r="FBF20" s="209"/>
      <c r="FBG20" s="209"/>
      <c r="FBH20" s="209"/>
      <c r="FBI20" s="209"/>
      <c r="FBJ20" s="209"/>
      <c r="FBK20" s="209"/>
      <c r="FBL20" s="209"/>
      <c r="FBM20" s="209"/>
      <c r="FBN20" s="209"/>
      <c r="FBO20" s="209"/>
      <c r="FBP20" s="209"/>
      <c r="FBQ20" s="209"/>
      <c r="FBR20" s="209"/>
      <c r="FBS20" s="209"/>
      <c r="FBT20" s="209"/>
      <c r="FBU20" s="209"/>
      <c r="FBV20" s="209"/>
      <c r="FBW20" s="209"/>
      <c r="FBX20" s="209"/>
      <c r="FBY20" s="209"/>
      <c r="FBZ20" s="209"/>
      <c r="FCA20" s="209"/>
      <c r="FCB20" s="209"/>
      <c r="FCC20" s="209"/>
      <c r="FCD20" s="209"/>
      <c r="FCE20" s="209"/>
      <c r="FCF20" s="209"/>
      <c r="FCG20" s="209"/>
      <c r="FCH20" s="209"/>
      <c r="FCI20" s="209"/>
      <c r="FCJ20" s="209"/>
      <c r="FCK20" s="209"/>
      <c r="FCL20" s="209"/>
      <c r="FCM20" s="209"/>
      <c r="FCN20" s="209"/>
      <c r="FCO20" s="209"/>
      <c r="FCP20" s="209"/>
      <c r="FCQ20" s="209"/>
      <c r="FCR20" s="209"/>
      <c r="FCS20" s="209"/>
      <c r="FCT20" s="209"/>
      <c r="FCU20" s="209"/>
      <c r="FCV20" s="209"/>
      <c r="FCW20" s="209"/>
      <c r="FCX20" s="209"/>
      <c r="FCY20" s="209"/>
      <c r="FCZ20" s="209"/>
      <c r="FDA20" s="209"/>
      <c r="FDB20" s="209"/>
      <c r="FDC20" s="209"/>
      <c r="FDD20" s="209"/>
      <c r="FDE20" s="209"/>
      <c r="FDF20" s="209"/>
      <c r="FDG20" s="209"/>
      <c r="FDH20" s="209"/>
      <c r="FDI20" s="209"/>
      <c r="FDJ20" s="209"/>
      <c r="FDK20" s="209"/>
      <c r="FDL20" s="209"/>
      <c r="FDM20" s="209"/>
      <c r="FDN20" s="209"/>
      <c r="FDO20" s="209"/>
      <c r="FDP20" s="209"/>
      <c r="FDQ20" s="209"/>
      <c r="FDR20" s="209"/>
      <c r="FDS20" s="209"/>
      <c r="FDT20" s="209"/>
      <c r="FDU20" s="209"/>
      <c r="FDV20" s="209"/>
      <c r="FDW20" s="209"/>
      <c r="FDX20" s="209"/>
      <c r="FDY20" s="209"/>
      <c r="FDZ20" s="209"/>
      <c r="FEA20" s="209"/>
      <c r="FEB20" s="209"/>
      <c r="FEC20" s="209"/>
      <c r="FED20" s="209"/>
      <c r="FEE20" s="209"/>
      <c r="FEF20" s="209"/>
      <c r="FEG20" s="209"/>
      <c r="FEH20" s="209"/>
      <c r="FEI20" s="209"/>
      <c r="FEJ20" s="209"/>
      <c r="FEK20" s="209"/>
      <c r="FEL20" s="209"/>
      <c r="FEM20" s="209"/>
      <c r="FEN20" s="209"/>
      <c r="FEO20" s="209"/>
      <c r="FEP20" s="209"/>
      <c r="FEQ20" s="209"/>
      <c r="FER20" s="209"/>
      <c r="FES20" s="209"/>
      <c r="FET20" s="209"/>
      <c r="FEU20" s="209"/>
      <c r="FEV20" s="209"/>
      <c r="FEW20" s="209"/>
      <c r="FEX20" s="209"/>
      <c r="FEY20" s="209"/>
      <c r="FEZ20" s="209"/>
      <c r="FFA20" s="209"/>
      <c r="FFB20" s="209"/>
      <c r="FFC20" s="209"/>
      <c r="FFD20" s="209"/>
      <c r="FFE20" s="209"/>
      <c r="FFF20" s="209"/>
      <c r="FFG20" s="209"/>
      <c r="FFH20" s="209"/>
      <c r="FFI20" s="209"/>
      <c r="FFJ20" s="209"/>
      <c r="FFK20" s="209"/>
      <c r="FFL20" s="209"/>
      <c r="FFM20" s="209"/>
      <c r="FFN20" s="209"/>
      <c r="FFO20" s="209"/>
      <c r="FFP20" s="209"/>
      <c r="FFQ20" s="209"/>
      <c r="FFR20" s="209"/>
      <c r="FFS20" s="209"/>
      <c r="FFT20" s="209"/>
      <c r="FFU20" s="209"/>
      <c r="FFV20" s="209"/>
      <c r="FFW20" s="209"/>
      <c r="FFX20" s="209"/>
      <c r="FFY20" s="209"/>
      <c r="FFZ20" s="209"/>
      <c r="FGA20" s="209"/>
      <c r="FGB20" s="209"/>
      <c r="FGC20" s="209"/>
      <c r="FGD20" s="209"/>
      <c r="FGE20" s="209"/>
      <c r="FGF20" s="209"/>
      <c r="FGG20" s="209"/>
      <c r="FGH20" s="209"/>
      <c r="FGI20" s="209"/>
      <c r="FGJ20" s="209"/>
      <c r="FGK20" s="209"/>
      <c r="FGL20" s="209"/>
      <c r="FGM20" s="209"/>
      <c r="FGN20" s="209"/>
      <c r="FGO20" s="209"/>
      <c r="FGP20" s="209"/>
      <c r="FGQ20" s="209"/>
      <c r="FGR20" s="209"/>
      <c r="FGS20" s="209"/>
      <c r="FGT20" s="209"/>
      <c r="FGU20" s="209"/>
      <c r="FGV20" s="209"/>
      <c r="FGW20" s="209"/>
      <c r="FGX20" s="209"/>
      <c r="FGY20" s="209"/>
      <c r="FGZ20" s="209"/>
      <c r="FHA20" s="209"/>
      <c r="FHB20" s="209"/>
      <c r="FHC20" s="209"/>
      <c r="FHD20" s="209"/>
      <c r="FHE20" s="209"/>
      <c r="FHF20" s="209"/>
      <c r="FHG20" s="209"/>
      <c r="FHH20" s="209"/>
      <c r="FHI20" s="209"/>
      <c r="FHJ20" s="209"/>
      <c r="FHK20" s="209"/>
      <c r="FHL20" s="209"/>
      <c r="FHM20" s="209"/>
      <c r="FHN20" s="209"/>
      <c r="FHO20" s="209"/>
      <c r="FHP20" s="209"/>
      <c r="FHQ20" s="209"/>
      <c r="FHR20" s="209"/>
      <c r="FHS20" s="209"/>
      <c r="FHT20" s="209"/>
      <c r="FHU20" s="209"/>
      <c r="FHV20" s="209"/>
      <c r="FHW20" s="209"/>
      <c r="FHX20" s="209"/>
      <c r="FHY20" s="209"/>
      <c r="FHZ20" s="209"/>
      <c r="FIA20" s="209"/>
      <c r="FIB20" s="209"/>
      <c r="FIC20" s="209"/>
      <c r="FID20" s="209"/>
      <c r="FIE20" s="209"/>
      <c r="FIF20" s="209"/>
      <c r="FIG20" s="209"/>
      <c r="FIH20" s="209"/>
      <c r="FII20" s="209"/>
      <c r="FIJ20" s="209"/>
      <c r="FIK20" s="209"/>
      <c r="FIL20" s="209"/>
      <c r="FIM20" s="209"/>
      <c r="FIN20" s="209"/>
      <c r="FIO20" s="209"/>
      <c r="FIP20" s="209"/>
      <c r="FIQ20" s="209"/>
      <c r="FIR20" s="209"/>
      <c r="FIS20" s="209"/>
      <c r="FIT20" s="209"/>
      <c r="FIU20" s="209"/>
      <c r="FIV20" s="209"/>
      <c r="FIW20" s="209"/>
      <c r="FIX20" s="209"/>
      <c r="FIY20" s="209"/>
      <c r="FIZ20" s="209"/>
      <c r="FJA20" s="209"/>
      <c r="FJB20" s="209"/>
      <c r="FJC20" s="209"/>
      <c r="FJD20" s="209"/>
      <c r="FJE20" s="209"/>
      <c r="FJF20" s="209"/>
      <c r="FJG20" s="209"/>
      <c r="FJH20" s="209"/>
      <c r="FJI20" s="209"/>
      <c r="FJJ20" s="209"/>
      <c r="FJK20" s="209"/>
      <c r="FJL20" s="209"/>
      <c r="FJM20" s="209"/>
      <c r="FJN20" s="209"/>
      <c r="FJO20" s="209"/>
      <c r="FJP20" s="209"/>
      <c r="FJQ20" s="209"/>
      <c r="FJR20" s="209"/>
      <c r="FJS20" s="209"/>
      <c r="FJT20" s="209"/>
      <c r="FJU20" s="209"/>
      <c r="FJV20" s="209"/>
      <c r="FJW20" s="209"/>
      <c r="FJX20" s="209"/>
      <c r="FJY20" s="209"/>
      <c r="FJZ20" s="209"/>
      <c r="FKA20" s="209"/>
      <c r="FKB20" s="209"/>
      <c r="FKC20" s="209"/>
      <c r="FKD20" s="209"/>
      <c r="FKE20" s="209"/>
      <c r="FKF20" s="209"/>
      <c r="FKG20" s="209"/>
      <c r="FKH20" s="209"/>
      <c r="FKI20" s="209"/>
      <c r="FKJ20" s="209"/>
      <c r="FKK20" s="209"/>
      <c r="FKL20" s="209"/>
      <c r="FKM20" s="209"/>
      <c r="FKN20" s="209"/>
      <c r="FKO20" s="209"/>
      <c r="FKP20" s="209"/>
      <c r="FKQ20" s="209"/>
      <c r="FKR20" s="209"/>
      <c r="FKS20" s="209"/>
      <c r="FKT20" s="209"/>
      <c r="FKU20" s="209"/>
      <c r="FKV20" s="209"/>
      <c r="FKW20" s="209"/>
      <c r="FKX20" s="209"/>
      <c r="FKY20" s="209"/>
      <c r="FKZ20" s="209"/>
      <c r="FLA20" s="209"/>
      <c r="FLB20" s="209"/>
      <c r="FLC20" s="209"/>
      <c r="FLD20" s="209"/>
      <c r="FLE20" s="209"/>
      <c r="FLF20" s="209"/>
      <c r="FLG20" s="209"/>
      <c r="FLH20" s="209"/>
      <c r="FLI20" s="209"/>
      <c r="FLJ20" s="209"/>
      <c r="FLK20" s="209"/>
      <c r="FLL20" s="209"/>
      <c r="FLM20" s="209"/>
      <c r="FLN20" s="209"/>
      <c r="FLO20" s="209"/>
      <c r="FLP20" s="209"/>
      <c r="FLQ20" s="209"/>
      <c r="FLR20" s="209"/>
      <c r="FLS20" s="209"/>
      <c r="FLT20" s="209"/>
      <c r="FLU20" s="209"/>
      <c r="FLV20" s="209"/>
      <c r="FLW20" s="209"/>
      <c r="FLX20" s="209"/>
      <c r="FLY20" s="209"/>
      <c r="FLZ20" s="209"/>
      <c r="FMA20" s="209"/>
      <c r="FMB20" s="209"/>
      <c r="FMC20" s="209"/>
      <c r="FMD20" s="209"/>
      <c r="FME20" s="209"/>
      <c r="FMF20" s="209"/>
      <c r="FMG20" s="209"/>
      <c r="FMH20" s="209"/>
      <c r="FMI20" s="209"/>
      <c r="FMJ20" s="209"/>
      <c r="FMK20" s="209"/>
      <c r="FML20" s="209"/>
      <c r="FMM20" s="209"/>
      <c r="FMN20" s="209"/>
      <c r="FMO20" s="209"/>
      <c r="FMP20" s="209"/>
      <c r="FMQ20" s="209"/>
      <c r="FMR20" s="209"/>
      <c r="FMS20" s="209"/>
      <c r="FMT20" s="209"/>
      <c r="FMU20" s="209"/>
      <c r="FMV20" s="209"/>
      <c r="FMW20" s="209"/>
      <c r="FMX20" s="209"/>
      <c r="FMY20" s="209"/>
      <c r="FMZ20" s="209"/>
      <c r="FNA20" s="209"/>
      <c r="FNB20" s="209"/>
      <c r="FNC20" s="209"/>
      <c r="FND20" s="209"/>
      <c r="FNE20" s="209"/>
      <c r="FNF20" s="209"/>
      <c r="FNG20" s="209"/>
      <c r="FNH20" s="209"/>
      <c r="FNI20" s="209"/>
      <c r="FNJ20" s="209"/>
      <c r="FNK20" s="209"/>
      <c r="FNL20" s="209"/>
      <c r="FNM20" s="209"/>
      <c r="FNN20" s="209"/>
      <c r="FNO20" s="209"/>
      <c r="FNP20" s="209"/>
      <c r="FNQ20" s="209"/>
      <c r="FNR20" s="209"/>
      <c r="FNS20" s="209"/>
      <c r="FNT20" s="209"/>
      <c r="FNU20" s="209"/>
      <c r="FNV20" s="209"/>
      <c r="FNW20" s="209"/>
      <c r="FNX20" s="209"/>
      <c r="FNY20" s="209"/>
      <c r="FNZ20" s="209"/>
      <c r="FOA20" s="209"/>
      <c r="FOB20" s="209"/>
      <c r="FOC20" s="209"/>
      <c r="FOD20" s="209"/>
      <c r="FOE20" s="209"/>
      <c r="FOF20" s="209"/>
      <c r="FOG20" s="209"/>
      <c r="FOH20" s="209"/>
      <c r="FOI20" s="209"/>
      <c r="FOJ20" s="209"/>
      <c r="FOK20" s="209"/>
      <c r="FOL20" s="209"/>
      <c r="FOM20" s="209"/>
      <c r="FON20" s="209"/>
      <c r="FOO20" s="209"/>
      <c r="FOP20" s="209"/>
      <c r="FOQ20" s="209"/>
      <c r="FOR20" s="209"/>
      <c r="FOS20" s="209"/>
      <c r="FOT20" s="209"/>
      <c r="FOU20" s="209"/>
      <c r="FOV20" s="209"/>
      <c r="FOW20" s="209"/>
      <c r="FOX20" s="209"/>
      <c r="FOY20" s="209"/>
      <c r="FOZ20" s="209"/>
      <c r="FPA20" s="209"/>
      <c r="FPB20" s="209"/>
      <c r="FPC20" s="209"/>
      <c r="FPD20" s="209"/>
      <c r="FPE20" s="209"/>
      <c r="FPF20" s="209"/>
      <c r="FPG20" s="209"/>
      <c r="FPH20" s="209"/>
      <c r="FPI20" s="209"/>
      <c r="FPJ20" s="209"/>
      <c r="FPK20" s="209"/>
      <c r="FPL20" s="209"/>
      <c r="FPM20" s="209"/>
      <c r="FPN20" s="209"/>
      <c r="FPO20" s="209"/>
      <c r="FPP20" s="209"/>
      <c r="FPQ20" s="209"/>
      <c r="FPR20" s="209"/>
      <c r="FPS20" s="209"/>
      <c r="FPT20" s="209"/>
      <c r="FPU20" s="209"/>
      <c r="FPV20" s="209"/>
      <c r="FPW20" s="209"/>
      <c r="FPX20" s="209"/>
      <c r="FPY20" s="209"/>
      <c r="FPZ20" s="209"/>
      <c r="FQA20" s="209"/>
      <c r="FQB20" s="209"/>
      <c r="FQC20" s="209"/>
      <c r="FQD20" s="209"/>
      <c r="FQE20" s="209"/>
      <c r="FQF20" s="209"/>
      <c r="FQG20" s="209"/>
      <c r="FQH20" s="209"/>
      <c r="FQI20" s="209"/>
      <c r="FQJ20" s="209"/>
      <c r="FQK20" s="209"/>
      <c r="FQL20" s="209"/>
      <c r="FQM20" s="209"/>
      <c r="FQN20" s="209"/>
      <c r="FQO20" s="209"/>
      <c r="FQP20" s="209"/>
      <c r="FQQ20" s="209"/>
      <c r="FQR20" s="209"/>
      <c r="FQS20" s="209"/>
      <c r="FQT20" s="209"/>
      <c r="FQU20" s="209"/>
      <c r="FQV20" s="209"/>
      <c r="FQW20" s="209"/>
      <c r="FQX20" s="209"/>
      <c r="FQY20" s="209"/>
      <c r="FQZ20" s="209"/>
      <c r="FRA20" s="209"/>
      <c r="FRB20" s="209"/>
      <c r="FRC20" s="209"/>
      <c r="FRD20" s="209"/>
      <c r="FRE20" s="209"/>
      <c r="FRF20" s="209"/>
      <c r="FRG20" s="209"/>
      <c r="FRH20" s="209"/>
      <c r="FRI20" s="209"/>
      <c r="FRJ20" s="209"/>
      <c r="FRK20" s="209"/>
      <c r="FRL20" s="209"/>
      <c r="FRM20" s="209"/>
      <c r="FRN20" s="209"/>
      <c r="FRO20" s="209"/>
      <c r="FRP20" s="209"/>
      <c r="FRQ20" s="209"/>
      <c r="FRR20" s="209"/>
      <c r="FRS20" s="209"/>
      <c r="FRT20" s="209"/>
      <c r="FRU20" s="209"/>
      <c r="FRV20" s="209"/>
      <c r="FRW20" s="209"/>
      <c r="FRX20" s="209"/>
      <c r="FRY20" s="209"/>
      <c r="FRZ20" s="209"/>
      <c r="FSA20" s="209"/>
      <c r="FSB20" s="209"/>
      <c r="FSC20" s="209"/>
      <c r="FSD20" s="209"/>
      <c r="FSE20" s="209"/>
      <c r="FSF20" s="209"/>
      <c r="FSG20" s="209"/>
      <c r="FSH20" s="209"/>
      <c r="FSI20" s="209"/>
      <c r="FSJ20" s="209"/>
      <c r="FSK20" s="209"/>
      <c r="FSL20" s="209"/>
      <c r="FSM20" s="209"/>
      <c r="FSN20" s="209"/>
      <c r="FSO20" s="209"/>
      <c r="FSP20" s="209"/>
      <c r="FSQ20" s="209"/>
      <c r="FSR20" s="209"/>
      <c r="FSS20" s="209"/>
      <c r="FST20" s="209"/>
      <c r="FSU20" s="209"/>
      <c r="FSV20" s="209"/>
      <c r="FSW20" s="209"/>
      <c r="FSX20" s="209"/>
      <c r="FSY20" s="209"/>
      <c r="FSZ20" s="209"/>
      <c r="FTA20" s="209"/>
      <c r="FTB20" s="209"/>
      <c r="FTC20" s="209"/>
      <c r="FTD20" s="209"/>
      <c r="FTE20" s="209"/>
      <c r="FTF20" s="209"/>
      <c r="FTG20" s="209"/>
      <c r="FTH20" s="209"/>
      <c r="FTI20" s="209"/>
      <c r="FTJ20" s="209"/>
      <c r="FTK20" s="209"/>
      <c r="FTL20" s="209"/>
      <c r="FTM20" s="209"/>
      <c r="FTN20" s="209"/>
      <c r="FTO20" s="209"/>
      <c r="FTP20" s="209"/>
      <c r="FTQ20" s="209"/>
      <c r="FTR20" s="209"/>
      <c r="FTS20" s="209"/>
      <c r="FTT20" s="209"/>
      <c r="FTU20" s="209"/>
      <c r="FTV20" s="209"/>
      <c r="FTW20" s="209"/>
      <c r="FTX20" s="209"/>
      <c r="FTY20" s="209"/>
      <c r="FTZ20" s="209"/>
      <c r="FUA20" s="209"/>
      <c r="FUB20" s="209"/>
      <c r="FUC20" s="209"/>
      <c r="FUD20" s="209"/>
      <c r="FUE20" s="209"/>
      <c r="FUF20" s="209"/>
      <c r="FUG20" s="209"/>
      <c r="FUH20" s="209"/>
      <c r="FUI20" s="209"/>
      <c r="FUJ20" s="209"/>
      <c r="FUK20" s="209"/>
      <c r="FUL20" s="209"/>
      <c r="FUM20" s="209"/>
      <c r="FUN20" s="209"/>
      <c r="FUO20" s="209"/>
      <c r="FUP20" s="209"/>
      <c r="FUQ20" s="209"/>
      <c r="FUR20" s="209"/>
      <c r="FUS20" s="209"/>
      <c r="FUT20" s="209"/>
      <c r="FUU20" s="209"/>
      <c r="FUV20" s="209"/>
      <c r="FUW20" s="209"/>
      <c r="FUX20" s="209"/>
      <c r="FUY20" s="209"/>
      <c r="FUZ20" s="209"/>
      <c r="FVA20" s="209"/>
      <c r="FVB20" s="209"/>
      <c r="FVC20" s="209"/>
      <c r="FVD20" s="209"/>
      <c r="FVE20" s="209"/>
      <c r="FVF20" s="209"/>
      <c r="FVG20" s="209"/>
      <c r="FVH20" s="209"/>
      <c r="FVI20" s="209"/>
      <c r="FVJ20" s="209"/>
      <c r="FVK20" s="209"/>
      <c r="FVL20" s="209"/>
      <c r="FVM20" s="209"/>
      <c r="FVN20" s="209"/>
      <c r="FVO20" s="209"/>
      <c r="FVP20" s="209"/>
      <c r="FVQ20" s="209"/>
      <c r="FVR20" s="209"/>
      <c r="FVS20" s="209"/>
      <c r="FVT20" s="209"/>
      <c r="FVU20" s="209"/>
      <c r="FVV20" s="209"/>
      <c r="FVW20" s="209"/>
      <c r="FVX20" s="209"/>
      <c r="FVY20" s="209"/>
      <c r="FVZ20" s="209"/>
      <c r="FWA20" s="209"/>
      <c r="FWB20" s="209"/>
      <c r="FWC20" s="209"/>
      <c r="FWD20" s="209"/>
      <c r="FWE20" s="209"/>
      <c r="FWF20" s="209"/>
      <c r="FWG20" s="209"/>
      <c r="FWH20" s="209"/>
      <c r="FWI20" s="209"/>
      <c r="FWJ20" s="209"/>
      <c r="FWK20" s="209"/>
      <c r="FWL20" s="209"/>
      <c r="FWM20" s="209"/>
      <c r="FWN20" s="209"/>
      <c r="FWO20" s="209"/>
      <c r="FWP20" s="209"/>
      <c r="FWQ20" s="209"/>
      <c r="FWR20" s="209"/>
      <c r="FWS20" s="209"/>
      <c r="FWT20" s="209"/>
      <c r="FWU20" s="209"/>
      <c r="FWV20" s="209"/>
      <c r="FWW20" s="209"/>
      <c r="FWX20" s="209"/>
      <c r="FWY20" s="209"/>
      <c r="FWZ20" s="209"/>
      <c r="FXA20" s="209"/>
      <c r="FXB20" s="209"/>
      <c r="FXC20" s="209"/>
      <c r="FXD20" s="209"/>
      <c r="FXE20" s="209"/>
      <c r="FXF20" s="209"/>
      <c r="FXG20" s="209"/>
      <c r="FXH20" s="209"/>
      <c r="FXI20" s="209"/>
      <c r="FXJ20" s="209"/>
      <c r="FXK20" s="209"/>
      <c r="FXL20" s="209"/>
      <c r="FXM20" s="209"/>
      <c r="FXN20" s="209"/>
      <c r="FXO20" s="209"/>
      <c r="FXP20" s="209"/>
      <c r="FXQ20" s="209"/>
      <c r="FXR20" s="209"/>
      <c r="FXS20" s="209"/>
      <c r="FXT20" s="209"/>
      <c r="FXU20" s="209"/>
      <c r="FXV20" s="209"/>
      <c r="FXW20" s="209"/>
      <c r="FXX20" s="209"/>
      <c r="FXY20" s="209"/>
      <c r="FXZ20" s="209"/>
      <c r="FYA20" s="209"/>
      <c r="FYB20" s="209"/>
      <c r="FYC20" s="209"/>
      <c r="FYD20" s="209"/>
      <c r="FYE20" s="209"/>
      <c r="FYF20" s="209"/>
      <c r="FYG20" s="209"/>
      <c r="FYH20" s="209"/>
      <c r="FYI20" s="209"/>
      <c r="FYJ20" s="209"/>
      <c r="FYK20" s="209"/>
      <c r="FYL20" s="209"/>
      <c r="FYM20" s="209"/>
      <c r="FYN20" s="209"/>
      <c r="FYO20" s="209"/>
      <c r="FYP20" s="209"/>
      <c r="FYQ20" s="209"/>
      <c r="FYR20" s="209"/>
      <c r="FYS20" s="209"/>
      <c r="FYT20" s="209"/>
      <c r="FYU20" s="209"/>
      <c r="FYV20" s="209"/>
      <c r="FYW20" s="209"/>
      <c r="FYX20" s="209"/>
      <c r="FYY20" s="209"/>
      <c r="FYZ20" s="209"/>
      <c r="FZA20" s="209"/>
      <c r="FZB20" s="209"/>
      <c r="FZC20" s="209"/>
      <c r="FZD20" s="209"/>
      <c r="FZE20" s="209"/>
      <c r="FZF20" s="209"/>
      <c r="FZG20" s="209"/>
      <c r="FZH20" s="209"/>
      <c r="FZI20" s="209"/>
      <c r="FZJ20" s="209"/>
      <c r="FZK20" s="209"/>
      <c r="FZL20" s="209"/>
      <c r="FZM20" s="209"/>
      <c r="FZN20" s="209"/>
      <c r="FZO20" s="209"/>
      <c r="FZP20" s="209"/>
      <c r="FZQ20" s="209"/>
      <c r="FZR20" s="209"/>
      <c r="FZS20" s="209"/>
      <c r="FZT20" s="209"/>
      <c r="FZU20" s="209"/>
      <c r="FZV20" s="209"/>
      <c r="FZW20" s="209"/>
      <c r="FZX20" s="209"/>
      <c r="FZY20" s="209"/>
      <c r="FZZ20" s="209"/>
      <c r="GAA20" s="209"/>
      <c r="GAB20" s="209"/>
      <c r="GAC20" s="209"/>
      <c r="GAD20" s="209"/>
      <c r="GAE20" s="209"/>
      <c r="GAF20" s="209"/>
      <c r="GAG20" s="209"/>
      <c r="GAH20" s="209"/>
      <c r="GAI20" s="209"/>
      <c r="GAJ20" s="209"/>
      <c r="GAK20" s="209"/>
      <c r="GAL20" s="209"/>
      <c r="GAM20" s="209"/>
      <c r="GAN20" s="209"/>
      <c r="GAO20" s="209"/>
      <c r="GAP20" s="209"/>
      <c r="GAQ20" s="209"/>
      <c r="GAR20" s="209"/>
      <c r="GAS20" s="209"/>
      <c r="GAT20" s="209"/>
      <c r="GAU20" s="209"/>
      <c r="GAV20" s="209"/>
      <c r="GAW20" s="209"/>
      <c r="GAX20" s="209"/>
      <c r="GAY20" s="209"/>
      <c r="GAZ20" s="209"/>
      <c r="GBA20" s="209"/>
      <c r="GBB20" s="209"/>
      <c r="GBC20" s="209"/>
      <c r="GBD20" s="209"/>
      <c r="GBE20" s="209"/>
      <c r="GBF20" s="209"/>
      <c r="GBG20" s="209"/>
      <c r="GBH20" s="209"/>
      <c r="GBI20" s="209"/>
      <c r="GBJ20" s="209"/>
      <c r="GBK20" s="209"/>
      <c r="GBL20" s="209"/>
      <c r="GBM20" s="209"/>
      <c r="GBN20" s="209"/>
      <c r="GBO20" s="209"/>
      <c r="GBP20" s="209"/>
      <c r="GBQ20" s="209"/>
      <c r="GBR20" s="209"/>
      <c r="GBS20" s="209"/>
      <c r="GBT20" s="209"/>
      <c r="GBU20" s="209"/>
      <c r="GBV20" s="209"/>
      <c r="GBW20" s="209"/>
      <c r="GBX20" s="209"/>
      <c r="GBY20" s="209"/>
      <c r="GBZ20" s="209"/>
      <c r="GCA20" s="209"/>
      <c r="GCB20" s="209"/>
      <c r="GCC20" s="209"/>
      <c r="GCD20" s="209"/>
      <c r="GCE20" s="209"/>
      <c r="GCF20" s="209"/>
      <c r="GCG20" s="209"/>
      <c r="GCH20" s="209"/>
      <c r="GCI20" s="209"/>
      <c r="GCJ20" s="209"/>
      <c r="GCK20" s="209"/>
      <c r="GCL20" s="209"/>
      <c r="GCM20" s="209"/>
      <c r="GCN20" s="209"/>
      <c r="GCO20" s="209"/>
      <c r="GCP20" s="209"/>
      <c r="GCQ20" s="209"/>
      <c r="GCR20" s="209"/>
      <c r="GCS20" s="209"/>
      <c r="GCT20" s="209"/>
      <c r="GCU20" s="209"/>
      <c r="GCV20" s="209"/>
      <c r="GCW20" s="209"/>
      <c r="GCX20" s="209"/>
      <c r="GCY20" s="209"/>
      <c r="GCZ20" s="209"/>
      <c r="GDA20" s="209"/>
      <c r="GDB20" s="209"/>
      <c r="GDC20" s="209"/>
      <c r="GDD20" s="209"/>
      <c r="GDE20" s="209"/>
      <c r="GDF20" s="209"/>
      <c r="GDG20" s="209"/>
      <c r="GDH20" s="209"/>
      <c r="GDI20" s="209"/>
      <c r="GDJ20" s="209"/>
      <c r="GDK20" s="209"/>
      <c r="GDL20" s="209"/>
      <c r="GDM20" s="209"/>
      <c r="GDN20" s="209"/>
      <c r="GDO20" s="209"/>
      <c r="GDP20" s="209"/>
      <c r="GDQ20" s="209"/>
      <c r="GDR20" s="209"/>
      <c r="GDS20" s="209"/>
      <c r="GDT20" s="209"/>
      <c r="GDU20" s="209"/>
      <c r="GDV20" s="209"/>
      <c r="GDW20" s="209"/>
      <c r="GDX20" s="209"/>
      <c r="GDY20" s="209"/>
      <c r="GDZ20" s="209"/>
      <c r="GEA20" s="209"/>
      <c r="GEB20" s="209"/>
      <c r="GEC20" s="209"/>
      <c r="GED20" s="209"/>
      <c r="GEE20" s="209"/>
      <c r="GEF20" s="209"/>
      <c r="GEG20" s="209"/>
      <c r="GEH20" s="209"/>
      <c r="GEI20" s="209"/>
      <c r="GEJ20" s="209"/>
      <c r="GEK20" s="209"/>
      <c r="GEL20" s="209"/>
      <c r="GEM20" s="209"/>
      <c r="GEN20" s="209"/>
      <c r="GEO20" s="209"/>
      <c r="GEP20" s="209"/>
      <c r="GEQ20" s="209"/>
      <c r="GER20" s="209"/>
      <c r="GES20" s="209"/>
      <c r="GET20" s="209"/>
      <c r="GEU20" s="209"/>
      <c r="GEV20" s="209"/>
      <c r="GEW20" s="209"/>
      <c r="GEX20" s="209"/>
      <c r="GEY20" s="209"/>
      <c r="GEZ20" s="209"/>
      <c r="GFA20" s="209"/>
      <c r="GFB20" s="209"/>
      <c r="GFC20" s="209"/>
      <c r="GFD20" s="209"/>
      <c r="GFE20" s="209"/>
      <c r="GFF20" s="209"/>
      <c r="GFG20" s="209"/>
      <c r="GFH20" s="209"/>
      <c r="GFI20" s="209"/>
      <c r="GFJ20" s="209"/>
      <c r="GFK20" s="209"/>
      <c r="GFL20" s="209"/>
      <c r="GFM20" s="209"/>
      <c r="GFN20" s="209"/>
      <c r="GFO20" s="209"/>
      <c r="GFP20" s="209"/>
      <c r="GFQ20" s="209"/>
      <c r="GFR20" s="209"/>
      <c r="GFS20" s="209"/>
      <c r="GFT20" s="209"/>
      <c r="GFU20" s="209"/>
      <c r="GFV20" s="209"/>
      <c r="GFW20" s="209"/>
      <c r="GFX20" s="209"/>
      <c r="GFY20" s="209"/>
      <c r="GFZ20" s="209"/>
      <c r="GGA20" s="209"/>
      <c r="GGB20" s="209"/>
      <c r="GGC20" s="209"/>
      <c r="GGD20" s="209"/>
      <c r="GGE20" s="209"/>
      <c r="GGF20" s="209"/>
      <c r="GGG20" s="209"/>
      <c r="GGH20" s="209"/>
      <c r="GGI20" s="209"/>
      <c r="GGJ20" s="209"/>
      <c r="GGK20" s="209"/>
      <c r="GGL20" s="209"/>
      <c r="GGM20" s="209"/>
      <c r="GGN20" s="209"/>
      <c r="GGO20" s="209"/>
      <c r="GGP20" s="209"/>
      <c r="GGQ20" s="209"/>
      <c r="GGR20" s="209"/>
      <c r="GGS20" s="209"/>
      <c r="GGT20" s="209"/>
      <c r="GGU20" s="209"/>
      <c r="GGV20" s="209"/>
      <c r="GGW20" s="209"/>
      <c r="GGX20" s="209"/>
      <c r="GGY20" s="209"/>
      <c r="GGZ20" s="209"/>
      <c r="GHA20" s="209"/>
      <c r="GHB20" s="209"/>
      <c r="GHC20" s="209"/>
      <c r="GHD20" s="209"/>
      <c r="GHE20" s="209"/>
      <c r="GHF20" s="209"/>
      <c r="GHG20" s="209"/>
      <c r="GHH20" s="209"/>
      <c r="GHI20" s="209"/>
      <c r="GHJ20" s="209"/>
      <c r="GHK20" s="209"/>
      <c r="GHL20" s="209"/>
      <c r="GHM20" s="209"/>
      <c r="GHN20" s="209"/>
      <c r="GHO20" s="209"/>
      <c r="GHP20" s="209"/>
      <c r="GHQ20" s="209"/>
      <c r="GHR20" s="209"/>
      <c r="GHS20" s="209"/>
      <c r="GHT20" s="209"/>
      <c r="GHU20" s="209"/>
      <c r="GHV20" s="209"/>
      <c r="GHW20" s="209"/>
      <c r="GHX20" s="209"/>
      <c r="GHY20" s="209"/>
      <c r="GHZ20" s="209"/>
      <c r="GIA20" s="209"/>
      <c r="GIB20" s="209"/>
      <c r="GIC20" s="209"/>
      <c r="GID20" s="209"/>
      <c r="GIE20" s="209"/>
      <c r="GIF20" s="209"/>
      <c r="GIG20" s="209"/>
      <c r="GIH20" s="209"/>
      <c r="GII20" s="209"/>
      <c r="GIJ20" s="209"/>
      <c r="GIK20" s="209"/>
      <c r="GIL20" s="209"/>
      <c r="GIM20" s="209"/>
      <c r="GIN20" s="209"/>
      <c r="GIO20" s="209"/>
      <c r="GIP20" s="209"/>
      <c r="GIQ20" s="209"/>
      <c r="GIR20" s="209"/>
      <c r="GIS20" s="209"/>
      <c r="GIT20" s="209"/>
      <c r="GIU20" s="209"/>
      <c r="GIV20" s="209"/>
      <c r="GIW20" s="209"/>
      <c r="GIX20" s="209"/>
      <c r="GIY20" s="209"/>
      <c r="GIZ20" s="209"/>
      <c r="GJA20" s="209"/>
      <c r="GJB20" s="209"/>
      <c r="GJC20" s="209"/>
      <c r="GJD20" s="209"/>
      <c r="GJE20" s="209"/>
      <c r="GJF20" s="209"/>
      <c r="GJG20" s="209"/>
      <c r="GJH20" s="209"/>
      <c r="GJI20" s="209"/>
      <c r="GJJ20" s="209"/>
      <c r="GJK20" s="209"/>
      <c r="GJL20" s="209"/>
      <c r="GJM20" s="209"/>
      <c r="GJN20" s="209"/>
      <c r="GJO20" s="209"/>
      <c r="GJP20" s="209"/>
      <c r="GJQ20" s="209"/>
      <c r="GJR20" s="209"/>
      <c r="GJS20" s="209"/>
      <c r="GJT20" s="209"/>
      <c r="GJU20" s="209"/>
      <c r="GJV20" s="209"/>
      <c r="GJW20" s="209"/>
      <c r="GJX20" s="209"/>
      <c r="GJY20" s="209"/>
      <c r="GJZ20" s="209"/>
      <c r="GKA20" s="209"/>
      <c r="GKB20" s="209"/>
      <c r="GKC20" s="209"/>
      <c r="GKD20" s="209"/>
      <c r="GKE20" s="209"/>
      <c r="GKF20" s="209"/>
      <c r="GKG20" s="209"/>
      <c r="GKH20" s="209"/>
      <c r="GKI20" s="209"/>
      <c r="GKJ20" s="209"/>
      <c r="GKK20" s="209"/>
      <c r="GKL20" s="209"/>
      <c r="GKM20" s="209"/>
      <c r="GKN20" s="209"/>
      <c r="GKO20" s="209"/>
      <c r="GKP20" s="209"/>
      <c r="GKQ20" s="209"/>
      <c r="GKR20" s="209"/>
      <c r="GKS20" s="209"/>
      <c r="GKT20" s="209"/>
      <c r="GKU20" s="209"/>
      <c r="GKV20" s="209"/>
      <c r="GKW20" s="209"/>
      <c r="GKX20" s="209"/>
      <c r="GKY20" s="209"/>
      <c r="GKZ20" s="209"/>
      <c r="GLA20" s="209"/>
      <c r="GLB20" s="209"/>
      <c r="GLC20" s="209"/>
      <c r="GLD20" s="209"/>
      <c r="GLE20" s="209"/>
      <c r="GLF20" s="209"/>
      <c r="GLG20" s="209"/>
      <c r="GLH20" s="209"/>
      <c r="GLI20" s="209"/>
      <c r="GLJ20" s="209"/>
      <c r="GLK20" s="209"/>
      <c r="GLL20" s="209"/>
      <c r="GLM20" s="209"/>
      <c r="GLN20" s="209"/>
      <c r="GLO20" s="209"/>
      <c r="GLP20" s="209"/>
      <c r="GLQ20" s="209"/>
      <c r="GLR20" s="209"/>
      <c r="GLS20" s="209"/>
      <c r="GLT20" s="209"/>
      <c r="GLU20" s="209"/>
      <c r="GLV20" s="209"/>
      <c r="GLW20" s="209"/>
      <c r="GLX20" s="209"/>
      <c r="GLY20" s="209"/>
      <c r="GLZ20" s="209"/>
      <c r="GMA20" s="209"/>
      <c r="GMB20" s="209"/>
      <c r="GMC20" s="209"/>
      <c r="GMD20" s="209"/>
      <c r="GME20" s="209"/>
      <c r="GMF20" s="209"/>
      <c r="GMG20" s="209"/>
      <c r="GMH20" s="209"/>
      <c r="GMI20" s="209"/>
      <c r="GMJ20" s="209"/>
      <c r="GMK20" s="209"/>
      <c r="GML20" s="209"/>
      <c r="GMM20" s="209"/>
      <c r="GMN20" s="209"/>
      <c r="GMO20" s="209"/>
      <c r="GMP20" s="209"/>
      <c r="GMQ20" s="209"/>
      <c r="GMR20" s="209"/>
      <c r="GMS20" s="209"/>
      <c r="GMT20" s="209"/>
      <c r="GMU20" s="209"/>
      <c r="GMV20" s="209"/>
      <c r="GMW20" s="209"/>
      <c r="GMX20" s="209"/>
      <c r="GMY20" s="209"/>
      <c r="GMZ20" s="209"/>
      <c r="GNA20" s="209"/>
      <c r="GNB20" s="209"/>
      <c r="GNC20" s="209"/>
      <c r="GND20" s="209"/>
      <c r="GNE20" s="209"/>
      <c r="GNF20" s="209"/>
      <c r="GNG20" s="209"/>
      <c r="GNH20" s="209"/>
      <c r="GNI20" s="209"/>
      <c r="GNJ20" s="209"/>
      <c r="GNK20" s="209"/>
      <c r="GNL20" s="209"/>
      <c r="GNM20" s="209"/>
      <c r="GNN20" s="209"/>
      <c r="GNO20" s="209"/>
      <c r="GNP20" s="209"/>
      <c r="GNQ20" s="209"/>
      <c r="GNR20" s="209"/>
      <c r="GNS20" s="209"/>
      <c r="GNT20" s="209"/>
      <c r="GNU20" s="209"/>
      <c r="GNV20" s="209"/>
      <c r="GNW20" s="209"/>
      <c r="GNX20" s="209"/>
      <c r="GNY20" s="209"/>
      <c r="GNZ20" s="209"/>
      <c r="GOA20" s="209"/>
      <c r="GOB20" s="209"/>
      <c r="GOC20" s="209"/>
      <c r="GOD20" s="209"/>
      <c r="GOE20" s="209"/>
      <c r="GOF20" s="209"/>
      <c r="GOG20" s="209"/>
      <c r="GOH20" s="209"/>
      <c r="GOI20" s="209"/>
      <c r="GOJ20" s="209"/>
      <c r="GOK20" s="209"/>
      <c r="GOL20" s="209"/>
      <c r="GOM20" s="209"/>
      <c r="GON20" s="209"/>
      <c r="GOO20" s="209"/>
      <c r="GOP20" s="209"/>
      <c r="GOQ20" s="209"/>
      <c r="GOR20" s="209"/>
      <c r="GOS20" s="209"/>
      <c r="GOT20" s="209"/>
      <c r="GOU20" s="209"/>
      <c r="GOV20" s="209"/>
      <c r="GOW20" s="209"/>
      <c r="GOX20" s="209"/>
      <c r="GOY20" s="209"/>
      <c r="GOZ20" s="209"/>
      <c r="GPA20" s="209"/>
      <c r="GPB20" s="209"/>
      <c r="GPC20" s="209"/>
      <c r="GPD20" s="209"/>
      <c r="GPE20" s="209"/>
      <c r="GPF20" s="209"/>
      <c r="GPG20" s="209"/>
      <c r="GPH20" s="209"/>
      <c r="GPI20" s="209"/>
      <c r="GPJ20" s="209"/>
      <c r="GPK20" s="209"/>
      <c r="GPL20" s="209"/>
      <c r="GPM20" s="209"/>
      <c r="GPN20" s="209"/>
      <c r="GPO20" s="209"/>
      <c r="GPP20" s="209"/>
      <c r="GPQ20" s="209"/>
      <c r="GPR20" s="209"/>
      <c r="GPS20" s="209"/>
      <c r="GPT20" s="209"/>
      <c r="GPU20" s="209"/>
      <c r="GPV20" s="209"/>
      <c r="GPW20" s="209"/>
      <c r="GPX20" s="209"/>
      <c r="GPY20" s="209"/>
      <c r="GPZ20" s="209"/>
      <c r="GQA20" s="209"/>
      <c r="GQB20" s="209"/>
      <c r="GQC20" s="209"/>
      <c r="GQD20" s="209"/>
      <c r="GQE20" s="209"/>
      <c r="GQF20" s="209"/>
      <c r="GQG20" s="209"/>
      <c r="GQH20" s="209"/>
      <c r="GQI20" s="209"/>
      <c r="GQJ20" s="209"/>
      <c r="GQK20" s="209"/>
      <c r="GQL20" s="209"/>
      <c r="GQM20" s="209"/>
      <c r="GQN20" s="209"/>
      <c r="GQO20" s="209"/>
      <c r="GQP20" s="209"/>
      <c r="GQQ20" s="209"/>
      <c r="GQR20" s="209"/>
      <c r="GQS20" s="209"/>
      <c r="GQT20" s="209"/>
      <c r="GQU20" s="209"/>
      <c r="GQV20" s="209"/>
      <c r="GQW20" s="209"/>
      <c r="GQX20" s="209"/>
      <c r="GQY20" s="209"/>
      <c r="GQZ20" s="209"/>
      <c r="GRA20" s="209"/>
      <c r="GRB20" s="209"/>
      <c r="GRC20" s="209"/>
      <c r="GRD20" s="209"/>
      <c r="GRE20" s="209"/>
      <c r="GRF20" s="209"/>
      <c r="GRG20" s="209"/>
      <c r="GRH20" s="209"/>
      <c r="GRI20" s="209"/>
      <c r="GRJ20" s="209"/>
      <c r="GRK20" s="209"/>
      <c r="GRL20" s="209"/>
      <c r="GRM20" s="209"/>
      <c r="GRN20" s="209"/>
      <c r="GRO20" s="209"/>
      <c r="GRP20" s="209"/>
      <c r="GRQ20" s="209"/>
      <c r="GRR20" s="209"/>
      <c r="GRS20" s="209"/>
      <c r="GRT20" s="209"/>
      <c r="GRU20" s="209"/>
      <c r="GRV20" s="209"/>
      <c r="GRW20" s="209"/>
      <c r="GRX20" s="209"/>
      <c r="GRY20" s="209"/>
      <c r="GRZ20" s="209"/>
      <c r="GSA20" s="209"/>
      <c r="GSB20" s="209"/>
      <c r="GSC20" s="209"/>
      <c r="GSD20" s="209"/>
      <c r="GSE20" s="209"/>
      <c r="GSF20" s="209"/>
      <c r="GSG20" s="209"/>
      <c r="GSH20" s="209"/>
      <c r="GSI20" s="209"/>
      <c r="GSJ20" s="209"/>
      <c r="GSK20" s="209"/>
      <c r="GSL20" s="209"/>
      <c r="GSM20" s="209"/>
      <c r="GSN20" s="209"/>
      <c r="GSO20" s="209"/>
      <c r="GSP20" s="209"/>
      <c r="GSQ20" s="209"/>
      <c r="GSR20" s="209"/>
      <c r="GSS20" s="209"/>
      <c r="GST20" s="209"/>
      <c r="GSU20" s="209"/>
      <c r="GSV20" s="209"/>
      <c r="GSW20" s="209"/>
      <c r="GSX20" s="209"/>
      <c r="GSY20" s="209"/>
      <c r="GSZ20" s="209"/>
      <c r="GTA20" s="209"/>
      <c r="GTB20" s="209"/>
      <c r="GTC20" s="209"/>
      <c r="GTD20" s="209"/>
      <c r="GTE20" s="209"/>
      <c r="GTF20" s="209"/>
      <c r="GTG20" s="209"/>
      <c r="GTH20" s="209"/>
      <c r="GTI20" s="209"/>
      <c r="GTJ20" s="209"/>
      <c r="GTK20" s="209"/>
      <c r="GTL20" s="209"/>
      <c r="GTM20" s="209"/>
      <c r="GTN20" s="209"/>
      <c r="GTO20" s="209"/>
      <c r="GTP20" s="209"/>
      <c r="GTQ20" s="209"/>
      <c r="GTR20" s="209"/>
      <c r="GTS20" s="209"/>
      <c r="GTT20" s="209"/>
      <c r="GTU20" s="209"/>
      <c r="GTV20" s="209"/>
      <c r="GTW20" s="209"/>
      <c r="GTX20" s="209"/>
      <c r="GTY20" s="209"/>
      <c r="GTZ20" s="209"/>
      <c r="GUA20" s="209"/>
      <c r="GUB20" s="209"/>
      <c r="GUC20" s="209"/>
      <c r="GUD20" s="209"/>
      <c r="GUE20" s="209"/>
      <c r="GUF20" s="209"/>
      <c r="GUG20" s="209"/>
      <c r="GUH20" s="209"/>
      <c r="GUI20" s="209"/>
      <c r="GUJ20" s="209"/>
      <c r="GUK20" s="209"/>
      <c r="GUL20" s="209"/>
      <c r="GUM20" s="209"/>
      <c r="GUN20" s="209"/>
      <c r="GUO20" s="209"/>
      <c r="GUP20" s="209"/>
      <c r="GUQ20" s="209"/>
      <c r="GUR20" s="209"/>
      <c r="GUS20" s="209"/>
      <c r="GUT20" s="209"/>
      <c r="GUU20" s="209"/>
      <c r="GUV20" s="209"/>
      <c r="GUW20" s="209"/>
      <c r="GUX20" s="209"/>
      <c r="GUY20" s="209"/>
      <c r="GUZ20" s="209"/>
      <c r="GVA20" s="209"/>
      <c r="GVB20" s="209"/>
      <c r="GVC20" s="209"/>
      <c r="GVD20" s="209"/>
      <c r="GVE20" s="209"/>
      <c r="GVF20" s="209"/>
      <c r="GVG20" s="209"/>
      <c r="GVH20" s="209"/>
      <c r="GVI20" s="209"/>
      <c r="GVJ20" s="209"/>
      <c r="GVK20" s="209"/>
      <c r="GVL20" s="209"/>
      <c r="GVM20" s="209"/>
      <c r="GVN20" s="209"/>
      <c r="GVO20" s="209"/>
      <c r="GVP20" s="209"/>
      <c r="GVQ20" s="209"/>
      <c r="GVR20" s="209"/>
      <c r="GVS20" s="209"/>
      <c r="GVT20" s="209"/>
      <c r="GVU20" s="209"/>
      <c r="GVV20" s="209"/>
      <c r="GVW20" s="209"/>
      <c r="GVX20" s="209"/>
      <c r="GVY20" s="209"/>
      <c r="GVZ20" s="209"/>
      <c r="GWA20" s="209"/>
      <c r="GWB20" s="209"/>
      <c r="GWC20" s="209"/>
      <c r="GWD20" s="209"/>
      <c r="GWE20" s="209"/>
      <c r="GWF20" s="209"/>
      <c r="GWG20" s="209"/>
      <c r="GWH20" s="209"/>
      <c r="GWI20" s="209"/>
      <c r="GWJ20" s="209"/>
      <c r="GWK20" s="209"/>
      <c r="GWL20" s="209"/>
      <c r="GWM20" s="209"/>
      <c r="GWN20" s="209"/>
      <c r="GWO20" s="209"/>
      <c r="GWP20" s="209"/>
      <c r="GWQ20" s="209"/>
      <c r="GWR20" s="209"/>
      <c r="GWS20" s="209"/>
      <c r="GWT20" s="209"/>
      <c r="GWU20" s="209"/>
      <c r="GWV20" s="209"/>
      <c r="GWW20" s="209"/>
      <c r="GWX20" s="209"/>
      <c r="GWY20" s="209"/>
      <c r="GWZ20" s="209"/>
      <c r="GXA20" s="209"/>
      <c r="GXB20" s="209"/>
      <c r="GXC20" s="209"/>
      <c r="GXD20" s="209"/>
      <c r="GXE20" s="209"/>
      <c r="GXF20" s="209"/>
      <c r="GXG20" s="209"/>
      <c r="GXH20" s="209"/>
      <c r="GXI20" s="209"/>
      <c r="GXJ20" s="209"/>
      <c r="GXK20" s="209"/>
      <c r="GXL20" s="209"/>
      <c r="GXM20" s="209"/>
      <c r="GXN20" s="209"/>
      <c r="GXO20" s="209"/>
      <c r="GXP20" s="209"/>
      <c r="GXQ20" s="209"/>
      <c r="GXR20" s="209"/>
      <c r="GXS20" s="209"/>
      <c r="GXT20" s="209"/>
      <c r="GXU20" s="209"/>
      <c r="GXV20" s="209"/>
      <c r="GXW20" s="209"/>
      <c r="GXX20" s="209"/>
      <c r="GXY20" s="209"/>
      <c r="GXZ20" s="209"/>
      <c r="GYA20" s="209"/>
      <c r="GYB20" s="209"/>
      <c r="GYC20" s="209"/>
      <c r="GYD20" s="209"/>
      <c r="GYE20" s="209"/>
      <c r="GYF20" s="209"/>
      <c r="GYG20" s="209"/>
      <c r="GYH20" s="209"/>
      <c r="GYI20" s="209"/>
      <c r="GYJ20" s="209"/>
      <c r="GYK20" s="209"/>
      <c r="GYL20" s="209"/>
      <c r="GYM20" s="209"/>
      <c r="GYN20" s="209"/>
      <c r="GYO20" s="209"/>
      <c r="GYP20" s="209"/>
      <c r="GYQ20" s="209"/>
      <c r="GYR20" s="209"/>
      <c r="GYS20" s="209"/>
      <c r="GYT20" s="209"/>
      <c r="GYU20" s="209"/>
      <c r="GYV20" s="209"/>
      <c r="GYW20" s="209"/>
      <c r="GYX20" s="209"/>
      <c r="GYY20" s="209"/>
      <c r="GYZ20" s="209"/>
      <c r="GZA20" s="209"/>
      <c r="GZB20" s="209"/>
      <c r="GZC20" s="209"/>
      <c r="GZD20" s="209"/>
      <c r="GZE20" s="209"/>
      <c r="GZF20" s="209"/>
      <c r="GZG20" s="209"/>
      <c r="GZH20" s="209"/>
      <c r="GZI20" s="209"/>
      <c r="GZJ20" s="209"/>
      <c r="GZK20" s="209"/>
      <c r="GZL20" s="209"/>
      <c r="GZM20" s="209"/>
      <c r="GZN20" s="209"/>
      <c r="GZO20" s="209"/>
      <c r="GZP20" s="209"/>
      <c r="GZQ20" s="209"/>
      <c r="GZR20" s="209"/>
      <c r="GZS20" s="209"/>
      <c r="GZT20" s="209"/>
      <c r="GZU20" s="209"/>
      <c r="GZV20" s="209"/>
      <c r="GZW20" s="209"/>
      <c r="GZX20" s="209"/>
      <c r="GZY20" s="209"/>
      <c r="GZZ20" s="209"/>
      <c r="HAA20" s="209"/>
      <c r="HAB20" s="209"/>
      <c r="HAC20" s="209"/>
      <c r="HAD20" s="209"/>
      <c r="HAE20" s="209"/>
      <c r="HAF20" s="209"/>
      <c r="HAG20" s="209"/>
      <c r="HAH20" s="209"/>
      <c r="HAI20" s="209"/>
      <c r="HAJ20" s="209"/>
      <c r="HAK20" s="209"/>
      <c r="HAL20" s="209"/>
      <c r="HAM20" s="209"/>
      <c r="HAN20" s="209"/>
      <c r="HAO20" s="209"/>
      <c r="HAP20" s="209"/>
      <c r="HAQ20" s="209"/>
      <c r="HAR20" s="209"/>
      <c r="HAS20" s="209"/>
      <c r="HAT20" s="209"/>
      <c r="HAU20" s="209"/>
      <c r="HAV20" s="209"/>
      <c r="HAW20" s="209"/>
      <c r="HAX20" s="209"/>
      <c r="HAY20" s="209"/>
      <c r="HAZ20" s="209"/>
      <c r="HBA20" s="209"/>
      <c r="HBB20" s="209"/>
      <c r="HBC20" s="209"/>
      <c r="HBD20" s="209"/>
      <c r="HBE20" s="209"/>
      <c r="HBF20" s="209"/>
      <c r="HBG20" s="209"/>
      <c r="HBH20" s="209"/>
      <c r="HBI20" s="209"/>
      <c r="HBJ20" s="209"/>
      <c r="HBK20" s="209"/>
      <c r="HBL20" s="209"/>
      <c r="HBM20" s="209"/>
      <c r="HBN20" s="209"/>
      <c r="HBO20" s="209"/>
      <c r="HBP20" s="209"/>
      <c r="HBQ20" s="209"/>
      <c r="HBR20" s="209"/>
      <c r="HBS20" s="209"/>
      <c r="HBT20" s="209"/>
      <c r="HBU20" s="209"/>
      <c r="HBV20" s="209"/>
      <c r="HBW20" s="209"/>
      <c r="HBX20" s="209"/>
      <c r="HBY20" s="209"/>
      <c r="HBZ20" s="209"/>
      <c r="HCA20" s="209"/>
      <c r="HCB20" s="209"/>
      <c r="HCC20" s="209"/>
      <c r="HCD20" s="209"/>
      <c r="HCE20" s="209"/>
      <c r="HCF20" s="209"/>
      <c r="HCG20" s="209"/>
      <c r="HCH20" s="209"/>
      <c r="HCI20" s="209"/>
      <c r="HCJ20" s="209"/>
      <c r="HCK20" s="209"/>
      <c r="HCL20" s="209"/>
      <c r="HCM20" s="209"/>
      <c r="HCN20" s="209"/>
      <c r="HCO20" s="209"/>
      <c r="HCP20" s="209"/>
      <c r="HCQ20" s="209"/>
      <c r="HCR20" s="209"/>
      <c r="HCS20" s="209"/>
      <c r="HCT20" s="209"/>
      <c r="HCU20" s="209"/>
      <c r="HCV20" s="209"/>
      <c r="HCW20" s="209"/>
      <c r="HCX20" s="209"/>
      <c r="HCY20" s="209"/>
      <c r="HCZ20" s="209"/>
      <c r="HDA20" s="209"/>
      <c r="HDB20" s="209"/>
      <c r="HDC20" s="209"/>
      <c r="HDD20" s="209"/>
      <c r="HDE20" s="209"/>
      <c r="HDF20" s="209"/>
      <c r="HDG20" s="209"/>
      <c r="HDH20" s="209"/>
      <c r="HDI20" s="209"/>
      <c r="HDJ20" s="209"/>
      <c r="HDK20" s="209"/>
      <c r="HDL20" s="209"/>
      <c r="HDM20" s="209"/>
      <c r="HDN20" s="209"/>
      <c r="HDO20" s="209"/>
      <c r="HDP20" s="209"/>
      <c r="HDQ20" s="209"/>
      <c r="HDR20" s="209"/>
      <c r="HDS20" s="209"/>
      <c r="HDT20" s="209"/>
      <c r="HDU20" s="209"/>
      <c r="HDV20" s="209"/>
      <c r="HDW20" s="209"/>
      <c r="HDX20" s="209"/>
      <c r="HDY20" s="209"/>
      <c r="HDZ20" s="209"/>
      <c r="HEA20" s="209"/>
      <c r="HEB20" s="209"/>
      <c r="HEC20" s="209"/>
      <c r="HED20" s="209"/>
      <c r="HEE20" s="209"/>
      <c r="HEF20" s="209"/>
      <c r="HEG20" s="209"/>
      <c r="HEH20" s="209"/>
      <c r="HEI20" s="209"/>
      <c r="HEJ20" s="209"/>
      <c r="HEK20" s="209"/>
      <c r="HEL20" s="209"/>
      <c r="HEM20" s="209"/>
      <c r="HEN20" s="209"/>
      <c r="HEO20" s="209"/>
      <c r="HEP20" s="209"/>
      <c r="HEQ20" s="209"/>
      <c r="HER20" s="209"/>
      <c r="HES20" s="209"/>
      <c r="HET20" s="209"/>
      <c r="HEU20" s="209"/>
      <c r="HEV20" s="209"/>
      <c r="HEW20" s="209"/>
      <c r="HEX20" s="209"/>
      <c r="HEY20" s="209"/>
      <c r="HEZ20" s="209"/>
      <c r="HFA20" s="209"/>
      <c r="HFB20" s="209"/>
      <c r="HFC20" s="209"/>
      <c r="HFD20" s="209"/>
      <c r="HFE20" s="209"/>
      <c r="HFF20" s="209"/>
      <c r="HFG20" s="209"/>
      <c r="HFH20" s="209"/>
      <c r="HFI20" s="209"/>
      <c r="HFJ20" s="209"/>
      <c r="HFK20" s="209"/>
      <c r="HFL20" s="209"/>
      <c r="HFM20" s="209"/>
      <c r="HFN20" s="209"/>
      <c r="HFO20" s="209"/>
      <c r="HFP20" s="209"/>
      <c r="HFQ20" s="209"/>
      <c r="HFR20" s="209"/>
      <c r="HFS20" s="209"/>
      <c r="HFT20" s="209"/>
      <c r="HFU20" s="209"/>
      <c r="HFV20" s="209"/>
      <c r="HFW20" s="209"/>
      <c r="HFX20" s="209"/>
      <c r="HFY20" s="209"/>
      <c r="HFZ20" s="209"/>
      <c r="HGA20" s="209"/>
      <c r="HGB20" s="209"/>
      <c r="HGC20" s="209"/>
      <c r="HGD20" s="209"/>
      <c r="HGE20" s="209"/>
      <c r="HGF20" s="209"/>
      <c r="HGG20" s="209"/>
      <c r="HGH20" s="209"/>
      <c r="HGI20" s="209"/>
      <c r="HGJ20" s="209"/>
      <c r="HGK20" s="209"/>
      <c r="HGL20" s="209"/>
      <c r="HGM20" s="209"/>
      <c r="HGN20" s="209"/>
      <c r="HGO20" s="209"/>
      <c r="HGP20" s="209"/>
      <c r="HGQ20" s="209"/>
      <c r="HGR20" s="209"/>
      <c r="HGS20" s="209"/>
      <c r="HGT20" s="209"/>
      <c r="HGU20" s="209"/>
      <c r="HGV20" s="209"/>
      <c r="HGW20" s="209"/>
      <c r="HGX20" s="209"/>
      <c r="HGY20" s="209"/>
      <c r="HGZ20" s="209"/>
      <c r="HHA20" s="209"/>
      <c r="HHB20" s="209"/>
      <c r="HHC20" s="209"/>
      <c r="HHD20" s="209"/>
      <c r="HHE20" s="209"/>
      <c r="HHF20" s="209"/>
      <c r="HHG20" s="209"/>
      <c r="HHH20" s="209"/>
      <c r="HHI20" s="209"/>
      <c r="HHJ20" s="209"/>
      <c r="HHK20" s="209"/>
      <c r="HHL20" s="209"/>
      <c r="HHM20" s="209"/>
      <c r="HHN20" s="209"/>
      <c r="HHO20" s="209"/>
      <c r="HHP20" s="209"/>
      <c r="HHQ20" s="209"/>
      <c r="HHR20" s="209"/>
      <c r="HHS20" s="209"/>
      <c r="HHT20" s="209"/>
      <c r="HHU20" s="209"/>
      <c r="HHV20" s="209"/>
      <c r="HHW20" s="209"/>
      <c r="HHX20" s="209"/>
      <c r="HHY20" s="209"/>
      <c r="HHZ20" s="209"/>
      <c r="HIA20" s="209"/>
      <c r="HIB20" s="209"/>
      <c r="HIC20" s="209"/>
      <c r="HID20" s="209"/>
      <c r="HIE20" s="209"/>
      <c r="HIF20" s="209"/>
      <c r="HIG20" s="209"/>
      <c r="HIH20" s="209"/>
      <c r="HII20" s="209"/>
      <c r="HIJ20" s="209"/>
      <c r="HIK20" s="209"/>
      <c r="HIL20" s="209"/>
      <c r="HIM20" s="209"/>
      <c r="HIN20" s="209"/>
      <c r="HIO20" s="209"/>
      <c r="HIP20" s="209"/>
      <c r="HIQ20" s="209"/>
      <c r="HIR20" s="209"/>
      <c r="HIS20" s="209"/>
      <c r="HIT20" s="209"/>
      <c r="HIU20" s="209"/>
      <c r="HIV20" s="209"/>
      <c r="HIW20" s="209"/>
      <c r="HIX20" s="209"/>
      <c r="HIY20" s="209"/>
      <c r="HIZ20" s="209"/>
      <c r="HJA20" s="209"/>
      <c r="HJB20" s="209"/>
      <c r="HJC20" s="209"/>
      <c r="HJD20" s="209"/>
      <c r="HJE20" s="209"/>
      <c r="HJF20" s="209"/>
      <c r="HJG20" s="209"/>
      <c r="HJH20" s="209"/>
      <c r="HJI20" s="209"/>
      <c r="HJJ20" s="209"/>
      <c r="HJK20" s="209"/>
      <c r="HJL20" s="209"/>
      <c r="HJM20" s="209"/>
      <c r="HJN20" s="209"/>
      <c r="HJO20" s="209"/>
      <c r="HJP20" s="209"/>
      <c r="HJQ20" s="209"/>
      <c r="HJR20" s="209"/>
      <c r="HJS20" s="209"/>
      <c r="HJT20" s="209"/>
      <c r="HJU20" s="209"/>
      <c r="HJV20" s="209"/>
      <c r="HJW20" s="209"/>
      <c r="HJX20" s="209"/>
      <c r="HJY20" s="209"/>
      <c r="HJZ20" s="209"/>
      <c r="HKA20" s="209"/>
      <c r="HKB20" s="209"/>
      <c r="HKC20" s="209"/>
      <c r="HKD20" s="209"/>
      <c r="HKE20" s="209"/>
      <c r="HKF20" s="209"/>
      <c r="HKG20" s="209"/>
      <c r="HKH20" s="209"/>
      <c r="HKI20" s="209"/>
      <c r="HKJ20" s="209"/>
      <c r="HKK20" s="209"/>
      <c r="HKL20" s="209"/>
      <c r="HKM20" s="209"/>
      <c r="HKN20" s="209"/>
      <c r="HKO20" s="209"/>
      <c r="HKP20" s="209"/>
      <c r="HKQ20" s="209"/>
      <c r="HKR20" s="209"/>
      <c r="HKS20" s="209"/>
      <c r="HKT20" s="209"/>
      <c r="HKU20" s="209"/>
      <c r="HKV20" s="209"/>
      <c r="HKW20" s="209"/>
      <c r="HKX20" s="209"/>
      <c r="HKY20" s="209"/>
      <c r="HKZ20" s="209"/>
      <c r="HLA20" s="209"/>
      <c r="HLB20" s="209"/>
      <c r="HLC20" s="209"/>
      <c r="HLD20" s="209"/>
      <c r="HLE20" s="209"/>
      <c r="HLF20" s="209"/>
      <c r="HLG20" s="209"/>
      <c r="HLH20" s="209"/>
      <c r="HLI20" s="209"/>
      <c r="HLJ20" s="209"/>
      <c r="HLK20" s="209"/>
      <c r="HLL20" s="209"/>
      <c r="HLM20" s="209"/>
      <c r="HLN20" s="209"/>
      <c r="HLO20" s="209"/>
      <c r="HLP20" s="209"/>
      <c r="HLQ20" s="209"/>
      <c r="HLR20" s="209"/>
      <c r="HLS20" s="209"/>
      <c r="HLT20" s="209"/>
      <c r="HLU20" s="209"/>
      <c r="HLV20" s="209"/>
      <c r="HLW20" s="209"/>
      <c r="HLX20" s="209"/>
      <c r="HLY20" s="209"/>
      <c r="HLZ20" s="209"/>
      <c r="HMA20" s="209"/>
      <c r="HMB20" s="209"/>
      <c r="HMC20" s="209"/>
      <c r="HMD20" s="209"/>
      <c r="HME20" s="209"/>
      <c r="HMF20" s="209"/>
      <c r="HMG20" s="209"/>
      <c r="HMH20" s="209"/>
      <c r="HMI20" s="209"/>
      <c r="HMJ20" s="209"/>
      <c r="HMK20" s="209"/>
      <c r="HML20" s="209"/>
      <c r="HMM20" s="209"/>
      <c r="HMN20" s="209"/>
      <c r="HMO20" s="209"/>
      <c r="HMP20" s="209"/>
      <c r="HMQ20" s="209"/>
      <c r="HMR20" s="209"/>
      <c r="HMS20" s="209"/>
      <c r="HMT20" s="209"/>
      <c r="HMU20" s="209"/>
      <c r="HMV20" s="209"/>
      <c r="HMW20" s="209"/>
      <c r="HMX20" s="209"/>
      <c r="HMY20" s="209"/>
      <c r="HMZ20" s="209"/>
      <c r="HNA20" s="209"/>
      <c r="HNB20" s="209"/>
      <c r="HNC20" s="209"/>
      <c r="HND20" s="209"/>
      <c r="HNE20" s="209"/>
      <c r="HNF20" s="209"/>
      <c r="HNG20" s="209"/>
      <c r="HNH20" s="209"/>
      <c r="HNI20" s="209"/>
      <c r="HNJ20" s="209"/>
      <c r="HNK20" s="209"/>
      <c r="HNL20" s="209"/>
      <c r="HNM20" s="209"/>
      <c r="HNN20" s="209"/>
      <c r="HNO20" s="209"/>
      <c r="HNP20" s="209"/>
      <c r="HNQ20" s="209"/>
      <c r="HNR20" s="209"/>
      <c r="HNS20" s="209"/>
      <c r="HNT20" s="209"/>
      <c r="HNU20" s="209"/>
      <c r="HNV20" s="209"/>
      <c r="HNW20" s="209"/>
      <c r="HNX20" s="209"/>
      <c r="HNY20" s="209"/>
      <c r="HNZ20" s="209"/>
      <c r="HOA20" s="209"/>
      <c r="HOB20" s="209"/>
      <c r="HOC20" s="209"/>
      <c r="HOD20" s="209"/>
      <c r="HOE20" s="209"/>
      <c r="HOF20" s="209"/>
      <c r="HOG20" s="209"/>
      <c r="HOH20" s="209"/>
      <c r="HOI20" s="209"/>
      <c r="HOJ20" s="209"/>
      <c r="HOK20" s="209"/>
      <c r="HOL20" s="209"/>
      <c r="HOM20" s="209"/>
      <c r="HON20" s="209"/>
      <c r="HOO20" s="209"/>
      <c r="HOP20" s="209"/>
      <c r="HOQ20" s="209"/>
      <c r="HOR20" s="209"/>
      <c r="HOS20" s="209"/>
      <c r="HOT20" s="209"/>
      <c r="HOU20" s="209"/>
      <c r="HOV20" s="209"/>
      <c r="HOW20" s="209"/>
      <c r="HOX20" s="209"/>
      <c r="HOY20" s="209"/>
      <c r="HOZ20" s="209"/>
      <c r="HPA20" s="209"/>
      <c r="HPB20" s="209"/>
      <c r="HPC20" s="209"/>
      <c r="HPD20" s="209"/>
      <c r="HPE20" s="209"/>
      <c r="HPF20" s="209"/>
      <c r="HPG20" s="209"/>
      <c r="HPH20" s="209"/>
      <c r="HPI20" s="209"/>
      <c r="HPJ20" s="209"/>
      <c r="HPK20" s="209"/>
      <c r="HPL20" s="209"/>
      <c r="HPM20" s="209"/>
      <c r="HPN20" s="209"/>
      <c r="HPO20" s="209"/>
      <c r="HPP20" s="209"/>
      <c r="HPQ20" s="209"/>
      <c r="HPR20" s="209"/>
      <c r="HPS20" s="209"/>
      <c r="HPT20" s="209"/>
      <c r="HPU20" s="209"/>
      <c r="HPV20" s="209"/>
      <c r="HPW20" s="209"/>
      <c r="HPX20" s="209"/>
      <c r="HPY20" s="209"/>
      <c r="HPZ20" s="209"/>
      <c r="HQA20" s="209"/>
      <c r="HQB20" s="209"/>
      <c r="HQC20" s="209"/>
      <c r="HQD20" s="209"/>
      <c r="HQE20" s="209"/>
      <c r="HQF20" s="209"/>
      <c r="HQG20" s="209"/>
      <c r="HQH20" s="209"/>
      <c r="HQI20" s="209"/>
      <c r="HQJ20" s="209"/>
      <c r="HQK20" s="209"/>
      <c r="HQL20" s="209"/>
      <c r="HQM20" s="209"/>
      <c r="HQN20" s="209"/>
      <c r="HQO20" s="209"/>
      <c r="HQP20" s="209"/>
      <c r="HQQ20" s="209"/>
      <c r="HQR20" s="209"/>
      <c r="HQS20" s="209"/>
      <c r="HQT20" s="209"/>
      <c r="HQU20" s="209"/>
      <c r="HQV20" s="209"/>
      <c r="HQW20" s="209"/>
      <c r="HQX20" s="209"/>
      <c r="HQY20" s="209"/>
      <c r="HQZ20" s="209"/>
      <c r="HRA20" s="209"/>
      <c r="HRB20" s="209"/>
      <c r="HRC20" s="209"/>
      <c r="HRD20" s="209"/>
      <c r="HRE20" s="209"/>
      <c r="HRF20" s="209"/>
      <c r="HRG20" s="209"/>
      <c r="HRH20" s="209"/>
      <c r="HRI20" s="209"/>
      <c r="HRJ20" s="209"/>
      <c r="HRK20" s="209"/>
      <c r="HRL20" s="209"/>
      <c r="HRM20" s="209"/>
      <c r="HRN20" s="209"/>
      <c r="HRO20" s="209"/>
      <c r="HRP20" s="209"/>
      <c r="HRQ20" s="209"/>
      <c r="HRR20" s="209"/>
      <c r="HRS20" s="209"/>
      <c r="HRT20" s="209"/>
      <c r="HRU20" s="209"/>
      <c r="HRV20" s="209"/>
      <c r="HRW20" s="209"/>
      <c r="HRX20" s="209"/>
      <c r="HRY20" s="209"/>
      <c r="HRZ20" s="209"/>
      <c r="HSA20" s="209"/>
      <c r="HSB20" s="209"/>
      <c r="HSC20" s="209"/>
      <c r="HSD20" s="209"/>
      <c r="HSE20" s="209"/>
      <c r="HSF20" s="209"/>
      <c r="HSG20" s="209"/>
      <c r="HSH20" s="209"/>
      <c r="HSI20" s="209"/>
      <c r="HSJ20" s="209"/>
      <c r="HSK20" s="209"/>
      <c r="HSL20" s="209"/>
      <c r="HSM20" s="209"/>
      <c r="HSN20" s="209"/>
      <c r="HSO20" s="209"/>
      <c r="HSP20" s="209"/>
      <c r="HSQ20" s="209"/>
      <c r="HSR20" s="209"/>
      <c r="HSS20" s="209"/>
      <c r="HST20" s="209"/>
      <c r="HSU20" s="209"/>
      <c r="HSV20" s="209"/>
      <c r="HSW20" s="209"/>
      <c r="HSX20" s="209"/>
      <c r="HSY20" s="209"/>
      <c r="HSZ20" s="209"/>
      <c r="HTA20" s="209"/>
      <c r="HTB20" s="209"/>
      <c r="HTC20" s="209"/>
      <c r="HTD20" s="209"/>
      <c r="HTE20" s="209"/>
      <c r="HTF20" s="209"/>
      <c r="HTG20" s="209"/>
      <c r="HTH20" s="209"/>
      <c r="HTI20" s="209"/>
      <c r="HTJ20" s="209"/>
      <c r="HTK20" s="209"/>
      <c r="HTL20" s="209"/>
      <c r="HTM20" s="209"/>
      <c r="HTN20" s="209"/>
      <c r="HTO20" s="209"/>
      <c r="HTP20" s="209"/>
      <c r="HTQ20" s="209"/>
      <c r="HTR20" s="209"/>
      <c r="HTS20" s="209"/>
      <c r="HTT20" s="209"/>
      <c r="HTU20" s="209"/>
      <c r="HTV20" s="209"/>
      <c r="HTW20" s="209"/>
      <c r="HTX20" s="209"/>
      <c r="HTY20" s="209"/>
      <c r="HTZ20" s="209"/>
      <c r="HUA20" s="209"/>
      <c r="HUB20" s="209"/>
      <c r="HUC20" s="209"/>
      <c r="HUD20" s="209"/>
      <c r="HUE20" s="209"/>
      <c r="HUF20" s="209"/>
      <c r="HUG20" s="209"/>
      <c r="HUH20" s="209"/>
      <c r="HUI20" s="209"/>
      <c r="HUJ20" s="209"/>
      <c r="HUK20" s="209"/>
      <c r="HUL20" s="209"/>
      <c r="HUM20" s="209"/>
      <c r="HUN20" s="209"/>
      <c r="HUO20" s="209"/>
      <c r="HUP20" s="209"/>
      <c r="HUQ20" s="209"/>
      <c r="HUR20" s="209"/>
      <c r="HUS20" s="209"/>
      <c r="HUT20" s="209"/>
      <c r="HUU20" s="209"/>
      <c r="HUV20" s="209"/>
      <c r="HUW20" s="209"/>
      <c r="HUX20" s="209"/>
      <c r="HUY20" s="209"/>
      <c r="HUZ20" s="209"/>
      <c r="HVA20" s="209"/>
      <c r="HVB20" s="209"/>
      <c r="HVC20" s="209"/>
      <c r="HVD20" s="209"/>
      <c r="HVE20" s="209"/>
      <c r="HVF20" s="209"/>
      <c r="HVG20" s="209"/>
      <c r="HVH20" s="209"/>
      <c r="HVI20" s="209"/>
      <c r="HVJ20" s="209"/>
      <c r="HVK20" s="209"/>
      <c r="HVL20" s="209"/>
      <c r="HVM20" s="209"/>
      <c r="HVN20" s="209"/>
      <c r="HVO20" s="209"/>
      <c r="HVP20" s="209"/>
      <c r="HVQ20" s="209"/>
      <c r="HVR20" s="209"/>
      <c r="HVS20" s="209"/>
      <c r="HVT20" s="209"/>
      <c r="HVU20" s="209"/>
      <c r="HVV20" s="209"/>
      <c r="HVW20" s="209"/>
      <c r="HVX20" s="209"/>
      <c r="HVY20" s="209"/>
      <c r="HVZ20" s="209"/>
      <c r="HWA20" s="209"/>
      <c r="HWB20" s="209"/>
      <c r="HWC20" s="209"/>
      <c r="HWD20" s="209"/>
      <c r="HWE20" s="209"/>
      <c r="HWF20" s="209"/>
      <c r="HWG20" s="209"/>
      <c r="HWH20" s="209"/>
      <c r="HWI20" s="209"/>
      <c r="HWJ20" s="209"/>
      <c r="HWK20" s="209"/>
      <c r="HWL20" s="209"/>
      <c r="HWM20" s="209"/>
      <c r="HWN20" s="209"/>
      <c r="HWO20" s="209"/>
      <c r="HWP20" s="209"/>
      <c r="HWQ20" s="209"/>
      <c r="HWR20" s="209"/>
      <c r="HWS20" s="209"/>
      <c r="HWT20" s="209"/>
      <c r="HWU20" s="209"/>
      <c r="HWV20" s="209"/>
      <c r="HWW20" s="209"/>
      <c r="HWX20" s="209"/>
      <c r="HWY20" s="209"/>
      <c r="HWZ20" s="209"/>
      <c r="HXA20" s="209"/>
      <c r="HXB20" s="209"/>
      <c r="HXC20" s="209"/>
      <c r="HXD20" s="209"/>
      <c r="HXE20" s="209"/>
      <c r="HXF20" s="209"/>
      <c r="HXG20" s="209"/>
      <c r="HXH20" s="209"/>
      <c r="HXI20" s="209"/>
      <c r="HXJ20" s="209"/>
      <c r="HXK20" s="209"/>
      <c r="HXL20" s="209"/>
      <c r="HXM20" s="209"/>
      <c r="HXN20" s="209"/>
      <c r="HXO20" s="209"/>
      <c r="HXP20" s="209"/>
      <c r="HXQ20" s="209"/>
      <c r="HXR20" s="209"/>
      <c r="HXS20" s="209"/>
      <c r="HXT20" s="209"/>
      <c r="HXU20" s="209"/>
      <c r="HXV20" s="209"/>
      <c r="HXW20" s="209"/>
      <c r="HXX20" s="209"/>
      <c r="HXY20" s="209"/>
      <c r="HXZ20" s="209"/>
      <c r="HYA20" s="209"/>
      <c r="HYB20" s="209"/>
      <c r="HYC20" s="209"/>
      <c r="HYD20" s="209"/>
      <c r="HYE20" s="209"/>
      <c r="HYF20" s="209"/>
      <c r="HYG20" s="209"/>
      <c r="HYH20" s="209"/>
      <c r="HYI20" s="209"/>
      <c r="HYJ20" s="209"/>
      <c r="HYK20" s="209"/>
      <c r="HYL20" s="209"/>
      <c r="HYM20" s="209"/>
      <c r="HYN20" s="209"/>
      <c r="HYO20" s="209"/>
      <c r="HYP20" s="209"/>
      <c r="HYQ20" s="209"/>
      <c r="HYR20" s="209"/>
      <c r="HYS20" s="209"/>
      <c r="HYT20" s="209"/>
      <c r="HYU20" s="209"/>
      <c r="HYV20" s="209"/>
      <c r="HYW20" s="209"/>
      <c r="HYX20" s="209"/>
      <c r="HYY20" s="209"/>
      <c r="HYZ20" s="209"/>
      <c r="HZA20" s="209"/>
      <c r="HZB20" s="209"/>
      <c r="HZC20" s="209"/>
      <c r="HZD20" s="209"/>
      <c r="HZE20" s="209"/>
      <c r="HZF20" s="209"/>
      <c r="HZG20" s="209"/>
      <c r="HZH20" s="209"/>
      <c r="HZI20" s="209"/>
      <c r="HZJ20" s="209"/>
      <c r="HZK20" s="209"/>
      <c r="HZL20" s="209"/>
      <c r="HZM20" s="209"/>
      <c r="HZN20" s="209"/>
      <c r="HZO20" s="209"/>
      <c r="HZP20" s="209"/>
      <c r="HZQ20" s="209"/>
      <c r="HZR20" s="209"/>
      <c r="HZS20" s="209"/>
      <c r="HZT20" s="209"/>
      <c r="HZU20" s="209"/>
      <c r="HZV20" s="209"/>
      <c r="HZW20" s="209"/>
      <c r="HZX20" s="209"/>
      <c r="HZY20" s="209"/>
      <c r="HZZ20" s="209"/>
      <c r="IAA20" s="209"/>
      <c r="IAB20" s="209"/>
      <c r="IAC20" s="209"/>
      <c r="IAD20" s="209"/>
      <c r="IAE20" s="209"/>
      <c r="IAF20" s="209"/>
      <c r="IAG20" s="209"/>
      <c r="IAH20" s="209"/>
      <c r="IAI20" s="209"/>
      <c r="IAJ20" s="209"/>
      <c r="IAK20" s="209"/>
      <c r="IAL20" s="209"/>
      <c r="IAM20" s="209"/>
      <c r="IAN20" s="209"/>
      <c r="IAO20" s="209"/>
      <c r="IAP20" s="209"/>
      <c r="IAQ20" s="209"/>
      <c r="IAR20" s="209"/>
      <c r="IAS20" s="209"/>
      <c r="IAT20" s="209"/>
      <c r="IAU20" s="209"/>
      <c r="IAV20" s="209"/>
      <c r="IAW20" s="209"/>
      <c r="IAX20" s="209"/>
      <c r="IAY20" s="209"/>
      <c r="IAZ20" s="209"/>
      <c r="IBA20" s="209"/>
      <c r="IBB20" s="209"/>
      <c r="IBC20" s="209"/>
      <c r="IBD20" s="209"/>
      <c r="IBE20" s="209"/>
      <c r="IBF20" s="209"/>
      <c r="IBG20" s="209"/>
      <c r="IBH20" s="209"/>
      <c r="IBI20" s="209"/>
      <c r="IBJ20" s="209"/>
      <c r="IBK20" s="209"/>
      <c r="IBL20" s="209"/>
      <c r="IBM20" s="209"/>
      <c r="IBN20" s="209"/>
      <c r="IBO20" s="209"/>
      <c r="IBP20" s="209"/>
      <c r="IBQ20" s="209"/>
      <c r="IBR20" s="209"/>
      <c r="IBS20" s="209"/>
      <c r="IBT20" s="209"/>
      <c r="IBU20" s="209"/>
      <c r="IBV20" s="209"/>
      <c r="IBW20" s="209"/>
      <c r="IBX20" s="209"/>
      <c r="IBY20" s="209"/>
      <c r="IBZ20" s="209"/>
      <c r="ICA20" s="209"/>
      <c r="ICB20" s="209"/>
      <c r="ICC20" s="209"/>
      <c r="ICD20" s="209"/>
      <c r="ICE20" s="209"/>
      <c r="ICF20" s="209"/>
      <c r="ICG20" s="209"/>
      <c r="ICH20" s="209"/>
      <c r="ICI20" s="209"/>
      <c r="ICJ20" s="209"/>
      <c r="ICK20" s="209"/>
      <c r="ICL20" s="209"/>
      <c r="ICM20" s="209"/>
      <c r="ICN20" s="209"/>
      <c r="ICO20" s="209"/>
      <c r="ICP20" s="209"/>
      <c r="ICQ20" s="209"/>
      <c r="ICR20" s="209"/>
      <c r="ICS20" s="209"/>
      <c r="ICT20" s="209"/>
      <c r="ICU20" s="209"/>
      <c r="ICV20" s="209"/>
      <c r="ICW20" s="209"/>
      <c r="ICX20" s="209"/>
      <c r="ICY20" s="209"/>
      <c r="ICZ20" s="209"/>
      <c r="IDA20" s="209"/>
      <c r="IDB20" s="209"/>
      <c r="IDC20" s="209"/>
      <c r="IDD20" s="209"/>
      <c r="IDE20" s="209"/>
      <c r="IDF20" s="209"/>
      <c r="IDG20" s="209"/>
      <c r="IDH20" s="209"/>
      <c r="IDI20" s="209"/>
      <c r="IDJ20" s="209"/>
      <c r="IDK20" s="209"/>
      <c r="IDL20" s="209"/>
      <c r="IDM20" s="209"/>
      <c r="IDN20" s="209"/>
      <c r="IDO20" s="209"/>
      <c r="IDP20" s="209"/>
      <c r="IDQ20" s="209"/>
      <c r="IDR20" s="209"/>
      <c r="IDS20" s="209"/>
      <c r="IDT20" s="209"/>
      <c r="IDU20" s="209"/>
      <c r="IDV20" s="209"/>
      <c r="IDW20" s="209"/>
      <c r="IDX20" s="209"/>
      <c r="IDY20" s="209"/>
      <c r="IDZ20" s="209"/>
      <c r="IEA20" s="209"/>
      <c r="IEB20" s="209"/>
      <c r="IEC20" s="209"/>
      <c r="IED20" s="209"/>
      <c r="IEE20" s="209"/>
      <c r="IEF20" s="209"/>
      <c r="IEG20" s="209"/>
      <c r="IEH20" s="209"/>
      <c r="IEI20" s="209"/>
      <c r="IEJ20" s="209"/>
      <c r="IEK20" s="209"/>
      <c r="IEL20" s="209"/>
      <c r="IEM20" s="209"/>
      <c r="IEN20" s="209"/>
      <c r="IEO20" s="209"/>
      <c r="IEP20" s="209"/>
      <c r="IEQ20" s="209"/>
      <c r="IER20" s="209"/>
      <c r="IES20" s="209"/>
      <c r="IET20" s="209"/>
      <c r="IEU20" s="209"/>
      <c r="IEV20" s="209"/>
      <c r="IEW20" s="209"/>
      <c r="IEX20" s="209"/>
      <c r="IEY20" s="209"/>
      <c r="IEZ20" s="209"/>
      <c r="IFA20" s="209"/>
      <c r="IFB20" s="209"/>
      <c r="IFC20" s="209"/>
      <c r="IFD20" s="209"/>
      <c r="IFE20" s="209"/>
      <c r="IFF20" s="209"/>
      <c r="IFG20" s="209"/>
      <c r="IFH20" s="209"/>
      <c r="IFI20" s="209"/>
      <c r="IFJ20" s="209"/>
      <c r="IFK20" s="209"/>
      <c r="IFL20" s="209"/>
      <c r="IFM20" s="209"/>
      <c r="IFN20" s="209"/>
      <c r="IFO20" s="209"/>
      <c r="IFP20" s="209"/>
      <c r="IFQ20" s="209"/>
      <c r="IFR20" s="209"/>
      <c r="IFS20" s="209"/>
      <c r="IFT20" s="209"/>
      <c r="IFU20" s="209"/>
      <c r="IFV20" s="209"/>
      <c r="IFW20" s="209"/>
      <c r="IFX20" s="209"/>
      <c r="IFY20" s="209"/>
      <c r="IFZ20" s="209"/>
      <c r="IGA20" s="209"/>
      <c r="IGB20" s="209"/>
      <c r="IGC20" s="209"/>
      <c r="IGD20" s="209"/>
      <c r="IGE20" s="209"/>
      <c r="IGF20" s="209"/>
      <c r="IGG20" s="209"/>
      <c r="IGH20" s="209"/>
      <c r="IGI20" s="209"/>
      <c r="IGJ20" s="209"/>
      <c r="IGK20" s="209"/>
      <c r="IGL20" s="209"/>
      <c r="IGM20" s="209"/>
      <c r="IGN20" s="209"/>
      <c r="IGO20" s="209"/>
      <c r="IGP20" s="209"/>
      <c r="IGQ20" s="209"/>
      <c r="IGR20" s="209"/>
      <c r="IGS20" s="209"/>
      <c r="IGT20" s="209"/>
      <c r="IGU20" s="209"/>
      <c r="IGV20" s="209"/>
      <c r="IGW20" s="209"/>
      <c r="IGX20" s="209"/>
      <c r="IGY20" s="209"/>
      <c r="IGZ20" s="209"/>
      <c r="IHA20" s="209"/>
      <c r="IHB20" s="209"/>
      <c r="IHC20" s="209"/>
      <c r="IHD20" s="209"/>
      <c r="IHE20" s="209"/>
      <c r="IHF20" s="209"/>
      <c r="IHG20" s="209"/>
      <c r="IHH20" s="209"/>
      <c r="IHI20" s="209"/>
      <c r="IHJ20" s="209"/>
      <c r="IHK20" s="209"/>
      <c r="IHL20" s="209"/>
      <c r="IHM20" s="209"/>
      <c r="IHN20" s="209"/>
      <c r="IHO20" s="209"/>
      <c r="IHP20" s="209"/>
      <c r="IHQ20" s="209"/>
      <c r="IHR20" s="209"/>
      <c r="IHS20" s="209"/>
      <c r="IHT20" s="209"/>
      <c r="IHU20" s="209"/>
      <c r="IHV20" s="209"/>
      <c r="IHW20" s="209"/>
      <c r="IHX20" s="209"/>
      <c r="IHY20" s="209"/>
      <c r="IHZ20" s="209"/>
      <c r="IIA20" s="209"/>
      <c r="IIB20" s="209"/>
      <c r="IIC20" s="209"/>
      <c r="IID20" s="209"/>
      <c r="IIE20" s="209"/>
      <c r="IIF20" s="209"/>
      <c r="IIG20" s="209"/>
      <c r="IIH20" s="209"/>
      <c r="III20" s="209"/>
      <c r="IIJ20" s="209"/>
      <c r="IIK20" s="209"/>
      <c r="IIL20" s="209"/>
      <c r="IIM20" s="209"/>
      <c r="IIN20" s="209"/>
      <c r="IIO20" s="209"/>
      <c r="IIP20" s="209"/>
      <c r="IIQ20" s="209"/>
      <c r="IIR20" s="209"/>
      <c r="IIS20" s="209"/>
      <c r="IIT20" s="209"/>
      <c r="IIU20" s="209"/>
      <c r="IIV20" s="209"/>
      <c r="IIW20" s="209"/>
      <c r="IIX20" s="209"/>
      <c r="IIY20" s="209"/>
      <c r="IIZ20" s="209"/>
      <c r="IJA20" s="209"/>
      <c r="IJB20" s="209"/>
      <c r="IJC20" s="209"/>
      <c r="IJD20" s="209"/>
      <c r="IJE20" s="209"/>
      <c r="IJF20" s="209"/>
      <c r="IJG20" s="209"/>
      <c r="IJH20" s="209"/>
      <c r="IJI20" s="209"/>
      <c r="IJJ20" s="209"/>
      <c r="IJK20" s="209"/>
      <c r="IJL20" s="209"/>
      <c r="IJM20" s="209"/>
      <c r="IJN20" s="209"/>
      <c r="IJO20" s="209"/>
      <c r="IJP20" s="209"/>
      <c r="IJQ20" s="209"/>
      <c r="IJR20" s="209"/>
      <c r="IJS20" s="209"/>
      <c r="IJT20" s="209"/>
      <c r="IJU20" s="209"/>
      <c r="IJV20" s="209"/>
      <c r="IJW20" s="209"/>
      <c r="IJX20" s="209"/>
      <c r="IJY20" s="209"/>
      <c r="IJZ20" s="209"/>
      <c r="IKA20" s="209"/>
      <c r="IKB20" s="209"/>
      <c r="IKC20" s="209"/>
      <c r="IKD20" s="209"/>
      <c r="IKE20" s="209"/>
      <c r="IKF20" s="209"/>
      <c r="IKG20" s="209"/>
      <c r="IKH20" s="209"/>
      <c r="IKI20" s="209"/>
      <c r="IKJ20" s="209"/>
      <c r="IKK20" s="209"/>
      <c r="IKL20" s="209"/>
      <c r="IKM20" s="209"/>
      <c r="IKN20" s="209"/>
      <c r="IKO20" s="209"/>
      <c r="IKP20" s="209"/>
      <c r="IKQ20" s="209"/>
      <c r="IKR20" s="209"/>
      <c r="IKS20" s="209"/>
      <c r="IKT20" s="209"/>
      <c r="IKU20" s="209"/>
      <c r="IKV20" s="209"/>
      <c r="IKW20" s="209"/>
      <c r="IKX20" s="209"/>
      <c r="IKY20" s="209"/>
      <c r="IKZ20" s="209"/>
      <c r="ILA20" s="209"/>
      <c r="ILB20" s="209"/>
      <c r="ILC20" s="209"/>
      <c r="ILD20" s="209"/>
      <c r="ILE20" s="209"/>
      <c r="ILF20" s="209"/>
      <c r="ILG20" s="209"/>
      <c r="ILH20" s="209"/>
      <c r="ILI20" s="209"/>
      <c r="ILJ20" s="209"/>
      <c r="ILK20" s="209"/>
      <c r="ILL20" s="209"/>
      <c r="ILM20" s="209"/>
      <c r="ILN20" s="209"/>
      <c r="ILO20" s="209"/>
      <c r="ILP20" s="209"/>
      <c r="ILQ20" s="209"/>
      <c r="ILR20" s="209"/>
      <c r="ILS20" s="209"/>
      <c r="ILT20" s="209"/>
      <c r="ILU20" s="209"/>
      <c r="ILV20" s="209"/>
      <c r="ILW20" s="209"/>
      <c r="ILX20" s="209"/>
      <c r="ILY20" s="209"/>
      <c r="ILZ20" s="209"/>
      <c r="IMA20" s="209"/>
      <c r="IMB20" s="209"/>
      <c r="IMC20" s="209"/>
      <c r="IMD20" s="209"/>
      <c r="IME20" s="209"/>
      <c r="IMF20" s="209"/>
      <c r="IMG20" s="209"/>
      <c r="IMH20" s="209"/>
      <c r="IMI20" s="209"/>
      <c r="IMJ20" s="209"/>
      <c r="IMK20" s="209"/>
      <c r="IML20" s="209"/>
      <c r="IMM20" s="209"/>
      <c r="IMN20" s="209"/>
      <c r="IMO20" s="209"/>
      <c r="IMP20" s="209"/>
      <c r="IMQ20" s="209"/>
      <c r="IMR20" s="209"/>
      <c r="IMS20" s="209"/>
      <c r="IMT20" s="209"/>
      <c r="IMU20" s="209"/>
      <c r="IMV20" s="209"/>
      <c r="IMW20" s="209"/>
      <c r="IMX20" s="209"/>
      <c r="IMY20" s="209"/>
      <c r="IMZ20" s="209"/>
      <c r="INA20" s="209"/>
      <c r="INB20" s="209"/>
      <c r="INC20" s="209"/>
      <c r="IND20" s="209"/>
      <c r="INE20" s="209"/>
      <c r="INF20" s="209"/>
      <c r="ING20" s="209"/>
      <c r="INH20" s="209"/>
      <c r="INI20" s="209"/>
      <c r="INJ20" s="209"/>
      <c r="INK20" s="209"/>
      <c r="INL20" s="209"/>
      <c r="INM20" s="209"/>
      <c r="INN20" s="209"/>
      <c r="INO20" s="209"/>
      <c r="INP20" s="209"/>
      <c r="INQ20" s="209"/>
      <c r="INR20" s="209"/>
      <c r="INS20" s="209"/>
      <c r="INT20" s="209"/>
      <c r="INU20" s="209"/>
      <c r="INV20" s="209"/>
      <c r="INW20" s="209"/>
      <c r="INX20" s="209"/>
      <c r="INY20" s="209"/>
      <c r="INZ20" s="209"/>
      <c r="IOA20" s="209"/>
      <c r="IOB20" s="209"/>
      <c r="IOC20" s="209"/>
      <c r="IOD20" s="209"/>
      <c r="IOE20" s="209"/>
      <c r="IOF20" s="209"/>
      <c r="IOG20" s="209"/>
      <c r="IOH20" s="209"/>
      <c r="IOI20" s="209"/>
      <c r="IOJ20" s="209"/>
      <c r="IOK20" s="209"/>
      <c r="IOL20" s="209"/>
      <c r="IOM20" s="209"/>
      <c r="ION20" s="209"/>
      <c r="IOO20" s="209"/>
      <c r="IOP20" s="209"/>
      <c r="IOQ20" s="209"/>
      <c r="IOR20" s="209"/>
      <c r="IOS20" s="209"/>
      <c r="IOT20" s="209"/>
      <c r="IOU20" s="209"/>
      <c r="IOV20" s="209"/>
      <c r="IOW20" s="209"/>
      <c r="IOX20" s="209"/>
      <c r="IOY20" s="209"/>
      <c r="IOZ20" s="209"/>
      <c r="IPA20" s="209"/>
      <c r="IPB20" s="209"/>
      <c r="IPC20" s="209"/>
      <c r="IPD20" s="209"/>
      <c r="IPE20" s="209"/>
      <c r="IPF20" s="209"/>
      <c r="IPG20" s="209"/>
      <c r="IPH20" s="209"/>
      <c r="IPI20" s="209"/>
      <c r="IPJ20" s="209"/>
      <c r="IPK20" s="209"/>
      <c r="IPL20" s="209"/>
      <c r="IPM20" s="209"/>
      <c r="IPN20" s="209"/>
      <c r="IPO20" s="209"/>
      <c r="IPP20" s="209"/>
      <c r="IPQ20" s="209"/>
      <c r="IPR20" s="209"/>
      <c r="IPS20" s="209"/>
      <c r="IPT20" s="209"/>
      <c r="IPU20" s="209"/>
      <c r="IPV20" s="209"/>
      <c r="IPW20" s="209"/>
      <c r="IPX20" s="209"/>
      <c r="IPY20" s="209"/>
      <c r="IPZ20" s="209"/>
      <c r="IQA20" s="209"/>
      <c r="IQB20" s="209"/>
      <c r="IQC20" s="209"/>
      <c r="IQD20" s="209"/>
      <c r="IQE20" s="209"/>
      <c r="IQF20" s="209"/>
      <c r="IQG20" s="209"/>
      <c r="IQH20" s="209"/>
      <c r="IQI20" s="209"/>
      <c r="IQJ20" s="209"/>
      <c r="IQK20" s="209"/>
      <c r="IQL20" s="209"/>
      <c r="IQM20" s="209"/>
      <c r="IQN20" s="209"/>
      <c r="IQO20" s="209"/>
      <c r="IQP20" s="209"/>
      <c r="IQQ20" s="209"/>
      <c r="IQR20" s="209"/>
      <c r="IQS20" s="209"/>
      <c r="IQT20" s="209"/>
      <c r="IQU20" s="209"/>
      <c r="IQV20" s="209"/>
      <c r="IQW20" s="209"/>
      <c r="IQX20" s="209"/>
      <c r="IQY20" s="209"/>
      <c r="IQZ20" s="209"/>
      <c r="IRA20" s="209"/>
      <c r="IRB20" s="209"/>
      <c r="IRC20" s="209"/>
      <c r="IRD20" s="209"/>
      <c r="IRE20" s="209"/>
      <c r="IRF20" s="209"/>
      <c r="IRG20" s="209"/>
      <c r="IRH20" s="209"/>
      <c r="IRI20" s="209"/>
      <c r="IRJ20" s="209"/>
      <c r="IRK20" s="209"/>
      <c r="IRL20" s="209"/>
      <c r="IRM20" s="209"/>
      <c r="IRN20" s="209"/>
      <c r="IRO20" s="209"/>
      <c r="IRP20" s="209"/>
      <c r="IRQ20" s="209"/>
      <c r="IRR20" s="209"/>
      <c r="IRS20" s="209"/>
      <c r="IRT20" s="209"/>
      <c r="IRU20" s="209"/>
      <c r="IRV20" s="209"/>
      <c r="IRW20" s="209"/>
      <c r="IRX20" s="209"/>
      <c r="IRY20" s="209"/>
      <c r="IRZ20" s="209"/>
      <c r="ISA20" s="209"/>
      <c r="ISB20" s="209"/>
      <c r="ISC20" s="209"/>
      <c r="ISD20" s="209"/>
      <c r="ISE20" s="209"/>
      <c r="ISF20" s="209"/>
      <c r="ISG20" s="209"/>
      <c r="ISH20" s="209"/>
      <c r="ISI20" s="209"/>
      <c r="ISJ20" s="209"/>
      <c r="ISK20" s="209"/>
      <c r="ISL20" s="209"/>
      <c r="ISM20" s="209"/>
      <c r="ISN20" s="209"/>
      <c r="ISO20" s="209"/>
      <c r="ISP20" s="209"/>
      <c r="ISQ20" s="209"/>
      <c r="ISR20" s="209"/>
      <c r="ISS20" s="209"/>
      <c r="IST20" s="209"/>
      <c r="ISU20" s="209"/>
      <c r="ISV20" s="209"/>
      <c r="ISW20" s="209"/>
      <c r="ISX20" s="209"/>
      <c r="ISY20" s="209"/>
      <c r="ISZ20" s="209"/>
      <c r="ITA20" s="209"/>
      <c r="ITB20" s="209"/>
      <c r="ITC20" s="209"/>
      <c r="ITD20" s="209"/>
      <c r="ITE20" s="209"/>
      <c r="ITF20" s="209"/>
      <c r="ITG20" s="209"/>
      <c r="ITH20" s="209"/>
      <c r="ITI20" s="209"/>
      <c r="ITJ20" s="209"/>
      <c r="ITK20" s="209"/>
      <c r="ITL20" s="209"/>
      <c r="ITM20" s="209"/>
      <c r="ITN20" s="209"/>
      <c r="ITO20" s="209"/>
      <c r="ITP20" s="209"/>
      <c r="ITQ20" s="209"/>
      <c r="ITR20" s="209"/>
      <c r="ITS20" s="209"/>
      <c r="ITT20" s="209"/>
      <c r="ITU20" s="209"/>
      <c r="ITV20" s="209"/>
      <c r="ITW20" s="209"/>
      <c r="ITX20" s="209"/>
      <c r="ITY20" s="209"/>
      <c r="ITZ20" s="209"/>
      <c r="IUA20" s="209"/>
      <c r="IUB20" s="209"/>
      <c r="IUC20" s="209"/>
      <c r="IUD20" s="209"/>
      <c r="IUE20" s="209"/>
      <c r="IUF20" s="209"/>
      <c r="IUG20" s="209"/>
      <c r="IUH20" s="209"/>
      <c r="IUI20" s="209"/>
      <c r="IUJ20" s="209"/>
      <c r="IUK20" s="209"/>
      <c r="IUL20" s="209"/>
      <c r="IUM20" s="209"/>
      <c r="IUN20" s="209"/>
      <c r="IUO20" s="209"/>
      <c r="IUP20" s="209"/>
      <c r="IUQ20" s="209"/>
      <c r="IUR20" s="209"/>
      <c r="IUS20" s="209"/>
      <c r="IUT20" s="209"/>
      <c r="IUU20" s="209"/>
      <c r="IUV20" s="209"/>
      <c r="IUW20" s="209"/>
      <c r="IUX20" s="209"/>
      <c r="IUY20" s="209"/>
      <c r="IUZ20" s="209"/>
      <c r="IVA20" s="209"/>
      <c r="IVB20" s="209"/>
      <c r="IVC20" s="209"/>
      <c r="IVD20" s="209"/>
      <c r="IVE20" s="209"/>
      <c r="IVF20" s="209"/>
      <c r="IVG20" s="209"/>
      <c r="IVH20" s="209"/>
      <c r="IVI20" s="209"/>
      <c r="IVJ20" s="209"/>
      <c r="IVK20" s="209"/>
      <c r="IVL20" s="209"/>
      <c r="IVM20" s="209"/>
      <c r="IVN20" s="209"/>
      <c r="IVO20" s="209"/>
      <c r="IVP20" s="209"/>
      <c r="IVQ20" s="209"/>
      <c r="IVR20" s="209"/>
      <c r="IVS20" s="209"/>
      <c r="IVT20" s="209"/>
      <c r="IVU20" s="209"/>
      <c r="IVV20" s="209"/>
      <c r="IVW20" s="209"/>
      <c r="IVX20" s="209"/>
      <c r="IVY20" s="209"/>
      <c r="IVZ20" s="209"/>
      <c r="IWA20" s="209"/>
      <c r="IWB20" s="209"/>
      <c r="IWC20" s="209"/>
      <c r="IWD20" s="209"/>
      <c r="IWE20" s="209"/>
      <c r="IWF20" s="209"/>
      <c r="IWG20" s="209"/>
      <c r="IWH20" s="209"/>
      <c r="IWI20" s="209"/>
      <c r="IWJ20" s="209"/>
      <c r="IWK20" s="209"/>
      <c r="IWL20" s="209"/>
      <c r="IWM20" s="209"/>
      <c r="IWN20" s="209"/>
      <c r="IWO20" s="209"/>
      <c r="IWP20" s="209"/>
      <c r="IWQ20" s="209"/>
      <c r="IWR20" s="209"/>
      <c r="IWS20" s="209"/>
      <c r="IWT20" s="209"/>
      <c r="IWU20" s="209"/>
      <c r="IWV20" s="209"/>
      <c r="IWW20" s="209"/>
      <c r="IWX20" s="209"/>
      <c r="IWY20" s="209"/>
      <c r="IWZ20" s="209"/>
      <c r="IXA20" s="209"/>
      <c r="IXB20" s="209"/>
      <c r="IXC20" s="209"/>
      <c r="IXD20" s="209"/>
      <c r="IXE20" s="209"/>
      <c r="IXF20" s="209"/>
      <c r="IXG20" s="209"/>
      <c r="IXH20" s="209"/>
      <c r="IXI20" s="209"/>
      <c r="IXJ20" s="209"/>
      <c r="IXK20" s="209"/>
      <c r="IXL20" s="209"/>
      <c r="IXM20" s="209"/>
      <c r="IXN20" s="209"/>
      <c r="IXO20" s="209"/>
      <c r="IXP20" s="209"/>
      <c r="IXQ20" s="209"/>
      <c r="IXR20" s="209"/>
      <c r="IXS20" s="209"/>
      <c r="IXT20" s="209"/>
      <c r="IXU20" s="209"/>
      <c r="IXV20" s="209"/>
      <c r="IXW20" s="209"/>
      <c r="IXX20" s="209"/>
      <c r="IXY20" s="209"/>
      <c r="IXZ20" s="209"/>
      <c r="IYA20" s="209"/>
      <c r="IYB20" s="209"/>
      <c r="IYC20" s="209"/>
      <c r="IYD20" s="209"/>
      <c r="IYE20" s="209"/>
      <c r="IYF20" s="209"/>
      <c r="IYG20" s="209"/>
      <c r="IYH20" s="209"/>
      <c r="IYI20" s="209"/>
      <c r="IYJ20" s="209"/>
      <c r="IYK20" s="209"/>
      <c r="IYL20" s="209"/>
      <c r="IYM20" s="209"/>
      <c r="IYN20" s="209"/>
      <c r="IYO20" s="209"/>
      <c r="IYP20" s="209"/>
      <c r="IYQ20" s="209"/>
      <c r="IYR20" s="209"/>
      <c r="IYS20" s="209"/>
      <c r="IYT20" s="209"/>
      <c r="IYU20" s="209"/>
      <c r="IYV20" s="209"/>
      <c r="IYW20" s="209"/>
      <c r="IYX20" s="209"/>
      <c r="IYY20" s="209"/>
      <c r="IYZ20" s="209"/>
      <c r="IZA20" s="209"/>
      <c r="IZB20" s="209"/>
      <c r="IZC20" s="209"/>
      <c r="IZD20" s="209"/>
      <c r="IZE20" s="209"/>
      <c r="IZF20" s="209"/>
      <c r="IZG20" s="209"/>
      <c r="IZH20" s="209"/>
      <c r="IZI20" s="209"/>
      <c r="IZJ20" s="209"/>
      <c r="IZK20" s="209"/>
      <c r="IZL20" s="209"/>
      <c r="IZM20" s="209"/>
      <c r="IZN20" s="209"/>
      <c r="IZO20" s="209"/>
      <c r="IZP20" s="209"/>
      <c r="IZQ20" s="209"/>
      <c r="IZR20" s="209"/>
      <c r="IZS20" s="209"/>
      <c r="IZT20" s="209"/>
      <c r="IZU20" s="209"/>
      <c r="IZV20" s="209"/>
      <c r="IZW20" s="209"/>
      <c r="IZX20" s="209"/>
      <c r="IZY20" s="209"/>
      <c r="IZZ20" s="209"/>
      <c r="JAA20" s="209"/>
      <c r="JAB20" s="209"/>
      <c r="JAC20" s="209"/>
      <c r="JAD20" s="209"/>
      <c r="JAE20" s="209"/>
      <c r="JAF20" s="209"/>
      <c r="JAG20" s="209"/>
      <c r="JAH20" s="209"/>
      <c r="JAI20" s="209"/>
      <c r="JAJ20" s="209"/>
      <c r="JAK20" s="209"/>
      <c r="JAL20" s="209"/>
      <c r="JAM20" s="209"/>
      <c r="JAN20" s="209"/>
      <c r="JAO20" s="209"/>
      <c r="JAP20" s="209"/>
      <c r="JAQ20" s="209"/>
      <c r="JAR20" s="209"/>
      <c r="JAS20" s="209"/>
      <c r="JAT20" s="209"/>
      <c r="JAU20" s="209"/>
      <c r="JAV20" s="209"/>
      <c r="JAW20" s="209"/>
      <c r="JAX20" s="209"/>
      <c r="JAY20" s="209"/>
      <c r="JAZ20" s="209"/>
      <c r="JBA20" s="209"/>
      <c r="JBB20" s="209"/>
      <c r="JBC20" s="209"/>
      <c r="JBD20" s="209"/>
      <c r="JBE20" s="209"/>
      <c r="JBF20" s="209"/>
      <c r="JBG20" s="209"/>
      <c r="JBH20" s="209"/>
      <c r="JBI20" s="209"/>
      <c r="JBJ20" s="209"/>
      <c r="JBK20" s="209"/>
      <c r="JBL20" s="209"/>
      <c r="JBM20" s="209"/>
      <c r="JBN20" s="209"/>
      <c r="JBO20" s="209"/>
      <c r="JBP20" s="209"/>
      <c r="JBQ20" s="209"/>
      <c r="JBR20" s="209"/>
      <c r="JBS20" s="209"/>
      <c r="JBT20" s="209"/>
      <c r="JBU20" s="209"/>
      <c r="JBV20" s="209"/>
      <c r="JBW20" s="209"/>
      <c r="JBX20" s="209"/>
      <c r="JBY20" s="209"/>
      <c r="JBZ20" s="209"/>
      <c r="JCA20" s="209"/>
      <c r="JCB20" s="209"/>
      <c r="JCC20" s="209"/>
      <c r="JCD20" s="209"/>
      <c r="JCE20" s="209"/>
      <c r="JCF20" s="209"/>
      <c r="JCG20" s="209"/>
      <c r="JCH20" s="209"/>
      <c r="JCI20" s="209"/>
      <c r="JCJ20" s="209"/>
      <c r="JCK20" s="209"/>
      <c r="JCL20" s="209"/>
      <c r="JCM20" s="209"/>
      <c r="JCN20" s="209"/>
      <c r="JCO20" s="209"/>
      <c r="JCP20" s="209"/>
      <c r="JCQ20" s="209"/>
      <c r="JCR20" s="209"/>
      <c r="JCS20" s="209"/>
      <c r="JCT20" s="209"/>
      <c r="JCU20" s="209"/>
      <c r="JCV20" s="209"/>
      <c r="JCW20" s="209"/>
      <c r="JCX20" s="209"/>
      <c r="JCY20" s="209"/>
      <c r="JCZ20" s="209"/>
      <c r="JDA20" s="209"/>
      <c r="JDB20" s="209"/>
      <c r="JDC20" s="209"/>
      <c r="JDD20" s="209"/>
      <c r="JDE20" s="209"/>
      <c r="JDF20" s="209"/>
      <c r="JDG20" s="209"/>
      <c r="JDH20" s="209"/>
      <c r="JDI20" s="209"/>
      <c r="JDJ20" s="209"/>
      <c r="JDK20" s="209"/>
      <c r="JDL20" s="209"/>
      <c r="JDM20" s="209"/>
      <c r="JDN20" s="209"/>
      <c r="JDO20" s="209"/>
      <c r="JDP20" s="209"/>
      <c r="JDQ20" s="209"/>
      <c r="JDR20" s="209"/>
      <c r="JDS20" s="209"/>
      <c r="JDT20" s="209"/>
      <c r="JDU20" s="209"/>
      <c r="JDV20" s="209"/>
      <c r="JDW20" s="209"/>
      <c r="JDX20" s="209"/>
      <c r="JDY20" s="209"/>
      <c r="JDZ20" s="209"/>
      <c r="JEA20" s="209"/>
      <c r="JEB20" s="209"/>
      <c r="JEC20" s="209"/>
      <c r="JED20" s="209"/>
      <c r="JEE20" s="209"/>
      <c r="JEF20" s="209"/>
      <c r="JEG20" s="209"/>
      <c r="JEH20" s="209"/>
      <c r="JEI20" s="209"/>
      <c r="JEJ20" s="209"/>
      <c r="JEK20" s="209"/>
      <c r="JEL20" s="209"/>
      <c r="JEM20" s="209"/>
      <c r="JEN20" s="209"/>
      <c r="JEO20" s="209"/>
      <c r="JEP20" s="209"/>
      <c r="JEQ20" s="209"/>
      <c r="JER20" s="209"/>
      <c r="JES20" s="209"/>
      <c r="JET20" s="209"/>
      <c r="JEU20" s="209"/>
      <c r="JEV20" s="209"/>
      <c r="JEW20" s="209"/>
      <c r="JEX20" s="209"/>
      <c r="JEY20" s="209"/>
      <c r="JEZ20" s="209"/>
      <c r="JFA20" s="209"/>
      <c r="JFB20" s="209"/>
      <c r="JFC20" s="209"/>
      <c r="JFD20" s="209"/>
      <c r="JFE20" s="209"/>
      <c r="JFF20" s="209"/>
      <c r="JFG20" s="209"/>
      <c r="JFH20" s="209"/>
      <c r="JFI20" s="209"/>
      <c r="JFJ20" s="209"/>
      <c r="JFK20" s="209"/>
      <c r="JFL20" s="209"/>
      <c r="JFM20" s="209"/>
      <c r="JFN20" s="209"/>
      <c r="JFO20" s="209"/>
      <c r="JFP20" s="209"/>
      <c r="JFQ20" s="209"/>
      <c r="JFR20" s="209"/>
      <c r="JFS20" s="209"/>
      <c r="JFT20" s="209"/>
      <c r="JFU20" s="209"/>
      <c r="JFV20" s="209"/>
      <c r="JFW20" s="209"/>
      <c r="JFX20" s="209"/>
      <c r="JFY20" s="209"/>
      <c r="JFZ20" s="209"/>
      <c r="JGA20" s="209"/>
      <c r="JGB20" s="209"/>
      <c r="JGC20" s="209"/>
      <c r="JGD20" s="209"/>
      <c r="JGE20" s="209"/>
      <c r="JGF20" s="209"/>
      <c r="JGG20" s="209"/>
      <c r="JGH20" s="209"/>
      <c r="JGI20" s="209"/>
      <c r="JGJ20" s="209"/>
      <c r="JGK20" s="209"/>
      <c r="JGL20" s="209"/>
      <c r="JGM20" s="209"/>
      <c r="JGN20" s="209"/>
      <c r="JGO20" s="209"/>
      <c r="JGP20" s="209"/>
      <c r="JGQ20" s="209"/>
      <c r="JGR20" s="209"/>
      <c r="JGS20" s="209"/>
      <c r="JGT20" s="209"/>
      <c r="JGU20" s="209"/>
      <c r="JGV20" s="209"/>
      <c r="JGW20" s="209"/>
      <c r="JGX20" s="209"/>
      <c r="JGY20" s="209"/>
      <c r="JGZ20" s="209"/>
      <c r="JHA20" s="209"/>
      <c r="JHB20" s="209"/>
      <c r="JHC20" s="209"/>
      <c r="JHD20" s="209"/>
      <c r="JHE20" s="209"/>
      <c r="JHF20" s="209"/>
      <c r="JHG20" s="209"/>
      <c r="JHH20" s="209"/>
      <c r="JHI20" s="209"/>
      <c r="JHJ20" s="209"/>
      <c r="JHK20" s="209"/>
      <c r="JHL20" s="209"/>
      <c r="JHM20" s="209"/>
      <c r="JHN20" s="209"/>
      <c r="JHO20" s="209"/>
      <c r="JHP20" s="209"/>
      <c r="JHQ20" s="209"/>
      <c r="JHR20" s="209"/>
      <c r="JHS20" s="209"/>
      <c r="JHT20" s="209"/>
      <c r="JHU20" s="209"/>
      <c r="JHV20" s="209"/>
      <c r="JHW20" s="209"/>
      <c r="JHX20" s="209"/>
      <c r="JHY20" s="209"/>
      <c r="JHZ20" s="209"/>
      <c r="JIA20" s="209"/>
      <c r="JIB20" s="209"/>
      <c r="JIC20" s="209"/>
      <c r="JID20" s="209"/>
      <c r="JIE20" s="209"/>
      <c r="JIF20" s="209"/>
      <c r="JIG20" s="209"/>
      <c r="JIH20" s="209"/>
      <c r="JII20" s="209"/>
      <c r="JIJ20" s="209"/>
      <c r="JIK20" s="209"/>
      <c r="JIL20" s="209"/>
      <c r="JIM20" s="209"/>
      <c r="JIN20" s="209"/>
      <c r="JIO20" s="209"/>
      <c r="JIP20" s="209"/>
      <c r="JIQ20" s="209"/>
      <c r="JIR20" s="209"/>
      <c r="JIS20" s="209"/>
      <c r="JIT20" s="209"/>
      <c r="JIU20" s="209"/>
      <c r="JIV20" s="209"/>
      <c r="JIW20" s="209"/>
      <c r="JIX20" s="209"/>
      <c r="JIY20" s="209"/>
      <c r="JIZ20" s="209"/>
      <c r="JJA20" s="209"/>
      <c r="JJB20" s="209"/>
      <c r="JJC20" s="209"/>
      <c r="JJD20" s="209"/>
      <c r="JJE20" s="209"/>
      <c r="JJF20" s="209"/>
      <c r="JJG20" s="209"/>
      <c r="JJH20" s="209"/>
      <c r="JJI20" s="209"/>
      <c r="JJJ20" s="209"/>
      <c r="JJK20" s="209"/>
      <c r="JJL20" s="209"/>
      <c r="JJM20" s="209"/>
      <c r="JJN20" s="209"/>
      <c r="JJO20" s="209"/>
      <c r="JJP20" s="209"/>
      <c r="JJQ20" s="209"/>
      <c r="JJR20" s="209"/>
      <c r="JJS20" s="209"/>
      <c r="JJT20" s="209"/>
      <c r="JJU20" s="209"/>
      <c r="JJV20" s="209"/>
      <c r="JJW20" s="209"/>
      <c r="JJX20" s="209"/>
      <c r="JJY20" s="209"/>
      <c r="JJZ20" s="209"/>
      <c r="JKA20" s="209"/>
      <c r="JKB20" s="209"/>
      <c r="JKC20" s="209"/>
      <c r="JKD20" s="209"/>
      <c r="JKE20" s="209"/>
      <c r="JKF20" s="209"/>
      <c r="JKG20" s="209"/>
      <c r="JKH20" s="209"/>
      <c r="JKI20" s="209"/>
      <c r="JKJ20" s="209"/>
      <c r="JKK20" s="209"/>
      <c r="JKL20" s="209"/>
      <c r="JKM20" s="209"/>
      <c r="JKN20" s="209"/>
      <c r="JKO20" s="209"/>
      <c r="JKP20" s="209"/>
      <c r="JKQ20" s="209"/>
      <c r="JKR20" s="209"/>
      <c r="JKS20" s="209"/>
      <c r="JKT20" s="209"/>
      <c r="JKU20" s="209"/>
      <c r="JKV20" s="209"/>
      <c r="JKW20" s="209"/>
      <c r="JKX20" s="209"/>
      <c r="JKY20" s="209"/>
      <c r="JKZ20" s="209"/>
      <c r="JLA20" s="209"/>
      <c r="JLB20" s="209"/>
      <c r="JLC20" s="209"/>
      <c r="JLD20" s="209"/>
      <c r="JLE20" s="209"/>
      <c r="JLF20" s="209"/>
      <c r="JLG20" s="209"/>
      <c r="JLH20" s="209"/>
      <c r="JLI20" s="209"/>
      <c r="JLJ20" s="209"/>
      <c r="JLK20" s="209"/>
      <c r="JLL20" s="209"/>
      <c r="JLM20" s="209"/>
      <c r="JLN20" s="209"/>
      <c r="JLO20" s="209"/>
      <c r="JLP20" s="209"/>
      <c r="JLQ20" s="209"/>
      <c r="JLR20" s="209"/>
      <c r="JLS20" s="209"/>
      <c r="JLT20" s="209"/>
      <c r="JLU20" s="209"/>
      <c r="JLV20" s="209"/>
      <c r="JLW20" s="209"/>
      <c r="JLX20" s="209"/>
      <c r="JLY20" s="209"/>
      <c r="JLZ20" s="209"/>
      <c r="JMA20" s="209"/>
      <c r="JMB20" s="209"/>
      <c r="JMC20" s="209"/>
      <c r="JMD20" s="209"/>
      <c r="JME20" s="209"/>
      <c r="JMF20" s="209"/>
      <c r="JMG20" s="209"/>
      <c r="JMH20" s="209"/>
      <c r="JMI20" s="209"/>
      <c r="JMJ20" s="209"/>
      <c r="JMK20" s="209"/>
      <c r="JML20" s="209"/>
      <c r="JMM20" s="209"/>
      <c r="JMN20" s="209"/>
      <c r="JMO20" s="209"/>
      <c r="JMP20" s="209"/>
      <c r="JMQ20" s="209"/>
      <c r="JMR20" s="209"/>
      <c r="JMS20" s="209"/>
      <c r="JMT20" s="209"/>
      <c r="JMU20" s="209"/>
      <c r="JMV20" s="209"/>
      <c r="JMW20" s="209"/>
      <c r="JMX20" s="209"/>
      <c r="JMY20" s="209"/>
      <c r="JMZ20" s="209"/>
      <c r="JNA20" s="209"/>
      <c r="JNB20" s="209"/>
      <c r="JNC20" s="209"/>
      <c r="JND20" s="209"/>
      <c r="JNE20" s="209"/>
      <c r="JNF20" s="209"/>
      <c r="JNG20" s="209"/>
      <c r="JNH20" s="209"/>
      <c r="JNI20" s="209"/>
      <c r="JNJ20" s="209"/>
      <c r="JNK20" s="209"/>
      <c r="JNL20" s="209"/>
      <c r="JNM20" s="209"/>
      <c r="JNN20" s="209"/>
      <c r="JNO20" s="209"/>
      <c r="JNP20" s="209"/>
      <c r="JNQ20" s="209"/>
      <c r="JNR20" s="209"/>
      <c r="JNS20" s="209"/>
      <c r="JNT20" s="209"/>
      <c r="JNU20" s="209"/>
      <c r="JNV20" s="209"/>
      <c r="JNW20" s="209"/>
      <c r="JNX20" s="209"/>
      <c r="JNY20" s="209"/>
      <c r="JNZ20" s="209"/>
      <c r="JOA20" s="209"/>
      <c r="JOB20" s="209"/>
      <c r="JOC20" s="209"/>
      <c r="JOD20" s="209"/>
      <c r="JOE20" s="209"/>
      <c r="JOF20" s="209"/>
      <c r="JOG20" s="209"/>
      <c r="JOH20" s="209"/>
      <c r="JOI20" s="209"/>
      <c r="JOJ20" s="209"/>
      <c r="JOK20" s="209"/>
      <c r="JOL20" s="209"/>
      <c r="JOM20" s="209"/>
      <c r="JON20" s="209"/>
      <c r="JOO20" s="209"/>
      <c r="JOP20" s="209"/>
      <c r="JOQ20" s="209"/>
      <c r="JOR20" s="209"/>
      <c r="JOS20" s="209"/>
      <c r="JOT20" s="209"/>
      <c r="JOU20" s="209"/>
      <c r="JOV20" s="209"/>
      <c r="JOW20" s="209"/>
      <c r="JOX20" s="209"/>
      <c r="JOY20" s="209"/>
      <c r="JOZ20" s="209"/>
      <c r="JPA20" s="209"/>
      <c r="JPB20" s="209"/>
      <c r="JPC20" s="209"/>
      <c r="JPD20" s="209"/>
      <c r="JPE20" s="209"/>
      <c r="JPF20" s="209"/>
      <c r="JPG20" s="209"/>
      <c r="JPH20" s="209"/>
      <c r="JPI20" s="209"/>
      <c r="JPJ20" s="209"/>
      <c r="JPK20" s="209"/>
      <c r="JPL20" s="209"/>
      <c r="JPM20" s="209"/>
      <c r="JPN20" s="209"/>
      <c r="JPO20" s="209"/>
      <c r="JPP20" s="209"/>
      <c r="JPQ20" s="209"/>
      <c r="JPR20" s="209"/>
      <c r="JPS20" s="209"/>
      <c r="JPT20" s="209"/>
      <c r="JPU20" s="209"/>
      <c r="JPV20" s="209"/>
      <c r="JPW20" s="209"/>
      <c r="JPX20" s="209"/>
      <c r="JPY20" s="209"/>
      <c r="JPZ20" s="209"/>
      <c r="JQA20" s="209"/>
      <c r="JQB20" s="209"/>
      <c r="JQC20" s="209"/>
      <c r="JQD20" s="209"/>
      <c r="JQE20" s="209"/>
      <c r="JQF20" s="209"/>
      <c r="JQG20" s="209"/>
      <c r="JQH20" s="209"/>
      <c r="JQI20" s="209"/>
      <c r="JQJ20" s="209"/>
      <c r="JQK20" s="209"/>
      <c r="JQL20" s="209"/>
      <c r="JQM20" s="209"/>
      <c r="JQN20" s="209"/>
      <c r="JQO20" s="209"/>
      <c r="JQP20" s="209"/>
      <c r="JQQ20" s="209"/>
      <c r="JQR20" s="209"/>
      <c r="JQS20" s="209"/>
      <c r="JQT20" s="209"/>
      <c r="JQU20" s="209"/>
      <c r="JQV20" s="209"/>
      <c r="JQW20" s="209"/>
      <c r="JQX20" s="209"/>
      <c r="JQY20" s="209"/>
      <c r="JQZ20" s="209"/>
      <c r="JRA20" s="209"/>
      <c r="JRB20" s="209"/>
      <c r="JRC20" s="209"/>
      <c r="JRD20" s="209"/>
      <c r="JRE20" s="209"/>
      <c r="JRF20" s="209"/>
      <c r="JRG20" s="209"/>
      <c r="JRH20" s="209"/>
      <c r="JRI20" s="209"/>
      <c r="JRJ20" s="209"/>
      <c r="JRK20" s="209"/>
      <c r="JRL20" s="209"/>
      <c r="JRM20" s="209"/>
      <c r="JRN20" s="209"/>
      <c r="JRO20" s="209"/>
      <c r="JRP20" s="209"/>
      <c r="JRQ20" s="209"/>
      <c r="JRR20" s="209"/>
      <c r="JRS20" s="209"/>
      <c r="JRT20" s="209"/>
      <c r="JRU20" s="209"/>
      <c r="JRV20" s="209"/>
      <c r="JRW20" s="209"/>
      <c r="JRX20" s="209"/>
      <c r="JRY20" s="209"/>
      <c r="JRZ20" s="209"/>
      <c r="JSA20" s="209"/>
      <c r="JSB20" s="209"/>
      <c r="JSC20" s="209"/>
      <c r="JSD20" s="209"/>
      <c r="JSE20" s="209"/>
      <c r="JSF20" s="209"/>
      <c r="JSG20" s="209"/>
      <c r="JSH20" s="209"/>
      <c r="JSI20" s="209"/>
      <c r="JSJ20" s="209"/>
      <c r="JSK20" s="209"/>
      <c r="JSL20" s="209"/>
      <c r="JSM20" s="209"/>
      <c r="JSN20" s="209"/>
      <c r="JSO20" s="209"/>
      <c r="JSP20" s="209"/>
      <c r="JSQ20" s="209"/>
      <c r="JSR20" s="209"/>
      <c r="JSS20" s="209"/>
      <c r="JST20" s="209"/>
      <c r="JSU20" s="209"/>
      <c r="JSV20" s="209"/>
      <c r="JSW20" s="209"/>
      <c r="JSX20" s="209"/>
      <c r="JSY20" s="209"/>
      <c r="JSZ20" s="209"/>
      <c r="JTA20" s="209"/>
      <c r="JTB20" s="209"/>
      <c r="JTC20" s="209"/>
      <c r="JTD20" s="209"/>
      <c r="JTE20" s="209"/>
      <c r="JTF20" s="209"/>
      <c r="JTG20" s="209"/>
      <c r="JTH20" s="209"/>
      <c r="JTI20" s="209"/>
      <c r="JTJ20" s="209"/>
      <c r="JTK20" s="209"/>
      <c r="JTL20" s="209"/>
      <c r="JTM20" s="209"/>
      <c r="JTN20" s="209"/>
      <c r="JTO20" s="209"/>
      <c r="JTP20" s="209"/>
      <c r="JTQ20" s="209"/>
      <c r="JTR20" s="209"/>
      <c r="JTS20" s="209"/>
      <c r="JTT20" s="209"/>
      <c r="JTU20" s="209"/>
      <c r="JTV20" s="209"/>
      <c r="JTW20" s="209"/>
      <c r="JTX20" s="209"/>
      <c r="JTY20" s="209"/>
      <c r="JTZ20" s="209"/>
      <c r="JUA20" s="209"/>
      <c r="JUB20" s="209"/>
      <c r="JUC20" s="209"/>
      <c r="JUD20" s="209"/>
      <c r="JUE20" s="209"/>
      <c r="JUF20" s="209"/>
      <c r="JUG20" s="209"/>
      <c r="JUH20" s="209"/>
      <c r="JUI20" s="209"/>
      <c r="JUJ20" s="209"/>
      <c r="JUK20" s="209"/>
      <c r="JUL20" s="209"/>
      <c r="JUM20" s="209"/>
      <c r="JUN20" s="209"/>
      <c r="JUO20" s="209"/>
      <c r="JUP20" s="209"/>
      <c r="JUQ20" s="209"/>
      <c r="JUR20" s="209"/>
      <c r="JUS20" s="209"/>
      <c r="JUT20" s="209"/>
      <c r="JUU20" s="209"/>
      <c r="JUV20" s="209"/>
      <c r="JUW20" s="209"/>
      <c r="JUX20" s="209"/>
      <c r="JUY20" s="209"/>
      <c r="JUZ20" s="209"/>
      <c r="JVA20" s="209"/>
      <c r="JVB20" s="209"/>
      <c r="JVC20" s="209"/>
      <c r="JVD20" s="209"/>
      <c r="JVE20" s="209"/>
      <c r="JVF20" s="209"/>
      <c r="JVG20" s="209"/>
      <c r="JVH20" s="209"/>
      <c r="JVI20" s="209"/>
      <c r="JVJ20" s="209"/>
      <c r="JVK20" s="209"/>
      <c r="JVL20" s="209"/>
      <c r="JVM20" s="209"/>
      <c r="JVN20" s="209"/>
      <c r="JVO20" s="209"/>
      <c r="JVP20" s="209"/>
      <c r="JVQ20" s="209"/>
      <c r="JVR20" s="209"/>
      <c r="JVS20" s="209"/>
      <c r="JVT20" s="209"/>
      <c r="JVU20" s="209"/>
      <c r="JVV20" s="209"/>
      <c r="JVW20" s="209"/>
      <c r="JVX20" s="209"/>
      <c r="JVY20" s="209"/>
      <c r="JVZ20" s="209"/>
      <c r="JWA20" s="209"/>
      <c r="JWB20" s="209"/>
      <c r="JWC20" s="209"/>
      <c r="JWD20" s="209"/>
      <c r="JWE20" s="209"/>
      <c r="JWF20" s="209"/>
      <c r="JWG20" s="209"/>
      <c r="JWH20" s="209"/>
      <c r="JWI20" s="209"/>
      <c r="JWJ20" s="209"/>
      <c r="JWK20" s="209"/>
      <c r="JWL20" s="209"/>
      <c r="JWM20" s="209"/>
      <c r="JWN20" s="209"/>
      <c r="JWO20" s="209"/>
      <c r="JWP20" s="209"/>
      <c r="JWQ20" s="209"/>
      <c r="JWR20" s="209"/>
      <c r="JWS20" s="209"/>
      <c r="JWT20" s="209"/>
      <c r="JWU20" s="209"/>
      <c r="JWV20" s="209"/>
      <c r="JWW20" s="209"/>
      <c r="JWX20" s="209"/>
      <c r="JWY20" s="209"/>
      <c r="JWZ20" s="209"/>
      <c r="JXA20" s="209"/>
      <c r="JXB20" s="209"/>
      <c r="JXC20" s="209"/>
      <c r="JXD20" s="209"/>
      <c r="JXE20" s="209"/>
      <c r="JXF20" s="209"/>
      <c r="JXG20" s="209"/>
      <c r="JXH20" s="209"/>
      <c r="JXI20" s="209"/>
      <c r="JXJ20" s="209"/>
      <c r="JXK20" s="209"/>
      <c r="JXL20" s="209"/>
      <c r="JXM20" s="209"/>
      <c r="JXN20" s="209"/>
      <c r="JXO20" s="209"/>
      <c r="JXP20" s="209"/>
      <c r="JXQ20" s="209"/>
      <c r="JXR20" s="209"/>
      <c r="JXS20" s="209"/>
      <c r="JXT20" s="209"/>
      <c r="JXU20" s="209"/>
      <c r="JXV20" s="209"/>
      <c r="JXW20" s="209"/>
      <c r="JXX20" s="209"/>
      <c r="JXY20" s="209"/>
      <c r="JXZ20" s="209"/>
      <c r="JYA20" s="209"/>
      <c r="JYB20" s="209"/>
      <c r="JYC20" s="209"/>
      <c r="JYD20" s="209"/>
      <c r="JYE20" s="209"/>
      <c r="JYF20" s="209"/>
      <c r="JYG20" s="209"/>
      <c r="JYH20" s="209"/>
      <c r="JYI20" s="209"/>
      <c r="JYJ20" s="209"/>
      <c r="JYK20" s="209"/>
      <c r="JYL20" s="209"/>
      <c r="JYM20" s="209"/>
      <c r="JYN20" s="209"/>
      <c r="JYO20" s="209"/>
      <c r="JYP20" s="209"/>
      <c r="JYQ20" s="209"/>
      <c r="JYR20" s="209"/>
      <c r="JYS20" s="209"/>
      <c r="JYT20" s="209"/>
      <c r="JYU20" s="209"/>
      <c r="JYV20" s="209"/>
      <c r="JYW20" s="209"/>
      <c r="JYX20" s="209"/>
      <c r="JYY20" s="209"/>
      <c r="JYZ20" s="209"/>
      <c r="JZA20" s="209"/>
      <c r="JZB20" s="209"/>
      <c r="JZC20" s="209"/>
      <c r="JZD20" s="209"/>
      <c r="JZE20" s="209"/>
      <c r="JZF20" s="209"/>
      <c r="JZG20" s="209"/>
      <c r="JZH20" s="209"/>
      <c r="JZI20" s="209"/>
      <c r="JZJ20" s="209"/>
      <c r="JZK20" s="209"/>
      <c r="JZL20" s="209"/>
      <c r="JZM20" s="209"/>
      <c r="JZN20" s="209"/>
      <c r="JZO20" s="209"/>
      <c r="JZP20" s="209"/>
      <c r="JZQ20" s="209"/>
      <c r="JZR20" s="209"/>
      <c r="JZS20" s="209"/>
      <c r="JZT20" s="209"/>
      <c r="JZU20" s="209"/>
      <c r="JZV20" s="209"/>
      <c r="JZW20" s="209"/>
      <c r="JZX20" s="209"/>
      <c r="JZY20" s="209"/>
      <c r="JZZ20" s="209"/>
      <c r="KAA20" s="209"/>
      <c r="KAB20" s="209"/>
      <c r="KAC20" s="209"/>
      <c r="KAD20" s="209"/>
      <c r="KAE20" s="209"/>
      <c r="KAF20" s="209"/>
      <c r="KAG20" s="209"/>
      <c r="KAH20" s="209"/>
      <c r="KAI20" s="209"/>
      <c r="KAJ20" s="209"/>
      <c r="KAK20" s="209"/>
      <c r="KAL20" s="209"/>
      <c r="KAM20" s="209"/>
      <c r="KAN20" s="209"/>
      <c r="KAO20" s="209"/>
      <c r="KAP20" s="209"/>
      <c r="KAQ20" s="209"/>
      <c r="KAR20" s="209"/>
      <c r="KAS20" s="209"/>
      <c r="KAT20" s="209"/>
      <c r="KAU20" s="209"/>
      <c r="KAV20" s="209"/>
      <c r="KAW20" s="209"/>
      <c r="KAX20" s="209"/>
      <c r="KAY20" s="209"/>
      <c r="KAZ20" s="209"/>
      <c r="KBA20" s="209"/>
      <c r="KBB20" s="209"/>
      <c r="KBC20" s="209"/>
      <c r="KBD20" s="209"/>
      <c r="KBE20" s="209"/>
      <c r="KBF20" s="209"/>
      <c r="KBG20" s="209"/>
      <c r="KBH20" s="209"/>
      <c r="KBI20" s="209"/>
      <c r="KBJ20" s="209"/>
      <c r="KBK20" s="209"/>
      <c r="KBL20" s="209"/>
      <c r="KBM20" s="209"/>
      <c r="KBN20" s="209"/>
      <c r="KBO20" s="209"/>
      <c r="KBP20" s="209"/>
      <c r="KBQ20" s="209"/>
      <c r="KBR20" s="209"/>
      <c r="KBS20" s="209"/>
      <c r="KBT20" s="209"/>
      <c r="KBU20" s="209"/>
      <c r="KBV20" s="209"/>
      <c r="KBW20" s="209"/>
      <c r="KBX20" s="209"/>
      <c r="KBY20" s="209"/>
      <c r="KBZ20" s="209"/>
      <c r="KCA20" s="209"/>
      <c r="KCB20" s="209"/>
      <c r="KCC20" s="209"/>
      <c r="KCD20" s="209"/>
      <c r="KCE20" s="209"/>
      <c r="KCF20" s="209"/>
      <c r="KCG20" s="209"/>
      <c r="KCH20" s="209"/>
      <c r="KCI20" s="209"/>
      <c r="KCJ20" s="209"/>
      <c r="KCK20" s="209"/>
      <c r="KCL20" s="209"/>
      <c r="KCM20" s="209"/>
      <c r="KCN20" s="209"/>
      <c r="KCO20" s="209"/>
      <c r="KCP20" s="209"/>
      <c r="KCQ20" s="209"/>
      <c r="KCR20" s="209"/>
      <c r="KCS20" s="209"/>
      <c r="KCT20" s="209"/>
      <c r="KCU20" s="209"/>
      <c r="KCV20" s="209"/>
      <c r="KCW20" s="209"/>
      <c r="KCX20" s="209"/>
      <c r="KCY20" s="209"/>
      <c r="KCZ20" s="209"/>
      <c r="KDA20" s="209"/>
      <c r="KDB20" s="209"/>
      <c r="KDC20" s="209"/>
      <c r="KDD20" s="209"/>
      <c r="KDE20" s="209"/>
      <c r="KDF20" s="209"/>
      <c r="KDG20" s="209"/>
      <c r="KDH20" s="209"/>
      <c r="KDI20" s="209"/>
      <c r="KDJ20" s="209"/>
      <c r="KDK20" s="209"/>
      <c r="KDL20" s="209"/>
      <c r="KDM20" s="209"/>
      <c r="KDN20" s="209"/>
      <c r="KDO20" s="209"/>
      <c r="KDP20" s="209"/>
      <c r="KDQ20" s="209"/>
      <c r="KDR20" s="209"/>
      <c r="KDS20" s="209"/>
      <c r="KDT20" s="209"/>
      <c r="KDU20" s="209"/>
      <c r="KDV20" s="209"/>
      <c r="KDW20" s="209"/>
      <c r="KDX20" s="209"/>
      <c r="KDY20" s="209"/>
      <c r="KDZ20" s="209"/>
      <c r="KEA20" s="209"/>
      <c r="KEB20" s="209"/>
      <c r="KEC20" s="209"/>
      <c r="KED20" s="209"/>
      <c r="KEE20" s="209"/>
      <c r="KEF20" s="209"/>
      <c r="KEG20" s="209"/>
      <c r="KEH20" s="209"/>
      <c r="KEI20" s="209"/>
      <c r="KEJ20" s="209"/>
      <c r="KEK20" s="209"/>
      <c r="KEL20" s="209"/>
      <c r="KEM20" s="209"/>
      <c r="KEN20" s="209"/>
      <c r="KEO20" s="209"/>
      <c r="KEP20" s="209"/>
      <c r="KEQ20" s="209"/>
      <c r="KER20" s="209"/>
      <c r="KES20" s="209"/>
      <c r="KET20" s="209"/>
      <c r="KEU20" s="209"/>
      <c r="KEV20" s="209"/>
      <c r="KEW20" s="209"/>
      <c r="KEX20" s="209"/>
      <c r="KEY20" s="209"/>
      <c r="KEZ20" s="209"/>
      <c r="KFA20" s="209"/>
      <c r="KFB20" s="209"/>
      <c r="KFC20" s="209"/>
      <c r="KFD20" s="209"/>
      <c r="KFE20" s="209"/>
      <c r="KFF20" s="209"/>
      <c r="KFG20" s="209"/>
      <c r="KFH20" s="209"/>
      <c r="KFI20" s="209"/>
      <c r="KFJ20" s="209"/>
      <c r="KFK20" s="209"/>
      <c r="KFL20" s="209"/>
      <c r="KFM20" s="209"/>
      <c r="KFN20" s="209"/>
      <c r="KFO20" s="209"/>
      <c r="KFP20" s="209"/>
      <c r="KFQ20" s="209"/>
      <c r="KFR20" s="209"/>
      <c r="KFS20" s="209"/>
      <c r="KFT20" s="209"/>
      <c r="KFU20" s="209"/>
      <c r="KFV20" s="209"/>
      <c r="KFW20" s="209"/>
      <c r="KFX20" s="209"/>
      <c r="KFY20" s="209"/>
      <c r="KFZ20" s="209"/>
      <c r="KGA20" s="209"/>
      <c r="KGB20" s="209"/>
      <c r="KGC20" s="209"/>
      <c r="KGD20" s="209"/>
      <c r="KGE20" s="209"/>
      <c r="KGF20" s="209"/>
      <c r="KGG20" s="209"/>
      <c r="KGH20" s="209"/>
      <c r="KGI20" s="209"/>
      <c r="KGJ20" s="209"/>
      <c r="KGK20" s="209"/>
      <c r="KGL20" s="209"/>
      <c r="KGM20" s="209"/>
      <c r="KGN20" s="209"/>
      <c r="KGO20" s="209"/>
      <c r="KGP20" s="209"/>
      <c r="KGQ20" s="209"/>
      <c r="KGR20" s="209"/>
      <c r="KGS20" s="209"/>
      <c r="KGT20" s="209"/>
      <c r="KGU20" s="209"/>
      <c r="KGV20" s="209"/>
      <c r="KGW20" s="209"/>
      <c r="KGX20" s="209"/>
      <c r="KGY20" s="209"/>
      <c r="KGZ20" s="209"/>
      <c r="KHA20" s="209"/>
      <c r="KHB20" s="209"/>
      <c r="KHC20" s="209"/>
      <c r="KHD20" s="209"/>
      <c r="KHE20" s="209"/>
      <c r="KHF20" s="209"/>
      <c r="KHG20" s="209"/>
      <c r="KHH20" s="209"/>
      <c r="KHI20" s="209"/>
      <c r="KHJ20" s="209"/>
      <c r="KHK20" s="209"/>
      <c r="KHL20" s="209"/>
      <c r="KHM20" s="209"/>
      <c r="KHN20" s="209"/>
      <c r="KHO20" s="209"/>
      <c r="KHP20" s="209"/>
      <c r="KHQ20" s="209"/>
      <c r="KHR20" s="209"/>
      <c r="KHS20" s="209"/>
      <c r="KHT20" s="209"/>
      <c r="KHU20" s="209"/>
      <c r="KHV20" s="209"/>
      <c r="KHW20" s="209"/>
      <c r="KHX20" s="209"/>
      <c r="KHY20" s="209"/>
      <c r="KHZ20" s="209"/>
      <c r="KIA20" s="209"/>
      <c r="KIB20" s="209"/>
      <c r="KIC20" s="209"/>
      <c r="KID20" s="209"/>
      <c r="KIE20" s="209"/>
      <c r="KIF20" s="209"/>
      <c r="KIG20" s="209"/>
      <c r="KIH20" s="209"/>
      <c r="KII20" s="209"/>
      <c r="KIJ20" s="209"/>
      <c r="KIK20" s="209"/>
      <c r="KIL20" s="209"/>
      <c r="KIM20" s="209"/>
      <c r="KIN20" s="209"/>
      <c r="KIO20" s="209"/>
      <c r="KIP20" s="209"/>
      <c r="KIQ20" s="209"/>
      <c r="KIR20" s="209"/>
      <c r="KIS20" s="209"/>
      <c r="KIT20" s="209"/>
      <c r="KIU20" s="209"/>
      <c r="KIV20" s="209"/>
      <c r="KIW20" s="209"/>
      <c r="KIX20" s="209"/>
      <c r="KIY20" s="209"/>
      <c r="KIZ20" s="209"/>
      <c r="KJA20" s="209"/>
      <c r="KJB20" s="209"/>
      <c r="KJC20" s="209"/>
      <c r="KJD20" s="209"/>
      <c r="KJE20" s="209"/>
      <c r="KJF20" s="209"/>
      <c r="KJG20" s="209"/>
      <c r="KJH20" s="209"/>
      <c r="KJI20" s="209"/>
      <c r="KJJ20" s="209"/>
      <c r="KJK20" s="209"/>
      <c r="KJL20" s="209"/>
      <c r="KJM20" s="209"/>
      <c r="KJN20" s="209"/>
      <c r="KJO20" s="209"/>
      <c r="KJP20" s="209"/>
      <c r="KJQ20" s="209"/>
      <c r="KJR20" s="209"/>
      <c r="KJS20" s="209"/>
      <c r="KJT20" s="209"/>
      <c r="KJU20" s="209"/>
      <c r="KJV20" s="209"/>
      <c r="KJW20" s="209"/>
      <c r="KJX20" s="209"/>
      <c r="KJY20" s="209"/>
      <c r="KJZ20" s="209"/>
      <c r="KKA20" s="209"/>
      <c r="KKB20" s="209"/>
      <c r="KKC20" s="209"/>
      <c r="KKD20" s="209"/>
      <c r="KKE20" s="209"/>
      <c r="KKF20" s="209"/>
      <c r="KKG20" s="209"/>
      <c r="KKH20" s="209"/>
      <c r="KKI20" s="209"/>
      <c r="KKJ20" s="209"/>
      <c r="KKK20" s="209"/>
      <c r="KKL20" s="209"/>
      <c r="KKM20" s="209"/>
      <c r="KKN20" s="209"/>
      <c r="KKO20" s="209"/>
      <c r="KKP20" s="209"/>
      <c r="KKQ20" s="209"/>
      <c r="KKR20" s="209"/>
      <c r="KKS20" s="209"/>
      <c r="KKT20" s="209"/>
      <c r="KKU20" s="209"/>
      <c r="KKV20" s="209"/>
      <c r="KKW20" s="209"/>
      <c r="KKX20" s="209"/>
      <c r="KKY20" s="209"/>
      <c r="KKZ20" s="209"/>
      <c r="KLA20" s="209"/>
      <c r="KLB20" s="209"/>
      <c r="KLC20" s="209"/>
      <c r="KLD20" s="209"/>
      <c r="KLE20" s="209"/>
      <c r="KLF20" s="209"/>
      <c r="KLG20" s="209"/>
      <c r="KLH20" s="209"/>
      <c r="KLI20" s="209"/>
      <c r="KLJ20" s="209"/>
      <c r="KLK20" s="209"/>
      <c r="KLL20" s="209"/>
      <c r="KLM20" s="209"/>
      <c r="KLN20" s="209"/>
      <c r="KLO20" s="209"/>
      <c r="KLP20" s="209"/>
      <c r="KLQ20" s="209"/>
      <c r="KLR20" s="209"/>
      <c r="KLS20" s="209"/>
      <c r="KLT20" s="209"/>
      <c r="KLU20" s="209"/>
      <c r="KLV20" s="209"/>
      <c r="KLW20" s="209"/>
      <c r="KLX20" s="209"/>
      <c r="KLY20" s="209"/>
      <c r="KLZ20" s="209"/>
      <c r="KMA20" s="209"/>
      <c r="KMB20" s="209"/>
      <c r="KMC20" s="209"/>
      <c r="KMD20" s="209"/>
      <c r="KME20" s="209"/>
      <c r="KMF20" s="209"/>
      <c r="KMG20" s="209"/>
      <c r="KMH20" s="209"/>
      <c r="KMI20" s="209"/>
      <c r="KMJ20" s="209"/>
      <c r="KMK20" s="209"/>
      <c r="KML20" s="209"/>
      <c r="KMM20" s="209"/>
      <c r="KMN20" s="209"/>
      <c r="KMO20" s="209"/>
      <c r="KMP20" s="209"/>
      <c r="KMQ20" s="209"/>
      <c r="KMR20" s="209"/>
      <c r="KMS20" s="209"/>
      <c r="KMT20" s="209"/>
      <c r="KMU20" s="209"/>
      <c r="KMV20" s="209"/>
      <c r="KMW20" s="209"/>
      <c r="KMX20" s="209"/>
      <c r="KMY20" s="209"/>
      <c r="KMZ20" s="209"/>
      <c r="KNA20" s="209"/>
      <c r="KNB20" s="209"/>
      <c r="KNC20" s="209"/>
      <c r="KND20" s="209"/>
      <c r="KNE20" s="209"/>
      <c r="KNF20" s="209"/>
      <c r="KNG20" s="209"/>
      <c r="KNH20" s="209"/>
      <c r="KNI20" s="209"/>
      <c r="KNJ20" s="209"/>
      <c r="KNK20" s="209"/>
      <c r="KNL20" s="209"/>
      <c r="KNM20" s="209"/>
      <c r="KNN20" s="209"/>
      <c r="KNO20" s="209"/>
      <c r="KNP20" s="209"/>
      <c r="KNQ20" s="209"/>
      <c r="KNR20" s="209"/>
      <c r="KNS20" s="209"/>
      <c r="KNT20" s="209"/>
      <c r="KNU20" s="209"/>
      <c r="KNV20" s="209"/>
      <c r="KNW20" s="209"/>
      <c r="KNX20" s="209"/>
      <c r="KNY20" s="209"/>
      <c r="KNZ20" s="209"/>
      <c r="KOA20" s="209"/>
      <c r="KOB20" s="209"/>
      <c r="KOC20" s="209"/>
      <c r="KOD20" s="209"/>
      <c r="KOE20" s="209"/>
      <c r="KOF20" s="209"/>
      <c r="KOG20" s="209"/>
      <c r="KOH20" s="209"/>
      <c r="KOI20" s="209"/>
      <c r="KOJ20" s="209"/>
      <c r="KOK20" s="209"/>
      <c r="KOL20" s="209"/>
      <c r="KOM20" s="209"/>
      <c r="KON20" s="209"/>
      <c r="KOO20" s="209"/>
      <c r="KOP20" s="209"/>
      <c r="KOQ20" s="209"/>
      <c r="KOR20" s="209"/>
      <c r="KOS20" s="209"/>
      <c r="KOT20" s="209"/>
      <c r="KOU20" s="209"/>
      <c r="KOV20" s="209"/>
      <c r="KOW20" s="209"/>
      <c r="KOX20" s="209"/>
      <c r="KOY20" s="209"/>
      <c r="KOZ20" s="209"/>
      <c r="KPA20" s="209"/>
      <c r="KPB20" s="209"/>
      <c r="KPC20" s="209"/>
      <c r="KPD20" s="209"/>
      <c r="KPE20" s="209"/>
      <c r="KPF20" s="209"/>
      <c r="KPG20" s="209"/>
      <c r="KPH20" s="209"/>
      <c r="KPI20" s="209"/>
      <c r="KPJ20" s="209"/>
      <c r="KPK20" s="209"/>
      <c r="KPL20" s="209"/>
      <c r="KPM20" s="209"/>
      <c r="KPN20" s="209"/>
      <c r="KPO20" s="209"/>
      <c r="KPP20" s="209"/>
      <c r="KPQ20" s="209"/>
      <c r="KPR20" s="209"/>
      <c r="KPS20" s="209"/>
      <c r="KPT20" s="209"/>
      <c r="KPU20" s="209"/>
      <c r="KPV20" s="209"/>
      <c r="KPW20" s="209"/>
      <c r="KPX20" s="209"/>
      <c r="KPY20" s="209"/>
      <c r="KPZ20" s="209"/>
      <c r="KQA20" s="209"/>
      <c r="KQB20" s="209"/>
      <c r="KQC20" s="209"/>
      <c r="KQD20" s="209"/>
      <c r="KQE20" s="209"/>
      <c r="KQF20" s="209"/>
      <c r="KQG20" s="209"/>
      <c r="KQH20" s="209"/>
      <c r="KQI20" s="209"/>
      <c r="KQJ20" s="209"/>
      <c r="KQK20" s="209"/>
      <c r="KQL20" s="209"/>
      <c r="KQM20" s="209"/>
      <c r="KQN20" s="209"/>
      <c r="KQO20" s="209"/>
      <c r="KQP20" s="209"/>
      <c r="KQQ20" s="209"/>
      <c r="KQR20" s="209"/>
      <c r="KQS20" s="209"/>
      <c r="KQT20" s="209"/>
      <c r="KQU20" s="209"/>
      <c r="KQV20" s="209"/>
      <c r="KQW20" s="209"/>
      <c r="KQX20" s="209"/>
      <c r="KQY20" s="209"/>
      <c r="KQZ20" s="209"/>
      <c r="KRA20" s="209"/>
      <c r="KRB20" s="209"/>
      <c r="KRC20" s="209"/>
      <c r="KRD20" s="209"/>
      <c r="KRE20" s="209"/>
      <c r="KRF20" s="209"/>
      <c r="KRG20" s="209"/>
      <c r="KRH20" s="209"/>
      <c r="KRI20" s="209"/>
      <c r="KRJ20" s="209"/>
      <c r="KRK20" s="209"/>
      <c r="KRL20" s="209"/>
      <c r="KRM20" s="209"/>
      <c r="KRN20" s="209"/>
      <c r="KRO20" s="209"/>
      <c r="KRP20" s="209"/>
      <c r="KRQ20" s="209"/>
      <c r="KRR20" s="209"/>
      <c r="KRS20" s="209"/>
      <c r="KRT20" s="209"/>
      <c r="KRU20" s="209"/>
      <c r="KRV20" s="209"/>
      <c r="KRW20" s="209"/>
      <c r="KRX20" s="209"/>
      <c r="KRY20" s="209"/>
      <c r="KRZ20" s="209"/>
      <c r="KSA20" s="209"/>
      <c r="KSB20" s="209"/>
      <c r="KSC20" s="209"/>
      <c r="KSD20" s="209"/>
      <c r="KSE20" s="209"/>
      <c r="KSF20" s="209"/>
      <c r="KSG20" s="209"/>
      <c r="KSH20" s="209"/>
      <c r="KSI20" s="209"/>
      <c r="KSJ20" s="209"/>
      <c r="KSK20" s="209"/>
      <c r="KSL20" s="209"/>
      <c r="KSM20" s="209"/>
      <c r="KSN20" s="209"/>
      <c r="KSO20" s="209"/>
      <c r="KSP20" s="209"/>
      <c r="KSQ20" s="209"/>
      <c r="KSR20" s="209"/>
      <c r="KSS20" s="209"/>
      <c r="KST20" s="209"/>
      <c r="KSU20" s="209"/>
      <c r="KSV20" s="209"/>
      <c r="KSW20" s="209"/>
      <c r="KSX20" s="209"/>
      <c r="KSY20" s="209"/>
      <c r="KSZ20" s="209"/>
      <c r="KTA20" s="209"/>
      <c r="KTB20" s="209"/>
      <c r="KTC20" s="209"/>
      <c r="KTD20" s="209"/>
      <c r="KTE20" s="209"/>
      <c r="KTF20" s="209"/>
      <c r="KTG20" s="209"/>
      <c r="KTH20" s="209"/>
      <c r="KTI20" s="209"/>
      <c r="KTJ20" s="209"/>
      <c r="KTK20" s="209"/>
      <c r="KTL20" s="209"/>
      <c r="KTM20" s="209"/>
      <c r="KTN20" s="209"/>
      <c r="KTO20" s="209"/>
      <c r="KTP20" s="209"/>
      <c r="KTQ20" s="209"/>
      <c r="KTR20" s="209"/>
      <c r="KTS20" s="209"/>
      <c r="KTT20" s="209"/>
      <c r="KTU20" s="209"/>
      <c r="KTV20" s="209"/>
      <c r="KTW20" s="209"/>
      <c r="KTX20" s="209"/>
      <c r="KTY20" s="209"/>
      <c r="KTZ20" s="209"/>
      <c r="KUA20" s="209"/>
      <c r="KUB20" s="209"/>
      <c r="KUC20" s="209"/>
      <c r="KUD20" s="209"/>
      <c r="KUE20" s="209"/>
      <c r="KUF20" s="209"/>
      <c r="KUG20" s="209"/>
      <c r="KUH20" s="209"/>
      <c r="KUI20" s="209"/>
      <c r="KUJ20" s="209"/>
      <c r="KUK20" s="209"/>
      <c r="KUL20" s="209"/>
      <c r="KUM20" s="209"/>
      <c r="KUN20" s="209"/>
      <c r="KUO20" s="209"/>
      <c r="KUP20" s="209"/>
      <c r="KUQ20" s="209"/>
      <c r="KUR20" s="209"/>
      <c r="KUS20" s="209"/>
      <c r="KUT20" s="209"/>
      <c r="KUU20" s="209"/>
      <c r="KUV20" s="209"/>
      <c r="KUW20" s="209"/>
      <c r="KUX20" s="209"/>
      <c r="KUY20" s="209"/>
      <c r="KUZ20" s="209"/>
      <c r="KVA20" s="209"/>
      <c r="KVB20" s="209"/>
      <c r="KVC20" s="209"/>
      <c r="KVD20" s="209"/>
      <c r="KVE20" s="209"/>
      <c r="KVF20" s="209"/>
      <c r="KVG20" s="209"/>
      <c r="KVH20" s="209"/>
      <c r="KVI20" s="209"/>
      <c r="KVJ20" s="209"/>
      <c r="KVK20" s="209"/>
      <c r="KVL20" s="209"/>
      <c r="KVM20" s="209"/>
      <c r="KVN20" s="209"/>
      <c r="KVO20" s="209"/>
      <c r="KVP20" s="209"/>
      <c r="KVQ20" s="209"/>
      <c r="KVR20" s="209"/>
      <c r="KVS20" s="209"/>
      <c r="KVT20" s="209"/>
      <c r="KVU20" s="209"/>
      <c r="KVV20" s="209"/>
      <c r="KVW20" s="209"/>
      <c r="KVX20" s="209"/>
      <c r="KVY20" s="209"/>
      <c r="KVZ20" s="209"/>
      <c r="KWA20" s="209"/>
      <c r="KWB20" s="209"/>
      <c r="KWC20" s="209"/>
      <c r="KWD20" s="209"/>
      <c r="KWE20" s="209"/>
      <c r="KWF20" s="209"/>
      <c r="KWG20" s="209"/>
      <c r="KWH20" s="209"/>
      <c r="KWI20" s="209"/>
      <c r="KWJ20" s="209"/>
      <c r="KWK20" s="209"/>
      <c r="KWL20" s="209"/>
      <c r="KWM20" s="209"/>
      <c r="KWN20" s="209"/>
      <c r="KWO20" s="209"/>
      <c r="KWP20" s="209"/>
      <c r="KWQ20" s="209"/>
      <c r="KWR20" s="209"/>
      <c r="KWS20" s="209"/>
      <c r="KWT20" s="209"/>
      <c r="KWU20" s="209"/>
      <c r="KWV20" s="209"/>
      <c r="KWW20" s="209"/>
      <c r="KWX20" s="209"/>
      <c r="KWY20" s="209"/>
      <c r="KWZ20" s="209"/>
      <c r="KXA20" s="209"/>
      <c r="KXB20" s="209"/>
      <c r="KXC20" s="209"/>
      <c r="KXD20" s="209"/>
      <c r="KXE20" s="209"/>
      <c r="KXF20" s="209"/>
      <c r="KXG20" s="209"/>
      <c r="KXH20" s="209"/>
      <c r="KXI20" s="209"/>
      <c r="KXJ20" s="209"/>
      <c r="KXK20" s="209"/>
      <c r="KXL20" s="209"/>
      <c r="KXM20" s="209"/>
      <c r="KXN20" s="209"/>
      <c r="KXO20" s="209"/>
      <c r="KXP20" s="209"/>
      <c r="KXQ20" s="209"/>
      <c r="KXR20" s="209"/>
      <c r="KXS20" s="209"/>
      <c r="KXT20" s="209"/>
      <c r="KXU20" s="209"/>
      <c r="KXV20" s="209"/>
      <c r="KXW20" s="209"/>
      <c r="KXX20" s="209"/>
      <c r="KXY20" s="209"/>
      <c r="KXZ20" s="209"/>
      <c r="KYA20" s="209"/>
      <c r="KYB20" s="209"/>
      <c r="KYC20" s="209"/>
      <c r="KYD20" s="209"/>
      <c r="KYE20" s="209"/>
      <c r="KYF20" s="209"/>
      <c r="KYG20" s="209"/>
      <c r="KYH20" s="209"/>
      <c r="KYI20" s="209"/>
      <c r="KYJ20" s="209"/>
      <c r="KYK20" s="209"/>
      <c r="KYL20" s="209"/>
      <c r="KYM20" s="209"/>
      <c r="KYN20" s="209"/>
      <c r="KYO20" s="209"/>
      <c r="KYP20" s="209"/>
      <c r="KYQ20" s="209"/>
      <c r="KYR20" s="209"/>
      <c r="KYS20" s="209"/>
      <c r="KYT20" s="209"/>
      <c r="KYU20" s="209"/>
      <c r="KYV20" s="209"/>
      <c r="KYW20" s="209"/>
      <c r="KYX20" s="209"/>
      <c r="KYY20" s="209"/>
      <c r="KYZ20" s="209"/>
      <c r="KZA20" s="209"/>
      <c r="KZB20" s="209"/>
      <c r="KZC20" s="209"/>
      <c r="KZD20" s="209"/>
      <c r="KZE20" s="209"/>
      <c r="KZF20" s="209"/>
      <c r="KZG20" s="209"/>
      <c r="KZH20" s="209"/>
      <c r="KZI20" s="209"/>
      <c r="KZJ20" s="209"/>
      <c r="KZK20" s="209"/>
      <c r="KZL20" s="209"/>
      <c r="KZM20" s="209"/>
      <c r="KZN20" s="209"/>
      <c r="KZO20" s="209"/>
      <c r="KZP20" s="209"/>
      <c r="KZQ20" s="209"/>
      <c r="KZR20" s="209"/>
      <c r="KZS20" s="209"/>
      <c r="KZT20" s="209"/>
      <c r="KZU20" s="209"/>
      <c r="KZV20" s="209"/>
      <c r="KZW20" s="209"/>
      <c r="KZX20" s="209"/>
      <c r="KZY20" s="209"/>
      <c r="KZZ20" s="209"/>
      <c r="LAA20" s="209"/>
      <c r="LAB20" s="209"/>
      <c r="LAC20" s="209"/>
      <c r="LAD20" s="209"/>
      <c r="LAE20" s="209"/>
      <c r="LAF20" s="209"/>
      <c r="LAG20" s="209"/>
      <c r="LAH20" s="209"/>
      <c r="LAI20" s="209"/>
      <c r="LAJ20" s="209"/>
      <c r="LAK20" s="209"/>
      <c r="LAL20" s="209"/>
      <c r="LAM20" s="209"/>
      <c r="LAN20" s="209"/>
      <c r="LAO20" s="209"/>
      <c r="LAP20" s="209"/>
      <c r="LAQ20" s="209"/>
      <c r="LAR20" s="209"/>
      <c r="LAS20" s="209"/>
      <c r="LAT20" s="209"/>
      <c r="LAU20" s="209"/>
      <c r="LAV20" s="209"/>
      <c r="LAW20" s="209"/>
      <c r="LAX20" s="209"/>
      <c r="LAY20" s="209"/>
      <c r="LAZ20" s="209"/>
      <c r="LBA20" s="209"/>
      <c r="LBB20" s="209"/>
      <c r="LBC20" s="209"/>
      <c r="LBD20" s="209"/>
      <c r="LBE20" s="209"/>
      <c r="LBF20" s="209"/>
      <c r="LBG20" s="209"/>
      <c r="LBH20" s="209"/>
      <c r="LBI20" s="209"/>
      <c r="LBJ20" s="209"/>
      <c r="LBK20" s="209"/>
      <c r="LBL20" s="209"/>
      <c r="LBM20" s="209"/>
      <c r="LBN20" s="209"/>
      <c r="LBO20" s="209"/>
      <c r="LBP20" s="209"/>
      <c r="LBQ20" s="209"/>
      <c r="LBR20" s="209"/>
      <c r="LBS20" s="209"/>
      <c r="LBT20" s="209"/>
      <c r="LBU20" s="209"/>
      <c r="LBV20" s="209"/>
      <c r="LBW20" s="209"/>
      <c r="LBX20" s="209"/>
      <c r="LBY20" s="209"/>
      <c r="LBZ20" s="209"/>
      <c r="LCA20" s="209"/>
      <c r="LCB20" s="209"/>
      <c r="LCC20" s="209"/>
      <c r="LCD20" s="209"/>
      <c r="LCE20" s="209"/>
      <c r="LCF20" s="209"/>
      <c r="LCG20" s="209"/>
      <c r="LCH20" s="209"/>
      <c r="LCI20" s="209"/>
      <c r="LCJ20" s="209"/>
      <c r="LCK20" s="209"/>
      <c r="LCL20" s="209"/>
      <c r="LCM20" s="209"/>
      <c r="LCN20" s="209"/>
      <c r="LCO20" s="209"/>
      <c r="LCP20" s="209"/>
      <c r="LCQ20" s="209"/>
      <c r="LCR20" s="209"/>
      <c r="LCS20" s="209"/>
      <c r="LCT20" s="209"/>
      <c r="LCU20" s="209"/>
      <c r="LCV20" s="209"/>
      <c r="LCW20" s="209"/>
      <c r="LCX20" s="209"/>
      <c r="LCY20" s="209"/>
      <c r="LCZ20" s="209"/>
      <c r="LDA20" s="209"/>
      <c r="LDB20" s="209"/>
      <c r="LDC20" s="209"/>
      <c r="LDD20" s="209"/>
      <c r="LDE20" s="209"/>
      <c r="LDF20" s="209"/>
      <c r="LDG20" s="209"/>
      <c r="LDH20" s="209"/>
      <c r="LDI20" s="209"/>
      <c r="LDJ20" s="209"/>
      <c r="LDK20" s="209"/>
      <c r="LDL20" s="209"/>
      <c r="LDM20" s="209"/>
      <c r="LDN20" s="209"/>
      <c r="LDO20" s="209"/>
      <c r="LDP20" s="209"/>
      <c r="LDQ20" s="209"/>
      <c r="LDR20" s="209"/>
      <c r="LDS20" s="209"/>
      <c r="LDT20" s="209"/>
      <c r="LDU20" s="209"/>
      <c r="LDV20" s="209"/>
      <c r="LDW20" s="209"/>
      <c r="LDX20" s="209"/>
      <c r="LDY20" s="209"/>
      <c r="LDZ20" s="209"/>
      <c r="LEA20" s="209"/>
      <c r="LEB20" s="209"/>
      <c r="LEC20" s="209"/>
      <c r="LED20" s="209"/>
      <c r="LEE20" s="209"/>
      <c r="LEF20" s="209"/>
      <c r="LEG20" s="209"/>
      <c r="LEH20" s="209"/>
      <c r="LEI20" s="209"/>
      <c r="LEJ20" s="209"/>
      <c r="LEK20" s="209"/>
      <c r="LEL20" s="209"/>
      <c r="LEM20" s="209"/>
      <c r="LEN20" s="209"/>
      <c r="LEO20" s="209"/>
      <c r="LEP20" s="209"/>
      <c r="LEQ20" s="209"/>
      <c r="LER20" s="209"/>
      <c r="LES20" s="209"/>
      <c r="LET20" s="209"/>
      <c r="LEU20" s="209"/>
      <c r="LEV20" s="209"/>
      <c r="LEW20" s="209"/>
      <c r="LEX20" s="209"/>
      <c r="LEY20" s="209"/>
      <c r="LEZ20" s="209"/>
      <c r="LFA20" s="209"/>
      <c r="LFB20" s="209"/>
      <c r="LFC20" s="209"/>
      <c r="LFD20" s="209"/>
      <c r="LFE20" s="209"/>
      <c r="LFF20" s="209"/>
      <c r="LFG20" s="209"/>
      <c r="LFH20" s="209"/>
      <c r="LFI20" s="209"/>
      <c r="LFJ20" s="209"/>
      <c r="LFK20" s="209"/>
      <c r="LFL20" s="209"/>
      <c r="LFM20" s="209"/>
      <c r="LFN20" s="209"/>
      <c r="LFO20" s="209"/>
      <c r="LFP20" s="209"/>
      <c r="LFQ20" s="209"/>
      <c r="LFR20" s="209"/>
      <c r="LFS20" s="209"/>
      <c r="LFT20" s="209"/>
      <c r="LFU20" s="209"/>
      <c r="LFV20" s="209"/>
      <c r="LFW20" s="209"/>
      <c r="LFX20" s="209"/>
      <c r="LFY20" s="209"/>
      <c r="LFZ20" s="209"/>
      <c r="LGA20" s="209"/>
      <c r="LGB20" s="209"/>
      <c r="LGC20" s="209"/>
      <c r="LGD20" s="209"/>
      <c r="LGE20" s="209"/>
      <c r="LGF20" s="209"/>
      <c r="LGG20" s="209"/>
      <c r="LGH20" s="209"/>
      <c r="LGI20" s="209"/>
      <c r="LGJ20" s="209"/>
      <c r="LGK20" s="209"/>
      <c r="LGL20" s="209"/>
      <c r="LGM20" s="209"/>
      <c r="LGN20" s="209"/>
      <c r="LGO20" s="209"/>
      <c r="LGP20" s="209"/>
      <c r="LGQ20" s="209"/>
      <c r="LGR20" s="209"/>
      <c r="LGS20" s="209"/>
      <c r="LGT20" s="209"/>
      <c r="LGU20" s="209"/>
      <c r="LGV20" s="209"/>
      <c r="LGW20" s="209"/>
      <c r="LGX20" s="209"/>
      <c r="LGY20" s="209"/>
      <c r="LGZ20" s="209"/>
      <c r="LHA20" s="209"/>
      <c r="LHB20" s="209"/>
      <c r="LHC20" s="209"/>
      <c r="LHD20" s="209"/>
      <c r="LHE20" s="209"/>
      <c r="LHF20" s="209"/>
      <c r="LHG20" s="209"/>
      <c r="LHH20" s="209"/>
      <c r="LHI20" s="209"/>
      <c r="LHJ20" s="209"/>
      <c r="LHK20" s="209"/>
      <c r="LHL20" s="209"/>
      <c r="LHM20" s="209"/>
      <c r="LHN20" s="209"/>
      <c r="LHO20" s="209"/>
      <c r="LHP20" s="209"/>
      <c r="LHQ20" s="209"/>
      <c r="LHR20" s="209"/>
      <c r="LHS20" s="209"/>
      <c r="LHT20" s="209"/>
      <c r="LHU20" s="209"/>
      <c r="LHV20" s="209"/>
      <c r="LHW20" s="209"/>
      <c r="LHX20" s="209"/>
      <c r="LHY20" s="209"/>
      <c r="LHZ20" s="209"/>
      <c r="LIA20" s="209"/>
      <c r="LIB20" s="209"/>
      <c r="LIC20" s="209"/>
      <c r="LID20" s="209"/>
      <c r="LIE20" s="209"/>
      <c r="LIF20" s="209"/>
      <c r="LIG20" s="209"/>
      <c r="LIH20" s="209"/>
      <c r="LII20" s="209"/>
      <c r="LIJ20" s="209"/>
      <c r="LIK20" s="209"/>
      <c r="LIL20" s="209"/>
      <c r="LIM20" s="209"/>
      <c r="LIN20" s="209"/>
      <c r="LIO20" s="209"/>
      <c r="LIP20" s="209"/>
      <c r="LIQ20" s="209"/>
      <c r="LIR20" s="209"/>
      <c r="LIS20" s="209"/>
      <c r="LIT20" s="209"/>
      <c r="LIU20" s="209"/>
      <c r="LIV20" s="209"/>
      <c r="LIW20" s="209"/>
      <c r="LIX20" s="209"/>
      <c r="LIY20" s="209"/>
      <c r="LIZ20" s="209"/>
      <c r="LJA20" s="209"/>
      <c r="LJB20" s="209"/>
      <c r="LJC20" s="209"/>
      <c r="LJD20" s="209"/>
      <c r="LJE20" s="209"/>
      <c r="LJF20" s="209"/>
      <c r="LJG20" s="209"/>
      <c r="LJH20" s="209"/>
      <c r="LJI20" s="209"/>
      <c r="LJJ20" s="209"/>
      <c r="LJK20" s="209"/>
      <c r="LJL20" s="209"/>
      <c r="LJM20" s="209"/>
      <c r="LJN20" s="209"/>
      <c r="LJO20" s="209"/>
      <c r="LJP20" s="209"/>
      <c r="LJQ20" s="209"/>
      <c r="LJR20" s="209"/>
      <c r="LJS20" s="209"/>
      <c r="LJT20" s="209"/>
      <c r="LJU20" s="209"/>
      <c r="LJV20" s="209"/>
      <c r="LJW20" s="209"/>
      <c r="LJX20" s="209"/>
      <c r="LJY20" s="209"/>
      <c r="LJZ20" s="209"/>
      <c r="LKA20" s="209"/>
      <c r="LKB20" s="209"/>
      <c r="LKC20" s="209"/>
      <c r="LKD20" s="209"/>
      <c r="LKE20" s="209"/>
      <c r="LKF20" s="209"/>
      <c r="LKG20" s="209"/>
      <c r="LKH20" s="209"/>
      <c r="LKI20" s="209"/>
      <c r="LKJ20" s="209"/>
      <c r="LKK20" s="209"/>
      <c r="LKL20" s="209"/>
      <c r="LKM20" s="209"/>
      <c r="LKN20" s="209"/>
      <c r="LKO20" s="209"/>
      <c r="LKP20" s="209"/>
      <c r="LKQ20" s="209"/>
      <c r="LKR20" s="209"/>
      <c r="LKS20" s="209"/>
      <c r="LKT20" s="209"/>
      <c r="LKU20" s="209"/>
      <c r="LKV20" s="209"/>
      <c r="LKW20" s="209"/>
      <c r="LKX20" s="209"/>
      <c r="LKY20" s="209"/>
      <c r="LKZ20" s="209"/>
      <c r="LLA20" s="209"/>
      <c r="LLB20" s="209"/>
      <c r="LLC20" s="209"/>
      <c r="LLD20" s="209"/>
      <c r="LLE20" s="209"/>
      <c r="LLF20" s="209"/>
      <c r="LLG20" s="209"/>
      <c r="LLH20" s="209"/>
      <c r="LLI20" s="209"/>
      <c r="LLJ20" s="209"/>
      <c r="LLK20" s="209"/>
      <c r="LLL20" s="209"/>
      <c r="LLM20" s="209"/>
      <c r="LLN20" s="209"/>
      <c r="LLO20" s="209"/>
      <c r="LLP20" s="209"/>
      <c r="LLQ20" s="209"/>
      <c r="LLR20" s="209"/>
      <c r="LLS20" s="209"/>
      <c r="LLT20" s="209"/>
      <c r="LLU20" s="209"/>
      <c r="LLV20" s="209"/>
      <c r="LLW20" s="209"/>
      <c r="LLX20" s="209"/>
      <c r="LLY20" s="209"/>
      <c r="LLZ20" s="209"/>
      <c r="LMA20" s="209"/>
      <c r="LMB20" s="209"/>
      <c r="LMC20" s="209"/>
      <c r="LMD20" s="209"/>
      <c r="LME20" s="209"/>
      <c r="LMF20" s="209"/>
      <c r="LMG20" s="209"/>
      <c r="LMH20" s="209"/>
      <c r="LMI20" s="209"/>
      <c r="LMJ20" s="209"/>
      <c r="LMK20" s="209"/>
      <c r="LML20" s="209"/>
      <c r="LMM20" s="209"/>
      <c r="LMN20" s="209"/>
      <c r="LMO20" s="209"/>
      <c r="LMP20" s="209"/>
      <c r="LMQ20" s="209"/>
      <c r="LMR20" s="209"/>
      <c r="LMS20" s="209"/>
      <c r="LMT20" s="209"/>
      <c r="LMU20" s="209"/>
      <c r="LMV20" s="209"/>
      <c r="LMW20" s="209"/>
      <c r="LMX20" s="209"/>
      <c r="LMY20" s="209"/>
      <c r="LMZ20" s="209"/>
      <c r="LNA20" s="209"/>
      <c r="LNB20" s="209"/>
      <c r="LNC20" s="209"/>
      <c r="LND20" s="209"/>
      <c r="LNE20" s="209"/>
      <c r="LNF20" s="209"/>
      <c r="LNG20" s="209"/>
      <c r="LNH20" s="209"/>
      <c r="LNI20" s="209"/>
      <c r="LNJ20" s="209"/>
      <c r="LNK20" s="209"/>
      <c r="LNL20" s="209"/>
      <c r="LNM20" s="209"/>
      <c r="LNN20" s="209"/>
      <c r="LNO20" s="209"/>
      <c r="LNP20" s="209"/>
      <c r="LNQ20" s="209"/>
      <c r="LNR20" s="209"/>
      <c r="LNS20" s="209"/>
      <c r="LNT20" s="209"/>
      <c r="LNU20" s="209"/>
      <c r="LNV20" s="209"/>
      <c r="LNW20" s="209"/>
      <c r="LNX20" s="209"/>
      <c r="LNY20" s="209"/>
      <c r="LNZ20" s="209"/>
      <c r="LOA20" s="209"/>
      <c r="LOB20" s="209"/>
      <c r="LOC20" s="209"/>
      <c r="LOD20" s="209"/>
      <c r="LOE20" s="209"/>
      <c r="LOF20" s="209"/>
      <c r="LOG20" s="209"/>
      <c r="LOH20" s="209"/>
      <c r="LOI20" s="209"/>
      <c r="LOJ20" s="209"/>
      <c r="LOK20" s="209"/>
      <c r="LOL20" s="209"/>
      <c r="LOM20" s="209"/>
      <c r="LON20" s="209"/>
      <c r="LOO20" s="209"/>
      <c r="LOP20" s="209"/>
      <c r="LOQ20" s="209"/>
      <c r="LOR20" s="209"/>
      <c r="LOS20" s="209"/>
      <c r="LOT20" s="209"/>
      <c r="LOU20" s="209"/>
      <c r="LOV20" s="209"/>
      <c r="LOW20" s="209"/>
      <c r="LOX20" s="209"/>
      <c r="LOY20" s="209"/>
      <c r="LOZ20" s="209"/>
      <c r="LPA20" s="209"/>
      <c r="LPB20" s="209"/>
      <c r="LPC20" s="209"/>
      <c r="LPD20" s="209"/>
      <c r="LPE20" s="209"/>
      <c r="LPF20" s="209"/>
      <c r="LPG20" s="209"/>
      <c r="LPH20" s="209"/>
      <c r="LPI20" s="209"/>
      <c r="LPJ20" s="209"/>
      <c r="LPK20" s="209"/>
      <c r="LPL20" s="209"/>
      <c r="LPM20" s="209"/>
      <c r="LPN20" s="209"/>
      <c r="LPO20" s="209"/>
      <c r="LPP20" s="209"/>
      <c r="LPQ20" s="209"/>
      <c r="LPR20" s="209"/>
      <c r="LPS20" s="209"/>
      <c r="LPT20" s="209"/>
      <c r="LPU20" s="209"/>
      <c r="LPV20" s="209"/>
      <c r="LPW20" s="209"/>
      <c r="LPX20" s="209"/>
      <c r="LPY20" s="209"/>
      <c r="LPZ20" s="209"/>
      <c r="LQA20" s="209"/>
      <c r="LQB20" s="209"/>
      <c r="LQC20" s="209"/>
      <c r="LQD20" s="209"/>
      <c r="LQE20" s="209"/>
      <c r="LQF20" s="209"/>
      <c r="LQG20" s="209"/>
      <c r="LQH20" s="209"/>
      <c r="LQI20" s="209"/>
      <c r="LQJ20" s="209"/>
      <c r="LQK20" s="209"/>
      <c r="LQL20" s="209"/>
      <c r="LQM20" s="209"/>
      <c r="LQN20" s="209"/>
      <c r="LQO20" s="209"/>
      <c r="LQP20" s="209"/>
      <c r="LQQ20" s="209"/>
      <c r="LQR20" s="209"/>
      <c r="LQS20" s="209"/>
      <c r="LQT20" s="209"/>
      <c r="LQU20" s="209"/>
      <c r="LQV20" s="209"/>
      <c r="LQW20" s="209"/>
      <c r="LQX20" s="209"/>
      <c r="LQY20" s="209"/>
      <c r="LQZ20" s="209"/>
      <c r="LRA20" s="209"/>
      <c r="LRB20" s="209"/>
      <c r="LRC20" s="209"/>
      <c r="LRD20" s="209"/>
      <c r="LRE20" s="209"/>
      <c r="LRF20" s="209"/>
      <c r="LRG20" s="209"/>
      <c r="LRH20" s="209"/>
      <c r="LRI20" s="209"/>
      <c r="LRJ20" s="209"/>
      <c r="LRK20" s="209"/>
      <c r="LRL20" s="209"/>
      <c r="LRM20" s="209"/>
      <c r="LRN20" s="209"/>
      <c r="LRO20" s="209"/>
      <c r="LRP20" s="209"/>
      <c r="LRQ20" s="209"/>
      <c r="LRR20" s="209"/>
      <c r="LRS20" s="209"/>
      <c r="LRT20" s="209"/>
      <c r="LRU20" s="209"/>
      <c r="LRV20" s="209"/>
      <c r="LRW20" s="209"/>
      <c r="LRX20" s="209"/>
      <c r="LRY20" s="209"/>
      <c r="LRZ20" s="209"/>
      <c r="LSA20" s="209"/>
      <c r="LSB20" s="209"/>
      <c r="LSC20" s="209"/>
      <c r="LSD20" s="209"/>
      <c r="LSE20" s="209"/>
      <c r="LSF20" s="209"/>
      <c r="LSG20" s="209"/>
      <c r="LSH20" s="209"/>
      <c r="LSI20" s="209"/>
      <c r="LSJ20" s="209"/>
      <c r="LSK20" s="209"/>
      <c r="LSL20" s="209"/>
      <c r="LSM20" s="209"/>
      <c r="LSN20" s="209"/>
      <c r="LSO20" s="209"/>
      <c r="LSP20" s="209"/>
      <c r="LSQ20" s="209"/>
      <c r="LSR20" s="209"/>
      <c r="LSS20" s="209"/>
      <c r="LST20" s="209"/>
      <c r="LSU20" s="209"/>
      <c r="LSV20" s="209"/>
      <c r="LSW20" s="209"/>
      <c r="LSX20" s="209"/>
      <c r="LSY20" s="209"/>
      <c r="LSZ20" s="209"/>
      <c r="LTA20" s="209"/>
      <c r="LTB20" s="209"/>
      <c r="LTC20" s="209"/>
      <c r="LTD20" s="209"/>
      <c r="LTE20" s="209"/>
      <c r="LTF20" s="209"/>
      <c r="LTG20" s="209"/>
      <c r="LTH20" s="209"/>
      <c r="LTI20" s="209"/>
      <c r="LTJ20" s="209"/>
      <c r="LTK20" s="209"/>
      <c r="LTL20" s="209"/>
      <c r="LTM20" s="209"/>
      <c r="LTN20" s="209"/>
      <c r="LTO20" s="209"/>
      <c r="LTP20" s="209"/>
      <c r="LTQ20" s="209"/>
      <c r="LTR20" s="209"/>
      <c r="LTS20" s="209"/>
      <c r="LTT20" s="209"/>
      <c r="LTU20" s="209"/>
      <c r="LTV20" s="209"/>
      <c r="LTW20" s="209"/>
      <c r="LTX20" s="209"/>
      <c r="LTY20" s="209"/>
      <c r="LTZ20" s="209"/>
      <c r="LUA20" s="209"/>
      <c r="LUB20" s="209"/>
      <c r="LUC20" s="209"/>
      <c r="LUD20" s="209"/>
      <c r="LUE20" s="209"/>
      <c r="LUF20" s="209"/>
      <c r="LUG20" s="209"/>
      <c r="LUH20" s="209"/>
      <c r="LUI20" s="209"/>
      <c r="LUJ20" s="209"/>
      <c r="LUK20" s="209"/>
      <c r="LUL20" s="209"/>
      <c r="LUM20" s="209"/>
      <c r="LUN20" s="209"/>
      <c r="LUO20" s="209"/>
      <c r="LUP20" s="209"/>
      <c r="LUQ20" s="209"/>
      <c r="LUR20" s="209"/>
      <c r="LUS20" s="209"/>
      <c r="LUT20" s="209"/>
      <c r="LUU20" s="209"/>
      <c r="LUV20" s="209"/>
      <c r="LUW20" s="209"/>
      <c r="LUX20" s="209"/>
      <c r="LUY20" s="209"/>
      <c r="LUZ20" s="209"/>
      <c r="LVA20" s="209"/>
      <c r="LVB20" s="209"/>
      <c r="LVC20" s="209"/>
      <c r="LVD20" s="209"/>
      <c r="LVE20" s="209"/>
      <c r="LVF20" s="209"/>
      <c r="LVG20" s="209"/>
      <c r="LVH20" s="209"/>
      <c r="LVI20" s="209"/>
      <c r="LVJ20" s="209"/>
      <c r="LVK20" s="209"/>
      <c r="LVL20" s="209"/>
      <c r="LVM20" s="209"/>
      <c r="LVN20" s="209"/>
      <c r="LVO20" s="209"/>
      <c r="LVP20" s="209"/>
      <c r="LVQ20" s="209"/>
      <c r="LVR20" s="209"/>
      <c r="LVS20" s="209"/>
      <c r="LVT20" s="209"/>
      <c r="LVU20" s="209"/>
      <c r="LVV20" s="209"/>
      <c r="LVW20" s="209"/>
      <c r="LVX20" s="209"/>
      <c r="LVY20" s="209"/>
      <c r="LVZ20" s="209"/>
      <c r="LWA20" s="209"/>
      <c r="LWB20" s="209"/>
      <c r="LWC20" s="209"/>
      <c r="LWD20" s="209"/>
      <c r="LWE20" s="209"/>
      <c r="LWF20" s="209"/>
      <c r="LWG20" s="209"/>
      <c r="LWH20" s="209"/>
      <c r="LWI20" s="209"/>
      <c r="LWJ20" s="209"/>
      <c r="LWK20" s="209"/>
      <c r="LWL20" s="209"/>
      <c r="LWM20" s="209"/>
      <c r="LWN20" s="209"/>
      <c r="LWO20" s="209"/>
      <c r="LWP20" s="209"/>
      <c r="LWQ20" s="209"/>
      <c r="LWR20" s="209"/>
      <c r="LWS20" s="209"/>
      <c r="LWT20" s="209"/>
      <c r="LWU20" s="209"/>
      <c r="LWV20" s="209"/>
      <c r="LWW20" s="209"/>
      <c r="LWX20" s="209"/>
      <c r="LWY20" s="209"/>
      <c r="LWZ20" s="209"/>
      <c r="LXA20" s="209"/>
      <c r="LXB20" s="209"/>
      <c r="LXC20" s="209"/>
      <c r="LXD20" s="209"/>
      <c r="LXE20" s="209"/>
      <c r="LXF20" s="209"/>
      <c r="LXG20" s="209"/>
      <c r="LXH20" s="209"/>
      <c r="LXI20" s="209"/>
      <c r="LXJ20" s="209"/>
      <c r="LXK20" s="209"/>
      <c r="LXL20" s="209"/>
      <c r="LXM20" s="209"/>
      <c r="LXN20" s="209"/>
      <c r="LXO20" s="209"/>
      <c r="LXP20" s="209"/>
      <c r="LXQ20" s="209"/>
      <c r="LXR20" s="209"/>
      <c r="LXS20" s="209"/>
      <c r="LXT20" s="209"/>
      <c r="LXU20" s="209"/>
      <c r="LXV20" s="209"/>
      <c r="LXW20" s="209"/>
      <c r="LXX20" s="209"/>
      <c r="LXY20" s="209"/>
      <c r="LXZ20" s="209"/>
      <c r="LYA20" s="209"/>
      <c r="LYB20" s="209"/>
      <c r="LYC20" s="209"/>
      <c r="LYD20" s="209"/>
      <c r="LYE20" s="209"/>
      <c r="LYF20" s="209"/>
      <c r="LYG20" s="209"/>
      <c r="LYH20" s="209"/>
      <c r="LYI20" s="209"/>
      <c r="LYJ20" s="209"/>
      <c r="LYK20" s="209"/>
      <c r="LYL20" s="209"/>
      <c r="LYM20" s="209"/>
      <c r="LYN20" s="209"/>
      <c r="LYO20" s="209"/>
      <c r="LYP20" s="209"/>
      <c r="LYQ20" s="209"/>
      <c r="LYR20" s="209"/>
      <c r="LYS20" s="209"/>
      <c r="LYT20" s="209"/>
      <c r="LYU20" s="209"/>
      <c r="LYV20" s="209"/>
      <c r="LYW20" s="209"/>
      <c r="LYX20" s="209"/>
      <c r="LYY20" s="209"/>
      <c r="LYZ20" s="209"/>
      <c r="LZA20" s="209"/>
      <c r="LZB20" s="209"/>
      <c r="LZC20" s="209"/>
      <c r="LZD20" s="209"/>
      <c r="LZE20" s="209"/>
      <c r="LZF20" s="209"/>
      <c r="LZG20" s="209"/>
      <c r="LZH20" s="209"/>
      <c r="LZI20" s="209"/>
      <c r="LZJ20" s="209"/>
      <c r="LZK20" s="209"/>
      <c r="LZL20" s="209"/>
      <c r="LZM20" s="209"/>
      <c r="LZN20" s="209"/>
      <c r="LZO20" s="209"/>
      <c r="LZP20" s="209"/>
      <c r="LZQ20" s="209"/>
      <c r="LZR20" s="209"/>
      <c r="LZS20" s="209"/>
      <c r="LZT20" s="209"/>
      <c r="LZU20" s="209"/>
      <c r="LZV20" s="209"/>
      <c r="LZW20" s="209"/>
      <c r="LZX20" s="209"/>
      <c r="LZY20" s="209"/>
      <c r="LZZ20" s="209"/>
      <c r="MAA20" s="209"/>
      <c r="MAB20" s="209"/>
      <c r="MAC20" s="209"/>
      <c r="MAD20" s="209"/>
      <c r="MAE20" s="209"/>
      <c r="MAF20" s="209"/>
      <c r="MAG20" s="209"/>
      <c r="MAH20" s="209"/>
      <c r="MAI20" s="209"/>
      <c r="MAJ20" s="209"/>
      <c r="MAK20" s="209"/>
      <c r="MAL20" s="209"/>
      <c r="MAM20" s="209"/>
      <c r="MAN20" s="209"/>
      <c r="MAO20" s="209"/>
      <c r="MAP20" s="209"/>
      <c r="MAQ20" s="209"/>
      <c r="MAR20" s="209"/>
      <c r="MAS20" s="209"/>
      <c r="MAT20" s="209"/>
      <c r="MAU20" s="209"/>
      <c r="MAV20" s="209"/>
      <c r="MAW20" s="209"/>
      <c r="MAX20" s="209"/>
      <c r="MAY20" s="209"/>
      <c r="MAZ20" s="209"/>
      <c r="MBA20" s="209"/>
      <c r="MBB20" s="209"/>
      <c r="MBC20" s="209"/>
      <c r="MBD20" s="209"/>
      <c r="MBE20" s="209"/>
      <c r="MBF20" s="209"/>
      <c r="MBG20" s="209"/>
      <c r="MBH20" s="209"/>
      <c r="MBI20" s="209"/>
      <c r="MBJ20" s="209"/>
      <c r="MBK20" s="209"/>
      <c r="MBL20" s="209"/>
      <c r="MBM20" s="209"/>
      <c r="MBN20" s="209"/>
      <c r="MBO20" s="209"/>
      <c r="MBP20" s="209"/>
      <c r="MBQ20" s="209"/>
      <c r="MBR20" s="209"/>
      <c r="MBS20" s="209"/>
      <c r="MBT20" s="209"/>
      <c r="MBU20" s="209"/>
      <c r="MBV20" s="209"/>
      <c r="MBW20" s="209"/>
      <c r="MBX20" s="209"/>
      <c r="MBY20" s="209"/>
      <c r="MBZ20" s="209"/>
      <c r="MCA20" s="209"/>
      <c r="MCB20" s="209"/>
      <c r="MCC20" s="209"/>
      <c r="MCD20" s="209"/>
      <c r="MCE20" s="209"/>
      <c r="MCF20" s="209"/>
      <c r="MCG20" s="209"/>
      <c r="MCH20" s="209"/>
      <c r="MCI20" s="209"/>
      <c r="MCJ20" s="209"/>
      <c r="MCK20" s="209"/>
      <c r="MCL20" s="209"/>
      <c r="MCM20" s="209"/>
      <c r="MCN20" s="209"/>
      <c r="MCO20" s="209"/>
      <c r="MCP20" s="209"/>
      <c r="MCQ20" s="209"/>
      <c r="MCR20" s="209"/>
      <c r="MCS20" s="209"/>
      <c r="MCT20" s="209"/>
      <c r="MCU20" s="209"/>
      <c r="MCV20" s="209"/>
      <c r="MCW20" s="209"/>
      <c r="MCX20" s="209"/>
      <c r="MCY20" s="209"/>
      <c r="MCZ20" s="209"/>
      <c r="MDA20" s="209"/>
      <c r="MDB20" s="209"/>
      <c r="MDC20" s="209"/>
      <c r="MDD20" s="209"/>
      <c r="MDE20" s="209"/>
      <c r="MDF20" s="209"/>
      <c r="MDG20" s="209"/>
      <c r="MDH20" s="209"/>
      <c r="MDI20" s="209"/>
      <c r="MDJ20" s="209"/>
      <c r="MDK20" s="209"/>
      <c r="MDL20" s="209"/>
      <c r="MDM20" s="209"/>
      <c r="MDN20" s="209"/>
      <c r="MDO20" s="209"/>
      <c r="MDP20" s="209"/>
      <c r="MDQ20" s="209"/>
      <c r="MDR20" s="209"/>
      <c r="MDS20" s="209"/>
      <c r="MDT20" s="209"/>
      <c r="MDU20" s="209"/>
      <c r="MDV20" s="209"/>
      <c r="MDW20" s="209"/>
      <c r="MDX20" s="209"/>
      <c r="MDY20" s="209"/>
      <c r="MDZ20" s="209"/>
      <c r="MEA20" s="209"/>
      <c r="MEB20" s="209"/>
      <c r="MEC20" s="209"/>
      <c r="MED20" s="209"/>
      <c r="MEE20" s="209"/>
      <c r="MEF20" s="209"/>
      <c r="MEG20" s="209"/>
      <c r="MEH20" s="209"/>
      <c r="MEI20" s="209"/>
      <c r="MEJ20" s="209"/>
      <c r="MEK20" s="209"/>
      <c r="MEL20" s="209"/>
      <c r="MEM20" s="209"/>
      <c r="MEN20" s="209"/>
      <c r="MEO20" s="209"/>
      <c r="MEP20" s="209"/>
      <c r="MEQ20" s="209"/>
      <c r="MER20" s="209"/>
      <c r="MES20" s="209"/>
      <c r="MET20" s="209"/>
      <c r="MEU20" s="209"/>
      <c r="MEV20" s="209"/>
      <c r="MEW20" s="209"/>
      <c r="MEX20" s="209"/>
      <c r="MEY20" s="209"/>
      <c r="MEZ20" s="209"/>
      <c r="MFA20" s="209"/>
      <c r="MFB20" s="209"/>
      <c r="MFC20" s="209"/>
      <c r="MFD20" s="209"/>
      <c r="MFE20" s="209"/>
      <c r="MFF20" s="209"/>
      <c r="MFG20" s="209"/>
      <c r="MFH20" s="209"/>
      <c r="MFI20" s="209"/>
      <c r="MFJ20" s="209"/>
      <c r="MFK20" s="209"/>
      <c r="MFL20" s="209"/>
      <c r="MFM20" s="209"/>
      <c r="MFN20" s="209"/>
      <c r="MFO20" s="209"/>
      <c r="MFP20" s="209"/>
      <c r="MFQ20" s="209"/>
      <c r="MFR20" s="209"/>
      <c r="MFS20" s="209"/>
      <c r="MFT20" s="209"/>
      <c r="MFU20" s="209"/>
      <c r="MFV20" s="209"/>
      <c r="MFW20" s="209"/>
      <c r="MFX20" s="209"/>
      <c r="MFY20" s="209"/>
      <c r="MFZ20" s="209"/>
      <c r="MGA20" s="209"/>
      <c r="MGB20" s="209"/>
      <c r="MGC20" s="209"/>
      <c r="MGD20" s="209"/>
      <c r="MGE20" s="209"/>
      <c r="MGF20" s="209"/>
      <c r="MGG20" s="209"/>
      <c r="MGH20" s="209"/>
      <c r="MGI20" s="209"/>
      <c r="MGJ20" s="209"/>
      <c r="MGK20" s="209"/>
      <c r="MGL20" s="209"/>
      <c r="MGM20" s="209"/>
      <c r="MGN20" s="209"/>
      <c r="MGO20" s="209"/>
      <c r="MGP20" s="209"/>
      <c r="MGQ20" s="209"/>
      <c r="MGR20" s="209"/>
      <c r="MGS20" s="209"/>
      <c r="MGT20" s="209"/>
      <c r="MGU20" s="209"/>
      <c r="MGV20" s="209"/>
      <c r="MGW20" s="209"/>
      <c r="MGX20" s="209"/>
      <c r="MGY20" s="209"/>
      <c r="MGZ20" s="209"/>
      <c r="MHA20" s="209"/>
      <c r="MHB20" s="209"/>
      <c r="MHC20" s="209"/>
      <c r="MHD20" s="209"/>
      <c r="MHE20" s="209"/>
      <c r="MHF20" s="209"/>
      <c r="MHG20" s="209"/>
      <c r="MHH20" s="209"/>
      <c r="MHI20" s="209"/>
      <c r="MHJ20" s="209"/>
      <c r="MHK20" s="209"/>
      <c r="MHL20" s="209"/>
      <c r="MHM20" s="209"/>
      <c r="MHN20" s="209"/>
      <c r="MHO20" s="209"/>
      <c r="MHP20" s="209"/>
      <c r="MHQ20" s="209"/>
      <c r="MHR20" s="209"/>
      <c r="MHS20" s="209"/>
      <c r="MHT20" s="209"/>
      <c r="MHU20" s="209"/>
      <c r="MHV20" s="209"/>
      <c r="MHW20" s="209"/>
      <c r="MHX20" s="209"/>
      <c r="MHY20" s="209"/>
      <c r="MHZ20" s="209"/>
      <c r="MIA20" s="209"/>
      <c r="MIB20" s="209"/>
      <c r="MIC20" s="209"/>
      <c r="MID20" s="209"/>
      <c r="MIE20" s="209"/>
      <c r="MIF20" s="209"/>
      <c r="MIG20" s="209"/>
      <c r="MIH20" s="209"/>
      <c r="MII20" s="209"/>
      <c r="MIJ20" s="209"/>
      <c r="MIK20" s="209"/>
      <c r="MIL20" s="209"/>
      <c r="MIM20" s="209"/>
      <c r="MIN20" s="209"/>
      <c r="MIO20" s="209"/>
      <c r="MIP20" s="209"/>
      <c r="MIQ20" s="209"/>
      <c r="MIR20" s="209"/>
      <c r="MIS20" s="209"/>
      <c r="MIT20" s="209"/>
      <c r="MIU20" s="209"/>
      <c r="MIV20" s="209"/>
      <c r="MIW20" s="209"/>
      <c r="MIX20" s="209"/>
      <c r="MIY20" s="209"/>
      <c r="MIZ20" s="209"/>
      <c r="MJA20" s="209"/>
      <c r="MJB20" s="209"/>
      <c r="MJC20" s="209"/>
      <c r="MJD20" s="209"/>
      <c r="MJE20" s="209"/>
      <c r="MJF20" s="209"/>
      <c r="MJG20" s="209"/>
      <c r="MJH20" s="209"/>
      <c r="MJI20" s="209"/>
      <c r="MJJ20" s="209"/>
      <c r="MJK20" s="209"/>
      <c r="MJL20" s="209"/>
      <c r="MJM20" s="209"/>
      <c r="MJN20" s="209"/>
      <c r="MJO20" s="209"/>
      <c r="MJP20" s="209"/>
      <c r="MJQ20" s="209"/>
      <c r="MJR20" s="209"/>
      <c r="MJS20" s="209"/>
      <c r="MJT20" s="209"/>
      <c r="MJU20" s="209"/>
      <c r="MJV20" s="209"/>
      <c r="MJW20" s="209"/>
      <c r="MJX20" s="209"/>
      <c r="MJY20" s="209"/>
      <c r="MJZ20" s="209"/>
      <c r="MKA20" s="209"/>
      <c r="MKB20" s="209"/>
      <c r="MKC20" s="209"/>
      <c r="MKD20" s="209"/>
      <c r="MKE20" s="209"/>
      <c r="MKF20" s="209"/>
      <c r="MKG20" s="209"/>
      <c r="MKH20" s="209"/>
      <c r="MKI20" s="209"/>
      <c r="MKJ20" s="209"/>
      <c r="MKK20" s="209"/>
      <c r="MKL20" s="209"/>
      <c r="MKM20" s="209"/>
      <c r="MKN20" s="209"/>
      <c r="MKO20" s="209"/>
      <c r="MKP20" s="209"/>
      <c r="MKQ20" s="209"/>
      <c r="MKR20" s="209"/>
      <c r="MKS20" s="209"/>
      <c r="MKT20" s="209"/>
      <c r="MKU20" s="209"/>
      <c r="MKV20" s="209"/>
      <c r="MKW20" s="209"/>
      <c r="MKX20" s="209"/>
      <c r="MKY20" s="209"/>
      <c r="MKZ20" s="209"/>
      <c r="MLA20" s="209"/>
      <c r="MLB20" s="209"/>
      <c r="MLC20" s="209"/>
      <c r="MLD20" s="209"/>
      <c r="MLE20" s="209"/>
      <c r="MLF20" s="209"/>
      <c r="MLG20" s="209"/>
      <c r="MLH20" s="209"/>
      <c r="MLI20" s="209"/>
      <c r="MLJ20" s="209"/>
      <c r="MLK20" s="209"/>
      <c r="MLL20" s="209"/>
      <c r="MLM20" s="209"/>
      <c r="MLN20" s="209"/>
      <c r="MLO20" s="209"/>
      <c r="MLP20" s="209"/>
      <c r="MLQ20" s="209"/>
      <c r="MLR20" s="209"/>
      <c r="MLS20" s="209"/>
      <c r="MLT20" s="209"/>
      <c r="MLU20" s="209"/>
      <c r="MLV20" s="209"/>
      <c r="MLW20" s="209"/>
      <c r="MLX20" s="209"/>
      <c r="MLY20" s="209"/>
      <c r="MLZ20" s="209"/>
      <c r="MMA20" s="209"/>
      <c r="MMB20" s="209"/>
      <c r="MMC20" s="209"/>
      <c r="MMD20" s="209"/>
      <c r="MME20" s="209"/>
      <c r="MMF20" s="209"/>
      <c r="MMG20" s="209"/>
      <c r="MMH20" s="209"/>
      <c r="MMI20" s="209"/>
      <c r="MMJ20" s="209"/>
      <c r="MMK20" s="209"/>
      <c r="MML20" s="209"/>
      <c r="MMM20" s="209"/>
      <c r="MMN20" s="209"/>
      <c r="MMO20" s="209"/>
      <c r="MMP20" s="209"/>
      <c r="MMQ20" s="209"/>
      <c r="MMR20" s="209"/>
      <c r="MMS20" s="209"/>
      <c r="MMT20" s="209"/>
      <c r="MMU20" s="209"/>
      <c r="MMV20" s="209"/>
      <c r="MMW20" s="209"/>
      <c r="MMX20" s="209"/>
      <c r="MMY20" s="209"/>
      <c r="MMZ20" s="209"/>
      <c r="MNA20" s="209"/>
      <c r="MNB20" s="209"/>
      <c r="MNC20" s="209"/>
      <c r="MND20" s="209"/>
      <c r="MNE20" s="209"/>
      <c r="MNF20" s="209"/>
      <c r="MNG20" s="209"/>
      <c r="MNH20" s="209"/>
      <c r="MNI20" s="209"/>
      <c r="MNJ20" s="209"/>
      <c r="MNK20" s="209"/>
      <c r="MNL20" s="209"/>
      <c r="MNM20" s="209"/>
      <c r="MNN20" s="209"/>
      <c r="MNO20" s="209"/>
      <c r="MNP20" s="209"/>
      <c r="MNQ20" s="209"/>
      <c r="MNR20" s="209"/>
      <c r="MNS20" s="209"/>
      <c r="MNT20" s="209"/>
      <c r="MNU20" s="209"/>
      <c r="MNV20" s="209"/>
      <c r="MNW20" s="209"/>
      <c r="MNX20" s="209"/>
      <c r="MNY20" s="209"/>
      <c r="MNZ20" s="209"/>
      <c r="MOA20" s="209"/>
      <c r="MOB20" s="209"/>
      <c r="MOC20" s="209"/>
      <c r="MOD20" s="209"/>
      <c r="MOE20" s="209"/>
      <c r="MOF20" s="209"/>
      <c r="MOG20" s="209"/>
      <c r="MOH20" s="209"/>
      <c r="MOI20" s="209"/>
      <c r="MOJ20" s="209"/>
      <c r="MOK20" s="209"/>
      <c r="MOL20" s="209"/>
      <c r="MOM20" s="209"/>
      <c r="MON20" s="209"/>
      <c r="MOO20" s="209"/>
      <c r="MOP20" s="209"/>
      <c r="MOQ20" s="209"/>
      <c r="MOR20" s="209"/>
      <c r="MOS20" s="209"/>
      <c r="MOT20" s="209"/>
      <c r="MOU20" s="209"/>
      <c r="MOV20" s="209"/>
      <c r="MOW20" s="209"/>
      <c r="MOX20" s="209"/>
      <c r="MOY20" s="209"/>
      <c r="MOZ20" s="209"/>
      <c r="MPA20" s="209"/>
      <c r="MPB20" s="209"/>
      <c r="MPC20" s="209"/>
      <c r="MPD20" s="209"/>
      <c r="MPE20" s="209"/>
      <c r="MPF20" s="209"/>
      <c r="MPG20" s="209"/>
      <c r="MPH20" s="209"/>
      <c r="MPI20" s="209"/>
      <c r="MPJ20" s="209"/>
      <c r="MPK20" s="209"/>
      <c r="MPL20" s="209"/>
      <c r="MPM20" s="209"/>
      <c r="MPN20" s="209"/>
      <c r="MPO20" s="209"/>
      <c r="MPP20" s="209"/>
      <c r="MPQ20" s="209"/>
      <c r="MPR20" s="209"/>
      <c r="MPS20" s="209"/>
      <c r="MPT20" s="209"/>
      <c r="MPU20" s="209"/>
      <c r="MPV20" s="209"/>
      <c r="MPW20" s="209"/>
      <c r="MPX20" s="209"/>
      <c r="MPY20" s="209"/>
      <c r="MPZ20" s="209"/>
      <c r="MQA20" s="209"/>
      <c r="MQB20" s="209"/>
      <c r="MQC20" s="209"/>
      <c r="MQD20" s="209"/>
      <c r="MQE20" s="209"/>
      <c r="MQF20" s="209"/>
      <c r="MQG20" s="209"/>
      <c r="MQH20" s="209"/>
      <c r="MQI20" s="209"/>
      <c r="MQJ20" s="209"/>
      <c r="MQK20" s="209"/>
      <c r="MQL20" s="209"/>
      <c r="MQM20" s="209"/>
      <c r="MQN20" s="209"/>
      <c r="MQO20" s="209"/>
      <c r="MQP20" s="209"/>
      <c r="MQQ20" s="209"/>
      <c r="MQR20" s="209"/>
      <c r="MQS20" s="209"/>
      <c r="MQT20" s="209"/>
      <c r="MQU20" s="209"/>
      <c r="MQV20" s="209"/>
      <c r="MQW20" s="209"/>
      <c r="MQX20" s="209"/>
      <c r="MQY20" s="209"/>
      <c r="MQZ20" s="209"/>
      <c r="MRA20" s="209"/>
      <c r="MRB20" s="209"/>
      <c r="MRC20" s="209"/>
      <c r="MRD20" s="209"/>
      <c r="MRE20" s="209"/>
      <c r="MRF20" s="209"/>
      <c r="MRG20" s="209"/>
      <c r="MRH20" s="209"/>
      <c r="MRI20" s="209"/>
      <c r="MRJ20" s="209"/>
      <c r="MRK20" s="209"/>
      <c r="MRL20" s="209"/>
      <c r="MRM20" s="209"/>
      <c r="MRN20" s="209"/>
      <c r="MRO20" s="209"/>
      <c r="MRP20" s="209"/>
      <c r="MRQ20" s="209"/>
      <c r="MRR20" s="209"/>
      <c r="MRS20" s="209"/>
      <c r="MRT20" s="209"/>
      <c r="MRU20" s="209"/>
      <c r="MRV20" s="209"/>
      <c r="MRW20" s="209"/>
      <c r="MRX20" s="209"/>
      <c r="MRY20" s="209"/>
      <c r="MRZ20" s="209"/>
      <c r="MSA20" s="209"/>
      <c r="MSB20" s="209"/>
      <c r="MSC20" s="209"/>
      <c r="MSD20" s="209"/>
      <c r="MSE20" s="209"/>
      <c r="MSF20" s="209"/>
      <c r="MSG20" s="209"/>
      <c r="MSH20" s="209"/>
      <c r="MSI20" s="209"/>
      <c r="MSJ20" s="209"/>
      <c r="MSK20" s="209"/>
      <c r="MSL20" s="209"/>
      <c r="MSM20" s="209"/>
      <c r="MSN20" s="209"/>
      <c r="MSO20" s="209"/>
      <c r="MSP20" s="209"/>
      <c r="MSQ20" s="209"/>
      <c r="MSR20" s="209"/>
      <c r="MSS20" s="209"/>
      <c r="MST20" s="209"/>
      <c r="MSU20" s="209"/>
      <c r="MSV20" s="209"/>
      <c r="MSW20" s="209"/>
      <c r="MSX20" s="209"/>
      <c r="MSY20" s="209"/>
      <c r="MSZ20" s="209"/>
      <c r="MTA20" s="209"/>
      <c r="MTB20" s="209"/>
      <c r="MTC20" s="209"/>
      <c r="MTD20" s="209"/>
      <c r="MTE20" s="209"/>
      <c r="MTF20" s="209"/>
      <c r="MTG20" s="209"/>
      <c r="MTH20" s="209"/>
      <c r="MTI20" s="209"/>
      <c r="MTJ20" s="209"/>
      <c r="MTK20" s="209"/>
      <c r="MTL20" s="209"/>
      <c r="MTM20" s="209"/>
      <c r="MTN20" s="209"/>
      <c r="MTO20" s="209"/>
      <c r="MTP20" s="209"/>
      <c r="MTQ20" s="209"/>
      <c r="MTR20" s="209"/>
      <c r="MTS20" s="209"/>
      <c r="MTT20" s="209"/>
      <c r="MTU20" s="209"/>
      <c r="MTV20" s="209"/>
      <c r="MTW20" s="209"/>
      <c r="MTX20" s="209"/>
      <c r="MTY20" s="209"/>
      <c r="MTZ20" s="209"/>
      <c r="MUA20" s="209"/>
      <c r="MUB20" s="209"/>
      <c r="MUC20" s="209"/>
      <c r="MUD20" s="209"/>
      <c r="MUE20" s="209"/>
      <c r="MUF20" s="209"/>
      <c r="MUG20" s="209"/>
      <c r="MUH20" s="209"/>
      <c r="MUI20" s="209"/>
      <c r="MUJ20" s="209"/>
      <c r="MUK20" s="209"/>
      <c r="MUL20" s="209"/>
      <c r="MUM20" s="209"/>
      <c r="MUN20" s="209"/>
      <c r="MUO20" s="209"/>
      <c r="MUP20" s="209"/>
      <c r="MUQ20" s="209"/>
      <c r="MUR20" s="209"/>
      <c r="MUS20" s="209"/>
      <c r="MUT20" s="209"/>
      <c r="MUU20" s="209"/>
      <c r="MUV20" s="209"/>
      <c r="MUW20" s="209"/>
      <c r="MUX20" s="209"/>
      <c r="MUY20" s="209"/>
      <c r="MUZ20" s="209"/>
      <c r="MVA20" s="209"/>
      <c r="MVB20" s="209"/>
      <c r="MVC20" s="209"/>
      <c r="MVD20" s="209"/>
      <c r="MVE20" s="209"/>
      <c r="MVF20" s="209"/>
      <c r="MVG20" s="209"/>
      <c r="MVH20" s="209"/>
      <c r="MVI20" s="209"/>
      <c r="MVJ20" s="209"/>
      <c r="MVK20" s="209"/>
      <c r="MVL20" s="209"/>
      <c r="MVM20" s="209"/>
      <c r="MVN20" s="209"/>
      <c r="MVO20" s="209"/>
      <c r="MVP20" s="209"/>
      <c r="MVQ20" s="209"/>
      <c r="MVR20" s="209"/>
      <c r="MVS20" s="209"/>
      <c r="MVT20" s="209"/>
      <c r="MVU20" s="209"/>
      <c r="MVV20" s="209"/>
      <c r="MVW20" s="209"/>
      <c r="MVX20" s="209"/>
      <c r="MVY20" s="209"/>
      <c r="MVZ20" s="209"/>
      <c r="MWA20" s="209"/>
      <c r="MWB20" s="209"/>
      <c r="MWC20" s="209"/>
      <c r="MWD20" s="209"/>
      <c r="MWE20" s="209"/>
      <c r="MWF20" s="209"/>
      <c r="MWG20" s="209"/>
      <c r="MWH20" s="209"/>
      <c r="MWI20" s="209"/>
      <c r="MWJ20" s="209"/>
      <c r="MWK20" s="209"/>
      <c r="MWL20" s="209"/>
      <c r="MWM20" s="209"/>
      <c r="MWN20" s="209"/>
      <c r="MWO20" s="209"/>
      <c r="MWP20" s="209"/>
      <c r="MWQ20" s="209"/>
      <c r="MWR20" s="209"/>
      <c r="MWS20" s="209"/>
      <c r="MWT20" s="209"/>
      <c r="MWU20" s="209"/>
      <c r="MWV20" s="209"/>
      <c r="MWW20" s="209"/>
      <c r="MWX20" s="209"/>
      <c r="MWY20" s="209"/>
      <c r="MWZ20" s="209"/>
      <c r="MXA20" s="209"/>
      <c r="MXB20" s="209"/>
      <c r="MXC20" s="209"/>
      <c r="MXD20" s="209"/>
      <c r="MXE20" s="209"/>
      <c r="MXF20" s="209"/>
      <c r="MXG20" s="209"/>
      <c r="MXH20" s="209"/>
      <c r="MXI20" s="209"/>
      <c r="MXJ20" s="209"/>
      <c r="MXK20" s="209"/>
      <c r="MXL20" s="209"/>
      <c r="MXM20" s="209"/>
      <c r="MXN20" s="209"/>
      <c r="MXO20" s="209"/>
      <c r="MXP20" s="209"/>
      <c r="MXQ20" s="209"/>
      <c r="MXR20" s="209"/>
      <c r="MXS20" s="209"/>
      <c r="MXT20" s="209"/>
      <c r="MXU20" s="209"/>
      <c r="MXV20" s="209"/>
      <c r="MXW20" s="209"/>
      <c r="MXX20" s="209"/>
      <c r="MXY20" s="209"/>
      <c r="MXZ20" s="209"/>
      <c r="MYA20" s="209"/>
      <c r="MYB20" s="209"/>
      <c r="MYC20" s="209"/>
      <c r="MYD20" s="209"/>
      <c r="MYE20" s="209"/>
      <c r="MYF20" s="209"/>
      <c r="MYG20" s="209"/>
      <c r="MYH20" s="209"/>
      <c r="MYI20" s="209"/>
      <c r="MYJ20" s="209"/>
      <c r="MYK20" s="209"/>
      <c r="MYL20" s="209"/>
      <c r="MYM20" s="209"/>
      <c r="MYN20" s="209"/>
      <c r="MYO20" s="209"/>
      <c r="MYP20" s="209"/>
      <c r="MYQ20" s="209"/>
      <c r="MYR20" s="209"/>
      <c r="MYS20" s="209"/>
      <c r="MYT20" s="209"/>
      <c r="MYU20" s="209"/>
      <c r="MYV20" s="209"/>
      <c r="MYW20" s="209"/>
      <c r="MYX20" s="209"/>
      <c r="MYY20" s="209"/>
      <c r="MYZ20" s="209"/>
      <c r="MZA20" s="209"/>
      <c r="MZB20" s="209"/>
      <c r="MZC20" s="209"/>
      <c r="MZD20" s="209"/>
      <c r="MZE20" s="209"/>
      <c r="MZF20" s="209"/>
      <c r="MZG20" s="209"/>
      <c r="MZH20" s="209"/>
      <c r="MZI20" s="209"/>
      <c r="MZJ20" s="209"/>
      <c r="MZK20" s="209"/>
      <c r="MZL20" s="209"/>
      <c r="MZM20" s="209"/>
      <c r="MZN20" s="209"/>
      <c r="MZO20" s="209"/>
      <c r="MZP20" s="209"/>
      <c r="MZQ20" s="209"/>
      <c r="MZR20" s="209"/>
      <c r="MZS20" s="209"/>
      <c r="MZT20" s="209"/>
      <c r="MZU20" s="209"/>
      <c r="MZV20" s="209"/>
      <c r="MZW20" s="209"/>
      <c r="MZX20" s="209"/>
      <c r="MZY20" s="209"/>
      <c r="MZZ20" s="209"/>
      <c r="NAA20" s="209"/>
      <c r="NAB20" s="209"/>
      <c r="NAC20" s="209"/>
      <c r="NAD20" s="209"/>
      <c r="NAE20" s="209"/>
      <c r="NAF20" s="209"/>
      <c r="NAG20" s="209"/>
      <c r="NAH20" s="209"/>
      <c r="NAI20" s="209"/>
      <c r="NAJ20" s="209"/>
      <c r="NAK20" s="209"/>
      <c r="NAL20" s="209"/>
      <c r="NAM20" s="209"/>
      <c r="NAN20" s="209"/>
      <c r="NAO20" s="209"/>
      <c r="NAP20" s="209"/>
      <c r="NAQ20" s="209"/>
      <c r="NAR20" s="209"/>
      <c r="NAS20" s="209"/>
      <c r="NAT20" s="209"/>
      <c r="NAU20" s="209"/>
      <c r="NAV20" s="209"/>
      <c r="NAW20" s="209"/>
      <c r="NAX20" s="209"/>
      <c r="NAY20" s="209"/>
      <c r="NAZ20" s="209"/>
      <c r="NBA20" s="209"/>
      <c r="NBB20" s="209"/>
      <c r="NBC20" s="209"/>
      <c r="NBD20" s="209"/>
      <c r="NBE20" s="209"/>
      <c r="NBF20" s="209"/>
      <c r="NBG20" s="209"/>
      <c r="NBH20" s="209"/>
      <c r="NBI20" s="209"/>
      <c r="NBJ20" s="209"/>
      <c r="NBK20" s="209"/>
      <c r="NBL20" s="209"/>
      <c r="NBM20" s="209"/>
      <c r="NBN20" s="209"/>
      <c r="NBO20" s="209"/>
      <c r="NBP20" s="209"/>
      <c r="NBQ20" s="209"/>
      <c r="NBR20" s="209"/>
      <c r="NBS20" s="209"/>
      <c r="NBT20" s="209"/>
      <c r="NBU20" s="209"/>
      <c r="NBV20" s="209"/>
      <c r="NBW20" s="209"/>
      <c r="NBX20" s="209"/>
      <c r="NBY20" s="209"/>
      <c r="NBZ20" s="209"/>
      <c r="NCA20" s="209"/>
      <c r="NCB20" s="209"/>
      <c r="NCC20" s="209"/>
      <c r="NCD20" s="209"/>
      <c r="NCE20" s="209"/>
      <c r="NCF20" s="209"/>
      <c r="NCG20" s="209"/>
      <c r="NCH20" s="209"/>
      <c r="NCI20" s="209"/>
      <c r="NCJ20" s="209"/>
      <c r="NCK20" s="209"/>
      <c r="NCL20" s="209"/>
      <c r="NCM20" s="209"/>
      <c r="NCN20" s="209"/>
      <c r="NCO20" s="209"/>
      <c r="NCP20" s="209"/>
      <c r="NCQ20" s="209"/>
      <c r="NCR20" s="209"/>
      <c r="NCS20" s="209"/>
      <c r="NCT20" s="209"/>
      <c r="NCU20" s="209"/>
      <c r="NCV20" s="209"/>
      <c r="NCW20" s="209"/>
      <c r="NCX20" s="209"/>
      <c r="NCY20" s="209"/>
      <c r="NCZ20" s="209"/>
      <c r="NDA20" s="209"/>
      <c r="NDB20" s="209"/>
      <c r="NDC20" s="209"/>
      <c r="NDD20" s="209"/>
      <c r="NDE20" s="209"/>
      <c r="NDF20" s="209"/>
      <c r="NDG20" s="209"/>
      <c r="NDH20" s="209"/>
      <c r="NDI20" s="209"/>
      <c r="NDJ20" s="209"/>
      <c r="NDK20" s="209"/>
      <c r="NDL20" s="209"/>
      <c r="NDM20" s="209"/>
      <c r="NDN20" s="209"/>
      <c r="NDO20" s="209"/>
      <c r="NDP20" s="209"/>
      <c r="NDQ20" s="209"/>
      <c r="NDR20" s="209"/>
      <c r="NDS20" s="209"/>
      <c r="NDT20" s="209"/>
      <c r="NDU20" s="209"/>
      <c r="NDV20" s="209"/>
      <c r="NDW20" s="209"/>
      <c r="NDX20" s="209"/>
      <c r="NDY20" s="209"/>
      <c r="NDZ20" s="209"/>
      <c r="NEA20" s="209"/>
      <c r="NEB20" s="209"/>
      <c r="NEC20" s="209"/>
      <c r="NED20" s="209"/>
      <c r="NEE20" s="209"/>
      <c r="NEF20" s="209"/>
      <c r="NEG20" s="209"/>
      <c r="NEH20" s="209"/>
      <c r="NEI20" s="209"/>
      <c r="NEJ20" s="209"/>
      <c r="NEK20" s="209"/>
      <c r="NEL20" s="209"/>
      <c r="NEM20" s="209"/>
      <c r="NEN20" s="209"/>
      <c r="NEO20" s="209"/>
      <c r="NEP20" s="209"/>
      <c r="NEQ20" s="209"/>
      <c r="NER20" s="209"/>
      <c r="NES20" s="209"/>
      <c r="NET20" s="209"/>
      <c r="NEU20" s="209"/>
      <c r="NEV20" s="209"/>
      <c r="NEW20" s="209"/>
      <c r="NEX20" s="209"/>
      <c r="NEY20" s="209"/>
      <c r="NEZ20" s="209"/>
      <c r="NFA20" s="209"/>
      <c r="NFB20" s="209"/>
      <c r="NFC20" s="209"/>
      <c r="NFD20" s="209"/>
      <c r="NFE20" s="209"/>
      <c r="NFF20" s="209"/>
      <c r="NFG20" s="209"/>
      <c r="NFH20" s="209"/>
      <c r="NFI20" s="209"/>
      <c r="NFJ20" s="209"/>
      <c r="NFK20" s="209"/>
      <c r="NFL20" s="209"/>
      <c r="NFM20" s="209"/>
      <c r="NFN20" s="209"/>
      <c r="NFO20" s="209"/>
      <c r="NFP20" s="209"/>
      <c r="NFQ20" s="209"/>
      <c r="NFR20" s="209"/>
      <c r="NFS20" s="209"/>
      <c r="NFT20" s="209"/>
      <c r="NFU20" s="209"/>
      <c r="NFV20" s="209"/>
      <c r="NFW20" s="209"/>
      <c r="NFX20" s="209"/>
      <c r="NFY20" s="209"/>
      <c r="NFZ20" s="209"/>
      <c r="NGA20" s="209"/>
      <c r="NGB20" s="209"/>
      <c r="NGC20" s="209"/>
      <c r="NGD20" s="209"/>
      <c r="NGE20" s="209"/>
      <c r="NGF20" s="209"/>
      <c r="NGG20" s="209"/>
      <c r="NGH20" s="209"/>
      <c r="NGI20" s="209"/>
      <c r="NGJ20" s="209"/>
      <c r="NGK20" s="209"/>
      <c r="NGL20" s="209"/>
      <c r="NGM20" s="209"/>
      <c r="NGN20" s="209"/>
      <c r="NGO20" s="209"/>
      <c r="NGP20" s="209"/>
      <c r="NGQ20" s="209"/>
      <c r="NGR20" s="209"/>
      <c r="NGS20" s="209"/>
      <c r="NGT20" s="209"/>
      <c r="NGU20" s="209"/>
      <c r="NGV20" s="209"/>
      <c r="NGW20" s="209"/>
      <c r="NGX20" s="209"/>
      <c r="NGY20" s="209"/>
      <c r="NGZ20" s="209"/>
      <c r="NHA20" s="209"/>
      <c r="NHB20" s="209"/>
      <c r="NHC20" s="209"/>
      <c r="NHD20" s="209"/>
      <c r="NHE20" s="209"/>
      <c r="NHF20" s="209"/>
      <c r="NHG20" s="209"/>
      <c r="NHH20" s="209"/>
      <c r="NHI20" s="209"/>
      <c r="NHJ20" s="209"/>
      <c r="NHK20" s="209"/>
      <c r="NHL20" s="209"/>
      <c r="NHM20" s="209"/>
      <c r="NHN20" s="209"/>
      <c r="NHO20" s="209"/>
      <c r="NHP20" s="209"/>
      <c r="NHQ20" s="209"/>
      <c r="NHR20" s="209"/>
      <c r="NHS20" s="209"/>
      <c r="NHT20" s="209"/>
      <c r="NHU20" s="209"/>
      <c r="NHV20" s="209"/>
      <c r="NHW20" s="209"/>
      <c r="NHX20" s="209"/>
      <c r="NHY20" s="209"/>
      <c r="NHZ20" s="209"/>
      <c r="NIA20" s="209"/>
      <c r="NIB20" s="209"/>
      <c r="NIC20" s="209"/>
      <c r="NID20" s="209"/>
      <c r="NIE20" s="209"/>
      <c r="NIF20" s="209"/>
      <c r="NIG20" s="209"/>
      <c r="NIH20" s="209"/>
      <c r="NII20" s="209"/>
      <c r="NIJ20" s="209"/>
      <c r="NIK20" s="209"/>
      <c r="NIL20" s="209"/>
      <c r="NIM20" s="209"/>
      <c r="NIN20" s="209"/>
      <c r="NIO20" s="209"/>
      <c r="NIP20" s="209"/>
      <c r="NIQ20" s="209"/>
      <c r="NIR20" s="209"/>
      <c r="NIS20" s="209"/>
      <c r="NIT20" s="209"/>
      <c r="NIU20" s="209"/>
      <c r="NIV20" s="209"/>
      <c r="NIW20" s="209"/>
      <c r="NIX20" s="209"/>
      <c r="NIY20" s="209"/>
      <c r="NIZ20" s="209"/>
      <c r="NJA20" s="209"/>
      <c r="NJB20" s="209"/>
      <c r="NJC20" s="209"/>
      <c r="NJD20" s="209"/>
      <c r="NJE20" s="209"/>
      <c r="NJF20" s="209"/>
      <c r="NJG20" s="209"/>
      <c r="NJH20" s="209"/>
      <c r="NJI20" s="209"/>
      <c r="NJJ20" s="209"/>
      <c r="NJK20" s="209"/>
      <c r="NJL20" s="209"/>
      <c r="NJM20" s="209"/>
      <c r="NJN20" s="209"/>
      <c r="NJO20" s="209"/>
      <c r="NJP20" s="209"/>
      <c r="NJQ20" s="209"/>
      <c r="NJR20" s="209"/>
      <c r="NJS20" s="209"/>
      <c r="NJT20" s="209"/>
      <c r="NJU20" s="209"/>
      <c r="NJV20" s="209"/>
      <c r="NJW20" s="209"/>
      <c r="NJX20" s="209"/>
      <c r="NJY20" s="209"/>
      <c r="NJZ20" s="209"/>
      <c r="NKA20" s="209"/>
      <c r="NKB20" s="209"/>
      <c r="NKC20" s="209"/>
      <c r="NKD20" s="209"/>
      <c r="NKE20" s="209"/>
      <c r="NKF20" s="209"/>
      <c r="NKG20" s="209"/>
      <c r="NKH20" s="209"/>
      <c r="NKI20" s="209"/>
      <c r="NKJ20" s="209"/>
      <c r="NKK20" s="209"/>
      <c r="NKL20" s="209"/>
      <c r="NKM20" s="209"/>
      <c r="NKN20" s="209"/>
      <c r="NKO20" s="209"/>
      <c r="NKP20" s="209"/>
      <c r="NKQ20" s="209"/>
      <c r="NKR20" s="209"/>
      <c r="NKS20" s="209"/>
      <c r="NKT20" s="209"/>
      <c r="NKU20" s="209"/>
      <c r="NKV20" s="209"/>
      <c r="NKW20" s="209"/>
      <c r="NKX20" s="209"/>
      <c r="NKY20" s="209"/>
      <c r="NKZ20" s="209"/>
      <c r="NLA20" s="209"/>
      <c r="NLB20" s="209"/>
      <c r="NLC20" s="209"/>
      <c r="NLD20" s="209"/>
      <c r="NLE20" s="209"/>
      <c r="NLF20" s="209"/>
      <c r="NLG20" s="209"/>
      <c r="NLH20" s="209"/>
      <c r="NLI20" s="209"/>
      <c r="NLJ20" s="209"/>
      <c r="NLK20" s="209"/>
      <c r="NLL20" s="209"/>
      <c r="NLM20" s="209"/>
      <c r="NLN20" s="209"/>
      <c r="NLO20" s="209"/>
      <c r="NLP20" s="209"/>
      <c r="NLQ20" s="209"/>
      <c r="NLR20" s="209"/>
      <c r="NLS20" s="209"/>
      <c r="NLT20" s="209"/>
      <c r="NLU20" s="209"/>
      <c r="NLV20" s="209"/>
      <c r="NLW20" s="209"/>
      <c r="NLX20" s="209"/>
      <c r="NLY20" s="209"/>
      <c r="NLZ20" s="209"/>
      <c r="NMA20" s="209"/>
      <c r="NMB20" s="209"/>
      <c r="NMC20" s="209"/>
      <c r="NMD20" s="209"/>
      <c r="NME20" s="209"/>
      <c r="NMF20" s="209"/>
      <c r="NMG20" s="209"/>
      <c r="NMH20" s="209"/>
      <c r="NMI20" s="209"/>
      <c r="NMJ20" s="209"/>
      <c r="NMK20" s="209"/>
      <c r="NML20" s="209"/>
      <c r="NMM20" s="209"/>
      <c r="NMN20" s="209"/>
      <c r="NMO20" s="209"/>
      <c r="NMP20" s="209"/>
      <c r="NMQ20" s="209"/>
      <c r="NMR20" s="209"/>
      <c r="NMS20" s="209"/>
      <c r="NMT20" s="209"/>
      <c r="NMU20" s="209"/>
      <c r="NMV20" s="209"/>
      <c r="NMW20" s="209"/>
      <c r="NMX20" s="209"/>
      <c r="NMY20" s="209"/>
      <c r="NMZ20" s="209"/>
      <c r="NNA20" s="209"/>
      <c r="NNB20" s="209"/>
      <c r="NNC20" s="209"/>
      <c r="NND20" s="209"/>
      <c r="NNE20" s="209"/>
      <c r="NNF20" s="209"/>
      <c r="NNG20" s="209"/>
      <c r="NNH20" s="209"/>
      <c r="NNI20" s="209"/>
      <c r="NNJ20" s="209"/>
      <c r="NNK20" s="209"/>
      <c r="NNL20" s="209"/>
      <c r="NNM20" s="209"/>
      <c r="NNN20" s="209"/>
      <c r="NNO20" s="209"/>
      <c r="NNP20" s="209"/>
      <c r="NNQ20" s="209"/>
      <c r="NNR20" s="209"/>
      <c r="NNS20" s="209"/>
      <c r="NNT20" s="209"/>
      <c r="NNU20" s="209"/>
      <c r="NNV20" s="209"/>
      <c r="NNW20" s="209"/>
      <c r="NNX20" s="209"/>
      <c r="NNY20" s="209"/>
      <c r="NNZ20" s="209"/>
      <c r="NOA20" s="209"/>
      <c r="NOB20" s="209"/>
      <c r="NOC20" s="209"/>
      <c r="NOD20" s="209"/>
      <c r="NOE20" s="209"/>
      <c r="NOF20" s="209"/>
      <c r="NOG20" s="209"/>
      <c r="NOH20" s="209"/>
      <c r="NOI20" s="209"/>
      <c r="NOJ20" s="209"/>
      <c r="NOK20" s="209"/>
      <c r="NOL20" s="209"/>
      <c r="NOM20" s="209"/>
      <c r="NON20" s="209"/>
      <c r="NOO20" s="209"/>
      <c r="NOP20" s="209"/>
      <c r="NOQ20" s="209"/>
      <c r="NOR20" s="209"/>
      <c r="NOS20" s="209"/>
      <c r="NOT20" s="209"/>
      <c r="NOU20" s="209"/>
      <c r="NOV20" s="209"/>
      <c r="NOW20" s="209"/>
      <c r="NOX20" s="209"/>
      <c r="NOY20" s="209"/>
      <c r="NOZ20" s="209"/>
      <c r="NPA20" s="209"/>
      <c r="NPB20" s="209"/>
      <c r="NPC20" s="209"/>
      <c r="NPD20" s="209"/>
      <c r="NPE20" s="209"/>
      <c r="NPF20" s="209"/>
      <c r="NPG20" s="209"/>
      <c r="NPH20" s="209"/>
      <c r="NPI20" s="209"/>
      <c r="NPJ20" s="209"/>
      <c r="NPK20" s="209"/>
      <c r="NPL20" s="209"/>
      <c r="NPM20" s="209"/>
      <c r="NPN20" s="209"/>
      <c r="NPO20" s="209"/>
      <c r="NPP20" s="209"/>
      <c r="NPQ20" s="209"/>
      <c r="NPR20" s="209"/>
      <c r="NPS20" s="209"/>
      <c r="NPT20" s="209"/>
      <c r="NPU20" s="209"/>
      <c r="NPV20" s="209"/>
      <c r="NPW20" s="209"/>
      <c r="NPX20" s="209"/>
      <c r="NPY20" s="209"/>
      <c r="NPZ20" s="209"/>
      <c r="NQA20" s="209"/>
      <c r="NQB20" s="209"/>
      <c r="NQC20" s="209"/>
      <c r="NQD20" s="209"/>
      <c r="NQE20" s="209"/>
      <c r="NQF20" s="209"/>
      <c r="NQG20" s="209"/>
      <c r="NQH20" s="209"/>
      <c r="NQI20" s="209"/>
      <c r="NQJ20" s="209"/>
      <c r="NQK20" s="209"/>
      <c r="NQL20" s="209"/>
      <c r="NQM20" s="209"/>
      <c r="NQN20" s="209"/>
      <c r="NQO20" s="209"/>
      <c r="NQP20" s="209"/>
      <c r="NQQ20" s="209"/>
      <c r="NQR20" s="209"/>
      <c r="NQS20" s="209"/>
      <c r="NQT20" s="209"/>
      <c r="NQU20" s="209"/>
      <c r="NQV20" s="209"/>
      <c r="NQW20" s="209"/>
      <c r="NQX20" s="209"/>
      <c r="NQY20" s="209"/>
      <c r="NQZ20" s="209"/>
      <c r="NRA20" s="209"/>
      <c r="NRB20" s="209"/>
      <c r="NRC20" s="209"/>
      <c r="NRD20" s="209"/>
      <c r="NRE20" s="209"/>
      <c r="NRF20" s="209"/>
      <c r="NRG20" s="209"/>
      <c r="NRH20" s="209"/>
      <c r="NRI20" s="209"/>
      <c r="NRJ20" s="209"/>
      <c r="NRK20" s="209"/>
      <c r="NRL20" s="209"/>
      <c r="NRM20" s="209"/>
      <c r="NRN20" s="209"/>
      <c r="NRO20" s="209"/>
      <c r="NRP20" s="209"/>
      <c r="NRQ20" s="209"/>
      <c r="NRR20" s="209"/>
      <c r="NRS20" s="209"/>
      <c r="NRT20" s="209"/>
      <c r="NRU20" s="209"/>
      <c r="NRV20" s="209"/>
      <c r="NRW20" s="209"/>
      <c r="NRX20" s="209"/>
      <c r="NRY20" s="209"/>
      <c r="NRZ20" s="209"/>
      <c r="NSA20" s="209"/>
      <c r="NSB20" s="209"/>
      <c r="NSC20" s="209"/>
      <c r="NSD20" s="209"/>
      <c r="NSE20" s="209"/>
      <c r="NSF20" s="209"/>
      <c r="NSG20" s="209"/>
      <c r="NSH20" s="209"/>
      <c r="NSI20" s="209"/>
      <c r="NSJ20" s="209"/>
      <c r="NSK20" s="209"/>
      <c r="NSL20" s="209"/>
      <c r="NSM20" s="209"/>
      <c r="NSN20" s="209"/>
      <c r="NSO20" s="209"/>
      <c r="NSP20" s="209"/>
      <c r="NSQ20" s="209"/>
      <c r="NSR20" s="209"/>
      <c r="NSS20" s="209"/>
      <c r="NST20" s="209"/>
      <c r="NSU20" s="209"/>
      <c r="NSV20" s="209"/>
      <c r="NSW20" s="209"/>
      <c r="NSX20" s="209"/>
      <c r="NSY20" s="209"/>
      <c r="NSZ20" s="209"/>
      <c r="NTA20" s="209"/>
      <c r="NTB20" s="209"/>
      <c r="NTC20" s="209"/>
      <c r="NTD20" s="209"/>
      <c r="NTE20" s="209"/>
      <c r="NTF20" s="209"/>
      <c r="NTG20" s="209"/>
      <c r="NTH20" s="209"/>
      <c r="NTI20" s="209"/>
      <c r="NTJ20" s="209"/>
      <c r="NTK20" s="209"/>
      <c r="NTL20" s="209"/>
      <c r="NTM20" s="209"/>
      <c r="NTN20" s="209"/>
      <c r="NTO20" s="209"/>
      <c r="NTP20" s="209"/>
      <c r="NTQ20" s="209"/>
      <c r="NTR20" s="209"/>
      <c r="NTS20" s="209"/>
      <c r="NTT20" s="209"/>
      <c r="NTU20" s="209"/>
      <c r="NTV20" s="209"/>
      <c r="NTW20" s="209"/>
      <c r="NTX20" s="209"/>
      <c r="NTY20" s="209"/>
      <c r="NTZ20" s="209"/>
      <c r="NUA20" s="209"/>
      <c r="NUB20" s="209"/>
      <c r="NUC20" s="209"/>
      <c r="NUD20" s="209"/>
      <c r="NUE20" s="209"/>
      <c r="NUF20" s="209"/>
      <c r="NUG20" s="209"/>
      <c r="NUH20" s="209"/>
      <c r="NUI20" s="209"/>
      <c r="NUJ20" s="209"/>
      <c r="NUK20" s="209"/>
      <c r="NUL20" s="209"/>
      <c r="NUM20" s="209"/>
      <c r="NUN20" s="209"/>
      <c r="NUO20" s="209"/>
      <c r="NUP20" s="209"/>
      <c r="NUQ20" s="209"/>
      <c r="NUR20" s="209"/>
      <c r="NUS20" s="209"/>
      <c r="NUT20" s="209"/>
      <c r="NUU20" s="209"/>
      <c r="NUV20" s="209"/>
      <c r="NUW20" s="209"/>
      <c r="NUX20" s="209"/>
      <c r="NUY20" s="209"/>
      <c r="NUZ20" s="209"/>
      <c r="NVA20" s="209"/>
      <c r="NVB20" s="209"/>
      <c r="NVC20" s="209"/>
      <c r="NVD20" s="209"/>
      <c r="NVE20" s="209"/>
      <c r="NVF20" s="209"/>
      <c r="NVG20" s="209"/>
      <c r="NVH20" s="209"/>
      <c r="NVI20" s="209"/>
      <c r="NVJ20" s="209"/>
      <c r="NVK20" s="209"/>
      <c r="NVL20" s="209"/>
      <c r="NVM20" s="209"/>
      <c r="NVN20" s="209"/>
      <c r="NVO20" s="209"/>
      <c r="NVP20" s="209"/>
      <c r="NVQ20" s="209"/>
      <c r="NVR20" s="209"/>
      <c r="NVS20" s="209"/>
      <c r="NVT20" s="209"/>
      <c r="NVU20" s="209"/>
      <c r="NVV20" s="209"/>
      <c r="NVW20" s="209"/>
      <c r="NVX20" s="209"/>
      <c r="NVY20" s="209"/>
      <c r="NVZ20" s="209"/>
      <c r="NWA20" s="209"/>
      <c r="NWB20" s="209"/>
      <c r="NWC20" s="209"/>
      <c r="NWD20" s="209"/>
      <c r="NWE20" s="209"/>
      <c r="NWF20" s="209"/>
      <c r="NWG20" s="209"/>
      <c r="NWH20" s="209"/>
      <c r="NWI20" s="209"/>
      <c r="NWJ20" s="209"/>
      <c r="NWK20" s="209"/>
      <c r="NWL20" s="209"/>
      <c r="NWM20" s="209"/>
      <c r="NWN20" s="209"/>
      <c r="NWO20" s="209"/>
      <c r="NWP20" s="209"/>
      <c r="NWQ20" s="209"/>
      <c r="NWR20" s="209"/>
      <c r="NWS20" s="209"/>
      <c r="NWT20" s="209"/>
      <c r="NWU20" s="209"/>
      <c r="NWV20" s="209"/>
      <c r="NWW20" s="209"/>
      <c r="NWX20" s="209"/>
      <c r="NWY20" s="209"/>
      <c r="NWZ20" s="209"/>
      <c r="NXA20" s="209"/>
      <c r="NXB20" s="209"/>
      <c r="NXC20" s="209"/>
      <c r="NXD20" s="209"/>
      <c r="NXE20" s="209"/>
      <c r="NXF20" s="209"/>
      <c r="NXG20" s="209"/>
      <c r="NXH20" s="209"/>
      <c r="NXI20" s="209"/>
      <c r="NXJ20" s="209"/>
      <c r="NXK20" s="209"/>
      <c r="NXL20" s="209"/>
      <c r="NXM20" s="209"/>
      <c r="NXN20" s="209"/>
      <c r="NXO20" s="209"/>
      <c r="NXP20" s="209"/>
      <c r="NXQ20" s="209"/>
      <c r="NXR20" s="209"/>
      <c r="NXS20" s="209"/>
      <c r="NXT20" s="209"/>
      <c r="NXU20" s="209"/>
      <c r="NXV20" s="209"/>
      <c r="NXW20" s="209"/>
      <c r="NXX20" s="209"/>
      <c r="NXY20" s="209"/>
      <c r="NXZ20" s="209"/>
      <c r="NYA20" s="209"/>
      <c r="NYB20" s="209"/>
      <c r="NYC20" s="209"/>
      <c r="NYD20" s="209"/>
      <c r="NYE20" s="209"/>
      <c r="NYF20" s="209"/>
      <c r="NYG20" s="209"/>
      <c r="NYH20" s="209"/>
      <c r="NYI20" s="209"/>
      <c r="NYJ20" s="209"/>
      <c r="NYK20" s="209"/>
      <c r="NYL20" s="209"/>
      <c r="NYM20" s="209"/>
      <c r="NYN20" s="209"/>
      <c r="NYO20" s="209"/>
      <c r="NYP20" s="209"/>
      <c r="NYQ20" s="209"/>
      <c r="NYR20" s="209"/>
      <c r="NYS20" s="209"/>
      <c r="NYT20" s="209"/>
      <c r="NYU20" s="209"/>
      <c r="NYV20" s="209"/>
      <c r="NYW20" s="209"/>
      <c r="NYX20" s="209"/>
      <c r="NYY20" s="209"/>
      <c r="NYZ20" s="209"/>
      <c r="NZA20" s="209"/>
      <c r="NZB20" s="209"/>
      <c r="NZC20" s="209"/>
      <c r="NZD20" s="209"/>
      <c r="NZE20" s="209"/>
      <c r="NZF20" s="209"/>
      <c r="NZG20" s="209"/>
      <c r="NZH20" s="209"/>
      <c r="NZI20" s="209"/>
      <c r="NZJ20" s="209"/>
      <c r="NZK20" s="209"/>
      <c r="NZL20" s="209"/>
      <c r="NZM20" s="209"/>
      <c r="NZN20" s="209"/>
      <c r="NZO20" s="209"/>
      <c r="NZP20" s="209"/>
      <c r="NZQ20" s="209"/>
      <c r="NZR20" s="209"/>
      <c r="NZS20" s="209"/>
      <c r="NZT20" s="209"/>
      <c r="NZU20" s="209"/>
      <c r="NZV20" s="209"/>
      <c r="NZW20" s="209"/>
      <c r="NZX20" s="209"/>
      <c r="NZY20" s="209"/>
      <c r="NZZ20" s="209"/>
      <c r="OAA20" s="209"/>
      <c r="OAB20" s="209"/>
      <c r="OAC20" s="209"/>
      <c r="OAD20" s="209"/>
      <c r="OAE20" s="209"/>
      <c r="OAF20" s="209"/>
      <c r="OAG20" s="209"/>
      <c r="OAH20" s="209"/>
      <c r="OAI20" s="209"/>
      <c r="OAJ20" s="209"/>
      <c r="OAK20" s="209"/>
      <c r="OAL20" s="209"/>
      <c r="OAM20" s="209"/>
      <c r="OAN20" s="209"/>
      <c r="OAO20" s="209"/>
      <c r="OAP20" s="209"/>
      <c r="OAQ20" s="209"/>
      <c r="OAR20" s="209"/>
      <c r="OAS20" s="209"/>
      <c r="OAT20" s="209"/>
      <c r="OAU20" s="209"/>
      <c r="OAV20" s="209"/>
      <c r="OAW20" s="209"/>
      <c r="OAX20" s="209"/>
      <c r="OAY20" s="209"/>
      <c r="OAZ20" s="209"/>
      <c r="OBA20" s="209"/>
      <c r="OBB20" s="209"/>
      <c r="OBC20" s="209"/>
      <c r="OBD20" s="209"/>
      <c r="OBE20" s="209"/>
      <c r="OBF20" s="209"/>
      <c r="OBG20" s="209"/>
      <c r="OBH20" s="209"/>
      <c r="OBI20" s="209"/>
      <c r="OBJ20" s="209"/>
      <c r="OBK20" s="209"/>
      <c r="OBL20" s="209"/>
      <c r="OBM20" s="209"/>
      <c r="OBN20" s="209"/>
      <c r="OBO20" s="209"/>
      <c r="OBP20" s="209"/>
      <c r="OBQ20" s="209"/>
      <c r="OBR20" s="209"/>
      <c r="OBS20" s="209"/>
      <c r="OBT20" s="209"/>
      <c r="OBU20" s="209"/>
      <c r="OBV20" s="209"/>
      <c r="OBW20" s="209"/>
      <c r="OBX20" s="209"/>
      <c r="OBY20" s="209"/>
      <c r="OBZ20" s="209"/>
      <c r="OCA20" s="209"/>
      <c r="OCB20" s="209"/>
      <c r="OCC20" s="209"/>
      <c r="OCD20" s="209"/>
      <c r="OCE20" s="209"/>
      <c r="OCF20" s="209"/>
      <c r="OCG20" s="209"/>
      <c r="OCH20" s="209"/>
      <c r="OCI20" s="209"/>
      <c r="OCJ20" s="209"/>
      <c r="OCK20" s="209"/>
      <c r="OCL20" s="209"/>
      <c r="OCM20" s="209"/>
      <c r="OCN20" s="209"/>
      <c r="OCO20" s="209"/>
      <c r="OCP20" s="209"/>
      <c r="OCQ20" s="209"/>
      <c r="OCR20" s="209"/>
      <c r="OCS20" s="209"/>
      <c r="OCT20" s="209"/>
      <c r="OCU20" s="209"/>
      <c r="OCV20" s="209"/>
      <c r="OCW20" s="209"/>
      <c r="OCX20" s="209"/>
      <c r="OCY20" s="209"/>
      <c r="OCZ20" s="209"/>
      <c r="ODA20" s="209"/>
      <c r="ODB20" s="209"/>
      <c r="ODC20" s="209"/>
      <c r="ODD20" s="209"/>
      <c r="ODE20" s="209"/>
      <c r="ODF20" s="209"/>
      <c r="ODG20" s="209"/>
      <c r="ODH20" s="209"/>
      <c r="ODI20" s="209"/>
      <c r="ODJ20" s="209"/>
      <c r="ODK20" s="209"/>
      <c r="ODL20" s="209"/>
      <c r="ODM20" s="209"/>
      <c r="ODN20" s="209"/>
      <c r="ODO20" s="209"/>
      <c r="ODP20" s="209"/>
      <c r="ODQ20" s="209"/>
      <c r="ODR20" s="209"/>
      <c r="ODS20" s="209"/>
      <c r="ODT20" s="209"/>
      <c r="ODU20" s="209"/>
      <c r="ODV20" s="209"/>
      <c r="ODW20" s="209"/>
      <c r="ODX20" s="209"/>
      <c r="ODY20" s="209"/>
      <c r="ODZ20" s="209"/>
      <c r="OEA20" s="209"/>
      <c r="OEB20" s="209"/>
      <c r="OEC20" s="209"/>
      <c r="OED20" s="209"/>
      <c r="OEE20" s="209"/>
      <c r="OEF20" s="209"/>
      <c r="OEG20" s="209"/>
      <c r="OEH20" s="209"/>
      <c r="OEI20" s="209"/>
      <c r="OEJ20" s="209"/>
      <c r="OEK20" s="209"/>
      <c r="OEL20" s="209"/>
      <c r="OEM20" s="209"/>
      <c r="OEN20" s="209"/>
      <c r="OEO20" s="209"/>
      <c r="OEP20" s="209"/>
      <c r="OEQ20" s="209"/>
      <c r="OER20" s="209"/>
      <c r="OES20" s="209"/>
      <c r="OET20" s="209"/>
      <c r="OEU20" s="209"/>
      <c r="OEV20" s="209"/>
      <c r="OEW20" s="209"/>
      <c r="OEX20" s="209"/>
      <c r="OEY20" s="209"/>
      <c r="OEZ20" s="209"/>
      <c r="OFA20" s="209"/>
      <c r="OFB20" s="209"/>
      <c r="OFC20" s="209"/>
      <c r="OFD20" s="209"/>
      <c r="OFE20" s="209"/>
      <c r="OFF20" s="209"/>
      <c r="OFG20" s="209"/>
      <c r="OFH20" s="209"/>
      <c r="OFI20" s="209"/>
      <c r="OFJ20" s="209"/>
      <c r="OFK20" s="209"/>
      <c r="OFL20" s="209"/>
      <c r="OFM20" s="209"/>
      <c r="OFN20" s="209"/>
      <c r="OFO20" s="209"/>
      <c r="OFP20" s="209"/>
      <c r="OFQ20" s="209"/>
      <c r="OFR20" s="209"/>
      <c r="OFS20" s="209"/>
      <c r="OFT20" s="209"/>
      <c r="OFU20" s="209"/>
      <c r="OFV20" s="209"/>
      <c r="OFW20" s="209"/>
      <c r="OFX20" s="209"/>
      <c r="OFY20" s="209"/>
      <c r="OFZ20" s="209"/>
      <c r="OGA20" s="209"/>
      <c r="OGB20" s="209"/>
      <c r="OGC20" s="209"/>
      <c r="OGD20" s="209"/>
      <c r="OGE20" s="209"/>
      <c r="OGF20" s="209"/>
      <c r="OGG20" s="209"/>
      <c r="OGH20" s="209"/>
      <c r="OGI20" s="209"/>
      <c r="OGJ20" s="209"/>
      <c r="OGK20" s="209"/>
      <c r="OGL20" s="209"/>
      <c r="OGM20" s="209"/>
      <c r="OGN20" s="209"/>
      <c r="OGO20" s="209"/>
      <c r="OGP20" s="209"/>
      <c r="OGQ20" s="209"/>
      <c r="OGR20" s="209"/>
      <c r="OGS20" s="209"/>
      <c r="OGT20" s="209"/>
      <c r="OGU20" s="209"/>
      <c r="OGV20" s="209"/>
      <c r="OGW20" s="209"/>
      <c r="OGX20" s="209"/>
      <c r="OGY20" s="209"/>
      <c r="OGZ20" s="209"/>
      <c r="OHA20" s="209"/>
      <c r="OHB20" s="209"/>
      <c r="OHC20" s="209"/>
      <c r="OHD20" s="209"/>
      <c r="OHE20" s="209"/>
      <c r="OHF20" s="209"/>
      <c r="OHG20" s="209"/>
      <c r="OHH20" s="209"/>
      <c r="OHI20" s="209"/>
      <c r="OHJ20" s="209"/>
      <c r="OHK20" s="209"/>
      <c r="OHL20" s="209"/>
      <c r="OHM20" s="209"/>
      <c r="OHN20" s="209"/>
      <c r="OHO20" s="209"/>
      <c r="OHP20" s="209"/>
      <c r="OHQ20" s="209"/>
      <c r="OHR20" s="209"/>
      <c r="OHS20" s="209"/>
      <c r="OHT20" s="209"/>
      <c r="OHU20" s="209"/>
      <c r="OHV20" s="209"/>
      <c r="OHW20" s="209"/>
      <c r="OHX20" s="209"/>
      <c r="OHY20" s="209"/>
      <c r="OHZ20" s="209"/>
      <c r="OIA20" s="209"/>
      <c r="OIB20" s="209"/>
      <c r="OIC20" s="209"/>
      <c r="OID20" s="209"/>
      <c r="OIE20" s="209"/>
      <c r="OIF20" s="209"/>
      <c r="OIG20" s="209"/>
      <c r="OIH20" s="209"/>
      <c r="OII20" s="209"/>
      <c r="OIJ20" s="209"/>
      <c r="OIK20" s="209"/>
      <c r="OIL20" s="209"/>
      <c r="OIM20" s="209"/>
      <c r="OIN20" s="209"/>
      <c r="OIO20" s="209"/>
      <c r="OIP20" s="209"/>
      <c r="OIQ20" s="209"/>
      <c r="OIR20" s="209"/>
      <c r="OIS20" s="209"/>
      <c r="OIT20" s="209"/>
      <c r="OIU20" s="209"/>
      <c r="OIV20" s="209"/>
      <c r="OIW20" s="209"/>
      <c r="OIX20" s="209"/>
      <c r="OIY20" s="209"/>
      <c r="OIZ20" s="209"/>
      <c r="OJA20" s="209"/>
      <c r="OJB20" s="209"/>
      <c r="OJC20" s="209"/>
      <c r="OJD20" s="209"/>
      <c r="OJE20" s="209"/>
      <c r="OJF20" s="209"/>
      <c r="OJG20" s="209"/>
      <c r="OJH20" s="209"/>
      <c r="OJI20" s="209"/>
      <c r="OJJ20" s="209"/>
      <c r="OJK20" s="209"/>
      <c r="OJL20" s="209"/>
      <c r="OJM20" s="209"/>
      <c r="OJN20" s="209"/>
      <c r="OJO20" s="209"/>
      <c r="OJP20" s="209"/>
      <c r="OJQ20" s="209"/>
      <c r="OJR20" s="209"/>
      <c r="OJS20" s="209"/>
      <c r="OJT20" s="209"/>
      <c r="OJU20" s="209"/>
      <c r="OJV20" s="209"/>
      <c r="OJW20" s="209"/>
      <c r="OJX20" s="209"/>
      <c r="OJY20" s="209"/>
      <c r="OJZ20" s="209"/>
      <c r="OKA20" s="209"/>
      <c r="OKB20" s="209"/>
      <c r="OKC20" s="209"/>
      <c r="OKD20" s="209"/>
      <c r="OKE20" s="209"/>
      <c r="OKF20" s="209"/>
      <c r="OKG20" s="209"/>
      <c r="OKH20" s="209"/>
      <c r="OKI20" s="209"/>
      <c r="OKJ20" s="209"/>
      <c r="OKK20" s="209"/>
      <c r="OKL20" s="209"/>
      <c r="OKM20" s="209"/>
      <c r="OKN20" s="209"/>
      <c r="OKO20" s="209"/>
      <c r="OKP20" s="209"/>
      <c r="OKQ20" s="209"/>
      <c r="OKR20" s="209"/>
      <c r="OKS20" s="209"/>
      <c r="OKT20" s="209"/>
      <c r="OKU20" s="209"/>
      <c r="OKV20" s="209"/>
      <c r="OKW20" s="209"/>
      <c r="OKX20" s="209"/>
      <c r="OKY20" s="209"/>
      <c r="OKZ20" s="209"/>
      <c r="OLA20" s="209"/>
      <c r="OLB20" s="209"/>
      <c r="OLC20" s="209"/>
      <c r="OLD20" s="209"/>
      <c r="OLE20" s="209"/>
      <c r="OLF20" s="209"/>
      <c r="OLG20" s="209"/>
      <c r="OLH20" s="209"/>
      <c r="OLI20" s="209"/>
      <c r="OLJ20" s="209"/>
      <c r="OLK20" s="209"/>
      <c r="OLL20" s="209"/>
      <c r="OLM20" s="209"/>
      <c r="OLN20" s="209"/>
      <c r="OLO20" s="209"/>
      <c r="OLP20" s="209"/>
      <c r="OLQ20" s="209"/>
      <c r="OLR20" s="209"/>
      <c r="OLS20" s="209"/>
      <c r="OLT20" s="209"/>
      <c r="OLU20" s="209"/>
      <c r="OLV20" s="209"/>
      <c r="OLW20" s="209"/>
      <c r="OLX20" s="209"/>
      <c r="OLY20" s="209"/>
      <c r="OLZ20" s="209"/>
      <c r="OMA20" s="209"/>
      <c r="OMB20" s="209"/>
      <c r="OMC20" s="209"/>
      <c r="OMD20" s="209"/>
      <c r="OME20" s="209"/>
      <c r="OMF20" s="209"/>
      <c r="OMG20" s="209"/>
      <c r="OMH20" s="209"/>
      <c r="OMI20" s="209"/>
      <c r="OMJ20" s="209"/>
      <c r="OMK20" s="209"/>
      <c r="OML20" s="209"/>
      <c r="OMM20" s="209"/>
      <c r="OMN20" s="209"/>
      <c r="OMO20" s="209"/>
      <c r="OMP20" s="209"/>
      <c r="OMQ20" s="209"/>
      <c r="OMR20" s="209"/>
      <c r="OMS20" s="209"/>
      <c r="OMT20" s="209"/>
      <c r="OMU20" s="209"/>
      <c r="OMV20" s="209"/>
      <c r="OMW20" s="209"/>
      <c r="OMX20" s="209"/>
      <c r="OMY20" s="209"/>
      <c r="OMZ20" s="209"/>
      <c r="ONA20" s="209"/>
      <c r="ONB20" s="209"/>
      <c r="ONC20" s="209"/>
      <c r="OND20" s="209"/>
      <c r="ONE20" s="209"/>
      <c r="ONF20" s="209"/>
      <c r="ONG20" s="209"/>
      <c r="ONH20" s="209"/>
      <c r="ONI20" s="209"/>
      <c r="ONJ20" s="209"/>
      <c r="ONK20" s="209"/>
      <c r="ONL20" s="209"/>
      <c r="ONM20" s="209"/>
      <c r="ONN20" s="209"/>
      <c r="ONO20" s="209"/>
      <c r="ONP20" s="209"/>
      <c r="ONQ20" s="209"/>
      <c r="ONR20" s="209"/>
      <c r="ONS20" s="209"/>
      <c r="ONT20" s="209"/>
      <c r="ONU20" s="209"/>
      <c r="ONV20" s="209"/>
      <c r="ONW20" s="209"/>
      <c r="ONX20" s="209"/>
      <c r="ONY20" s="209"/>
      <c r="ONZ20" s="209"/>
      <c r="OOA20" s="209"/>
      <c r="OOB20" s="209"/>
      <c r="OOC20" s="209"/>
      <c r="OOD20" s="209"/>
      <c r="OOE20" s="209"/>
      <c r="OOF20" s="209"/>
      <c r="OOG20" s="209"/>
      <c r="OOH20" s="209"/>
      <c r="OOI20" s="209"/>
      <c r="OOJ20" s="209"/>
      <c r="OOK20" s="209"/>
      <c r="OOL20" s="209"/>
      <c r="OOM20" s="209"/>
      <c r="OON20" s="209"/>
      <c r="OOO20" s="209"/>
      <c r="OOP20" s="209"/>
      <c r="OOQ20" s="209"/>
      <c r="OOR20" s="209"/>
      <c r="OOS20" s="209"/>
      <c r="OOT20" s="209"/>
      <c r="OOU20" s="209"/>
      <c r="OOV20" s="209"/>
      <c r="OOW20" s="209"/>
      <c r="OOX20" s="209"/>
      <c r="OOY20" s="209"/>
      <c r="OOZ20" s="209"/>
      <c r="OPA20" s="209"/>
      <c r="OPB20" s="209"/>
      <c r="OPC20" s="209"/>
      <c r="OPD20" s="209"/>
      <c r="OPE20" s="209"/>
      <c r="OPF20" s="209"/>
      <c r="OPG20" s="209"/>
      <c r="OPH20" s="209"/>
      <c r="OPI20" s="209"/>
      <c r="OPJ20" s="209"/>
      <c r="OPK20" s="209"/>
      <c r="OPL20" s="209"/>
      <c r="OPM20" s="209"/>
      <c r="OPN20" s="209"/>
      <c r="OPO20" s="209"/>
      <c r="OPP20" s="209"/>
      <c r="OPQ20" s="209"/>
      <c r="OPR20" s="209"/>
      <c r="OPS20" s="209"/>
      <c r="OPT20" s="209"/>
      <c r="OPU20" s="209"/>
      <c r="OPV20" s="209"/>
      <c r="OPW20" s="209"/>
      <c r="OPX20" s="209"/>
      <c r="OPY20" s="209"/>
      <c r="OPZ20" s="209"/>
      <c r="OQA20" s="209"/>
      <c r="OQB20" s="209"/>
      <c r="OQC20" s="209"/>
      <c r="OQD20" s="209"/>
      <c r="OQE20" s="209"/>
      <c r="OQF20" s="209"/>
      <c r="OQG20" s="209"/>
      <c r="OQH20" s="209"/>
      <c r="OQI20" s="209"/>
      <c r="OQJ20" s="209"/>
      <c r="OQK20" s="209"/>
      <c r="OQL20" s="209"/>
      <c r="OQM20" s="209"/>
      <c r="OQN20" s="209"/>
      <c r="OQO20" s="209"/>
      <c r="OQP20" s="209"/>
      <c r="OQQ20" s="209"/>
      <c r="OQR20" s="209"/>
      <c r="OQS20" s="209"/>
      <c r="OQT20" s="209"/>
      <c r="OQU20" s="209"/>
      <c r="OQV20" s="209"/>
      <c r="OQW20" s="209"/>
      <c r="OQX20" s="209"/>
      <c r="OQY20" s="209"/>
      <c r="OQZ20" s="209"/>
      <c r="ORA20" s="209"/>
      <c r="ORB20" s="209"/>
      <c r="ORC20" s="209"/>
      <c r="ORD20" s="209"/>
      <c r="ORE20" s="209"/>
      <c r="ORF20" s="209"/>
      <c r="ORG20" s="209"/>
      <c r="ORH20" s="209"/>
      <c r="ORI20" s="209"/>
      <c r="ORJ20" s="209"/>
      <c r="ORK20" s="209"/>
      <c r="ORL20" s="209"/>
      <c r="ORM20" s="209"/>
      <c r="ORN20" s="209"/>
      <c r="ORO20" s="209"/>
      <c r="ORP20" s="209"/>
      <c r="ORQ20" s="209"/>
      <c r="ORR20" s="209"/>
      <c r="ORS20" s="209"/>
      <c r="ORT20" s="209"/>
      <c r="ORU20" s="209"/>
      <c r="ORV20" s="209"/>
      <c r="ORW20" s="209"/>
      <c r="ORX20" s="209"/>
      <c r="ORY20" s="209"/>
      <c r="ORZ20" s="209"/>
      <c r="OSA20" s="209"/>
      <c r="OSB20" s="209"/>
      <c r="OSC20" s="209"/>
      <c r="OSD20" s="209"/>
      <c r="OSE20" s="209"/>
      <c r="OSF20" s="209"/>
      <c r="OSG20" s="209"/>
      <c r="OSH20" s="209"/>
      <c r="OSI20" s="209"/>
      <c r="OSJ20" s="209"/>
      <c r="OSK20" s="209"/>
      <c r="OSL20" s="209"/>
      <c r="OSM20" s="209"/>
      <c r="OSN20" s="209"/>
      <c r="OSO20" s="209"/>
      <c r="OSP20" s="209"/>
      <c r="OSQ20" s="209"/>
      <c r="OSR20" s="209"/>
      <c r="OSS20" s="209"/>
      <c r="OST20" s="209"/>
      <c r="OSU20" s="209"/>
      <c r="OSV20" s="209"/>
      <c r="OSW20" s="209"/>
      <c r="OSX20" s="209"/>
      <c r="OSY20" s="209"/>
      <c r="OSZ20" s="209"/>
      <c r="OTA20" s="209"/>
      <c r="OTB20" s="209"/>
      <c r="OTC20" s="209"/>
      <c r="OTD20" s="209"/>
      <c r="OTE20" s="209"/>
      <c r="OTF20" s="209"/>
      <c r="OTG20" s="209"/>
      <c r="OTH20" s="209"/>
      <c r="OTI20" s="209"/>
      <c r="OTJ20" s="209"/>
      <c r="OTK20" s="209"/>
      <c r="OTL20" s="209"/>
      <c r="OTM20" s="209"/>
      <c r="OTN20" s="209"/>
      <c r="OTO20" s="209"/>
      <c r="OTP20" s="209"/>
      <c r="OTQ20" s="209"/>
      <c r="OTR20" s="209"/>
      <c r="OTS20" s="209"/>
      <c r="OTT20" s="209"/>
      <c r="OTU20" s="209"/>
      <c r="OTV20" s="209"/>
      <c r="OTW20" s="209"/>
      <c r="OTX20" s="209"/>
      <c r="OTY20" s="209"/>
      <c r="OTZ20" s="209"/>
      <c r="OUA20" s="209"/>
      <c r="OUB20" s="209"/>
      <c r="OUC20" s="209"/>
      <c r="OUD20" s="209"/>
      <c r="OUE20" s="209"/>
      <c r="OUF20" s="209"/>
      <c r="OUG20" s="209"/>
      <c r="OUH20" s="209"/>
      <c r="OUI20" s="209"/>
      <c r="OUJ20" s="209"/>
      <c r="OUK20" s="209"/>
      <c r="OUL20" s="209"/>
      <c r="OUM20" s="209"/>
      <c r="OUN20" s="209"/>
      <c r="OUO20" s="209"/>
      <c r="OUP20" s="209"/>
      <c r="OUQ20" s="209"/>
      <c r="OUR20" s="209"/>
      <c r="OUS20" s="209"/>
      <c r="OUT20" s="209"/>
      <c r="OUU20" s="209"/>
      <c r="OUV20" s="209"/>
      <c r="OUW20" s="209"/>
      <c r="OUX20" s="209"/>
      <c r="OUY20" s="209"/>
      <c r="OUZ20" s="209"/>
      <c r="OVA20" s="209"/>
      <c r="OVB20" s="209"/>
      <c r="OVC20" s="209"/>
      <c r="OVD20" s="209"/>
      <c r="OVE20" s="209"/>
      <c r="OVF20" s="209"/>
      <c r="OVG20" s="209"/>
      <c r="OVH20" s="209"/>
      <c r="OVI20" s="209"/>
      <c r="OVJ20" s="209"/>
      <c r="OVK20" s="209"/>
      <c r="OVL20" s="209"/>
      <c r="OVM20" s="209"/>
      <c r="OVN20" s="209"/>
      <c r="OVO20" s="209"/>
      <c r="OVP20" s="209"/>
      <c r="OVQ20" s="209"/>
      <c r="OVR20" s="209"/>
      <c r="OVS20" s="209"/>
      <c r="OVT20" s="209"/>
      <c r="OVU20" s="209"/>
      <c r="OVV20" s="209"/>
      <c r="OVW20" s="209"/>
      <c r="OVX20" s="209"/>
      <c r="OVY20" s="209"/>
      <c r="OVZ20" s="209"/>
      <c r="OWA20" s="209"/>
      <c r="OWB20" s="209"/>
      <c r="OWC20" s="209"/>
      <c r="OWD20" s="209"/>
      <c r="OWE20" s="209"/>
      <c r="OWF20" s="209"/>
      <c r="OWG20" s="209"/>
      <c r="OWH20" s="209"/>
      <c r="OWI20" s="209"/>
      <c r="OWJ20" s="209"/>
      <c r="OWK20" s="209"/>
      <c r="OWL20" s="209"/>
      <c r="OWM20" s="209"/>
      <c r="OWN20" s="209"/>
      <c r="OWO20" s="209"/>
      <c r="OWP20" s="209"/>
      <c r="OWQ20" s="209"/>
      <c r="OWR20" s="209"/>
      <c r="OWS20" s="209"/>
      <c r="OWT20" s="209"/>
      <c r="OWU20" s="209"/>
      <c r="OWV20" s="209"/>
      <c r="OWW20" s="209"/>
      <c r="OWX20" s="209"/>
      <c r="OWY20" s="209"/>
      <c r="OWZ20" s="209"/>
      <c r="OXA20" s="209"/>
      <c r="OXB20" s="209"/>
      <c r="OXC20" s="209"/>
      <c r="OXD20" s="209"/>
      <c r="OXE20" s="209"/>
      <c r="OXF20" s="209"/>
      <c r="OXG20" s="209"/>
      <c r="OXH20" s="209"/>
      <c r="OXI20" s="209"/>
      <c r="OXJ20" s="209"/>
      <c r="OXK20" s="209"/>
      <c r="OXL20" s="209"/>
      <c r="OXM20" s="209"/>
      <c r="OXN20" s="209"/>
      <c r="OXO20" s="209"/>
      <c r="OXP20" s="209"/>
      <c r="OXQ20" s="209"/>
      <c r="OXR20" s="209"/>
      <c r="OXS20" s="209"/>
      <c r="OXT20" s="209"/>
      <c r="OXU20" s="209"/>
      <c r="OXV20" s="209"/>
      <c r="OXW20" s="209"/>
      <c r="OXX20" s="209"/>
      <c r="OXY20" s="209"/>
      <c r="OXZ20" s="209"/>
      <c r="OYA20" s="209"/>
      <c r="OYB20" s="209"/>
      <c r="OYC20" s="209"/>
      <c r="OYD20" s="209"/>
      <c r="OYE20" s="209"/>
      <c r="OYF20" s="209"/>
      <c r="OYG20" s="209"/>
      <c r="OYH20" s="209"/>
      <c r="OYI20" s="209"/>
      <c r="OYJ20" s="209"/>
      <c r="OYK20" s="209"/>
      <c r="OYL20" s="209"/>
      <c r="OYM20" s="209"/>
      <c r="OYN20" s="209"/>
      <c r="OYO20" s="209"/>
      <c r="OYP20" s="209"/>
      <c r="OYQ20" s="209"/>
      <c r="OYR20" s="209"/>
      <c r="OYS20" s="209"/>
      <c r="OYT20" s="209"/>
      <c r="OYU20" s="209"/>
      <c r="OYV20" s="209"/>
      <c r="OYW20" s="209"/>
      <c r="OYX20" s="209"/>
      <c r="OYY20" s="209"/>
      <c r="OYZ20" s="209"/>
      <c r="OZA20" s="209"/>
      <c r="OZB20" s="209"/>
      <c r="OZC20" s="209"/>
      <c r="OZD20" s="209"/>
      <c r="OZE20" s="209"/>
      <c r="OZF20" s="209"/>
      <c r="OZG20" s="209"/>
      <c r="OZH20" s="209"/>
      <c r="OZI20" s="209"/>
      <c r="OZJ20" s="209"/>
      <c r="OZK20" s="209"/>
      <c r="OZL20" s="209"/>
      <c r="OZM20" s="209"/>
      <c r="OZN20" s="209"/>
      <c r="OZO20" s="209"/>
      <c r="OZP20" s="209"/>
      <c r="OZQ20" s="209"/>
      <c r="OZR20" s="209"/>
      <c r="OZS20" s="209"/>
      <c r="OZT20" s="209"/>
      <c r="OZU20" s="209"/>
      <c r="OZV20" s="209"/>
      <c r="OZW20" s="209"/>
      <c r="OZX20" s="209"/>
      <c r="OZY20" s="209"/>
      <c r="OZZ20" s="209"/>
      <c r="PAA20" s="209"/>
      <c r="PAB20" s="209"/>
      <c r="PAC20" s="209"/>
      <c r="PAD20" s="209"/>
      <c r="PAE20" s="209"/>
      <c r="PAF20" s="209"/>
      <c r="PAG20" s="209"/>
      <c r="PAH20" s="209"/>
      <c r="PAI20" s="209"/>
      <c r="PAJ20" s="209"/>
      <c r="PAK20" s="209"/>
      <c r="PAL20" s="209"/>
      <c r="PAM20" s="209"/>
      <c r="PAN20" s="209"/>
      <c r="PAO20" s="209"/>
      <c r="PAP20" s="209"/>
      <c r="PAQ20" s="209"/>
      <c r="PAR20" s="209"/>
      <c r="PAS20" s="209"/>
      <c r="PAT20" s="209"/>
      <c r="PAU20" s="209"/>
      <c r="PAV20" s="209"/>
      <c r="PAW20" s="209"/>
      <c r="PAX20" s="209"/>
      <c r="PAY20" s="209"/>
      <c r="PAZ20" s="209"/>
      <c r="PBA20" s="209"/>
      <c r="PBB20" s="209"/>
      <c r="PBC20" s="209"/>
      <c r="PBD20" s="209"/>
      <c r="PBE20" s="209"/>
      <c r="PBF20" s="209"/>
      <c r="PBG20" s="209"/>
      <c r="PBH20" s="209"/>
      <c r="PBI20" s="209"/>
      <c r="PBJ20" s="209"/>
      <c r="PBK20" s="209"/>
      <c r="PBL20" s="209"/>
      <c r="PBM20" s="209"/>
      <c r="PBN20" s="209"/>
      <c r="PBO20" s="209"/>
      <c r="PBP20" s="209"/>
      <c r="PBQ20" s="209"/>
      <c r="PBR20" s="209"/>
      <c r="PBS20" s="209"/>
      <c r="PBT20" s="209"/>
      <c r="PBU20" s="209"/>
      <c r="PBV20" s="209"/>
      <c r="PBW20" s="209"/>
      <c r="PBX20" s="209"/>
      <c r="PBY20" s="209"/>
      <c r="PBZ20" s="209"/>
      <c r="PCA20" s="209"/>
      <c r="PCB20" s="209"/>
      <c r="PCC20" s="209"/>
      <c r="PCD20" s="209"/>
      <c r="PCE20" s="209"/>
      <c r="PCF20" s="209"/>
      <c r="PCG20" s="209"/>
      <c r="PCH20" s="209"/>
      <c r="PCI20" s="209"/>
      <c r="PCJ20" s="209"/>
      <c r="PCK20" s="209"/>
      <c r="PCL20" s="209"/>
      <c r="PCM20" s="209"/>
      <c r="PCN20" s="209"/>
      <c r="PCO20" s="209"/>
      <c r="PCP20" s="209"/>
      <c r="PCQ20" s="209"/>
      <c r="PCR20" s="209"/>
      <c r="PCS20" s="209"/>
      <c r="PCT20" s="209"/>
      <c r="PCU20" s="209"/>
      <c r="PCV20" s="209"/>
      <c r="PCW20" s="209"/>
      <c r="PCX20" s="209"/>
      <c r="PCY20" s="209"/>
      <c r="PCZ20" s="209"/>
      <c r="PDA20" s="209"/>
      <c r="PDB20" s="209"/>
      <c r="PDC20" s="209"/>
      <c r="PDD20" s="209"/>
      <c r="PDE20" s="209"/>
      <c r="PDF20" s="209"/>
      <c r="PDG20" s="209"/>
      <c r="PDH20" s="209"/>
      <c r="PDI20" s="209"/>
      <c r="PDJ20" s="209"/>
      <c r="PDK20" s="209"/>
      <c r="PDL20" s="209"/>
      <c r="PDM20" s="209"/>
      <c r="PDN20" s="209"/>
      <c r="PDO20" s="209"/>
      <c r="PDP20" s="209"/>
      <c r="PDQ20" s="209"/>
      <c r="PDR20" s="209"/>
      <c r="PDS20" s="209"/>
      <c r="PDT20" s="209"/>
      <c r="PDU20" s="209"/>
      <c r="PDV20" s="209"/>
      <c r="PDW20" s="209"/>
      <c r="PDX20" s="209"/>
      <c r="PDY20" s="209"/>
      <c r="PDZ20" s="209"/>
      <c r="PEA20" s="209"/>
      <c r="PEB20" s="209"/>
      <c r="PEC20" s="209"/>
      <c r="PED20" s="209"/>
      <c r="PEE20" s="209"/>
      <c r="PEF20" s="209"/>
      <c r="PEG20" s="209"/>
      <c r="PEH20" s="209"/>
      <c r="PEI20" s="209"/>
      <c r="PEJ20" s="209"/>
      <c r="PEK20" s="209"/>
      <c r="PEL20" s="209"/>
      <c r="PEM20" s="209"/>
      <c r="PEN20" s="209"/>
      <c r="PEO20" s="209"/>
      <c r="PEP20" s="209"/>
      <c r="PEQ20" s="209"/>
      <c r="PER20" s="209"/>
      <c r="PES20" s="209"/>
      <c r="PET20" s="209"/>
      <c r="PEU20" s="209"/>
      <c r="PEV20" s="209"/>
      <c r="PEW20" s="209"/>
      <c r="PEX20" s="209"/>
      <c r="PEY20" s="209"/>
      <c r="PEZ20" s="209"/>
      <c r="PFA20" s="209"/>
      <c r="PFB20" s="209"/>
      <c r="PFC20" s="209"/>
      <c r="PFD20" s="209"/>
      <c r="PFE20" s="209"/>
      <c r="PFF20" s="209"/>
      <c r="PFG20" s="209"/>
      <c r="PFH20" s="209"/>
      <c r="PFI20" s="209"/>
      <c r="PFJ20" s="209"/>
      <c r="PFK20" s="209"/>
      <c r="PFL20" s="209"/>
      <c r="PFM20" s="209"/>
      <c r="PFN20" s="209"/>
      <c r="PFO20" s="209"/>
      <c r="PFP20" s="209"/>
      <c r="PFQ20" s="209"/>
      <c r="PFR20" s="209"/>
      <c r="PFS20" s="209"/>
      <c r="PFT20" s="209"/>
      <c r="PFU20" s="209"/>
      <c r="PFV20" s="209"/>
      <c r="PFW20" s="209"/>
      <c r="PFX20" s="209"/>
      <c r="PFY20" s="209"/>
      <c r="PFZ20" s="209"/>
      <c r="PGA20" s="209"/>
      <c r="PGB20" s="209"/>
      <c r="PGC20" s="209"/>
      <c r="PGD20" s="209"/>
      <c r="PGE20" s="209"/>
      <c r="PGF20" s="209"/>
      <c r="PGG20" s="209"/>
      <c r="PGH20" s="209"/>
      <c r="PGI20" s="209"/>
      <c r="PGJ20" s="209"/>
      <c r="PGK20" s="209"/>
      <c r="PGL20" s="209"/>
      <c r="PGM20" s="209"/>
      <c r="PGN20" s="209"/>
      <c r="PGO20" s="209"/>
      <c r="PGP20" s="209"/>
      <c r="PGQ20" s="209"/>
      <c r="PGR20" s="209"/>
      <c r="PGS20" s="209"/>
      <c r="PGT20" s="209"/>
      <c r="PGU20" s="209"/>
      <c r="PGV20" s="209"/>
      <c r="PGW20" s="209"/>
      <c r="PGX20" s="209"/>
      <c r="PGY20" s="209"/>
      <c r="PGZ20" s="209"/>
      <c r="PHA20" s="209"/>
      <c r="PHB20" s="209"/>
      <c r="PHC20" s="209"/>
      <c r="PHD20" s="209"/>
      <c r="PHE20" s="209"/>
      <c r="PHF20" s="209"/>
      <c r="PHG20" s="209"/>
      <c r="PHH20" s="209"/>
      <c r="PHI20" s="209"/>
      <c r="PHJ20" s="209"/>
      <c r="PHK20" s="209"/>
      <c r="PHL20" s="209"/>
      <c r="PHM20" s="209"/>
      <c r="PHN20" s="209"/>
      <c r="PHO20" s="209"/>
      <c r="PHP20" s="209"/>
      <c r="PHQ20" s="209"/>
      <c r="PHR20" s="209"/>
      <c r="PHS20" s="209"/>
      <c r="PHT20" s="209"/>
      <c r="PHU20" s="209"/>
      <c r="PHV20" s="209"/>
      <c r="PHW20" s="209"/>
      <c r="PHX20" s="209"/>
      <c r="PHY20" s="209"/>
      <c r="PHZ20" s="209"/>
      <c r="PIA20" s="209"/>
      <c r="PIB20" s="209"/>
      <c r="PIC20" s="209"/>
      <c r="PID20" s="209"/>
      <c r="PIE20" s="209"/>
      <c r="PIF20" s="209"/>
      <c r="PIG20" s="209"/>
      <c r="PIH20" s="209"/>
      <c r="PII20" s="209"/>
      <c r="PIJ20" s="209"/>
      <c r="PIK20" s="209"/>
      <c r="PIL20" s="209"/>
      <c r="PIM20" s="209"/>
      <c r="PIN20" s="209"/>
      <c r="PIO20" s="209"/>
      <c r="PIP20" s="209"/>
      <c r="PIQ20" s="209"/>
      <c r="PIR20" s="209"/>
      <c r="PIS20" s="209"/>
      <c r="PIT20" s="209"/>
      <c r="PIU20" s="209"/>
      <c r="PIV20" s="209"/>
      <c r="PIW20" s="209"/>
      <c r="PIX20" s="209"/>
      <c r="PIY20" s="209"/>
      <c r="PIZ20" s="209"/>
      <c r="PJA20" s="209"/>
      <c r="PJB20" s="209"/>
      <c r="PJC20" s="209"/>
      <c r="PJD20" s="209"/>
      <c r="PJE20" s="209"/>
      <c r="PJF20" s="209"/>
      <c r="PJG20" s="209"/>
      <c r="PJH20" s="209"/>
      <c r="PJI20" s="209"/>
      <c r="PJJ20" s="209"/>
      <c r="PJK20" s="209"/>
      <c r="PJL20" s="209"/>
      <c r="PJM20" s="209"/>
      <c r="PJN20" s="209"/>
      <c r="PJO20" s="209"/>
      <c r="PJP20" s="209"/>
      <c r="PJQ20" s="209"/>
      <c r="PJR20" s="209"/>
      <c r="PJS20" s="209"/>
      <c r="PJT20" s="209"/>
      <c r="PJU20" s="209"/>
      <c r="PJV20" s="209"/>
      <c r="PJW20" s="209"/>
      <c r="PJX20" s="209"/>
      <c r="PJY20" s="209"/>
      <c r="PJZ20" s="209"/>
      <c r="PKA20" s="209"/>
      <c r="PKB20" s="209"/>
      <c r="PKC20" s="209"/>
      <c r="PKD20" s="209"/>
      <c r="PKE20" s="209"/>
      <c r="PKF20" s="209"/>
      <c r="PKG20" s="209"/>
      <c r="PKH20" s="209"/>
      <c r="PKI20" s="209"/>
      <c r="PKJ20" s="209"/>
      <c r="PKK20" s="209"/>
      <c r="PKL20" s="209"/>
      <c r="PKM20" s="209"/>
      <c r="PKN20" s="209"/>
      <c r="PKO20" s="209"/>
      <c r="PKP20" s="209"/>
      <c r="PKQ20" s="209"/>
      <c r="PKR20" s="209"/>
      <c r="PKS20" s="209"/>
      <c r="PKT20" s="209"/>
      <c r="PKU20" s="209"/>
      <c r="PKV20" s="209"/>
      <c r="PKW20" s="209"/>
      <c r="PKX20" s="209"/>
      <c r="PKY20" s="209"/>
      <c r="PKZ20" s="209"/>
      <c r="PLA20" s="209"/>
      <c r="PLB20" s="209"/>
      <c r="PLC20" s="209"/>
      <c r="PLD20" s="209"/>
      <c r="PLE20" s="209"/>
      <c r="PLF20" s="209"/>
      <c r="PLG20" s="209"/>
      <c r="PLH20" s="209"/>
      <c r="PLI20" s="209"/>
      <c r="PLJ20" s="209"/>
      <c r="PLK20" s="209"/>
      <c r="PLL20" s="209"/>
      <c r="PLM20" s="209"/>
      <c r="PLN20" s="209"/>
      <c r="PLO20" s="209"/>
      <c r="PLP20" s="209"/>
      <c r="PLQ20" s="209"/>
      <c r="PLR20" s="209"/>
      <c r="PLS20" s="209"/>
      <c r="PLT20" s="209"/>
      <c r="PLU20" s="209"/>
      <c r="PLV20" s="209"/>
      <c r="PLW20" s="209"/>
      <c r="PLX20" s="209"/>
      <c r="PLY20" s="209"/>
      <c r="PLZ20" s="209"/>
      <c r="PMA20" s="209"/>
      <c r="PMB20" s="209"/>
      <c r="PMC20" s="209"/>
      <c r="PMD20" s="209"/>
      <c r="PME20" s="209"/>
      <c r="PMF20" s="209"/>
      <c r="PMG20" s="209"/>
      <c r="PMH20" s="209"/>
      <c r="PMI20" s="209"/>
      <c r="PMJ20" s="209"/>
      <c r="PMK20" s="209"/>
      <c r="PML20" s="209"/>
      <c r="PMM20" s="209"/>
      <c r="PMN20" s="209"/>
      <c r="PMO20" s="209"/>
      <c r="PMP20" s="209"/>
      <c r="PMQ20" s="209"/>
      <c r="PMR20" s="209"/>
      <c r="PMS20" s="209"/>
      <c r="PMT20" s="209"/>
      <c r="PMU20" s="209"/>
      <c r="PMV20" s="209"/>
      <c r="PMW20" s="209"/>
      <c r="PMX20" s="209"/>
      <c r="PMY20" s="209"/>
      <c r="PMZ20" s="209"/>
      <c r="PNA20" s="209"/>
      <c r="PNB20" s="209"/>
      <c r="PNC20" s="209"/>
      <c r="PND20" s="209"/>
      <c r="PNE20" s="209"/>
      <c r="PNF20" s="209"/>
      <c r="PNG20" s="209"/>
      <c r="PNH20" s="209"/>
      <c r="PNI20" s="209"/>
      <c r="PNJ20" s="209"/>
      <c r="PNK20" s="209"/>
      <c r="PNL20" s="209"/>
      <c r="PNM20" s="209"/>
      <c r="PNN20" s="209"/>
      <c r="PNO20" s="209"/>
      <c r="PNP20" s="209"/>
      <c r="PNQ20" s="209"/>
      <c r="PNR20" s="209"/>
      <c r="PNS20" s="209"/>
      <c r="PNT20" s="209"/>
      <c r="PNU20" s="209"/>
      <c r="PNV20" s="209"/>
      <c r="PNW20" s="209"/>
      <c r="PNX20" s="209"/>
      <c r="PNY20" s="209"/>
      <c r="PNZ20" s="209"/>
      <c r="POA20" s="209"/>
      <c r="POB20" s="209"/>
      <c r="POC20" s="209"/>
      <c r="POD20" s="209"/>
      <c r="POE20" s="209"/>
      <c r="POF20" s="209"/>
      <c r="POG20" s="209"/>
      <c r="POH20" s="209"/>
      <c r="POI20" s="209"/>
      <c r="POJ20" s="209"/>
      <c r="POK20" s="209"/>
      <c r="POL20" s="209"/>
      <c r="POM20" s="209"/>
      <c r="PON20" s="209"/>
      <c r="POO20" s="209"/>
      <c r="POP20" s="209"/>
      <c r="POQ20" s="209"/>
      <c r="POR20" s="209"/>
      <c r="POS20" s="209"/>
      <c r="POT20" s="209"/>
      <c r="POU20" s="209"/>
      <c r="POV20" s="209"/>
      <c r="POW20" s="209"/>
      <c r="POX20" s="209"/>
      <c r="POY20" s="209"/>
      <c r="POZ20" s="209"/>
      <c r="PPA20" s="209"/>
      <c r="PPB20" s="209"/>
      <c r="PPC20" s="209"/>
      <c r="PPD20" s="209"/>
      <c r="PPE20" s="209"/>
      <c r="PPF20" s="209"/>
      <c r="PPG20" s="209"/>
      <c r="PPH20" s="209"/>
      <c r="PPI20" s="209"/>
      <c r="PPJ20" s="209"/>
      <c r="PPK20" s="209"/>
      <c r="PPL20" s="209"/>
      <c r="PPM20" s="209"/>
      <c r="PPN20" s="209"/>
      <c r="PPO20" s="209"/>
      <c r="PPP20" s="209"/>
      <c r="PPQ20" s="209"/>
      <c r="PPR20" s="209"/>
      <c r="PPS20" s="209"/>
      <c r="PPT20" s="209"/>
      <c r="PPU20" s="209"/>
      <c r="PPV20" s="209"/>
      <c r="PPW20" s="209"/>
      <c r="PPX20" s="209"/>
      <c r="PPY20" s="209"/>
      <c r="PPZ20" s="209"/>
      <c r="PQA20" s="209"/>
      <c r="PQB20" s="209"/>
      <c r="PQC20" s="209"/>
      <c r="PQD20" s="209"/>
      <c r="PQE20" s="209"/>
      <c r="PQF20" s="209"/>
      <c r="PQG20" s="209"/>
      <c r="PQH20" s="209"/>
      <c r="PQI20" s="209"/>
      <c r="PQJ20" s="209"/>
      <c r="PQK20" s="209"/>
      <c r="PQL20" s="209"/>
      <c r="PQM20" s="209"/>
      <c r="PQN20" s="209"/>
      <c r="PQO20" s="209"/>
      <c r="PQP20" s="209"/>
      <c r="PQQ20" s="209"/>
      <c r="PQR20" s="209"/>
      <c r="PQS20" s="209"/>
      <c r="PQT20" s="209"/>
      <c r="PQU20" s="209"/>
      <c r="PQV20" s="209"/>
      <c r="PQW20" s="209"/>
      <c r="PQX20" s="209"/>
      <c r="PQY20" s="209"/>
      <c r="PQZ20" s="209"/>
      <c r="PRA20" s="209"/>
      <c r="PRB20" s="209"/>
      <c r="PRC20" s="209"/>
      <c r="PRD20" s="209"/>
      <c r="PRE20" s="209"/>
      <c r="PRF20" s="209"/>
      <c r="PRG20" s="209"/>
      <c r="PRH20" s="209"/>
      <c r="PRI20" s="209"/>
      <c r="PRJ20" s="209"/>
      <c r="PRK20" s="209"/>
      <c r="PRL20" s="209"/>
      <c r="PRM20" s="209"/>
      <c r="PRN20" s="209"/>
      <c r="PRO20" s="209"/>
      <c r="PRP20" s="209"/>
      <c r="PRQ20" s="209"/>
      <c r="PRR20" s="209"/>
      <c r="PRS20" s="209"/>
      <c r="PRT20" s="209"/>
      <c r="PRU20" s="209"/>
      <c r="PRV20" s="209"/>
      <c r="PRW20" s="209"/>
      <c r="PRX20" s="209"/>
      <c r="PRY20" s="209"/>
      <c r="PRZ20" s="209"/>
      <c r="PSA20" s="209"/>
      <c r="PSB20" s="209"/>
      <c r="PSC20" s="209"/>
      <c r="PSD20" s="209"/>
      <c r="PSE20" s="209"/>
      <c r="PSF20" s="209"/>
      <c r="PSG20" s="209"/>
      <c r="PSH20" s="209"/>
      <c r="PSI20" s="209"/>
      <c r="PSJ20" s="209"/>
      <c r="PSK20" s="209"/>
      <c r="PSL20" s="209"/>
      <c r="PSM20" s="209"/>
      <c r="PSN20" s="209"/>
      <c r="PSO20" s="209"/>
      <c r="PSP20" s="209"/>
      <c r="PSQ20" s="209"/>
      <c r="PSR20" s="209"/>
      <c r="PSS20" s="209"/>
      <c r="PST20" s="209"/>
      <c r="PSU20" s="209"/>
      <c r="PSV20" s="209"/>
      <c r="PSW20" s="209"/>
      <c r="PSX20" s="209"/>
      <c r="PSY20" s="209"/>
      <c r="PSZ20" s="209"/>
      <c r="PTA20" s="209"/>
      <c r="PTB20" s="209"/>
      <c r="PTC20" s="209"/>
      <c r="PTD20" s="209"/>
      <c r="PTE20" s="209"/>
      <c r="PTF20" s="209"/>
      <c r="PTG20" s="209"/>
      <c r="PTH20" s="209"/>
      <c r="PTI20" s="209"/>
      <c r="PTJ20" s="209"/>
      <c r="PTK20" s="209"/>
      <c r="PTL20" s="209"/>
      <c r="PTM20" s="209"/>
      <c r="PTN20" s="209"/>
      <c r="PTO20" s="209"/>
      <c r="PTP20" s="209"/>
      <c r="PTQ20" s="209"/>
      <c r="PTR20" s="209"/>
      <c r="PTS20" s="209"/>
      <c r="PTT20" s="209"/>
      <c r="PTU20" s="209"/>
      <c r="PTV20" s="209"/>
      <c r="PTW20" s="209"/>
      <c r="PTX20" s="209"/>
      <c r="PTY20" s="209"/>
      <c r="PTZ20" s="209"/>
      <c r="PUA20" s="209"/>
      <c r="PUB20" s="209"/>
      <c r="PUC20" s="209"/>
      <c r="PUD20" s="209"/>
      <c r="PUE20" s="209"/>
      <c r="PUF20" s="209"/>
      <c r="PUG20" s="209"/>
      <c r="PUH20" s="209"/>
      <c r="PUI20" s="209"/>
      <c r="PUJ20" s="209"/>
      <c r="PUK20" s="209"/>
      <c r="PUL20" s="209"/>
      <c r="PUM20" s="209"/>
      <c r="PUN20" s="209"/>
      <c r="PUO20" s="209"/>
      <c r="PUP20" s="209"/>
      <c r="PUQ20" s="209"/>
      <c r="PUR20" s="209"/>
      <c r="PUS20" s="209"/>
      <c r="PUT20" s="209"/>
      <c r="PUU20" s="209"/>
      <c r="PUV20" s="209"/>
      <c r="PUW20" s="209"/>
      <c r="PUX20" s="209"/>
      <c r="PUY20" s="209"/>
      <c r="PUZ20" s="209"/>
      <c r="PVA20" s="209"/>
      <c r="PVB20" s="209"/>
      <c r="PVC20" s="209"/>
      <c r="PVD20" s="209"/>
      <c r="PVE20" s="209"/>
      <c r="PVF20" s="209"/>
      <c r="PVG20" s="209"/>
      <c r="PVH20" s="209"/>
      <c r="PVI20" s="209"/>
      <c r="PVJ20" s="209"/>
      <c r="PVK20" s="209"/>
      <c r="PVL20" s="209"/>
      <c r="PVM20" s="209"/>
      <c r="PVN20" s="209"/>
      <c r="PVO20" s="209"/>
      <c r="PVP20" s="209"/>
      <c r="PVQ20" s="209"/>
      <c r="PVR20" s="209"/>
      <c r="PVS20" s="209"/>
      <c r="PVT20" s="209"/>
      <c r="PVU20" s="209"/>
      <c r="PVV20" s="209"/>
      <c r="PVW20" s="209"/>
      <c r="PVX20" s="209"/>
      <c r="PVY20" s="209"/>
      <c r="PVZ20" s="209"/>
      <c r="PWA20" s="209"/>
      <c r="PWB20" s="209"/>
      <c r="PWC20" s="209"/>
      <c r="PWD20" s="209"/>
      <c r="PWE20" s="209"/>
      <c r="PWF20" s="209"/>
      <c r="PWG20" s="209"/>
      <c r="PWH20" s="209"/>
      <c r="PWI20" s="209"/>
      <c r="PWJ20" s="209"/>
      <c r="PWK20" s="209"/>
      <c r="PWL20" s="209"/>
      <c r="PWM20" s="209"/>
      <c r="PWN20" s="209"/>
      <c r="PWO20" s="209"/>
      <c r="PWP20" s="209"/>
      <c r="PWQ20" s="209"/>
      <c r="PWR20" s="209"/>
      <c r="PWS20" s="209"/>
      <c r="PWT20" s="209"/>
      <c r="PWU20" s="209"/>
      <c r="PWV20" s="209"/>
      <c r="PWW20" s="209"/>
      <c r="PWX20" s="209"/>
      <c r="PWY20" s="209"/>
      <c r="PWZ20" s="209"/>
      <c r="PXA20" s="209"/>
      <c r="PXB20" s="209"/>
      <c r="PXC20" s="209"/>
      <c r="PXD20" s="209"/>
      <c r="PXE20" s="209"/>
      <c r="PXF20" s="209"/>
      <c r="PXG20" s="209"/>
      <c r="PXH20" s="209"/>
      <c r="PXI20" s="209"/>
      <c r="PXJ20" s="209"/>
      <c r="PXK20" s="209"/>
      <c r="PXL20" s="209"/>
      <c r="PXM20" s="209"/>
      <c r="PXN20" s="209"/>
      <c r="PXO20" s="209"/>
      <c r="PXP20" s="209"/>
      <c r="PXQ20" s="209"/>
      <c r="PXR20" s="209"/>
      <c r="PXS20" s="209"/>
      <c r="PXT20" s="209"/>
      <c r="PXU20" s="209"/>
      <c r="PXV20" s="209"/>
      <c r="PXW20" s="209"/>
      <c r="PXX20" s="209"/>
      <c r="PXY20" s="209"/>
      <c r="PXZ20" s="209"/>
      <c r="PYA20" s="209"/>
      <c r="PYB20" s="209"/>
      <c r="PYC20" s="209"/>
      <c r="PYD20" s="209"/>
      <c r="PYE20" s="209"/>
      <c r="PYF20" s="209"/>
      <c r="PYG20" s="209"/>
      <c r="PYH20" s="209"/>
      <c r="PYI20" s="209"/>
      <c r="PYJ20" s="209"/>
      <c r="PYK20" s="209"/>
      <c r="PYL20" s="209"/>
      <c r="PYM20" s="209"/>
      <c r="PYN20" s="209"/>
      <c r="PYO20" s="209"/>
      <c r="PYP20" s="209"/>
      <c r="PYQ20" s="209"/>
      <c r="PYR20" s="209"/>
      <c r="PYS20" s="209"/>
      <c r="PYT20" s="209"/>
      <c r="PYU20" s="209"/>
      <c r="PYV20" s="209"/>
      <c r="PYW20" s="209"/>
      <c r="PYX20" s="209"/>
      <c r="PYY20" s="209"/>
      <c r="PYZ20" s="209"/>
      <c r="PZA20" s="209"/>
      <c r="PZB20" s="209"/>
      <c r="PZC20" s="209"/>
      <c r="PZD20" s="209"/>
      <c r="PZE20" s="209"/>
      <c r="PZF20" s="209"/>
      <c r="PZG20" s="209"/>
      <c r="PZH20" s="209"/>
      <c r="PZI20" s="209"/>
      <c r="PZJ20" s="209"/>
      <c r="PZK20" s="209"/>
      <c r="PZL20" s="209"/>
      <c r="PZM20" s="209"/>
      <c r="PZN20" s="209"/>
      <c r="PZO20" s="209"/>
      <c r="PZP20" s="209"/>
      <c r="PZQ20" s="209"/>
      <c r="PZR20" s="209"/>
      <c r="PZS20" s="209"/>
      <c r="PZT20" s="209"/>
      <c r="PZU20" s="209"/>
      <c r="PZV20" s="209"/>
      <c r="PZW20" s="209"/>
      <c r="PZX20" s="209"/>
      <c r="PZY20" s="209"/>
      <c r="PZZ20" s="209"/>
      <c r="QAA20" s="209"/>
      <c r="QAB20" s="209"/>
      <c r="QAC20" s="209"/>
      <c r="QAD20" s="209"/>
      <c r="QAE20" s="209"/>
      <c r="QAF20" s="209"/>
      <c r="QAG20" s="209"/>
      <c r="QAH20" s="209"/>
      <c r="QAI20" s="209"/>
      <c r="QAJ20" s="209"/>
      <c r="QAK20" s="209"/>
      <c r="QAL20" s="209"/>
      <c r="QAM20" s="209"/>
      <c r="QAN20" s="209"/>
      <c r="QAO20" s="209"/>
      <c r="QAP20" s="209"/>
      <c r="QAQ20" s="209"/>
      <c r="QAR20" s="209"/>
      <c r="QAS20" s="209"/>
      <c r="QAT20" s="209"/>
      <c r="QAU20" s="209"/>
      <c r="QAV20" s="209"/>
      <c r="QAW20" s="209"/>
      <c r="QAX20" s="209"/>
      <c r="QAY20" s="209"/>
      <c r="QAZ20" s="209"/>
      <c r="QBA20" s="209"/>
      <c r="QBB20" s="209"/>
      <c r="QBC20" s="209"/>
      <c r="QBD20" s="209"/>
      <c r="QBE20" s="209"/>
      <c r="QBF20" s="209"/>
      <c r="QBG20" s="209"/>
      <c r="QBH20" s="209"/>
      <c r="QBI20" s="209"/>
      <c r="QBJ20" s="209"/>
      <c r="QBK20" s="209"/>
      <c r="QBL20" s="209"/>
      <c r="QBM20" s="209"/>
      <c r="QBN20" s="209"/>
      <c r="QBO20" s="209"/>
      <c r="QBP20" s="209"/>
      <c r="QBQ20" s="209"/>
      <c r="QBR20" s="209"/>
      <c r="QBS20" s="209"/>
      <c r="QBT20" s="209"/>
      <c r="QBU20" s="209"/>
      <c r="QBV20" s="209"/>
      <c r="QBW20" s="209"/>
      <c r="QBX20" s="209"/>
      <c r="QBY20" s="209"/>
      <c r="QBZ20" s="209"/>
      <c r="QCA20" s="209"/>
      <c r="QCB20" s="209"/>
      <c r="QCC20" s="209"/>
      <c r="QCD20" s="209"/>
      <c r="QCE20" s="209"/>
      <c r="QCF20" s="209"/>
      <c r="QCG20" s="209"/>
      <c r="QCH20" s="209"/>
      <c r="QCI20" s="209"/>
      <c r="QCJ20" s="209"/>
      <c r="QCK20" s="209"/>
      <c r="QCL20" s="209"/>
      <c r="QCM20" s="209"/>
      <c r="QCN20" s="209"/>
      <c r="QCO20" s="209"/>
      <c r="QCP20" s="209"/>
      <c r="QCQ20" s="209"/>
      <c r="QCR20" s="209"/>
      <c r="QCS20" s="209"/>
      <c r="QCT20" s="209"/>
      <c r="QCU20" s="209"/>
      <c r="QCV20" s="209"/>
      <c r="QCW20" s="209"/>
      <c r="QCX20" s="209"/>
      <c r="QCY20" s="209"/>
      <c r="QCZ20" s="209"/>
      <c r="QDA20" s="209"/>
      <c r="QDB20" s="209"/>
      <c r="QDC20" s="209"/>
      <c r="QDD20" s="209"/>
      <c r="QDE20" s="209"/>
      <c r="QDF20" s="209"/>
      <c r="QDG20" s="209"/>
      <c r="QDH20" s="209"/>
      <c r="QDI20" s="209"/>
      <c r="QDJ20" s="209"/>
      <c r="QDK20" s="209"/>
      <c r="QDL20" s="209"/>
      <c r="QDM20" s="209"/>
      <c r="QDN20" s="209"/>
      <c r="QDO20" s="209"/>
      <c r="QDP20" s="209"/>
      <c r="QDQ20" s="209"/>
      <c r="QDR20" s="209"/>
      <c r="QDS20" s="209"/>
      <c r="QDT20" s="209"/>
      <c r="QDU20" s="209"/>
      <c r="QDV20" s="209"/>
      <c r="QDW20" s="209"/>
      <c r="QDX20" s="209"/>
      <c r="QDY20" s="209"/>
      <c r="QDZ20" s="209"/>
      <c r="QEA20" s="209"/>
      <c r="QEB20" s="209"/>
      <c r="QEC20" s="209"/>
      <c r="QED20" s="209"/>
      <c r="QEE20" s="209"/>
      <c r="QEF20" s="209"/>
      <c r="QEG20" s="209"/>
      <c r="QEH20" s="209"/>
      <c r="QEI20" s="209"/>
      <c r="QEJ20" s="209"/>
      <c r="QEK20" s="209"/>
      <c r="QEL20" s="209"/>
      <c r="QEM20" s="209"/>
      <c r="QEN20" s="209"/>
      <c r="QEO20" s="209"/>
      <c r="QEP20" s="209"/>
      <c r="QEQ20" s="209"/>
      <c r="QER20" s="209"/>
      <c r="QES20" s="209"/>
      <c r="QET20" s="209"/>
      <c r="QEU20" s="209"/>
      <c r="QEV20" s="209"/>
      <c r="QEW20" s="209"/>
      <c r="QEX20" s="209"/>
      <c r="QEY20" s="209"/>
      <c r="QEZ20" s="209"/>
      <c r="QFA20" s="209"/>
      <c r="QFB20" s="209"/>
      <c r="QFC20" s="209"/>
      <c r="QFD20" s="209"/>
      <c r="QFE20" s="209"/>
      <c r="QFF20" s="209"/>
      <c r="QFG20" s="209"/>
      <c r="QFH20" s="209"/>
      <c r="QFI20" s="209"/>
      <c r="QFJ20" s="209"/>
      <c r="QFK20" s="209"/>
      <c r="QFL20" s="209"/>
      <c r="QFM20" s="209"/>
      <c r="QFN20" s="209"/>
      <c r="QFO20" s="209"/>
      <c r="QFP20" s="209"/>
      <c r="QFQ20" s="209"/>
      <c r="QFR20" s="209"/>
      <c r="QFS20" s="209"/>
      <c r="QFT20" s="209"/>
      <c r="QFU20" s="209"/>
      <c r="QFV20" s="209"/>
      <c r="QFW20" s="209"/>
      <c r="QFX20" s="209"/>
      <c r="QFY20" s="209"/>
      <c r="QFZ20" s="209"/>
      <c r="QGA20" s="209"/>
      <c r="QGB20" s="209"/>
      <c r="QGC20" s="209"/>
      <c r="QGD20" s="209"/>
      <c r="QGE20" s="209"/>
      <c r="QGF20" s="209"/>
      <c r="QGG20" s="209"/>
      <c r="QGH20" s="209"/>
      <c r="QGI20" s="209"/>
      <c r="QGJ20" s="209"/>
      <c r="QGK20" s="209"/>
      <c r="QGL20" s="209"/>
      <c r="QGM20" s="209"/>
      <c r="QGN20" s="209"/>
      <c r="QGO20" s="209"/>
      <c r="QGP20" s="209"/>
      <c r="QGQ20" s="209"/>
      <c r="QGR20" s="209"/>
      <c r="QGS20" s="209"/>
      <c r="QGT20" s="209"/>
      <c r="QGU20" s="209"/>
      <c r="QGV20" s="209"/>
      <c r="QGW20" s="209"/>
      <c r="QGX20" s="209"/>
      <c r="QGY20" s="209"/>
      <c r="QGZ20" s="209"/>
      <c r="QHA20" s="209"/>
      <c r="QHB20" s="209"/>
      <c r="QHC20" s="209"/>
      <c r="QHD20" s="209"/>
      <c r="QHE20" s="209"/>
      <c r="QHF20" s="209"/>
      <c r="QHG20" s="209"/>
      <c r="QHH20" s="209"/>
      <c r="QHI20" s="209"/>
      <c r="QHJ20" s="209"/>
      <c r="QHK20" s="209"/>
      <c r="QHL20" s="209"/>
      <c r="QHM20" s="209"/>
      <c r="QHN20" s="209"/>
      <c r="QHO20" s="209"/>
      <c r="QHP20" s="209"/>
      <c r="QHQ20" s="209"/>
      <c r="QHR20" s="209"/>
      <c r="QHS20" s="209"/>
      <c r="QHT20" s="209"/>
      <c r="QHU20" s="209"/>
      <c r="QHV20" s="209"/>
      <c r="QHW20" s="209"/>
      <c r="QHX20" s="209"/>
      <c r="QHY20" s="209"/>
      <c r="QHZ20" s="209"/>
      <c r="QIA20" s="209"/>
      <c r="QIB20" s="209"/>
      <c r="QIC20" s="209"/>
      <c r="QID20" s="209"/>
      <c r="QIE20" s="209"/>
      <c r="QIF20" s="209"/>
      <c r="QIG20" s="209"/>
      <c r="QIH20" s="209"/>
      <c r="QII20" s="209"/>
      <c r="QIJ20" s="209"/>
      <c r="QIK20" s="209"/>
      <c r="QIL20" s="209"/>
      <c r="QIM20" s="209"/>
      <c r="QIN20" s="209"/>
      <c r="QIO20" s="209"/>
      <c r="QIP20" s="209"/>
      <c r="QIQ20" s="209"/>
      <c r="QIR20" s="209"/>
      <c r="QIS20" s="209"/>
      <c r="QIT20" s="209"/>
      <c r="QIU20" s="209"/>
      <c r="QIV20" s="209"/>
      <c r="QIW20" s="209"/>
      <c r="QIX20" s="209"/>
      <c r="QIY20" s="209"/>
      <c r="QIZ20" s="209"/>
      <c r="QJA20" s="209"/>
      <c r="QJB20" s="209"/>
      <c r="QJC20" s="209"/>
      <c r="QJD20" s="209"/>
      <c r="QJE20" s="209"/>
      <c r="QJF20" s="209"/>
      <c r="QJG20" s="209"/>
      <c r="QJH20" s="209"/>
      <c r="QJI20" s="209"/>
      <c r="QJJ20" s="209"/>
      <c r="QJK20" s="209"/>
      <c r="QJL20" s="209"/>
      <c r="QJM20" s="209"/>
      <c r="QJN20" s="209"/>
      <c r="QJO20" s="209"/>
      <c r="QJP20" s="209"/>
      <c r="QJQ20" s="209"/>
      <c r="QJR20" s="209"/>
      <c r="QJS20" s="209"/>
      <c r="QJT20" s="209"/>
      <c r="QJU20" s="209"/>
      <c r="QJV20" s="209"/>
      <c r="QJW20" s="209"/>
      <c r="QJX20" s="209"/>
      <c r="QJY20" s="209"/>
      <c r="QJZ20" s="209"/>
      <c r="QKA20" s="209"/>
      <c r="QKB20" s="209"/>
      <c r="QKC20" s="209"/>
      <c r="QKD20" s="209"/>
      <c r="QKE20" s="209"/>
      <c r="QKF20" s="209"/>
      <c r="QKG20" s="209"/>
      <c r="QKH20" s="209"/>
      <c r="QKI20" s="209"/>
      <c r="QKJ20" s="209"/>
      <c r="QKK20" s="209"/>
      <c r="QKL20" s="209"/>
      <c r="QKM20" s="209"/>
      <c r="QKN20" s="209"/>
      <c r="QKO20" s="209"/>
      <c r="QKP20" s="209"/>
      <c r="QKQ20" s="209"/>
      <c r="QKR20" s="209"/>
      <c r="QKS20" s="209"/>
      <c r="QKT20" s="209"/>
      <c r="QKU20" s="209"/>
      <c r="QKV20" s="209"/>
      <c r="QKW20" s="209"/>
      <c r="QKX20" s="209"/>
      <c r="QKY20" s="209"/>
      <c r="QKZ20" s="209"/>
      <c r="QLA20" s="209"/>
      <c r="QLB20" s="209"/>
      <c r="QLC20" s="209"/>
      <c r="QLD20" s="209"/>
      <c r="QLE20" s="209"/>
      <c r="QLF20" s="209"/>
      <c r="QLG20" s="209"/>
      <c r="QLH20" s="209"/>
      <c r="QLI20" s="209"/>
      <c r="QLJ20" s="209"/>
      <c r="QLK20" s="209"/>
      <c r="QLL20" s="209"/>
      <c r="QLM20" s="209"/>
      <c r="QLN20" s="209"/>
      <c r="QLO20" s="209"/>
      <c r="QLP20" s="209"/>
      <c r="QLQ20" s="209"/>
      <c r="QLR20" s="209"/>
      <c r="QLS20" s="209"/>
      <c r="QLT20" s="209"/>
      <c r="QLU20" s="209"/>
      <c r="QLV20" s="209"/>
      <c r="QLW20" s="209"/>
      <c r="QLX20" s="209"/>
      <c r="QLY20" s="209"/>
      <c r="QLZ20" s="209"/>
      <c r="QMA20" s="209"/>
      <c r="QMB20" s="209"/>
      <c r="QMC20" s="209"/>
      <c r="QMD20" s="209"/>
      <c r="QME20" s="209"/>
      <c r="QMF20" s="209"/>
      <c r="QMG20" s="209"/>
      <c r="QMH20" s="209"/>
      <c r="QMI20" s="209"/>
      <c r="QMJ20" s="209"/>
      <c r="QMK20" s="209"/>
      <c r="QML20" s="209"/>
      <c r="QMM20" s="209"/>
      <c r="QMN20" s="209"/>
      <c r="QMO20" s="209"/>
      <c r="QMP20" s="209"/>
      <c r="QMQ20" s="209"/>
      <c r="QMR20" s="209"/>
      <c r="QMS20" s="209"/>
      <c r="QMT20" s="209"/>
      <c r="QMU20" s="209"/>
      <c r="QMV20" s="209"/>
      <c r="QMW20" s="209"/>
      <c r="QMX20" s="209"/>
      <c r="QMY20" s="209"/>
      <c r="QMZ20" s="209"/>
      <c r="QNA20" s="209"/>
      <c r="QNB20" s="209"/>
      <c r="QNC20" s="209"/>
      <c r="QND20" s="209"/>
      <c r="QNE20" s="209"/>
      <c r="QNF20" s="209"/>
      <c r="QNG20" s="209"/>
      <c r="QNH20" s="209"/>
      <c r="QNI20" s="209"/>
      <c r="QNJ20" s="209"/>
      <c r="QNK20" s="209"/>
      <c r="QNL20" s="209"/>
      <c r="QNM20" s="209"/>
      <c r="QNN20" s="209"/>
      <c r="QNO20" s="209"/>
      <c r="QNP20" s="209"/>
      <c r="QNQ20" s="209"/>
      <c r="QNR20" s="209"/>
      <c r="QNS20" s="209"/>
      <c r="QNT20" s="209"/>
      <c r="QNU20" s="209"/>
      <c r="QNV20" s="209"/>
      <c r="QNW20" s="209"/>
      <c r="QNX20" s="209"/>
      <c r="QNY20" s="209"/>
      <c r="QNZ20" s="209"/>
      <c r="QOA20" s="209"/>
      <c r="QOB20" s="209"/>
      <c r="QOC20" s="209"/>
      <c r="QOD20" s="209"/>
      <c r="QOE20" s="209"/>
      <c r="QOF20" s="209"/>
      <c r="QOG20" s="209"/>
      <c r="QOH20" s="209"/>
      <c r="QOI20" s="209"/>
      <c r="QOJ20" s="209"/>
      <c r="QOK20" s="209"/>
      <c r="QOL20" s="209"/>
      <c r="QOM20" s="209"/>
      <c r="QON20" s="209"/>
      <c r="QOO20" s="209"/>
      <c r="QOP20" s="209"/>
      <c r="QOQ20" s="209"/>
      <c r="QOR20" s="209"/>
      <c r="QOS20" s="209"/>
      <c r="QOT20" s="209"/>
      <c r="QOU20" s="209"/>
      <c r="QOV20" s="209"/>
      <c r="QOW20" s="209"/>
      <c r="QOX20" s="209"/>
      <c r="QOY20" s="209"/>
      <c r="QOZ20" s="209"/>
      <c r="QPA20" s="209"/>
      <c r="QPB20" s="209"/>
      <c r="QPC20" s="209"/>
      <c r="QPD20" s="209"/>
      <c r="QPE20" s="209"/>
      <c r="QPF20" s="209"/>
      <c r="QPG20" s="209"/>
      <c r="QPH20" s="209"/>
      <c r="QPI20" s="209"/>
      <c r="QPJ20" s="209"/>
      <c r="QPK20" s="209"/>
      <c r="QPL20" s="209"/>
      <c r="QPM20" s="209"/>
      <c r="QPN20" s="209"/>
      <c r="QPO20" s="209"/>
      <c r="QPP20" s="209"/>
      <c r="QPQ20" s="209"/>
      <c r="QPR20" s="209"/>
      <c r="QPS20" s="209"/>
      <c r="QPT20" s="209"/>
      <c r="QPU20" s="209"/>
      <c r="QPV20" s="209"/>
      <c r="QPW20" s="209"/>
      <c r="QPX20" s="209"/>
      <c r="QPY20" s="209"/>
      <c r="QPZ20" s="209"/>
      <c r="QQA20" s="209"/>
      <c r="QQB20" s="209"/>
      <c r="QQC20" s="209"/>
      <c r="QQD20" s="209"/>
      <c r="QQE20" s="209"/>
      <c r="QQF20" s="209"/>
      <c r="QQG20" s="209"/>
      <c r="QQH20" s="209"/>
      <c r="QQI20" s="209"/>
      <c r="QQJ20" s="209"/>
      <c r="QQK20" s="209"/>
      <c r="QQL20" s="209"/>
      <c r="QQM20" s="209"/>
      <c r="QQN20" s="209"/>
      <c r="QQO20" s="209"/>
      <c r="QQP20" s="209"/>
      <c r="QQQ20" s="209"/>
      <c r="QQR20" s="209"/>
      <c r="QQS20" s="209"/>
      <c r="QQT20" s="209"/>
      <c r="QQU20" s="209"/>
      <c r="QQV20" s="209"/>
      <c r="QQW20" s="209"/>
      <c r="QQX20" s="209"/>
      <c r="QQY20" s="209"/>
      <c r="QQZ20" s="209"/>
      <c r="QRA20" s="209"/>
      <c r="QRB20" s="209"/>
      <c r="QRC20" s="209"/>
      <c r="QRD20" s="209"/>
      <c r="QRE20" s="209"/>
      <c r="QRF20" s="209"/>
      <c r="QRG20" s="209"/>
      <c r="QRH20" s="209"/>
      <c r="QRI20" s="209"/>
      <c r="QRJ20" s="209"/>
      <c r="QRK20" s="209"/>
      <c r="QRL20" s="209"/>
      <c r="QRM20" s="209"/>
      <c r="QRN20" s="209"/>
      <c r="QRO20" s="209"/>
      <c r="QRP20" s="209"/>
      <c r="QRQ20" s="209"/>
      <c r="QRR20" s="209"/>
      <c r="QRS20" s="209"/>
      <c r="QRT20" s="209"/>
      <c r="QRU20" s="209"/>
      <c r="QRV20" s="209"/>
      <c r="QRW20" s="209"/>
      <c r="QRX20" s="209"/>
      <c r="QRY20" s="209"/>
      <c r="QRZ20" s="209"/>
      <c r="QSA20" s="209"/>
      <c r="QSB20" s="209"/>
      <c r="QSC20" s="209"/>
      <c r="QSD20" s="209"/>
      <c r="QSE20" s="209"/>
      <c r="QSF20" s="209"/>
      <c r="QSG20" s="209"/>
      <c r="QSH20" s="209"/>
      <c r="QSI20" s="209"/>
      <c r="QSJ20" s="209"/>
      <c r="QSK20" s="209"/>
      <c r="QSL20" s="209"/>
      <c r="QSM20" s="209"/>
      <c r="QSN20" s="209"/>
      <c r="QSO20" s="209"/>
      <c r="QSP20" s="209"/>
      <c r="QSQ20" s="209"/>
      <c r="QSR20" s="209"/>
      <c r="QSS20" s="209"/>
      <c r="QST20" s="209"/>
      <c r="QSU20" s="209"/>
      <c r="QSV20" s="209"/>
      <c r="QSW20" s="209"/>
      <c r="QSX20" s="209"/>
      <c r="QSY20" s="209"/>
      <c r="QSZ20" s="209"/>
      <c r="QTA20" s="209"/>
      <c r="QTB20" s="209"/>
      <c r="QTC20" s="209"/>
      <c r="QTD20" s="209"/>
      <c r="QTE20" s="209"/>
      <c r="QTF20" s="209"/>
      <c r="QTG20" s="209"/>
      <c r="QTH20" s="209"/>
      <c r="QTI20" s="209"/>
      <c r="QTJ20" s="209"/>
      <c r="QTK20" s="209"/>
      <c r="QTL20" s="209"/>
      <c r="QTM20" s="209"/>
      <c r="QTN20" s="209"/>
      <c r="QTO20" s="209"/>
      <c r="QTP20" s="209"/>
      <c r="QTQ20" s="209"/>
      <c r="QTR20" s="209"/>
      <c r="QTS20" s="209"/>
      <c r="QTT20" s="209"/>
      <c r="QTU20" s="209"/>
      <c r="QTV20" s="209"/>
      <c r="QTW20" s="209"/>
      <c r="QTX20" s="209"/>
      <c r="QTY20" s="209"/>
      <c r="QTZ20" s="209"/>
      <c r="QUA20" s="209"/>
      <c r="QUB20" s="209"/>
      <c r="QUC20" s="209"/>
      <c r="QUD20" s="209"/>
      <c r="QUE20" s="209"/>
      <c r="QUF20" s="209"/>
      <c r="QUG20" s="209"/>
      <c r="QUH20" s="209"/>
      <c r="QUI20" s="209"/>
      <c r="QUJ20" s="209"/>
      <c r="QUK20" s="209"/>
      <c r="QUL20" s="209"/>
      <c r="QUM20" s="209"/>
      <c r="QUN20" s="209"/>
      <c r="QUO20" s="209"/>
      <c r="QUP20" s="209"/>
      <c r="QUQ20" s="209"/>
      <c r="QUR20" s="209"/>
      <c r="QUS20" s="209"/>
      <c r="QUT20" s="209"/>
      <c r="QUU20" s="209"/>
      <c r="QUV20" s="209"/>
      <c r="QUW20" s="209"/>
      <c r="QUX20" s="209"/>
      <c r="QUY20" s="209"/>
      <c r="QUZ20" s="209"/>
      <c r="QVA20" s="209"/>
      <c r="QVB20" s="209"/>
      <c r="QVC20" s="209"/>
      <c r="QVD20" s="209"/>
      <c r="QVE20" s="209"/>
      <c r="QVF20" s="209"/>
      <c r="QVG20" s="209"/>
      <c r="QVH20" s="209"/>
      <c r="QVI20" s="209"/>
      <c r="QVJ20" s="209"/>
      <c r="QVK20" s="209"/>
      <c r="QVL20" s="209"/>
      <c r="QVM20" s="209"/>
      <c r="QVN20" s="209"/>
      <c r="QVO20" s="209"/>
      <c r="QVP20" s="209"/>
      <c r="QVQ20" s="209"/>
      <c r="QVR20" s="209"/>
      <c r="QVS20" s="209"/>
      <c r="QVT20" s="209"/>
      <c r="QVU20" s="209"/>
      <c r="QVV20" s="209"/>
      <c r="QVW20" s="209"/>
      <c r="QVX20" s="209"/>
      <c r="QVY20" s="209"/>
      <c r="QVZ20" s="209"/>
      <c r="QWA20" s="209"/>
      <c r="QWB20" s="209"/>
      <c r="QWC20" s="209"/>
      <c r="QWD20" s="209"/>
      <c r="QWE20" s="209"/>
      <c r="QWF20" s="209"/>
      <c r="QWG20" s="209"/>
      <c r="QWH20" s="209"/>
      <c r="QWI20" s="209"/>
      <c r="QWJ20" s="209"/>
      <c r="QWK20" s="209"/>
      <c r="QWL20" s="209"/>
      <c r="QWM20" s="209"/>
      <c r="QWN20" s="209"/>
      <c r="QWO20" s="209"/>
      <c r="QWP20" s="209"/>
      <c r="QWQ20" s="209"/>
      <c r="QWR20" s="209"/>
      <c r="QWS20" s="209"/>
      <c r="QWT20" s="209"/>
      <c r="QWU20" s="209"/>
      <c r="QWV20" s="209"/>
      <c r="QWW20" s="209"/>
      <c r="QWX20" s="209"/>
      <c r="QWY20" s="209"/>
      <c r="QWZ20" s="209"/>
      <c r="QXA20" s="209"/>
      <c r="QXB20" s="209"/>
      <c r="QXC20" s="209"/>
      <c r="QXD20" s="209"/>
      <c r="QXE20" s="209"/>
      <c r="QXF20" s="209"/>
      <c r="QXG20" s="209"/>
      <c r="QXH20" s="209"/>
      <c r="QXI20" s="209"/>
      <c r="QXJ20" s="209"/>
      <c r="QXK20" s="209"/>
      <c r="QXL20" s="209"/>
      <c r="QXM20" s="209"/>
      <c r="QXN20" s="209"/>
      <c r="QXO20" s="209"/>
      <c r="QXP20" s="209"/>
      <c r="QXQ20" s="209"/>
      <c r="QXR20" s="209"/>
      <c r="QXS20" s="209"/>
      <c r="QXT20" s="209"/>
      <c r="QXU20" s="209"/>
      <c r="QXV20" s="209"/>
      <c r="QXW20" s="209"/>
      <c r="QXX20" s="209"/>
      <c r="QXY20" s="209"/>
      <c r="QXZ20" s="209"/>
      <c r="QYA20" s="209"/>
      <c r="QYB20" s="209"/>
      <c r="QYC20" s="209"/>
      <c r="QYD20" s="209"/>
      <c r="QYE20" s="209"/>
      <c r="QYF20" s="209"/>
      <c r="QYG20" s="209"/>
      <c r="QYH20" s="209"/>
      <c r="QYI20" s="209"/>
      <c r="QYJ20" s="209"/>
      <c r="QYK20" s="209"/>
      <c r="QYL20" s="209"/>
      <c r="QYM20" s="209"/>
      <c r="QYN20" s="209"/>
      <c r="QYO20" s="209"/>
      <c r="QYP20" s="209"/>
      <c r="QYQ20" s="209"/>
      <c r="QYR20" s="209"/>
      <c r="QYS20" s="209"/>
      <c r="QYT20" s="209"/>
      <c r="QYU20" s="209"/>
      <c r="QYV20" s="209"/>
      <c r="QYW20" s="209"/>
      <c r="QYX20" s="209"/>
      <c r="QYY20" s="209"/>
      <c r="QYZ20" s="209"/>
      <c r="QZA20" s="209"/>
      <c r="QZB20" s="209"/>
      <c r="QZC20" s="209"/>
      <c r="QZD20" s="209"/>
      <c r="QZE20" s="209"/>
      <c r="QZF20" s="209"/>
      <c r="QZG20" s="209"/>
      <c r="QZH20" s="209"/>
      <c r="QZI20" s="209"/>
      <c r="QZJ20" s="209"/>
      <c r="QZK20" s="209"/>
      <c r="QZL20" s="209"/>
      <c r="QZM20" s="209"/>
      <c r="QZN20" s="209"/>
      <c r="QZO20" s="209"/>
      <c r="QZP20" s="209"/>
      <c r="QZQ20" s="209"/>
      <c r="QZR20" s="209"/>
      <c r="QZS20" s="209"/>
      <c r="QZT20" s="209"/>
      <c r="QZU20" s="209"/>
      <c r="QZV20" s="209"/>
      <c r="QZW20" s="209"/>
      <c r="QZX20" s="209"/>
      <c r="QZY20" s="209"/>
      <c r="QZZ20" s="209"/>
      <c r="RAA20" s="209"/>
      <c r="RAB20" s="209"/>
      <c r="RAC20" s="209"/>
      <c r="RAD20" s="209"/>
      <c r="RAE20" s="209"/>
      <c r="RAF20" s="209"/>
      <c r="RAG20" s="209"/>
      <c r="RAH20" s="209"/>
      <c r="RAI20" s="209"/>
      <c r="RAJ20" s="209"/>
      <c r="RAK20" s="209"/>
      <c r="RAL20" s="209"/>
      <c r="RAM20" s="209"/>
      <c r="RAN20" s="209"/>
      <c r="RAO20" s="209"/>
      <c r="RAP20" s="209"/>
      <c r="RAQ20" s="209"/>
      <c r="RAR20" s="209"/>
      <c r="RAS20" s="209"/>
      <c r="RAT20" s="209"/>
      <c r="RAU20" s="209"/>
      <c r="RAV20" s="209"/>
      <c r="RAW20" s="209"/>
      <c r="RAX20" s="209"/>
      <c r="RAY20" s="209"/>
      <c r="RAZ20" s="209"/>
      <c r="RBA20" s="209"/>
      <c r="RBB20" s="209"/>
      <c r="RBC20" s="209"/>
      <c r="RBD20" s="209"/>
      <c r="RBE20" s="209"/>
      <c r="RBF20" s="209"/>
      <c r="RBG20" s="209"/>
      <c r="RBH20" s="209"/>
      <c r="RBI20" s="209"/>
      <c r="RBJ20" s="209"/>
      <c r="RBK20" s="209"/>
      <c r="RBL20" s="209"/>
      <c r="RBM20" s="209"/>
      <c r="RBN20" s="209"/>
      <c r="RBO20" s="209"/>
      <c r="RBP20" s="209"/>
      <c r="RBQ20" s="209"/>
      <c r="RBR20" s="209"/>
      <c r="RBS20" s="209"/>
      <c r="RBT20" s="209"/>
      <c r="RBU20" s="209"/>
      <c r="RBV20" s="209"/>
      <c r="RBW20" s="209"/>
      <c r="RBX20" s="209"/>
      <c r="RBY20" s="209"/>
      <c r="RBZ20" s="209"/>
      <c r="RCA20" s="209"/>
      <c r="RCB20" s="209"/>
      <c r="RCC20" s="209"/>
      <c r="RCD20" s="209"/>
      <c r="RCE20" s="209"/>
      <c r="RCF20" s="209"/>
      <c r="RCG20" s="209"/>
      <c r="RCH20" s="209"/>
      <c r="RCI20" s="209"/>
      <c r="RCJ20" s="209"/>
      <c r="RCK20" s="209"/>
      <c r="RCL20" s="209"/>
      <c r="RCM20" s="209"/>
      <c r="RCN20" s="209"/>
      <c r="RCO20" s="209"/>
      <c r="RCP20" s="209"/>
      <c r="RCQ20" s="209"/>
      <c r="RCR20" s="209"/>
      <c r="RCS20" s="209"/>
      <c r="RCT20" s="209"/>
      <c r="RCU20" s="209"/>
      <c r="RCV20" s="209"/>
      <c r="RCW20" s="209"/>
      <c r="RCX20" s="209"/>
      <c r="RCY20" s="209"/>
      <c r="RCZ20" s="209"/>
      <c r="RDA20" s="209"/>
      <c r="RDB20" s="209"/>
      <c r="RDC20" s="209"/>
      <c r="RDD20" s="209"/>
      <c r="RDE20" s="209"/>
      <c r="RDF20" s="209"/>
      <c r="RDG20" s="209"/>
      <c r="RDH20" s="209"/>
      <c r="RDI20" s="209"/>
      <c r="RDJ20" s="209"/>
      <c r="RDK20" s="209"/>
      <c r="RDL20" s="209"/>
      <c r="RDM20" s="209"/>
      <c r="RDN20" s="209"/>
      <c r="RDO20" s="209"/>
      <c r="RDP20" s="209"/>
      <c r="RDQ20" s="209"/>
      <c r="RDR20" s="209"/>
      <c r="RDS20" s="209"/>
      <c r="RDT20" s="209"/>
      <c r="RDU20" s="209"/>
      <c r="RDV20" s="209"/>
      <c r="RDW20" s="209"/>
      <c r="RDX20" s="209"/>
      <c r="RDY20" s="209"/>
      <c r="RDZ20" s="209"/>
      <c r="REA20" s="209"/>
      <c r="REB20" s="209"/>
      <c r="REC20" s="209"/>
      <c r="RED20" s="209"/>
      <c r="REE20" s="209"/>
      <c r="REF20" s="209"/>
      <c r="REG20" s="209"/>
      <c r="REH20" s="209"/>
      <c r="REI20" s="209"/>
      <c r="REJ20" s="209"/>
      <c r="REK20" s="209"/>
      <c r="REL20" s="209"/>
      <c r="REM20" s="209"/>
      <c r="REN20" s="209"/>
      <c r="REO20" s="209"/>
      <c r="REP20" s="209"/>
      <c r="REQ20" s="209"/>
      <c r="RER20" s="209"/>
      <c r="RES20" s="209"/>
      <c r="RET20" s="209"/>
      <c r="REU20" s="209"/>
      <c r="REV20" s="209"/>
      <c r="REW20" s="209"/>
      <c r="REX20" s="209"/>
      <c r="REY20" s="209"/>
      <c r="REZ20" s="209"/>
      <c r="RFA20" s="209"/>
      <c r="RFB20" s="209"/>
      <c r="RFC20" s="209"/>
      <c r="RFD20" s="209"/>
      <c r="RFE20" s="209"/>
      <c r="RFF20" s="209"/>
      <c r="RFG20" s="209"/>
      <c r="RFH20" s="209"/>
      <c r="RFI20" s="209"/>
      <c r="RFJ20" s="209"/>
      <c r="RFK20" s="209"/>
      <c r="RFL20" s="209"/>
      <c r="RFM20" s="209"/>
      <c r="RFN20" s="209"/>
      <c r="RFO20" s="209"/>
      <c r="RFP20" s="209"/>
      <c r="RFQ20" s="209"/>
      <c r="RFR20" s="209"/>
      <c r="RFS20" s="209"/>
      <c r="RFT20" s="209"/>
      <c r="RFU20" s="209"/>
      <c r="RFV20" s="209"/>
      <c r="RFW20" s="209"/>
      <c r="RFX20" s="209"/>
      <c r="RFY20" s="209"/>
      <c r="RFZ20" s="209"/>
      <c r="RGA20" s="209"/>
      <c r="RGB20" s="209"/>
      <c r="RGC20" s="209"/>
      <c r="RGD20" s="209"/>
      <c r="RGE20" s="209"/>
      <c r="RGF20" s="209"/>
      <c r="RGG20" s="209"/>
      <c r="RGH20" s="209"/>
      <c r="RGI20" s="209"/>
      <c r="RGJ20" s="209"/>
      <c r="RGK20" s="209"/>
      <c r="RGL20" s="209"/>
      <c r="RGM20" s="209"/>
      <c r="RGN20" s="209"/>
      <c r="RGO20" s="209"/>
      <c r="RGP20" s="209"/>
      <c r="RGQ20" s="209"/>
      <c r="RGR20" s="209"/>
      <c r="RGS20" s="209"/>
      <c r="RGT20" s="209"/>
      <c r="RGU20" s="209"/>
      <c r="RGV20" s="209"/>
      <c r="RGW20" s="209"/>
      <c r="RGX20" s="209"/>
      <c r="RGY20" s="209"/>
      <c r="RGZ20" s="209"/>
      <c r="RHA20" s="209"/>
      <c r="RHB20" s="209"/>
      <c r="RHC20" s="209"/>
      <c r="RHD20" s="209"/>
      <c r="RHE20" s="209"/>
      <c r="RHF20" s="209"/>
      <c r="RHG20" s="209"/>
      <c r="RHH20" s="209"/>
      <c r="RHI20" s="209"/>
      <c r="RHJ20" s="209"/>
      <c r="RHK20" s="209"/>
      <c r="RHL20" s="209"/>
      <c r="RHM20" s="209"/>
      <c r="RHN20" s="209"/>
      <c r="RHO20" s="209"/>
      <c r="RHP20" s="209"/>
      <c r="RHQ20" s="209"/>
      <c r="RHR20" s="209"/>
      <c r="RHS20" s="209"/>
      <c r="RHT20" s="209"/>
      <c r="RHU20" s="209"/>
      <c r="RHV20" s="209"/>
      <c r="RHW20" s="209"/>
      <c r="RHX20" s="209"/>
      <c r="RHY20" s="209"/>
      <c r="RHZ20" s="209"/>
      <c r="RIA20" s="209"/>
      <c r="RIB20" s="209"/>
      <c r="RIC20" s="209"/>
      <c r="RID20" s="209"/>
      <c r="RIE20" s="209"/>
      <c r="RIF20" s="209"/>
      <c r="RIG20" s="209"/>
      <c r="RIH20" s="209"/>
      <c r="RII20" s="209"/>
      <c r="RIJ20" s="209"/>
      <c r="RIK20" s="209"/>
      <c r="RIL20" s="209"/>
      <c r="RIM20" s="209"/>
      <c r="RIN20" s="209"/>
      <c r="RIO20" s="209"/>
      <c r="RIP20" s="209"/>
      <c r="RIQ20" s="209"/>
      <c r="RIR20" s="209"/>
      <c r="RIS20" s="209"/>
      <c r="RIT20" s="209"/>
      <c r="RIU20" s="209"/>
      <c r="RIV20" s="209"/>
      <c r="RIW20" s="209"/>
      <c r="RIX20" s="209"/>
      <c r="RIY20" s="209"/>
      <c r="RIZ20" s="209"/>
      <c r="RJA20" s="209"/>
      <c r="RJB20" s="209"/>
      <c r="RJC20" s="209"/>
      <c r="RJD20" s="209"/>
      <c r="RJE20" s="209"/>
      <c r="RJF20" s="209"/>
      <c r="RJG20" s="209"/>
      <c r="RJH20" s="209"/>
      <c r="RJI20" s="209"/>
      <c r="RJJ20" s="209"/>
      <c r="RJK20" s="209"/>
      <c r="RJL20" s="209"/>
      <c r="RJM20" s="209"/>
      <c r="RJN20" s="209"/>
      <c r="RJO20" s="209"/>
      <c r="RJP20" s="209"/>
      <c r="RJQ20" s="209"/>
      <c r="RJR20" s="209"/>
      <c r="RJS20" s="209"/>
      <c r="RJT20" s="209"/>
      <c r="RJU20" s="209"/>
      <c r="RJV20" s="209"/>
      <c r="RJW20" s="209"/>
      <c r="RJX20" s="209"/>
      <c r="RJY20" s="209"/>
      <c r="RJZ20" s="209"/>
      <c r="RKA20" s="209"/>
      <c r="RKB20" s="209"/>
      <c r="RKC20" s="209"/>
      <c r="RKD20" s="209"/>
      <c r="RKE20" s="209"/>
      <c r="RKF20" s="209"/>
      <c r="RKG20" s="209"/>
      <c r="RKH20" s="209"/>
      <c r="RKI20" s="209"/>
      <c r="RKJ20" s="209"/>
      <c r="RKK20" s="209"/>
      <c r="RKL20" s="209"/>
      <c r="RKM20" s="209"/>
      <c r="RKN20" s="209"/>
      <c r="RKO20" s="209"/>
      <c r="RKP20" s="209"/>
      <c r="RKQ20" s="209"/>
      <c r="RKR20" s="209"/>
      <c r="RKS20" s="209"/>
      <c r="RKT20" s="209"/>
      <c r="RKU20" s="209"/>
      <c r="RKV20" s="209"/>
      <c r="RKW20" s="209"/>
      <c r="RKX20" s="209"/>
      <c r="RKY20" s="209"/>
      <c r="RKZ20" s="209"/>
      <c r="RLA20" s="209"/>
      <c r="RLB20" s="209"/>
      <c r="RLC20" s="209"/>
      <c r="RLD20" s="209"/>
      <c r="RLE20" s="209"/>
      <c r="RLF20" s="209"/>
      <c r="RLG20" s="209"/>
      <c r="RLH20" s="209"/>
      <c r="RLI20" s="209"/>
      <c r="RLJ20" s="209"/>
      <c r="RLK20" s="209"/>
      <c r="RLL20" s="209"/>
      <c r="RLM20" s="209"/>
      <c r="RLN20" s="209"/>
      <c r="RLO20" s="209"/>
      <c r="RLP20" s="209"/>
      <c r="RLQ20" s="209"/>
      <c r="RLR20" s="209"/>
      <c r="RLS20" s="209"/>
      <c r="RLT20" s="209"/>
      <c r="RLU20" s="209"/>
      <c r="RLV20" s="209"/>
      <c r="RLW20" s="209"/>
      <c r="RLX20" s="209"/>
      <c r="RLY20" s="209"/>
      <c r="RLZ20" s="209"/>
      <c r="RMA20" s="209"/>
      <c r="RMB20" s="209"/>
      <c r="RMC20" s="209"/>
      <c r="RMD20" s="209"/>
      <c r="RME20" s="209"/>
      <c r="RMF20" s="209"/>
      <c r="RMG20" s="209"/>
      <c r="RMH20" s="209"/>
      <c r="RMI20" s="209"/>
      <c r="RMJ20" s="209"/>
      <c r="RMK20" s="209"/>
      <c r="RML20" s="209"/>
      <c r="RMM20" s="209"/>
      <c r="RMN20" s="209"/>
      <c r="RMO20" s="209"/>
      <c r="RMP20" s="209"/>
      <c r="RMQ20" s="209"/>
      <c r="RMR20" s="209"/>
      <c r="RMS20" s="209"/>
      <c r="RMT20" s="209"/>
      <c r="RMU20" s="209"/>
      <c r="RMV20" s="209"/>
      <c r="RMW20" s="209"/>
      <c r="RMX20" s="209"/>
      <c r="RMY20" s="209"/>
      <c r="RMZ20" s="209"/>
      <c r="RNA20" s="209"/>
      <c r="RNB20" s="209"/>
      <c r="RNC20" s="209"/>
      <c r="RND20" s="209"/>
      <c r="RNE20" s="209"/>
      <c r="RNF20" s="209"/>
      <c r="RNG20" s="209"/>
      <c r="RNH20" s="209"/>
      <c r="RNI20" s="209"/>
      <c r="RNJ20" s="209"/>
      <c r="RNK20" s="209"/>
      <c r="RNL20" s="209"/>
      <c r="RNM20" s="209"/>
      <c r="RNN20" s="209"/>
      <c r="RNO20" s="209"/>
      <c r="RNP20" s="209"/>
      <c r="RNQ20" s="209"/>
      <c r="RNR20" s="209"/>
      <c r="RNS20" s="209"/>
      <c r="RNT20" s="209"/>
      <c r="RNU20" s="209"/>
      <c r="RNV20" s="209"/>
      <c r="RNW20" s="209"/>
      <c r="RNX20" s="209"/>
      <c r="RNY20" s="209"/>
      <c r="RNZ20" s="209"/>
      <c r="ROA20" s="209"/>
      <c r="ROB20" s="209"/>
      <c r="ROC20" s="209"/>
      <c r="ROD20" s="209"/>
      <c r="ROE20" s="209"/>
      <c r="ROF20" s="209"/>
      <c r="ROG20" s="209"/>
      <c r="ROH20" s="209"/>
      <c r="ROI20" s="209"/>
      <c r="ROJ20" s="209"/>
      <c r="ROK20" s="209"/>
      <c r="ROL20" s="209"/>
      <c r="ROM20" s="209"/>
      <c r="RON20" s="209"/>
      <c r="ROO20" s="209"/>
      <c r="ROP20" s="209"/>
      <c r="ROQ20" s="209"/>
      <c r="ROR20" s="209"/>
      <c r="ROS20" s="209"/>
      <c r="ROT20" s="209"/>
      <c r="ROU20" s="209"/>
      <c r="ROV20" s="209"/>
      <c r="ROW20" s="209"/>
      <c r="ROX20" s="209"/>
      <c r="ROY20" s="209"/>
      <c r="ROZ20" s="209"/>
      <c r="RPA20" s="209"/>
      <c r="RPB20" s="209"/>
      <c r="RPC20" s="209"/>
      <c r="RPD20" s="209"/>
      <c r="RPE20" s="209"/>
      <c r="RPF20" s="209"/>
      <c r="RPG20" s="209"/>
      <c r="RPH20" s="209"/>
      <c r="RPI20" s="209"/>
      <c r="RPJ20" s="209"/>
      <c r="RPK20" s="209"/>
      <c r="RPL20" s="209"/>
      <c r="RPM20" s="209"/>
      <c r="RPN20" s="209"/>
      <c r="RPO20" s="209"/>
      <c r="RPP20" s="209"/>
      <c r="RPQ20" s="209"/>
      <c r="RPR20" s="209"/>
      <c r="RPS20" s="209"/>
      <c r="RPT20" s="209"/>
      <c r="RPU20" s="209"/>
      <c r="RPV20" s="209"/>
      <c r="RPW20" s="209"/>
      <c r="RPX20" s="209"/>
      <c r="RPY20" s="209"/>
      <c r="RPZ20" s="209"/>
      <c r="RQA20" s="209"/>
      <c r="RQB20" s="209"/>
      <c r="RQC20" s="209"/>
      <c r="RQD20" s="209"/>
      <c r="RQE20" s="209"/>
      <c r="RQF20" s="209"/>
      <c r="RQG20" s="209"/>
      <c r="RQH20" s="209"/>
      <c r="RQI20" s="209"/>
      <c r="RQJ20" s="209"/>
      <c r="RQK20" s="209"/>
      <c r="RQL20" s="209"/>
      <c r="RQM20" s="209"/>
      <c r="RQN20" s="209"/>
      <c r="RQO20" s="209"/>
      <c r="RQP20" s="209"/>
      <c r="RQQ20" s="209"/>
      <c r="RQR20" s="209"/>
      <c r="RQS20" s="209"/>
      <c r="RQT20" s="209"/>
      <c r="RQU20" s="209"/>
      <c r="RQV20" s="209"/>
      <c r="RQW20" s="209"/>
      <c r="RQX20" s="209"/>
      <c r="RQY20" s="209"/>
      <c r="RQZ20" s="209"/>
      <c r="RRA20" s="209"/>
      <c r="RRB20" s="209"/>
      <c r="RRC20" s="209"/>
      <c r="RRD20" s="209"/>
      <c r="RRE20" s="209"/>
      <c r="RRF20" s="209"/>
      <c r="RRG20" s="209"/>
      <c r="RRH20" s="209"/>
      <c r="RRI20" s="209"/>
      <c r="RRJ20" s="209"/>
      <c r="RRK20" s="209"/>
      <c r="RRL20" s="209"/>
      <c r="RRM20" s="209"/>
      <c r="RRN20" s="209"/>
      <c r="RRO20" s="209"/>
      <c r="RRP20" s="209"/>
      <c r="RRQ20" s="209"/>
      <c r="RRR20" s="209"/>
      <c r="RRS20" s="209"/>
      <c r="RRT20" s="209"/>
      <c r="RRU20" s="209"/>
      <c r="RRV20" s="209"/>
      <c r="RRW20" s="209"/>
      <c r="RRX20" s="209"/>
      <c r="RRY20" s="209"/>
      <c r="RRZ20" s="209"/>
      <c r="RSA20" s="209"/>
      <c r="RSB20" s="209"/>
      <c r="RSC20" s="209"/>
      <c r="RSD20" s="209"/>
      <c r="RSE20" s="209"/>
      <c r="RSF20" s="209"/>
      <c r="RSG20" s="209"/>
      <c r="RSH20" s="209"/>
      <c r="RSI20" s="209"/>
      <c r="RSJ20" s="209"/>
      <c r="RSK20" s="209"/>
      <c r="RSL20" s="209"/>
      <c r="RSM20" s="209"/>
      <c r="RSN20" s="209"/>
      <c r="RSO20" s="209"/>
      <c r="RSP20" s="209"/>
      <c r="RSQ20" s="209"/>
      <c r="RSR20" s="209"/>
      <c r="RSS20" s="209"/>
      <c r="RST20" s="209"/>
      <c r="RSU20" s="209"/>
      <c r="RSV20" s="209"/>
      <c r="RSW20" s="209"/>
      <c r="RSX20" s="209"/>
      <c r="RSY20" s="209"/>
      <c r="RSZ20" s="209"/>
      <c r="RTA20" s="209"/>
      <c r="RTB20" s="209"/>
      <c r="RTC20" s="209"/>
      <c r="RTD20" s="209"/>
      <c r="RTE20" s="209"/>
      <c r="RTF20" s="209"/>
      <c r="RTG20" s="209"/>
      <c r="RTH20" s="209"/>
      <c r="RTI20" s="209"/>
      <c r="RTJ20" s="209"/>
      <c r="RTK20" s="209"/>
      <c r="RTL20" s="209"/>
      <c r="RTM20" s="209"/>
      <c r="RTN20" s="209"/>
      <c r="RTO20" s="209"/>
      <c r="RTP20" s="209"/>
      <c r="RTQ20" s="209"/>
      <c r="RTR20" s="209"/>
      <c r="RTS20" s="209"/>
      <c r="RTT20" s="209"/>
      <c r="RTU20" s="209"/>
      <c r="RTV20" s="209"/>
      <c r="RTW20" s="209"/>
      <c r="RTX20" s="209"/>
      <c r="RTY20" s="209"/>
      <c r="RTZ20" s="209"/>
      <c r="RUA20" s="209"/>
      <c r="RUB20" s="209"/>
      <c r="RUC20" s="209"/>
      <c r="RUD20" s="209"/>
      <c r="RUE20" s="209"/>
      <c r="RUF20" s="209"/>
      <c r="RUG20" s="209"/>
      <c r="RUH20" s="209"/>
      <c r="RUI20" s="209"/>
      <c r="RUJ20" s="209"/>
      <c r="RUK20" s="209"/>
      <c r="RUL20" s="209"/>
      <c r="RUM20" s="209"/>
      <c r="RUN20" s="209"/>
      <c r="RUO20" s="209"/>
      <c r="RUP20" s="209"/>
      <c r="RUQ20" s="209"/>
      <c r="RUR20" s="209"/>
      <c r="RUS20" s="209"/>
      <c r="RUT20" s="209"/>
      <c r="RUU20" s="209"/>
      <c r="RUV20" s="209"/>
      <c r="RUW20" s="209"/>
      <c r="RUX20" s="209"/>
      <c r="RUY20" s="209"/>
      <c r="RUZ20" s="209"/>
      <c r="RVA20" s="209"/>
      <c r="RVB20" s="209"/>
      <c r="RVC20" s="209"/>
      <c r="RVD20" s="209"/>
      <c r="RVE20" s="209"/>
      <c r="RVF20" s="209"/>
      <c r="RVG20" s="209"/>
      <c r="RVH20" s="209"/>
      <c r="RVI20" s="209"/>
      <c r="RVJ20" s="209"/>
      <c r="RVK20" s="209"/>
      <c r="RVL20" s="209"/>
      <c r="RVM20" s="209"/>
      <c r="RVN20" s="209"/>
      <c r="RVO20" s="209"/>
      <c r="RVP20" s="209"/>
      <c r="RVQ20" s="209"/>
      <c r="RVR20" s="209"/>
      <c r="RVS20" s="209"/>
      <c r="RVT20" s="209"/>
      <c r="RVU20" s="209"/>
      <c r="RVV20" s="209"/>
      <c r="RVW20" s="209"/>
      <c r="RVX20" s="209"/>
      <c r="RVY20" s="209"/>
      <c r="RVZ20" s="209"/>
      <c r="RWA20" s="209"/>
      <c r="RWB20" s="209"/>
      <c r="RWC20" s="209"/>
      <c r="RWD20" s="209"/>
      <c r="RWE20" s="209"/>
      <c r="RWF20" s="209"/>
      <c r="RWG20" s="209"/>
      <c r="RWH20" s="209"/>
      <c r="RWI20" s="209"/>
      <c r="RWJ20" s="209"/>
      <c r="RWK20" s="209"/>
      <c r="RWL20" s="209"/>
      <c r="RWM20" s="209"/>
      <c r="RWN20" s="209"/>
      <c r="RWO20" s="209"/>
      <c r="RWP20" s="209"/>
      <c r="RWQ20" s="209"/>
      <c r="RWR20" s="209"/>
      <c r="RWS20" s="209"/>
      <c r="RWT20" s="209"/>
      <c r="RWU20" s="209"/>
      <c r="RWV20" s="209"/>
      <c r="RWW20" s="209"/>
      <c r="RWX20" s="209"/>
      <c r="RWY20" s="209"/>
      <c r="RWZ20" s="209"/>
      <c r="RXA20" s="209"/>
      <c r="RXB20" s="209"/>
      <c r="RXC20" s="209"/>
      <c r="RXD20" s="209"/>
      <c r="RXE20" s="209"/>
      <c r="RXF20" s="209"/>
      <c r="RXG20" s="209"/>
      <c r="RXH20" s="209"/>
      <c r="RXI20" s="209"/>
      <c r="RXJ20" s="209"/>
      <c r="RXK20" s="209"/>
      <c r="RXL20" s="209"/>
      <c r="RXM20" s="209"/>
      <c r="RXN20" s="209"/>
      <c r="RXO20" s="209"/>
      <c r="RXP20" s="209"/>
      <c r="RXQ20" s="209"/>
      <c r="RXR20" s="209"/>
      <c r="RXS20" s="209"/>
      <c r="RXT20" s="209"/>
      <c r="RXU20" s="209"/>
      <c r="RXV20" s="209"/>
      <c r="RXW20" s="209"/>
      <c r="RXX20" s="209"/>
      <c r="RXY20" s="209"/>
      <c r="RXZ20" s="209"/>
      <c r="RYA20" s="209"/>
      <c r="RYB20" s="209"/>
      <c r="RYC20" s="209"/>
      <c r="RYD20" s="209"/>
      <c r="RYE20" s="209"/>
      <c r="RYF20" s="209"/>
      <c r="RYG20" s="209"/>
      <c r="RYH20" s="209"/>
      <c r="RYI20" s="209"/>
      <c r="RYJ20" s="209"/>
      <c r="RYK20" s="209"/>
      <c r="RYL20" s="209"/>
      <c r="RYM20" s="209"/>
      <c r="RYN20" s="209"/>
      <c r="RYO20" s="209"/>
      <c r="RYP20" s="209"/>
      <c r="RYQ20" s="209"/>
      <c r="RYR20" s="209"/>
      <c r="RYS20" s="209"/>
      <c r="RYT20" s="209"/>
      <c r="RYU20" s="209"/>
      <c r="RYV20" s="209"/>
      <c r="RYW20" s="209"/>
      <c r="RYX20" s="209"/>
      <c r="RYY20" s="209"/>
      <c r="RYZ20" s="209"/>
      <c r="RZA20" s="209"/>
      <c r="RZB20" s="209"/>
      <c r="RZC20" s="209"/>
      <c r="RZD20" s="209"/>
      <c r="RZE20" s="209"/>
      <c r="RZF20" s="209"/>
      <c r="RZG20" s="209"/>
      <c r="RZH20" s="209"/>
      <c r="RZI20" s="209"/>
      <c r="RZJ20" s="209"/>
      <c r="RZK20" s="209"/>
      <c r="RZL20" s="209"/>
      <c r="RZM20" s="209"/>
      <c r="RZN20" s="209"/>
      <c r="RZO20" s="209"/>
      <c r="RZP20" s="209"/>
      <c r="RZQ20" s="209"/>
      <c r="RZR20" s="209"/>
      <c r="RZS20" s="209"/>
      <c r="RZT20" s="209"/>
      <c r="RZU20" s="209"/>
      <c r="RZV20" s="209"/>
      <c r="RZW20" s="209"/>
      <c r="RZX20" s="209"/>
      <c r="RZY20" s="209"/>
      <c r="RZZ20" s="209"/>
      <c r="SAA20" s="209"/>
      <c r="SAB20" s="209"/>
      <c r="SAC20" s="209"/>
      <c r="SAD20" s="209"/>
      <c r="SAE20" s="209"/>
      <c r="SAF20" s="209"/>
      <c r="SAG20" s="209"/>
      <c r="SAH20" s="209"/>
      <c r="SAI20" s="209"/>
      <c r="SAJ20" s="209"/>
      <c r="SAK20" s="209"/>
      <c r="SAL20" s="209"/>
      <c r="SAM20" s="209"/>
      <c r="SAN20" s="209"/>
      <c r="SAO20" s="209"/>
      <c r="SAP20" s="209"/>
      <c r="SAQ20" s="209"/>
      <c r="SAR20" s="209"/>
      <c r="SAS20" s="209"/>
      <c r="SAT20" s="209"/>
      <c r="SAU20" s="209"/>
      <c r="SAV20" s="209"/>
      <c r="SAW20" s="209"/>
      <c r="SAX20" s="209"/>
      <c r="SAY20" s="209"/>
      <c r="SAZ20" s="209"/>
      <c r="SBA20" s="209"/>
      <c r="SBB20" s="209"/>
      <c r="SBC20" s="209"/>
      <c r="SBD20" s="209"/>
      <c r="SBE20" s="209"/>
      <c r="SBF20" s="209"/>
      <c r="SBG20" s="209"/>
      <c r="SBH20" s="209"/>
      <c r="SBI20" s="209"/>
      <c r="SBJ20" s="209"/>
      <c r="SBK20" s="209"/>
      <c r="SBL20" s="209"/>
      <c r="SBM20" s="209"/>
      <c r="SBN20" s="209"/>
      <c r="SBO20" s="209"/>
      <c r="SBP20" s="209"/>
      <c r="SBQ20" s="209"/>
      <c r="SBR20" s="209"/>
      <c r="SBS20" s="209"/>
      <c r="SBT20" s="209"/>
      <c r="SBU20" s="209"/>
      <c r="SBV20" s="209"/>
      <c r="SBW20" s="209"/>
      <c r="SBX20" s="209"/>
      <c r="SBY20" s="209"/>
      <c r="SBZ20" s="209"/>
      <c r="SCA20" s="209"/>
      <c r="SCB20" s="209"/>
      <c r="SCC20" s="209"/>
      <c r="SCD20" s="209"/>
      <c r="SCE20" s="209"/>
      <c r="SCF20" s="209"/>
      <c r="SCG20" s="209"/>
      <c r="SCH20" s="209"/>
      <c r="SCI20" s="209"/>
      <c r="SCJ20" s="209"/>
      <c r="SCK20" s="209"/>
      <c r="SCL20" s="209"/>
      <c r="SCM20" s="209"/>
      <c r="SCN20" s="209"/>
      <c r="SCO20" s="209"/>
      <c r="SCP20" s="209"/>
      <c r="SCQ20" s="209"/>
      <c r="SCR20" s="209"/>
      <c r="SCS20" s="209"/>
      <c r="SCT20" s="209"/>
      <c r="SCU20" s="209"/>
      <c r="SCV20" s="209"/>
      <c r="SCW20" s="209"/>
      <c r="SCX20" s="209"/>
      <c r="SCY20" s="209"/>
      <c r="SCZ20" s="209"/>
      <c r="SDA20" s="209"/>
      <c r="SDB20" s="209"/>
      <c r="SDC20" s="209"/>
      <c r="SDD20" s="209"/>
      <c r="SDE20" s="209"/>
      <c r="SDF20" s="209"/>
      <c r="SDG20" s="209"/>
      <c r="SDH20" s="209"/>
      <c r="SDI20" s="209"/>
      <c r="SDJ20" s="209"/>
      <c r="SDK20" s="209"/>
      <c r="SDL20" s="209"/>
      <c r="SDM20" s="209"/>
      <c r="SDN20" s="209"/>
      <c r="SDO20" s="209"/>
      <c r="SDP20" s="209"/>
      <c r="SDQ20" s="209"/>
      <c r="SDR20" s="209"/>
      <c r="SDS20" s="209"/>
      <c r="SDT20" s="209"/>
      <c r="SDU20" s="209"/>
      <c r="SDV20" s="209"/>
      <c r="SDW20" s="209"/>
      <c r="SDX20" s="209"/>
      <c r="SDY20" s="209"/>
      <c r="SDZ20" s="209"/>
      <c r="SEA20" s="209"/>
      <c r="SEB20" s="209"/>
      <c r="SEC20" s="209"/>
      <c r="SED20" s="209"/>
      <c r="SEE20" s="209"/>
      <c r="SEF20" s="209"/>
      <c r="SEG20" s="209"/>
      <c r="SEH20" s="209"/>
      <c r="SEI20" s="209"/>
      <c r="SEJ20" s="209"/>
      <c r="SEK20" s="209"/>
      <c r="SEL20" s="209"/>
      <c r="SEM20" s="209"/>
      <c r="SEN20" s="209"/>
      <c r="SEO20" s="209"/>
      <c r="SEP20" s="209"/>
      <c r="SEQ20" s="209"/>
      <c r="SER20" s="209"/>
      <c r="SES20" s="209"/>
      <c r="SET20" s="209"/>
      <c r="SEU20" s="209"/>
      <c r="SEV20" s="209"/>
      <c r="SEW20" s="209"/>
      <c r="SEX20" s="209"/>
      <c r="SEY20" s="209"/>
      <c r="SEZ20" s="209"/>
      <c r="SFA20" s="209"/>
      <c r="SFB20" s="209"/>
      <c r="SFC20" s="209"/>
      <c r="SFD20" s="209"/>
      <c r="SFE20" s="209"/>
      <c r="SFF20" s="209"/>
      <c r="SFG20" s="209"/>
      <c r="SFH20" s="209"/>
      <c r="SFI20" s="209"/>
      <c r="SFJ20" s="209"/>
      <c r="SFK20" s="209"/>
      <c r="SFL20" s="209"/>
      <c r="SFM20" s="209"/>
      <c r="SFN20" s="209"/>
      <c r="SFO20" s="209"/>
      <c r="SFP20" s="209"/>
      <c r="SFQ20" s="209"/>
      <c r="SFR20" s="209"/>
      <c r="SFS20" s="209"/>
      <c r="SFT20" s="209"/>
      <c r="SFU20" s="209"/>
      <c r="SFV20" s="209"/>
      <c r="SFW20" s="209"/>
      <c r="SFX20" s="209"/>
      <c r="SFY20" s="209"/>
      <c r="SFZ20" s="209"/>
      <c r="SGA20" s="209"/>
      <c r="SGB20" s="209"/>
      <c r="SGC20" s="209"/>
      <c r="SGD20" s="209"/>
      <c r="SGE20" s="209"/>
      <c r="SGF20" s="209"/>
      <c r="SGG20" s="209"/>
      <c r="SGH20" s="209"/>
      <c r="SGI20" s="209"/>
      <c r="SGJ20" s="209"/>
      <c r="SGK20" s="209"/>
      <c r="SGL20" s="209"/>
      <c r="SGM20" s="209"/>
      <c r="SGN20" s="209"/>
      <c r="SGO20" s="209"/>
      <c r="SGP20" s="209"/>
      <c r="SGQ20" s="209"/>
      <c r="SGR20" s="209"/>
      <c r="SGS20" s="209"/>
      <c r="SGT20" s="209"/>
      <c r="SGU20" s="209"/>
      <c r="SGV20" s="209"/>
      <c r="SGW20" s="209"/>
      <c r="SGX20" s="209"/>
      <c r="SGY20" s="209"/>
      <c r="SGZ20" s="209"/>
      <c r="SHA20" s="209"/>
      <c r="SHB20" s="209"/>
      <c r="SHC20" s="209"/>
      <c r="SHD20" s="209"/>
      <c r="SHE20" s="209"/>
      <c r="SHF20" s="209"/>
      <c r="SHG20" s="209"/>
      <c r="SHH20" s="209"/>
      <c r="SHI20" s="209"/>
      <c r="SHJ20" s="209"/>
      <c r="SHK20" s="209"/>
      <c r="SHL20" s="209"/>
      <c r="SHM20" s="209"/>
      <c r="SHN20" s="209"/>
      <c r="SHO20" s="209"/>
      <c r="SHP20" s="209"/>
      <c r="SHQ20" s="209"/>
      <c r="SHR20" s="209"/>
      <c r="SHS20" s="209"/>
      <c r="SHT20" s="209"/>
      <c r="SHU20" s="209"/>
      <c r="SHV20" s="209"/>
      <c r="SHW20" s="209"/>
      <c r="SHX20" s="209"/>
      <c r="SHY20" s="209"/>
      <c r="SHZ20" s="209"/>
      <c r="SIA20" s="209"/>
      <c r="SIB20" s="209"/>
      <c r="SIC20" s="209"/>
      <c r="SID20" s="209"/>
      <c r="SIE20" s="209"/>
      <c r="SIF20" s="209"/>
      <c r="SIG20" s="209"/>
      <c r="SIH20" s="209"/>
      <c r="SII20" s="209"/>
      <c r="SIJ20" s="209"/>
      <c r="SIK20" s="209"/>
      <c r="SIL20" s="209"/>
      <c r="SIM20" s="209"/>
      <c r="SIN20" s="209"/>
      <c r="SIO20" s="209"/>
      <c r="SIP20" s="209"/>
      <c r="SIQ20" s="209"/>
      <c r="SIR20" s="209"/>
      <c r="SIS20" s="209"/>
      <c r="SIT20" s="209"/>
      <c r="SIU20" s="209"/>
      <c r="SIV20" s="209"/>
      <c r="SIW20" s="209"/>
      <c r="SIX20" s="209"/>
      <c r="SIY20" s="209"/>
      <c r="SIZ20" s="209"/>
      <c r="SJA20" s="209"/>
      <c r="SJB20" s="209"/>
      <c r="SJC20" s="209"/>
      <c r="SJD20" s="209"/>
      <c r="SJE20" s="209"/>
      <c r="SJF20" s="209"/>
      <c r="SJG20" s="209"/>
      <c r="SJH20" s="209"/>
      <c r="SJI20" s="209"/>
      <c r="SJJ20" s="209"/>
      <c r="SJK20" s="209"/>
      <c r="SJL20" s="209"/>
      <c r="SJM20" s="209"/>
      <c r="SJN20" s="209"/>
      <c r="SJO20" s="209"/>
      <c r="SJP20" s="209"/>
      <c r="SJQ20" s="209"/>
      <c r="SJR20" s="209"/>
      <c r="SJS20" s="209"/>
      <c r="SJT20" s="209"/>
      <c r="SJU20" s="209"/>
      <c r="SJV20" s="209"/>
      <c r="SJW20" s="209"/>
      <c r="SJX20" s="209"/>
      <c r="SJY20" s="209"/>
      <c r="SJZ20" s="209"/>
      <c r="SKA20" s="209"/>
      <c r="SKB20" s="209"/>
      <c r="SKC20" s="209"/>
      <c r="SKD20" s="209"/>
      <c r="SKE20" s="209"/>
      <c r="SKF20" s="209"/>
      <c r="SKG20" s="209"/>
      <c r="SKH20" s="209"/>
      <c r="SKI20" s="209"/>
      <c r="SKJ20" s="209"/>
      <c r="SKK20" s="209"/>
      <c r="SKL20" s="209"/>
      <c r="SKM20" s="209"/>
      <c r="SKN20" s="209"/>
      <c r="SKO20" s="209"/>
      <c r="SKP20" s="209"/>
      <c r="SKQ20" s="209"/>
      <c r="SKR20" s="209"/>
      <c r="SKS20" s="209"/>
      <c r="SKT20" s="209"/>
      <c r="SKU20" s="209"/>
      <c r="SKV20" s="209"/>
      <c r="SKW20" s="209"/>
      <c r="SKX20" s="209"/>
      <c r="SKY20" s="209"/>
      <c r="SKZ20" s="209"/>
      <c r="SLA20" s="209"/>
      <c r="SLB20" s="209"/>
      <c r="SLC20" s="209"/>
      <c r="SLD20" s="209"/>
      <c r="SLE20" s="209"/>
      <c r="SLF20" s="209"/>
      <c r="SLG20" s="209"/>
      <c r="SLH20" s="209"/>
      <c r="SLI20" s="209"/>
      <c r="SLJ20" s="209"/>
      <c r="SLK20" s="209"/>
      <c r="SLL20" s="209"/>
      <c r="SLM20" s="209"/>
      <c r="SLN20" s="209"/>
      <c r="SLO20" s="209"/>
      <c r="SLP20" s="209"/>
      <c r="SLQ20" s="209"/>
      <c r="SLR20" s="209"/>
      <c r="SLS20" s="209"/>
      <c r="SLT20" s="209"/>
      <c r="SLU20" s="209"/>
      <c r="SLV20" s="209"/>
      <c r="SLW20" s="209"/>
      <c r="SLX20" s="209"/>
      <c r="SLY20" s="209"/>
      <c r="SLZ20" s="209"/>
      <c r="SMA20" s="209"/>
      <c r="SMB20" s="209"/>
      <c r="SMC20" s="209"/>
      <c r="SMD20" s="209"/>
      <c r="SME20" s="209"/>
      <c r="SMF20" s="209"/>
      <c r="SMG20" s="209"/>
      <c r="SMH20" s="209"/>
      <c r="SMI20" s="209"/>
      <c r="SMJ20" s="209"/>
      <c r="SMK20" s="209"/>
      <c r="SML20" s="209"/>
      <c r="SMM20" s="209"/>
      <c r="SMN20" s="209"/>
      <c r="SMO20" s="209"/>
      <c r="SMP20" s="209"/>
      <c r="SMQ20" s="209"/>
      <c r="SMR20" s="209"/>
      <c r="SMS20" s="209"/>
      <c r="SMT20" s="209"/>
      <c r="SMU20" s="209"/>
      <c r="SMV20" s="209"/>
      <c r="SMW20" s="209"/>
      <c r="SMX20" s="209"/>
      <c r="SMY20" s="209"/>
      <c r="SMZ20" s="209"/>
      <c r="SNA20" s="209"/>
      <c r="SNB20" s="209"/>
      <c r="SNC20" s="209"/>
      <c r="SND20" s="209"/>
      <c r="SNE20" s="209"/>
      <c r="SNF20" s="209"/>
      <c r="SNG20" s="209"/>
      <c r="SNH20" s="209"/>
      <c r="SNI20" s="209"/>
      <c r="SNJ20" s="209"/>
      <c r="SNK20" s="209"/>
      <c r="SNL20" s="209"/>
      <c r="SNM20" s="209"/>
      <c r="SNN20" s="209"/>
      <c r="SNO20" s="209"/>
      <c r="SNP20" s="209"/>
      <c r="SNQ20" s="209"/>
      <c r="SNR20" s="209"/>
      <c r="SNS20" s="209"/>
      <c r="SNT20" s="209"/>
      <c r="SNU20" s="209"/>
      <c r="SNV20" s="209"/>
      <c r="SNW20" s="209"/>
      <c r="SNX20" s="209"/>
      <c r="SNY20" s="209"/>
      <c r="SNZ20" s="209"/>
      <c r="SOA20" s="209"/>
      <c r="SOB20" s="209"/>
      <c r="SOC20" s="209"/>
      <c r="SOD20" s="209"/>
      <c r="SOE20" s="209"/>
      <c r="SOF20" s="209"/>
      <c r="SOG20" s="209"/>
      <c r="SOH20" s="209"/>
      <c r="SOI20" s="209"/>
      <c r="SOJ20" s="209"/>
      <c r="SOK20" s="209"/>
      <c r="SOL20" s="209"/>
      <c r="SOM20" s="209"/>
      <c r="SON20" s="209"/>
      <c r="SOO20" s="209"/>
      <c r="SOP20" s="209"/>
      <c r="SOQ20" s="209"/>
      <c r="SOR20" s="209"/>
      <c r="SOS20" s="209"/>
      <c r="SOT20" s="209"/>
      <c r="SOU20" s="209"/>
      <c r="SOV20" s="209"/>
      <c r="SOW20" s="209"/>
      <c r="SOX20" s="209"/>
      <c r="SOY20" s="209"/>
      <c r="SOZ20" s="209"/>
      <c r="SPA20" s="209"/>
      <c r="SPB20" s="209"/>
      <c r="SPC20" s="209"/>
      <c r="SPD20" s="209"/>
      <c r="SPE20" s="209"/>
      <c r="SPF20" s="209"/>
      <c r="SPG20" s="209"/>
      <c r="SPH20" s="209"/>
      <c r="SPI20" s="209"/>
      <c r="SPJ20" s="209"/>
      <c r="SPK20" s="209"/>
      <c r="SPL20" s="209"/>
      <c r="SPM20" s="209"/>
      <c r="SPN20" s="209"/>
      <c r="SPO20" s="209"/>
      <c r="SPP20" s="209"/>
      <c r="SPQ20" s="209"/>
      <c r="SPR20" s="209"/>
      <c r="SPS20" s="209"/>
      <c r="SPT20" s="209"/>
      <c r="SPU20" s="209"/>
      <c r="SPV20" s="209"/>
      <c r="SPW20" s="209"/>
      <c r="SPX20" s="209"/>
      <c r="SPY20" s="209"/>
      <c r="SPZ20" s="209"/>
      <c r="SQA20" s="209"/>
      <c r="SQB20" s="209"/>
      <c r="SQC20" s="209"/>
      <c r="SQD20" s="209"/>
      <c r="SQE20" s="209"/>
      <c r="SQF20" s="209"/>
      <c r="SQG20" s="209"/>
      <c r="SQH20" s="209"/>
      <c r="SQI20" s="209"/>
      <c r="SQJ20" s="209"/>
      <c r="SQK20" s="209"/>
      <c r="SQL20" s="209"/>
      <c r="SQM20" s="209"/>
      <c r="SQN20" s="209"/>
      <c r="SQO20" s="209"/>
      <c r="SQP20" s="209"/>
      <c r="SQQ20" s="209"/>
      <c r="SQR20" s="209"/>
      <c r="SQS20" s="209"/>
      <c r="SQT20" s="209"/>
      <c r="SQU20" s="209"/>
      <c r="SQV20" s="209"/>
      <c r="SQW20" s="209"/>
      <c r="SQX20" s="209"/>
      <c r="SQY20" s="209"/>
      <c r="SQZ20" s="209"/>
      <c r="SRA20" s="209"/>
      <c r="SRB20" s="209"/>
      <c r="SRC20" s="209"/>
      <c r="SRD20" s="209"/>
      <c r="SRE20" s="209"/>
      <c r="SRF20" s="209"/>
      <c r="SRG20" s="209"/>
      <c r="SRH20" s="209"/>
      <c r="SRI20" s="209"/>
      <c r="SRJ20" s="209"/>
      <c r="SRK20" s="209"/>
      <c r="SRL20" s="209"/>
      <c r="SRM20" s="209"/>
      <c r="SRN20" s="209"/>
      <c r="SRO20" s="209"/>
      <c r="SRP20" s="209"/>
      <c r="SRQ20" s="209"/>
      <c r="SRR20" s="209"/>
      <c r="SRS20" s="209"/>
      <c r="SRT20" s="209"/>
      <c r="SRU20" s="209"/>
      <c r="SRV20" s="209"/>
      <c r="SRW20" s="209"/>
      <c r="SRX20" s="209"/>
      <c r="SRY20" s="209"/>
      <c r="SRZ20" s="209"/>
      <c r="SSA20" s="209"/>
      <c r="SSB20" s="209"/>
      <c r="SSC20" s="209"/>
      <c r="SSD20" s="209"/>
      <c r="SSE20" s="209"/>
      <c r="SSF20" s="209"/>
      <c r="SSG20" s="209"/>
      <c r="SSH20" s="209"/>
      <c r="SSI20" s="209"/>
      <c r="SSJ20" s="209"/>
      <c r="SSK20" s="209"/>
      <c r="SSL20" s="209"/>
      <c r="SSM20" s="209"/>
      <c r="SSN20" s="209"/>
      <c r="SSO20" s="209"/>
      <c r="SSP20" s="209"/>
      <c r="SSQ20" s="209"/>
      <c r="SSR20" s="209"/>
      <c r="SSS20" s="209"/>
      <c r="SST20" s="209"/>
      <c r="SSU20" s="209"/>
      <c r="SSV20" s="209"/>
      <c r="SSW20" s="209"/>
      <c r="SSX20" s="209"/>
      <c r="SSY20" s="209"/>
      <c r="SSZ20" s="209"/>
      <c r="STA20" s="209"/>
      <c r="STB20" s="209"/>
      <c r="STC20" s="209"/>
      <c r="STD20" s="209"/>
      <c r="STE20" s="209"/>
      <c r="STF20" s="209"/>
      <c r="STG20" s="209"/>
      <c r="STH20" s="209"/>
      <c r="STI20" s="209"/>
      <c r="STJ20" s="209"/>
      <c r="STK20" s="209"/>
      <c r="STL20" s="209"/>
      <c r="STM20" s="209"/>
      <c r="STN20" s="209"/>
      <c r="STO20" s="209"/>
      <c r="STP20" s="209"/>
      <c r="STQ20" s="209"/>
      <c r="STR20" s="209"/>
      <c r="STS20" s="209"/>
      <c r="STT20" s="209"/>
      <c r="STU20" s="209"/>
      <c r="STV20" s="209"/>
      <c r="STW20" s="209"/>
      <c r="STX20" s="209"/>
      <c r="STY20" s="209"/>
      <c r="STZ20" s="209"/>
      <c r="SUA20" s="209"/>
      <c r="SUB20" s="209"/>
      <c r="SUC20" s="209"/>
      <c r="SUD20" s="209"/>
      <c r="SUE20" s="209"/>
      <c r="SUF20" s="209"/>
      <c r="SUG20" s="209"/>
      <c r="SUH20" s="209"/>
      <c r="SUI20" s="209"/>
      <c r="SUJ20" s="209"/>
      <c r="SUK20" s="209"/>
      <c r="SUL20" s="209"/>
      <c r="SUM20" s="209"/>
      <c r="SUN20" s="209"/>
      <c r="SUO20" s="209"/>
      <c r="SUP20" s="209"/>
      <c r="SUQ20" s="209"/>
      <c r="SUR20" s="209"/>
      <c r="SUS20" s="209"/>
      <c r="SUT20" s="209"/>
      <c r="SUU20" s="209"/>
      <c r="SUV20" s="209"/>
      <c r="SUW20" s="209"/>
      <c r="SUX20" s="209"/>
      <c r="SUY20" s="209"/>
      <c r="SUZ20" s="209"/>
      <c r="SVA20" s="209"/>
      <c r="SVB20" s="209"/>
      <c r="SVC20" s="209"/>
      <c r="SVD20" s="209"/>
      <c r="SVE20" s="209"/>
      <c r="SVF20" s="209"/>
      <c r="SVG20" s="209"/>
      <c r="SVH20" s="209"/>
      <c r="SVI20" s="209"/>
      <c r="SVJ20" s="209"/>
      <c r="SVK20" s="209"/>
      <c r="SVL20" s="209"/>
      <c r="SVM20" s="209"/>
      <c r="SVN20" s="209"/>
      <c r="SVO20" s="209"/>
      <c r="SVP20" s="209"/>
      <c r="SVQ20" s="209"/>
      <c r="SVR20" s="209"/>
      <c r="SVS20" s="209"/>
      <c r="SVT20" s="209"/>
      <c r="SVU20" s="209"/>
      <c r="SVV20" s="209"/>
      <c r="SVW20" s="209"/>
      <c r="SVX20" s="209"/>
      <c r="SVY20" s="209"/>
      <c r="SVZ20" s="209"/>
      <c r="SWA20" s="209"/>
      <c r="SWB20" s="209"/>
      <c r="SWC20" s="209"/>
      <c r="SWD20" s="209"/>
      <c r="SWE20" s="209"/>
      <c r="SWF20" s="209"/>
      <c r="SWG20" s="209"/>
      <c r="SWH20" s="209"/>
      <c r="SWI20" s="209"/>
      <c r="SWJ20" s="209"/>
      <c r="SWK20" s="209"/>
      <c r="SWL20" s="209"/>
      <c r="SWM20" s="209"/>
      <c r="SWN20" s="209"/>
      <c r="SWO20" s="209"/>
      <c r="SWP20" s="209"/>
      <c r="SWQ20" s="209"/>
      <c r="SWR20" s="209"/>
      <c r="SWS20" s="209"/>
      <c r="SWT20" s="209"/>
      <c r="SWU20" s="209"/>
      <c r="SWV20" s="209"/>
      <c r="SWW20" s="209"/>
      <c r="SWX20" s="209"/>
      <c r="SWY20" s="209"/>
      <c r="SWZ20" s="209"/>
      <c r="SXA20" s="209"/>
      <c r="SXB20" s="209"/>
      <c r="SXC20" s="209"/>
      <c r="SXD20" s="209"/>
      <c r="SXE20" s="209"/>
      <c r="SXF20" s="209"/>
      <c r="SXG20" s="209"/>
      <c r="SXH20" s="209"/>
      <c r="SXI20" s="209"/>
      <c r="SXJ20" s="209"/>
      <c r="SXK20" s="209"/>
      <c r="SXL20" s="209"/>
      <c r="SXM20" s="209"/>
      <c r="SXN20" s="209"/>
      <c r="SXO20" s="209"/>
      <c r="SXP20" s="209"/>
      <c r="SXQ20" s="209"/>
      <c r="SXR20" s="209"/>
      <c r="SXS20" s="209"/>
      <c r="SXT20" s="209"/>
      <c r="SXU20" s="209"/>
      <c r="SXV20" s="209"/>
      <c r="SXW20" s="209"/>
      <c r="SXX20" s="209"/>
      <c r="SXY20" s="209"/>
      <c r="SXZ20" s="209"/>
      <c r="SYA20" s="209"/>
      <c r="SYB20" s="209"/>
      <c r="SYC20" s="209"/>
      <c r="SYD20" s="209"/>
      <c r="SYE20" s="209"/>
      <c r="SYF20" s="209"/>
      <c r="SYG20" s="209"/>
      <c r="SYH20" s="209"/>
      <c r="SYI20" s="209"/>
      <c r="SYJ20" s="209"/>
      <c r="SYK20" s="209"/>
      <c r="SYL20" s="209"/>
      <c r="SYM20" s="209"/>
      <c r="SYN20" s="209"/>
      <c r="SYO20" s="209"/>
      <c r="SYP20" s="209"/>
      <c r="SYQ20" s="209"/>
      <c r="SYR20" s="209"/>
      <c r="SYS20" s="209"/>
      <c r="SYT20" s="209"/>
      <c r="SYU20" s="209"/>
      <c r="SYV20" s="209"/>
      <c r="SYW20" s="209"/>
      <c r="SYX20" s="209"/>
      <c r="SYY20" s="209"/>
      <c r="SYZ20" s="209"/>
      <c r="SZA20" s="209"/>
      <c r="SZB20" s="209"/>
      <c r="SZC20" s="209"/>
      <c r="SZD20" s="209"/>
      <c r="SZE20" s="209"/>
      <c r="SZF20" s="209"/>
      <c r="SZG20" s="209"/>
      <c r="SZH20" s="209"/>
      <c r="SZI20" s="209"/>
      <c r="SZJ20" s="209"/>
      <c r="SZK20" s="209"/>
      <c r="SZL20" s="209"/>
      <c r="SZM20" s="209"/>
      <c r="SZN20" s="209"/>
      <c r="SZO20" s="209"/>
      <c r="SZP20" s="209"/>
      <c r="SZQ20" s="209"/>
      <c r="SZR20" s="209"/>
      <c r="SZS20" s="209"/>
      <c r="SZT20" s="209"/>
      <c r="SZU20" s="209"/>
      <c r="SZV20" s="209"/>
      <c r="SZW20" s="209"/>
      <c r="SZX20" s="209"/>
      <c r="SZY20" s="209"/>
      <c r="SZZ20" s="209"/>
      <c r="TAA20" s="209"/>
      <c r="TAB20" s="209"/>
      <c r="TAC20" s="209"/>
      <c r="TAD20" s="209"/>
      <c r="TAE20" s="209"/>
      <c r="TAF20" s="209"/>
      <c r="TAG20" s="209"/>
      <c r="TAH20" s="209"/>
      <c r="TAI20" s="209"/>
      <c r="TAJ20" s="209"/>
      <c r="TAK20" s="209"/>
      <c r="TAL20" s="209"/>
      <c r="TAM20" s="209"/>
      <c r="TAN20" s="209"/>
      <c r="TAO20" s="209"/>
      <c r="TAP20" s="209"/>
      <c r="TAQ20" s="209"/>
      <c r="TAR20" s="209"/>
      <c r="TAS20" s="209"/>
      <c r="TAT20" s="209"/>
      <c r="TAU20" s="209"/>
      <c r="TAV20" s="209"/>
      <c r="TAW20" s="209"/>
      <c r="TAX20" s="209"/>
      <c r="TAY20" s="209"/>
      <c r="TAZ20" s="209"/>
      <c r="TBA20" s="209"/>
      <c r="TBB20" s="209"/>
      <c r="TBC20" s="209"/>
      <c r="TBD20" s="209"/>
      <c r="TBE20" s="209"/>
      <c r="TBF20" s="209"/>
      <c r="TBG20" s="209"/>
      <c r="TBH20" s="209"/>
      <c r="TBI20" s="209"/>
      <c r="TBJ20" s="209"/>
      <c r="TBK20" s="209"/>
      <c r="TBL20" s="209"/>
      <c r="TBM20" s="209"/>
      <c r="TBN20" s="209"/>
      <c r="TBO20" s="209"/>
      <c r="TBP20" s="209"/>
      <c r="TBQ20" s="209"/>
      <c r="TBR20" s="209"/>
      <c r="TBS20" s="209"/>
      <c r="TBT20" s="209"/>
      <c r="TBU20" s="209"/>
      <c r="TBV20" s="209"/>
      <c r="TBW20" s="209"/>
      <c r="TBX20" s="209"/>
      <c r="TBY20" s="209"/>
      <c r="TBZ20" s="209"/>
      <c r="TCA20" s="209"/>
      <c r="TCB20" s="209"/>
      <c r="TCC20" s="209"/>
      <c r="TCD20" s="209"/>
      <c r="TCE20" s="209"/>
      <c r="TCF20" s="209"/>
      <c r="TCG20" s="209"/>
      <c r="TCH20" s="209"/>
      <c r="TCI20" s="209"/>
      <c r="TCJ20" s="209"/>
      <c r="TCK20" s="209"/>
      <c r="TCL20" s="209"/>
      <c r="TCM20" s="209"/>
      <c r="TCN20" s="209"/>
      <c r="TCO20" s="209"/>
      <c r="TCP20" s="209"/>
      <c r="TCQ20" s="209"/>
      <c r="TCR20" s="209"/>
      <c r="TCS20" s="209"/>
      <c r="TCT20" s="209"/>
      <c r="TCU20" s="209"/>
      <c r="TCV20" s="209"/>
      <c r="TCW20" s="209"/>
      <c r="TCX20" s="209"/>
      <c r="TCY20" s="209"/>
      <c r="TCZ20" s="209"/>
      <c r="TDA20" s="209"/>
      <c r="TDB20" s="209"/>
      <c r="TDC20" s="209"/>
      <c r="TDD20" s="209"/>
      <c r="TDE20" s="209"/>
      <c r="TDF20" s="209"/>
      <c r="TDG20" s="209"/>
      <c r="TDH20" s="209"/>
      <c r="TDI20" s="209"/>
      <c r="TDJ20" s="209"/>
      <c r="TDK20" s="209"/>
      <c r="TDL20" s="209"/>
      <c r="TDM20" s="209"/>
      <c r="TDN20" s="209"/>
      <c r="TDO20" s="209"/>
      <c r="TDP20" s="209"/>
      <c r="TDQ20" s="209"/>
      <c r="TDR20" s="209"/>
      <c r="TDS20" s="209"/>
      <c r="TDT20" s="209"/>
      <c r="TDU20" s="209"/>
      <c r="TDV20" s="209"/>
      <c r="TDW20" s="209"/>
      <c r="TDX20" s="209"/>
      <c r="TDY20" s="209"/>
      <c r="TDZ20" s="209"/>
      <c r="TEA20" s="209"/>
      <c r="TEB20" s="209"/>
      <c r="TEC20" s="209"/>
      <c r="TED20" s="209"/>
      <c r="TEE20" s="209"/>
      <c r="TEF20" s="209"/>
      <c r="TEG20" s="209"/>
      <c r="TEH20" s="209"/>
      <c r="TEI20" s="209"/>
      <c r="TEJ20" s="209"/>
      <c r="TEK20" s="209"/>
      <c r="TEL20" s="209"/>
      <c r="TEM20" s="209"/>
      <c r="TEN20" s="209"/>
      <c r="TEO20" s="209"/>
      <c r="TEP20" s="209"/>
      <c r="TEQ20" s="209"/>
      <c r="TER20" s="209"/>
      <c r="TES20" s="209"/>
      <c r="TET20" s="209"/>
      <c r="TEU20" s="209"/>
      <c r="TEV20" s="209"/>
      <c r="TEW20" s="209"/>
      <c r="TEX20" s="209"/>
      <c r="TEY20" s="209"/>
      <c r="TEZ20" s="209"/>
      <c r="TFA20" s="209"/>
      <c r="TFB20" s="209"/>
      <c r="TFC20" s="209"/>
      <c r="TFD20" s="209"/>
      <c r="TFE20" s="209"/>
      <c r="TFF20" s="209"/>
      <c r="TFG20" s="209"/>
      <c r="TFH20" s="209"/>
      <c r="TFI20" s="209"/>
      <c r="TFJ20" s="209"/>
      <c r="TFK20" s="209"/>
      <c r="TFL20" s="209"/>
      <c r="TFM20" s="209"/>
      <c r="TFN20" s="209"/>
      <c r="TFO20" s="209"/>
      <c r="TFP20" s="209"/>
      <c r="TFQ20" s="209"/>
      <c r="TFR20" s="209"/>
      <c r="TFS20" s="209"/>
      <c r="TFT20" s="209"/>
      <c r="TFU20" s="209"/>
      <c r="TFV20" s="209"/>
      <c r="TFW20" s="209"/>
      <c r="TFX20" s="209"/>
      <c r="TFY20" s="209"/>
      <c r="TFZ20" s="209"/>
      <c r="TGA20" s="209"/>
      <c r="TGB20" s="209"/>
      <c r="TGC20" s="209"/>
      <c r="TGD20" s="209"/>
      <c r="TGE20" s="209"/>
      <c r="TGF20" s="209"/>
      <c r="TGG20" s="209"/>
      <c r="TGH20" s="209"/>
      <c r="TGI20" s="209"/>
      <c r="TGJ20" s="209"/>
      <c r="TGK20" s="209"/>
      <c r="TGL20" s="209"/>
      <c r="TGM20" s="209"/>
      <c r="TGN20" s="209"/>
      <c r="TGO20" s="209"/>
      <c r="TGP20" s="209"/>
      <c r="TGQ20" s="209"/>
      <c r="TGR20" s="209"/>
      <c r="TGS20" s="209"/>
      <c r="TGT20" s="209"/>
      <c r="TGU20" s="209"/>
      <c r="TGV20" s="209"/>
      <c r="TGW20" s="209"/>
      <c r="TGX20" s="209"/>
      <c r="TGY20" s="209"/>
      <c r="TGZ20" s="209"/>
      <c r="THA20" s="209"/>
      <c r="THB20" s="209"/>
      <c r="THC20" s="209"/>
      <c r="THD20" s="209"/>
      <c r="THE20" s="209"/>
      <c r="THF20" s="209"/>
      <c r="THG20" s="209"/>
      <c r="THH20" s="209"/>
      <c r="THI20" s="209"/>
      <c r="THJ20" s="209"/>
      <c r="THK20" s="209"/>
      <c r="THL20" s="209"/>
      <c r="THM20" s="209"/>
      <c r="THN20" s="209"/>
      <c r="THO20" s="209"/>
      <c r="THP20" s="209"/>
      <c r="THQ20" s="209"/>
      <c r="THR20" s="209"/>
      <c r="THS20" s="209"/>
      <c r="THT20" s="209"/>
      <c r="THU20" s="209"/>
      <c r="THV20" s="209"/>
      <c r="THW20" s="209"/>
      <c r="THX20" s="209"/>
      <c r="THY20" s="209"/>
      <c r="THZ20" s="209"/>
      <c r="TIA20" s="209"/>
      <c r="TIB20" s="209"/>
      <c r="TIC20" s="209"/>
      <c r="TID20" s="209"/>
      <c r="TIE20" s="209"/>
      <c r="TIF20" s="209"/>
      <c r="TIG20" s="209"/>
      <c r="TIH20" s="209"/>
      <c r="TII20" s="209"/>
      <c r="TIJ20" s="209"/>
      <c r="TIK20" s="209"/>
      <c r="TIL20" s="209"/>
      <c r="TIM20" s="209"/>
      <c r="TIN20" s="209"/>
      <c r="TIO20" s="209"/>
      <c r="TIP20" s="209"/>
      <c r="TIQ20" s="209"/>
      <c r="TIR20" s="209"/>
      <c r="TIS20" s="209"/>
      <c r="TIT20" s="209"/>
      <c r="TIU20" s="209"/>
      <c r="TIV20" s="209"/>
      <c r="TIW20" s="209"/>
      <c r="TIX20" s="209"/>
      <c r="TIY20" s="209"/>
      <c r="TIZ20" s="209"/>
      <c r="TJA20" s="209"/>
      <c r="TJB20" s="209"/>
      <c r="TJC20" s="209"/>
      <c r="TJD20" s="209"/>
      <c r="TJE20" s="209"/>
      <c r="TJF20" s="209"/>
      <c r="TJG20" s="209"/>
      <c r="TJH20" s="209"/>
      <c r="TJI20" s="209"/>
      <c r="TJJ20" s="209"/>
      <c r="TJK20" s="209"/>
      <c r="TJL20" s="209"/>
      <c r="TJM20" s="209"/>
      <c r="TJN20" s="209"/>
      <c r="TJO20" s="209"/>
      <c r="TJP20" s="209"/>
      <c r="TJQ20" s="209"/>
      <c r="TJR20" s="209"/>
      <c r="TJS20" s="209"/>
      <c r="TJT20" s="209"/>
      <c r="TJU20" s="209"/>
      <c r="TJV20" s="209"/>
      <c r="TJW20" s="209"/>
      <c r="TJX20" s="209"/>
      <c r="TJY20" s="209"/>
      <c r="TJZ20" s="209"/>
      <c r="TKA20" s="209"/>
      <c r="TKB20" s="209"/>
      <c r="TKC20" s="209"/>
      <c r="TKD20" s="209"/>
      <c r="TKE20" s="209"/>
      <c r="TKF20" s="209"/>
      <c r="TKG20" s="209"/>
      <c r="TKH20" s="209"/>
      <c r="TKI20" s="209"/>
      <c r="TKJ20" s="209"/>
      <c r="TKK20" s="209"/>
      <c r="TKL20" s="209"/>
      <c r="TKM20" s="209"/>
      <c r="TKN20" s="209"/>
      <c r="TKO20" s="209"/>
      <c r="TKP20" s="209"/>
      <c r="TKQ20" s="209"/>
      <c r="TKR20" s="209"/>
      <c r="TKS20" s="209"/>
      <c r="TKT20" s="209"/>
      <c r="TKU20" s="209"/>
      <c r="TKV20" s="209"/>
      <c r="TKW20" s="209"/>
      <c r="TKX20" s="209"/>
      <c r="TKY20" s="209"/>
      <c r="TKZ20" s="209"/>
      <c r="TLA20" s="209"/>
      <c r="TLB20" s="209"/>
      <c r="TLC20" s="209"/>
      <c r="TLD20" s="209"/>
      <c r="TLE20" s="209"/>
      <c r="TLF20" s="209"/>
      <c r="TLG20" s="209"/>
      <c r="TLH20" s="209"/>
      <c r="TLI20" s="209"/>
      <c r="TLJ20" s="209"/>
      <c r="TLK20" s="209"/>
      <c r="TLL20" s="209"/>
      <c r="TLM20" s="209"/>
      <c r="TLN20" s="209"/>
      <c r="TLO20" s="209"/>
      <c r="TLP20" s="209"/>
      <c r="TLQ20" s="209"/>
      <c r="TLR20" s="209"/>
      <c r="TLS20" s="209"/>
      <c r="TLT20" s="209"/>
      <c r="TLU20" s="209"/>
      <c r="TLV20" s="209"/>
      <c r="TLW20" s="209"/>
      <c r="TLX20" s="209"/>
      <c r="TLY20" s="209"/>
      <c r="TLZ20" s="209"/>
      <c r="TMA20" s="209"/>
      <c r="TMB20" s="209"/>
      <c r="TMC20" s="209"/>
      <c r="TMD20" s="209"/>
      <c r="TME20" s="209"/>
      <c r="TMF20" s="209"/>
      <c r="TMG20" s="209"/>
      <c r="TMH20" s="209"/>
      <c r="TMI20" s="209"/>
      <c r="TMJ20" s="209"/>
      <c r="TMK20" s="209"/>
      <c r="TML20" s="209"/>
      <c r="TMM20" s="209"/>
      <c r="TMN20" s="209"/>
      <c r="TMO20" s="209"/>
      <c r="TMP20" s="209"/>
      <c r="TMQ20" s="209"/>
      <c r="TMR20" s="209"/>
      <c r="TMS20" s="209"/>
      <c r="TMT20" s="209"/>
      <c r="TMU20" s="209"/>
      <c r="TMV20" s="209"/>
      <c r="TMW20" s="209"/>
      <c r="TMX20" s="209"/>
      <c r="TMY20" s="209"/>
      <c r="TMZ20" s="209"/>
      <c r="TNA20" s="209"/>
      <c r="TNB20" s="209"/>
      <c r="TNC20" s="209"/>
      <c r="TND20" s="209"/>
      <c r="TNE20" s="209"/>
      <c r="TNF20" s="209"/>
      <c r="TNG20" s="209"/>
      <c r="TNH20" s="209"/>
      <c r="TNI20" s="209"/>
      <c r="TNJ20" s="209"/>
      <c r="TNK20" s="209"/>
      <c r="TNL20" s="209"/>
      <c r="TNM20" s="209"/>
      <c r="TNN20" s="209"/>
      <c r="TNO20" s="209"/>
      <c r="TNP20" s="209"/>
      <c r="TNQ20" s="209"/>
      <c r="TNR20" s="209"/>
      <c r="TNS20" s="209"/>
      <c r="TNT20" s="209"/>
      <c r="TNU20" s="209"/>
      <c r="TNV20" s="209"/>
      <c r="TNW20" s="209"/>
      <c r="TNX20" s="209"/>
      <c r="TNY20" s="209"/>
      <c r="TNZ20" s="209"/>
      <c r="TOA20" s="209"/>
      <c r="TOB20" s="209"/>
      <c r="TOC20" s="209"/>
      <c r="TOD20" s="209"/>
      <c r="TOE20" s="209"/>
      <c r="TOF20" s="209"/>
      <c r="TOG20" s="209"/>
      <c r="TOH20" s="209"/>
      <c r="TOI20" s="209"/>
      <c r="TOJ20" s="209"/>
      <c r="TOK20" s="209"/>
      <c r="TOL20" s="209"/>
      <c r="TOM20" s="209"/>
      <c r="TON20" s="209"/>
      <c r="TOO20" s="209"/>
      <c r="TOP20" s="209"/>
      <c r="TOQ20" s="209"/>
      <c r="TOR20" s="209"/>
      <c r="TOS20" s="209"/>
      <c r="TOT20" s="209"/>
      <c r="TOU20" s="209"/>
      <c r="TOV20" s="209"/>
      <c r="TOW20" s="209"/>
      <c r="TOX20" s="209"/>
      <c r="TOY20" s="209"/>
      <c r="TOZ20" s="209"/>
      <c r="TPA20" s="209"/>
      <c r="TPB20" s="209"/>
      <c r="TPC20" s="209"/>
      <c r="TPD20" s="209"/>
      <c r="TPE20" s="209"/>
      <c r="TPF20" s="209"/>
      <c r="TPG20" s="209"/>
      <c r="TPH20" s="209"/>
      <c r="TPI20" s="209"/>
      <c r="TPJ20" s="209"/>
      <c r="TPK20" s="209"/>
      <c r="TPL20" s="209"/>
      <c r="TPM20" s="209"/>
      <c r="TPN20" s="209"/>
      <c r="TPO20" s="209"/>
      <c r="TPP20" s="209"/>
      <c r="TPQ20" s="209"/>
      <c r="TPR20" s="209"/>
      <c r="TPS20" s="209"/>
      <c r="TPT20" s="209"/>
      <c r="TPU20" s="209"/>
      <c r="TPV20" s="209"/>
      <c r="TPW20" s="209"/>
      <c r="TPX20" s="209"/>
      <c r="TPY20" s="209"/>
      <c r="TPZ20" s="209"/>
      <c r="TQA20" s="209"/>
      <c r="TQB20" s="209"/>
      <c r="TQC20" s="209"/>
      <c r="TQD20" s="209"/>
      <c r="TQE20" s="209"/>
      <c r="TQF20" s="209"/>
      <c r="TQG20" s="209"/>
      <c r="TQH20" s="209"/>
      <c r="TQI20" s="209"/>
      <c r="TQJ20" s="209"/>
      <c r="TQK20" s="209"/>
      <c r="TQL20" s="209"/>
      <c r="TQM20" s="209"/>
      <c r="TQN20" s="209"/>
      <c r="TQO20" s="209"/>
      <c r="TQP20" s="209"/>
      <c r="TQQ20" s="209"/>
      <c r="TQR20" s="209"/>
      <c r="TQS20" s="209"/>
      <c r="TQT20" s="209"/>
      <c r="TQU20" s="209"/>
      <c r="TQV20" s="209"/>
      <c r="TQW20" s="209"/>
      <c r="TQX20" s="209"/>
      <c r="TQY20" s="209"/>
      <c r="TQZ20" s="209"/>
      <c r="TRA20" s="209"/>
      <c r="TRB20" s="209"/>
      <c r="TRC20" s="209"/>
      <c r="TRD20" s="209"/>
      <c r="TRE20" s="209"/>
      <c r="TRF20" s="209"/>
      <c r="TRG20" s="209"/>
      <c r="TRH20" s="209"/>
      <c r="TRI20" s="209"/>
      <c r="TRJ20" s="209"/>
      <c r="TRK20" s="209"/>
      <c r="TRL20" s="209"/>
      <c r="TRM20" s="209"/>
      <c r="TRN20" s="209"/>
      <c r="TRO20" s="209"/>
      <c r="TRP20" s="209"/>
      <c r="TRQ20" s="209"/>
      <c r="TRR20" s="209"/>
      <c r="TRS20" s="209"/>
      <c r="TRT20" s="209"/>
      <c r="TRU20" s="209"/>
      <c r="TRV20" s="209"/>
      <c r="TRW20" s="209"/>
      <c r="TRX20" s="209"/>
      <c r="TRY20" s="209"/>
      <c r="TRZ20" s="209"/>
      <c r="TSA20" s="209"/>
      <c r="TSB20" s="209"/>
      <c r="TSC20" s="209"/>
      <c r="TSD20" s="209"/>
      <c r="TSE20" s="209"/>
      <c r="TSF20" s="209"/>
      <c r="TSG20" s="209"/>
      <c r="TSH20" s="209"/>
      <c r="TSI20" s="209"/>
      <c r="TSJ20" s="209"/>
      <c r="TSK20" s="209"/>
      <c r="TSL20" s="209"/>
      <c r="TSM20" s="209"/>
      <c r="TSN20" s="209"/>
      <c r="TSO20" s="209"/>
      <c r="TSP20" s="209"/>
      <c r="TSQ20" s="209"/>
      <c r="TSR20" s="209"/>
      <c r="TSS20" s="209"/>
      <c r="TST20" s="209"/>
      <c r="TSU20" s="209"/>
      <c r="TSV20" s="209"/>
      <c r="TSW20" s="209"/>
      <c r="TSX20" s="209"/>
      <c r="TSY20" s="209"/>
      <c r="TSZ20" s="209"/>
      <c r="TTA20" s="209"/>
      <c r="TTB20" s="209"/>
      <c r="TTC20" s="209"/>
      <c r="TTD20" s="209"/>
      <c r="TTE20" s="209"/>
      <c r="TTF20" s="209"/>
      <c r="TTG20" s="209"/>
      <c r="TTH20" s="209"/>
      <c r="TTI20" s="209"/>
      <c r="TTJ20" s="209"/>
      <c r="TTK20" s="209"/>
      <c r="TTL20" s="209"/>
      <c r="TTM20" s="209"/>
      <c r="TTN20" s="209"/>
      <c r="TTO20" s="209"/>
      <c r="TTP20" s="209"/>
      <c r="TTQ20" s="209"/>
      <c r="TTR20" s="209"/>
      <c r="TTS20" s="209"/>
      <c r="TTT20" s="209"/>
      <c r="TTU20" s="209"/>
      <c r="TTV20" s="209"/>
      <c r="TTW20" s="209"/>
      <c r="TTX20" s="209"/>
      <c r="TTY20" s="209"/>
      <c r="TTZ20" s="209"/>
      <c r="TUA20" s="209"/>
      <c r="TUB20" s="209"/>
      <c r="TUC20" s="209"/>
      <c r="TUD20" s="209"/>
      <c r="TUE20" s="209"/>
      <c r="TUF20" s="209"/>
      <c r="TUG20" s="209"/>
      <c r="TUH20" s="209"/>
      <c r="TUI20" s="209"/>
      <c r="TUJ20" s="209"/>
      <c r="TUK20" s="209"/>
      <c r="TUL20" s="209"/>
      <c r="TUM20" s="209"/>
      <c r="TUN20" s="209"/>
      <c r="TUO20" s="209"/>
      <c r="TUP20" s="209"/>
      <c r="TUQ20" s="209"/>
      <c r="TUR20" s="209"/>
      <c r="TUS20" s="209"/>
      <c r="TUT20" s="209"/>
      <c r="TUU20" s="209"/>
      <c r="TUV20" s="209"/>
      <c r="TUW20" s="209"/>
      <c r="TUX20" s="209"/>
      <c r="TUY20" s="209"/>
      <c r="TUZ20" s="209"/>
      <c r="TVA20" s="209"/>
      <c r="TVB20" s="209"/>
      <c r="TVC20" s="209"/>
      <c r="TVD20" s="209"/>
      <c r="TVE20" s="209"/>
      <c r="TVF20" s="209"/>
      <c r="TVG20" s="209"/>
      <c r="TVH20" s="209"/>
      <c r="TVI20" s="209"/>
      <c r="TVJ20" s="209"/>
      <c r="TVK20" s="209"/>
      <c r="TVL20" s="209"/>
      <c r="TVM20" s="209"/>
      <c r="TVN20" s="209"/>
      <c r="TVO20" s="209"/>
      <c r="TVP20" s="209"/>
      <c r="TVQ20" s="209"/>
      <c r="TVR20" s="209"/>
      <c r="TVS20" s="209"/>
      <c r="TVT20" s="209"/>
      <c r="TVU20" s="209"/>
      <c r="TVV20" s="209"/>
      <c r="TVW20" s="209"/>
      <c r="TVX20" s="209"/>
      <c r="TVY20" s="209"/>
      <c r="TVZ20" s="209"/>
      <c r="TWA20" s="209"/>
      <c r="TWB20" s="209"/>
      <c r="TWC20" s="209"/>
      <c r="TWD20" s="209"/>
      <c r="TWE20" s="209"/>
      <c r="TWF20" s="209"/>
      <c r="TWG20" s="209"/>
      <c r="TWH20" s="209"/>
      <c r="TWI20" s="209"/>
      <c r="TWJ20" s="209"/>
      <c r="TWK20" s="209"/>
      <c r="TWL20" s="209"/>
      <c r="TWM20" s="209"/>
      <c r="TWN20" s="209"/>
      <c r="TWO20" s="209"/>
      <c r="TWP20" s="209"/>
      <c r="TWQ20" s="209"/>
      <c r="TWR20" s="209"/>
      <c r="TWS20" s="209"/>
      <c r="TWT20" s="209"/>
      <c r="TWU20" s="209"/>
      <c r="TWV20" s="209"/>
      <c r="TWW20" s="209"/>
      <c r="TWX20" s="209"/>
      <c r="TWY20" s="209"/>
      <c r="TWZ20" s="209"/>
      <c r="TXA20" s="209"/>
      <c r="TXB20" s="209"/>
      <c r="TXC20" s="209"/>
      <c r="TXD20" s="209"/>
      <c r="TXE20" s="209"/>
      <c r="TXF20" s="209"/>
      <c r="TXG20" s="209"/>
      <c r="TXH20" s="209"/>
      <c r="TXI20" s="209"/>
      <c r="TXJ20" s="209"/>
      <c r="TXK20" s="209"/>
      <c r="TXL20" s="209"/>
      <c r="TXM20" s="209"/>
      <c r="TXN20" s="209"/>
      <c r="TXO20" s="209"/>
      <c r="TXP20" s="209"/>
      <c r="TXQ20" s="209"/>
      <c r="TXR20" s="209"/>
      <c r="TXS20" s="209"/>
      <c r="TXT20" s="209"/>
      <c r="TXU20" s="209"/>
      <c r="TXV20" s="209"/>
      <c r="TXW20" s="209"/>
      <c r="TXX20" s="209"/>
      <c r="TXY20" s="209"/>
      <c r="TXZ20" s="209"/>
      <c r="TYA20" s="209"/>
      <c r="TYB20" s="209"/>
      <c r="TYC20" s="209"/>
      <c r="TYD20" s="209"/>
      <c r="TYE20" s="209"/>
      <c r="TYF20" s="209"/>
      <c r="TYG20" s="209"/>
      <c r="TYH20" s="209"/>
      <c r="TYI20" s="209"/>
      <c r="TYJ20" s="209"/>
      <c r="TYK20" s="209"/>
      <c r="TYL20" s="209"/>
      <c r="TYM20" s="209"/>
      <c r="TYN20" s="209"/>
      <c r="TYO20" s="209"/>
      <c r="TYP20" s="209"/>
      <c r="TYQ20" s="209"/>
      <c r="TYR20" s="209"/>
      <c r="TYS20" s="209"/>
      <c r="TYT20" s="209"/>
      <c r="TYU20" s="209"/>
      <c r="TYV20" s="209"/>
      <c r="TYW20" s="209"/>
      <c r="TYX20" s="209"/>
      <c r="TYY20" s="209"/>
      <c r="TYZ20" s="209"/>
      <c r="TZA20" s="209"/>
      <c r="TZB20" s="209"/>
      <c r="TZC20" s="209"/>
      <c r="TZD20" s="209"/>
      <c r="TZE20" s="209"/>
      <c r="TZF20" s="209"/>
      <c r="TZG20" s="209"/>
      <c r="TZH20" s="209"/>
      <c r="TZI20" s="209"/>
      <c r="TZJ20" s="209"/>
      <c r="TZK20" s="209"/>
      <c r="TZL20" s="209"/>
      <c r="TZM20" s="209"/>
      <c r="TZN20" s="209"/>
      <c r="TZO20" s="209"/>
      <c r="TZP20" s="209"/>
      <c r="TZQ20" s="209"/>
      <c r="TZR20" s="209"/>
      <c r="TZS20" s="209"/>
      <c r="TZT20" s="209"/>
      <c r="TZU20" s="209"/>
      <c r="TZV20" s="209"/>
      <c r="TZW20" s="209"/>
      <c r="TZX20" s="209"/>
      <c r="TZY20" s="209"/>
      <c r="TZZ20" s="209"/>
      <c r="UAA20" s="209"/>
      <c r="UAB20" s="209"/>
      <c r="UAC20" s="209"/>
      <c r="UAD20" s="209"/>
      <c r="UAE20" s="209"/>
      <c r="UAF20" s="209"/>
      <c r="UAG20" s="209"/>
      <c r="UAH20" s="209"/>
      <c r="UAI20" s="209"/>
      <c r="UAJ20" s="209"/>
      <c r="UAK20" s="209"/>
      <c r="UAL20" s="209"/>
      <c r="UAM20" s="209"/>
      <c r="UAN20" s="209"/>
      <c r="UAO20" s="209"/>
      <c r="UAP20" s="209"/>
      <c r="UAQ20" s="209"/>
      <c r="UAR20" s="209"/>
      <c r="UAS20" s="209"/>
      <c r="UAT20" s="209"/>
      <c r="UAU20" s="209"/>
      <c r="UAV20" s="209"/>
      <c r="UAW20" s="209"/>
      <c r="UAX20" s="209"/>
      <c r="UAY20" s="209"/>
      <c r="UAZ20" s="209"/>
      <c r="UBA20" s="209"/>
      <c r="UBB20" s="209"/>
      <c r="UBC20" s="209"/>
      <c r="UBD20" s="209"/>
      <c r="UBE20" s="209"/>
      <c r="UBF20" s="209"/>
      <c r="UBG20" s="209"/>
      <c r="UBH20" s="209"/>
      <c r="UBI20" s="209"/>
      <c r="UBJ20" s="209"/>
      <c r="UBK20" s="209"/>
      <c r="UBL20" s="209"/>
      <c r="UBM20" s="209"/>
      <c r="UBN20" s="209"/>
      <c r="UBO20" s="209"/>
      <c r="UBP20" s="209"/>
      <c r="UBQ20" s="209"/>
      <c r="UBR20" s="209"/>
      <c r="UBS20" s="209"/>
      <c r="UBT20" s="209"/>
      <c r="UBU20" s="209"/>
      <c r="UBV20" s="209"/>
      <c r="UBW20" s="209"/>
      <c r="UBX20" s="209"/>
      <c r="UBY20" s="209"/>
      <c r="UBZ20" s="209"/>
      <c r="UCA20" s="209"/>
      <c r="UCB20" s="209"/>
      <c r="UCC20" s="209"/>
      <c r="UCD20" s="209"/>
      <c r="UCE20" s="209"/>
      <c r="UCF20" s="209"/>
      <c r="UCG20" s="209"/>
      <c r="UCH20" s="209"/>
      <c r="UCI20" s="209"/>
      <c r="UCJ20" s="209"/>
      <c r="UCK20" s="209"/>
      <c r="UCL20" s="209"/>
      <c r="UCM20" s="209"/>
      <c r="UCN20" s="209"/>
      <c r="UCO20" s="209"/>
      <c r="UCP20" s="209"/>
      <c r="UCQ20" s="209"/>
      <c r="UCR20" s="209"/>
      <c r="UCS20" s="209"/>
      <c r="UCT20" s="209"/>
      <c r="UCU20" s="209"/>
      <c r="UCV20" s="209"/>
      <c r="UCW20" s="209"/>
      <c r="UCX20" s="209"/>
      <c r="UCY20" s="209"/>
      <c r="UCZ20" s="209"/>
      <c r="UDA20" s="209"/>
      <c r="UDB20" s="209"/>
      <c r="UDC20" s="209"/>
      <c r="UDD20" s="209"/>
      <c r="UDE20" s="209"/>
      <c r="UDF20" s="209"/>
      <c r="UDG20" s="209"/>
      <c r="UDH20" s="209"/>
      <c r="UDI20" s="209"/>
      <c r="UDJ20" s="209"/>
      <c r="UDK20" s="209"/>
      <c r="UDL20" s="209"/>
      <c r="UDM20" s="209"/>
      <c r="UDN20" s="209"/>
      <c r="UDO20" s="209"/>
      <c r="UDP20" s="209"/>
      <c r="UDQ20" s="209"/>
      <c r="UDR20" s="209"/>
      <c r="UDS20" s="209"/>
      <c r="UDT20" s="209"/>
      <c r="UDU20" s="209"/>
      <c r="UDV20" s="209"/>
      <c r="UDW20" s="209"/>
      <c r="UDX20" s="209"/>
      <c r="UDY20" s="209"/>
      <c r="UDZ20" s="209"/>
      <c r="UEA20" s="209"/>
      <c r="UEB20" s="209"/>
      <c r="UEC20" s="209"/>
      <c r="UED20" s="209"/>
      <c r="UEE20" s="209"/>
      <c r="UEF20" s="209"/>
      <c r="UEG20" s="209"/>
      <c r="UEH20" s="209"/>
      <c r="UEI20" s="209"/>
      <c r="UEJ20" s="209"/>
      <c r="UEK20" s="209"/>
      <c r="UEL20" s="209"/>
      <c r="UEM20" s="209"/>
      <c r="UEN20" s="209"/>
      <c r="UEO20" s="209"/>
      <c r="UEP20" s="209"/>
      <c r="UEQ20" s="209"/>
      <c r="UER20" s="209"/>
      <c r="UES20" s="209"/>
      <c r="UET20" s="209"/>
      <c r="UEU20" s="209"/>
      <c r="UEV20" s="209"/>
      <c r="UEW20" s="209"/>
      <c r="UEX20" s="209"/>
      <c r="UEY20" s="209"/>
      <c r="UEZ20" s="209"/>
      <c r="UFA20" s="209"/>
      <c r="UFB20" s="209"/>
      <c r="UFC20" s="209"/>
      <c r="UFD20" s="209"/>
      <c r="UFE20" s="209"/>
      <c r="UFF20" s="209"/>
      <c r="UFG20" s="209"/>
      <c r="UFH20" s="209"/>
      <c r="UFI20" s="209"/>
      <c r="UFJ20" s="209"/>
      <c r="UFK20" s="209"/>
      <c r="UFL20" s="209"/>
      <c r="UFM20" s="209"/>
      <c r="UFN20" s="209"/>
      <c r="UFO20" s="209"/>
      <c r="UFP20" s="209"/>
      <c r="UFQ20" s="209"/>
      <c r="UFR20" s="209"/>
      <c r="UFS20" s="209"/>
      <c r="UFT20" s="209"/>
      <c r="UFU20" s="209"/>
      <c r="UFV20" s="209"/>
      <c r="UFW20" s="209"/>
      <c r="UFX20" s="209"/>
      <c r="UFY20" s="209"/>
      <c r="UFZ20" s="209"/>
      <c r="UGA20" s="209"/>
      <c r="UGB20" s="209"/>
      <c r="UGC20" s="209"/>
      <c r="UGD20" s="209"/>
      <c r="UGE20" s="209"/>
      <c r="UGF20" s="209"/>
      <c r="UGG20" s="209"/>
      <c r="UGH20" s="209"/>
      <c r="UGI20" s="209"/>
      <c r="UGJ20" s="209"/>
      <c r="UGK20" s="209"/>
      <c r="UGL20" s="209"/>
      <c r="UGM20" s="209"/>
      <c r="UGN20" s="209"/>
      <c r="UGO20" s="209"/>
      <c r="UGP20" s="209"/>
      <c r="UGQ20" s="209"/>
      <c r="UGR20" s="209"/>
      <c r="UGS20" s="209"/>
      <c r="UGT20" s="209"/>
      <c r="UGU20" s="209"/>
      <c r="UGV20" s="209"/>
      <c r="UGW20" s="209"/>
      <c r="UGX20" s="209"/>
      <c r="UGY20" s="209"/>
      <c r="UGZ20" s="209"/>
      <c r="UHA20" s="209"/>
      <c r="UHB20" s="209"/>
      <c r="UHC20" s="209"/>
      <c r="UHD20" s="209"/>
      <c r="UHE20" s="209"/>
      <c r="UHF20" s="209"/>
      <c r="UHG20" s="209"/>
      <c r="UHH20" s="209"/>
      <c r="UHI20" s="209"/>
      <c r="UHJ20" s="209"/>
      <c r="UHK20" s="209"/>
      <c r="UHL20" s="209"/>
      <c r="UHM20" s="209"/>
      <c r="UHN20" s="209"/>
      <c r="UHO20" s="209"/>
      <c r="UHP20" s="209"/>
      <c r="UHQ20" s="209"/>
      <c r="UHR20" s="209"/>
      <c r="UHS20" s="209"/>
      <c r="UHT20" s="209"/>
      <c r="UHU20" s="209"/>
      <c r="UHV20" s="209"/>
      <c r="UHW20" s="209"/>
      <c r="UHX20" s="209"/>
      <c r="UHY20" s="209"/>
      <c r="UHZ20" s="209"/>
      <c r="UIA20" s="209"/>
      <c r="UIB20" s="209"/>
      <c r="UIC20" s="209"/>
      <c r="UID20" s="209"/>
      <c r="UIE20" s="209"/>
      <c r="UIF20" s="209"/>
      <c r="UIG20" s="209"/>
      <c r="UIH20" s="209"/>
      <c r="UII20" s="209"/>
      <c r="UIJ20" s="209"/>
      <c r="UIK20" s="209"/>
      <c r="UIL20" s="209"/>
      <c r="UIM20" s="209"/>
      <c r="UIN20" s="209"/>
      <c r="UIO20" s="209"/>
      <c r="UIP20" s="209"/>
      <c r="UIQ20" s="209"/>
      <c r="UIR20" s="209"/>
      <c r="UIS20" s="209"/>
      <c r="UIT20" s="209"/>
      <c r="UIU20" s="209"/>
      <c r="UIV20" s="209"/>
      <c r="UIW20" s="209"/>
      <c r="UIX20" s="209"/>
      <c r="UIY20" s="209"/>
      <c r="UIZ20" s="209"/>
      <c r="UJA20" s="209"/>
      <c r="UJB20" s="209"/>
      <c r="UJC20" s="209"/>
      <c r="UJD20" s="209"/>
      <c r="UJE20" s="209"/>
      <c r="UJF20" s="209"/>
      <c r="UJG20" s="209"/>
      <c r="UJH20" s="209"/>
      <c r="UJI20" s="209"/>
      <c r="UJJ20" s="209"/>
      <c r="UJK20" s="209"/>
      <c r="UJL20" s="209"/>
      <c r="UJM20" s="209"/>
      <c r="UJN20" s="209"/>
      <c r="UJO20" s="209"/>
      <c r="UJP20" s="209"/>
      <c r="UJQ20" s="209"/>
      <c r="UJR20" s="209"/>
      <c r="UJS20" s="209"/>
      <c r="UJT20" s="209"/>
      <c r="UJU20" s="209"/>
      <c r="UJV20" s="209"/>
      <c r="UJW20" s="209"/>
      <c r="UJX20" s="209"/>
      <c r="UJY20" s="209"/>
      <c r="UJZ20" s="209"/>
      <c r="UKA20" s="209"/>
      <c r="UKB20" s="209"/>
      <c r="UKC20" s="209"/>
      <c r="UKD20" s="209"/>
      <c r="UKE20" s="209"/>
      <c r="UKF20" s="209"/>
      <c r="UKG20" s="209"/>
      <c r="UKH20" s="209"/>
      <c r="UKI20" s="209"/>
      <c r="UKJ20" s="209"/>
      <c r="UKK20" s="209"/>
      <c r="UKL20" s="209"/>
      <c r="UKM20" s="209"/>
      <c r="UKN20" s="209"/>
      <c r="UKO20" s="209"/>
      <c r="UKP20" s="209"/>
      <c r="UKQ20" s="209"/>
      <c r="UKR20" s="209"/>
      <c r="UKS20" s="209"/>
      <c r="UKT20" s="209"/>
      <c r="UKU20" s="209"/>
      <c r="UKV20" s="209"/>
      <c r="UKW20" s="209"/>
      <c r="UKX20" s="209"/>
      <c r="UKY20" s="209"/>
      <c r="UKZ20" s="209"/>
      <c r="ULA20" s="209"/>
      <c r="ULB20" s="209"/>
      <c r="ULC20" s="209"/>
      <c r="ULD20" s="209"/>
      <c r="ULE20" s="209"/>
      <c r="ULF20" s="209"/>
      <c r="ULG20" s="209"/>
      <c r="ULH20" s="209"/>
      <c r="ULI20" s="209"/>
      <c r="ULJ20" s="209"/>
      <c r="ULK20" s="209"/>
      <c r="ULL20" s="209"/>
      <c r="ULM20" s="209"/>
      <c r="ULN20" s="209"/>
      <c r="ULO20" s="209"/>
      <c r="ULP20" s="209"/>
      <c r="ULQ20" s="209"/>
      <c r="ULR20" s="209"/>
      <c r="ULS20" s="209"/>
      <c r="ULT20" s="209"/>
      <c r="ULU20" s="209"/>
      <c r="ULV20" s="209"/>
      <c r="ULW20" s="209"/>
      <c r="ULX20" s="209"/>
      <c r="ULY20" s="209"/>
      <c r="ULZ20" s="209"/>
      <c r="UMA20" s="209"/>
      <c r="UMB20" s="209"/>
      <c r="UMC20" s="209"/>
      <c r="UMD20" s="209"/>
      <c r="UME20" s="209"/>
      <c r="UMF20" s="209"/>
      <c r="UMG20" s="209"/>
      <c r="UMH20" s="209"/>
      <c r="UMI20" s="209"/>
      <c r="UMJ20" s="209"/>
      <c r="UMK20" s="209"/>
      <c r="UML20" s="209"/>
      <c r="UMM20" s="209"/>
      <c r="UMN20" s="209"/>
      <c r="UMO20" s="209"/>
      <c r="UMP20" s="209"/>
      <c r="UMQ20" s="209"/>
      <c r="UMR20" s="209"/>
      <c r="UMS20" s="209"/>
      <c r="UMT20" s="209"/>
      <c r="UMU20" s="209"/>
      <c r="UMV20" s="209"/>
      <c r="UMW20" s="209"/>
      <c r="UMX20" s="209"/>
      <c r="UMY20" s="209"/>
      <c r="UMZ20" s="209"/>
      <c r="UNA20" s="209"/>
      <c r="UNB20" s="209"/>
      <c r="UNC20" s="209"/>
      <c r="UND20" s="209"/>
      <c r="UNE20" s="209"/>
      <c r="UNF20" s="209"/>
      <c r="UNG20" s="209"/>
      <c r="UNH20" s="209"/>
      <c r="UNI20" s="209"/>
      <c r="UNJ20" s="209"/>
      <c r="UNK20" s="209"/>
      <c r="UNL20" s="209"/>
      <c r="UNM20" s="209"/>
      <c r="UNN20" s="209"/>
      <c r="UNO20" s="209"/>
      <c r="UNP20" s="209"/>
      <c r="UNQ20" s="209"/>
      <c r="UNR20" s="209"/>
      <c r="UNS20" s="209"/>
      <c r="UNT20" s="209"/>
      <c r="UNU20" s="209"/>
      <c r="UNV20" s="209"/>
      <c r="UNW20" s="209"/>
      <c r="UNX20" s="209"/>
      <c r="UNY20" s="209"/>
      <c r="UNZ20" s="209"/>
      <c r="UOA20" s="209"/>
      <c r="UOB20" s="209"/>
      <c r="UOC20" s="209"/>
      <c r="UOD20" s="209"/>
      <c r="UOE20" s="209"/>
      <c r="UOF20" s="209"/>
      <c r="UOG20" s="209"/>
      <c r="UOH20" s="209"/>
      <c r="UOI20" s="209"/>
      <c r="UOJ20" s="209"/>
      <c r="UOK20" s="209"/>
      <c r="UOL20" s="209"/>
      <c r="UOM20" s="209"/>
      <c r="UON20" s="209"/>
      <c r="UOO20" s="209"/>
      <c r="UOP20" s="209"/>
      <c r="UOQ20" s="209"/>
      <c r="UOR20" s="209"/>
      <c r="UOS20" s="209"/>
      <c r="UOT20" s="209"/>
      <c r="UOU20" s="209"/>
      <c r="UOV20" s="209"/>
      <c r="UOW20" s="209"/>
      <c r="UOX20" s="209"/>
      <c r="UOY20" s="209"/>
      <c r="UOZ20" s="209"/>
      <c r="UPA20" s="209"/>
      <c r="UPB20" s="209"/>
      <c r="UPC20" s="209"/>
      <c r="UPD20" s="209"/>
      <c r="UPE20" s="209"/>
      <c r="UPF20" s="209"/>
      <c r="UPG20" s="209"/>
      <c r="UPH20" s="209"/>
      <c r="UPI20" s="209"/>
      <c r="UPJ20" s="209"/>
      <c r="UPK20" s="209"/>
      <c r="UPL20" s="209"/>
      <c r="UPM20" s="209"/>
      <c r="UPN20" s="209"/>
      <c r="UPO20" s="209"/>
      <c r="UPP20" s="209"/>
      <c r="UPQ20" s="209"/>
      <c r="UPR20" s="209"/>
      <c r="UPS20" s="209"/>
      <c r="UPT20" s="209"/>
      <c r="UPU20" s="209"/>
      <c r="UPV20" s="209"/>
      <c r="UPW20" s="209"/>
      <c r="UPX20" s="209"/>
      <c r="UPY20" s="209"/>
      <c r="UPZ20" s="209"/>
      <c r="UQA20" s="209"/>
      <c r="UQB20" s="209"/>
      <c r="UQC20" s="209"/>
      <c r="UQD20" s="209"/>
      <c r="UQE20" s="209"/>
      <c r="UQF20" s="209"/>
      <c r="UQG20" s="209"/>
      <c r="UQH20" s="209"/>
      <c r="UQI20" s="209"/>
      <c r="UQJ20" s="209"/>
      <c r="UQK20" s="209"/>
      <c r="UQL20" s="209"/>
      <c r="UQM20" s="209"/>
      <c r="UQN20" s="209"/>
      <c r="UQO20" s="209"/>
      <c r="UQP20" s="209"/>
      <c r="UQQ20" s="209"/>
      <c r="UQR20" s="209"/>
      <c r="UQS20" s="209"/>
      <c r="UQT20" s="209"/>
      <c r="UQU20" s="209"/>
      <c r="UQV20" s="209"/>
      <c r="UQW20" s="209"/>
      <c r="UQX20" s="209"/>
      <c r="UQY20" s="209"/>
      <c r="UQZ20" s="209"/>
      <c r="URA20" s="209"/>
      <c r="URB20" s="209"/>
      <c r="URC20" s="209"/>
      <c r="URD20" s="209"/>
      <c r="URE20" s="209"/>
      <c r="URF20" s="209"/>
      <c r="URG20" s="209"/>
      <c r="URH20" s="209"/>
      <c r="URI20" s="209"/>
      <c r="URJ20" s="209"/>
      <c r="URK20" s="209"/>
      <c r="URL20" s="209"/>
      <c r="URM20" s="209"/>
      <c r="URN20" s="209"/>
      <c r="URO20" s="209"/>
      <c r="URP20" s="209"/>
      <c r="URQ20" s="209"/>
      <c r="URR20" s="209"/>
      <c r="URS20" s="209"/>
      <c r="URT20" s="209"/>
      <c r="URU20" s="209"/>
      <c r="URV20" s="209"/>
      <c r="URW20" s="209"/>
      <c r="URX20" s="209"/>
      <c r="URY20" s="209"/>
      <c r="URZ20" s="209"/>
      <c r="USA20" s="209"/>
      <c r="USB20" s="209"/>
      <c r="USC20" s="209"/>
      <c r="USD20" s="209"/>
      <c r="USE20" s="209"/>
      <c r="USF20" s="209"/>
      <c r="USG20" s="209"/>
      <c r="USH20" s="209"/>
      <c r="USI20" s="209"/>
      <c r="USJ20" s="209"/>
      <c r="USK20" s="209"/>
      <c r="USL20" s="209"/>
      <c r="USM20" s="209"/>
      <c r="USN20" s="209"/>
      <c r="USO20" s="209"/>
      <c r="USP20" s="209"/>
      <c r="USQ20" s="209"/>
      <c r="USR20" s="209"/>
      <c r="USS20" s="209"/>
      <c r="UST20" s="209"/>
      <c r="USU20" s="209"/>
      <c r="USV20" s="209"/>
      <c r="USW20" s="209"/>
      <c r="USX20" s="209"/>
      <c r="USY20" s="209"/>
      <c r="USZ20" s="209"/>
      <c r="UTA20" s="209"/>
      <c r="UTB20" s="209"/>
      <c r="UTC20" s="209"/>
      <c r="UTD20" s="209"/>
      <c r="UTE20" s="209"/>
      <c r="UTF20" s="209"/>
      <c r="UTG20" s="209"/>
      <c r="UTH20" s="209"/>
      <c r="UTI20" s="209"/>
      <c r="UTJ20" s="209"/>
      <c r="UTK20" s="209"/>
      <c r="UTL20" s="209"/>
      <c r="UTM20" s="209"/>
      <c r="UTN20" s="209"/>
      <c r="UTO20" s="209"/>
      <c r="UTP20" s="209"/>
      <c r="UTQ20" s="209"/>
      <c r="UTR20" s="209"/>
      <c r="UTS20" s="209"/>
      <c r="UTT20" s="209"/>
      <c r="UTU20" s="209"/>
      <c r="UTV20" s="209"/>
      <c r="UTW20" s="209"/>
      <c r="UTX20" s="209"/>
      <c r="UTY20" s="209"/>
      <c r="UTZ20" s="209"/>
      <c r="UUA20" s="209"/>
      <c r="UUB20" s="209"/>
      <c r="UUC20" s="209"/>
      <c r="UUD20" s="209"/>
      <c r="UUE20" s="209"/>
      <c r="UUF20" s="209"/>
      <c r="UUG20" s="209"/>
      <c r="UUH20" s="209"/>
      <c r="UUI20" s="209"/>
      <c r="UUJ20" s="209"/>
      <c r="UUK20" s="209"/>
      <c r="UUL20" s="209"/>
      <c r="UUM20" s="209"/>
      <c r="UUN20" s="209"/>
      <c r="UUO20" s="209"/>
      <c r="UUP20" s="209"/>
      <c r="UUQ20" s="209"/>
      <c r="UUR20" s="209"/>
      <c r="UUS20" s="209"/>
      <c r="UUT20" s="209"/>
      <c r="UUU20" s="209"/>
      <c r="UUV20" s="209"/>
      <c r="UUW20" s="209"/>
      <c r="UUX20" s="209"/>
      <c r="UUY20" s="209"/>
      <c r="UUZ20" s="209"/>
      <c r="UVA20" s="209"/>
      <c r="UVB20" s="209"/>
      <c r="UVC20" s="209"/>
      <c r="UVD20" s="209"/>
      <c r="UVE20" s="209"/>
      <c r="UVF20" s="209"/>
      <c r="UVG20" s="209"/>
      <c r="UVH20" s="209"/>
      <c r="UVI20" s="209"/>
      <c r="UVJ20" s="209"/>
      <c r="UVK20" s="209"/>
      <c r="UVL20" s="209"/>
      <c r="UVM20" s="209"/>
      <c r="UVN20" s="209"/>
      <c r="UVO20" s="209"/>
      <c r="UVP20" s="209"/>
      <c r="UVQ20" s="209"/>
      <c r="UVR20" s="209"/>
      <c r="UVS20" s="209"/>
      <c r="UVT20" s="209"/>
      <c r="UVU20" s="209"/>
      <c r="UVV20" s="209"/>
      <c r="UVW20" s="209"/>
      <c r="UVX20" s="209"/>
      <c r="UVY20" s="209"/>
      <c r="UVZ20" s="209"/>
      <c r="UWA20" s="209"/>
      <c r="UWB20" s="209"/>
      <c r="UWC20" s="209"/>
      <c r="UWD20" s="209"/>
      <c r="UWE20" s="209"/>
      <c r="UWF20" s="209"/>
      <c r="UWG20" s="209"/>
      <c r="UWH20" s="209"/>
      <c r="UWI20" s="209"/>
      <c r="UWJ20" s="209"/>
      <c r="UWK20" s="209"/>
      <c r="UWL20" s="209"/>
      <c r="UWM20" s="209"/>
      <c r="UWN20" s="209"/>
      <c r="UWO20" s="209"/>
      <c r="UWP20" s="209"/>
      <c r="UWQ20" s="209"/>
      <c r="UWR20" s="209"/>
      <c r="UWS20" s="209"/>
      <c r="UWT20" s="209"/>
      <c r="UWU20" s="209"/>
      <c r="UWV20" s="209"/>
      <c r="UWW20" s="209"/>
      <c r="UWX20" s="209"/>
      <c r="UWY20" s="209"/>
      <c r="UWZ20" s="209"/>
      <c r="UXA20" s="209"/>
      <c r="UXB20" s="209"/>
      <c r="UXC20" s="209"/>
      <c r="UXD20" s="209"/>
      <c r="UXE20" s="209"/>
      <c r="UXF20" s="209"/>
      <c r="UXG20" s="209"/>
      <c r="UXH20" s="209"/>
      <c r="UXI20" s="209"/>
      <c r="UXJ20" s="209"/>
      <c r="UXK20" s="209"/>
      <c r="UXL20" s="209"/>
      <c r="UXM20" s="209"/>
      <c r="UXN20" s="209"/>
      <c r="UXO20" s="209"/>
      <c r="UXP20" s="209"/>
      <c r="UXQ20" s="209"/>
      <c r="UXR20" s="209"/>
      <c r="UXS20" s="209"/>
      <c r="UXT20" s="209"/>
      <c r="UXU20" s="209"/>
      <c r="UXV20" s="209"/>
      <c r="UXW20" s="209"/>
      <c r="UXX20" s="209"/>
      <c r="UXY20" s="209"/>
      <c r="UXZ20" s="209"/>
      <c r="UYA20" s="209"/>
      <c r="UYB20" s="209"/>
      <c r="UYC20" s="209"/>
      <c r="UYD20" s="209"/>
      <c r="UYE20" s="209"/>
      <c r="UYF20" s="209"/>
      <c r="UYG20" s="209"/>
      <c r="UYH20" s="209"/>
      <c r="UYI20" s="209"/>
      <c r="UYJ20" s="209"/>
      <c r="UYK20" s="209"/>
      <c r="UYL20" s="209"/>
      <c r="UYM20" s="209"/>
      <c r="UYN20" s="209"/>
      <c r="UYO20" s="209"/>
      <c r="UYP20" s="209"/>
      <c r="UYQ20" s="209"/>
      <c r="UYR20" s="209"/>
      <c r="UYS20" s="209"/>
      <c r="UYT20" s="209"/>
      <c r="UYU20" s="209"/>
      <c r="UYV20" s="209"/>
      <c r="UYW20" s="209"/>
      <c r="UYX20" s="209"/>
      <c r="UYY20" s="209"/>
      <c r="UYZ20" s="209"/>
      <c r="UZA20" s="209"/>
      <c r="UZB20" s="209"/>
      <c r="UZC20" s="209"/>
      <c r="UZD20" s="209"/>
      <c r="UZE20" s="209"/>
      <c r="UZF20" s="209"/>
      <c r="UZG20" s="209"/>
      <c r="UZH20" s="209"/>
      <c r="UZI20" s="209"/>
      <c r="UZJ20" s="209"/>
      <c r="UZK20" s="209"/>
      <c r="UZL20" s="209"/>
      <c r="UZM20" s="209"/>
      <c r="UZN20" s="209"/>
      <c r="UZO20" s="209"/>
      <c r="UZP20" s="209"/>
      <c r="UZQ20" s="209"/>
      <c r="UZR20" s="209"/>
      <c r="UZS20" s="209"/>
      <c r="UZT20" s="209"/>
      <c r="UZU20" s="209"/>
      <c r="UZV20" s="209"/>
      <c r="UZW20" s="209"/>
      <c r="UZX20" s="209"/>
      <c r="UZY20" s="209"/>
      <c r="UZZ20" s="209"/>
      <c r="VAA20" s="209"/>
      <c r="VAB20" s="209"/>
      <c r="VAC20" s="209"/>
      <c r="VAD20" s="209"/>
      <c r="VAE20" s="209"/>
      <c r="VAF20" s="209"/>
      <c r="VAG20" s="209"/>
      <c r="VAH20" s="209"/>
      <c r="VAI20" s="209"/>
      <c r="VAJ20" s="209"/>
      <c r="VAK20" s="209"/>
      <c r="VAL20" s="209"/>
      <c r="VAM20" s="209"/>
      <c r="VAN20" s="209"/>
      <c r="VAO20" s="209"/>
      <c r="VAP20" s="209"/>
      <c r="VAQ20" s="209"/>
      <c r="VAR20" s="209"/>
      <c r="VAS20" s="209"/>
      <c r="VAT20" s="209"/>
      <c r="VAU20" s="209"/>
      <c r="VAV20" s="209"/>
      <c r="VAW20" s="209"/>
      <c r="VAX20" s="209"/>
      <c r="VAY20" s="209"/>
      <c r="VAZ20" s="209"/>
      <c r="VBA20" s="209"/>
      <c r="VBB20" s="209"/>
      <c r="VBC20" s="209"/>
      <c r="VBD20" s="209"/>
      <c r="VBE20" s="209"/>
      <c r="VBF20" s="209"/>
      <c r="VBG20" s="209"/>
      <c r="VBH20" s="209"/>
      <c r="VBI20" s="209"/>
      <c r="VBJ20" s="209"/>
      <c r="VBK20" s="209"/>
      <c r="VBL20" s="209"/>
      <c r="VBM20" s="209"/>
      <c r="VBN20" s="209"/>
      <c r="VBO20" s="209"/>
      <c r="VBP20" s="209"/>
      <c r="VBQ20" s="209"/>
      <c r="VBR20" s="209"/>
      <c r="VBS20" s="209"/>
      <c r="VBT20" s="209"/>
      <c r="VBU20" s="209"/>
      <c r="VBV20" s="209"/>
      <c r="VBW20" s="209"/>
      <c r="VBX20" s="209"/>
      <c r="VBY20" s="209"/>
      <c r="VBZ20" s="209"/>
      <c r="VCA20" s="209"/>
      <c r="VCB20" s="209"/>
      <c r="VCC20" s="209"/>
      <c r="VCD20" s="209"/>
      <c r="VCE20" s="209"/>
      <c r="VCF20" s="209"/>
      <c r="VCG20" s="209"/>
      <c r="VCH20" s="209"/>
      <c r="VCI20" s="209"/>
      <c r="VCJ20" s="209"/>
      <c r="VCK20" s="209"/>
      <c r="VCL20" s="209"/>
      <c r="VCM20" s="209"/>
      <c r="VCN20" s="209"/>
      <c r="VCO20" s="209"/>
      <c r="VCP20" s="209"/>
      <c r="VCQ20" s="209"/>
      <c r="VCR20" s="209"/>
      <c r="VCS20" s="209"/>
      <c r="VCT20" s="209"/>
      <c r="VCU20" s="209"/>
      <c r="VCV20" s="209"/>
      <c r="VCW20" s="209"/>
      <c r="VCX20" s="209"/>
      <c r="VCY20" s="209"/>
      <c r="VCZ20" s="209"/>
      <c r="VDA20" s="209"/>
      <c r="VDB20" s="209"/>
      <c r="VDC20" s="209"/>
      <c r="VDD20" s="209"/>
      <c r="VDE20" s="209"/>
      <c r="VDF20" s="209"/>
      <c r="VDG20" s="209"/>
      <c r="VDH20" s="209"/>
      <c r="VDI20" s="209"/>
      <c r="VDJ20" s="209"/>
      <c r="VDK20" s="209"/>
      <c r="VDL20" s="209"/>
      <c r="VDM20" s="209"/>
      <c r="VDN20" s="209"/>
      <c r="VDO20" s="209"/>
      <c r="VDP20" s="209"/>
      <c r="VDQ20" s="209"/>
      <c r="VDR20" s="209"/>
      <c r="VDS20" s="209"/>
      <c r="VDT20" s="209"/>
      <c r="VDU20" s="209"/>
      <c r="VDV20" s="209"/>
      <c r="VDW20" s="209"/>
      <c r="VDX20" s="209"/>
      <c r="VDY20" s="209"/>
      <c r="VDZ20" s="209"/>
      <c r="VEA20" s="209"/>
      <c r="VEB20" s="209"/>
      <c r="VEC20" s="209"/>
      <c r="VED20" s="209"/>
      <c r="VEE20" s="209"/>
      <c r="VEF20" s="209"/>
      <c r="VEG20" s="209"/>
      <c r="VEH20" s="209"/>
      <c r="VEI20" s="209"/>
      <c r="VEJ20" s="209"/>
      <c r="VEK20" s="209"/>
      <c r="VEL20" s="209"/>
      <c r="VEM20" s="209"/>
      <c r="VEN20" s="209"/>
      <c r="VEO20" s="209"/>
      <c r="VEP20" s="209"/>
      <c r="VEQ20" s="209"/>
      <c r="VER20" s="209"/>
      <c r="VES20" s="209"/>
      <c r="VET20" s="209"/>
      <c r="VEU20" s="209"/>
      <c r="VEV20" s="209"/>
      <c r="VEW20" s="209"/>
      <c r="VEX20" s="209"/>
      <c r="VEY20" s="209"/>
      <c r="VEZ20" s="209"/>
      <c r="VFA20" s="209"/>
      <c r="VFB20" s="209"/>
      <c r="VFC20" s="209"/>
      <c r="VFD20" s="209"/>
      <c r="VFE20" s="209"/>
      <c r="VFF20" s="209"/>
      <c r="VFG20" s="209"/>
      <c r="VFH20" s="209"/>
      <c r="VFI20" s="209"/>
      <c r="VFJ20" s="209"/>
      <c r="VFK20" s="209"/>
      <c r="VFL20" s="209"/>
      <c r="VFM20" s="209"/>
      <c r="VFN20" s="209"/>
      <c r="VFO20" s="209"/>
      <c r="VFP20" s="209"/>
      <c r="VFQ20" s="209"/>
      <c r="VFR20" s="209"/>
      <c r="VFS20" s="209"/>
      <c r="VFT20" s="209"/>
      <c r="VFU20" s="209"/>
      <c r="VFV20" s="209"/>
      <c r="VFW20" s="209"/>
      <c r="VFX20" s="209"/>
      <c r="VFY20" s="209"/>
      <c r="VFZ20" s="209"/>
      <c r="VGA20" s="209"/>
      <c r="VGB20" s="209"/>
      <c r="VGC20" s="209"/>
      <c r="VGD20" s="209"/>
      <c r="VGE20" s="209"/>
      <c r="VGF20" s="209"/>
      <c r="VGG20" s="209"/>
      <c r="VGH20" s="209"/>
      <c r="VGI20" s="209"/>
      <c r="VGJ20" s="209"/>
      <c r="VGK20" s="209"/>
      <c r="VGL20" s="209"/>
      <c r="VGM20" s="209"/>
      <c r="VGN20" s="209"/>
      <c r="VGO20" s="209"/>
      <c r="VGP20" s="209"/>
      <c r="VGQ20" s="209"/>
      <c r="VGR20" s="209"/>
      <c r="VGS20" s="209"/>
      <c r="VGT20" s="209"/>
      <c r="VGU20" s="209"/>
      <c r="VGV20" s="209"/>
      <c r="VGW20" s="209"/>
      <c r="VGX20" s="209"/>
      <c r="VGY20" s="209"/>
      <c r="VGZ20" s="209"/>
      <c r="VHA20" s="209"/>
      <c r="VHB20" s="209"/>
      <c r="VHC20" s="209"/>
      <c r="VHD20" s="209"/>
      <c r="VHE20" s="209"/>
      <c r="VHF20" s="209"/>
      <c r="VHG20" s="209"/>
      <c r="VHH20" s="209"/>
      <c r="VHI20" s="209"/>
      <c r="VHJ20" s="209"/>
      <c r="VHK20" s="209"/>
      <c r="VHL20" s="209"/>
      <c r="VHM20" s="209"/>
      <c r="VHN20" s="209"/>
      <c r="VHO20" s="209"/>
      <c r="VHP20" s="209"/>
      <c r="VHQ20" s="209"/>
      <c r="VHR20" s="209"/>
      <c r="VHS20" s="209"/>
      <c r="VHT20" s="209"/>
      <c r="VHU20" s="209"/>
      <c r="VHV20" s="209"/>
      <c r="VHW20" s="209"/>
      <c r="VHX20" s="209"/>
      <c r="VHY20" s="209"/>
      <c r="VHZ20" s="209"/>
      <c r="VIA20" s="209"/>
      <c r="VIB20" s="209"/>
      <c r="VIC20" s="209"/>
      <c r="VID20" s="209"/>
      <c r="VIE20" s="209"/>
      <c r="VIF20" s="209"/>
      <c r="VIG20" s="209"/>
      <c r="VIH20" s="209"/>
      <c r="VII20" s="209"/>
      <c r="VIJ20" s="209"/>
      <c r="VIK20" s="209"/>
      <c r="VIL20" s="209"/>
      <c r="VIM20" s="209"/>
      <c r="VIN20" s="209"/>
      <c r="VIO20" s="209"/>
      <c r="VIP20" s="209"/>
      <c r="VIQ20" s="209"/>
      <c r="VIR20" s="209"/>
      <c r="VIS20" s="209"/>
      <c r="VIT20" s="209"/>
      <c r="VIU20" s="209"/>
      <c r="VIV20" s="209"/>
      <c r="VIW20" s="209"/>
      <c r="VIX20" s="209"/>
      <c r="VIY20" s="209"/>
      <c r="VIZ20" s="209"/>
      <c r="VJA20" s="209"/>
      <c r="VJB20" s="209"/>
      <c r="VJC20" s="209"/>
      <c r="VJD20" s="209"/>
      <c r="VJE20" s="209"/>
      <c r="VJF20" s="209"/>
      <c r="VJG20" s="209"/>
      <c r="VJH20" s="209"/>
      <c r="VJI20" s="209"/>
      <c r="VJJ20" s="209"/>
      <c r="VJK20" s="209"/>
      <c r="VJL20" s="209"/>
      <c r="VJM20" s="209"/>
      <c r="VJN20" s="209"/>
      <c r="VJO20" s="209"/>
      <c r="VJP20" s="209"/>
      <c r="VJQ20" s="209"/>
      <c r="VJR20" s="209"/>
      <c r="VJS20" s="209"/>
      <c r="VJT20" s="209"/>
      <c r="VJU20" s="209"/>
      <c r="VJV20" s="209"/>
      <c r="VJW20" s="209"/>
      <c r="VJX20" s="209"/>
      <c r="VJY20" s="209"/>
      <c r="VJZ20" s="209"/>
      <c r="VKA20" s="209"/>
      <c r="VKB20" s="209"/>
      <c r="VKC20" s="209"/>
      <c r="VKD20" s="209"/>
      <c r="VKE20" s="209"/>
      <c r="VKF20" s="209"/>
      <c r="VKG20" s="209"/>
      <c r="VKH20" s="209"/>
      <c r="VKI20" s="209"/>
      <c r="VKJ20" s="209"/>
      <c r="VKK20" s="209"/>
      <c r="VKL20" s="209"/>
      <c r="VKM20" s="209"/>
      <c r="VKN20" s="209"/>
      <c r="VKO20" s="209"/>
      <c r="VKP20" s="209"/>
      <c r="VKQ20" s="209"/>
      <c r="VKR20" s="209"/>
      <c r="VKS20" s="209"/>
      <c r="VKT20" s="209"/>
      <c r="VKU20" s="209"/>
      <c r="VKV20" s="209"/>
      <c r="VKW20" s="209"/>
      <c r="VKX20" s="209"/>
      <c r="VKY20" s="209"/>
      <c r="VKZ20" s="209"/>
      <c r="VLA20" s="209"/>
      <c r="VLB20" s="209"/>
      <c r="VLC20" s="209"/>
      <c r="VLD20" s="209"/>
      <c r="VLE20" s="209"/>
      <c r="VLF20" s="209"/>
      <c r="VLG20" s="209"/>
      <c r="VLH20" s="209"/>
      <c r="VLI20" s="209"/>
      <c r="VLJ20" s="209"/>
      <c r="VLK20" s="209"/>
      <c r="VLL20" s="209"/>
      <c r="VLM20" s="209"/>
      <c r="VLN20" s="209"/>
      <c r="VLO20" s="209"/>
      <c r="VLP20" s="209"/>
      <c r="VLQ20" s="209"/>
      <c r="VLR20" s="209"/>
      <c r="VLS20" s="209"/>
      <c r="VLT20" s="209"/>
      <c r="VLU20" s="209"/>
      <c r="VLV20" s="209"/>
      <c r="VLW20" s="209"/>
      <c r="VLX20" s="209"/>
      <c r="VLY20" s="209"/>
      <c r="VLZ20" s="209"/>
      <c r="VMA20" s="209"/>
      <c r="VMB20" s="209"/>
      <c r="VMC20" s="209"/>
      <c r="VMD20" s="209"/>
      <c r="VME20" s="209"/>
      <c r="VMF20" s="209"/>
      <c r="VMG20" s="209"/>
      <c r="VMH20" s="209"/>
      <c r="VMI20" s="209"/>
      <c r="VMJ20" s="209"/>
      <c r="VMK20" s="209"/>
      <c r="VML20" s="209"/>
      <c r="VMM20" s="209"/>
      <c r="VMN20" s="209"/>
      <c r="VMO20" s="209"/>
      <c r="VMP20" s="209"/>
      <c r="VMQ20" s="209"/>
      <c r="VMR20" s="209"/>
      <c r="VMS20" s="209"/>
      <c r="VMT20" s="209"/>
      <c r="VMU20" s="209"/>
      <c r="VMV20" s="209"/>
      <c r="VMW20" s="209"/>
      <c r="VMX20" s="209"/>
      <c r="VMY20" s="209"/>
      <c r="VMZ20" s="209"/>
      <c r="VNA20" s="209"/>
      <c r="VNB20" s="209"/>
      <c r="VNC20" s="209"/>
      <c r="VND20" s="209"/>
      <c r="VNE20" s="209"/>
      <c r="VNF20" s="209"/>
      <c r="VNG20" s="209"/>
      <c r="VNH20" s="209"/>
      <c r="VNI20" s="209"/>
      <c r="VNJ20" s="209"/>
      <c r="VNK20" s="209"/>
      <c r="VNL20" s="209"/>
      <c r="VNM20" s="209"/>
      <c r="VNN20" s="209"/>
      <c r="VNO20" s="209"/>
      <c r="VNP20" s="209"/>
      <c r="VNQ20" s="209"/>
      <c r="VNR20" s="209"/>
      <c r="VNS20" s="209"/>
      <c r="VNT20" s="209"/>
      <c r="VNU20" s="209"/>
      <c r="VNV20" s="209"/>
      <c r="VNW20" s="209"/>
      <c r="VNX20" s="209"/>
      <c r="VNY20" s="209"/>
      <c r="VNZ20" s="209"/>
      <c r="VOA20" s="209"/>
      <c r="VOB20" s="209"/>
      <c r="VOC20" s="209"/>
      <c r="VOD20" s="209"/>
      <c r="VOE20" s="209"/>
      <c r="VOF20" s="209"/>
      <c r="VOG20" s="209"/>
      <c r="VOH20" s="209"/>
      <c r="VOI20" s="209"/>
      <c r="VOJ20" s="209"/>
      <c r="VOK20" s="209"/>
      <c r="VOL20" s="209"/>
      <c r="VOM20" s="209"/>
      <c r="VON20" s="209"/>
      <c r="VOO20" s="209"/>
      <c r="VOP20" s="209"/>
      <c r="VOQ20" s="209"/>
      <c r="VOR20" s="209"/>
      <c r="VOS20" s="209"/>
      <c r="VOT20" s="209"/>
      <c r="VOU20" s="209"/>
      <c r="VOV20" s="209"/>
      <c r="VOW20" s="209"/>
      <c r="VOX20" s="209"/>
      <c r="VOY20" s="209"/>
      <c r="VOZ20" s="209"/>
      <c r="VPA20" s="209"/>
      <c r="VPB20" s="209"/>
      <c r="VPC20" s="209"/>
      <c r="VPD20" s="209"/>
      <c r="VPE20" s="209"/>
      <c r="VPF20" s="209"/>
      <c r="VPG20" s="209"/>
      <c r="VPH20" s="209"/>
      <c r="VPI20" s="209"/>
      <c r="VPJ20" s="209"/>
      <c r="VPK20" s="209"/>
      <c r="VPL20" s="209"/>
      <c r="VPM20" s="209"/>
      <c r="VPN20" s="209"/>
      <c r="VPO20" s="209"/>
      <c r="VPP20" s="209"/>
      <c r="VPQ20" s="209"/>
      <c r="VPR20" s="209"/>
      <c r="VPS20" s="209"/>
      <c r="VPT20" s="209"/>
      <c r="VPU20" s="209"/>
      <c r="VPV20" s="209"/>
      <c r="VPW20" s="209"/>
      <c r="VPX20" s="209"/>
      <c r="VPY20" s="209"/>
      <c r="VPZ20" s="209"/>
      <c r="VQA20" s="209"/>
      <c r="VQB20" s="209"/>
      <c r="VQC20" s="209"/>
      <c r="VQD20" s="209"/>
      <c r="VQE20" s="209"/>
      <c r="VQF20" s="209"/>
      <c r="VQG20" s="209"/>
      <c r="VQH20" s="209"/>
      <c r="VQI20" s="209"/>
      <c r="VQJ20" s="209"/>
      <c r="VQK20" s="209"/>
      <c r="VQL20" s="209"/>
      <c r="VQM20" s="209"/>
      <c r="VQN20" s="209"/>
      <c r="VQO20" s="209"/>
      <c r="VQP20" s="209"/>
      <c r="VQQ20" s="209"/>
      <c r="VQR20" s="209"/>
      <c r="VQS20" s="209"/>
      <c r="VQT20" s="209"/>
      <c r="VQU20" s="209"/>
      <c r="VQV20" s="209"/>
      <c r="VQW20" s="209"/>
      <c r="VQX20" s="209"/>
      <c r="VQY20" s="209"/>
      <c r="VQZ20" s="209"/>
      <c r="VRA20" s="209"/>
      <c r="VRB20" s="209"/>
      <c r="VRC20" s="209"/>
      <c r="VRD20" s="209"/>
      <c r="VRE20" s="209"/>
      <c r="VRF20" s="209"/>
      <c r="VRG20" s="209"/>
      <c r="VRH20" s="209"/>
      <c r="VRI20" s="209"/>
      <c r="VRJ20" s="209"/>
      <c r="VRK20" s="209"/>
      <c r="VRL20" s="209"/>
      <c r="VRM20" s="209"/>
      <c r="VRN20" s="209"/>
      <c r="VRO20" s="209"/>
      <c r="VRP20" s="209"/>
      <c r="VRQ20" s="209"/>
      <c r="VRR20" s="209"/>
      <c r="VRS20" s="209"/>
      <c r="VRT20" s="209"/>
      <c r="VRU20" s="209"/>
      <c r="VRV20" s="209"/>
      <c r="VRW20" s="209"/>
      <c r="VRX20" s="209"/>
      <c r="VRY20" s="209"/>
      <c r="VRZ20" s="209"/>
      <c r="VSA20" s="209"/>
      <c r="VSB20" s="209"/>
      <c r="VSC20" s="209"/>
      <c r="VSD20" s="209"/>
      <c r="VSE20" s="209"/>
      <c r="VSF20" s="209"/>
      <c r="VSG20" s="209"/>
      <c r="VSH20" s="209"/>
      <c r="VSI20" s="209"/>
      <c r="VSJ20" s="209"/>
      <c r="VSK20" s="209"/>
      <c r="VSL20" s="209"/>
      <c r="VSM20" s="209"/>
      <c r="VSN20" s="209"/>
      <c r="VSO20" s="209"/>
      <c r="VSP20" s="209"/>
      <c r="VSQ20" s="209"/>
      <c r="VSR20" s="209"/>
      <c r="VSS20" s="209"/>
      <c r="VST20" s="209"/>
      <c r="VSU20" s="209"/>
      <c r="VSV20" s="209"/>
      <c r="VSW20" s="209"/>
      <c r="VSX20" s="209"/>
      <c r="VSY20" s="209"/>
      <c r="VSZ20" s="209"/>
      <c r="VTA20" s="209"/>
      <c r="VTB20" s="209"/>
      <c r="VTC20" s="209"/>
      <c r="VTD20" s="209"/>
      <c r="VTE20" s="209"/>
      <c r="VTF20" s="209"/>
      <c r="VTG20" s="209"/>
      <c r="VTH20" s="209"/>
      <c r="VTI20" s="209"/>
      <c r="VTJ20" s="209"/>
      <c r="VTK20" s="209"/>
      <c r="VTL20" s="209"/>
      <c r="VTM20" s="209"/>
      <c r="VTN20" s="209"/>
      <c r="VTO20" s="209"/>
      <c r="VTP20" s="209"/>
      <c r="VTQ20" s="209"/>
      <c r="VTR20" s="209"/>
      <c r="VTS20" s="209"/>
      <c r="VTT20" s="209"/>
      <c r="VTU20" s="209"/>
      <c r="VTV20" s="209"/>
      <c r="VTW20" s="209"/>
      <c r="VTX20" s="209"/>
      <c r="VTY20" s="209"/>
      <c r="VTZ20" s="209"/>
      <c r="VUA20" s="209"/>
      <c r="VUB20" s="209"/>
      <c r="VUC20" s="209"/>
      <c r="VUD20" s="209"/>
      <c r="VUE20" s="209"/>
      <c r="VUF20" s="209"/>
      <c r="VUG20" s="209"/>
      <c r="VUH20" s="209"/>
      <c r="VUI20" s="209"/>
      <c r="VUJ20" s="209"/>
      <c r="VUK20" s="209"/>
      <c r="VUL20" s="209"/>
      <c r="VUM20" s="209"/>
      <c r="VUN20" s="209"/>
      <c r="VUO20" s="209"/>
      <c r="VUP20" s="209"/>
      <c r="VUQ20" s="209"/>
      <c r="VUR20" s="209"/>
      <c r="VUS20" s="209"/>
      <c r="VUT20" s="209"/>
      <c r="VUU20" s="209"/>
      <c r="VUV20" s="209"/>
      <c r="VUW20" s="209"/>
      <c r="VUX20" s="209"/>
      <c r="VUY20" s="209"/>
      <c r="VUZ20" s="209"/>
      <c r="VVA20" s="209"/>
      <c r="VVB20" s="209"/>
      <c r="VVC20" s="209"/>
      <c r="VVD20" s="209"/>
      <c r="VVE20" s="209"/>
      <c r="VVF20" s="209"/>
      <c r="VVG20" s="209"/>
      <c r="VVH20" s="209"/>
      <c r="VVI20" s="209"/>
      <c r="VVJ20" s="209"/>
      <c r="VVK20" s="209"/>
      <c r="VVL20" s="209"/>
      <c r="VVM20" s="209"/>
      <c r="VVN20" s="209"/>
      <c r="VVO20" s="209"/>
      <c r="VVP20" s="209"/>
      <c r="VVQ20" s="209"/>
      <c r="VVR20" s="209"/>
      <c r="VVS20" s="209"/>
      <c r="VVT20" s="209"/>
      <c r="VVU20" s="209"/>
      <c r="VVV20" s="209"/>
      <c r="VVW20" s="209"/>
      <c r="VVX20" s="209"/>
      <c r="VVY20" s="209"/>
      <c r="VVZ20" s="209"/>
      <c r="VWA20" s="209"/>
      <c r="VWB20" s="209"/>
      <c r="VWC20" s="209"/>
      <c r="VWD20" s="209"/>
      <c r="VWE20" s="209"/>
      <c r="VWF20" s="209"/>
      <c r="VWG20" s="209"/>
      <c r="VWH20" s="209"/>
      <c r="VWI20" s="209"/>
      <c r="VWJ20" s="209"/>
      <c r="VWK20" s="209"/>
      <c r="VWL20" s="209"/>
      <c r="VWM20" s="209"/>
      <c r="VWN20" s="209"/>
      <c r="VWO20" s="209"/>
      <c r="VWP20" s="209"/>
      <c r="VWQ20" s="209"/>
      <c r="VWR20" s="209"/>
      <c r="VWS20" s="209"/>
      <c r="VWT20" s="209"/>
      <c r="VWU20" s="209"/>
      <c r="VWV20" s="209"/>
      <c r="VWW20" s="209"/>
      <c r="VWX20" s="209"/>
      <c r="VWY20" s="209"/>
      <c r="VWZ20" s="209"/>
      <c r="VXA20" s="209"/>
      <c r="VXB20" s="209"/>
      <c r="VXC20" s="209"/>
      <c r="VXD20" s="209"/>
      <c r="VXE20" s="209"/>
      <c r="VXF20" s="209"/>
      <c r="VXG20" s="209"/>
      <c r="VXH20" s="209"/>
      <c r="VXI20" s="209"/>
      <c r="VXJ20" s="209"/>
      <c r="VXK20" s="209"/>
      <c r="VXL20" s="209"/>
      <c r="VXM20" s="209"/>
      <c r="VXN20" s="209"/>
      <c r="VXO20" s="209"/>
      <c r="VXP20" s="209"/>
      <c r="VXQ20" s="209"/>
      <c r="VXR20" s="209"/>
      <c r="VXS20" s="209"/>
      <c r="VXT20" s="209"/>
      <c r="VXU20" s="209"/>
      <c r="VXV20" s="209"/>
      <c r="VXW20" s="209"/>
      <c r="VXX20" s="209"/>
      <c r="VXY20" s="209"/>
      <c r="VXZ20" s="209"/>
      <c r="VYA20" s="209"/>
      <c r="VYB20" s="209"/>
      <c r="VYC20" s="209"/>
      <c r="VYD20" s="209"/>
      <c r="VYE20" s="209"/>
      <c r="VYF20" s="209"/>
      <c r="VYG20" s="209"/>
      <c r="VYH20" s="209"/>
      <c r="VYI20" s="209"/>
      <c r="VYJ20" s="209"/>
      <c r="VYK20" s="209"/>
      <c r="VYL20" s="209"/>
      <c r="VYM20" s="209"/>
      <c r="VYN20" s="209"/>
      <c r="VYO20" s="209"/>
      <c r="VYP20" s="209"/>
      <c r="VYQ20" s="209"/>
      <c r="VYR20" s="209"/>
      <c r="VYS20" s="209"/>
      <c r="VYT20" s="209"/>
      <c r="VYU20" s="209"/>
      <c r="VYV20" s="209"/>
      <c r="VYW20" s="209"/>
      <c r="VYX20" s="209"/>
      <c r="VYY20" s="209"/>
      <c r="VYZ20" s="209"/>
      <c r="VZA20" s="209"/>
      <c r="VZB20" s="209"/>
      <c r="VZC20" s="209"/>
      <c r="VZD20" s="209"/>
      <c r="VZE20" s="209"/>
      <c r="VZF20" s="209"/>
      <c r="VZG20" s="209"/>
      <c r="VZH20" s="209"/>
      <c r="VZI20" s="209"/>
      <c r="VZJ20" s="209"/>
      <c r="VZK20" s="209"/>
      <c r="VZL20" s="209"/>
      <c r="VZM20" s="209"/>
      <c r="VZN20" s="209"/>
      <c r="VZO20" s="209"/>
      <c r="VZP20" s="209"/>
      <c r="VZQ20" s="209"/>
      <c r="VZR20" s="209"/>
      <c r="VZS20" s="209"/>
      <c r="VZT20" s="209"/>
      <c r="VZU20" s="209"/>
      <c r="VZV20" s="209"/>
      <c r="VZW20" s="209"/>
      <c r="VZX20" s="209"/>
      <c r="VZY20" s="209"/>
      <c r="VZZ20" s="209"/>
      <c r="WAA20" s="209"/>
      <c r="WAB20" s="209"/>
      <c r="WAC20" s="209"/>
      <c r="WAD20" s="209"/>
      <c r="WAE20" s="209"/>
      <c r="WAF20" s="209"/>
      <c r="WAG20" s="209"/>
      <c r="WAH20" s="209"/>
      <c r="WAI20" s="209"/>
      <c r="WAJ20" s="209"/>
      <c r="WAK20" s="209"/>
      <c r="WAL20" s="209"/>
      <c r="WAM20" s="209"/>
      <c r="WAN20" s="209"/>
      <c r="WAO20" s="209"/>
      <c r="WAP20" s="209"/>
      <c r="WAQ20" s="209"/>
      <c r="WAR20" s="209"/>
      <c r="WAS20" s="209"/>
      <c r="WAT20" s="209"/>
      <c r="WAU20" s="209"/>
      <c r="WAV20" s="209"/>
      <c r="WAW20" s="209"/>
      <c r="WAX20" s="209"/>
      <c r="WAY20" s="209"/>
      <c r="WAZ20" s="209"/>
      <c r="WBA20" s="209"/>
      <c r="WBB20" s="209"/>
      <c r="WBC20" s="209"/>
      <c r="WBD20" s="209"/>
      <c r="WBE20" s="209"/>
      <c r="WBF20" s="209"/>
      <c r="WBG20" s="209"/>
      <c r="WBH20" s="209"/>
      <c r="WBI20" s="209"/>
      <c r="WBJ20" s="209"/>
      <c r="WBK20" s="209"/>
      <c r="WBL20" s="209"/>
      <c r="WBM20" s="209"/>
      <c r="WBN20" s="209"/>
      <c r="WBO20" s="209"/>
      <c r="WBP20" s="209"/>
      <c r="WBQ20" s="209"/>
      <c r="WBR20" s="209"/>
      <c r="WBS20" s="209"/>
      <c r="WBT20" s="209"/>
      <c r="WBU20" s="209"/>
      <c r="WBV20" s="209"/>
      <c r="WBW20" s="209"/>
      <c r="WBX20" s="209"/>
      <c r="WBY20" s="209"/>
      <c r="WBZ20" s="209"/>
      <c r="WCA20" s="209"/>
      <c r="WCB20" s="209"/>
      <c r="WCC20" s="209"/>
      <c r="WCD20" s="209"/>
      <c r="WCE20" s="209"/>
      <c r="WCF20" s="209"/>
      <c r="WCG20" s="209"/>
      <c r="WCH20" s="209"/>
      <c r="WCI20" s="209"/>
      <c r="WCJ20" s="209"/>
      <c r="WCK20" s="209"/>
      <c r="WCL20" s="209"/>
      <c r="WCM20" s="209"/>
      <c r="WCN20" s="209"/>
      <c r="WCO20" s="209"/>
      <c r="WCP20" s="209"/>
      <c r="WCQ20" s="209"/>
      <c r="WCR20" s="209"/>
      <c r="WCS20" s="209"/>
      <c r="WCT20" s="209"/>
      <c r="WCU20" s="209"/>
      <c r="WCV20" s="209"/>
      <c r="WCW20" s="209"/>
      <c r="WCX20" s="209"/>
      <c r="WCY20" s="209"/>
      <c r="WCZ20" s="209"/>
      <c r="WDA20" s="209"/>
      <c r="WDB20" s="209"/>
      <c r="WDC20" s="209"/>
      <c r="WDD20" s="209"/>
      <c r="WDE20" s="209"/>
      <c r="WDF20" s="209"/>
      <c r="WDG20" s="209"/>
      <c r="WDH20" s="209"/>
      <c r="WDI20" s="209"/>
      <c r="WDJ20" s="209"/>
      <c r="WDK20" s="209"/>
      <c r="WDL20" s="209"/>
      <c r="WDM20" s="209"/>
      <c r="WDN20" s="209"/>
      <c r="WDO20" s="209"/>
      <c r="WDP20" s="209"/>
      <c r="WDQ20" s="209"/>
      <c r="WDR20" s="209"/>
      <c r="WDS20" s="209"/>
      <c r="WDT20" s="209"/>
      <c r="WDU20" s="209"/>
      <c r="WDV20" s="209"/>
      <c r="WDW20" s="209"/>
      <c r="WDX20" s="209"/>
      <c r="WDY20" s="209"/>
      <c r="WDZ20" s="209"/>
      <c r="WEA20" s="209"/>
      <c r="WEB20" s="209"/>
      <c r="WEC20" s="209"/>
      <c r="WED20" s="209"/>
      <c r="WEE20" s="209"/>
      <c r="WEF20" s="209"/>
      <c r="WEG20" s="209"/>
      <c r="WEH20" s="209"/>
      <c r="WEI20" s="209"/>
      <c r="WEJ20" s="209"/>
      <c r="WEK20" s="209"/>
      <c r="WEL20" s="209"/>
      <c r="WEM20" s="209"/>
      <c r="WEN20" s="209"/>
      <c r="WEO20" s="209"/>
      <c r="WEP20" s="209"/>
      <c r="WEQ20" s="209"/>
      <c r="WER20" s="209"/>
      <c r="WES20" s="209"/>
      <c r="WET20" s="209"/>
      <c r="WEU20" s="209"/>
      <c r="WEV20" s="209"/>
      <c r="WEW20" s="209"/>
      <c r="WEX20" s="209"/>
      <c r="WEY20" s="209"/>
      <c r="WEZ20" s="209"/>
      <c r="WFA20" s="209"/>
      <c r="WFB20" s="209"/>
      <c r="WFC20" s="209"/>
      <c r="WFD20" s="209"/>
      <c r="WFE20" s="209"/>
      <c r="WFF20" s="209"/>
      <c r="WFG20" s="209"/>
      <c r="WFH20" s="209"/>
      <c r="WFI20" s="209"/>
      <c r="WFJ20" s="209"/>
      <c r="WFK20" s="209"/>
      <c r="WFL20" s="209"/>
      <c r="WFM20" s="209"/>
      <c r="WFN20" s="209"/>
      <c r="WFO20" s="209"/>
      <c r="WFP20" s="209"/>
      <c r="WFQ20" s="209"/>
      <c r="WFR20" s="209"/>
      <c r="WFS20" s="209"/>
      <c r="WFT20" s="209"/>
      <c r="WFU20" s="209"/>
      <c r="WFV20" s="209"/>
      <c r="WFW20" s="209"/>
      <c r="WFX20" s="209"/>
      <c r="WFY20" s="209"/>
      <c r="WFZ20" s="209"/>
      <c r="WGA20" s="209"/>
      <c r="WGB20" s="209"/>
      <c r="WGC20" s="209"/>
      <c r="WGD20" s="209"/>
      <c r="WGE20" s="209"/>
      <c r="WGF20" s="209"/>
      <c r="WGG20" s="209"/>
      <c r="WGH20" s="209"/>
      <c r="WGI20" s="209"/>
      <c r="WGJ20" s="209"/>
      <c r="WGK20" s="209"/>
      <c r="WGL20" s="209"/>
      <c r="WGM20" s="209"/>
      <c r="WGN20" s="209"/>
      <c r="WGO20" s="209"/>
      <c r="WGP20" s="209"/>
      <c r="WGQ20" s="209"/>
      <c r="WGR20" s="209"/>
      <c r="WGS20" s="209"/>
      <c r="WGT20" s="209"/>
      <c r="WGU20" s="209"/>
      <c r="WGV20" s="209"/>
      <c r="WGW20" s="209"/>
      <c r="WGX20" s="209"/>
      <c r="WGY20" s="209"/>
      <c r="WGZ20" s="209"/>
      <c r="WHA20" s="209"/>
      <c r="WHB20" s="209"/>
      <c r="WHC20" s="209"/>
      <c r="WHD20" s="209"/>
      <c r="WHE20" s="209"/>
      <c r="WHF20" s="209"/>
      <c r="WHG20" s="209"/>
      <c r="WHH20" s="209"/>
      <c r="WHI20" s="209"/>
      <c r="WHJ20" s="209"/>
      <c r="WHK20" s="209"/>
      <c r="WHL20" s="209"/>
      <c r="WHM20" s="209"/>
      <c r="WHN20" s="209"/>
      <c r="WHO20" s="209"/>
      <c r="WHP20" s="209"/>
      <c r="WHQ20" s="209"/>
      <c r="WHR20" s="209"/>
      <c r="WHS20" s="209"/>
      <c r="WHT20" s="209"/>
      <c r="WHU20" s="209"/>
      <c r="WHV20" s="209"/>
      <c r="WHW20" s="209"/>
      <c r="WHX20" s="209"/>
      <c r="WHY20" s="209"/>
      <c r="WHZ20" s="209"/>
      <c r="WIA20" s="209"/>
      <c r="WIB20" s="209"/>
      <c r="WIC20" s="209"/>
      <c r="WID20" s="209"/>
      <c r="WIE20" s="209"/>
      <c r="WIF20" s="209"/>
      <c r="WIG20" s="209"/>
      <c r="WIH20" s="209"/>
      <c r="WII20" s="209"/>
      <c r="WIJ20" s="209"/>
      <c r="WIK20" s="209"/>
      <c r="WIL20" s="209"/>
      <c r="WIM20" s="209"/>
      <c r="WIN20" s="209"/>
      <c r="WIO20" s="209"/>
      <c r="WIP20" s="209"/>
      <c r="WIQ20" s="209"/>
      <c r="WIR20" s="209"/>
      <c r="WIS20" s="209"/>
      <c r="WIT20" s="209"/>
      <c r="WIU20" s="209"/>
      <c r="WIV20" s="209"/>
      <c r="WIW20" s="209"/>
      <c r="WIX20" s="209"/>
      <c r="WIY20" s="209"/>
      <c r="WIZ20" s="209"/>
      <c r="WJA20" s="209"/>
      <c r="WJB20" s="209"/>
      <c r="WJC20" s="209"/>
      <c r="WJD20" s="209"/>
      <c r="WJE20" s="209"/>
      <c r="WJF20" s="209"/>
      <c r="WJG20" s="209"/>
      <c r="WJH20" s="209"/>
      <c r="WJI20" s="209"/>
      <c r="WJJ20" s="209"/>
      <c r="WJK20" s="209"/>
      <c r="WJL20" s="209"/>
      <c r="WJM20" s="209"/>
      <c r="WJN20" s="209"/>
      <c r="WJO20" s="209"/>
      <c r="WJP20" s="209"/>
      <c r="WJQ20" s="209"/>
      <c r="WJR20" s="209"/>
      <c r="WJS20" s="209"/>
      <c r="WJT20" s="209"/>
      <c r="WJU20" s="209"/>
      <c r="WJV20" s="209"/>
      <c r="WJW20" s="209"/>
      <c r="WJX20" s="209"/>
      <c r="WJY20" s="209"/>
      <c r="WJZ20" s="209"/>
      <c r="WKA20" s="209"/>
      <c r="WKB20" s="209"/>
      <c r="WKC20" s="209"/>
      <c r="WKD20" s="209"/>
      <c r="WKE20" s="209"/>
      <c r="WKF20" s="209"/>
      <c r="WKG20" s="209"/>
      <c r="WKH20" s="209"/>
      <c r="WKI20" s="209"/>
      <c r="WKJ20" s="209"/>
      <c r="WKK20" s="209"/>
      <c r="WKL20" s="209"/>
      <c r="WKM20" s="209"/>
      <c r="WKN20" s="209"/>
      <c r="WKO20" s="209"/>
      <c r="WKP20" s="209"/>
      <c r="WKQ20" s="209"/>
      <c r="WKR20" s="209"/>
      <c r="WKS20" s="209"/>
      <c r="WKT20" s="209"/>
      <c r="WKU20" s="209"/>
      <c r="WKV20" s="209"/>
      <c r="WKW20" s="209"/>
      <c r="WKX20" s="209"/>
      <c r="WKY20" s="209"/>
      <c r="WKZ20" s="209"/>
      <c r="WLA20" s="209"/>
      <c r="WLB20" s="209"/>
      <c r="WLC20" s="209"/>
      <c r="WLD20" s="209"/>
      <c r="WLE20" s="209"/>
      <c r="WLF20" s="209"/>
      <c r="WLG20" s="209"/>
      <c r="WLH20" s="209"/>
      <c r="WLI20" s="209"/>
      <c r="WLJ20" s="209"/>
      <c r="WLK20" s="209"/>
      <c r="WLL20" s="209"/>
      <c r="WLM20" s="209"/>
      <c r="WLN20" s="209"/>
      <c r="WLO20" s="209"/>
      <c r="WLP20" s="209"/>
      <c r="WLQ20" s="209"/>
      <c r="WLR20" s="209"/>
      <c r="WLS20" s="209"/>
      <c r="WLT20" s="209"/>
      <c r="WLU20" s="209"/>
      <c r="WLV20" s="209"/>
      <c r="WLW20" s="209"/>
      <c r="WLX20" s="209"/>
      <c r="WLY20" s="209"/>
      <c r="WLZ20" s="209"/>
      <c r="WMA20" s="209"/>
      <c r="WMB20" s="209"/>
      <c r="WMC20" s="209"/>
      <c r="WMD20" s="209"/>
      <c r="WME20" s="209"/>
      <c r="WMF20" s="209"/>
      <c r="WMG20" s="209"/>
      <c r="WMH20" s="209"/>
      <c r="WMI20" s="209"/>
      <c r="WMJ20" s="209"/>
      <c r="WMK20" s="209"/>
      <c r="WML20" s="209"/>
      <c r="WMM20" s="209"/>
      <c r="WMN20" s="209"/>
      <c r="WMO20" s="209"/>
      <c r="WMP20" s="209"/>
      <c r="WMQ20" s="209"/>
      <c r="WMR20" s="209"/>
      <c r="WMS20" s="209"/>
      <c r="WMT20" s="209"/>
      <c r="WMU20" s="209"/>
      <c r="WMV20" s="209"/>
      <c r="WMW20" s="209"/>
      <c r="WMX20" s="209"/>
      <c r="WMY20" s="209"/>
      <c r="WMZ20" s="209"/>
      <c r="WNA20" s="209"/>
      <c r="WNB20" s="209"/>
      <c r="WNC20" s="209"/>
      <c r="WND20" s="209"/>
      <c r="WNE20" s="209"/>
      <c r="WNF20" s="209"/>
      <c r="WNG20" s="209"/>
      <c r="WNH20" s="209"/>
      <c r="WNI20" s="209"/>
      <c r="WNJ20" s="209"/>
      <c r="WNK20" s="209"/>
      <c r="WNL20" s="209"/>
      <c r="WNM20" s="209"/>
      <c r="WNN20" s="209"/>
      <c r="WNO20" s="209"/>
      <c r="WNP20" s="209"/>
      <c r="WNQ20" s="209"/>
      <c r="WNR20" s="209"/>
      <c r="WNS20" s="209"/>
      <c r="WNT20" s="209"/>
      <c r="WNU20" s="209"/>
      <c r="WNV20" s="209"/>
      <c r="WNW20" s="209"/>
      <c r="WNX20" s="209"/>
      <c r="WNY20" s="209"/>
      <c r="WNZ20" s="209"/>
      <c r="WOA20" s="209"/>
      <c r="WOB20" s="209"/>
      <c r="WOC20" s="209"/>
      <c r="WOD20" s="209"/>
      <c r="WOE20" s="209"/>
      <c r="WOF20" s="209"/>
      <c r="WOG20" s="209"/>
      <c r="WOH20" s="209"/>
      <c r="WOI20" s="209"/>
      <c r="WOJ20" s="209"/>
      <c r="WOK20" s="209"/>
      <c r="WOL20" s="209"/>
      <c r="WOM20" s="209"/>
      <c r="WON20" s="209"/>
      <c r="WOO20" s="209"/>
      <c r="WOP20" s="209"/>
      <c r="WOQ20" s="209"/>
      <c r="WOR20" s="209"/>
      <c r="WOS20" s="209"/>
      <c r="WOT20" s="209"/>
      <c r="WOU20" s="209"/>
      <c r="WOV20" s="209"/>
      <c r="WOW20" s="209"/>
      <c r="WOX20" s="209"/>
      <c r="WOY20" s="209"/>
      <c r="WOZ20" s="209"/>
      <c r="WPA20" s="209"/>
      <c r="WPB20" s="209"/>
      <c r="WPC20" s="209"/>
      <c r="WPD20" s="209"/>
      <c r="WPE20" s="209"/>
      <c r="WPF20" s="209"/>
      <c r="WPG20" s="209"/>
      <c r="WPH20" s="209"/>
      <c r="WPI20" s="209"/>
      <c r="WPJ20" s="209"/>
      <c r="WPK20" s="209"/>
      <c r="WPL20" s="209"/>
      <c r="WPM20" s="209"/>
      <c r="WPN20" s="209"/>
      <c r="WPO20" s="209"/>
      <c r="WPP20" s="209"/>
      <c r="WPQ20" s="209"/>
      <c r="WPR20" s="209"/>
      <c r="WPS20" s="209"/>
      <c r="WPT20" s="209"/>
      <c r="WPU20" s="209"/>
      <c r="WPV20" s="209"/>
      <c r="WPW20" s="209"/>
      <c r="WPX20" s="209"/>
      <c r="WPY20" s="209"/>
      <c r="WPZ20" s="209"/>
      <c r="WQA20" s="209"/>
      <c r="WQB20" s="209"/>
      <c r="WQC20" s="209"/>
      <c r="WQD20" s="209"/>
      <c r="WQE20" s="209"/>
      <c r="WQF20" s="209"/>
      <c r="WQG20" s="209"/>
      <c r="WQH20" s="209"/>
      <c r="WQI20" s="209"/>
      <c r="WQJ20" s="209"/>
      <c r="WQK20" s="209"/>
      <c r="WQL20" s="209"/>
      <c r="WQM20" s="209"/>
      <c r="WQN20" s="209"/>
      <c r="WQO20" s="209"/>
      <c r="WQP20" s="209"/>
      <c r="WQQ20" s="209"/>
      <c r="WQR20" s="209"/>
      <c r="WQS20" s="209"/>
      <c r="WQT20" s="209"/>
      <c r="WQU20" s="209"/>
      <c r="WQV20" s="209"/>
      <c r="WQW20" s="209"/>
      <c r="WQX20" s="209"/>
      <c r="WQY20" s="209"/>
      <c r="WQZ20" s="209"/>
      <c r="WRA20" s="209"/>
      <c r="WRB20" s="209"/>
      <c r="WRC20" s="209"/>
      <c r="WRD20" s="209"/>
      <c r="WRE20" s="209"/>
      <c r="WRF20" s="209"/>
      <c r="WRG20" s="209"/>
      <c r="WRH20" s="209"/>
      <c r="WRI20" s="209"/>
      <c r="WRJ20" s="209"/>
      <c r="WRK20" s="209"/>
      <c r="WRL20" s="209"/>
      <c r="WRM20" s="209"/>
      <c r="WRN20" s="209"/>
      <c r="WRO20" s="209"/>
      <c r="WRP20" s="209"/>
      <c r="WRQ20" s="209"/>
      <c r="WRR20" s="209"/>
      <c r="WRS20" s="209"/>
      <c r="WRT20" s="209"/>
      <c r="WRU20" s="209"/>
      <c r="WRV20" s="209"/>
      <c r="WRW20" s="209"/>
      <c r="WRX20" s="209"/>
      <c r="WRY20" s="209"/>
      <c r="WRZ20" s="209"/>
      <c r="WSA20" s="209"/>
      <c r="WSB20" s="209"/>
      <c r="WSC20" s="209"/>
      <c r="WSD20" s="209"/>
      <c r="WSE20" s="209"/>
      <c r="WSF20" s="209"/>
      <c r="WSG20" s="209"/>
      <c r="WSH20" s="209"/>
      <c r="WSI20" s="209"/>
      <c r="WSJ20" s="209"/>
      <c r="WSK20" s="209"/>
      <c r="WSL20" s="209"/>
      <c r="WSM20" s="209"/>
      <c r="WSN20" s="209"/>
      <c r="WSO20" s="209"/>
      <c r="WSP20" s="209"/>
      <c r="WSQ20" s="209"/>
      <c r="WSR20" s="209"/>
      <c r="WSS20" s="209"/>
      <c r="WST20" s="209"/>
      <c r="WSU20" s="209"/>
      <c r="WSV20" s="209"/>
      <c r="WSW20" s="209"/>
      <c r="WSX20" s="209"/>
      <c r="WSY20" s="209"/>
      <c r="WSZ20" s="209"/>
      <c r="WTA20" s="209"/>
      <c r="WTB20" s="209"/>
      <c r="WTC20" s="209"/>
      <c r="WTD20" s="209"/>
      <c r="WTE20" s="209"/>
      <c r="WTF20" s="209"/>
      <c r="WTG20" s="209"/>
      <c r="WTH20" s="209"/>
      <c r="WTI20" s="209"/>
      <c r="WTJ20" s="209"/>
      <c r="WTK20" s="209"/>
      <c r="WTL20" s="209"/>
      <c r="WTM20" s="209"/>
      <c r="WTN20" s="209"/>
      <c r="WTO20" s="209"/>
      <c r="WTP20" s="209"/>
      <c r="WTQ20" s="209"/>
      <c r="WTR20" s="209"/>
      <c r="WTS20" s="209"/>
      <c r="WTT20" s="209"/>
      <c r="WTU20" s="209"/>
      <c r="WTV20" s="209"/>
      <c r="WTW20" s="209"/>
      <c r="WTX20" s="209"/>
      <c r="WTY20" s="209"/>
      <c r="WTZ20" s="209"/>
      <c r="WUA20" s="209"/>
      <c r="WUB20" s="209"/>
      <c r="WUC20" s="209"/>
      <c r="WUD20" s="209"/>
      <c r="WUE20" s="209"/>
      <c r="WUF20" s="209"/>
      <c r="WUG20" s="209"/>
      <c r="WUH20" s="209"/>
      <c r="WUI20" s="209"/>
      <c r="WUJ20" s="209"/>
      <c r="WUK20" s="209"/>
      <c r="WUL20" s="209"/>
      <c r="WUM20" s="209"/>
      <c r="WUN20" s="209"/>
      <c r="WUO20" s="209"/>
      <c r="WUP20" s="209"/>
      <c r="WUQ20" s="209"/>
      <c r="WUR20" s="209"/>
      <c r="WUS20" s="209"/>
      <c r="WUT20" s="209"/>
      <c r="WUU20" s="209"/>
      <c r="WUV20" s="209"/>
      <c r="WUW20" s="209"/>
      <c r="WUX20" s="209"/>
      <c r="WUY20" s="209"/>
      <c r="WUZ20" s="209"/>
      <c r="WVA20" s="209"/>
      <c r="WVB20" s="209"/>
      <c r="WVC20" s="209"/>
      <c r="WVD20" s="209"/>
      <c r="WVE20" s="209"/>
      <c r="WVF20" s="209"/>
      <c r="WVG20" s="209"/>
      <c r="WVH20" s="209"/>
      <c r="WVI20" s="209"/>
      <c r="WVJ20" s="209"/>
      <c r="WVK20" s="209"/>
      <c r="WVL20" s="209"/>
      <c r="WVM20" s="209"/>
      <c r="WVN20" s="209"/>
      <c r="WVO20" s="209"/>
      <c r="WVP20" s="209"/>
      <c r="WVQ20" s="209"/>
      <c r="WVR20" s="209"/>
      <c r="WVS20" s="209"/>
      <c r="WVT20" s="209"/>
      <c r="WVU20" s="209"/>
      <c r="WVV20" s="209"/>
      <c r="WVW20" s="209"/>
      <c r="WVX20" s="209"/>
      <c r="WVY20" s="209"/>
      <c r="WVZ20" s="209"/>
      <c r="WWA20" s="209"/>
      <c r="WWB20" s="209"/>
      <c r="WWC20" s="209"/>
      <c r="WWD20" s="209"/>
      <c r="WWE20" s="209"/>
      <c r="WWF20" s="209"/>
      <c r="WWG20" s="209"/>
      <c r="WWH20" s="209"/>
      <c r="WWI20" s="209"/>
      <c r="WWJ20" s="209"/>
      <c r="WWK20" s="209"/>
      <c r="WWL20" s="209"/>
      <c r="WWM20" s="209"/>
      <c r="WWN20" s="209"/>
      <c r="WWO20" s="209"/>
      <c r="WWP20" s="209"/>
      <c r="WWQ20" s="209"/>
      <c r="WWR20" s="209"/>
      <c r="WWS20" s="209"/>
      <c r="WWT20" s="209"/>
      <c r="WWU20" s="209"/>
      <c r="WWV20" s="209"/>
      <c r="WWW20" s="209"/>
      <c r="WWX20" s="209"/>
      <c r="WWY20" s="209"/>
      <c r="WWZ20" s="209"/>
      <c r="WXA20" s="209"/>
      <c r="WXB20" s="209"/>
      <c r="WXC20" s="209"/>
      <c r="WXD20" s="209"/>
      <c r="WXE20" s="209"/>
      <c r="WXF20" s="209"/>
      <c r="WXG20" s="209"/>
      <c r="WXH20" s="209"/>
      <c r="WXI20" s="209"/>
      <c r="WXJ20" s="209"/>
      <c r="WXK20" s="209"/>
      <c r="WXL20" s="209"/>
      <c r="WXM20" s="209"/>
      <c r="WXN20" s="209"/>
      <c r="WXO20" s="209"/>
      <c r="WXP20" s="209"/>
      <c r="WXQ20" s="209"/>
      <c r="WXR20" s="209"/>
      <c r="WXS20" s="209"/>
      <c r="WXT20" s="209"/>
      <c r="WXU20" s="209"/>
      <c r="WXV20" s="209"/>
      <c r="WXW20" s="209"/>
      <c r="WXX20" s="209"/>
      <c r="WXY20" s="209"/>
      <c r="WXZ20" s="209"/>
      <c r="WYA20" s="209"/>
      <c r="WYB20" s="209"/>
      <c r="WYC20" s="209"/>
      <c r="WYD20" s="209"/>
      <c r="WYE20" s="209"/>
      <c r="WYF20" s="209"/>
      <c r="WYG20" s="209"/>
      <c r="WYH20" s="209"/>
      <c r="WYI20" s="209"/>
      <c r="WYJ20" s="209"/>
      <c r="WYK20" s="209"/>
      <c r="WYL20" s="209"/>
      <c r="WYM20" s="209"/>
      <c r="WYN20" s="209"/>
      <c r="WYO20" s="209"/>
      <c r="WYP20" s="209"/>
      <c r="WYQ20" s="209"/>
      <c r="WYR20" s="209"/>
      <c r="WYS20" s="209"/>
      <c r="WYT20" s="209"/>
      <c r="WYU20" s="209"/>
      <c r="WYV20" s="209"/>
      <c r="WYW20" s="209"/>
      <c r="WYX20" s="209"/>
      <c r="WYY20" s="209"/>
      <c r="WYZ20" s="209"/>
      <c r="WZA20" s="209"/>
      <c r="WZB20" s="209"/>
      <c r="WZC20" s="209"/>
      <c r="WZD20" s="209"/>
      <c r="WZE20" s="209"/>
      <c r="WZF20" s="209"/>
      <c r="WZG20" s="209"/>
      <c r="WZH20" s="209"/>
      <c r="WZI20" s="209"/>
      <c r="WZJ20" s="209"/>
      <c r="WZK20" s="209"/>
      <c r="WZL20" s="209"/>
      <c r="WZM20" s="209"/>
      <c r="WZN20" s="209"/>
      <c r="WZO20" s="209"/>
      <c r="WZP20" s="209"/>
      <c r="WZQ20" s="209"/>
      <c r="WZR20" s="209"/>
      <c r="WZS20" s="209"/>
      <c r="WZT20" s="209"/>
      <c r="WZU20" s="209"/>
      <c r="WZV20" s="209"/>
      <c r="WZW20" s="209"/>
      <c r="WZX20" s="209"/>
      <c r="WZY20" s="209"/>
      <c r="WZZ20" s="209"/>
      <c r="XAA20" s="209"/>
      <c r="XAB20" s="209"/>
      <c r="XAC20" s="209"/>
      <c r="XAD20" s="209"/>
      <c r="XAE20" s="209"/>
      <c r="XAF20" s="209"/>
      <c r="XAG20" s="209"/>
      <c r="XAH20" s="209"/>
      <c r="XAI20" s="209"/>
      <c r="XAJ20" s="209"/>
      <c r="XAK20" s="209"/>
      <c r="XAL20" s="209"/>
      <c r="XAM20" s="209"/>
      <c r="XAN20" s="209"/>
      <c r="XAO20" s="209"/>
      <c r="XAP20" s="209"/>
      <c r="XAQ20" s="209"/>
      <c r="XAR20" s="209"/>
      <c r="XAS20" s="209"/>
      <c r="XAT20" s="209"/>
      <c r="XAU20" s="209"/>
      <c r="XAV20" s="209"/>
      <c r="XAW20" s="209"/>
      <c r="XAX20" s="209"/>
      <c r="XAY20" s="209"/>
      <c r="XAZ20" s="209"/>
      <c r="XBA20" s="209"/>
      <c r="XBB20" s="209"/>
      <c r="XBC20" s="209"/>
      <c r="XBD20" s="209"/>
      <c r="XBE20" s="209"/>
      <c r="XBF20" s="209"/>
      <c r="XBG20" s="209"/>
      <c r="XBH20" s="209"/>
      <c r="XBI20" s="209"/>
      <c r="XBJ20" s="209"/>
      <c r="XBK20" s="209"/>
      <c r="XBL20" s="209"/>
      <c r="XBM20" s="209"/>
      <c r="XBN20" s="209"/>
      <c r="XBO20" s="209"/>
      <c r="XBP20" s="209"/>
      <c r="XBQ20" s="209"/>
      <c r="XBR20" s="209"/>
      <c r="XBS20" s="209"/>
      <c r="XBT20" s="209"/>
      <c r="XBU20" s="209"/>
      <c r="XBV20" s="209"/>
      <c r="XBW20" s="209"/>
      <c r="XBX20" s="209"/>
      <c r="XBY20" s="209"/>
      <c r="XBZ20" s="209"/>
      <c r="XCA20" s="209"/>
      <c r="XCB20" s="209"/>
      <c r="XCC20" s="209"/>
      <c r="XCD20" s="209"/>
      <c r="XCE20" s="209"/>
      <c r="XCF20" s="209"/>
      <c r="XCG20" s="209"/>
      <c r="XCH20" s="209"/>
      <c r="XCI20" s="209"/>
      <c r="XCJ20" s="209"/>
      <c r="XCK20" s="209"/>
      <c r="XCL20" s="209"/>
      <c r="XCM20" s="209"/>
      <c r="XCN20" s="209"/>
      <c r="XCO20" s="209"/>
      <c r="XCP20" s="209"/>
      <c r="XCQ20" s="209"/>
      <c r="XCR20" s="209"/>
      <c r="XCS20" s="209"/>
      <c r="XCT20" s="209"/>
      <c r="XCU20" s="209"/>
      <c r="XCV20" s="209"/>
      <c r="XCW20" s="209"/>
      <c r="XCX20" s="209"/>
      <c r="XCY20" s="209"/>
      <c r="XCZ20" s="209"/>
      <c r="XDA20" s="209"/>
      <c r="XDB20" s="209"/>
      <c r="XDC20" s="209"/>
      <c r="XDD20" s="209"/>
      <c r="XDE20" s="209"/>
      <c r="XDF20" s="209"/>
      <c r="XDG20" s="209"/>
      <c r="XDH20" s="209"/>
      <c r="XDI20" s="209"/>
      <c r="XDJ20" s="209"/>
      <c r="XDK20" s="209"/>
      <c r="XDL20" s="209"/>
      <c r="XDM20" s="209"/>
      <c r="XDN20" s="209"/>
      <c r="XDO20" s="209"/>
      <c r="XDP20" s="209"/>
      <c r="XDQ20" s="209"/>
      <c r="XDR20" s="209"/>
      <c r="XDS20" s="209"/>
      <c r="XDT20" s="209"/>
      <c r="XDU20" s="209"/>
      <c r="XDV20" s="209"/>
      <c r="XDW20" s="209"/>
      <c r="XDX20" s="209"/>
      <c r="XDY20" s="209"/>
      <c r="XDZ20" s="209"/>
      <c r="XEA20" s="209"/>
      <c r="XEB20" s="209"/>
      <c r="XEC20" s="209"/>
      <c r="XED20" s="209"/>
      <c r="XEE20" s="209"/>
      <c r="XEF20" s="209"/>
      <c r="XEG20" s="209"/>
      <c r="XEH20" s="209"/>
      <c r="XEI20" s="209"/>
      <c r="XEJ20" s="209"/>
      <c r="XEK20" s="209"/>
      <c r="XEL20" s="209"/>
      <c r="XEM20" s="209"/>
      <c r="XEN20" s="209"/>
      <c r="XEO20" s="209"/>
      <c r="XEP20" s="209"/>
      <c r="XEQ20" s="209"/>
      <c r="XER20" s="209"/>
      <c r="XES20" s="209"/>
      <c r="XET20" s="209"/>
      <c r="XEU20" s="209"/>
      <c r="XEV20" s="209"/>
      <c r="XEW20" s="209"/>
      <c r="XEX20" s="209"/>
      <c r="XEY20" s="209"/>
      <c r="XEZ20" s="209"/>
      <c r="XFA20" s="209"/>
      <c r="XFB20" s="209"/>
      <c r="XFC20" s="202"/>
      <c r="XFD20" s="202"/>
    </row>
    <row r="21" customFormat="1" ht="36" customHeight="1" spans="1:16384">
      <c r="A21" s="171" t="s">
        <v>1795</v>
      </c>
      <c r="B21" s="577">
        <v>124.97</v>
      </c>
      <c r="C21" s="575">
        <v>180</v>
      </c>
      <c r="D21" s="575">
        <v>136.8</v>
      </c>
      <c r="E21" s="567">
        <f t="shared" si="3"/>
        <v>0.0946627190525726</v>
      </c>
      <c r="F21" s="234">
        <f t="shared" si="0"/>
        <v>0.76</v>
      </c>
      <c r="G21" s="201" t="str">
        <f t="shared" si="4"/>
        <v>是</v>
      </c>
      <c r="H21" s="559"/>
      <c r="I21" s="209"/>
      <c r="J21" s="209"/>
      <c r="K21" s="209"/>
      <c r="L21" s="209"/>
      <c r="M21" s="209"/>
      <c r="N21" s="209"/>
      <c r="O21" s="209"/>
      <c r="P21" s="209"/>
      <c r="Q21" s="209"/>
      <c r="R21" s="209"/>
      <c r="S21" s="209"/>
      <c r="T21" s="209"/>
      <c r="U21" s="209"/>
      <c r="V21" s="209"/>
      <c r="W21" s="209"/>
      <c r="X21" s="209"/>
      <c r="Y21" s="209"/>
      <c r="Z21" s="209"/>
      <c r="AA21" s="209"/>
      <c r="AB21" s="209"/>
      <c r="AC21" s="209"/>
      <c r="AD21" s="209"/>
      <c r="AE21" s="209"/>
      <c r="AF21" s="209"/>
      <c r="AG21" s="209"/>
      <c r="AH21" s="209"/>
      <c r="AI21" s="209"/>
      <c r="AJ21" s="209"/>
      <c r="AK21" s="209"/>
      <c r="AL21" s="209"/>
      <c r="AM21" s="209"/>
      <c r="AN21" s="209"/>
      <c r="AO21" s="209"/>
      <c r="AP21" s="209"/>
      <c r="AQ21" s="209"/>
      <c r="AR21" s="209"/>
      <c r="AS21" s="209"/>
      <c r="AT21" s="209"/>
      <c r="AU21" s="209"/>
      <c r="AV21" s="209"/>
      <c r="AW21" s="209"/>
      <c r="AX21" s="209"/>
      <c r="AY21" s="209"/>
      <c r="AZ21" s="209"/>
      <c r="BA21" s="209"/>
      <c r="BB21" s="209"/>
      <c r="BC21" s="209"/>
      <c r="BD21" s="209"/>
      <c r="BE21" s="209"/>
      <c r="BF21" s="209"/>
      <c r="BG21" s="209"/>
      <c r="BH21" s="209"/>
      <c r="BI21" s="209"/>
      <c r="BJ21" s="209"/>
      <c r="BK21" s="209"/>
      <c r="BL21" s="209"/>
      <c r="BM21" s="209"/>
      <c r="BN21" s="209"/>
      <c r="BO21" s="209"/>
      <c r="BP21" s="209"/>
      <c r="BQ21" s="209"/>
      <c r="BR21" s="209"/>
      <c r="BS21" s="209"/>
      <c r="BT21" s="209"/>
      <c r="BU21" s="209"/>
      <c r="BV21" s="209"/>
      <c r="BW21" s="209"/>
      <c r="BX21" s="209"/>
      <c r="BY21" s="209"/>
      <c r="BZ21" s="209"/>
      <c r="CA21" s="209"/>
      <c r="CB21" s="209"/>
      <c r="CC21" s="209"/>
      <c r="CD21" s="209"/>
      <c r="CE21" s="209"/>
      <c r="CF21" s="209"/>
      <c r="CG21" s="209"/>
      <c r="CH21" s="209"/>
      <c r="CI21" s="209"/>
      <c r="CJ21" s="209"/>
      <c r="CK21" s="209"/>
      <c r="CL21" s="209"/>
      <c r="CM21" s="209"/>
      <c r="CN21" s="209"/>
      <c r="CO21" s="209"/>
      <c r="CP21" s="209"/>
      <c r="CQ21" s="209"/>
      <c r="CR21" s="209"/>
      <c r="CS21" s="209"/>
      <c r="CT21" s="209"/>
      <c r="CU21" s="209"/>
      <c r="CV21" s="209"/>
      <c r="CW21" s="209"/>
      <c r="CX21" s="209"/>
      <c r="CY21" s="209"/>
      <c r="CZ21" s="209"/>
      <c r="DA21" s="209"/>
      <c r="DB21" s="209"/>
      <c r="DC21" s="209"/>
      <c r="DD21" s="209"/>
      <c r="DE21" s="209"/>
      <c r="DF21" s="209"/>
      <c r="DG21" s="209"/>
      <c r="DH21" s="209"/>
      <c r="DI21" s="209"/>
      <c r="DJ21" s="209"/>
      <c r="DK21" s="209"/>
      <c r="DL21" s="209"/>
      <c r="DM21" s="209"/>
      <c r="DN21" s="209"/>
      <c r="DO21" s="209"/>
      <c r="DP21" s="209"/>
      <c r="DQ21" s="209"/>
      <c r="DR21" s="209"/>
      <c r="DS21" s="209"/>
      <c r="DT21" s="209"/>
      <c r="DU21" s="209"/>
      <c r="DV21" s="209"/>
      <c r="DW21" s="209"/>
      <c r="DX21" s="209"/>
      <c r="DY21" s="209"/>
      <c r="DZ21" s="209"/>
      <c r="EA21" s="209"/>
      <c r="EB21" s="209"/>
      <c r="EC21" s="209"/>
      <c r="ED21" s="209"/>
      <c r="EE21" s="209"/>
      <c r="EF21" s="209"/>
      <c r="EG21" s="209"/>
      <c r="EH21" s="209"/>
      <c r="EI21" s="209"/>
      <c r="EJ21" s="209"/>
      <c r="EK21" s="209"/>
      <c r="EL21" s="209"/>
      <c r="EM21" s="209"/>
      <c r="EN21" s="209"/>
      <c r="EO21" s="209"/>
      <c r="EP21" s="209"/>
      <c r="EQ21" s="209"/>
      <c r="ER21" s="209"/>
      <c r="ES21" s="209"/>
      <c r="ET21" s="209"/>
      <c r="EU21" s="209"/>
      <c r="EV21" s="209"/>
      <c r="EW21" s="209"/>
      <c r="EX21" s="209"/>
      <c r="EY21" s="209"/>
      <c r="EZ21" s="209"/>
      <c r="FA21" s="209"/>
      <c r="FB21" s="209"/>
      <c r="FC21" s="209"/>
      <c r="FD21" s="209"/>
      <c r="FE21" s="209"/>
      <c r="FF21" s="209"/>
      <c r="FG21" s="209"/>
      <c r="FH21" s="209"/>
      <c r="FI21" s="209"/>
      <c r="FJ21" s="209"/>
      <c r="FK21" s="209"/>
      <c r="FL21" s="209"/>
      <c r="FM21" s="209"/>
      <c r="FN21" s="209"/>
      <c r="FO21" s="209"/>
      <c r="FP21" s="209"/>
      <c r="FQ21" s="209"/>
      <c r="FR21" s="209"/>
      <c r="FS21" s="209"/>
      <c r="FT21" s="209"/>
      <c r="FU21" s="209"/>
      <c r="FV21" s="209"/>
      <c r="FW21" s="209"/>
      <c r="FX21" s="209"/>
      <c r="FY21" s="209"/>
      <c r="FZ21" s="209"/>
      <c r="GA21" s="209"/>
      <c r="GB21" s="209"/>
      <c r="GC21" s="209"/>
      <c r="GD21" s="209"/>
      <c r="GE21" s="209"/>
      <c r="GF21" s="209"/>
      <c r="GG21" s="209"/>
      <c r="GH21" s="209"/>
      <c r="GI21" s="209"/>
      <c r="GJ21" s="209"/>
      <c r="GK21" s="209"/>
      <c r="GL21" s="209"/>
      <c r="GM21" s="209"/>
      <c r="GN21" s="209"/>
      <c r="GO21" s="209"/>
      <c r="GP21" s="209"/>
      <c r="GQ21" s="209"/>
      <c r="GR21" s="209"/>
      <c r="GS21" s="209"/>
      <c r="GT21" s="209"/>
      <c r="GU21" s="209"/>
      <c r="GV21" s="209"/>
      <c r="GW21" s="209"/>
      <c r="GX21" s="209"/>
      <c r="GY21" s="209"/>
      <c r="GZ21" s="209"/>
      <c r="HA21" s="209"/>
      <c r="HB21" s="209"/>
      <c r="HC21" s="209"/>
      <c r="HD21" s="209"/>
      <c r="HE21" s="209"/>
      <c r="HF21" s="209"/>
      <c r="HG21" s="209"/>
      <c r="HH21" s="209"/>
      <c r="HI21" s="209"/>
      <c r="HJ21" s="209"/>
      <c r="HK21" s="209"/>
      <c r="HL21" s="209"/>
      <c r="HM21" s="209"/>
      <c r="HN21" s="209"/>
      <c r="HO21" s="209"/>
      <c r="HP21" s="209"/>
      <c r="HQ21" s="209"/>
      <c r="HR21" s="209"/>
      <c r="HS21" s="209"/>
      <c r="HT21" s="209"/>
      <c r="HU21" s="209"/>
      <c r="HV21" s="209"/>
      <c r="HW21" s="209"/>
      <c r="HX21" s="209"/>
      <c r="HY21" s="209"/>
      <c r="HZ21" s="209"/>
      <c r="IA21" s="209"/>
      <c r="IB21" s="209"/>
      <c r="IC21" s="209"/>
      <c r="ID21" s="209"/>
      <c r="IE21" s="209"/>
      <c r="IF21" s="209"/>
      <c r="IG21" s="209"/>
      <c r="IH21" s="209"/>
      <c r="II21" s="209"/>
      <c r="IJ21" s="209"/>
      <c r="IK21" s="209"/>
      <c r="IL21" s="209"/>
      <c r="IM21" s="209"/>
      <c r="IN21" s="209"/>
      <c r="IO21" s="209"/>
      <c r="IP21" s="209"/>
      <c r="IQ21" s="209"/>
      <c r="IR21" s="209"/>
      <c r="IS21" s="209"/>
      <c r="IT21" s="209"/>
      <c r="IU21" s="209"/>
      <c r="IV21" s="209"/>
      <c r="IW21" s="209"/>
      <c r="IX21" s="209"/>
      <c r="IY21" s="209"/>
      <c r="IZ21" s="209"/>
      <c r="JA21" s="209"/>
      <c r="JB21" s="209"/>
      <c r="JC21" s="209"/>
      <c r="JD21" s="209"/>
      <c r="JE21" s="209"/>
      <c r="JF21" s="209"/>
      <c r="JG21" s="209"/>
      <c r="JH21" s="209"/>
      <c r="JI21" s="209"/>
      <c r="JJ21" s="209"/>
      <c r="JK21" s="209"/>
      <c r="JL21" s="209"/>
      <c r="JM21" s="209"/>
      <c r="JN21" s="209"/>
      <c r="JO21" s="209"/>
      <c r="JP21" s="209"/>
      <c r="JQ21" s="209"/>
      <c r="JR21" s="209"/>
      <c r="JS21" s="209"/>
      <c r="JT21" s="209"/>
      <c r="JU21" s="209"/>
      <c r="JV21" s="209"/>
      <c r="JW21" s="209"/>
      <c r="JX21" s="209"/>
      <c r="JY21" s="209"/>
      <c r="JZ21" s="209"/>
      <c r="KA21" s="209"/>
      <c r="KB21" s="209"/>
      <c r="KC21" s="209"/>
      <c r="KD21" s="209"/>
      <c r="KE21" s="209"/>
      <c r="KF21" s="209"/>
      <c r="KG21" s="209"/>
      <c r="KH21" s="209"/>
      <c r="KI21" s="209"/>
      <c r="KJ21" s="209"/>
      <c r="KK21" s="209"/>
      <c r="KL21" s="209"/>
      <c r="KM21" s="209"/>
      <c r="KN21" s="209"/>
      <c r="KO21" s="209"/>
      <c r="KP21" s="209"/>
      <c r="KQ21" s="209"/>
      <c r="KR21" s="209"/>
      <c r="KS21" s="209"/>
      <c r="KT21" s="209"/>
      <c r="KU21" s="209"/>
      <c r="KV21" s="209"/>
      <c r="KW21" s="209"/>
      <c r="KX21" s="209"/>
      <c r="KY21" s="209"/>
      <c r="KZ21" s="209"/>
      <c r="LA21" s="209"/>
      <c r="LB21" s="209"/>
      <c r="LC21" s="209"/>
      <c r="LD21" s="209"/>
      <c r="LE21" s="209"/>
      <c r="LF21" s="209"/>
      <c r="LG21" s="209"/>
      <c r="LH21" s="209"/>
      <c r="LI21" s="209"/>
      <c r="LJ21" s="209"/>
      <c r="LK21" s="209"/>
      <c r="LL21" s="209"/>
      <c r="LM21" s="209"/>
      <c r="LN21" s="209"/>
      <c r="LO21" s="209"/>
      <c r="LP21" s="209"/>
      <c r="LQ21" s="209"/>
      <c r="LR21" s="209"/>
      <c r="LS21" s="209"/>
      <c r="LT21" s="209"/>
      <c r="LU21" s="209"/>
      <c r="LV21" s="209"/>
      <c r="LW21" s="209"/>
      <c r="LX21" s="209"/>
      <c r="LY21" s="209"/>
      <c r="LZ21" s="209"/>
      <c r="MA21" s="209"/>
      <c r="MB21" s="209"/>
      <c r="MC21" s="209"/>
      <c r="MD21" s="209"/>
      <c r="ME21" s="209"/>
      <c r="MF21" s="209"/>
      <c r="MG21" s="209"/>
      <c r="MH21" s="209"/>
      <c r="MI21" s="209"/>
      <c r="MJ21" s="209"/>
      <c r="MK21" s="209"/>
      <c r="ML21" s="209"/>
      <c r="MM21" s="209"/>
      <c r="MN21" s="209"/>
      <c r="MO21" s="209"/>
      <c r="MP21" s="209"/>
      <c r="MQ21" s="209"/>
      <c r="MR21" s="209"/>
      <c r="MS21" s="209"/>
      <c r="MT21" s="209"/>
      <c r="MU21" s="209"/>
      <c r="MV21" s="209"/>
      <c r="MW21" s="209"/>
      <c r="MX21" s="209"/>
      <c r="MY21" s="209"/>
      <c r="MZ21" s="209"/>
      <c r="NA21" s="209"/>
      <c r="NB21" s="209"/>
      <c r="NC21" s="209"/>
      <c r="ND21" s="209"/>
      <c r="NE21" s="209"/>
      <c r="NF21" s="209"/>
      <c r="NG21" s="209"/>
      <c r="NH21" s="209"/>
      <c r="NI21" s="209"/>
      <c r="NJ21" s="209"/>
      <c r="NK21" s="209"/>
      <c r="NL21" s="209"/>
      <c r="NM21" s="209"/>
      <c r="NN21" s="209"/>
      <c r="NO21" s="209"/>
      <c r="NP21" s="209"/>
      <c r="NQ21" s="209"/>
      <c r="NR21" s="209"/>
      <c r="NS21" s="209"/>
      <c r="NT21" s="209"/>
      <c r="NU21" s="209"/>
      <c r="NV21" s="209"/>
      <c r="NW21" s="209"/>
      <c r="NX21" s="209"/>
      <c r="NY21" s="209"/>
      <c r="NZ21" s="209"/>
      <c r="OA21" s="209"/>
      <c r="OB21" s="209"/>
      <c r="OC21" s="209"/>
      <c r="OD21" s="209"/>
      <c r="OE21" s="209"/>
      <c r="OF21" s="209"/>
      <c r="OG21" s="209"/>
      <c r="OH21" s="209"/>
      <c r="OI21" s="209"/>
      <c r="OJ21" s="209"/>
      <c r="OK21" s="209"/>
      <c r="OL21" s="209"/>
      <c r="OM21" s="209"/>
      <c r="ON21" s="209"/>
      <c r="OO21" s="209"/>
      <c r="OP21" s="209"/>
      <c r="OQ21" s="209"/>
      <c r="OR21" s="209"/>
      <c r="OS21" s="209"/>
      <c r="OT21" s="209"/>
      <c r="OU21" s="209"/>
      <c r="OV21" s="209"/>
      <c r="OW21" s="209"/>
      <c r="OX21" s="209"/>
      <c r="OY21" s="209"/>
      <c r="OZ21" s="209"/>
      <c r="PA21" s="209"/>
      <c r="PB21" s="209"/>
      <c r="PC21" s="209"/>
      <c r="PD21" s="209"/>
      <c r="PE21" s="209"/>
      <c r="PF21" s="209"/>
      <c r="PG21" s="209"/>
      <c r="PH21" s="209"/>
      <c r="PI21" s="209"/>
      <c r="PJ21" s="209"/>
      <c r="PK21" s="209"/>
      <c r="PL21" s="209"/>
      <c r="PM21" s="209"/>
      <c r="PN21" s="209"/>
      <c r="PO21" s="209"/>
      <c r="PP21" s="209"/>
      <c r="PQ21" s="209"/>
      <c r="PR21" s="209"/>
      <c r="PS21" s="209"/>
      <c r="PT21" s="209"/>
      <c r="PU21" s="209"/>
      <c r="PV21" s="209"/>
      <c r="PW21" s="209"/>
      <c r="PX21" s="209"/>
      <c r="PY21" s="209"/>
      <c r="PZ21" s="209"/>
      <c r="QA21" s="209"/>
      <c r="QB21" s="209"/>
      <c r="QC21" s="209"/>
      <c r="QD21" s="209"/>
      <c r="QE21" s="209"/>
      <c r="QF21" s="209"/>
      <c r="QG21" s="209"/>
      <c r="QH21" s="209"/>
      <c r="QI21" s="209"/>
      <c r="QJ21" s="209"/>
      <c r="QK21" s="209"/>
      <c r="QL21" s="209"/>
      <c r="QM21" s="209"/>
      <c r="QN21" s="209"/>
      <c r="QO21" s="209"/>
      <c r="QP21" s="209"/>
      <c r="QQ21" s="209"/>
      <c r="QR21" s="209"/>
      <c r="QS21" s="209"/>
      <c r="QT21" s="209"/>
      <c r="QU21" s="209"/>
      <c r="QV21" s="209"/>
      <c r="QW21" s="209"/>
      <c r="QX21" s="209"/>
      <c r="QY21" s="209"/>
      <c r="QZ21" s="209"/>
      <c r="RA21" s="209"/>
      <c r="RB21" s="209"/>
      <c r="RC21" s="209"/>
      <c r="RD21" s="209"/>
      <c r="RE21" s="209"/>
      <c r="RF21" s="209"/>
      <c r="RG21" s="209"/>
      <c r="RH21" s="209"/>
      <c r="RI21" s="209"/>
      <c r="RJ21" s="209"/>
      <c r="RK21" s="209"/>
      <c r="RL21" s="209"/>
      <c r="RM21" s="209"/>
      <c r="RN21" s="209"/>
      <c r="RO21" s="209"/>
      <c r="RP21" s="209"/>
      <c r="RQ21" s="209"/>
      <c r="RR21" s="209"/>
      <c r="RS21" s="209"/>
      <c r="RT21" s="209"/>
      <c r="RU21" s="209"/>
      <c r="RV21" s="209"/>
      <c r="RW21" s="209"/>
      <c r="RX21" s="209"/>
      <c r="RY21" s="209"/>
      <c r="RZ21" s="209"/>
      <c r="SA21" s="209"/>
      <c r="SB21" s="209"/>
      <c r="SC21" s="209"/>
      <c r="SD21" s="209"/>
      <c r="SE21" s="209"/>
      <c r="SF21" s="209"/>
      <c r="SG21" s="209"/>
      <c r="SH21" s="209"/>
      <c r="SI21" s="209"/>
      <c r="SJ21" s="209"/>
      <c r="SK21" s="209"/>
      <c r="SL21" s="209"/>
      <c r="SM21" s="209"/>
      <c r="SN21" s="209"/>
      <c r="SO21" s="209"/>
      <c r="SP21" s="209"/>
      <c r="SQ21" s="209"/>
      <c r="SR21" s="209"/>
      <c r="SS21" s="209"/>
      <c r="ST21" s="209"/>
      <c r="SU21" s="209"/>
      <c r="SV21" s="209"/>
      <c r="SW21" s="209"/>
      <c r="SX21" s="209"/>
      <c r="SY21" s="209"/>
      <c r="SZ21" s="209"/>
      <c r="TA21" s="209"/>
      <c r="TB21" s="209"/>
      <c r="TC21" s="209"/>
      <c r="TD21" s="209"/>
      <c r="TE21" s="209"/>
      <c r="TF21" s="209"/>
      <c r="TG21" s="209"/>
      <c r="TH21" s="209"/>
      <c r="TI21" s="209"/>
      <c r="TJ21" s="209"/>
      <c r="TK21" s="209"/>
      <c r="TL21" s="209"/>
      <c r="TM21" s="209"/>
      <c r="TN21" s="209"/>
      <c r="TO21" s="209"/>
      <c r="TP21" s="209"/>
      <c r="TQ21" s="209"/>
      <c r="TR21" s="209"/>
      <c r="TS21" s="209"/>
      <c r="TT21" s="209"/>
      <c r="TU21" s="209"/>
      <c r="TV21" s="209"/>
      <c r="TW21" s="209"/>
      <c r="TX21" s="209"/>
      <c r="TY21" s="209"/>
      <c r="TZ21" s="209"/>
      <c r="UA21" s="209"/>
      <c r="UB21" s="209"/>
      <c r="UC21" s="209"/>
      <c r="UD21" s="209"/>
      <c r="UE21" s="209"/>
      <c r="UF21" s="209"/>
      <c r="UG21" s="209"/>
      <c r="UH21" s="209"/>
      <c r="UI21" s="209"/>
      <c r="UJ21" s="209"/>
      <c r="UK21" s="209"/>
      <c r="UL21" s="209"/>
      <c r="UM21" s="209"/>
      <c r="UN21" s="209"/>
      <c r="UO21" s="209"/>
      <c r="UP21" s="209"/>
      <c r="UQ21" s="209"/>
      <c r="UR21" s="209"/>
      <c r="US21" s="209"/>
      <c r="UT21" s="209"/>
      <c r="UU21" s="209"/>
      <c r="UV21" s="209"/>
      <c r="UW21" s="209"/>
      <c r="UX21" s="209"/>
      <c r="UY21" s="209"/>
      <c r="UZ21" s="209"/>
      <c r="VA21" s="209"/>
      <c r="VB21" s="209"/>
      <c r="VC21" s="209"/>
      <c r="VD21" s="209"/>
      <c r="VE21" s="209"/>
      <c r="VF21" s="209"/>
      <c r="VG21" s="209"/>
      <c r="VH21" s="209"/>
      <c r="VI21" s="209"/>
      <c r="VJ21" s="209"/>
      <c r="VK21" s="209"/>
      <c r="VL21" s="209"/>
      <c r="VM21" s="209"/>
      <c r="VN21" s="209"/>
      <c r="VO21" s="209"/>
      <c r="VP21" s="209"/>
      <c r="VQ21" s="209"/>
      <c r="VR21" s="209"/>
      <c r="VS21" s="209"/>
      <c r="VT21" s="209"/>
      <c r="VU21" s="209"/>
      <c r="VV21" s="209"/>
      <c r="VW21" s="209"/>
      <c r="VX21" s="209"/>
      <c r="VY21" s="209"/>
      <c r="VZ21" s="209"/>
      <c r="WA21" s="209"/>
      <c r="WB21" s="209"/>
      <c r="WC21" s="209"/>
      <c r="WD21" s="209"/>
      <c r="WE21" s="209"/>
      <c r="WF21" s="209"/>
      <c r="WG21" s="209"/>
      <c r="WH21" s="209"/>
      <c r="WI21" s="209"/>
      <c r="WJ21" s="209"/>
      <c r="WK21" s="209"/>
      <c r="WL21" s="209"/>
      <c r="WM21" s="209"/>
      <c r="WN21" s="209"/>
      <c r="WO21" s="209"/>
      <c r="WP21" s="209"/>
      <c r="WQ21" s="209"/>
      <c r="WR21" s="209"/>
      <c r="WS21" s="209"/>
      <c r="WT21" s="209"/>
      <c r="WU21" s="209"/>
      <c r="WV21" s="209"/>
      <c r="WW21" s="209"/>
      <c r="WX21" s="209"/>
      <c r="WY21" s="209"/>
      <c r="WZ21" s="209"/>
      <c r="XA21" s="209"/>
      <c r="XB21" s="209"/>
      <c r="XC21" s="209"/>
      <c r="XD21" s="209"/>
      <c r="XE21" s="209"/>
      <c r="XF21" s="209"/>
      <c r="XG21" s="209"/>
      <c r="XH21" s="209"/>
      <c r="XI21" s="209"/>
      <c r="XJ21" s="209"/>
      <c r="XK21" s="209"/>
      <c r="XL21" s="209"/>
      <c r="XM21" s="209"/>
      <c r="XN21" s="209"/>
      <c r="XO21" s="209"/>
      <c r="XP21" s="209"/>
      <c r="XQ21" s="209"/>
      <c r="XR21" s="209"/>
      <c r="XS21" s="209"/>
      <c r="XT21" s="209"/>
      <c r="XU21" s="209"/>
      <c r="XV21" s="209"/>
      <c r="XW21" s="209"/>
      <c r="XX21" s="209"/>
      <c r="XY21" s="209"/>
      <c r="XZ21" s="209"/>
      <c r="YA21" s="209"/>
      <c r="YB21" s="209"/>
      <c r="YC21" s="209"/>
      <c r="YD21" s="209"/>
      <c r="YE21" s="209"/>
      <c r="YF21" s="209"/>
      <c r="YG21" s="209"/>
      <c r="YH21" s="209"/>
      <c r="YI21" s="209"/>
      <c r="YJ21" s="209"/>
      <c r="YK21" s="209"/>
      <c r="YL21" s="209"/>
      <c r="YM21" s="209"/>
      <c r="YN21" s="209"/>
      <c r="YO21" s="209"/>
      <c r="YP21" s="209"/>
      <c r="YQ21" s="209"/>
      <c r="YR21" s="209"/>
      <c r="YS21" s="209"/>
      <c r="YT21" s="209"/>
      <c r="YU21" s="209"/>
      <c r="YV21" s="209"/>
      <c r="YW21" s="209"/>
      <c r="YX21" s="209"/>
      <c r="YY21" s="209"/>
      <c r="YZ21" s="209"/>
      <c r="ZA21" s="209"/>
      <c r="ZB21" s="209"/>
      <c r="ZC21" s="209"/>
      <c r="ZD21" s="209"/>
      <c r="ZE21" s="209"/>
      <c r="ZF21" s="209"/>
      <c r="ZG21" s="209"/>
      <c r="ZH21" s="209"/>
      <c r="ZI21" s="209"/>
      <c r="ZJ21" s="209"/>
      <c r="ZK21" s="209"/>
      <c r="ZL21" s="209"/>
      <c r="ZM21" s="209"/>
      <c r="ZN21" s="209"/>
      <c r="ZO21" s="209"/>
      <c r="ZP21" s="209"/>
      <c r="ZQ21" s="209"/>
      <c r="ZR21" s="209"/>
      <c r="ZS21" s="209"/>
      <c r="ZT21" s="209"/>
      <c r="ZU21" s="209"/>
      <c r="ZV21" s="209"/>
      <c r="ZW21" s="209"/>
      <c r="ZX21" s="209"/>
      <c r="ZY21" s="209"/>
      <c r="ZZ21" s="209"/>
      <c r="AAA21" s="209"/>
      <c r="AAB21" s="209"/>
      <c r="AAC21" s="209"/>
      <c r="AAD21" s="209"/>
      <c r="AAE21" s="209"/>
      <c r="AAF21" s="209"/>
      <c r="AAG21" s="209"/>
      <c r="AAH21" s="209"/>
      <c r="AAI21" s="209"/>
      <c r="AAJ21" s="209"/>
      <c r="AAK21" s="209"/>
      <c r="AAL21" s="209"/>
      <c r="AAM21" s="209"/>
      <c r="AAN21" s="209"/>
      <c r="AAO21" s="209"/>
      <c r="AAP21" s="209"/>
      <c r="AAQ21" s="209"/>
      <c r="AAR21" s="209"/>
      <c r="AAS21" s="209"/>
      <c r="AAT21" s="209"/>
      <c r="AAU21" s="209"/>
      <c r="AAV21" s="209"/>
      <c r="AAW21" s="209"/>
      <c r="AAX21" s="209"/>
      <c r="AAY21" s="209"/>
      <c r="AAZ21" s="209"/>
      <c r="ABA21" s="209"/>
      <c r="ABB21" s="209"/>
      <c r="ABC21" s="209"/>
      <c r="ABD21" s="209"/>
      <c r="ABE21" s="209"/>
      <c r="ABF21" s="209"/>
      <c r="ABG21" s="209"/>
      <c r="ABH21" s="209"/>
      <c r="ABI21" s="209"/>
      <c r="ABJ21" s="209"/>
      <c r="ABK21" s="209"/>
      <c r="ABL21" s="209"/>
      <c r="ABM21" s="209"/>
      <c r="ABN21" s="209"/>
      <c r="ABO21" s="209"/>
      <c r="ABP21" s="209"/>
      <c r="ABQ21" s="209"/>
      <c r="ABR21" s="209"/>
      <c r="ABS21" s="209"/>
      <c r="ABT21" s="209"/>
      <c r="ABU21" s="209"/>
      <c r="ABV21" s="209"/>
      <c r="ABW21" s="209"/>
      <c r="ABX21" s="209"/>
      <c r="ABY21" s="209"/>
      <c r="ABZ21" s="209"/>
      <c r="ACA21" s="209"/>
      <c r="ACB21" s="209"/>
      <c r="ACC21" s="209"/>
      <c r="ACD21" s="209"/>
      <c r="ACE21" s="209"/>
      <c r="ACF21" s="209"/>
      <c r="ACG21" s="209"/>
      <c r="ACH21" s="209"/>
      <c r="ACI21" s="209"/>
      <c r="ACJ21" s="209"/>
      <c r="ACK21" s="209"/>
      <c r="ACL21" s="209"/>
      <c r="ACM21" s="209"/>
      <c r="ACN21" s="209"/>
      <c r="ACO21" s="209"/>
      <c r="ACP21" s="209"/>
      <c r="ACQ21" s="209"/>
      <c r="ACR21" s="209"/>
      <c r="ACS21" s="209"/>
      <c r="ACT21" s="209"/>
      <c r="ACU21" s="209"/>
      <c r="ACV21" s="209"/>
      <c r="ACW21" s="209"/>
      <c r="ACX21" s="209"/>
      <c r="ACY21" s="209"/>
      <c r="ACZ21" s="209"/>
      <c r="ADA21" s="209"/>
      <c r="ADB21" s="209"/>
      <c r="ADC21" s="209"/>
      <c r="ADD21" s="209"/>
      <c r="ADE21" s="209"/>
      <c r="ADF21" s="209"/>
      <c r="ADG21" s="209"/>
      <c r="ADH21" s="209"/>
      <c r="ADI21" s="209"/>
      <c r="ADJ21" s="209"/>
      <c r="ADK21" s="209"/>
      <c r="ADL21" s="209"/>
      <c r="ADM21" s="209"/>
      <c r="ADN21" s="209"/>
      <c r="ADO21" s="209"/>
      <c r="ADP21" s="209"/>
      <c r="ADQ21" s="209"/>
      <c r="ADR21" s="209"/>
      <c r="ADS21" s="209"/>
      <c r="ADT21" s="209"/>
      <c r="ADU21" s="209"/>
      <c r="ADV21" s="209"/>
      <c r="ADW21" s="209"/>
      <c r="ADX21" s="209"/>
      <c r="ADY21" s="209"/>
      <c r="ADZ21" s="209"/>
      <c r="AEA21" s="209"/>
      <c r="AEB21" s="209"/>
      <c r="AEC21" s="209"/>
      <c r="AED21" s="209"/>
      <c r="AEE21" s="209"/>
      <c r="AEF21" s="209"/>
      <c r="AEG21" s="209"/>
      <c r="AEH21" s="209"/>
      <c r="AEI21" s="209"/>
      <c r="AEJ21" s="209"/>
      <c r="AEK21" s="209"/>
      <c r="AEL21" s="209"/>
      <c r="AEM21" s="209"/>
      <c r="AEN21" s="209"/>
      <c r="AEO21" s="209"/>
      <c r="AEP21" s="209"/>
      <c r="AEQ21" s="209"/>
      <c r="AER21" s="209"/>
      <c r="AES21" s="209"/>
      <c r="AET21" s="209"/>
      <c r="AEU21" s="209"/>
      <c r="AEV21" s="209"/>
      <c r="AEW21" s="209"/>
      <c r="AEX21" s="209"/>
      <c r="AEY21" s="209"/>
      <c r="AEZ21" s="209"/>
      <c r="AFA21" s="209"/>
      <c r="AFB21" s="209"/>
      <c r="AFC21" s="209"/>
      <c r="AFD21" s="209"/>
      <c r="AFE21" s="209"/>
      <c r="AFF21" s="209"/>
      <c r="AFG21" s="209"/>
      <c r="AFH21" s="209"/>
      <c r="AFI21" s="209"/>
      <c r="AFJ21" s="209"/>
      <c r="AFK21" s="209"/>
      <c r="AFL21" s="209"/>
      <c r="AFM21" s="209"/>
      <c r="AFN21" s="209"/>
      <c r="AFO21" s="209"/>
      <c r="AFP21" s="209"/>
      <c r="AFQ21" s="209"/>
      <c r="AFR21" s="209"/>
      <c r="AFS21" s="209"/>
      <c r="AFT21" s="209"/>
      <c r="AFU21" s="209"/>
      <c r="AFV21" s="209"/>
      <c r="AFW21" s="209"/>
      <c r="AFX21" s="209"/>
      <c r="AFY21" s="209"/>
      <c r="AFZ21" s="209"/>
      <c r="AGA21" s="209"/>
      <c r="AGB21" s="209"/>
      <c r="AGC21" s="209"/>
      <c r="AGD21" s="209"/>
      <c r="AGE21" s="209"/>
      <c r="AGF21" s="209"/>
      <c r="AGG21" s="209"/>
      <c r="AGH21" s="209"/>
      <c r="AGI21" s="209"/>
      <c r="AGJ21" s="209"/>
      <c r="AGK21" s="209"/>
      <c r="AGL21" s="209"/>
      <c r="AGM21" s="209"/>
      <c r="AGN21" s="209"/>
      <c r="AGO21" s="209"/>
      <c r="AGP21" s="209"/>
      <c r="AGQ21" s="209"/>
      <c r="AGR21" s="209"/>
      <c r="AGS21" s="209"/>
      <c r="AGT21" s="209"/>
      <c r="AGU21" s="209"/>
      <c r="AGV21" s="209"/>
      <c r="AGW21" s="209"/>
      <c r="AGX21" s="209"/>
      <c r="AGY21" s="209"/>
      <c r="AGZ21" s="209"/>
      <c r="AHA21" s="209"/>
      <c r="AHB21" s="209"/>
      <c r="AHC21" s="209"/>
      <c r="AHD21" s="209"/>
      <c r="AHE21" s="209"/>
      <c r="AHF21" s="209"/>
      <c r="AHG21" s="209"/>
      <c r="AHH21" s="209"/>
      <c r="AHI21" s="209"/>
      <c r="AHJ21" s="209"/>
      <c r="AHK21" s="209"/>
      <c r="AHL21" s="209"/>
      <c r="AHM21" s="209"/>
      <c r="AHN21" s="209"/>
      <c r="AHO21" s="209"/>
      <c r="AHP21" s="209"/>
      <c r="AHQ21" s="209"/>
      <c r="AHR21" s="209"/>
      <c r="AHS21" s="209"/>
      <c r="AHT21" s="209"/>
      <c r="AHU21" s="209"/>
      <c r="AHV21" s="209"/>
      <c r="AHW21" s="209"/>
      <c r="AHX21" s="209"/>
      <c r="AHY21" s="209"/>
      <c r="AHZ21" s="209"/>
      <c r="AIA21" s="209"/>
      <c r="AIB21" s="209"/>
      <c r="AIC21" s="209"/>
      <c r="AID21" s="209"/>
      <c r="AIE21" s="209"/>
      <c r="AIF21" s="209"/>
      <c r="AIG21" s="209"/>
      <c r="AIH21" s="209"/>
      <c r="AII21" s="209"/>
      <c r="AIJ21" s="209"/>
      <c r="AIK21" s="209"/>
      <c r="AIL21" s="209"/>
      <c r="AIM21" s="209"/>
      <c r="AIN21" s="209"/>
      <c r="AIO21" s="209"/>
      <c r="AIP21" s="209"/>
      <c r="AIQ21" s="209"/>
      <c r="AIR21" s="209"/>
      <c r="AIS21" s="209"/>
      <c r="AIT21" s="209"/>
      <c r="AIU21" s="209"/>
      <c r="AIV21" s="209"/>
      <c r="AIW21" s="209"/>
      <c r="AIX21" s="209"/>
      <c r="AIY21" s="209"/>
      <c r="AIZ21" s="209"/>
      <c r="AJA21" s="209"/>
      <c r="AJB21" s="209"/>
      <c r="AJC21" s="209"/>
      <c r="AJD21" s="209"/>
      <c r="AJE21" s="209"/>
      <c r="AJF21" s="209"/>
      <c r="AJG21" s="209"/>
      <c r="AJH21" s="209"/>
      <c r="AJI21" s="209"/>
      <c r="AJJ21" s="209"/>
      <c r="AJK21" s="209"/>
      <c r="AJL21" s="209"/>
      <c r="AJM21" s="209"/>
      <c r="AJN21" s="209"/>
      <c r="AJO21" s="209"/>
      <c r="AJP21" s="209"/>
      <c r="AJQ21" s="209"/>
      <c r="AJR21" s="209"/>
      <c r="AJS21" s="209"/>
      <c r="AJT21" s="209"/>
      <c r="AJU21" s="209"/>
      <c r="AJV21" s="209"/>
      <c r="AJW21" s="209"/>
      <c r="AJX21" s="209"/>
      <c r="AJY21" s="209"/>
      <c r="AJZ21" s="209"/>
      <c r="AKA21" s="209"/>
      <c r="AKB21" s="209"/>
      <c r="AKC21" s="209"/>
      <c r="AKD21" s="209"/>
      <c r="AKE21" s="209"/>
      <c r="AKF21" s="209"/>
      <c r="AKG21" s="209"/>
      <c r="AKH21" s="209"/>
      <c r="AKI21" s="209"/>
      <c r="AKJ21" s="209"/>
      <c r="AKK21" s="209"/>
      <c r="AKL21" s="209"/>
      <c r="AKM21" s="209"/>
      <c r="AKN21" s="209"/>
      <c r="AKO21" s="209"/>
      <c r="AKP21" s="209"/>
      <c r="AKQ21" s="209"/>
      <c r="AKR21" s="209"/>
      <c r="AKS21" s="209"/>
      <c r="AKT21" s="209"/>
      <c r="AKU21" s="209"/>
      <c r="AKV21" s="209"/>
      <c r="AKW21" s="209"/>
      <c r="AKX21" s="209"/>
      <c r="AKY21" s="209"/>
      <c r="AKZ21" s="209"/>
      <c r="ALA21" s="209"/>
      <c r="ALB21" s="209"/>
      <c r="ALC21" s="209"/>
      <c r="ALD21" s="209"/>
      <c r="ALE21" s="209"/>
      <c r="ALF21" s="209"/>
      <c r="ALG21" s="209"/>
      <c r="ALH21" s="209"/>
      <c r="ALI21" s="209"/>
      <c r="ALJ21" s="209"/>
      <c r="ALK21" s="209"/>
      <c r="ALL21" s="209"/>
      <c r="ALM21" s="209"/>
      <c r="ALN21" s="209"/>
      <c r="ALO21" s="209"/>
      <c r="ALP21" s="209"/>
      <c r="ALQ21" s="209"/>
      <c r="ALR21" s="209"/>
      <c r="ALS21" s="209"/>
      <c r="ALT21" s="209"/>
      <c r="ALU21" s="209"/>
      <c r="ALV21" s="209"/>
      <c r="ALW21" s="209"/>
      <c r="ALX21" s="209"/>
      <c r="ALY21" s="209"/>
      <c r="ALZ21" s="209"/>
      <c r="AMA21" s="209"/>
      <c r="AMB21" s="209"/>
      <c r="AMC21" s="209"/>
      <c r="AMD21" s="209"/>
      <c r="AME21" s="209"/>
      <c r="AMF21" s="209"/>
      <c r="AMG21" s="209"/>
      <c r="AMH21" s="209"/>
      <c r="AMI21" s="209"/>
      <c r="AMJ21" s="209"/>
      <c r="AMK21" s="209"/>
      <c r="AML21" s="209"/>
      <c r="AMM21" s="209"/>
      <c r="AMN21" s="209"/>
      <c r="AMO21" s="209"/>
      <c r="AMP21" s="209"/>
      <c r="AMQ21" s="209"/>
      <c r="AMR21" s="209"/>
      <c r="AMS21" s="209"/>
      <c r="AMT21" s="209"/>
      <c r="AMU21" s="209"/>
      <c r="AMV21" s="209"/>
      <c r="AMW21" s="209"/>
      <c r="AMX21" s="209"/>
      <c r="AMY21" s="209"/>
      <c r="AMZ21" s="209"/>
      <c r="ANA21" s="209"/>
      <c r="ANB21" s="209"/>
      <c r="ANC21" s="209"/>
      <c r="AND21" s="209"/>
      <c r="ANE21" s="209"/>
      <c r="ANF21" s="209"/>
      <c r="ANG21" s="209"/>
      <c r="ANH21" s="209"/>
      <c r="ANI21" s="209"/>
      <c r="ANJ21" s="209"/>
      <c r="ANK21" s="209"/>
      <c r="ANL21" s="209"/>
      <c r="ANM21" s="209"/>
      <c r="ANN21" s="209"/>
      <c r="ANO21" s="209"/>
      <c r="ANP21" s="209"/>
      <c r="ANQ21" s="209"/>
      <c r="ANR21" s="209"/>
      <c r="ANS21" s="209"/>
      <c r="ANT21" s="209"/>
      <c r="ANU21" s="209"/>
      <c r="ANV21" s="209"/>
      <c r="ANW21" s="209"/>
      <c r="ANX21" s="209"/>
      <c r="ANY21" s="209"/>
      <c r="ANZ21" s="209"/>
      <c r="AOA21" s="209"/>
      <c r="AOB21" s="209"/>
      <c r="AOC21" s="209"/>
      <c r="AOD21" s="209"/>
      <c r="AOE21" s="209"/>
      <c r="AOF21" s="209"/>
      <c r="AOG21" s="209"/>
      <c r="AOH21" s="209"/>
      <c r="AOI21" s="209"/>
      <c r="AOJ21" s="209"/>
      <c r="AOK21" s="209"/>
      <c r="AOL21" s="209"/>
      <c r="AOM21" s="209"/>
      <c r="AON21" s="209"/>
      <c r="AOO21" s="209"/>
      <c r="AOP21" s="209"/>
      <c r="AOQ21" s="209"/>
      <c r="AOR21" s="209"/>
      <c r="AOS21" s="209"/>
      <c r="AOT21" s="209"/>
      <c r="AOU21" s="209"/>
      <c r="AOV21" s="209"/>
      <c r="AOW21" s="209"/>
      <c r="AOX21" s="209"/>
      <c r="AOY21" s="209"/>
      <c r="AOZ21" s="209"/>
      <c r="APA21" s="209"/>
      <c r="APB21" s="209"/>
      <c r="APC21" s="209"/>
      <c r="APD21" s="209"/>
      <c r="APE21" s="209"/>
      <c r="APF21" s="209"/>
      <c r="APG21" s="209"/>
      <c r="APH21" s="209"/>
      <c r="API21" s="209"/>
      <c r="APJ21" s="209"/>
      <c r="APK21" s="209"/>
      <c r="APL21" s="209"/>
      <c r="APM21" s="209"/>
      <c r="APN21" s="209"/>
      <c r="APO21" s="209"/>
      <c r="APP21" s="209"/>
      <c r="APQ21" s="209"/>
      <c r="APR21" s="209"/>
      <c r="APS21" s="209"/>
      <c r="APT21" s="209"/>
      <c r="APU21" s="209"/>
      <c r="APV21" s="209"/>
      <c r="APW21" s="209"/>
      <c r="APX21" s="209"/>
      <c r="APY21" s="209"/>
      <c r="APZ21" s="209"/>
      <c r="AQA21" s="209"/>
      <c r="AQB21" s="209"/>
      <c r="AQC21" s="209"/>
      <c r="AQD21" s="209"/>
      <c r="AQE21" s="209"/>
      <c r="AQF21" s="209"/>
      <c r="AQG21" s="209"/>
      <c r="AQH21" s="209"/>
      <c r="AQI21" s="209"/>
      <c r="AQJ21" s="209"/>
      <c r="AQK21" s="209"/>
      <c r="AQL21" s="209"/>
      <c r="AQM21" s="209"/>
      <c r="AQN21" s="209"/>
      <c r="AQO21" s="209"/>
      <c r="AQP21" s="209"/>
      <c r="AQQ21" s="209"/>
      <c r="AQR21" s="209"/>
      <c r="AQS21" s="209"/>
      <c r="AQT21" s="209"/>
      <c r="AQU21" s="209"/>
      <c r="AQV21" s="209"/>
      <c r="AQW21" s="209"/>
      <c r="AQX21" s="209"/>
      <c r="AQY21" s="209"/>
      <c r="AQZ21" s="209"/>
      <c r="ARA21" s="209"/>
      <c r="ARB21" s="209"/>
      <c r="ARC21" s="209"/>
      <c r="ARD21" s="209"/>
      <c r="ARE21" s="209"/>
      <c r="ARF21" s="209"/>
      <c r="ARG21" s="209"/>
      <c r="ARH21" s="209"/>
      <c r="ARI21" s="209"/>
      <c r="ARJ21" s="209"/>
      <c r="ARK21" s="209"/>
      <c r="ARL21" s="209"/>
      <c r="ARM21" s="209"/>
      <c r="ARN21" s="209"/>
      <c r="ARO21" s="209"/>
      <c r="ARP21" s="209"/>
      <c r="ARQ21" s="209"/>
      <c r="ARR21" s="209"/>
      <c r="ARS21" s="209"/>
      <c r="ART21" s="209"/>
      <c r="ARU21" s="209"/>
      <c r="ARV21" s="209"/>
      <c r="ARW21" s="209"/>
      <c r="ARX21" s="209"/>
      <c r="ARY21" s="209"/>
      <c r="ARZ21" s="209"/>
      <c r="ASA21" s="209"/>
      <c r="ASB21" s="209"/>
      <c r="ASC21" s="209"/>
      <c r="ASD21" s="209"/>
      <c r="ASE21" s="209"/>
      <c r="ASF21" s="209"/>
      <c r="ASG21" s="209"/>
      <c r="ASH21" s="209"/>
      <c r="ASI21" s="209"/>
      <c r="ASJ21" s="209"/>
      <c r="ASK21" s="209"/>
      <c r="ASL21" s="209"/>
      <c r="ASM21" s="209"/>
      <c r="ASN21" s="209"/>
      <c r="ASO21" s="209"/>
      <c r="ASP21" s="209"/>
      <c r="ASQ21" s="209"/>
      <c r="ASR21" s="209"/>
      <c r="ASS21" s="209"/>
      <c r="AST21" s="209"/>
      <c r="ASU21" s="209"/>
      <c r="ASV21" s="209"/>
      <c r="ASW21" s="209"/>
      <c r="ASX21" s="209"/>
      <c r="ASY21" s="209"/>
      <c r="ASZ21" s="209"/>
      <c r="ATA21" s="209"/>
      <c r="ATB21" s="209"/>
      <c r="ATC21" s="209"/>
      <c r="ATD21" s="209"/>
      <c r="ATE21" s="209"/>
      <c r="ATF21" s="209"/>
      <c r="ATG21" s="209"/>
      <c r="ATH21" s="209"/>
      <c r="ATI21" s="209"/>
      <c r="ATJ21" s="209"/>
      <c r="ATK21" s="209"/>
      <c r="ATL21" s="209"/>
      <c r="ATM21" s="209"/>
      <c r="ATN21" s="209"/>
      <c r="ATO21" s="209"/>
      <c r="ATP21" s="209"/>
      <c r="ATQ21" s="209"/>
      <c r="ATR21" s="209"/>
      <c r="ATS21" s="209"/>
      <c r="ATT21" s="209"/>
      <c r="ATU21" s="209"/>
      <c r="ATV21" s="209"/>
      <c r="ATW21" s="209"/>
      <c r="ATX21" s="209"/>
      <c r="ATY21" s="209"/>
      <c r="ATZ21" s="209"/>
      <c r="AUA21" s="209"/>
      <c r="AUB21" s="209"/>
      <c r="AUC21" s="209"/>
      <c r="AUD21" s="209"/>
      <c r="AUE21" s="209"/>
      <c r="AUF21" s="209"/>
      <c r="AUG21" s="209"/>
      <c r="AUH21" s="209"/>
      <c r="AUI21" s="209"/>
      <c r="AUJ21" s="209"/>
      <c r="AUK21" s="209"/>
      <c r="AUL21" s="209"/>
      <c r="AUM21" s="209"/>
      <c r="AUN21" s="209"/>
      <c r="AUO21" s="209"/>
      <c r="AUP21" s="209"/>
      <c r="AUQ21" s="209"/>
      <c r="AUR21" s="209"/>
      <c r="AUS21" s="209"/>
      <c r="AUT21" s="209"/>
      <c r="AUU21" s="209"/>
      <c r="AUV21" s="209"/>
      <c r="AUW21" s="209"/>
      <c r="AUX21" s="209"/>
      <c r="AUY21" s="209"/>
      <c r="AUZ21" s="209"/>
      <c r="AVA21" s="209"/>
      <c r="AVB21" s="209"/>
      <c r="AVC21" s="209"/>
      <c r="AVD21" s="209"/>
      <c r="AVE21" s="209"/>
      <c r="AVF21" s="209"/>
      <c r="AVG21" s="209"/>
      <c r="AVH21" s="209"/>
      <c r="AVI21" s="209"/>
      <c r="AVJ21" s="209"/>
      <c r="AVK21" s="209"/>
      <c r="AVL21" s="209"/>
      <c r="AVM21" s="209"/>
      <c r="AVN21" s="209"/>
      <c r="AVO21" s="209"/>
      <c r="AVP21" s="209"/>
      <c r="AVQ21" s="209"/>
      <c r="AVR21" s="209"/>
      <c r="AVS21" s="209"/>
      <c r="AVT21" s="209"/>
      <c r="AVU21" s="209"/>
      <c r="AVV21" s="209"/>
      <c r="AVW21" s="209"/>
      <c r="AVX21" s="209"/>
      <c r="AVY21" s="209"/>
      <c r="AVZ21" s="209"/>
      <c r="AWA21" s="209"/>
      <c r="AWB21" s="209"/>
      <c r="AWC21" s="209"/>
      <c r="AWD21" s="209"/>
      <c r="AWE21" s="209"/>
      <c r="AWF21" s="209"/>
      <c r="AWG21" s="209"/>
      <c r="AWH21" s="209"/>
      <c r="AWI21" s="209"/>
      <c r="AWJ21" s="209"/>
      <c r="AWK21" s="209"/>
      <c r="AWL21" s="209"/>
      <c r="AWM21" s="209"/>
      <c r="AWN21" s="209"/>
      <c r="AWO21" s="209"/>
      <c r="AWP21" s="209"/>
      <c r="AWQ21" s="209"/>
      <c r="AWR21" s="209"/>
      <c r="AWS21" s="209"/>
      <c r="AWT21" s="209"/>
      <c r="AWU21" s="209"/>
      <c r="AWV21" s="209"/>
      <c r="AWW21" s="209"/>
      <c r="AWX21" s="209"/>
      <c r="AWY21" s="209"/>
      <c r="AWZ21" s="209"/>
      <c r="AXA21" s="209"/>
      <c r="AXB21" s="209"/>
      <c r="AXC21" s="209"/>
      <c r="AXD21" s="209"/>
      <c r="AXE21" s="209"/>
      <c r="AXF21" s="209"/>
      <c r="AXG21" s="209"/>
      <c r="AXH21" s="209"/>
      <c r="AXI21" s="209"/>
      <c r="AXJ21" s="209"/>
      <c r="AXK21" s="209"/>
      <c r="AXL21" s="209"/>
      <c r="AXM21" s="209"/>
      <c r="AXN21" s="209"/>
      <c r="AXO21" s="209"/>
      <c r="AXP21" s="209"/>
      <c r="AXQ21" s="209"/>
      <c r="AXR21" s="209"/>
      <c r="AXS21" s="209"/>
      <c r="AXT21" s="209"/>
      <c r="AXU21" s="209"/>
      <c r="AXV21" s="209"/>
      <c r="AXW21" s="209"/>
      <c r="AXX21" s="209"/>
      <c r="AXY21" s="209"/>
      <c r="AXZ21" s="209"/>
      <c r="AYA21" s="209"/>
      <c r="AYB21" s="209"/>
      <c r="AYC21" s="209"/>
      <c r="AYD21" s="209"/>
      <c r="AYE21" s="209"/>
      <c r="AYF21" s="209"/>
      <c r="AYG21" s="209"/>
      <c r="AYH21" s="209"/>
      <c r="AYI21" s="209"/>
      <c r="AYJ21" s="209"/>
      <c r="AYK21" s="209"/>
      <c r="AYL21" s="209"/>
      <c r="AYM21" s="209"/>
      <c r="AYN21" s="209"/>
      <c r="AYO21" s="209"/>
      <c r="AYP21" s="209"/>
      <c r="AYQ21" s="209"/>
      <c r="AYR21" s="209"/>
      <c r="AYS21" s="209"/>
      <c r="AYT21" s="209"/>
      <c r="AYU21" s="209"/>
      <c r="AYV21" s="209"/>
      <c r="AYW21" s="209"/>
      <c r="AYX21" s="209"/>
      <c r="AYY21" s="209"/>
      <c r="AYZ21" s="209"/>
      <c r="AZA21" s="209"/>
      <c r="AZB21" s="209"/>
      <c r="AZC21" s="209"/>
      <c r="AZD21" s="209"/>
      <c r="AZE21" s="209"/>
      <c r="AZF21" s="209"/>
      <c r="AZG21" s="209"/>
      <c r="AZH21" s="209"/>
      <c r="AZI21" s="209"/>
      <c r="AZJ21" s="209"/>
      <c r="AZK21" s="209"/>
      <c r="AZL21" s="209"/>
      <c r="AZM21" s="209"/>
      <c r="AZN21" s="209"/>
      <c r="AZO21" s="209"/>
      <c r="AZP21" s="209"/>
      <c r="AZQ21" s="209"/>
      <c r="AZR21" s="209"/>
      <c r="AZS21" s="209"/>
      <c r="AZT21" s="209"/>
      <c r="AZU21" s="209"/>
      <c r="AZV21" s="209"/>
      <c r="AZW21" s="209"/>
      <c r="AZX21" s="209"/>
      <c r="AZY21" s="209"/>
      <c r="AZZ21" s="209"/>
      <c r="BAA21" s="209"/>
      <c r="BAB21" s="209"/>
      <c r="BAC21" s="209"/>
      <c r="BAD21" s="209"/>
      <c r="BAE21" s="209"/>
      <c r="BAF21" s="209"/>
      <c r="BAG21" s="209"/>
      <c r="BAH21" s="209"/>
      <c r="BAI21" s="209"/>
      <c r="BAJ21" s="209"/>
      <c r="BAK21" s="209"/>
      <c r="BAL21" s="209"/>
      <c r="BAM21" s="209"/>
      <c r="BAN21" s="209"/>
      <c r="BAO21" s="209"/>
      <c r="BAP21" s="209"/>
      <c r="BAQ21" s="209"/>
      <c r="BAR21" s="209"/>
      <c r="BAS21" s="209"/>
      <c r="BAT21" s="209"/>
      <c r="BAU21" s="209"/>
      <c r="BAV21" s="209"/>
      <c r="BAW21" s="209"/>
      <c r="BAX21" s="209"/>
      <c r="BAY21" s="209"/>
      <c r="BAZ21" s="209"/>
      <c r="BBA21" s="209"/>
      <c r="BBB21" s="209"/>
      <c r="BBC21" s="209"/>
      <c r="BBD21" s="209"/>
      <c r="BBE21" s="209"/>
      <c r="BBF21" s="209"/>
      <c r="BBG21" s="209"/>
      <c r="BBH21" s="209"/>
      <c r="BBI21" s="209"/>
      <c r="BBJ21" s="209"/>
      <c r="BBK21" s="209"/>
      <c r="BBL21" s="209"/>
      <c r="BBM21" s="209"/>
      <c r="BBN21" s="209"/>
      <c r="BBO21" s="209"/>
      <c r="BBP21" s="209"/>
      <c r="BBQ21" s="209"/>
      <c r="BBR21" s="209"/>
      <c r="BBS21" s="209"/>
      <c r="BBT21" s="209"/>
      <c r="BBU21" s="209"/>
      <c r="BBV21" s="209"/>
      <c r="BBW21" s="209"/>
      <c r="BBX21" s="209"/>
      <c r="BBY21" s="209"/>
      <c r="BBZ21" s="209"/>
      <c r="BCA21" s="209"/>
      <c r="BCB21" s="209"/>
      <c r="BCC21" s="209"/>
      <c r="BCD21" s="209"/>
      <c r="BCE21" s="209"/>
      <c r="BCF21" s="209"/>
      <c r="BCG21" s="209"/>
      <c r="BCH21" s="209"/>
      <c r="BCI21" s="209"/>
      <c r="BCJ21" s="209"/>
      <c r="BCK21" s="209"/>
      <c r="BCL21" s="209"/>
      <c r="BCM21" s="209"/>
      <c r="BCN21" s="209"/>
      <c r="BCO21" s="209"/>
      <c r="BCP21" s="209"/>
      <c r="BCQ21" s="209"/>
      <c r="BCR21" s="209"/>
      <c r="BCS21" s="209"/>
      <c r="BCT21" s="209"/>
      <c r="BCU21" s="209"/>
      <c r="BCV21" s="209"/>
      <c r="BCW21" s="209"/>
      <c r="BCX21" s="209"/>
      <c r="BCY21" s="209"/>
      <c r="BCZ21" s="209"/>
      <c r="BDA21" s="209"/>
      <c r="BDB21" s="209"/>
      <c r="BDC21" s="209"/>
      <c r="BDD21" s="209"/>
      <c r="BDE21" s="209"/>
      <c r="BDF21" s="209"/>
      <c r="BDG21" s="209"/>
      <c r="BDH21" s="209"/>
      <c r="BDI21" s="209"/>
      <c r="BDJ21" s="209"/>
      <c r="BDK21" s="209"/>
      <c r="BDL21" s="209"/>
      <c r="BDM21" s="209"/>
      <c r="BDN21" s="209"/>
      <c r="BDO21" s="209"/>
      <c r="BDP21" s="209"/>
      <c r="BDQ21" s="209"/>
      <c r="BDR21" s="209"/>
      <c r="BDS21" s="209"/>
      <c r="BDT21" s="209"/>
      <c r="BDU21" s="209"/>
      <c r="BDV21" s="209"/>
      <c r="BDW21" s="209"/>
      <c r="BDX21" s="209"/>
      <c r="BDY21" s="209"/>
      <c r="BDZ21" s="209"/>
      <c r="BEA21" s="209"/>
      <c r="BEB21" s="209"/>
      <c r="BEC21" s="209"/>
      <c r="BED21" s="209"/>
      <c r="BEE21" s="209"/>
      <c r="BEF21" s="209"/>
      <c r="BEG21" s="209"/>
      <c r="BEH21" s="209"/>
      <c r="BEI21" s="209"/>
      <c r="BEJ21" s="209"/>
      <c r="BEK21" s="209"/>
      <c r="BEL21" s="209"/>
      <c r="BEM21" s="209"/>
      <c r="BEN21" s="209"/>
      <c r="BEO21" s="209"/>
      <c r="BEP21" s="209"/>
      <c r="BEQ21" s="209"/>
      <c r="BER21" s="209"/>
      <c r="BES21" s="209"/>
      <c r="BET21" s="209"/>
      <c r="BEU21" s="209"/>
      <c r="BEV21" s="209"/>
      <c r="BEW21" s="209"/>
      <c r="BEX21" s="209"/>
      <c r="BEY21" s="209"/>
      <c r="BEZ21" s="209"/>
      <c r="BFA21" s="209"/>
      <c r="BFB21" s="209"/>
      <c r="BFC21" s="209"/>
      <c r="BFD21" s="209"/>
      <c r="BFE21" s="209"/>
      <c r="BFF21" s="209"/>
      <c r="BFG21" s="209"/>
      <c r="BFH21" s="209"/>
      <c r="BFI21" s="209"/>
      <c r="BFJ21" s="209"/>
      <c r="BFK21" s="209"/>
      <c r="BFL21" s="209"/>
      <c r="BFM21" s="209"/>
      <c r="BFN21" s="209"/>
      <c r="BFO21" s="209"/>
      <c r="BFP21" s="209"/>
      <c r="BFQ21" s="209"/>
      <c r="BFR21" s="209"/>
      <c r="BFS21" s="209"/>
      <c r="BFT21" s="209"/>
      <c r="BFU21" s="209"/>
      <c r="BFV21" s="209"/>
      <c r="BFW21" s="209"/>
      <c r="BFX21" s="209"/>
      <c r="BFY21" s="209"/>
      <c r="BFZ21" s="209"/>
      <c r="BGA21" s="209"/>
      <c r="BGB21" s="209"/>
      <c r="BGC21" s="209"/>
      <c r="BGD21" s="209"/>
      <c r="BGE21" s="209"/>
      <c r="BGF21" s="209"/>
      <c r="BGG21" s="209"/>
      <c r="BGH21" s="209"/>
      <c r="BGI21" s="209"/>
      <c r="BGJ21" s="209"/>
      <c r="BGK21" s="209"/>
      <c r="BGL21" s="209"/>
      <c r="BGM21" s="209"/>
      <c r="BGN21" s="209"/>
      <c r="BGO21" s="209"/>
      <c r="BGP21" s="209"/>
      <c r="BGQ21" s="209"/>
      <c r="BGR21" s="209"/>
      <c r="BGS21" s="209"/>
      <c r="BGT21" s="209"/>
      <c r="BGU21" s="209"/>
      <c r="BGV21" s="209"/>
      <c r="BGW21" s="209"/>
      <c r="BGX21" s="209"/>
      <c r="BGY21" s="209"/>
      <c r="BGZ21" s="209"/>
      <c r="BHA21" s="209"/>
      <c r="BHB21" s="209"/>
      <c r="BHC21" s="209"/>
      <c r="BHD21" s="209"/>
      <c r="BHE21" s="209"/>
      <c r="BHF21" s="209"/>
      <c r="BHG21" s="209"/>
      <c r="BHH21" s="209"/>
      <c r="BHI21" s="209"/>
      <c r="BHJ21" s="209"/>
      <c r="BHK21" s="209"/>
      <c r="BHL21" s="209"/>
      <c r="BHM21" s="209"/>
      <c r="BHN21" s="209"/>
      <c r="BHO21" s="209"/>
      <c r="BHP21" s="209"/>
      <c r="BHQ21" s="209"/>
      <c r="BHR21" s="209"/>
      <c r="BHS21" s="209"/>
      <c r="BHT21" s="209"/>
      <c r="BHU21" s="209"/>
      <c r="BHV21" s="209"/>
      <c r="BHW21" s="209"/>
      <c r="BHX21" s="209"/>
      <c r="BHY21" s="209"/>
      <c r="BHZ21" s="209"/>
      <c r="BIA21" s="209"/>
      <c r="BIB21" s="209"/>
      <c r="BIC21" s="209"/>
      <c r="BID21" s="209"/>
      <c r="BIE21" s="209"/>
      <c r="BIF21" s="209"/>
      <c r="BIG21" s="209"/>
      <c r="BIH21" s="209"/>
      <c r="BII21" s="209"/>
      <c r="BIJ21" s="209"/>
      <c r="BIK21" s="209"/>
      <c r="BIL21" s="209"/>
      <c r="BIM21" s="209"/>
      <c r="BIN21" s="209"/>
      <c r="BIO21" s="209"/>
      <c r="BIP21" s="209"/>
      <c r="BIQ21" s="209"/>
      <c r="BIR21" s="209"/>
      <c r="BIS21" s="209"/>
      <c r="BIT21" s="209"/>
      <c r="BIU21" s="209"/>
      <c r="BIV21" s="209"/>
      <c r="BIW21" s="209"/>
      <c r="BIX21" s="209"/>
      <c r="BIY21" s="209"/>
      <c r="BIZ21" s="209"/>
      <c r="BJA21" s="209"/>
      <c r="BJB21" s="209"/>
      <c r="BJC21" s="209"/>
      <c r="BJD21" s="209"/>
      <c r="BJE21" s="209"/>
      <c r="BJF21" s="209"/>
      <c r="BJG21" s="209"/>
      <c r="BJH21" s="209"/>
      <c r="BJI21" s="209"/>
      <c r="BJJ21" s="209"/>
      <c r="BJK21" s="209"/>
      <c r="BJL21" s="209"/>
      <c r="BJM21" s="209"/>
      <c r="BJN21" s="209"/>
      <c r="BJO21" s="209"/>
      <c r="BJP21" s="209"/>
      <c r="BJQ21" s="209"/>
      <c r="BJR21" s="209"/>
      <c r="BJS21" s="209"/>
      <c r="BJT21" s="209"/>
      <c r="BJU21" s="209"/>
      <c r="BJV21" s="209"/>
      <c r="BJW21" s="209"/>
      <c r="BJX21" s="209"/>
      <c r="BJY21" s="209"/>
      <c r="BJZ21" s="209"/>
      <c r="BKA21" s="209"/>
      <c r="BKB21" s="209"/>
      <c r="BKC21" s="209"/>
      <c r="BKD21" s="209"/>
      <c r="BKE21" s="209"/>
      <c r="BKF21" s="209"/>
      <c r="BKG21" s="209"/>
      <c r="BKH21" s="209"/>
      <c r="BKI21" s="209"/>
      <c r="BKJ21" s="209"/>
      <c r="BKK21" s="209"/>
      <c r="BKL21" s="209"/>
      <c r="BKM21" s="209"/>
      <c r="BKN21" s="209"/>
      <c r="BKO21" s="209"/>
      <c r="BKP21" s="209"/>
      <c r="BKQ21" s="209"/>
      <c r="BKR21" s="209"/>
      <c r="BKS21" s="209"/>
      <c r="BKT21" s="209"/>
      <c r="BKU21" s="209"/>
      <c r="BKV21" s="209"/>
      <c r="BKW21" s="209"/>
      <c r="BKX21" s="209"/>
      <c r="BKY21" s="209"/>
      <c r="BKZ21" s="209"/>
      <c r="BLA21" s="209"/>
      <c r="BLB21" s="209"/>
      <c r="BLC21" s="209"/>
      <c r="BLD21" s="209"/>
      <c r="BLE21" s="209"/>
      <c r="BLF21" s="209"/>
      <c r="BLG21" s="209"/>
      <c r="BLH21" s="209"/>
      <c r="BLI21" s="209"/>
      <c r="BLJ21" s="209"/>
      <c r="BLK21" s="209"/>
      <c r="BLL21" s="209"/>
      <c r="BLM21" s="209"/>
      <c r="BLN21" s="209"/>
      <c r="BLO21" s="209"/>
      <c r="BLP21" s="209"/>
      <c r="BLQ21" s="209"/>
      <c r="BLR21" s="209"/>
      <c r="BLS21" s="209"/>
      <c r="BLT21" s="209"/>
      <c r="BLU21" s="209"/>
      <c r="BLV21" s="209"/>
      <c r="BLW21" s="209"/>
      <c r="BLX21" s="209"/>
      <c r="BLY21" s="209"/>
      <c r="BLZ21" s="209"/>
      <c r="BMA21" s="209"/>
      <c r="BMB21" s="209"/>
      <c r="BMC21" s="209"/>
      <c r="BMD21" s="209"/>
      <c r="BME21" s="209"/>
      <c r="BMF21" s="209"/>
      <c r="BMG21" s="209"/>
      <c r="BMH21" s="209"/>
      <c r="BMI21" s="209"/>
      <c r="BMJ21" s="209"/>
      <c r="BMK21" s="209"/>
      <c r="BML21" s="209"/>
      <c r="BMM21" s="209"/>
      <c r="BMN21" s="209"/>
      <c r="BMO21" s="209"/>
      <c r="BMP21" s="209"/>
      <c r="BMQ21" s="209"/>
      <c r="BMR21" s="209"/>
      <c r="BMS21" s="209"/>
      <c r="BMT21" s="209"/>
      <c r="BMU21" s="209"/>
      <c r="BMV21" s="209"/>
      <c r="BMW21" s="209"/>
      <c r="BMX21" s="209"/>
      <c r="BMY21" s="209"/>
      <c r="BMZ21" s="209"/>
      <c r="BNA21" s="209"/>
      <c r="BNB21" s="209"/>
      <c r="BNC21" s="209"/>
      <c r="BND21" s="209"/>
      <c r="BNE21" s="209"/>
      <c r="BNF21" s="209"/>
      <c r="BNG21" s="209"/>
      <c r="BNH21" s="209"/>
      <c r="BNI21" s="209"/>
      <c r="BNJ21" s="209"/>
      <c r="BNK21" s="209"/>
      <c r="BNL21" s="209"/>
      <c r="BNM21" s="209"/>
      <c r="BNN21" s="209"/>
      <c r="BNO21" s="209"/>
      <c r="BNP21" s="209"/>
      <c r="BNQ21" s="209"/>
      <c r="BNR21" s="209"/>
      <c r="BNS21" s="209"/>
      <c r="BNT21" s="209"/>
      <c r="BNU21" s="209"/>
      <c r="BNV21" s="209"/>
      <c r="BNW21" s="209"/>
      <c r="BNX21" s="209"/>
      <c r="BNY21" s="209"/>
      <c r="BNZ21" s="209"/>
      <c r="BOA21" s="209"/>
      <c r="BOB21" s="209"/>
      <c r="BOC21" s="209"/>
      <c r="BOD21" s="209"/>
      <c r="BOE21" s="209"/>
      <c r="BOF21" s="209"/>
      <c r="BOG21" s="209"/>
      <c r="BOH21" s="209"/>
      <c r="BOI21" s="209"/>
      <c r="BOJ21" s="209"/>
      <c r="BOK21" s="209"/>
      <c r="BOL21" s="209"/>
      <c r="BOM21" s="209"/>
      <c r="BON21" s="209"/>
      <c r="BOO21" s="209"/>
      <c r="BOP21" s="209"/>
      <c r="BOQ21" s="209"/>
      <c r="BOR21" s="209"/>
      <c r="BOS21" s="209"/>
      <c r="BOT21" s="209"/>
      <c r="BOU21" s="209"/>
      <c r="BOV21" s="209"/>
      <c r="BOW21" s="209"/>
      <c r="BOX21" s="209"/>
      <c r="BOY21" s="209"/>
      <c r="BOZ21" s="209"/>
      <c r="BPA21" s="209"/>
      <c r="BPB21" s="209"/>
      <c r="BPC21" s="209"/>
      <c r="BPD21" s="209"/>
      <c r="BPE21" s="209"/>
      <c r="BPF21" s="209"/>
      <c r="BPG21" s="209"/>
      <c r="BPH21" s="209"/>
      <c r="BPI21" s="209"/>
      <c r="BPJ21" s="209"/>
      <c r="BPK21" s="209"/>
      <c r="BPL21" s="209"/>
      <c r="BPM21" s="209"/>
      <c r="BPN21" s="209"/>
      <c r="BPO21" s="209"/>
      <c r="BPP21" s="209"/>
      <c r="BPQ21" s="209"/>
      <c r="BPR21" s="209"/>
      <c r="BPS21" s="209"/>
      <c r="BPT21" s="209"/>
      <c r="BPU21" s="209"/>
      <c r="BPV21" s="209"/>
      <c r="BPW21" s="209"/>
      <c r="BPX21" s="209"/>
      <c r="BPY21" s="209"/>
      <c r="BPZ21" s="209"/>
      <c r="BQA21" s="209"/>
      <c r="BQB21" s="209"/>
      <c r="BQC21" s="209"/>
      <c r="BQD21" s="209"/>
      <c r="BQE21" s="209"/>
      <c r="BQF21" s="209"/>
      <c r="BQG21" s="209"/>
      <c r="BQH21" s="209"/>
      <c r="BQI21" s="209"/>
      <c r="BQJ21" s="209"/>
      <c r="BQK21" s="209"/>
      <c r="BQL21" s="209"/>
      <c r="BQM21" s="209"/>
      <c r="BQN21" s="209"/>
      <c r="BQO21" s="209"/>
      <c r="BQP21" s="209"/>
      <c r="BQQ21" s="209"/>
      <c r="BQR21" s="209"/>
      <c r="BQS21" s="209"/>
      <c r="BQT21" s="209"/>
      <c r="BQU21" s="209"/>
      <c r="BQV21" s="209"/>
      <c r="BQW21" s="209"/>
      <c r="BQX21" s="209"/>
      <c r="BQY21" s="209"/>
      <c r="BQZ21" s="209"/>
      <c r="BRA21" s="209"/>
      <c r="BRB21" s="209"/>
      <c r="BRC21" s="209"/>
      <c r="BRD21" s="209"/>
      <c r="BRE21" s="209"/>
      <c r="BRF21" s="209"/>
      <c r="BRG21" s="209"/>
      <c r="BRH21" s="209"/>
      <c r="BRI21" s="209"/>
      <c r="BRJ21" s="209"/>
      <c r="BRK21" s="209"/>
      <c r="BRL21" s="209"/>
      <c r="BRM21" s="209"/>
      <c r="BRN21" s="209"/>
      <c r="BRO21" s="209"/>
      <c r="BRP21" s="209"/>
      <c r="BRQ21" s="209"/>
      <c r="BRR21" s="209"/>
      <c r="BRS21" s="209"/>
      <c r="BRT21" s="209"/>
      <c r="BRU21" s="209"/>
      <c r="BRV21" s="209"/>
      <c r="BRW21" s="209"/>
      <c r="BRX21" s="209"/>
      <c r="BRY21" s="209"/>
      <c r="BRZ21" s="209"/>
      <c r="BSA21" s="209"/>
      <c r="BSB21" s="209"/>
      <c r="BSC21" s="209"/>
      <c r="BSD21" s="209"/>
      <c r="BSE21" s="209"/>
      <c r="BSF21" s="209"/>
      <c r="BSG21" s="209"/>
      <c r="BSH21" s="209"/>
      <c r="BSI21" s="209"/>
      <c r="BSJ21" s="209"/>
      <c r="BSK21" s="209"/>
      <c r="BSL21" s="209"/>
      <c r="BSM21" s="209"/>
      <c r="BSN21" s="209"/>
      <c r="BSO21" s="209"/>
      <c r="BSP21" s="209"/>
      <c r="BSQ21" s="209"/>
      <c r="BSR21" s="209"/>
      <c r="BSS21" s="209"/>
      <c r="BST21" s="209"/>
      <c r="BSU21" s="209"/>
      <c r="BSV21" s="209"/>
      <c r="BSW21" s="209"/>
      <c r="BSX21" s="209"/>
      <c r="BSY21" s="209"/>
      <c r="BSZ21" s="209"/>
      <c r="BTA21" s="209"/>
      <c r="BTB21" s="209"/>
      <c r="BTC21" s="209"/>
      <c r="BTD21" s="209"/>
      <c r="BTE21" s="209"/>
      <c r="BTF21" s="209"/>
      <c r="BTG21" s="209"/>
      <c r="BTH21" s="209"/>
      <c r="BTI21" s="209"/>
      <c r="BTJ21" s="209"/>
      <c r="BTK21" s="209"/>
      <c r="BTL21" s="209"/>
      <c r="BTM21" s="209"/>
      <c r="BTN21" s="209"/>
      <c r="BTO21" s="209"/>
      <c r="BTP21" s="209"/>
      <c r="BTQ21" s="209"/>
      <c r="BTR21" s="209"/>
      <c r="BTS21" s="209"/>
      <c r="BTT21" s="209"/>
      <c r="BTU21" s="209"/>
      <c r="BTV21" s="209"/>
      <c r="BTW21" s="209"/>
      <c r="BTX21" s="209"/>
      <c r="BTY21" s="209"/>
      <c r="BTZ21" s="209"/>
      <c r="BUA21" s="209"/>
      <c r="BUB21" s="209"/>
      <c r="BUC21" s="209"/>
      <c r="BUD21" s="209"/>
      <c r="BUE21" s="209"/>
      <c r="BUF21" s="209"/>
      <c r="BUG21" s="209"/>
      <c r="BUH21" s="209"/>
      <c r="BUI21" s="209"/>
      <c r="BUJ21" s="209"/>
      <c r="BUK21" s="209"/>
      <c r="BUL21" s="209"/>
      <c r="BUM21" s="209"/>
      <c r="BUN21" s="209"/>
      <c r="BUO21" s="209"/>
      <c r="BUP21" s="209"/>
      <c r="BUQ21" s="209"/>
      <c r="BUR21" s="209"/>
      <c r="BUS21" s="209"/>
      <c r="BUT21" s="209"/>
      <c r="BUU21" s="209"/>
      <c r="BUV21" s="209"/>
      <c r="BUW21" s="209"/>
      <c r="BUX21" s="209"/>
      <c r="BUY21" s="209"/>
      <c r="BUZ21" s="209"/>
      <c r="BVA21" s="209"/>
      <c r="BVB21" s="209"/>
      <c r="BVC21" s="209"/>
      <c r="BVD21" s="209"/>
      <c r="BVE21" s="209"/>
      <c r="BVF21" s="209"/>
      <c r="BVG21" s="209"/>
      <c r="BVH21" s="209"/>
      <c r="BVI21" s="209"/>
      <c r="BVJ21" s="209"/>
      <c r="BVK21" s="209"/>
      <c r="BVL21" s="209"/>
      <c r="BVM21" s="209"/>
      <c r="BVN21" s="209"/>
      <c r="BVO21" s="209"/>
      <c r="BVP21" s="209"/>
      <c r="BVQ21" s="209"/>
      <c r="BVR21" s="209"/>
      <c r="BVS21" s="209"/>
      <c r="BVT21" s="209"/>
      <c r="BVU21" s="209"/>
      <c r="BVV21" s="209"/>
      <c r="BVW21" s="209"/>
      <c r="BVX21" s="209"/>
      <c r="BVY21" s="209"/>
      <c r="BVZ21" s="209"/>
      <c r="BWA21" s="209"/>
      <c r="BWB21" s="209"/>
      <c r="BWC21" s="209"/>
      <c r="BWD21" s="209"/>
      <c r="BWE21" s="209"/>
      <c r="BWF21" s="209"/>
      <c r="BWG21" s="209"/>
      <c r="BWH21" s="209"/>
      <c r="BWI21" s="209"/>
      <c r="BWJ21" s="209"/>
      <c r="BWK21" s="209"/>
      <c r="BWL21" s="209"/>
      <c r="BWM21" s="209"/>
      <c r="BWN21" s="209"/>
      <c r="BWO21" s="209"/>
      <c r="BWP21" s="209"/>
      <c r="BWQ21" s="209"/>
      <c r="BWR21" s="209"/>
      <c r="BWS21" s="209"/>
      <c r="BWT21" s="209"/>
      <c r="BWU21" s="209"/>
      <c r="BWV21" s="209"/>
      <c r="BWW21" s="209"/>
      <c r="BWX21" s="209"/>
      <c r="BWY21" s="209"/>
      <c r="BWZ21" s="209"/>
      <c r="BXA21" s="209"/>
      <c r="BXB21" s="209"/>
      <c r="BXC21" s="209"/>
      <c r="BXD21" s="209"/>
      <c r="BXE21" s="209"/>
      <c r="BXF21" s="209"/>
      <c r="BXG21" s="209"/>
      <c r="BXH21" s="209"/>
      <c r="BXI21" s="209"/>
      <c r="BXJ21" s="209"/>
      <c r="BXK21" s="209"/>
      <c r="BXL21" s="209"/>
      <c r="BXM21" s="209"/>
      <c r="BXN21" s="209"/>
      <c r="BXO21" s="209"/>
      <c r="BXP21" s="209"/>
      <c r="BXQ21" s="209"/>
      <c r="BXR21" s="209"/>
      <c r="BXS21" s="209"/>
      <c r="BXT21" s="209"/>
      <c r="BXU21" s="209"/>
      <c r="BXV21" s="209"/>
      <c r="BXW21" s="209"/>
      <c r="BXX21" s="209"/>
      <c r="BXY21" s="209"/>
      <c r="BXZ21" s="209"/>
      <c r="BYA21" s="209"/>
      <c r="BYB21" s="209"/>
      <c r="BYC21" s="209"/>
      <c r="BYD21" s="209"/>
      <c r="BYE21" s="209"/>
      <c r="BYF21" s="209"/>
      <c r="BYG21" s="209"/>
      <c r="BYH21" s="209"/>
      <c r="BYI21" s="209"/>
      <c r="BYJ21" s="209"/>
      <c r="BYK21" s="209"/>
      <c r="BYL21" s="209"/>
      <c r="BYM21" s="209"/>
      <c r="BYN21" s="209"/>
      <c r="BYO21" s="209"/>
      <c r="BYP21" s="209"/>
      <c r="BYQ21" s="209"/>
      <c r="BYR21" s="209"/>
      <c r="BYS21" s="209"/>
      <c r="BYT21" s="209"/>
      <c r="BYU21" s="209"/>
      <c r="BYV21" s="209"/>
      <c r="BYW21" s="209"/>
      <c r="BYX21" s="209"/>
      <c r="BYY21" s="209"/>
      <c r="BYZ21" s="209"/>
      <c r="BZA21" s="209"/>
      <c r="BZB21" s="209"/>
      <c r="BZC21" s="209"/>
      <c r="BZD21" s="209"/>
      <c r="BZE21" s="209"/>
      <c r="BZF21" s="209"/>
      <c r="BZG21" s="209"/>
      <c r="BZH21" s="209"/>
      <c r="BZI21" s="209"/>
      <c r="BZJ21" s="209"/>
      <c r="BZK21" s="209"/>
      <c r="BZL21" s="209"/>
      <c r="BZM21" s="209"/>
      <c r="BZN21" s="209"/>
      <c r="BZO21" s="209"/>
      <c r="BZP21" s="209"/>
      <c r="BZQ21" s="209"/>
      <c r="BZR21" s="209"/>
      <c r="BZS21" s="209"/>
      <c r="BZT21" s="209"/>
      <c r="BZU21" s="209"/>
      <c r="BZV21" s="209"/>
      <c r="BZW21" s="209"/>
      <c r="BZX21" s="209"/>
      <c r="BZY21" s="209"/>
      <c r="BZZ21" s="209"/>
      <c r="CAA21" s="209"/>
      <c r="CAB21" s="209"/>
      <c r="CAC21" s="209"/>
      <c r="CAD21" s="209"/>
      <c r="CAE21" s="209"/>
      <c r="CAF21" s="209"/>
      <c r="CAG21" s="209"/>
      <c r="CAH21" s="209"/>
      <c r="CAI21" s="209"/>
      <c r="CAJ21" s="209"/>
      <c r="CAK21" s="209"/>
      <c r="CAL21" s="209"/>
      <c r="CAM21" s="209"/>
      <c r="CAN21" s="209"/>
      <c r="CAO21" s="209"/>
      <c r="CAP21" s="209"/>
      <c r="CAQ21" s="209"/>
      <c r="CAR21" s="209"/>
      <c r="CAS21" s="209"/>
      <c r="CAT21" s="209"/>
      <c r="CAU21" s="209"/>
      <c r="CAV21" s="209"/>
      <c r="CAW21" s="209"/>
      <c r="CAX21" s="209"/>
      <c r="CAY21" s="209"/>
      <c r="CAZ21" s="209"/>
      <c r="CBA21" s="209"/>
      <c r="CBB21" s="209"/>
      <c r="CBC21" s="209"/>
      <c r="CBD21" s="209"/>
      <c r="CBE21" s="209"/>
      <c r="CBF21" s="209"/>
      <c r="CBG21" s="209"/>
      <c r="CBH21" s="209"/>
      <c r="CBI21" s="209"/>
      <c r="CBJ21" s="209"/>
      <c r="CBK21" s="209"/>
      <c r="CBL21" s="209"/>
      <c r="CBM21" s="209"/>
      <c r="CBN21" s="209"/>
      <c r="CBO21" s="209"/>
      <c r="CBP21" s="209"/>
      <c r="CBQ21" s="209"/>
      <c r="CBR21" s="209"/>
      <c r="CBS21" s="209"/>
      <c r="CBT21" s="209"/>
      <c r="CBU21" s="209"/>
      <c r="CBV21" s="209"/>
      <c r="CBW21" s="209"/>
      <c r="CBX21" s="209"/>
      <c r="CBY21" s="209"/>
      <c r="CBZ21" s="209"/>
      <c r="CCA21" s="209"/>
      <c r="CCB21" s="209"/>
      <c r="CCC21" s="209"/>
      <c r="CCD21" s="209"/>
      <c r="CCE21" s="209"/>
      <c r="CCF21" s="209"/>
      <c r="CCG21" s="209"/>
      <c r="CCH21" s="209"/>
      <c r="CCI21" s="209"/>
      <c r="CCJ21" s="209"/>
      <c r="CCK21" s="209"/>
      <c r="CCL21" s="209"/>
      <c r="CCM21" s="209"/>
      <c r="CCN21" s="209"/>
      <c r="CCO21" s="209"/>
      <c r="CCP21" s="209"/>
      <c r="CCQ21" s="209"/>
      <c r="CCR21" s="209"/>
      <c r="CCS21" s="209"/>
      <c r="CCT21" s="209"/>
      <c r="CCU21" s="209"/>
      <c r="CCV21" s="209"/>
      <c r="CCW21" s="209"/>
      <c r="CCX21" s="209"/>
      <c r="CCY21" s="209"/>
      <c r="CCZ21" s="209"/>
      <c r="CDA21" s="209"/>
      <c r="CDB21" s="209"/>
      <c r="CDC21" s="209"/>
      <c r="CDD21" s="209"/>
      <c r="CDE21" s="209"/>
      <c r="CDF21" s="209"/>
      <c r="CDG21" s="209"/>
      <c r="CDH21" s="209"/>
      <c r="CDI21" s="209"/>
      <c r="CDJ21" s="209"/>
      <c r="CDK21" s="209"/>
      <c r="CDL21" s="209"/>
      <c r="CDM21" s="209"/>
      <c r="CDN21" s="209"/>
      <c r="CDO21" s="209"/>
      <c r="CDP21" s="209"/>
      <c r="CDQ21" s="209"/>
      <c r="CDR21" s="209"/>
      <c r="CDS21" s="209"/>
      <c r="CDT21" s="209"/>
      <c r="CDU21" s="209"/>
      <c r="CDV21" s="209"/>
      <c r="CDW21" s="209"/>
      <c r="CDX21" s="209"/>
      <c r="CDY21" s="209"/>
      <c r="CDZ21" s="209"/>
      <c r="CEA21" s="209"/>
      <c r="CEB21" s="209"/>
      <c r="CEC21" s="209"/>
      <c r="CED21" s="209"/>
      <c r="CEE21" s="209"/>
      <c r="CEF21" s="209"/>
      <c r="CEG21" s="209"/>
      <c r="CEH21" s="209"/>
      <c r="CEI21" s="209"/>
      <c r="CEJ21" s="209"/>
      <c r="CEK21" s="209"/>
      <c r="CEL21" s="209"/>
      <c r="CEM21" s="209"/>
      <c r="CEN21" s="209"/>
      <c r="CEO21" s="209"/>
      <c r="CEP21" s="209"/>
      <c r="CEQ21" s="209"/>
      <c r="CER21" s="209"/>
      <c r="CES21" s="209"/>
      <c r="CET21" s="209"/>
      <c r="CEU21" s="209"/>
      <c r="CEV21" s="209"/>
      <c r="CEW21" s="209"/>
      <c r="CEX21" s="209"/>
      <c r="CEY21" s="209"/>
      <c r="CEZ21" s="209"/>
      <c r="CFA21" s="209"/>
      <c r="CFB21" s="209"/>
      <c r="CFC21" s="209"/>
      <c r="CFD21" s="209"/>
      <c r="CFE21" s="209"/>
      <c r="CFF21" s="209"/>
      <c r="CFG21" s="209"/>
      <c r="CFH21" s="209"/>
      <c r="CFI21" s="209"/>
      <c r="CFJ21" s="209"/>
      <c r="CFK21" s="209"/>
      <c r="CFL21" s="209"/>
      <c r="CFM21" s="209"/>
      <c r="CFN21" s="209"/>
      <c r="CFO21" s="209"/>
      <c r="CFP21" s="209"/>
      <c r="CFQ21" s="209"/>
      <c r="CFR21" s="209"/>
      <c r="CFS21" s="209"/>
      <c r="CFT21" s="209"/>
      <c r="CFU21" s="209"/>
      <c r="CFV21" s="209"/>
      <c r="CFW21" s="209"/>
      <c r="CFX21" s="209"/>
      <c r="CFY21" s="209"/>
      <c r="CFZ21" s="209"/>
      <c r="CGA21" s="209"/>
      <c r="CGB21" s="209"/>
      <c r="CGC21" s="209"/>
      <c r="CGD21" s="209"/>
      <c r="CGE21" s="209"/>
      <c r="CGF21" s="209"/>
      <c r="CGG21" s="209"/>
      <c r="CGH21" s="209"/>
      <c r="CGI21" s="209"/>
      <c r="CGJ21" s="209"/>
      <c r="CGK21" s="209"/>
      <c r="CGL21" s="209"/>
      <c r="CGM21" s="209"/>
      <c r="CGN21" s="209"/>
      <c r="CGO21" s="209"/>
      <c r="CGP21" s="209"/>
      <c r="CGQ21" s="209"/>
      <c r="CGR21" s="209"/>
      <c r="CGS21" s="209"/>
      <c r="CGT21" s="209"/>
      <c r="CGU21" s="209"/>
      <c r="CGV21" s="209"/>
      <c r="CGW21" s="209"/>
      <c r="CGX21" s="209"/>
      <c r="CGY21" s="209"/>
      <c r="CGZ21" s="209"/>
      <c r="CHA21" s="209"/>
      <c r="CHB21" s="209"/>
      <c r="CHC21" s="209"/>
      <c r="CHD21" s="209"/>
      <c r="CHE21" s="209"/>
      <c r="CHF21" s="209"/>
      <c r="CHG21" s="209"/>
      <c r="CHH21" s="209"/>
      <c r="CHI21" s="209"/>
      <c r="CHJ21" s="209"/>
      <c r="CHK21" s="209"/>
      <c r="CHL21" s="209"/>
      <c r="CHM21" s="209"/>
      <c r="CHN21" s="209"/>
      <c r="CHO21" s="209"/>
      <c r="CHP21" s="209"/>
      <c r="CHQ21" s="209"/>
      <c r="CHR21" s="209"/>
      <c r="CHS21" s="209"/>
      <c r="CHT21" s="209"/>
      <c r="CHU21" s="209"/>
      <c r="CHV21" s="209"/>
      <c r="CHW21" s="209"/>
      <c r="CHX21" s="209"/>
      <c r="CHY21" s="209"/>
      <c r="CHZ21" s="209"/>
      <c r="CIA21" s="209"/>
      <c r="CIB21" s="209"/>
      <c r="CIC21" s="209"/>
      <c r="CID21" s="209"/>
      <c r="CIE21" s="209"/>
      <c r="CIF21" s="209"/>
      <c r="CIG21" s="209"/>
      <c r="CIH21" s="209"/>
      <c r="CII21" s="209"/>
      <c r="CIJ21" s="209"/>
      <c r="CIK21" s="209"/>
      <c r="CIL21" s="209"/>
      <c r="CIM21" s="209"/>
      <c r="CIN21" s="209"/>
      <c r="CIO21" s="209"/>
      <c r="CIP21" s="209"/>
      <c r="CIQ21" s="209"/>
      <c r="CIR21" s="209"/>
      <c r="CIS21" s="209"/>
      <c r="CIT21" s="209"/>
      <c r="CIU21" s="209"/>
      <c r="CIV21" s="209"/>
      <c r="CIW21" s="209"/>
      <c r="CIX21" s="209"/>
      <c r="CIY21" s="209"/>
      <c r="CIZ21" s="209"/>
      <c r="CJA21" s="209"/>
      <c r="CJB21" s="209"/>
      <c r="CJC21" s="209"/>
      <c r="CJD21" s="209"/>
      <c r="CJE21" s="209"/>
      <c r="CJF21" s="209"/>
      <c r="CJG21" s="209"/>
      <c r="CJH21" s="209"/>
      <c r="CJI21" s="209"/>
      <c r="CJJ21" s="209"/>
      <c r="CJK21" s="209"/>
      <c r="CJL21" s="209"/>
      <c r="CJM21" s="209"/>
      <c r="CJN21" s="209"/>
      <c r="CJO21" s="209"/>
      <c r="CJP21" s="209"/>
      <c r="CJQ21" s="209"/>
      <c r="CJR21" s="209"/>
      <c r="CJS21" s="209"/>
      <c r="CJT21" s="209"/>
      <c r="CJU21" s="209"/>
      <c r="CJV21" s="209"/>
      <c r="CJW21" s="209"/>
      <c r="CJX21" s="209"/>
      <c r="CJY21" s="209"/>
      <c r="CJZ21" s="209"/>
      <c r="CKA21" s="209"/>
      <c r="CKB21" s="209"/>
      <c r="CKC21" s="209"/>
      <c r="CKD21" s="209"/>
      <c r="CKE21" s="209"/>
      <c r="CKF21" s="209"/>
      <c r="CKG21" s="209"/>
      <c r="CKH21" s="209"/>
      <c r="CKI21" s="209"/>
      <c r="CKJ21" s="209"/>
      <c r="CKK21" s="209"/>
      <c r="CKL21" s="209"/>
      <c r="CKM21" s="209"/>
      <c r="CKN21" s="209"/>
      <c r="CKO21" s="209"/>
      <c r="CKP21" s="209"/>
      <c r="CKQ21" s="209"/>
      <c r="CKR21" s="209"/>
      <c r="CKS21" s="209"/>
      <c r="CKT21" s="209"/>
      <c r="CKU21" s="209"/>
      <c r="CKV21" s="209"/>
      <c r="CKW21" s="209"/>
      <c r="CKX21" s="209"/>
      <c r="CKY21" s="209"/>
      <c r="CKZ21" s="209"/>
      <c r="CLA21" s="209"/>
      <c r="CLB21" s="209"/>
      <c r="CLC21" s="209"/>
      <c r="CLD21" s="209"/>
      <c r="CLE21" s="209"/>
      <c r="CLF21" s="209"/>
      <c r="CLG21" s="209"/>
      <c r="CLH21" s="209"/>
      <c r="CLI21" s="209"/>
      <c r="CLJ21" s="209"/>
      <c r="CLK21" s="209"/>
      <c r="CLL21" s="209"/>
      <c r="CLM21" s="209"/>
      <c r="CLN21" s="209"/>
      <c r="CLO21" s="209"/>
      <c r="CLP21" s="209"/>
      <c r="CLQ21" s="209"/>
      <c r="CLR21" s="209"/>
      <c r="CLS21" s="209"/>
      <c r="CLT21" s="209"/>
      <c r="CLU21" s="209"/>
      <c r="CLV21" s="209"/>
      <c r="CLW21" s="209"/>
      <c r="CLX21" s="209"/>
      <c r="CLY21" s="209"/>
      <c r="CLZ21" s="209"/>
      <c r="CMA21" s="209"/>
      <c r="CMB21" s="209"/>
      <c r="CMC21" s="209"/>
      <c r="CMD21" s="209"/>
      <c r="CME21" s="209"/>
      <c r="CMF21" s="209"/>
      <c r="CMG21" s="209"/>
      <c r="CMH21" s="209"/>
      <c r="CMI21" s="209"/>
      <c r="CMJ21" s="209"/>
      <c r="CMK21" s="209"/>
      <c r="CML21" s="209"/>
      <c r="CMM21" s="209"/>
      <c r="CMN21" s="209"/>
      <c r="CMO21" s="209"/>
      <c r="CMP21" s="209"/>
      <c r="CMQ21" s="209"/>
      <c r="CMR21" s="209"/>
      <c r="CMS21" s="209"/>
      <c r="CMT21" s="209"/>
      <c r="CMU21" s="209"/>
      <c r="CMV21" s="209"/>
      <c r="CMW21" s="209"/>
      <c r="CMX21" s="209"/>
      <c r="CMY21" s="209"/>
      <c r="CMZ21" s="209"/>
      <c r="CNA21" s="209"/>
      <c r="CNB21" s="209"/>
      <c r="CNC21" s="209"/>
      <c r="CND21" s="209"/>
      <c r="CNE21" s="209"/>
      <c r="CNF21" s="209"/>
      <c r="CNG21" s="209"/>
      <c r="CNH21" s="209"/>
      <c r="CNI21" s="209"/>
      <c r="CNJ21" s="209"/>
      <c r="CNK21" s="209"/>
      <c r="CNL21" s="209"/>
      <c r="CNM21" s="209"/>
      <c r="CNN21" s="209"/>
      <c r="CNO21" s="209"/>
      <c r="CNP21" s="209"/>
      <c r="CNQ21" s="209"/>
      <c r="CNR21" s="209"/>
      <c r="CNS21" s="209"/>
      <c r="CNT21" s="209"/>
      <c r="CNU21" s="209"/>
      <c r="CNV21" s="209"/>
      <c r="CNW21" s="209"/>
      <c r="CNX21" s="209"/>
      <c r="CNY21" s="209"/>
      <c r="CNZ21" s="209"/>
      <c r="COA21" s="209"/>
      <c r="COB21" s="209"/>
      <c r="COC21" s="209"/>
      <c r="COD21" s="209"/>
      <c r="COE21" s="209"/>
      <c r="COF21" s="209"/>
      <c r="COG21" s="209"/>
      <c r="COH21" s="209"/>
      <c r="COI21" s="209"/>
      <c r="COJ21" s="209"/>
      <c r="COK21" s="209"/>
      <c r="COL21" s="209"/>
      <c r="COM21" s="209"/>
      <c r="CON21" s="209"/>
      <c r="COO21" s="209"/>
      <c r="COP21" s="209"/>
      <c r="COQ21" s="209"/>
      <c r="COR21" s="209"/>
      <c r="COS21" s="209"/>
      <c r="COT21" s="209"/>
      <c r="COU21" s="209"/>
      <c r="COV21" s="209"/>
      <c r="COW21" s="209"/>
      <c r="COX21" s="209"/>
      <c r="COY21" s="209"/>
      <c r="COZ21" s="209"/>
      <c r="CPA21" s="209"/>
      <c r="CPB21" s="209"/>
      <c r="CPC21" s="209"/>
      <c r="CPD21" s="209"/>
      <c r="CPE21" s="209"/>
      <c r="CPF21" s="209"/>
      <c r="CPG21" s="209"/>
      <c r="CPH21" s="209"/>
      <c r="CPI21" s="209"/>
      <c r="CPJ21" s="209"/>
      <c r="CPK21" s="209"/>
      <c r="CPL21" s="209"/>
      <c r="CPM21" s="209"/>
      <c r="CPN21" s="209"/>
      <c r="CPO21" s="209"/>
      <c r="CPP21" s="209"/>
      <c r="CPQ21" s="209"/>
      <c r="CPR21" s="209"/>
      <c r="CPS21" s="209"/>
      <c r="CPT21" s="209"/>
      <c r="CPU21" s="209"/>
      <c r="CPV21" s="209"/>
      <c r="CPW21" s="209"/>
      <c r="CPX21" s="209"/>
      <c r="CPY21" s="209"/>
      <c r="CPZ21" s="209"/>
      <c r="CQA21" s="209"/>
      <c r="CQB21" s="209"/>
      <c r="CQC21" s="209"/>
      <c r="CQD21" s="209"/>
      <c r="CQE21" s="209"/>
      <c r="CQF21" s="209"/>
      <c r="CQG21" s="209"/>
      <c r="CQH21" s="209"/>
      <c r="CQI21" s="209"/>
      <c r="CQJ21" s="209"/>
      <c r="CQK21" s="209"/>
      <c r="CQL21" s="209"/>
      <c r="CQM21" s="209"/>
      <c r="CQN21" s="209"/>
      <c r="CQO21" s="209"/>
      <c r="CQP21" s="209"/>
      <c r="CQQ21" s="209"/>
      <c r="CQR21" s="209"/>
      <c r="CQS21" s="209"/>
      <c r="CQT21" s="209"/>
      <c r="CQU21" s="209"/>
      <c r="CQV21" s="209"/>
      <c r="CQW21" s="209"/>
      <c r="CQX21" s="209"/>
      <c r="CQY21" s="209"/>
      <c r="CQZ21" s="209"/>
      <c r="CRA21" s="209"/>
      <c r="CRB21" s="209"/>
      <c r="CRC21" s="209"/>
      <c r="CRD21" s="209"/>
      <c r="CRE21" s="209"/>
      <c r="CRF21" s="209"/>
      <c r="CRG21" s="209"/>
      <c r="CRH21" s="209"/>
      <c r="CRI21" s="209"/>
      <c r="CRJ21" s="209"/>
      <c r="CRK21" s="209"/>
      <c r="CRL21" s="209"/>
      <c r="CRM21" s="209"/>
      <c r="CRN21" s="209"/>
      <c r="CRO21" s="209"/>
      <c r="CRP21" s="209"/>
      <c r="CRQ21" s="209"/>
      <c r="CRR21" s="209"/>
      <c r="CRS21" s="209"/>
      <c r="CRT21" s="209"/>
      <c r="CRU21" s="209"/>
      <c r="CRV21" s="209"/>
      <c r="CRW21" s="209"/>
      <c r="CRX21" s="209"/>
      <c r="CRY21" s="209"/>
      <c r="CRZ21" s="209"/>
      <c r="CSA21" s="209"/>
      <c r="CSB21" s="209"/>
      <c r="CSC21" s="209"/>
      <c r="CSD21" s="209"/>
      <c r="CSE21" s="209"/>
      <c r="CSF21" s="209"/>
      <c r="CSG21" s="209"/>
      <c r="CSH21" s="209"/>
      <c r="CSI21" s="209"/>
      <c r="CSJ21" s="209"/>
      <c r="CSK21" s="209"/>
      <c r="CSL21" s="209"/>
      <c r="CSM21" s="209"/>
      <c r="CSN21" s="209"/>
      <c r="CSO21" s="209"/>
      <c r="CSP21" s="209"/>
      <c r="CSQ21" s="209"/>
      <c r="CSR21" s="209"/>
      <c r="CSS21" s="209"/>
      <c r="CST21" s="209"/>
      <c r="CSU21" s="209"/>
      <c r="CSV21" s="209"/>
      <c r="CSW21" s="209"/>
      <c r="CSX21" s="209"/>
      <c r="CSY21" s="209"/>
      <c r="CSZ21" s="209"/>
      <c r="CTA21" s="209"/>
      <c r="CTB21" s="209"/>
      <c r="CTC21" s="209"/>
      <c r="CTD21" s="209"/>
      <c r="CTE21" s="209"/>
      <c r="CTF21" s="209"/>
      <c r="CTG21" s="209"/>
      <c r="CTH21" s="209"/>
      <c r="CTI21" s="209"/>
      <c r="CTJ21" s="209"/>
      <c r="CTK21" s="209"/>
      <c r="CTL21" s="209"/>
      <c r="CTM21" s="209"/>
      <c r="CTN21" s="209"/>
      <c r="CTO21" s="209"/>
      <c r="CTP21" s="209"/>
      <c r="CTQ21" s="209"/>
      <c r="CTR21" s="209"/>
      <c r="CTS21" s="209"/>
      <c r="CTT21" s="209"/>
      <c r="CTU21" s="209"/>
      <c r="CTV21" s="209"/>
      <c r="CTW21" s="209"/>
      <c r="CTX21" s="209"/>
      <c r="CTY21" s="209"/>
      <c r="CTZ21" s="209"/>
      <c r="CUA21" s="209"/>
      <c r="CUB21" s="209"/>
      <c r="CUC21" s="209"/>
      <c r="CUD21" s="209"/>
      <c r="CUE21" s="209"/>
      <c r="CUF21" s="209"/>
      <c r="CUG21" s="209"/>
      <c r="CUH21" s="209"/>
      <c r="CUI21" s="209"/>
      <c r="CUJ21" s="209"/>
      <c r="CUK21" s="209"/>
      <c r="CUL21" s="209"/>
      <c r="CUM21" s="209"/>
      <c r="CUN21" s="209"/>
      <c r="CUO21" s="209"/>
      <c r="CUP21" s="209"/>
      <c r="CUQ21" s="209"/>
      <c r="CUR21" s="209"/>
      <c r="CUS21" s="209"/>
      <c r="CUT21" s="209"/>
      <c r="CUU21" s="209"/>
      <c r="CUV21" s="209"/>
      <c r="CUW21" s="209"/>
      <c r="CUX21" s="209"/>
      <c r="CUY21" s="209"/>
      <c r="CUZ21" s="209"/>
      <c r="CVA21" s="209"/>
      <c r="CVB21" s="209"/>
      <c r="CVC21" s="209"/>
      <c r="CVD21" s="209"/>
      <c r="CVE21" s="209"/>
      <c r="CVF21" s="209"/>
      <c r="CVG21" s="209"/>
      <c r="CVH21" s="209"/>
      <c r="CVI21" s="209"/>
      <c r="CVJ21" s="209"/>
      <c r="CVK21" s="209"/>
      <c r="CVL21" s="209"/>
      <c r="CVM21" s="209"/>
      <c r="CVN21" s="209"/>
      <c r="CVO21" s="209"/>
      <c r="CVP21" s="209"/>
      <c r="CVQ21" s="209"/>
      <c r="CVR21" s="209"/>
      <c r="CVS21" s="209"/>
      <c r="CVT21" s="209"/>
      <c r="CVU21" s="209"/>
      <c r="CVV21" s="209"/>
      <c r="CVW21" s="209"/>
      <c r="CVX21" s="209"/>
      <c r="CVY21" s="209"/>
      <c r="CVZ21" s="209"/>
      <c r="CWA21" s="209"/>
      <c r="CWB21" s="209"/>
      <c r="CWC21" s="209"/>
      <c r="CWD21" s="209"/>
      <c r="CWE21" s="209"/>
      <c r="CWF21" s="209"/>
      <c r="CWG21" s="209"/>
      <c r="CWH21" s="209"/>
      <c r="CWI21" s="209"/>
      <c r="CWJ21" s="209"/>
      <c r="CWK21" s="209"/>
      <c r="CWL21" s="209"/>
      <c r="CWM21" s="209"/>
      <c r="CWN21" s="209"/>
      <c r="CWO21" s="209"/>
      <c r="CWP21" s="209"/>
      <c r="CWQ21" s="209"/>
      <c r="CWR21" s="209"/>
      <c r="CWS21" s="209"/>
      <c r="CWT21" s="209"/>
      <c r="CWU21" s="209"/>
      <c r="CWV21" s="209"/>
      <c r="CWW21" s="209"/>
      <c r="CWX21" s="209"/>
      <c r="CWY21" s="209"/>
      <c r="CWZ21" s="209"/>
      <c r="CXA21" s="209"/>
      <c r="CXB21" s="209"/>
      <c r="CXC21" s="209"/>
      <c r="CXD21" s="209"/>
      <c r="CXE21" s="209"/>
      <c r="CXF21" s="209"/>
      <c r="CXG21" s="209"/>
      <c r="CXH21" s="209"/>
      <c r="CXI21" s="209"/>
      <c r="CXJ21" s="209"/>
      <c r="CXK21" s="209"/>
      <c r="CXL21" s="209"/>
      <c r="CXM21" s="209"/>
      <c r="CXN21" s="209"/>
      <c r="CXO21" s="209"/>
      <c r="CXP21" s="209"/>
      <c r="CXQ21" s="209"/>
      <c r="CXR21" s="209"/>
      <c r="CXS21" s="209"/>
      <c r="CXT21" s="209"/>
      <c r="CXU21" s="209"/>
      <c r="CXV21" s="209"/>
      <c r="CXW21" s="209"/>
      <c r="CXX21" s="209"/>
      <c r="CXY21" s="209"/>
      <c r="CXZ21" s="209"/>
      <c r="CYA21" s="209"/>
      <c r="CYB21" s="209"/>
      <c r="CYC21" s="209"/>
      <c r="CYD21" s="209"/>
      <c r="CYE21" s="209"/>
      <c r="CYF21" s="209"/>
      <c r="CYG21" s="209"/>
      <c r="CYH21" s="209"/>
      <c r="CYI21" s="209"/>
      <c r="CYJ21" s="209"/>
      <c r="CYK21" s="209"/>
      <c r="CYL21" s="209"/>
      <c r="CYM21" s="209"/>
      <c r="CYN21" s="209"/>
      <c r="CYO21" s="209"/>
      <c r="CYP21" s="209"/>
      <c r="CYQ21" s="209"/>
      <c r="CYR21" s="209"/>
      <c r="CYS21" s="209"/>
      <c r="CYT21" s="209"/>
      <c r="CYU21" s="209"/>
      <c r="CYV21" s="209"/>
      <c r="CYW21" s="209"/>
      <c r="CYX21" s="209"/>
      <c r="CYY21" s="209"/>
      <c r="CYZ21" s="209"/>
      <c r="CZA21" s="209"/>
      <c r="CZB21" s="209"/>
      <c r="CZC21" s="209"/>
      <c r="CZD21" s="209"/>
      <c r="CZE21" s="209"/>
      <c r="CZF21" s="209"/>
      <c r="CZG21" s="209"/>
      <c r="CZH21" s="209"/>
      <c r="CZI21" s="209"/>
      <c r="CZJ21" s="209"/>
      <c r="CZK21" s="209"/>
      <c r="CZL21" s="209"/>
      <c r="CZM21" s="209"/>
      <c r="CZN21" s="209"/>
      <c r="CZO21" s="209"/>
      <c r="CZP21" s="209"/>
      <c r="CZQ21" s="209"/>
      <c r="CZR21" s="209"/>
      <c r="CZS21" s="209"/>
      <c r="CZT21" s="209"/>
      <c r="CZU21" s="209"/>
      <c r="CZV21" s="209"/>
      <c r="CZW21" s="209"/>
      <c r="CZX21" s="209"/>
      <c r="CZY21" s="209"/>
      <c r="CZZ21" s="209"/>
      <c r="DAA21" s="209"/>
      <c r="DAB21" s="209"/>
      <c r="DAC21" s="209"/>
      <c r="DAD21" s="209"/>
      <c r="DAE21" s="209"/>
      <c r="DAF21" s="209"/>
      <c r="DAG21" s="209"/>
      <c r="DAH21" s="209"/>
      <c r="DAI21" s="209"/>
      <c r="DAJ21" s="209"/>
      <c r="DAK21" s="209"/>
      <c r="DAL21" s="209"/>
      <c r="DAM21" s="209"/>
      <c r="DAN21" s="209"/>
      <c r="DAO21" s="209"/>
      <c r="DAP21" s="209"/>
      <c r="DAQ21" s="209"/>
      <c r="DAR21" s="209"/>
      <c r="DAS21" s="209"/>
      <c r="DAT21" s="209"/>
      <c r="DAU21" s="209"/>
      <c r="DAV21" s="209"/>
      <c r="DAW21" s="209"/>
      <c r="DAX21" s="209"/>
      <c r="DAY21" s="209"/>
      <c r="DAZ21" s="209"/>
      <c r="DBA21" s="209"/>
      <c r="DBB21" s="209"/>
      <c r="DBC21" s="209"/>
      <c r="DBD21" s="209"/>
      <c r="DBE21" s="209"/>
      <c r="DBF21" s="209"/>
      <c r="DBG21" s="209"/>
      <c r="DBH21" s="209"/>
      <c r="DBI21" s="209"/>
      <c r="DBJ21" s="209"/>
      <c r="DBK21" s="209"/>
      <c r="DBL21" s="209"/>
      <c r="DBM21" s="209"/>
      <c r="DBN21" s="209"/>
      <c r="DBO21" s="209"/>
      <c r="DBP21" s="209"/>
      <c r="DBQ21" s="209"/>
      <c r="DBR21" s="209"/>
      <c r="DBS21" s="209"/>
      <c r="DBT21" s="209"/>
      <c r="DBU21" s="209"/>
      <c r="DBV21" s="209"/>
      <c r="DBW21" s="209"/>
      <c r="DBX21" s="209"/>
      <c r="DBY21" s="209"/>
      <c r="DBZ21" s="209"/>
      <c r="DCA21" s="209"/>
      <c r="DCB21" s="209"/>
      <c r="DCC21" s="209"/>
      <c r="DCD21" s="209"/>
      <c r="DCE21" s="209"/>
      <c r="DCF21" s="209"/>
      <c r="DCG21" s="209"/>
      <c r="DCH21" s="209"/>
      <c r="DCI21" s="209"/>
      <c r="DCJ21" s="209"/>
      <c r="DCK21" s="209"/>
      <c r="DCL21" s="209"/>
      <c r="DCM21" s="209"/>
      <c r="DCN21" s="209"/>
      <c r="DCO21" s="209"/>
      <c r="DCP21" s="209"/>
      <c r="DCQ21" s="209"/>
      <c r="DCR21" s="209"/>
      <c r="DCS21" s="209"/>
      <c r="DCT21" s="209"/>
      <c r="DCU21" s="209"/>
      <c r="DCV21" s="209"/>
      <c r="DCW21" s="209"/>
      <c r="DCX21" s="209"/>
      <c r="DCY21" s="209"/>
      <c r="DCZ21" s="209"/>
      <c r="DDA21" s="209"/>
      <c r="DDB21" s="209"/>
      <c r="DDC21" s="209"/>
      <c r="DDD21" s="209"/>
      <c r="DDE21" s="209"/>
      <c r="DDF21" s="209"/>
      <c r="DDG21" s="209"/>
      <c r="DDH21" s="209"/>
      <c r="DDI21" s="209"/>
      <c r="DDJ21" s="209"/>
      <c r="DDK21" s="209"/>
      <c r="DDL21" s="209"/>
      <c r="DDM21" s="209"/>
      <c r="DDN21" s="209"/>
      <c r="DDO21" s="209"/>
      <c r="DDP21" s="209"/>
      <c r="DDQ21" s="209"/>
      <c r="DDR21" s="209"/>
      <c r="DDS21" s="209"/>
      <c r="DDT21" s="209"/>
      <c r="DDU21" s="209"/>
      <c r="DDV21" s="209"/>
      <c r="DDW21" s="209"/>
      <c r="DDX21" s="209"/>
      <c r="DDY21" s="209"/>
      <c r="DDZ21" s="209"/>
      <c r="DEA21" s="209"/>
      <c r="DEB21" s="209"/>
      <c r="DEC21" s="209"/>
      <c r="DED21" s="209"/>
      <c r="DEE21" s="209"/>
      <c r="DEF21" s="209"/>
      <c r="DEG21" s="209"/>
      <c r="DEH21" s="209"/>
      <c r="DEI21" s="209"/>
      <c r="DEJ21" s="209"/>
      <c r="DEK21" s="209"/>
      <c r="DEL21" s="209"/>
      <c r="DEM21" s="209"/>
      <c r="DEN21" s="209"/>
      <c r="DEO21" s="209"/>
      <c r="DEP21" s="209"/>
      <c r="DEQ21" s="209"/>
      <c r="DER21" s="209"/>
      <c r="DES21" s="209"/>
      <c r="DET21" s="209"/>
      <c r="DEU21" s="209"/>
      <c r="DEV21" s="209"/>
      <c r="DEW21" s="209"/>
      <c r="DEX21" s="209"/>
      <c r="DEY21" s="209"/>
      <c r="DEZ21" s="209"/>
      <c r="DFA21" s="209"/>
      <c r="DFB21" s="209"/>
      <c r="DFC21" s="209"/>
      <c r="DFD21" s="209"/>
      <c r="DFE21" s="209"/>
      <c r="DFF21" s="209"/>
      <c r="DFG21" s="209"/>
      <c r="DFH21" s="209"/>
      <c r="DFI21" s="209"/>
      <c r="DFJ21" s="209"/>
      <c r="DFK21" s="209"/>
      <c r="DFL21" s="209"/>
      <c r="DFM21" s="209"/>
      <c r="DFN21" s="209"/>
      <c r="DFO21" s="209"/>
      <c r="DFP21" s="209"/>
      <c r="DFQ21" s="209"/>
      <c r="DFR21" s="209"/>
      <c r="DFS21" s="209"/>
      <c r="DFT21" s="209"/>
      <c r="DFU21" s="209"/>
      <c r="DFV21" s="209"/>
      <c r="DFW21" s="209"/>
      <c r="DFX21" s="209"/>
      <c r="DFY21" s="209"/>
      <c r="DFZ21" s="209"/>
      <c r="DGA21" s="209"/>
      <c r="DGB21" s="209"/>
      <c r="DGC21" s="209"/>
      <c r="DGD21" s="209"/>
      <c r="DGE21" s="209"/>
      <c r="DGF21" s="209"/>
      <c r="DGG21" s="209"/>
      <c r="DGH21" s="209"/>
      <c r="DGI21" s="209"/>
      <c r="DGJ21" s="209"/>
      <c r="DGK21" s="209"/>
      <c r="DGL21" s="209"/>
      <c r="DGM21" s="209"/>
      <c r="DGN21" s="209"/>
      <c r="DGO21" s="209"/>
      <c r="DGP21" s="209"/>
      <c r="DGQ21" s="209"/>
      <c r="DGR21" s="209"/>
      <c r="DGS21" s="209"/>
      <c r="DGT21" s="209"/>
      <c r="DGU21" s="209"/>
      <c r="DGV21" s="209"/>
      <c r="DGW21" s="209"/>
      <c r="DGX21" s="209"/>
      <c r="DGY21" s="209"/>
      <c r="DGZ21" s="209"/>
      <c r="DHA21" s="209"/>
      <c r="DHB21" s="209"/>
      <c r="DHC21" s="209"/>
      <c r="DHD21" s="209"/>
      <c r="DHE21" s="209"/>
      <c r="DHF21" s="209"/>
      <c r="DHG21" s="209"/>
      <c r="DHH21" s="209"/>
      <c r="DHI21" s="209"/>
      <c r="DHJ21" s="209"/>
      <c r="DHK21" s="209"/>
      <c r="DHL21" s="209"/>
      <c r="DHM21" s="209"/>
      <c r="DHN21" s="209"/>
      <c r="DHO21" s="209"/>
      <c r="DHP21" s="209"/>
      <c r="DHQ21" s="209"/>
      <c r="DHR21" s="209"/>
      <c r="DHS21" s="209"/>
      <c r="DHT21" s="209"/>
      <c r="DHU21" s="209"/>
      <c r="DHV21" s="209"/>
      <c r="DHW21" s="209"/>
      <c r="DHX21" s="209"/>
      <c r="DHY21" s="209"/>
      <c r="DHZ21" s="209"/>
      <c r="DIA21" s="209"/>
      <c r="DIB21" s="209"/>
      <c r="DIC21" s="209"/>
      <c r="DID21" s="209"/>
      <c r="DIE21" s="209"/>
      <c r="DIF21" s="209"/>
      <c r="DIG21" s="209"/>
      <c r="DIH21" s="209"/>
      <c r="DII21" s="209"/>
      <c r="DIJ21" s="209"/>
      <c r="DIK21" s="209"/>
      <c r="DIL21" s="209"/>
      <c r="DIM21" s="209"/>
      <c r="DIN21" s="209"/>
      <c r="DIO21" s="209"/>
      <c r="DIP21" s="209"/>
      <c r="DIQ21" s="209"/>
      <c r="DIR21" s="209"/>
      <c r="DIS21" s="209"/>
      <c r="DIT21" s="209"/>
      <c r="DIU21" s="209"/>
      <c r="DIV21" s="209"/>
      <c r="DIW21" s="209"/>
      <c r="DIX21" s="209"/>
      <c r="DIY21" s="209"/>
      <c r="DIZ21" s="209"/>
      <c r="DJA21" s="209"/>
      <c r="DJB21" s="209"/>
      <c r="DJC21" s="209"/>
      <c r="DJD21" s="209"/>
      <c r="DJE21" s="209"/>
      <c r="DJF21" s="209"/>
      <c r="DJG21" s="209"/>
      <c r="DJH21" s="209"/>
      <c r="DJI21" s="209"/>
      <c r="DJJ21" s="209"/>
      <c r="DJK21" s="209"/>
      <c r="DJL21" s="209"/>
      <c r="DJM21" s="209"/>
      <c r="DJN21" s="209"/>
      <c r="DJO21" s="209"/>
      <c r="DJP21" s="209"/>
      <c r="DJQ21" s="209"/>
      <c r="DJR21" s="209"/>
      <c r="DJS21" s="209"/>
      <c r="DJT21" s="209"/>
      <c r="DJU21" s="209"/>
      <c r="DJV21" s="209"/>
      <c r="DJW21" s="209"/>
      <c r="DJX21" s="209"/>
      <c r="DJY21" s="209"/>
      <c r="DJZ21" s="209"/>
      <c r="DKA21" s="209"/>
      <c r="DKB21" s="209"/>
      <c r="DKC21" s="209"/>
      <c r="DKD21" s="209"/>
      <c r="DKE21" s="209"/>
      <c r="DKF21" s="209"/>
      <c r="DKG21" s="209"/>
      <c r="DKH21" s="209"/>
      <c r="DKI21" s="209"/>
      <c r="DKJ21" s="209"/>
      <c r="DKK21" s="209"/>
      <c r="DKL21" s="209"/>
      <c r="DKM21" s="209"/>
      <c r="DKN21" s="209"/>
      <c r="DKO21" s="209"/>
      <c r="DKP21" s="209"/>
      <c r="DKQ21" s="209"/>
      <c r="DKR21" s="209"/>
      <c r="DKS21" s="209"/>
      <c r="DKT21" s="209"/>
      <c r="DKU21" s="209"/>
      <c r="DKV21" s="209"/>
      <c r="DKW21" s="209"/>
      <c r="DKX21" s="209"/>
      <c r="DKY21" s="209"/>
      <c r="DKZ21" s="209"/>
      <c r="DLA21" s="209"/>
      <c r="DLB21" s="209"/>
      <c r="DLC21" s="209"/>
      <c r="DLD21" s="209"/>
      <c r="DLE21" s="209"/>
      <c r="DLF21" s="209"/>
      <c r="DLG21" s="209"/>
      <c r="DLH21" s="209"/>
      <c r="DLI21" s="209"/>
      <c r="DLJ21" s="209"/>
      <c r="DLK21" s="209"/>
      <c r="DLL21" s="209"/>
      <c r="DLM21" s="209"/>
      <c r="DLN21" s="209"/>
      <c r="DLO21" s="209"/>
      <c r="DLP21" s="209"/>
      <c r="DLQ21" s="209"/>
      <c r="DLR21" s="209"/>
      <c r="DLS21" s="209"/>
      <c r="DLT21" s="209"/>
      <c r="DLU21" s="209"/>
      <c r="DLV21" s="209"/>
      <c r="DLW21" s="209"/>
      <c r="DLX21" s="209"/>
      <c r="DLY21" s="209"/>
      <c r="DLZ21" s="209"/>
      <c r="DMA21" s="209"/>
      <c r="DMB21" s="209"/>
      <c r="DMC21" s="209"/>
      <c r="DMD21" s="209"/>
      <c r="DME21" s="209"/>
      <c r="DMF21" s="209"/>
      <c r="DMG21" s="209"/>
      <c r="DMH21" s="209"/>
      <c r="DMI21" s="209"/>
      <c r="DMJ21" s="209"/>
      <c r="DMK21" s="209"/>
      <c r="DML21" s="209"/>
      <c r="DMM21" s="209"/>
      <c r="DMN21" s="209"/>
      <c r="DMO21" s="209"/>
      <c r="DMP21" s="209"/>
      <c r="DMQ21" s="209"/>
      <c r="DMR21" s="209"/>
      <c r="DMS21" s="209"/>
      <c r="DMT21" s="209"/>
      <c r="DMU21" s="209"/>
      <c r="DMV21" s="209"/>
      <c r="DMW21" s="209"/>
      <c r="DMX21" s="209"/>
      <c r="DMY21" s="209"/>
      <c r="DMZ21" s="209"/>
      <c r="DNA21" s="209"/>
      <c r="DNB21" s="209"/>
      <c r="DNC21" s="209"/>
      <c r="DND21" s="209"/>
      <c r="DNE21" s="209"/>
      <c r="DNF21" s="209"/>
      <c r="DNG21" s="209"/>
      <c r="DNH21" s="209"/>
      <c r="DNI21" s="209"/>
      <c r="DNJ21" s="209"/>
      <c r="DNK21" s="209"/>
      <c r="DNL21" s="209"/>
      <c r="DNM21" s="209"/>
      <c r="DNN21" s="209"/>
      <c r="DNO21" s="209"/>
      <c r="DNP21" s="209"/>
      <c r="DNQ21" s="209"/>
      <c r="DNR21" s="209"/>
      <c r="DNS21" s="209"/>
      <c r="DNT21" s="209"/>
      <c r="DNU21" s="209"/>
      <c r="DNV21" s="209"/>
      <c r="DNW21" s="209"/>
      <c r="DNX21" s="209"/>
      <c r="DNY21" s="209"/>
      <c r="DNZ21" s="209"/>
      <c r="DOA21" s="209"/>
      <c r="DOB21" s="209"/>
      <c r="DOC21" s="209"/>
      <c r="DOD21" s="209"/>
      <c r="DOE21" s="209"/>
      <c r="DOF21" s="209"/>
      <c r="DOG21" s="209"/>
      <c r="DOH21" s="209"/>
      <c r="DOI21" s="209"/>
      <c r="DOJ21" s="209"/>
      <c r="DOK21" s="209"/>
      <c r="DOL21" s="209"/>
      <c r="DOM21" s="209"/>
      <c r="DON21" s="209"/>
      <c r="DOO21" s="209"/>
      <c r="DOP21" s="209"/>
      <c r="DOQ21" s="209"/>
      <c r="DOR21" s="209"/>
      <c r="DOS21" s="209"/>
      <c r="DOT21" s="209"/>
      <c r="DOU21" s="209"/>
      <c r="DOV21" s="209"/>
      <c r="DOW21" s="209"/>
      <c r="DOX21" s="209"/>
      <c r="DOY21" s="209"/>
      <c r="DOZ21" s="209"/>
      <c r="DPA21" s="209"/>
      <c r="DPB21" s="209"/>
      <c r="DPC21" s="209"/>
      <c r="DPD21" s="209"/>
      <c r="DPE21" s="209"/>
      <c r="DPF21" s="209"/>
      <c r="DPG21" s="209"/>
      <c r="DPH21" s="209"/>
      <c r="DPI21" s="209"/>
      <c r="DPJ21" s="209"/>
      <c r="DPK21" s="209"/>
      <c r="DPL21" s="209"/>
      <c r="DPM21" s="209"/>
      <c r="DPN21" s="209"/>
      <c r="DPO21" s="209"/>
      <c r="DPP21" s="209"/>
      <c r="DPQ21" s="209"/>
      <c r="DPR21" s="209"/>
      <c r="DPS21" s="209"/>
      <c r="DPT21" s="209"/>
      <c r="DPU21" s="209"/>
      <c r="DPV21" s="209"/>
      <c r="DPW21" s="209"/>
      <c r="DPX21" s="209"/>
      <c r="DPY21" s="209"/>
      <c r="DPZ21" s="209"/>
      <c r="DQA21" s="209"/>
      <c r="DQB21" s="209"/>
      <c r="DQC21" s="209"/>
      <c r="DQD21" s="209"/>
      <c r="DQE21" s="209"/>
      <c r="DQF21" s="209"/>
      <c r="DQG21" s="209"/>
      <c r="DQH21" s="209"/>
      <c r="DQI21" s="209"/>
      <c r="DQJ21" s="209"/>
      <c r="DQK21" s="209"/>
      <c r="DQL21" s="209"/>
      <c r="DQM21" s="209"/>
      <c r="DQN21" s="209"/>
      <c r="DQO21" s="209"/>
      <c r="DQP21" s="209"/>
      <c r="DQQ21" s="209"/>
      <c r="DQR21" s="209"/>
      <c r="DQS21" s="209"/>
      <c r="DQT21" s="209"/>
      <c r="DQU21" s="209"/>
      <c r="DQV21" s="209"/>
      <c r="DQW21" s="209"/>
      <c r="DQX21" s="209"/>
      <c r="DQY21" s="209"/>
      <c r="DQZ21" s="209"/>
      <c r="DRA21" s="209"/>
      <c r="DRB21" s="209"/>
      <c r="DRC21" s="209"/>
      <c r="DRD21" s="209"/>
      <c r="DRE21" s="209"/>
      <c r="DRF21" s="209"/>
      <c r="DRG21" s="209"/>
      <c r="DRH21" s="209"/>
      <c r="DRI21" s="209"/>
      <c r="DRJ21" s="209"/>
      <c r="DRK21" s="209"/>
      <c r="DRL21" s="209"/>
      <c r="DRM21" s="209"/>
      <c r="DRN21" s="209"/>
      <c r="DRO21" s="209"/>
      <c r="DRP21" s="209"/>
      <c r="DRQ21" s="209"/>
      <c r="DRR21" s="209"/>
      <c r="DRS21" s="209"/>
      <c r="DRT21" s="209"/>
      <c r="DRU21" s="209"/>
      <c r="DRV21" s="209"/>
      <c r="DRW21" s="209"/>
      <c r="DRX21" s="209"/>
      <c r="DRY21" s="209"/>
      <c r="DRZ21" s="209"/>
      <c r="DSA21" s="209"/>
      <c r="DSB21" s="209"/>
      <c r="DSC21" s="209"/>
      <c r="DSD21" s="209"/>
      <c r="DSE21" s="209"/>
      <c r="DSF21" s="209"/>
      <c r="DSG21" s="209"/>
      <c r="DSH21" s="209"/>
      <c r="DSI21" s="209"/>
      <c r="DSJ21" s="209"/>
      <c r="DSK21" s="209"/>
      <c r="DSL21" s="209"/>
      <c r="DSM21" s="209"/>
      <c r="DSN21" s="209"/>
      <c r="DSO21" s="209"/>
      <c r="DSP21" s="209"/>
      <c r="DSQ21" s="209"/>
      <c r="DSR21" s="209"/>
      <c r="DSS21" s="209"/>
      <c r="DST21" s="209"/>
      <c r="DSU21" s="209"/>
      <c r="DSV21" s="209"/>
      <c r="DSW21" s="209"/>
      <c r="DSX21" s="209"/>
      <c r="DSY21" s="209"/>
      <c r="DSZ21" s="209"/>
      <c r="DTA21" s="209"/>
      <c r="DTB21" s="209"/>
      <c r="DTC21" s="209"/>
      <c r="DTD21" s="209"/>
      <c r="DTE21" s="209"/>
      <c r="DTF21" s="209"/>
      <c r="DTG21" s="209"/>
      <c r="DTH21" s="209"/>
      <c r="DTI21" s="209"/>
      <c r="DTJ21" s="209"/>
      <c r="DTK21" s="209"/>
      <c r="DTL21" s="209"/>
      <c r="DTM21" s="209"/>
      <c r="DTN21" s="209"/>
      <c r="DTO21" s="209"/>
      <c r="DTP21" s="209"/>
      <c r="DTQ21" s="209"/>
      <c r="DTR21" s="209"/>
      <c r="DTS21" s="209"/>
      <c r="DTT21" s="209"/>
      <c r="DTU21" s="209"/>
      <c r="DTV21" s="209"/>
      <c r="DTW21" s="209"/>
      <c r="DTX21" s="209"/>
      <c r="DTY21" s="209"/>
      <c r="DTZ21" s="209"/>
      <c r="DUA21" s="209"/>
      <c r="DUB21" s="209"/>
      <c r="DUC21" s="209"/>
      <c r="DUD21" s="209"/>
      <c r="DUE21" s="209"/>
      <c r="DUF21" s="209"/>
      <c r="DUG21" s="209"/>
      <c r="DUH21" s="209"/>
      <c r="DUI21" s="209"/>
      <c r="DUJ21" s="209"/>
      <c r="DUK21" s="209"/>
      <c r="DUL21" s="209"/>
      <c r="DUM21" s="209"/>
      <c r="DUN21" s="209"/>
      <c r="DUO21" s="209"/>
      <c r="DUP21" s="209"/>
      <c r="DUQ21" s="209"/>
      <c r="DUR21" s="209"/>
      <c r="DUS21" s="209"/>
      <c r="DUT21" s="209"/>
      <c r="DUU21" s="209"/>
      <c r="DUV21" s="209"/>
      <c r="DUW21" s="209"/>
      <c r="DUX21" s="209"/>
      <c r="DUY21" s="209"/>
      <c r="DUZ21" s="209"/>
      <c r="DVA21" s="209"/>
      <c r="DVB21" s="209"/>
      <c r="DVC21" s="209"/>
      <c r="DVD21" s="209"/>
      <c r="DVE21" s="209"/>
      <c r="DVF21" s="209"/>
      <c r="DVG21" s="209"/>
      <c r="DVH21" s="209"/>
      <c r="DVI21" s="209"/>
      <c r="DVJ21" s="209"/>
      <c r="DVK21" s="209"/>
      <c r="DVL21" s="209"/>
      <c r="DVM21" s="209"/>
      <c r="DVN21" s="209"/>
      <c r="DVO21" s="209"/>
      <c r="DVP21" s="209"/>
      <c r="DVQ21" s="209"/>
      <c r="DVR21" s="209"/>
      <c r="DVS21" s="209"/>
      <c r="DVT21" s="209"/>
      <c r="DVU21" s="209"/>
      <c r="DVV21" s="209"/>
      <c r="DVW21" s="209"/>
      <c r="DVX21" s="209"/>
      <c r="DVY21" s="209"/>
      <c r="DVZ21" s="209"/>
      <c r="DWA21" s="209"/>
      <c r="DWB21" s="209"/>
      <c r="DWC21" s="209"/>
      <c r="DWD21" s="209"/>
      <c r="DWE21" s="209"/>
      <c r="DWF21" s="209"/>
      <c r="DWG21" s="209"/>
      <c r="DWH21" s="209"/>
      <c r="DWI21" s="209"/>
      <c r="DWJ21" s="209"/>
      <c r="DWK21" s="209"/>
      <c r="DWL21" s="209"/>
      <c r="DWM21" s="209"/>
      <c r="DWN21" s="209"/>
      <c r="DWO21" s="209"/>
      <c r="DWP21" s="209"/>
      <c r="DWQ21" s="209"/>
      <c r="DWR21" s="209"/>
      <c r="DWS21" s="209"/>
      <c r="DWT21" s="209"/>
      <c r="DWU21" s="209"/>
      <c r="DWV21" s="209"/>
      <c r="DWW21" s="209"/>
      <c r="DWX21" s="209"/>
      <c r="DWY21" s="209"/>
      <c r="DWZ21" s="209"/>
      <c r="DXA21" s="209"/>
      <c r="DXB21" s="209"/>
      <c r="DXC21" s="209"/>
      <c r="DXD21" s="209"/>
      <c r="DXE21" s="209"/>
      <c r="DXF21" s="209"/>
      <c r="DXG21" s="209"/>
      <c r="DXH21" s="209"/>
      <c r="DXI21" s="209"/>
      <c r="DXJ21" s="209"/>
      <c r="DXK21" s="209"/>
      <c r="DXL21" s="209"/>
      <c r="DXM21" s="209"/>
      <c r="DXN21" s="209"/>
      <c r="DXO21" s="209"/>
      <c r="DXP21" s="209"/>
      <c r="DXQ21" s="209"/>
      <c r="DXR21" s="209"/>
      <c r="DXS21" s="209"/>
      <c r="DXT21" s="209"/>
      <c r="DXU21" s="209"/>
      <c r="DXV21" s="209"/>
      <c r="DXW21" s="209"/>
      <c r="DXX21" s="209"/>
      <c r="DXY21" s="209"/>
      <c r="DXZ21" s="209"/>
      <c r="DYA21" s="209"/>
      <c r="DYB21" s="209"/>
      <c r="DYC21" s="209"/>
      <c r="DYD21" s="209"/>
      <c r="DYE21" s="209"/>
      <c r="DYF21" s="209"/>
      <c r="DYG21" s="209"/>
      <c r="DYH21" s="209"/>
      <c r="DYI21" s="209"/>
      <c r="DYJ21" s="209"/>
      <c r="DYK21" s="209"/>
      <c r="DYL21" s="209"/>
      <c r="DYM21" s="209"/>
      <c r="DYN21" s="209"/>
      <c r="DYO21" s="209"/>
      <c r="DYP21" s="209"/>
      <c r="DYQ21" s="209"/>
      <c r="DYR21" s="209"/>
      <c r="DYS21" s="209"/>
      <c r="DYT21" s="209"/>
      <c r="DYU21" s="209"/>
      <c r="DYV21" s="209"/>
      <c r="DYW21" s="209"/>
      <c r="DYX21" s="209"/>
      <c r="DYY21" s="209"/>
      <c r="DYZ21" s="209"/>
      <c r="DZA21" s="209"/>
      <c r="DZB21" s="209"/>
      <c r="DZC21" s="209"/>
      <c r="DZD21" s="209"/>
      <c r="DZE21" s="209"/>
      <c r="DZF21" s="209"/>
      <c r="DZG21" s="209"/>
      <c r="DZH21" s="209"/>
      <c r="DZI21" s="209"/>
      <c r="DZJ21" s="209"/>
      <c r="DZK21" s="209"/>
      <c r="DZL21" s="209"/>
      <c r="DZM21" s="209"/>
      <c r="DZN21" s="209"/>
      <c r="DZO21" s="209"/>
      <c r="DZP21" s="209"/>
      <c r="DZQ21" s="209"/>
      <c r="DZR21" s="209"/>
      <c r="DZS21" s="209"/>
      <c r="DZT21" s="209"/>
      <c r="DZU21" s="209"/>
      <c r="DZV21" s="209"/>
      <c r="DZW21" s="209"/>
      <c r="DZX21" s="209"/>
      <c r="DZY21" s="209"/>
      <c r="DZZ21" s="209"/>
      <c r="EAA21" s="209"/>
      <c r="EAB21" s="209"/>
      <c r="EAC21" s="209"/>
      <c r="EAD21" s="209"/>
      <c r="EAE21" s="209"/>
      <c r="EAF21" s="209"/>
      <c r="EAG21" s="209"/>
      <c r="EAH21" s="209"/>
      <c r="EAI21" s="209"/>
      <c r="EAJ21" s="209"/>
      <c r="EAK21" s="209"/>
      <c r="EAL21" s="209"/>
      <c r="EAM21" s="209"/>
      <c r="EAN21" s="209"/>
      <c r="EAO21" s="209"/>
      <c r="EAP21" s="209"/>
      <c r="EAQ21" s="209"/>
      <c r="EAR21" s="209"/>
      <c r="EAS21" s="209"/>
      <c r="EAT21" s="209"/>
      <c r="EAU21" s="209"/>
      <c r="EAV21" s="209"/>
      <c r="EAW21" s="209"/>
      <c r="EAX21" s="209"/>
      <c r="EAY21" s="209"/>
      <c r="EAZ21" s="209"/>
      <c r="EBA21" s="209"/>
      <c r="EBB21" s="209"/>
      <c r="EBC21" s="209"/>
      <c r="EBD21" s="209"/>
      <c r="EBE21" s="209"/>
      <c r="EBF21" s="209"/>
      <c r="EBG21" s="209"/>
      <c r="EBH21" s="209"/>
      <c r="EBI21" s="209"/>
      <c r="EBJ21" s="209"/>
      <c r="EBK21" s="209"/>
      <c r="EBL21" s="209"/>
      <c r="EBM21" s="209"/>
      <c r="EBN21" s="209"/>
      <c r="EBO21" s="209"/>
      <c r="EBP21" s="209"/>
      <c r="EBQ21" s="209"/>
      <c r="EBR21" s="209"/>
      <c r="EBS21" s="209"/>
      <c r="EBT21" s="209"/>
      <c r="EBU21" s="209"/>
      <c r="EBV21" s="209"/>
      <c r="EBW21" s="209"/>
      <c r="EBX21" s="209"/>
      <c r="EBY21" s="209"/>
      <c r="EBZ21" s="209"/>
      <c r="ECA21" s="209"/>
      <c r="ECB21" s="209"/>
      <c r="ECC21" s="209"/>
      <c r="ECD21" s="209"/>
      <c r="ECE21" s="209"/>
      <c r="ECF21" s="209"/>
      <c r="ECG21" s="209"/>
      <c r="ECH21" s="209"/>
      <c r="ECI21" s="209"/>
      <c r="ECJ21" s="209"/>
      <c r="ECK21" s="209"/>
      <c r="ECL21" s="209"/>
      <c r="ECM21" s="209"/>
      <c r="ECN21" s="209"/>
      <c r="ECO21" s="209"/>
      <c r="ECP21" s="209"/>
      <c r="ECQ21" s="209"/>
      <c r="ECR21" s="209"/>
      <c r="ECS21" s="209"/>
      <c r="ECT21" s="209"/>
      <c r="ECU21" s="209"/>
      <c r="ECV21" s="209"/>
      <c r="ECW21" s="209"/>
      <c r="ECX21" s="209"/>
      <c r="ECY21" s="209"/>
      <c r="ECZ21" s="209"/>
      <c r="EDA21" s="209"/>
      <c r="EDB21" s="209"/>
      <c r="EDC21" s="209"/>
      <c r="EDD21" s="209"/>
      <c r="EDE21" s="209"/>
      <c r="EDF21" s="209"/>
      <c r="EDG21" s="209"/>
      <c r="EDH21" s="209"/>
      <c r="EDI21" s="209"/>
      <c r="EDJ21" s="209"/>
      <c r="EDK21" s="209"/>
      <c r="EDL21" s="209"/>
      <c r="EDM21" s="209"/>
      <c r="EDN21" s="209"/>
      <c r="EDO21" s="209"/>
      <c r="EDP21" s="209"/>
      <c r="EDQ21" s="209"/>
      <c r="EDR21" s="209"/>
      <c r="EDS21" s="209"/>
      <c r="EDT21" s="209"/>
      <c r="EDU21" s="209"/>
      <c r="EDV21" s="209"/>
      <c r="EDW21" s="209"/>
      <c r="EDX21" s="209"/>
      <c r="EDY21" s="209"/>
      <c r="EDZ21" s="209"/>
      <c r="EEA21" s="209"/>
      <c r="EEB21" s="209"/>
      <c r="EEC21" s="209"/>
      <c r="EED21" s="209"/>
      <c r="EEE21" s="209"/>
      <c r="EEF21" s="209"/>
      <c r="EEG21" s="209"/>
      <c r="EEH21" s="209"/>
      <c r="EEI21" s="209"/>
      <c r="EEJ21" s="209"/>
      <c r="EEK21" s="209"/>
      <c r="EEL21" s="209"/>
      <c r="EEM21" s="209"/>
      <c r="EEN21" s="209"/>
      <c r="EEO21" s="209"/>
      <c r="EEP21" s="209"/>
      <c r="EEQ21" s="209"/>
      <c r="EER21" s="209"/>
      <c r="EES21" s="209"/>
      <c r="EET21" s="209"/>
      <c r="EEU21" s="209"/>
      <c r="EEV21" s="209"/>
      <c r="EEW21" s="209"/>
      <c r="EEX21" s="209"/>
      <c r="EEY21" s="209"/>
      <c r="EEZ21" s="209"/>
      <c r="EFA21" s="209"/>
      <c r="EFB21" s="209"/>
      <c r="EFC21" s="209"/>
      <c r="EFD21" s="209"/>
      <c r="EFE21" s="209"/>
      <c r="EFF21" s="209"/>
      <c r="EFG21" s="209"/>
      <c r="EFH21" s="209"/>
      <c r="EFI21" s="209"/>
      <c r="EFJ21" s="209"/>
      <c r="EFK21" s="209"/>
      <c r="EFL21" s="209"/>
      <c r="EFM21" s="209"/>
      <c r="EFN21" s="209"/>
      <c r="EFO21" s="209"/>
      <c r="EFP21" s="209"/>
      <c r="EFQ21" s="209"/>
      <c r="EFR21" s="209"/>
      <c r="EFS21" s="209"/>
      <c r="EFT21" s="209"/>
      <c r="EFU21" s="209"/>
      <c r="EFV21" s="209"/>
      <c r="EFW21" s="209"/>
      <c r="EFX21" s="209"/>
      <c r="EFY21" s="209"/>
      <c r="EFZ21" s="209"/>
      <c r="EGA21" s="209"/>
      <c r="EGB21" s="209"/>
      <c r="EGC21" s="209"/>
      <c r="EGD21" s="209"/>
      <c r="EGE21" s="209"/>
      <c r="EGF21" s="209"/>
      <c r="EGG21" s="209"/>
      <c r="EGH21" s="209"/>
      <c r="EGI21" s="209"/>
      <c r="EGJ21" s="209"/>
      <c r="EGK21" s="209"/>
      <c r="EGL21" s="209"/>
      <c r="EGM21" s="209"/>
      <c r="EGN21" s="209"/>
      <c r="EGO21" s="209"/>
      <c r="EGP21" s="209"/>
      <c r="EGQ21" s="209"/>
      <c r="EGR21" s="209"/>
      <c r="EGS21" s="209"/>
      <c r="EGT21" s="209"/>
      <c r="EGU21" s="209"/>
      <c r="EGV21" s="209"/>
      <c r="EGW21" s="209"/>
      <c r="EGX21" s="209"/>
      <c r="EGY21" s="209"/>
      <c r="EGZ21" s="209"/>
      <c r="EHA21" s="209"/>
      <c r="EHB21" s="209"/>
      <c r="EHC21" s="209"/>
      <c r="EHD21" s="209"/>
      <c r="EHE21" s="209"/>
      <c r="EHF21" s="209"/>
      <c r="EHG21" s="209"/>
      <c r="EHH21" s="209"/>
      <c r="EHI21" s="209"/>
      <c r="EHJ21" s="209"/>
      <c r="EHK21" s="209"/>
      <c r="EHL21" s="209"/>
      <c r="EHM21" s="209"/>
      <c r="EHN21" s="209"/>
      <c r="EHO21" s="209"/>
      <c r="EHP21" s="209"/>
      <c r="EHQ21" s="209"/>
      <c r="EHR21" s="209"/>
      <c r="EHS21" s="209"/>
      <c r="EHT21" s="209"/>
      <c r="EHU21" s="209"/>
      <c r="EHV21" s="209"/>
      <c r="EHW21" s="209"/>
      <c r="EHX21" s="209"/>
      <c r="EHY21" s="209"/>
      <c r="EHZ21" s="209"/>
      <c r="EIA21" s="209"/>
      <c r="EIB21" s="209"/>
      <c r="EIC21" s="209"/>
      <c r="EID21" s="209"/>
      <c r="EIE21" s="209"/>
      <c r="EIF21" s="209"/>
      <c r="EIG21" s="209"/>
      <c r="EIH21" s="209"/>
      <c r="EII21" s="209"/>
      <c r="EIJ21" s="209"/>
      <c r="EIK21" s="209"/>
      <c r="EIL21" s="209"/>
      <c r="EIM21" s="209"/>
      <c r="EIN21" s="209"/>
      <c r="EIO21" s="209"/>
      <c r="EIP21" s="209"/>
      <c r="EIQ21" s="209"/>
      <c r="EIR21" s="209"/>
      <c r="EIS21" s="209"/>
      <c r="EIT21" s="209"/>
      <c r="EIU21" s="209"/>
      <c r="EIV21" s="209"/>
      <c r="EIW21" s="209"/>
      <c r="EIX21" s="209"/>
      <c r="EIY21" s="209"/>
      <c r="EIZ21" s="209"/>
      <c r="EJA21" s="209"/>
      <c r="EJB21" s="209"/>
      <c r="EJC21" s="209"/>
      <c r="EJD21" s="209"/>
      <c r="EJE21" s="209"/>
      <c r="EJF21" s="209"/>
      <c r="EJG21" s="209"/>
      <c r="EJH21" s="209"/>
      <c r="EJI21" s="209"/>
      <c r="EJJ21" s="209"/>
      <c r="EJK21" s="209"/>
      <c r="EJL21" s="209"/>
      <c r="EJM21" s="209"/>
      <c r="EJN21" s="209"/>
      <c r="EJO21" s="209"/>
      <c r="EJP21" s="209"/>
      <c r="EJQ21" s="209"/>
      <c r="EJR21" s="209"/>
      <c r="EJS21" s="209"/>
      <c r="EJT21" s="209"/>
      <c r="EJU21" s="209"/>
      <c r="EJV21" s="209"/>
      <c r="EJW21" s="209"/>
      <c r="EJX21" s="209"/>
      <c r="EJY21" s="209"/>
      <c r="EJZ21" s="209"/>
      <c r="EKA21" s="209"/>
      <c r="EKB21" s="209"/>
      <c r="EKC21" s="209"/>
      <c r="EKD21" s="209"/>
      <c r="EKE21" s="209"/>
      <c r="EKF21" s="209"/>
      <c r="EKG21" s="209"/>
      <c r="EKH21" s="209"/>
      <c r="EKI21" s="209"/>
      <c r="EKJ21" s="209"/>
      <c r="EKK21" s="209"/>
      <c r="EKL21" s="209"/>
      <c r="EKM21" s="209"/>
      <c r="EKN21" s="209"/>
      <c r="EKO21" s="209"/>
      <c r="EKP21" s="209"/>
      <c r="EKQ21" s="209"/>
      <c r="EKR21" s="209"/>
      <c r="EKS21" s="209"/>
      <c r="EKT21" s="209"/>
      <c r="EKU21" s="209"/>
      <c r="EKV21" s="209"/>
      <c r="EKW21" s="209"/>
      <c r="EKX21" s="209"/>
      <c r="EKY21" s="209"/>
      <c r="EKZ21" s="209"/>
      <c r="ELA21" s="209"/>
      <c r="ELB21" s="209"/>
      <c r="ELC21" s="209"/>
      <c r="ELD21" s="209"/>
      <c r="ELE21" s="209"/>
      <c r="ELF21" s="209"/>
      <c r="ELG21" s="209"/>
      <c r="ELH21" s="209"/>
      <c r="ELI21" s="209"/>
      <c r="ELJ21" s="209"/>
      <c r="ELK21" s="209"/>
      <c r="ELL21" s="209"/>
      <c r="ELM21" s="209"/>
      <c r="ELN21" s="209"/>
      <c r="ELO21" s="209"/>
      <c r="ELP21" s="209"/>
      <c r="ELQ21" s="209"/>
      <c r="ELR21" s="209"/>
      <c r="ELS21" s="209"/>
      <c r="ELT21" s="209"/>
      <c r="ELU21" s="209"/>
      <c r="ELV21" s="209"/>
      <c r="ELW21" s="209"/>
      <c r="ELX21" s="209"/>
      <c r="ELY21" s="209"/>
      <c r="ELZ21" s="209"/>
      <c r="EMA21" s="209"/>
      <c r="EMB21" s="209"/>
      <c r="EMC21" s="209"/>
      <c r="EMD21" s="209"/>
      <c r="EME21" s="209"/>
      <c r="EMF21" s="209"/>
      <c r="EMG21" s="209"/>
      <c r="EMH21" s="209"/>
      <c r="EMI21" s="209"/>
      <c r="EMJ21" s="209"/>
      <c r="EMK21" s="209"/>
      <c r="EML21" s="209"/>
      <c r="EMM21" s="209"/>
      <c r="EMN21" s="209"/>
      <c r="EMO21" s="209"/>
      <c r="EMP21" s="209"/>
      <c r="EMQ21" s="209"/>
      <c r="EMR21" s="209"/>
      <c r="EMS21" s="209"/>
      <c r="EMT21" s="209"/>
      <c r="EMU21" s="209"/>
      <c r="EMV21" s="209"/>
      <c r="EMW21" s="209"/>
      <c r="EMX21" s="209"/>
      <c r="EMY21" s="209"/>
      <c r="EMZ21" s="209"/>
      <c r="ENA21" s="209"/>
      <c r="ENB21" s="209"/>
      <c r="ENC21" s="209"/>
      <c r="END21" s="209"/>
      <c r="ENE21" s="209"/>
      <c r="ENF21" s="209"/>
      <c r="ENG21" s="209"/>
      <c r="ENH21" s="209"/>
      <c r="ENI21" s="209"/>
      <c r="ENJ21" s="209"/>
      <c r="ENK21" s="209"/>
      <c r="ENL21" s="209"/>
      <c r="ENM21" s="209"/>
      <c r="ENN21" s="209"/>
      <c r="ENO21" s="209"/>
      <c r="ENP21" s="209"/>
      <c r="ENQ21" s="209"/>
      <c r="ENR21" s="209"/>
      <c r="ENS21" s="209"/>
      <c r="ENT21" s="209"/>
      <c r="ENU21" s="209"/>
      <c r="ENV21" s="209"/>
      <c r="ENW21" s="209"/>
      <c r="ENX21" s="209"/>
      <c r="ENY21" s="209"/>
      <c r="ENZ21" s="209"/>
      <c r="EOA21" s="209"/>
      <c r="EOB21" s="209"/>
      <c r="EOC21" s="209"/>
      <c r="EOD21" s="209"/>
      <c r="EOE21" s="209"/>
      <c r="EOF21" s="209"/>
      <c r="EOG21" s="209"/>
      <c r="EOH21" s="209"/>
      <c r="EOI21" s="209"/>
      <c r="EOJ21" s="209"/>
      <c r="EOK21" s="209"/>
      <c r="EOL21" s="209"/>
      <c r="EOM21" s="209"/>
      <c r="EON21" s="209"/>
      <c r="EOO21" s="209"/>
      <c r="EOP21" s="209"/>
      <c r="EOQ21" s="209"/>
      <c r="EOR21" s="209"/>
      <c r="EOS21" s="209"/>
      <c r="EOT21" s="209"/>
      <c r="EOU21" s="209"/>
      <c r="EOV21" s="209"/>
      <c r="EOW21" s="209"/>
      <c r="EOX21" s="209"/>
      <c r="EOY21" s="209"/>
      <c r="EOZ21" s="209"/>
      <c r="EPA21" s="209"/>
      <c r="EPB21" s="209"/>
      <c r="EPC21" s="209"/>
      <c r="EPD21" s="209"/>
      <c r="EPE21" s="209"/>
      <c r="EPF21" s="209"/>
      <c r="EPG21" s="209"/>
      <c r="EPH21" s="209"/>
      <c r="EPI21" s="209"/>
      <c r="EPJ21" s="209"/>
      <c r="EPK21" s="209"/>
      <c r="EPL21" s="209"/>
      <c r="EPM21" s="209"/>
      <c r="EPN21" s="209"/>
      <c r="EPO21" s="209"/>
      <c r="EPP21" s="209"/>
      <c r="EPQ21" s="209"/>
      <c r="EPR21" s="209"/>
      <c r="EPS21" s="209"/>
      <c r="EPT21" s="209"/>
      <c r="EPU21" s="209"/>
      <c r="EPV21" s="209"/>
      <c r="EPW21" s="209"/>
      <c r="EPX21" s="209"/>
      <c r="EPY21" s="209"/>
      <c r="EPZ21" s="209"/>
      <c r="EQA21" s="209"/>
      <c r="EQB21" s="209"/>
      <c r="EQC21" s="209"/>
      <c r="EQD21" s="209"/>
      <c r="EQE21" s="209"/>
      <c r="EQF21" s="209"/>
      <c r="EQG21" s="209"/>
      <c r="EQH21" s="209"/>
      <c r="EQI21" s="209"/>
      <c r="EQJ21" s="209"/>
      <c r="EQK21" s="209"/>
      <c r="EQL21" s="209"/>
      <c r="EQM21" s="209"/>
      <c r="EQN21" s="209"/>
      <c r="EQO21" s="209"/>
      <c r="EQP21" s="209"/>
      <c r="EQQ21" s="209"/>
      <c r="EQR21" s="209"/>
      <c r="EQS21" s="209"/>
      <c r="EQT21" s="209"/>
      <c r="EQU21" s="209"/>
      <c r="EQV21" s="209"/>
      <c r="EQW21" s="209"/>
      <c r="EQX21" s="209"/>
      <c r="EQY21" s="209"/>
      <c r="EQZ21" s="209"/>
      <c r="ERA21" s="209"/>
      <c r="ERB21" s="209"/>
      <c r="ERC21" s="209"/>
      <c r="ERD21" s="209"/>
      <c r="ERE21" s="209"/>
      <c r="ERF21" s="209"/>
      <c r="ERG21" s="209"/>
      <c r="ERH21" s="209"/>
      <c r="ERI21" s="209"/>
      <c r="ERJ21" s="209"/>
      <c r="ERK21" s="209"/>
      <c r="ERL21" s="209"/>
      <c r="ERM21" s="209"/>
      <c r="ERN21" s="209"/>
      <c r="ERO21" s="209"/>
      <c r="ERP21" s="209"/>
      <c r="ERQ21" s="209"/>
      <c r="ERR21" s="209"/>
      <c r="ERS21" s="209"/>
      <c r="ERT21" s="209"/>
      <c r="ERU21" s="209"/>
      <c r="ERV21" s="209"/>
      <c r="ERW21" s="209"/>
      <c r="ERX21" s="209"/>
      <c r="ERY21" s="209"/>
      <c r="ERZ21" s="209"/>
      <c r="ESA21" s="209"/>
      <c r="ESB21" s="209"/>
      <c r="ESC21" s="209"/>
      <c r="ESD21" s="209"/>
      <c r="ESE21" s="209"/>
      <c r="ESF21" s="209"/>
      <c r="ESG21" s="209"/>
      <c r="ESH21" s="209"/>
      <c r="ESI21" s="209"/>
      <c r="ESJ21" s="209"/>
      <c r="ESK21" s="209"/>
      <c r="ESL21" s="209"/>
      <c r="ESM21" s="209"/>
      <c r="ESN21" s="209"/>
      <c r="ESO21" s="209"/>
      <c r="ESP21" s="209"/>
      <c r="ESQ21" s="209"/>
      <c r="ESR21" s="209"/>
      <c r="ESS21" s="209"/>
      <c r="EST21" s="209"/>
      <c r="ESU21" s="209"/>
      <c r="ESV21" s="209"/>
      <c r="ESW21" s="209"/>
      <c r="ESX21" s="209"/>
      <c r="ESY21" s="209"/>
      <c r="ESZ21" s="209"/>
      <c r="ETA21" s="209"/>
      <c r="ETB21" s="209"/>
      <c r="ETC21" s="209"/>
      <c r="ETD21" s="209"/>
      <c r="ETE21" s="209"/>
      <c r="ETF21" s="209"/>
      <c r="ETG21" s="209"/>
      <c r="ETH21" s="209"/>
      <c r="ETI21" s="209"/>
      <c r="ETJ21" s="209"/>
      <c r="ETK21" s="209"/>
      <c r="ETL21" s="209"/>
      <c r="ETM21" s="209"/>
      <c r="ETN21" s="209"/>
      <c r="ETO21" s="209"/>
      <c r="ETP21" s="209"/>
      <c r="ETQ21" s="209"/>
      <c r="ETR21" s="209"/>
      <c r="ETS21" s="209"/>
      <c r="ETT21" s="209"/>
      <c r="ETU21" s="209"/>
      <c r="ETV21" s="209"/>
      <c r="ETW21" s="209"/>
      <c r="ETX21" s="209"/>
      <c r="ETY21" s="209"/>
      <c r="ETZ21" s="209"/>
      <c r="EUA21" s="209"/>
      <c r="EUB21" s="209"/>
      <c r="EUC21" s="209"/>
      <c r="EUD21" s="209"/>
      <c r="EUE21" s="209"/>
      <c r="EUF21" s="209"/>
      <c r="EUG21" s="209"/>
      <c r="EUH21" s="209"/>
      <c r="EUI21" s="209"/>
      <c r="EUJ21" s="209"/>
      <c r="EUK21" s="209"/>
      <c r="EUL21" s="209"/>
      <c r="EUM21" s="209"/>
      <c r="EUN21" s="209"/>
      <c r="EUO21" s="209"/>
      <c r="EUP21" s="209"/>
      <c r="EUQ21" s="209"/>
      <c r="EUR21" s="209"/>
      <c r="EUS21" s="209"/>
      <c r="EUT21" s="209"/>
      <c r="EUU21" s="209"/>
      <c r="EUV21" s="209"/>
      <c r="EUW21" s="209"/>
      <c r="EUX21" s="209"/>
      <c r="EUY21" s="209"/>
      <c r="EUZ21" s="209"/>
      <c r="EVA21" s="209"/>
      <c r="EVB21" s="209"/>
      <c r="EVC21" s="209"/>
      <c r="EVD21" s="209"/>
      <c r="EVE21" s="209"/>
      <c r="EVF21" s="209"/>
      <c r="EVG21" s="209"/>
      <c r="EVH21" s="209"/>
      <c r="EVI21" s="209"/>
      <c r="EVJ21" s="209"/>
      <c r="EVK21" s="209"/>
      <c r="EVL21" s="209"/>
      <c r="EVM21" s="209"/>
      <c r="EVN21" s="209"/>
      <c r="EVO21" s="209"/>
      <c r="EVP21" s="209"/>
      <c r="EVQ21" s="209"/>
      <c r="EVR21" s="209"/>
      <c r="EVS21" s="209"/>
      <c r="EVT21" s="209"/>
      <c r="EVU21" s="209"/>
      <c r="EVV21" s="209"/>
      <c r="EVW21" s="209"/>
      <c r="EVX21" s="209"/>
      <c r="EVY21" s="209"/>
      <c r="EVZ21" s="209"/>
      <c r="EWA21" s="209"/>
      <c r="EWB21" s="209"/>
      <c r="EWC21" s="209"/>
      <c r="EWD21" s="209"/>
      <c r="EWE21" s="209"/>
      <c r="EWF21" s="209"/>
      <c r="EWG21" s="209"/>
      <c r="EWH21" s="209"/>
      <c r="EWI21" s="209"/>
      <c r="EWJ21" s="209"/>
      <c r="EWK21" s="209"/>
      <c r="EWL21" s="209"/>
      <c r="EWM21" s="209"/>
      <c r="EWN21" s="209"/>
      <c r="EWO21" s="209"/>
      <c r="EWP21" s="209"/>
      <c r="EWQ21" s="209"/>
      <c r="EWR21" s="209"/>
      <c r="EWS21" s="209"/>
      <c r="EWT21" s="209"/>
      <c r="EWU21" s="209"/>
      <c r="EWV21" s="209"/>
      <c r="EWW21" s="209"/>
      <c r="EWX21" s="209"/>
      <c r="EWY21" s="209"/>
      <c r="EWZ21" s="209"/>
      <c r="EXA21" s="209"/>
      <c r="EXB21" s="209"/>
      <c r="EXC21" s="209"/>
      <c r="EXD21" s="209"/>
      <c r="EXE21" s="209"/>
      <c r="EXF21" s="209"/>
      <c r="EXG21" s="209"/>
      <c r="EXH21" s="209"/>
      <c r="EXI21" s="209"/>
      <c r="EXJ21" s="209"/>
      <c r="EXK21" s="209"/>
      <c r="EXL21" s="209"/>
      <c r="EXM21" s="209"/>
      <c r="EXN21" s="209"/>
      <c r="EXO21" s="209"/>
      <c r="EXP21" s="209"/>
      <c r="EXQ21" s="209"/>
      <c r="EXR21" s="209"/>
      <c r="EXS21" s="209"/>
      <c r="EXT21" s="209"/>
      <c r="EXU21" s="209"/>
      <c r="EXV21" s="209"/>
      <c r="EXW21" s="209"/>
      <c r="EXX21" s="209"/>
      <c r="EXY21" s="209"/>
      <c r="EXZ21" s="209"/>
      <c r="EYA21" s="209"/>
      <c r="EYB21" s="209"/>
      <c r="EYC21" s="209"/>
      <c r="EYD21" s="209"/>
      <c r="EYE21" s="209"/>
      <c r="EYF21" s="209"/>
      <c r="EYG21" s="209"/>
      <c r="EYH21" s="209"/>
      <c r="EYI21" s="209"/>
      <c r="EYJ21" s="209"/>
      <c r="EYK21" s="209"/>
      <c r="EYL21" s="209"/>
      <c r="EYM21" s="209"/>
      <c r="EYN21" s="209"/>
      <c r="EYO21" s="209"/>
      <c r="EYP21" s="209"/>
      <c r="EYQ21" s="209"/>
      <c r="EYR21" s="209"/>
      <c r="EYS21" s="209"/>
      <c r="EYT21" s="209"/>
      <c r="EYU21" s="209"/>
      <c r="EYV21" s="209"/>
      <c r="EYW21" s="209"/>
      <c r="EYX21" s="209"/>
      <c r="EYY21" s="209"/>
      <c r="EYZ21" s="209"/>
      <c r="EZA21" s="209"/>
      <c r="EZB21" s="209"/>
      <c r="EZC21" s="209"/>
      <c r="EZD21" s="209"/>
      <c r="EZE21" s="209"/>
      <c r="EZF21" s="209"/>
      <c r="EZG21" s="209"/>
      <c r="EZH21" s="209"/>
      <c r="EZI21" s="209"/>
      <c r="EZJ21" s="209"/>
      <c r="EZK21" s="209"/>
      <c r="EZL21" s="209"/>
      <c r="EZM21" s="209"/>
      <c r="EZN21" s="209"/>
      <c r="EZO21" s="209"/>
      <c r="EZP21" s="209"/>
      <c r="EZQ21" s="209"/>
      <c r="EZR21" s="209"/>
      <c r="EZS21" s="209"/>
      <c r="EZT21" s="209"/>
      <c r="EZU21" s="209"/>
      <c r="EZV21" s="209"/>
      <c r="EZW21" s="209"/>
      <c r="EZX21" s="209"/>
      <c r="EZY21" s="209"/>
      <c r="EZZ21" s="209"/>
      <c r="FAA21" s="209"/>
      <c r="FAB21" s="209"/>
      <c r="FAC21" s="209"/>
      <c r="FAD21" s="209"/>
      <c r="FAE21" s="209"/>
      <c r="FAF21" s="209"/>
      <c r="FAG21" s="209"/>
      <c r="FAH21" s="209"/>
      <c r="FAI21" s="209"/>
      <c r="FAJ21" s="209"/>
      <c r="FAK21" s="209"/>
      <c r="FAL21" s="209"/>
      <c r="FAM21" s="209"/>
      <c r="FAN21" s="209"/>
      <c r="FAO21" s="209"/>
      <c r="FAP21" s="209"/>
      <c r="FAQ21" s="209"/>
      <c r="FAR21" s="209"/>
      <c r="FAS21" s="209"/>
      <c r="FAT21" s="209"/>
      <c r="FAU21" s="209"/>
      <c r="FAV21" s="209"/>
      <c r="FAW21" s="209"/>
      <c r="FAX21" s="209"/>
      <c r="FAY21" s="209"/>
      <c r="FAZ21" s="209"/>
      <c r="FBA21" s="209"/>
      <c r="FBB21" s="209"/>
      <c r="FBC21" s="209"/>
      <c r="FBD21" s="209"/>
      <c r="FBE21" s="209"/>
      <c r="FBF21" s="209"/>
      <c r="FBG21" s="209"/>
      <c r="FBH21" s="209"/>
      <c r="FBI21" s="209"/>
      <c r="FBJ21" s="209"/>
      <c r="FBK21" s="209"/>
      <c r="FBL21" s="209"/>
      <c r="FBM21" s="209"/>
      <c r="FBN21" s="209"/>
      <c r="FBO21" s="209"/>
      <c r="FBP21" s="209"/>
      <c r="FBQ21" s="209"/>
      <c r="FBR21" s="209"/>
      <c r="FBS21" s="209"/>
      <c r="FBT21" s="209"/>
      <c r="FBU21" s="209"/>
      <c r="FBV21" s="209"/>
      <c r="FBW21" s="209"/>
      <c r="FBX21" s="209"/>
      <c r="FBY21" s="209"/>
      <c r="FBZ21" s="209"/>
      <c r="FCA21" s="209"/>
      <c r="FCB21" s="209"/>
      <c r="FCC21" s="209"/>
      <c r="FCD21" s="209"/>
      <c r="FCE21" s="209"/>
      <c r="FCF21" s="209"/>
      <c r="FCG21" s="209"/>
      <c r="FCH21" s="209"/>
      <c r="FCI21" s="209"/>
      <c r="FCJ21" s="209"/>
      <c r="FCK21" s="209"/>
      <c r="FCL21" s="209"/>
      <c r="FCM21" s="209"/>
      <c r="FCN21" s="209"/>
      <c r="FCO21" s="209"/>
      <c r="FCP21" s="209"/>
      <c r="FCQ21" s="209"/>
      <c r="FCR21" s="209"/>
      <c r="FCS21" s="209"/>
      <c r="FCT21" s="209"/>
      <c r="FCU21" s="209"/>
      <c r="FCV21" s="209"/>
      <c r="FCW21" s="209"/>
      <c r="FCX21" s="209"/>
      <c r="FCY21" s="209"/>
      <c r="FCZ21" s="209"/>
      <c r="FDA21" s="209"/>
      <c r="FDB21" s="209"/>
      <c r="FDC21" s="209"/>
      <c r="FDD21" s="209"/>
      <c r="FDE21" s="209"/>
      <c r="FDF21" s="209"/>
      <c r="FDG21" s="209"/>
      <c r="FDH21" s="209"/>
      <c r="FDI21" s="209"/>
      <c r="FDJ21" s="209"/>
      <c r="FDK21" s="209"/>
      <c r="FDL21" s="209"/>
      <c r="FDM21" s="209"/>
      <c r="FDN21" s="209"/>
      <c r="FDO21" s="209"/>
      <c r="FDP21" s="209"/>
      <c r="FDQ21" s="209"/>
      <c r="FDR21" s="209"/>
      <c r="FDS21" s="209"/>
      <c r="FDT21" s="209"/>
      <c r="FDU21" s="209"/>
      <c r="FDV21" s="209"/>
      <c r="FDW21" s="209"/>
      <c r="FDX21" s="209"/>
      <c r="FDY21" s="209"/>
      <c r="FDZ21" s="209"/>
      <c r="FEA21" s="209"/>
      <c r="FEB21" s="209"/>
      <c r="FEC21" s="209"/>
      <c r="FED21" s="209"/>
      <c r="FEE21" s="209"/>
      <c r="FEF21" s="209"/>
      <c r="FEG21" s="209"/>
      <c r="FEH21" s="209"/>
      <c r="FEI21" s="209"/>
      <c r="FEJ21" s="209"/>
      <c r="FEK21" s="209"/>
      <c r="FEL21" s="209"/>
      <c r="FEM21" s="209"/>
      <c r="FEN21" s="209"/>
      <c r="FEO21" s="209"/>
      <c r="FEP21" s="209"/>
      <c r="FEQ21" s="209"/>
      <c r="FER21" s="209"/>
      <c r="FES21" s="209"/>
      <c r="FET21" s="209"/>
      <c r="FEU21" s="209"/>
      <c r="FEV21" s="209"/>
      <c r="FEW21" s="209"/>
      <c r="FEX21" s="209"/>
      <c r="FEY21" s="209"/>
      <c r="FEZ21" s="209"/>
      <c r="FFA21" s="209"/>
      <c r="FFB21" s="209"/>
      <c r="FFC21" s="209"/>
      <c r="FFD21" s="209"/>
      <c r="FFE21" s="209"/>
      <c r="FFF21" s="209"/>
      <c r="FFG21" s="209"/>
      <c r="FFH21" s="209"/>
      <c r="FFI21" s="209"/>
      <c r="FFJ21" s="209"/>
      <c r="FFK21" s="209"/>
      <c r="FFL21" s="209"/>
      <c r="FFM21" s="209"/>
      <c r="FFN21" s="209"/>
      <c r="FFO21" s="209"/>
      <c r="FFP21" s="209"/>
      <c r="FFQ21" s="209"/>
      <c r="FFR21" s="209"/>
      <c r="FFS21" s="209"/>
      <c r="FFT21" s="209"/>
      <c r="FFU21" s="209"/>
      <c r="FFV21" s="209"/>
      <c r="FFW21" s="209"/>
      <c r="FFX21" s="209"/>
      <c r="FFY21" s="209"/>
      <c r="FFZ21" s="209"/>
      <c r="FGA21" s="209"/>
      <c r="FGB21" s="209"/>
      <c r="FGC21" s="209"/>
      <c r="FGD21" s="209"/>
      <c r="FGE21" s="209"/>
      <c r="FGF21" s="209"/>
      <c r="FGG21" s="209"/>
      <c r="FGH21" s="209"/>
      <c r="FGI21" s="209"/>
      <c r="FGJ21" s="209"/>
      <c r="FGK21" s="209"/>
      <c r="FGL21" s="209"/>
      <c r="FGM21" s="209"/>
      <c r="FGN21" s="209"/>
      <c r="FGO21" s="209"/>
      <c r="FGP21" s="209"/>
      <c r="FGQ21" s="209"/>
      <c r="FGR21" s="209"/>
      <c r="FGS21" s="209"/>
      <c r="FGT21" s="209"/>
      <c r="FGU21" s="209"/>
      <c r="FGV21" s="209"/>
      <c r="FGW21" s="209"/>
      <c r="FGX21" s="209"/>
      <c r="FGY21" s="209"/>
      <c r="FGZ21" s="209"/>
      <c r="FHA21" s="209"/>
      <c r="FHB21" s="209"/>
      <c r="FHC21" s="209"/>
      <c r="FHD21" s="209"/>
      <c r="FHE21" s="209"/>
      <c r="FHF21" s="209"/>
      <c r="FHG21" s="209"/>
      <c r="FHH21" s="209"/>
      <c r="FHI21" s="209"/>
      <c r="FHJ21" s="209"/>
      <c r="FHK21" s="209"/>
      <c r="FHL21" s="209"/>
      <c r="FHM21" s="209"/>
      <c r="FHN21" s="209"/>
      <c r="FHO21" s="209"/>
      <c r="FHP21" s="209"/>
      <c r="FHQ21" s="209"/>
      <c r="FHR21" s="209"/>
      <c r="FHS21" s="209"/>
      <c r="FHT21" s="209"/>
      <c r="FHU21" s="209"/>
      <c r="FHV21" s="209"/>
      <c r="FHW21" s="209"/>
      <c r="FHX21" s="209"/>
      <c r="FHY21" s="209"/>
      <c r="FHZ21" s="209"/>
      <c r="FIA21" s="209"/>
      <c r="FIB21" s="209"/>
      <c r="FIC21" s="209"/>
      <c r="FID21" s="209"/>
      <c r="FIE21" s="209"/>
      <c r="FIF21" s="209"/>
      <c r="FIG21" s="209"/>
      <c r="FIH21" s="209"/>
      <c r="FII21" s="209"/>
      <c r="FIJ21" s="209"/>
      <c r="FIK21" s="209"/>
      <c r="FIL21" s="209"/>
      <c r="FIM21" s="209"/>
      <c r="FIN21" s="209"/>
      <c r="FIO21" s="209"/>
      <c r="FIP21" s="209"/>
      <c r="FIQ21" s="209"/>
      <c r="FIR21" s="209"/>
      <c r="FIS21" s="209"/>
      <c r="FIT21" s="209"/>
      <c r="FIU21" s="209"/>
      <c r="FIV21" s="209"/>
      <c r="FIW21" s="209"/>
      <c r="FIX21" s="209"/>
      <c r="FIY21" s="209"/>
      <c r="FIZ21" s="209"/>
      <c r="FJA21" s="209"/>
      <c r="FJB21" s="209"/>
      <c r="FJC21" s="209"/>
      <c r="FJD21" s="209"/>
      <c r="FJE21" s="209"/>
      <c r="FJF21" s="209"/>
      <c r="FJG21" s="209"/>
      <c r="FJH21" s="209"/>
      <c r="FJI21" s="209"/>
      <c r="FJJ21" s="209"/>
      <c r="FJK21" s="209"/>
      <c r="FJL21" s="209"/>
      <c r="FJM21" s="209"/>
      <c r="FJN21" s="209"/>
      <c r="FJO21" s="209"/>
      <c r="FJP21" s="209"/>
      <c r="FJQ21" s="209"/>
      <c r="FJR21" s="209"/>
      <c r="FJS21" s="209"/>
      <c r="FJT21" s="209"/>
      <c r="FJU21" s="209"/>
      <c r="FJV21" s="209"/>
      <c r="FJW21" s="209"/>
      <c r="FJX21" s="209"/>
      <c r="FJY21" s="209"/>
      <c r="FJZ21" s="209"/>
      <c r="FKA21" s="209"/>
      <c r="FKB21" s="209"/>
      <c r="FKC21" s="209"/>
      <c r="FKD21" s="209"/>
      <c r="FKE21" s="209"/>
      <c r="FKF21" s="209"/>
      <c r="FKG21" s="209"/>
      <c r="FKH21" s="209"/>
      <c r="FKI21" s="209"/>
      <c r="FKJ21" s="209"/>
      <c r="FKK21" s="209"/>
      <c r="FKL21" s="209"/>
      <c r="FKM21" s="209"/>
      <c r="FKN21" s="209"/>
      <c r="FKO21" s="209"/>
      <c r="FKP21" s="209"/>
      <c r="FKQ21" s="209"/>
      <c r="FKR21" s="209"/>
      <c r="FKS21" s="209"/>
      <c r="FKT21" s="209"/>
      <c r="FKU21" s="209"/>
      <c r="FKV21" s="209"/>
      <c r="FKW21" s="209"/>
      <c r="FKX21" s="209"/>
      <c r="FKY21" s="209"/>
      <c r="FKZ21" s="209"/>
      <c r="FLA21" s="209"/>
      <c r="FLB21" s="209"/>
      <c r="FLC21" s="209"/>
      <c r="FLD21" s="209"/>
      <c r="FLE21" s="209"/>
      <c r="FLF21" s="209"/>
      <c r="FLG21" s="209"/>
      <c r="FLH21" s="209"/>
      <c r="FLI21" s="209"/>
      <c r="FLJ21" s="209"/>
      <c r="FLK21" s="209"/>
      <c r="FLL21" s="209"/>
      <c r="FLM21" s="209"/>
      <c r="FLN21" s="209"/>
      <c r="FLO21" s="209"/>
      <c r="FLP21" s="209"/>
      <c r="FLQ21" s="209"/>
      <c r="FLR21" s="209"/>
      <c r="FLS21" s="209"/>
      <c r="FLT21" s="209"/>
      <c r="FLU21" s="209"/>
      <c r="FLV21" s="209"/>
      <c r="FLW21" s="209"/>
      <c r="FLX21" s="209"/>
      <c r="FLY21" s="209"/>
      <c r="FLZ21" s="209"/>
      <c r="FMA21" s="209"/>
      <c r="FMB21" s="209"/>
      <c r="FMC21" s="209"/>
      <c r="FMD21" s="209"/>
      <c r="FME21" s="209"/>
      <c r="FMF21" s="209"/>
      <c r="FMG21" s="209"/>
      <c r="FMH21" s="209"/>
      <c r="FMI21" s="209"/>
      <c r="FMJ21" s="209"/>
      <c r="FMK21" s="209"/>
      <c r="FML21" s="209"/>
      <c r="FMM21" s="209"/>
      <c r="FMN21" s="209"/>
      <c r="FMO21" s="209"/>
      <c r="FMP21" s="209"/>
      <c r="FMQ21" s="209"/>
      <c r="FMR21" s="209"/>
      <c r="FMS21" s="209"/>
      <c r="FMT21" s="209"/>
      <c r="FMU21" s="209"/>
      <c r="FMV21" s="209"/>
      <c r="FMW21" s="209"/>
      <c r="FMX21" s="209"/>
      <c r="FMY21" s="209"/>
      <c r="FMZ21" s="209"/>
      <c r="FNA21" s="209"/>
      <c r="FNB21" s="209"/>
      <c r="FNC21" s="209"/>
      <c r="FND21" s="209"/>
      <c r="FNE21" s="209"/>
      <c r="FNF21" s="209"/>
      <c r="FNG21" s="209"/>
      <c r="FNH21" s="209"/>
      <c r="FNI21" s="209"/>
      <c r="FNJ21" s="209"/>
      <c r="FNK21" s="209"/>
      <c r="FNL21" s="209"/>
      <c r="FNM21" s="209"/>
      <c r="FNN21" s="209"/>
      <c r="FNO21" s="209"/>
      <c r="FNP21" s="209"/>
      <c r="FNQ21" s="209"/>
      <c r="FNR21" s="209"/>
      <c r="FNS21" s="209"/>
      <c r="FNT21" s="209"/>
      <c r="FNU21" s="209"/>
      <c r="FNV21" s="209"/>
      <c r="FNW21" s="209"/>
      <c r="FNX21" s="209"/>
      <c r="FNY21" s="209"/>
      <c r="FNZ21" s="209"/>
      <c r="FOA21" s="209"/>
      <c r="FOB21" s="209"/>
      <c r="FOC21" s="209"/>
      <c r="FOD21" s="209"/>
      <c r="FOE21" s="209"/>
      <c r="FOF21" s="209"/>
      <c r="FOG21" s="209"/>
      <c r="FOH21" s="209"/>
      <c r="FOI21" s="209"/>
      <c r="FOJ21" s="209"/>
      <c r="FOK21" s="209"/>
      <c r="FOL21" s="209"/>
      <c r="FOM21" s="209"/>
      <c r="FON21" s="209"/>
      <c r="FOO21" s="209"/>
      <c r="FOP21" s="209"/>
      <c r="FOQ21" s="209"/>
      <c r="FOR21" s="209"/>
      <c r="FOS21" s="209"/>
      <c r="FOT21" s="209"/>
      <c r="FOU21" s="209"/>
      <c r="FOV21" s="209"/>
      <c r="FOW21" s="209"/>
      <c r="FOX21" s="209"/>
      <c r="FOY21" s="209"/>
      <c r="FOZ21" s="209"/>
      <c r="FPA21" s="209"/>
      <c r="FPB21" s="209"/>
      <c r="FPC21" s="209"/>
      <c r="FPD21" s="209"/>
      <c r="FPE21" s="209"/>
      <c r="FPF21" s="209"/>
      <c r="FPG21" s="209"/>
      <c r="FPH21" s="209"/>
      <c r="FPI21" s="209"/>
      <c r="FPJ21" s="209"/>
      <c r="FPK21" s="209"/>
      <c r="FPL21" s="209"/>
      <c r="FPM21" s="209"/>
      <c r="FPN21" s="209"/>
      <c r="FPO21" s="209"/>
      <c r="FPP21" s="209"/>
      <c r="FPQ21" s="209"/>
      <c r="FPR21" s="209"/>
      <c r="FPS21" s="209"/>
      <c r="FPT21" s="209"/>
      <c r="FPU21" s="209"/>
      <c r="FPV21" s="209"/>
      <c r="FPW21" s="209"/>
      <c r="FPX21" s="209"/>
      <c r="FPY21" s="209"/>
      <c r="FPZ21" s="209"/>
      <c r="FQA21" s="209"/>
      <c r="FQB21" s="209"/>
      <c r="FQC21" s="209"/>
      <c r="FQD21" s="209"/>
      <c r="FQE21" s="209"/>
      <c r="FQF21" s="209"/>
      <c r="FQG21" s="209"/>
      <c r="FQH21" s="209"/>
      <c r="FQI21" s="209"/>
      <c r="FQJ21" s="209"/>
      <c r="FQK21" s="209"/>
      <c r="FQL21" s="209"/>
      <c r="FQM21" s="209"/>
      <c r="FQN21" s="209"/>
      <c r="FQO21" s="209"/>
      <c r="FQP21" s="209"/>
      <c r="FQQ21" s="209"/>
      <c r="FQR21" s="209"/>
      <c r="FQS21" s="209"/>
      <c r="FQT21" s="209"/>
      <c r="FQU21" s="209"/>
      <c r="FQV21" s="209"/>
      <c r="FQW21" s="209"/>
      <c r="FQX21" s="209"/>
      <c r="FQY21" s="209"/>
      <c r="FQZ21" s="209"/>
      <c r="FRA21" s="209"/>
      <c r="FRB21" s="209"/>
      <c r="FRC21" s="209"/>
      <c r="FRD21" s="209"/>
      <c r="FRE21" s="209"/>
      <c r="FRF21" s="209"/>
      <c r="FRG21" s="209"/>
      <c r="FRH21" s="209"/>
      <c r="FRI21" s="209"/>
      <c r="FRJ21" s="209"/>
      <c r="FRK21" s="209"/>
      <c r="FRL21" s="209"/>
      <c r="FRM21" s="209"/>
      <c r="FRN21" s="209"/>
      <c r="FRO21" s="209"/>
      <c r="FRP21" s="209"/>
      <c r="FRQ21" s="209"/>
      <c r="FRR21" s="209"/>
      <c r="FRS21" s="209"/>
      <c r="FRT21" s="209"/>
      <c r="FRU21" s="209"/>
      <c r="FRV21" s="209"/>
      <c r="FRW21" s="209"/>
      <c r="FRX21" s="209"/>
      <c r="FRY21" s="209"/>
      <c r="FRZ21" s="209"/>
      <c r="FSA21" s="209"/>
      <c r="FSB21" s="209"/>
      <c r="FSC21" s="209"/>
      <c r="FSD21" s="209"/>
      <c r="FSE21" s="209"/>
      <c r="FSF21" s="209"/>
      <c r="FSG21" s="209"/>
      <c r="FSH21" s="209"/>
      <c r="FSI21" s="209"/>
      <c r="FSJ21" s="209"/>
      <c r="FSK21" s="209"/>
      <c r="FSL21" s="209"/>
      <c r="FSM21" s="209"/>
      <c r="FSN21" s="209"/>
      <c r="FSO21" s="209"/>
      <c r="FSP21" s="209"/>
      <c r="FSQ21" s="209"/>
      <c r="FSR21" s="209"/>
      <c r="FSS21" s="209"/>
      <c r="FST21" s="209"/>
      <c r="FSU21" s="209"/>
      <c r="FSV21" s="209"/>
      <c r="FSW21" s="209"/>
      <c r="FSX21" s="209"/>
      <c r="FSY21" s="209"/>
      <c r="FSZ21" s="209"/>
      <c r="FTA21" s="209"/>
      <c r="FTB21" s="209"/>
      <c r="FTC21" s="209"/>
      <c r="FTD21" s="209"/>
      <c r="FTE21" s="209"/>
      <c r="FTF21" s="209"/>
      <c r="FTG21" s="209"/>
      <c r="FTH21" s="209"/>
      <c r="FTI21" s="209"/>
      <c r="FTJ21" s="209"/>
      <c r="FTK21" s="209"/>
      <c r="FTL21" s="209"/>
      <c r="FTM21" s="209"/>
      <c r="FTN21" s="209"/>
      <c r="FTO21" s="209"/>
      <c r="FTP21" s="209"/>
      <c r="FTQ21" s="209"/>
      <c r="FTR21" s="209"/>
      <c r="FTS21" s="209"/>
      <c r="FTT21" s="209"/>
      <c r="FTU21" s="209"/>
      <c r="FTV21" s="209"/>
      <c r="FTW21" s="209"/>
      <c r="FTX21" s="209"/>
      <c r="FTY21" s="209"/>
      <c r="FTZ21" s="209"/>
      <c r="FUA21" s="209"/>
      <c r="FUB21" s="209"/>
      <c r="FUC21" s="209"/>
      <c r="FUD21" s="209"/>
      <c r="FUE21" s="209"/>
      <c r="FUF21" s="209"/>
      <c r="FUG21" s="209"/>
      <c r="FUH21" s="209"/>
      <c r="FUI21" s="209"/>
      <c r="FUJ21" s="209"/>
      <c r="FUK21" s="209"/>
      <c r="FUL21" s="209"/>
      <c r="FUM21" s="209"/>
      <c r="FUN21" s="209"/>
      <c r="FUO21" s="209"/>
      <c r="FUP21" s="209"/>
      <c r="FUQ21" s="209"/>
      <c r="FUR21" s="209"/>
      <c r="FUS21" s="209"/>
      <c r="FUT21" s="209"/>
      <c r="FUU21" s="209"/>
      <c r="FUV21" s="209"/>
      <c r="FUW21" s="209"/>
      <c r="FUX21" s="209"/>
      <c r="FUY21" s="209"/>
      <c r="FUZ21" s="209"/>
      <c r="FVA21" s="209"/>
      <c r="FVB21" s="209"/>
      <c r="FVC21" s="209"/>
      <c r="FVD21" s="209"/>
      <c r="FVE21" s="209"/>
      <c r="FVF21" s="209"/>
      <c r="FVG21" s="209"/>
      <c r="FVH21" s="209"/>
      <c r="FVI21" s="209"/>
      <c r="FVJ21" s="209"/>
      <c r="FVK21" s="209"/>
      <c r="FVL21" s="209"/>
      <c r="FVM21" s="209"/>
      <c r="FVN21" s="209"/>
      <c r="FVO21" s="209"/>
      <c r="FVP21" s="209"/>
      <c r="FVQ21" s="209"/>
      <c r="FVR21" s="209"/>
      <c r="FVS21" s="209"/>
      <c r="FVT21" s="209"/>
      <c r="FVU21" s="209"/>
      <c r="FVV21" s="209"/>
      <c r="FVW21" s="209"/>
      <c r="FVX21" s="209"/>
      <c r="FVY21" s="209"/>
      <c r="FVZ21" s="209"/>
      <c r="FWA21" s="209"/>
      <c r="FWB21" s="209"/>
      <c r="FWC21" s="209"/>
      <c r="FWD21" s="209"/>
      <c r="FWE21" s="209"/>
      <c r="FWF21" s="209"/>
      <c r="FWG21" s="209"/>
      <c r="FWH21" s="209"/>
      <c r="FWI21" s="209"/>
      <c r="FWJ21" s="209"/>
      <c r="FWK21" s="209"/>
      <c r="FWL21" s="209"/>
      <c r="FWM21" s="209"/>
      <c r="FWN21" s="209"/>
      <c r="FWO21" s="209"/>
      <c r="FWP21" s="209"/>
      <c r="FWQ21" s="209"/>
      <c r="FWR21" s="209"/>
      <c r="FWS21" s="209"/>
      <c r="FWT21" s="209"/>
      <c r="FWU21" s="209"/>
      <c r="FWV21" s="209"/>
      <c r="FWW21" s="209"/>
      <c r="FWX21" s="209"/>
      <c r="FWY21" s="209"/>
      <c r="FWZ21" s="209"/>
      <c r="FXA21" s="209"/>
      <c r="FXB21" s="209"/>
      <c r="FXC21" s="209"/>
      <c r="FXD21" s="209"/>
      <c r="FXE21" s="209"/>
      <c r="FXF21" s="209"/>
      <c r="FXG21" s="209"/>
      <c r="FXH21" s="209"/>
      <c r="FXI21" s="209"/>
      <c r="FXJ21" s="209"/>
      <c r="FXK21" s="209"/>
      <c r="FXL21" s="209"/>
      <c r="FXM21" s="209"/>
      <c r="FXN21" s="209"/>
      <c r="FXO21" s="209"/>
      <c r="FXP21" s="209"/>
      <c r="FXQ21" s="209"/>
      <c r="FXR21" s="209"/>
      <c r="FXS21" s="209"/>
      <c r="FXT21" s="209"/>
      <c r="FXU21" s="209"/>
      <c r="FXV21" s="209"/>
      <c r="FXW21" s="209"/>
      <c r="FXX21" s="209"/>
      <c r="FXY21" s="209"/>
      <c r="FXZ21" s="209"/>
      <c r="FYA21" s="209"/>
      <c r="FYB21" s="209"/>
      <c r="FYC21" s="209"/>
      <c r="FYD21" s="209"/>
      <c r="FYE21" s="209"/>
      <c r="FYF21" s="209"/>
      <c r="FYG21" s="209"/>
      <c r="FYH21" s="209"/>
      <c r="FYI21" s="209"/>
      <c r="FYJ21" s="209"/>
      <c r="FYK21" s="209"/>
      <c r="FYL21" s="209"/>
      <c r="FYM21" s="209"/>
      <c r="FYN21" s="209"/>
      <c r="FYO21" s="209"/>
      <c r="FYP21" s="209"/>
      <c r="FYQ21" s="209"/>
      <c r="FYR21" s="209"/>
      <c r="FYS21" s="209"/>
      <c r="FYT21" s="209"/>
      <c r="FYU21" s="209"/>
      <c r="FYV21" s="209"/>
      <c r="FYW21" s="209"/>
      <c r="FYX21" s="209"/>
      <c r="FYY21" s="209"/>
      <c r="FYZ21" s="209"/>
      <c r="FZA21" s="209"/>
      <c r="FZB21" s="209"/>
      <c r="FZC21" s="209"/>
      <c r="FZD21" s="209"/>
      <c r="FZE21" s="209"/>
      <c r="FZF21" s="209"/>
      <c r="FZG21" s="209"/>
      <c r="FZH21" s="209"/>
      <c r="FZI21" s="209"/>
      <c r="FZJ21" s="209"/>
      <c r="FZK21" s="209"/>
      <c r="FZL21" s="209"/>
      <c r="FZM21" s="209"/>
      <c r="FZN21" s="209"/>
      <c r="FZO21" s="209"/>
      <c r="FZP21" s="209"/>
      <c r="FZQ21" s="209"/>
      <c r="FZR21" s="209"/>
      <c r="FZS21" s="209"/>
      <c r="FZT21" s="209"/>
      <c r="FZU21" s="209"/>
      <c r="FZV21" s="209"/>
      <c r="FZW21" s="209"/>
      <c r="FZX21" s="209"/>
      <c r="FZY21" s="209"/>
      <c r="FZZ21" s="209"/>
      <c r="GAA21" s="209"/>
      <c r="GAB21" s="209"/>
      <c r="GAC21" s="209"/>
      <c r="GAD21" s="209"/>
      <c r="GAE21" s="209"/>
      <c r="GAF21" s="209"/>
      <c r="GAG21" s="209"/>
      <c r="GAH21" s="209"/>
      <c r="GAI21" s="209"/>
      <c r="GAJ21" s="209"/>
      <c r="GAK21" s="209"/>
      <c r="GAL21" s="209"/>
      <c r="GAM21" s="209"/>
      <c r="GAN21" s="209"/>
      <c r="GAO21" s="209"/>
      <c r="GAP21" s="209"/>
      <c r="GAQ21" s="209"/>
      <c r="GAR21" s="209"/>
      <c r="GAS21" s="209"/>
      <c r="GAT21" s="209"/>
      <c r="GAU21" s="209"/>
      <c r="GAV21" s="209"/>
      <c r="GAW21" s="209"/>
      <c r="GAX21" s="209"/>
      <c r="GAY21" s="209"/>
      <c r="GAZ21" s="209"/>
      <c r="GBA21" s="209"/>
      <c r="GBB21" s="209"/>
      <c r="GBC21" s="209"/>
      <c r="GBD21" s="209"/>
      <c r="GBE21" s="209"/>
      <c r="GBF21" s="209"/>
      <c r="GBG21" s="209"/>
      <c r="GBH21" s="209"/>
      <c r="GBI21" s="209"/>
      <c r="GBJ21" s="209"/>
      <c r="GBK21" s="209"/>
      <c r="GBL21" s="209"/>
      <c r="GBM21" s="209"/>
      <c r="GBN21" s="209"/>
      <c r="GBO21" s="209"/>
      <c r="GBP21" s="209"/>
      <c r="GBQ21" s="209"/>
      <c r="GBR21" s="209"/>
      <c r="GBS21" s="209"/>
      <c r="GBT21" s="209"/>
      <c r="GBU21" s="209"/>
      <c r="GBV21" s="209"/>
      <c r="GBW21" s="209"/>
      <c r="GBX21" s="209"/>
      <c r="GBY21" s="209"/>
      <c r="GBZ21" s="209"/>
      <c r="GCA21" s="209"/>
      <c r="GCB21" s="209"/>
      <c r="GCC21" s="209"/>
      <c r="GCD21" s="209"/>
      <c r="GCE21" s="209"/>
      <c r="GCF21" s="209"/>
      <c r="GCG21" s="209"/>
      <c r="GCH21" s="209"/>
      <c r="GCI21" s="209"/>
      <c r="GCJ21" s="209"/>
      <c r="GCK21" s="209"/>
      <c r="GCL21" s="209"/>
      <c r="GCM21" s="209"/>
      <c r="GCN21" s="209"/>
      <c r="GCO21" s="209"/>
      <c r="GCP21" s="209"/>
      <c r="GCQ21" s="209"/>
      <c r="GCR21" s="209"/>
      <c r="GCS21" s="209"/>
      <c r="GCT21" s="209"/>
      <c r="GCU21" s="209"/>
      <c r="GCV21" s="209"/>
      <c r="GCW21" s="209"/>
      <c r="GCX21" s="209"/>
      <c r="GCY21" s="209"/>
      <c r="GCZ21" s="209"/>
      <c r="GDA21" s="209"/>
      <c r="GDB21" s="209"/>
      <c r="GDC21" s="209"/>
      <c r="GDD21" s="209"/>
      <c r="GDE21" s="209"/>
      <c r="GDF21" s="209"/>
      <c r="GDG21" s="209"/>
      <c r="GDH21" s="209"/>
      <c r="GDI21" s="209"/>
      <c r="GDJ21" s="209"/>
      <c r="GDK21" s="209"/>
      <c r="GDL21" s="209"/>
      <c r="GDM21" s="209"/>
      <c r="GDN21" s="209"/>
      <c r="GDO21" s="209"/>
      <c r="GDP21" s="209"/>
      <c r="GDQ21" s="209"/>
      <c r="GDR21" s="209"/>
      <c r="GDS21" s="209"/>
      <c r="GDT21" s="209"/>
      <c r="GDU21" s="209"/>
      <c r="GDV21" s="209"/>
      <c r="GDW21" s="209"/>
      <c r="GDX21" s="209"/>
      <c r="GDY21" s="209"/>
      <c r="GDZ21" s="209"/>
      <c r="GEA21" s="209"/>
      <c r="GEB21" s="209"/>
      <c r="GEC21" s="209"/>
      <c r="GED21" s="209"/>
      <c r="GEE21" s="209"/>
      <c r="GEF21" s="209"/>
      <c r="GEG21" s="209"/>
      <c r="GEH21" s="209"/>
      <c r="GEI21" s="209"/>
      <c r="GEJ21" s="209"/>
      <c r="GEK21" s="209"/>
      <c r="GEL21" s="209"/>
      <c r="GEM21" s="209"/>
      <c r="GEN21" s="209"/>
      <c r="GEO21" s="209"/>
      <c r="GEP21" s="209"/>
      <c r="GEQ21" s="209"/>
      <c r="GER21" s="209"/>
      <c r="GES21" s="209"/>
      <c r="GET21" s="209"/>
      <c r="GEU21" s="209"/>
      <c r="GEV21" s="209"/>
      <c r="GEW21" s="209"/>
      <c r="GEX21" s="209"/>
      <c r="GEY21" s="209"/>
      <c r="GEZ21" s="209"/>
      <c r="GFA21" s="209"/>
      <c r="GFB21" s="209"/>
      <c r="GFC21" s="209"/>
      <c r="GFD21" s="209"/>
      <c r="GFE21" s="209"/>
      <c r="GFF21" s="209"/>
      <c r="GFG21" s="209"/>
      <c r="GFH21" s="209"/>
      <c r="GFI21" s="209"/>
      <c r="GFJ21" s="209"/>
      <c r="GFK21" s="209"/>
      <c r="GFL21" s="209"/>
      <c r="GFM21" s="209"/>
      <c r="GFN21" s="209"/>
      <c r="GFO21" s="209"/>
      <c r="GFP21" s="209"/>
      <c r="GFQ21" s="209"/>
      <c r="GFR21" s="209"/>
      <c r="GFS21" s="209"/>
      <c r="GFT21" s="209"/>
      <c r="GFU21" s="209"/>
      <c r="GFV21" s="209"/>
      <c r="GFW21" s="209"/>
      <c r="GFX21" s="209"/>
      <c r="GFY21" s="209"/>
      <c r="GFZ21" s="209"/>
      <c r="GGA21" s="209"/>
      <c r="GGB21" s="209"/>
      <c r="GGC21" s="209"/>
      <c r="GGD21" s="209"/>
      <c r="GGE21" s="209"/>
      <c r="GGF21" s="209"/>
      <c r="GGG21" s="209"/>
      <c r="GGH21" s="209"/>
      <c r="GGI21" s="209"/>
      <c r="GGJ21" s="209"/>
      <c r="GGK21" s="209"/>
      <c r="GGL21" s="209"/>
      <c r="GGM21" s="209"/>
      <c r="GGN21" s="209"/>
      <c r="GGO21" s="209"/>
      <c r="GGP21" s="209"/>
      <c r="GGQ21" s="209"/>
      <c r="GGR21" s="209"/>
      <c r="GGS21" s="209"/>
      <c r="GGT21" s="209"/>
      <c r="GGU21" s="209"/>
      <c r="GGV21" s="209"/>
      <c r="GGW21" s="209"/>
      <c r="GGX21" s="209"/>
      <c r="GGY21" s="209"/>
      <c r="GGZ21" s="209"/>
      <c r="GHA21" s="209"/>
      <c r="GHB21" s="209"/>
      <c r="GHC21" s="209"/>
      <c r="GHD21" s="209"/>
      <c r="GHE21" s="209"/>
      <c r="GHF21" s="209"/>
      <c r="GHG21" s="209"/>
      <c r="GHH21" s="209"/>
      <c r="GHI21" s="209"/>
      <c r="GHJ21" s="209"/>
      <c r="GHK21" s="209"/>
      <c r="GHL21" s="209"/>
      <c r="GHM21" s="209"/>
      <c r="GHN21" s="209"/>
      <c r="GHO21" s="209"/>
      <c r="GHP21" s="209"/>
      <c r="GHQ21" s="209"/>
      <c r="GHR21" s="209"/>
      <c r="GHS21" s="209"/>
      <c r="GHT21" s="209"/>
      <c r="GHU21" s="209"/>
      <c r="GHV21" s="209"/>
      <c r="GHW21" s="209"/>
      <c r="GHX21" s="209"/>
      <c r="GHY21" s="209"/>
      <c r="GHZ21" s="209"/>
      <c r="GIA21" s="209"/>
      <c r="GIB21" s="209"/>
      <c r="GIC21" s="209"/>
      <c r="GID21" s="209"/>
      <c r="GIE21" s="209"/>
      <c r="GIF21" s="209"/>
      <c r="GIG21" s="209"/>
      <c r="GIH21" s="209"/>
      <c r="GII21" s="209"/>
      <c r="GIJ21" s="209"/>
      <c r="GIK21" s="209"/>
      <c r="GIL21" s="209"/>
      <c r="GIM21" s="209"/>
      <c r="GIN21" s="209"/>
      <c r="GIO21" s="209"/>
      <c r="GIP21" s="209"/>
      <c r="GIQ21" s="209"/>
      <c r="GIR21" s="209"/>
      <c r="GIS21" s="209"/>
      <c r="GIT21" s="209"/>
      <c r="GIU21" s="209"/>
      <c r="GIV21" s="209"/>
      <c r="GIW21" s="209"/>
      <c r="GIX21" s="209"/>
      <c r="GIY21" s="209"/>
      <c r="GIZ21" s="209"/>
      <c r="GJA21" s="209"/>
      <c r="GJB21" s="209"/>
      <c r="GJC21" s="209"/>
      <c r="GJD21" s="209"/>
      <c r="GJE21" s="209"/>
      <c r="GJF21" s="209"/>
      <c r="GJG21" s="209"/>
      <c r="GJH21" s="209"/>
      <c r="GJI21" s="209"/>
      <c r="GJJ21" s="209"/>
      <c r="GJK21" s="209"/>
      <c r="GJL21" s="209"/>
      <c r="GJM21" s="209"/>
      <c r="GJN21" s="209"/>
      <c r="GJO21" s="209"/>
      <c r="GJP21" s="209"/>
      <c r="GJQ21" s="209"/>
      <c r="GJR21" s="209"/>
      <c r="GJS21" s="209"/>
      <c r="GJT21" s="209"/>
      <c r="GJU21" s="209"/>
      <c r="GJV21" s="209"/>
      <c r="GJW21" s="209"/>
      <c r="GJX21" s="209"/>
      <c r="GJY21" s="209"/>
      <c r="GJZ21" s="209"/>
      <c r="GKA21" s="209"/>
      <c r="GKB21" s="209"/>
      <c r="GKC21" s="209"/>
      <c r="GKD21" s="209"/>
      <c r="GKE21" s="209"/>
      <c r="GKF21" s="209"/>
      <c r="GKG21" s="209"/>
      <c r="GKH21" s="209"/>
      <c r="GKI21" s="209"/>
      <c r="GKJ21" s="209"/>
      <c r="GKK21" s="209"/>
      <c r="GKL21" s="209"/>
      <c r="GKM21" s="209"/>
      <c r="GKN21" s="209"/>
      <c r="GKO21" s="209"/>
      <c r="GKP21" s="209"/>
      <c r="GKQ21" s="209"/>
      <c r="GKR21" s="209"/>
      <c r="GKS21" s="209"/>
      <c r="GKT21" s="209"/>
      <c r="GKU21" s="209"/>
      <c r="GKV21" s="209"/>
      <c r="GKW21" s="209"/>
      <c r="GKX21" s="209"/>
      <c r="GKY21" s="209"/>
      <c r="GKZ21" s="209"/>
      <c r="GLA21" s="209"/>
      <c r="GLB21" s="209"/>
      <c r="GLC21" s="209"/>
      <c r="GLD21" s="209"/>
      <c r="GLE21" s="209"/>
      <c r="GLF21" s="209"/>
      <c r="GLG21" s="209"/>
      <c r="GLH21" s="209"/>
      <c r="GLI21" s="209"/>
      <c r="GLJ21" s="209"/>
      <c r="GLK21" s="209"/>
      <c r="GLL21" s="209"/>
      <c r="GLM21" s="209"/>
      <c r="GLN21" s="209"/>
      <c r="GLO21" s="209"/>
      <c r="GLP21" s="209"/>
      <c r="GLQ21" s="209"/>
      <c r="GLR21" s="209"/>
      <c r="GLS21" s="209"/>
      <c r="GLT21" s="209"/>
      <c r="GLU21" s="209"/>
      <c r="GLV21" s="209"/>
      <c r="GLW21" s="209"/>
      <c r="GLX21" s="209"/>
      <c r="GLY21" s="209"/>
      <c r="GLZ21" s="209"/>
      <c r="GMA21" s="209"/>
      <c r="GMB21" s="209"/>
      <c r="GMC21" s="209"/>
      <c r="GMD21" s="209"/>
      <c r="GME21" s="209"/>
      <c r="GMF21" s="209"/>
      <c r="GMG21" s="209"/>
      <c r="GMH21" s="209"/>
      <c r="GMI21" s="209"/>
      <c r="GMJ21" s="209"/>
      <c r="GMK21" s="209"/>
      <c r="GML21" s="209"/>
      <c r="GMM21" s="209"/>
      <c r="GMN21" s="209"/>
      <c r="GMO21" s="209"/>
      <c r="GMP21" s="209"/>
      <c r="GMQ21" s="209"/>
      <c r="GMR21" s="209"/>
      <c r="GMS21" s="209"/>
      <c r="GMT21" s="209"/>
      <c r="GMU21" s="209"/>
      <c r="GMV21" s="209"/>
      <c r="GMW21" s="209"/>
      <c r="GMX21" s="209"/>
      <c r="GMY21" s="209"/>
      <c r="GMZ21" s="209"/>
      <c r="GNA21" s="209"/>
      <c r="GNB21" s="209"/>
      <c r="GNC21" s="209"/>
      <c r="GND21" s="209"/>
      <c r="GNE21" s="209"/>
      <c r="GNF21" s="209"/>
      <c r="GNG21" s="209"/>
      <c r="GNH21" s="209"/>
      <c r="GNI21" s="209"/>
      <c r="GNJ21" s="209"/>
      <c r="GNK21" s="209"/>
      <c r="GNL21" s="209"/>
      <c r="GNM21" s="209"/>
      <c r="GNN21" s="209"/>
      <c r="GNO21" s="209"/>
      <c r="GNP21" s="209"/>
      <c r="GNQ21" s="209"/>
      <c r="GNR21" s="209"/>
      <c r="GNS21" s="209"/>
      <c r="GNT21" s="209"/>
      <c r="GNU21" s="209"/>
      <c r="GNV21" s="209"/>
      <c r="GNW21" s="209"/>
      <c r="GNX21" s="209"/>
      <c r="GNY21" s="209"/>
      <c r="GNZ21" s="209"/>
      <c r="GOA21" s="209"/>
      <c r="GOB21" s="209"/>
      <c r="GOC21" s="209"/>
      <c r="GOD21" s="209"/>
      <c r="GOE21" s="209"/>
      <c r="GOF21" s="209"/>
      <c r="GOG21" s="209"/>
      <c r="GOH21" s="209"/>
      <c r="GOI21" s="209"/>
      <c r="GOJ21" s="209"/>
      <c r="GOK21" s="209"/>
      <c r="GOL21" s="209"/>
      <c r="GOM21" s="209"/>
      <c r="GON21" s="209"/>
      <c r="GOO21" s="209"/>
      <c r="GOP21" s="209"/>
      <c r="GOQ21" s="209"/>
      <c r="GOR21" s="209"/>
      <c r="GOS21" s="209"/>
      <c r="GOT21" s="209"/>
      <c r="GOU21" s="209"/>
      <c r="GOV21" s="209"/>
      <c r="GOW21" s="209"/>
      <c r="GOX21" s="209"/>
      <c r="GOY21" s="209"/>
      <c r="GOZ21" s="209"/>
      <c r="GPA21" s="209"/>
      <c r="GPB21" s="209"/>
      <c r="GPC21" s="209"/>
      <c r="GPD21" s="209"/>
      <c r="GPE21" s="209"/>
      <c r="GPF21" s="209"/>
      <c r="GPG21" s="209"/>
      <c r="GPH21" s="209"/>
      <c r="GPI21" s="209"/>
      <c r="GPJ21" s="209"/>
      <c r="GPK21" s="209"/>
      <c r="GPL21" s="209"/>
      <c r="GPM21" s="209"/>
      <c r="GPN21" s="209"/>
      <c r="GPO21" s="209"/>
      <c r="GPP21" s="209"/>
      <c r="GPQ21" s="209"/>
      <c r="GPR21" s="209"/>
      <c r="GPS21" s="209"/>
      <c r="GPT21" s="209"/>
      <c r="GPU21" s="209"/>
      <c r="GPV21" s="209"/>
      <c r="GPW21" s="209"/>
      <c r="GPX21" s="209"/>
      <c r="GPY21" s="209"/>
      <c r="GPZ21" s="209"/>
      <c r="GQA21" s="209"/>
      <c r="GQB21" s="209"/>
      <c r="GQC21" s="209"/>
      <c r="GQD21" s="209"/>
      <c r="GQE21" s="209"/>
      <c r="GQF21" s="209"/>
      <c r="GQG21" s="209"/>
      <c r="GQH21" s="209"/>
      <c r="GQI21" s="209"/>
      <c r="GQJ21" s="209"/>
      <c r="GQK21" s="209"/>
      <c r="GQL21" s="209"/>
      <c r="GQM21" s="209"/>
      <c r="GQN21" s="209"/>
      <c r="GQO21" s="209"/>
      <c r="GQP21" s="209"/>
      <c r="GQQ21" s="209"/>
      <c r="GQR21" s="209"/>
      <c r="GQS21" s="209"/>
      <c r="GQT21" s="209"/>
      <c r="GQU21" s="209"/>
      <c r="GQV21" s="209"/>
      <c r="GQW21" s="209"/>
      <c r="GQX21" s="209"/>
      <c r="GQY21" s="209"/>
      <c r="GQZ21" s="209"/>
      <c r="GRA21" s="209"/>
      <c r="GRB21" s="209"/>
      <c r="GRC21" s="209"/>
      <c r="GRD21" s="209"/>
      <c r="GRE21" s="209"/>
      <c r="GRF21" s="209"/>
      <c r="GRG21" s="209"/>
      <c r="GRH21" s="209"/>
      <c r="GRI21" s="209"/>
      <c r="GRJ21" s="209"/>
      <c r="GRK21" s="209"/>
      <c r="GRL21" s="209"/>
      <c r="GRM21" s="209"/>
      <c r="GRN21" s="209"/>
      <c r="GRO21" s="209"/>
      <c r="GRP21" s="209"/>
      <c r="GRQ21" s="209"/>
      <c r="GRR21" s="209"/>
      <c r="GRS21" s="209"/>
      <c r="GRT21" s="209"/>
      <c r="GRU21" s="209"/>
      <c r="GRV21" s="209"/>
      <c r="GRW21" s="209"/>
      <c r="GRX21" s="209"/>
      <c r="GRY21" s="209"/>
      <c r="GRZ21" s="209"/>
      <c r="GSA21" s="209"/>
      <c r="GSB21" s="209"/>
      <c r="GSC21" s="209"/>
      <c r="GSD21" s="209"/>
      <c r="GSE21" s="209"/>
      <c r="GSF21" s="209"/>
      <c r="GSG21" s="209"/>
      <c r="GSH21" s="209"/>
      <c r="GSI21" s="209"/>
      <c r="GSJ21" s="209"/>
      <c r="GSK21" s="209"/>
      <c r="GSL21" s="209"/>
      <c r="GSM21" s="209"/>
      <c r="GSN21" s="209"/>
      <c r="GSO21" s="209"/>
      <c r="GSP21" s="209"/>
      <c r="GSQ21" s="209"/>
      <c r="GSR21" s="209"/>
      <c r="GSS21" s="209"/>
      <c r="GST21" s="209"/>
      <c r="GSU21" s="209"/>
      <c r="GSV21" s="209"/>
      <c r="GSW21" s="209"/>
      <c r="GSX21" s="209"/>
      <c r="GSY21" s="209"/>
      <c r="GSZ21" s="209"/>
      <c r="GTA21" s="209"/>
      <c r="GTB21" s="209"/>
      <c r="GTC21" s="209"/>
      <c r="GTD21" s="209"/>
      <c r="GTE21" s="209"/>
      <c r="GTF21" s="209"/>
      <c r="GTG21" s="209"/>
      <c r="GTH21" s="209"/>
      <c r="GTI21" s="209"/>
      <c r="GTJ21" s="209"/>
      <c r="GTK21" s="209"/>
      <c r="GTL21" s="209"/>
      <c r="GTM21" s="209"/>
      <c r="GTN21" s="209"/>
      <c r="GTO21" s="209"/>
      <c r="GTP21" s="209"/>
      <c r="GTQ21" s="209"/>
      <c r="GTR21" s="209"/>
      <c r="GTS21" s="209"/>
      <c r="GTT21" s="209"/>
      <c r="GTU21" s="209"/>
      <c r="GTV21" s="209"/>
      <c r="GTW21" s="209"/>
      <c r="GTX21" s="209"/>
      <c r="GTY21" s="209"/>
      <c r="GTZ21" s="209"/>
      <c r="GUA21" s="209"/>
      <c r="GUB21" s="209"/>
      <c r="GUC21" s="209"/>
      <c r="GUD21" s="209"/>
      <c r="GUE21" s="209"/>
      <c r="GUF21" s="209"/>
      <c r="GUG21" s="209"/>
      <c r="GUH21" s="209"/>
      <c r="GUI21" s="209"/>
      <c r="GUJ21" s="209"/>
      <c r="GUK21" s="209"/>
      <c r="GUL21" s="209"/>
      <c r="GUM21" s="209"/>
      <c r="GUN21" s="209"/>
      <c r="GUO21" s="209"/>
      <c r="GUP21" s="209"/>
      <c r="GUQ21" s="209"/>
      <c r="GUR21" s="209"/>
      <c r="GUS21" s="209"/>
      <c r="GUT21" s="209"/>
      <c r="GUU21" s="209"/>
      <c r="GUV21" s="209"/>
      <c r="GUW21" s="209"/>
      <c r="GUX21" s="209"/>
      <c r="GUY21" s="209"/>
      <c r="GUZ21" s="209"/>
      <c r="GVA21" s="209"/>
      <c r="GVB21" s="209"/>
      <c r="GVC21" s="209"/>
      <c r="GVD21" s="209"/>
      <c r="GVE21" s="209"/>
      <c r="GVF21" s="209"/>
      <c r="GVG21" s="209"/>
      <c r="GVH21" s="209"/>
      <c r="GVI21" s="209"/>
      <c r="GVJ21" s="209"/>
      <c r="GVK21" s="209"/>
      <c r="GVL21" s="209"/>
      <c r="GVM21" s="209"/>
      <c r="GVN21" s="209"/>
      <c r="GVO21" s="209"/>
      <c r="GVP21" s="209"/>
      <c r="GVQ21" s="209"/>
      <c r="GVR21" s="209"/>
      <c r="GVS21" s="209"/>
      <c r="GVT21" s="209"/>
      <c r="GVU21" s="209"/>
      <c r="GVV21" s="209"/>
      <c r="GVW21" s="209"/>
      <c r="GVX21" s="209"/>
      <c r="GVY21" s="209"/>
      <c r="GVZ21" s="209"/>
      <c r="GWA21" s="209"/>
      <c r="GWB21" s="209"/>
      <c r="GWC21" s="209"/>
      <c r="GWD21" s="209"/>
      <c r="GWE21" s="209"/>
      <c r="GWF21" s="209"/>
      <c r="GWG21" s="209"/>
      <c r="GWH21" s="209"/>
      <c r="GWI21" s="209"/>
      <c r="GWJ21" s="209"/>
      <c r="GWK21" s="209"/>
      <c r="GWL21" s="209"/>
      <c r="GWM21" s="209"/>
      <c r="GWN21" s="209"/>
      <c r="GWO21" s="209"/>
      <c r="GWP21" s="209"/>
      <c r="GWQ21" s="209"/>
      <c r="GWR21" s="209"/>
      <c r="GWS21" s="209"/>
      <c r="GWT21" s="209"/>
      <c r="GWU21" s="209"/>
      <c r="GWV21" s="209"/>
      <c r="GWW21" s="209"/>
      <c r="GWX21" s="209"/>
      <c r="GWY21" s="209"/>
      <c r="GWZ21" s="209"/>
      <c r="GXA21" s="209"/>
      <c r="GXB21" s="209"/>
      <c r="GXC21" s="209"/>
      <c r="GXD21" s="209"/>
      <c r="GXE21" s="209"/>
      <c r="GXF21" s="209"/>
      <c r="GXG21" s="209"/>
      <c r="GXH21" s="209"/>
      <c r="GXI21" s="209"/>
      <c r="GXJ21" s="209"/>
      <c r="GXK21" s="209"/>
      <c r="GXL21" s="209"/>
      <c r="GXM21" s="209"/>
      <c r="GXN21" s="209"/>
      <c r="GXO21" s="209"/>
      <c r="GXP21" s="209"/>
      <c r="GXQ21" s="209"/>
      <c r="GXR21" s="209"/>
      <c r="GXS21" s="209"/>
      <c r="GXT21" s="209"/>
      <c r="GXU21" s="209"/>
      <c r="GXV21" s="209"/>
      <c r="GXW21" s="209"/>
      <c r="GXX21" s="209"/>
      <c r="GXY21" s="209"/>
      <c r="GXZ21" s="209"/>
      <c r="GYA21" s="209"/>
      <c r="GYB21" s="209"/>
      <c r="GYC21" s="209"/>
      <c r="GYD21" s="209"/>
      <c r="GYE21" s="209"/>
      <c r="GYF21" s="209"/>
      <c r="GYG21" s="209"/>
      <c r="GYH21" s="209"/>
      <c r="GYI21" s="209"/>
      <c r="GYJ21" s="209"/>
      <c r="GYK21" s="209"/>
      <c r="GYL21" s="209"/>
      <c r="GYM21" s="209"/>
      <c r="GYN21" s="209"/>
      <c r="GYO21" s="209"/>
      <c r="GYP21" s="209"/>
      <c r="GYQ21" s="209"/>
      <c r="GYR21" s="209"/>
      <c r="GYS21" s="209"/>
      <c r="GYT21" s="209"/>
      <c r="GYU21" s="209"/>
      <c r="GYV21" s="209"/>
      <c r="GYW21" s="209"/>
      <c r="GYX21" s="209"/>
      <c r="GYY21" s="209"/>
      <c r="GYZ21" s="209"/>
      <c r="GZA21" s="209"/>
      <c r="GZB21" s="209"/>
      <c r="GZC21" s="209"/>
      <c r="GZD21" s="209"/>
      <c r="GZE21" s="209"/>
      <c r="GZF21" s="209"/>
      <c r="GZG21" s="209"/>
      <c r="GZH21" s="209"/>
      <c r="GZI21" s="209"/>
      <c r="GZJ21" s="209"/>
      <c r="GZK21" s="209"/>
      <c r="GZL21" s="209"/>
      <c r="GZM21" s="209"/>
      <c r="GZN21" s="209"/>
      <c r="GZO21" s="209"/>
      <c r="GZP21" s="209"/>
      <c r="GZQ21" s="209"/>
      <c r="GZR21" s="209"/>
      <c r="GZS21" s="209"/>
      <c r="GZT21" s="209"/>
      <c r="GZU21" s="209"/>
      <c r="GZV21" s="209"/>
      <c r="GZW21" s="209"/>
      <c r="GZX21" s="209"/>
      <c r="GZY21" s="209"/>
      <c r="GZZ21" s="209"/>
      <c r="HAA21" s="209"/>
      <c r="HAB21" s="209"/>
      <c r="HAC21" s="209"/>
      <c r="HAD21" s="209"/>
      <c r="HAE21" s="209"/>
      <c r="HAF21" s="209"/>
      <c r="HAG21" s="209"/>
      <c r="HAH21" s="209"/>
      <c r="HAI21" s="209"/>
      <c r="HAJ21" s="209"/>
      <c r="HAK21" s="209"/>
      <c r="HAL21" s="209"/>
      <c r="HAM21" s="209"/>
      <c r="HAN21" s="209"/>
      <c r="HAO21" s="209"/>
      <c r="HAP21" s="209"/>
      <c r="HAQ21" s="209"/>
      <c r="HAR21" s="209"/>
      <c r="HAS21" s="209"/>
      <c r="HAT21" s="209"/>
      <c r="HAU21" s="209"/>
      <c r="HAV21" s="209"/>
      <c r="HAW21" s="209"/>
      <c r="HAX21" s="209"/>
      <c r="HAY21" s="209"/>
      <c r="HAZ21" s="209"/>
      <c r="HBA21" s="209"/>
      <c r="HBB21" s="209"/>
      <c r="HBC21" s="209"/>
      <c r="HBD21" s="209"/>
      <c r="HBE21" s="209"/>
      <c r="HBF21" s="209"/>
      <c r="HBG21" s="209"/>
      <c r="HBH21" s="209"/>
      <c r="HBI21" s="209"/>
      <c r="HBJ21" s="209"/>
      <c r="HBK21" s="209"/>
      <c r="HBL21" s="209"/>
      <c r="HBM21" s="209"/>
      <c r="HBN21" s="209"/>
      <c r="HBO21" s="209"/>
      <c r="HBP21" s="209"/>
      <c r="HBQ21" s="209"/>
      <c r="HBR21" s="209"/>
      <c r="HBS21" s="209"/>
      <c r="HBT21" s="209"/>
      <c r="HBU21" s="209"/>
      <c r="HBV21" s="209"/>
      <c r="HBW21" s="209"/>
      <c r="HBX21" s="209"/>
      <c r="HBY21" s="209"/>
      <c r="HBZ21" s="209"/>
      <c r="HCA21" s="209"/>
      <c r="HCB21" s="209"/>
      <c r="HCC21" s="209"/>
      <c r="HCD21" s="209"/>
      <c r="HCE21" s="209"/>
      <c r="HCF21" s="209"/>
      <c r="HCG21" s="209"/>
      <c r="HCH21" s="209"/>
      <c r="HCI21" s="209"/>
      <c r="HCJ21" s="209"/>
      <c r="HCK21" s="209"/>
      <c r="HCL21" s="209"/>
      <c r="HCM21" s="209"/>
      <c r="HCN21" s="209"/>
      <c r="HCO21" s="209"/>
      <c r="HCP21" s="209"/>
      <c r="HCQ21" s="209"/>
      <c r="HCR21" s="209"/>
      <c r="HCS21" s="209"/>
      <c r="HCT21" s="209"/>
      <c r="HCU21" s="209"/>
      <c r="HCV21" s="209"/>
      <c r="HCW21" s="209"/>
      <c r="HCX21" s="209"/>
      <c r="HCY21" s="209"/>
      <c r="HCZ21" s="209"/>
      <c r="HDA21" s="209"/>
      <c r="HDB21" s="209"/>
      <c r="HDC21" s="209"/>
      <c r="HDD21" s="209"/>
      <c r="HDE21" s="209"/>
      <c r="HDF21" s="209"/>
      <c r="HDG21" s="209"/>
      <c r="HDH21" s="209"/>
      <c r="HDI21" s="209"/>
      <c r="HDJ21" s="209"/>
      <c r="HDK21" s="209"/>
      <c r="HDL21" s="209"/>
      <c r="HDM21" s="209"/>
      <c r="HDN21" s="209"/>
      <c r="HDO21" s="209"/>
      <c r="HDP21" s="209"/>
      <c r="HDQ21" s="209"/>
      <c r="HDR21" s="209"/>
      <c r="HDS21" s="209"/>
      <c r="HDT21" s="209"/>
      <c r="HDU21" s="209"/>
      <c r="HDV21" s="209"/>
      <c r="HDW21" s="209"/>
      <c r="HDX21" s="209"/>
      <c r="HDY21" s="209"/>
      <c r="HDZ21" s="209"/>
      <c r="HEA21" s="209"/>
      <c r="HEB21" s="209"/>
      <c r="HEC21" s="209"/>
      <c r="HED21" s="209"/>
      <c r="HEE21" s="209"/>
      <c r="HEF21" s="209"/>
      <c r="HEG21" s="209"/>
      <c r="HEH21" s="209"/>
      <c r="HEI21" s="209"/>
      <c r="HEJ21" s="209"/>
      <c r="HEK21" s="209"/>
      <c r="HEL21" s="209"/>
      <c r="HEM21" s="209"/>
      <c r="HEN21" s="209"/>
      <c r="HEO21" s="209"/>
      <c r="HEP21" s="209"/>
      <c r="HEQ21" s="209"/>
      <c r="HER21" s="209"/>
      <c r="HES21" s="209"/>
      <c r="HET21" s="209"/>
      <c r="HEU21" s="209"/>
      <c r="HEV21" s="209"/>
      <c r="HEW21" s="209"/>
      <c r="HEX21" s="209"/>
      <c r="HEY21" s="209"/>
      <c r="HEZ21" s="209"/>
      <c r="HFA21" s="209"/>
      <c r="HFB21" s="209"/>
      <c r="HFC21" s="209"/>
      <c r="HFD21" s="209"/>
      <c r="HFE21" s="209"/>
      <c r="HFF21" s="209"/>
      <c r="HFG21" s="209"/>
      <c r="HFH21" s="209"/>
      <c r="HFI21" s="209"/>
      <c r="HFJ21" s="209"/>
      <c r="HFK21" s="209"/>
      <c r="HFL21" s="209"/>
      <c r="HFM21" s="209"/>
      <c r="HFN21" s="209"/>
      <c r="HFO21" s="209"/>
      <c r="HFP21" s="209"/>
      <c r="HFQ21" s="209"/>
      <c r="HFR21" s="209"/>
      <c r="HFS21" s="209"/>
      <c r="HFT21" s="209"/>
      <c r="HFU21" s="209"/>
      <c r="HFV21" s="209"/>
      <c r="HFW21" s="209"/>
      <c r="HFX21" s="209"/>
      <c r="HFY21" s="209"/>
      <c r="HFZ21" s="209"/>
      <c r="HGA21" s="209"/>
      <c r="HGB21" s="209"/>
      <c r="HGC21" s="209"/>
      <c r="HGD21" s="209"/>
      <c r="HGE21" s="209"/>
      <c r="HGF21" s="209"/>
      <c r="HGG21" s="209"/>
      <c r="HGH21" s="209"/>
      <c r="HGI21" s="209"/>
      <c r="HGJ21" s="209"/>
      <c r="HGK21" s="209"/>
      <c r="HGL21" s="209"/>
      <c r="HGM21" s="209"/>
      <c r="HGN21" s="209"/>
      <c r="HGO21" s="209"/>
      <c r="HGP21" s="209"/>
      <c r="HGQ21" s="209"/>
      <c r="HGR21" s="209"/>
      <c r="HGS21" s="209"/>
      <c r="HGT21" s="209"/>
      <c r="HGU21" s="209"/>
      <c r="HGV21" s="209"/>
      <c r="HGW21" s="209"/>
      <c r="HGX21" s="209"/>
      <c r="HGY21" s="209"/>
      <c r="HGZ21" s="209"/>
      <c r="HHA21" s="209"/>
      <c r="HHB21" s="209"/>
      <c r="HHC21" s="209"/>
      <c r="HHD21" s="209"/>
      <c r="HHE21" s="209"/>
      <c r="HHF21" s="209"/>
      <c r="HHG21" s="209"/>
      <c r="HHH21" s="209"/>
      <c r="HHI21" s="209"/>
      <c r="HHJ21" s="209"/>
      <c r="HHK21" s="209"/>
      <c r="HHL21" s="209"/>
      <c r="HHM21" s="209"/>
      <c r="HHN21" s="209"/>
      <c r="HHO21" s="209"/>
      <c r="HHP21" s="209"/>
      <c r="HHQ21" s="209"/>
      <c r="HHR21" s="209"/>
      <c r="HHS21" s="209"/>
      <c r="HHT21" s="209"/>
      <c r="HHU21" s="209"/>
      <c r="HHV21" s="209"/>
      <c r="HHW21" s="209"/>
      <c r="HHX21" s="209"/>
      <c r="HHY21" s="209"/>
      <c r="HHZ21" s="209"/>
      <c r="HIA21" s="209"/>
      <c r="HIB21" s="209"/>
      <c r="HIC21" s="209"/>
      <c r="HID21" s="209"/>
      <c r="HIE21" s="209"/>
      <c r="HIF21" s="209"/>
      <c r="HIG21" s="209"/>
      <c r="HIH21" s="209"/>
      <c r="HII21" s="209"/>
      <c r="HIJ21" s="209"/>
      <c r="HIK21" s="209"/>
      <c r="HIL21" s="209"/>
      <c r="HIM21" s="209"/>
      <c r="HIN21" s="209"/>
      <c r="HIO21" s="209"/>
      <c r="HIP21" s="209"/>
      <c r="HIQ21" s="209"/>
      <c r="HIR21" s="209"/>
      <c r="HIS21" s="209"/>
      <c r="HIT21" s="209"/>
      <c r="HIU21" s="209"/>
      <c r="HIV21" s="209"/>
      <c r="HIW21" s="209"/>
      <c r="HIX21" s="209"/>
      <c r="HIY21" s="209"/>
      <c r="HIZ21" s="209"/>
      <c r="HJA21" s="209"/>
      <c r="HJB21" s="209"/>
      <c r="HJC21" s="209"/>
      <c r="HJD21" s="209"/>
      <c r="HJE21" s="209"/>
      <c r="HJF21" s="209"/>
      <c r="HJG21" s="209"/>
      <c r="HJH21" s="209"/>
      <c r="HJI21" s="209"/>
      <c r="HJJ21" s="209"/>
      <c r="HJK21" s="209"/>
      <c r="HJL21" s="209"/>
      <c r="HJM21" s="209"/>
      <c r="HJN21" s="209"/>
      <c r="HJO21" s="209"/>
      <c r="HJP21" s="209"/>
      <c r="HJQ21" s="209"/>
      <c r="HJR21" s="209"/>
      <c r="HJS21" s="209"/>
      <c r="HJT21" s="209"/>
      <c r="HJU21" s="209"/>
      <c r="HJV21" s="209"/>
      <c r="HJW21" s="209"/>
      <c r="HJX21" s="209"/>
      <c r="HJY21" s="209"/>
      <c r="HJZ21" s="209"/>
      <c r="HKA21" s="209"/>
      <c r="HKB21" s="209"/>
      <c r="HKC21" s="209"/>
      <c r="HKD21" s="209"/>
      <c r="HKE21" s="209"/>
      <c r="HKF21" s="209"/>
      <c r="HKG21" s="209"/>
      <c r="HKH21" s="209"/>
      <c r="HKI21" s="209"/>
      <c r="HKJ21" s="209"/>
      <c r="HKK21" s="209"/>
      <c r="HKL21" s="209"/>
      <c r="HKM21" s="209"/>
      <c r="HKN21" s="209"/>
      <c r="HKO21" s="209"/>
      <c r="HKP21" s="209"/>
      <c r="HKQ21" s="209"/>
      <c r="HKR21" s="209"/>
      <c r="HKS21" s="209"/>
      <c r="HKT21" s="209"/>
      <c r="HKU21" s="209"/>
      <c r="HKV21" s="209"/>
      <c r="HKW21" s="209"/>
      <c r="HKX21" s="209"/>
      <c r="HKY21" s="209"/>
      <c r="HKZ21" s="209"/>
      <c r="HLA21" s="209"/>
      <c r="HLB21" s="209"/>
      <c r="HLC21" s="209"/>
      <c r="HLD21" s="209"/>
      <c r="HLE21" s="209"/>
      <c r="HLF21" s="209"/>
      <c r="HLG21" s="209"/>
      <c r="HLH21" s="209"/>
      <c r="HLI21" s="209"/>
      <c r="HLJ21" s="209"/>
      <c r="HLK21" s="209"/>
      <c r="HLL21" s="209"/>
      <c r="HLM21" s="209"/>
      <c r="HLN21" s="209"/>
      <c r="HLO21" s="209"/>
      <c r="HLP21" s="209"/>
      <c r="HLQ21" s="209"/>
      <c r="HLR21" s="209"/>
      <c r="HLS21" s="209"/>
      <c r="HLT21" s="209"/>
      <c r="HLU21" s="209"/>
      <c r="HLV21" s="209"/>
      <c r="HLW21" s="209"/>
      <c r="HLX21" s="209"/>
      <c r="HLY21" s="209"/>
      <c r="HLZ21" s="209"/>
      <c r="HMA21" s="209"/>
      <c r="HMB21" s="209"/>
      <c r="HMC21" s="209"/>
      <c r="HMD21" s="209"/>
      <c r="HME21" s="209"/>
      <c r="HMF21" s="209"/>
      <c r="HMG21" s="209"/>
      <c r="HMH21" s="209"/>
      <c r="HMI21" s="209"/>
      <c r="HMJ21" s="209"/>
      <c r="HMK21" s="209"/>
      <c r="HML21" s="209"/>
      <c r="HMM21" s="209"/>
      <c r="HMN21" s="209"/>
      <c r="HMO21" s="209"/>
      <c r="HMP21" s="209"/>
      <c r="HMQ21" s="209"/>
      <c r="HMR21" s="209"/>
      <c r="HMS21" s="209"/>
      <c r="HMT21" s="209"/>
      <c r="HMU21" s="209"/>
      <c r="HMV21" s="209"/>
      <c r="HMW21" s="209"/>
      <c r="HMX21" s="209"/>
      <c r="HMY21" s="209"/>
      <c r="HMZ21" s="209"/>
      <c r="HNA21" s="209"/>
      <c r="HNB21" s="209"/>
      <c r="HNC21" s="209"/>
      <c r="HND21" s="209"/>
      <c r="HNE21" s="209"/>
      <c r="HNF21" s="209"/>
      <c r="HNG21" s="209"/>
      <c r="HNH21" s="209"/>
      <c r="HNI21" s="209"/>
      <c r="HNJ21" s="209"/>
      <c r="HNK21" s="209"/>
      <c r="HNL21" s="209"/>
      <c r="HNM21" s="209"/>
      <c r="HNN21" s="209"/>
      <c r="HNO21" s="209"/>
      <c r="HNP21" s="209"/>
      <c r="HNQ21" s="209"/>
      <c r="HNR21" s="209"/>
      <c r="HNS21" s="209"/>
      <c r="HNT21" s="209"/>
      <c r="HNU21" s="209"/>
      <c r="HNV21" s="209"/>
      <c r="HNW21" s="209"/>
      <c r="HNX21" s="209"/>
      <c r="HNY21" s="209"/>
      <c r="HNZ21" s="209"/>
      <c r="HOA21" s="209"/>
      <c r="HOB21" s="209"/>
      <c r="HOC21" s="209"/>
      <c r="HOD21" s="209"/>
      <c r="HOE21" s="209"/>
      <c r="HOF21" s="209"/>
      <c r="HOG21" s="209"/>
      <c r="HOH21" s="209"/>
      <c r="HOI21" s="209"/>
      <c r="HOJ21" s="209"/>
      <c r="HOK21" s="209"/>
      <c r="HOL21" s="209"/>
      <c r="HOM21" s="209"/>
      <c r="HON21" s="209"/>
      <c r="HOO21" s="209"/>
      <c r="HOP21" s="209"/>
      <c r="HOQ21" s="209"/>
      <c r="HOR21" s="209"/>
      <c r="HOS21" s="209"/>
      <c r="HOT21" s="209"/>
      <c r="HOU21" s="209"/>
      <c r="HOV21" s="209"/>
      <c r="HOW21" s="209"/>
      <c r="HOX21" s="209"/>
      <c r="HOY21" s="209"/>
      <c r="HOZ21" s="209"/>
      <c r="HPA21" s="209"/>
      <c r="HPB21" s="209"/>
      <c r="HPC21" s="209"/>
      <c r="HPD21" s="209"/>
      <c r="HPE21" s="209"/>
      <c r="HPF21" s="209"/>
      <c r="HPG21" s="209"/>
      <c r="HPH21" s="209"/>
      <c r="HPI21" s="209"/>
      <c r="HPJ21" s="209"/>
      <c r="HPK21" s="209"/>
      <c r="HPL21" s="209"/>
      <c r="HPM21" s="209"/>
      <c r="HPN21" s="209"/>
      <c r="HPO21" s="209"/>
      <c r="HPP21" s="209"/>
      <c r="HPQ21" s="209"/>
      <c r="HPR21" s="209"/>
      <c r="HPS21" s="209"/>
      <c r="HPT21" s="209"/>
      <c r="HPU21" s="209"/>
      <c r="HPV21" s="209"/>
      <c r="HPW21" s="209"/>
      <c r="HPX21" s="209"/>
      <c r="HPY21" s="209"/>
      <c r="HPZ21" s="209"/>
      <c r="HQA21" s="209"/>
      <c r="HQB21" s="209"/>
      <c r="HQC21" s="209"/>
      <c r="HQD21" s="209"/>
      <c r="HQE21" s="209"/>
      <c r="HQF21" s="209"/>
      <c r="HQG21" s="209"/>
      <c r="HQH21" s="209"/>
      <c r="HQI21" s="209"/>
      <c r="HQJ21" s="209"/>
      <c r="HQK21" s="209"/>
      <c r="HQL21" s="209"/>
      <c r="HQM21" s="209"/>
      <c r="HQN21" s="209"/>
      <c r="HQO21" s="209"/>
      <c r="HQP21" s="209"/>
      <c r="HQQ21" s="209"/>
      <c r="HQR21" s="209"/>
      <c r="HQS21" s="209"/>
      <c r="HQT21" s="209"/>
      <c r="HQU21" s="209"/>
      <c r="HQV21" s="209"/>
      <c r="HQW21" s="209"/>
      <c r="HQX21" s="209"/>
      <c r="HQY21" s="209"/>
      <c r="HQZ21" s="209"/>
      <c r="HRA21" s="209"/>
      <c r="HRB21" s="209"/>
      <c r="HRC21" s="209"/>
      <c r="HRD21" s="209"/>
      <c r="HRE21" s="209"/>
      <c r="HRF21" s="209"/>
      <c r="HRG21" s="209"/>
      <c r="HRH21" s="209"/>
      <c r="HRI21" s="209"/>
      <c r="HRJ21" s="209"/>
      <c r="HRK21" s="209"/>
      <c r="HRL21" s="209"/>
      <c r="HRM21" s="209"/>
      <c r="HRN21" s="209"/>
      <c r="HRO21" s="209"/>
      <c r="HRP21" s="209"/>
      <c r="HRQ21" s="209"/>
      <c r="HRR21" s="209"/>
      <c r="HRS21" s="209"/>
      <c r="HRT21" s="209"/>
      <c r="HRU21" s="209"/>
      <c r="HRV21" s="209"/>
      <c r="HRW21" s="209"/>
      <c r="HRX21" s="209"/>
      <c r="HRY21" s="209"/>
      <c r="HRZ21" s="209"/>
      <c r="HSA21" s="209"/>
      <c r="HSB21" s="209"/>
      <c r="HSC21" s="209"/>
      <c r="HSD21" s="209"/>
      <c r="HSE21" s="209"/>
      <c r="HSF21" s="209"/>
      <c r="HSG21" s="209"/>
      <c r="HSH21" s="209"/>
      <c r="HSI21" s="209"/>
      <c r="HSJ21" s="209"/>
      <c r="HSK21" s="209"/>
      <c r="HSL21" s="209"/>
      <c r="HSM21" s="209"/>
      <c r="HSN21" s="209"/>
      <c r="HSO21" s="209"/>
      <c r="HSP21" s="209"/>
      <c r="HSQ21" s="209"/>
      <c r="HSR21" s="209"/>
      <c r="HSS21" s="209"/>
      <c r="HST21" s="209"/>
      <c r="HSU21" s="209"/>
      <c r="HSV21" s="209"/>
      <c r="HSW21" s="209"/>
      <c r="HSX21" s="209"/>
      <c r="HSY21" s="209"/>
      <c r="HSZ21" s="209"/>
      <c r="HTA21" s="209"/>
      <c r="HTB21" s="209"/>
      <c r="HTC21" s="209"/>
      <c r="HTD21" s="209"/>
      <c r="HTE21" s="209"/>
      <c r="HTF21" s="209"/>
      <c r="HTG21" s="209"/>
      <c r="HTH21" s="209"/>
      <c r="HTI21" s="209"/>
      <c r="HTJ21" s="209"/>
      <c r="HTK21" s="209"/>
      <c r="HTL21" s="209"/>
      <c r="HTM21" s="209"/>
      <c r="HTN21" s="209"/>
      <c r="HTO21" s="209"/>
      <c r="HTP21" s="209"/>
      <c r="HTQ21" s="209"/>
      <c r="HTR21" s="209"/>
      <c r="HTS21" s="209"/>
      <c r="HTT21" s="209"/>
      <c r="HTU21" s="209"/>
      <c r="HTV21" s="209"/>
      <c r="HTW21" s="209"/>
      <c r="HTX21" s="209"/>
      <c r="HTY21" s="209"/>
      <c r="HTZ21" s="209"/>
      <c r="HUA21" s="209"/>
      <c r="HUB21" s="209"/>
      <c r="HUC21" s="209"/>
      <c r="HUD21" s="209"/>
      <c r="HUE21" s="209"/>
      <c r="HUF21" s="209"/>
      <c r="HUG21" s="209"/>
      <c r="HUH21" s="209"/>
      <c r="HUI21" s="209"/>
      <c r="HUJ21" s="209"/>
      <c r="HUK21" s="209"/>
      <c r="HUL21" s="209"/>
      <c r="HUM21" s="209"/>
      <c r="HUN21" s="209"/>
      <c r="HUO21" s="209"/>
      <c r="HUP21" s="209"/>
      <c r="HUQ21" s="209"/>
      <c r="HUR21" s="209"/>
      <c r="HUS21" s="209"/>
      <c r="HUT21" s="209"/>
      <c r="HUU21" s="209"/>
      <c r="HUV21" s="209"/>
      <c r="HUW21" s="209"/>
      <c r="HUX21" s="209"/>
      <c r="HUY21" s="209"/>
      <c r="HUZ21" s="209"/>
      <c r="HVA21" s="209"/>
      <c r="HVB21" s="209"/>
      <c r="HVC21" s="209"/>
      <c r="HVD21" s="209"/>
      <c r="HVE21" s="209"/>
      <c r="HVF21" s="209"/>
      <c r="HVG21" s="209"/>
      <c r="HVH21" s="209"/>
      <c r="HVI21" s="209"/>
      <c r="HVJ21" s="209"/>
      <c r="HVK21" s="209"/>
      <c r="HVL21" s="209"/>
      <c r="HVM21" s="209"/>
      <c r="HVN21" s="209"/>
      <c r="HVO21" s="209"/>
      <c r="HVP21" s="209"/>
      <c r="HVQ21" s="209"/>
      <c r="HVR21" s="209"/>
      <c r="HVS21" s="209"/>
      <c r="HVT21" s="209"/>
      <c r="HVU21" s="209"/>
      <c r="HVV21" s="209"/>
      <c r="HVW21" s="209"/>
      <c r="HVX21" s="209"/>
      <c r="HVY21" s="209"/>
      <c r="HVZ21" s="209"/>
      <c r="HWA21" s="209"/>
      <c r="HWB21" s="209"/>
      <c r="HWC21" s="209"/>
      <c r="HWD21" s="209"/>
      <c r="HWE21" s="209"/>
      <c r="HWF21" s="209"/>
      <c r="HWG21" s="209"/>
      <c r="HWH21" s="209"/>
      <c r="HWI21" s="209"/>
      <c r="HWJ21" s="209"/>
      <c r="HWK21" s="209"/>
      <c r="HWL21" s="209"/>
      <c r="HWM21" s="209"/>
      <c r="HWN21" s="209"/>
      <c r="HWO21" s="209"/>
      <c r="HWP21" s="209"/>
      <c r="HWQ21" s="209"/>
      <c r="HWR21" s="209"/>
      <c r="HWS21" s="209"/>
      <c r="HWT21" s="209"/>
      <c r="HWU21" s="209"/>
      <c r="HWV21" s="209"/>
      <c r="HWW21" s="209"/>
      <c r="HWX21" s="209"/>
      <c r="HWY21" s="209"/>
      <c r="HWZ21" s="209"/>
      <c r="HXA21" s="209"/>
      <c r="HXB21" s="209"/>
      <c r="HXC21" s="209"/>
      <c r="HXD21" s="209"/>
      <c r="HXE21" s="209"/>
      <c r="HXF21" s="209"/>
      <c r="HXG21" s="209"/>
      <c r="HXH21" s="209"/>
      <c r="HXI21" s="209"/>
      <c r="HXJ21" s="209"/>
      <c r="HXK21" s="209"/>
      <c r="HXL21" s="209"/>
      <c r="HXM21" s="209"/>
      <c r="HXN21" s="209"/>
      <c r="HXO21" s="209"/>
      <c r="HXP21" s="209"/>
      <c r="HXQ21" s="209"/>
      <c r="HXR21" s="209"/>
      <c r="HXS21" s="209"/>
      <c r="HXT21" s="209"/>
      <c r="HXU21" s="209"/>
      <c r="HXV21" s="209"/>
      <c r="HXW21" s="209"/>
      <c r="HXX21" s="209"/>
      <c r="HXY21" s="209"/>
      <c r="HXZ21" s="209"/>
      <c r="HYA21" s="209"/>
      <c r="HYB21" s="209"/>
      <c r="HYC21" s="209"/>
      <c r="HYD21" s="209"/>
      <c r="HYE21" s="209"/>
      <c r="HYF21" s="209"/>
      <c r="HYG21" s="209"/>
      <c r="HYH21" s="209"/>
      <c r="HYI21" s="209"/>
      <c r="HYJ21" s="209"/>
      <c r="HYK21" s="209"/>
      <c r="HYL21" s="209"/>
      <c r="HYM21" s="209"/>
      <c r="HYN21" s="209"/>
      <c r="HYO21" s="209"/>
      <c r="HYP21" s="209"/>
      <c r="HYQ21" s="209"/>
      <c r="HYR21" s="209"/>
      <c r="HYS21" s="209"/>
      <c r="HYT21" s="209"/>
      <c r="HYU21" s="209"/>
      <c r="HYV21" s="209"/>
      <c r="HYW21" s="209"/>
      <c r="HYX21" s="209"/>
      <c r="HYY21" s="209"/>
      <c r="HYZ21" s="209"/>
      <c r="HZA21" s="209"/>
      <c r="HZB21" s="209"/>
      <c r="HZC21" s="209"/>
      <c r="HZD21" s="209"/>
      <c r="HZE21" s="209"/>
      <c r="HZF21" s="209"/>
      <c r="HZG21" s="209"/>
      <c r="HZH21" s="209"/>
      <c r="HZI21" s="209"/>
      <c r="HZJ21" s="209"/>
      <c r="HZK21" s="209"/>
      <c r="HZL21" s="209"/>
      <c r="HZM21" s="209"/>
      <c r="HZN21" s="209"/>
      <c r="HZO21" s="209"/>
      <c r="HZP21" s="209"/>
      <c r="HZQ21" s="209"/>
      <c r="HZR21" s="209"/>
      <c r="HZS21" s="209"/>
      <c r="HZT21" s="209"/>
      <c r="HZU21" s="209"/>
      <c r="HZV21" s="209"/>
      <c r="HZW21" s="209"/>
      <c r="HZX21" s="209"/>
      <c r="HZY21" s="209"/>
      <c r="HZZ21" s="209"/>
      <c r="IAA21" s="209"/>
      <c r="IAB21" s="209"/>
      <c r="IAC21" s="209"/>
      <c r="IAD21" s="209"/>
      <c r="IAE21" s="209"/>
      <c r="IAF21" s="209"/>
      <c r="IAG21" s="209"/>
      <c r="IAH21" s="209"/>
      <c r="IAI21" s="209"/>
      <c r="IAJ21" s="209"/>
      <c r="IAK21" s="209"/>
      <c r="IAL21" s="209"/>
      <c r="IAM21" s="209"/>
      <c r="IAN21" s="209"/>
      <c r="IAO21" s="209"/>
      <c r="IAP21" s="209"/>
      <c r="IAQ21" s="209"/>
      <c r="IAR21" s="209"/>
      <c r="IAS21" s="209"/>
      <c r="IAT21" s="209"/>
      <c r="IAU21" s="209"/>
      <c r="IAV21" s="209"/>
      <c r="IAW21" s="209"/>
      <c r="IAX21" s="209"/>
      <c r="IAY21" s="209"/>
      <c r="IAZ21" s="209"/>
      <c r="IBA21" s="209"/>
      <c r="IBB21" s="209"/>
      <c r="IBC21" s="209"/>
      <c r="IBD21" s="209"/>
      <c r="IBE21" s="209"/>
      <c r="IBF21" s="209"/>
      <c r="IBG21" s="209"/>
      <c r="IBH21" s="209"/>
      <c r="IBI21" s="209"/>
      <c r="IBJ21" s="209"/>
      <c r="IBK21" s="209"/>
      <c r="IBL21" s="209"/>
      <c r="IBM21" s="209"/>
      <c r="IBN21" s="209"/>
      <c r="IBO21" s="209"/>
      <c r="IBP21" s="209"/>
      <c r="IBQ21" s="209"/>
      <c r="IBR21" s="209"/>
      <c r="IBS21" s="209"/>
      <c r="IBT21" s="209"/>
      <c r="IBU21" s="209"/>
      <c r="IBV21" s="209"/>
      <c r="IBW21" s="209"/>
      <c r="IBX21" s="209"/>
      <c r="IBY21" s="209"/>
      <c r="IBZ21" s="209"/>
      <c r="ICA21" s="209"/>
      <c r="ICB21" s="209"/>
      <c r="ICC21" s="209"/>
      <c r="ICD21" s="209"/>
      <c r="ICE21" s="209"/>
      <c r="ICF21" s="209"/>
      <c r="ICG21" s="209"/>
      <c r="ICH21" s="209"/>
      <c r="ICI21" s="209"/>
      <c r="ICJ21" s="209"/>
      <c r="ICK21" s="209"/>
      <c r="ICL21" s="209"/>
      <c r="ICM21" s="209"/>
      <c r="ICN21" s="209"/>
      <c r="ICO21" s="209"/>
      <c r="ICP21" s="209"/>
      <c r="ICQ21" s="209"/>
      <c r="ICR21" s="209"/>
      <c r="ICS21" s="209"/>
      <c r="ICT21" s="209"/>
      <c r="ICU21" s="209"/>
      <c r="ICV21" s="209"/>
      <c r="ICW21" s="209"/>
      <c r="ICX21" s="209"/>
      <c r="ICY21" s="209"/>
      <c r="ICZ21" s="209"/>
      <c r="IDA21" s="209"/>
      <c r="IDB21" s="209"/>
      <c r="IDC21" s="209"/>
      <c r="IDD21" s="209"/>
      <c r="IDE21" s="209"/>
      <c r="IDF21" s="209"/>
      <c r="IDG21" s="209"/>
      <c r="IDH21" s="209"/>
      <c r="IDI21" s="209"/>
      <c r="IDJ21" s="209"/>
      <c r="IDK21" s="209"/>
      <c r="IDL21" s="209"/>
      <c r="IDM21" s="209"/>
      <c r="IDN21" s="209"/>
      <c r="IDO21" s="209"/>
      <c r="IDP21" s="209"/>
      <c r="IDQ21" s="209"/>
      <c r="IDR21" s="209"/>
      <c r="IDS21" s="209"/>
      <c r="IDT21" s="209"/>
      <c r="IDU21" s="209"/>
      <c r="IDV21" s="209"/>
      <c r="IDW21" s="209"/>
      <c r="IDX21" s="209"/>
      <c r="IDY21" s="209"/>
      <c r="IDZ21" s="209"/>
      <c r="IEA21" s="209"/>
      <c r="IEB21" s="209"/>
      <c r="IEC21" s="209"/>
      <c r="IED21" s="209"/>
      <c r="IEE21" s="209"/>
      <c r="IEF21" s="209"/>
      <c r="IEG21" s="209"/>
      <c r="IEH21" s="209"/>
      <c r="IEI21" s="209"/>
      <c r="IEJ21" s="209"/>
      <c r="IEK21" s="209"/>
      <c r="IEL21" s="209"/>
      <c r="IEM21" s="209"/>
      <c r="IEN21" s="209"/>
      <c r="IEO21" s="209"/>
      <c r="IEP21" s="209"/>
      <c r="IEQ21" s="209"/>
      <c r="IER21" s="209"/>
      <c r="IES21" s="209"/>
      <c r="IET21" s="209"/>
      <c r="IEU21" s="209"/>
      <c r="IEV21" s="209"/>
      <c r="IEW21" s="209"/>
      <c r="IEX21" s="209"/>
      <c r="IEY21" s="209"/>
      <c r="IEZ21" s="209"/>
      <c r="IFA21" s="209"/>
      <c r="IFB21" s="209"/>
      <c r="IFC21" s="209"/>
      <c r="IFD21" s="209"/>
      <c r="IFE21" s="209"/>
      <c r="IFF21" s="209"/>
      <c r="IFG21" s="209"/>
      <c r="IFH21" s="209"/>
      <c r="IFI21" s="209"/>
      <c r="IFJ21" s="209"/>
      <c r="IFK21" s="209"/>
      <c r="IFL21" s="209"/>
      <c r="IFM21" s="209"/>
      <c r="IFN21" s="209"/>
      <c r="IFO21" s="209"/>
      <c r="IFP21" s="209"/>
      <c r="IFQ21" s="209"/>
      <c r="IFR21" s="209"/>
      <c r="IFS21" s="209"/>
      <c r="IFT21" s="209"/>
      <c r="IFU21" s="209"/>
      <c r="IFV21" s="209"/>
      <c r="IFW21" s="209"/>
      <c r="IFX21" s="209"/>
      <c r="IFY21" s="209"/>
      <c r="IFZ21" s="209"/>
      <c r="IGA21" s="209"/>
      <c r="IGB21" s="209"/>
      <c r="IGC21" s="209"/>
      <c r="IGD21" s="209"/>
      <c r="IGE21" s="209"/>
      <c r="IGF21" s="209"/>
      <c r="IGG21" s="209"/>
      <c r="IGH21" s="209"/>
      <c r="IGI21" s="209"/>
      <c r="IGJ21" s="209"/>
      <c r="IGK21" s="209"/>
      <c r="IGL21" s="209"/>
      <c r="IGM21" s="209"/>
      <c r="IGN21" s="209"/>
      <c r="IGO21" s="209"/>
      <c r="IGP21" s="209"/>
      <c r="IGQ21" s="209"/>
      <c r="IGR21" s="209"/>
      <c r="IGS21" s="209"/>
      <c r="IGT21" s="209"/>
      <c r="IGU21" s="209"/>
      <c r="IGV21" s="209"/>
      <c r="IGW21" s="209"/>
      <c r="IGX21" s="209"/>
      <c r="IGY21" s="209"/>
      <c r="IGZ21" s="209"/>
      <c r="IHA21" s="209"/>
      <c r="IHB21" s="209"/>
      <c r="IHC21" s="209"/>
      <c r="IHD21" s="209"/>
      <c r="IHE21" s="209"/>
      <c r="IHF21" s="209"/>
      <c r="IHG21" s="209"/>
      <c r="IHH21" s="209"/>
      <c r="IHI21" s="209"/>
      <c r="IHJ21" s="209"/>
      <c r="IHK21" s="209"/>
      <c r="IHL21" s="209"/>
      <c r="IHM21" s="209"/>
      <c r="IHN21" s="209"/>
      <c r="IHO21" s="209"/>
      <c r="IHP21" s="209"/>
      <c r="IHQ21" s="209"/>
      <c r="IHR21" s="209"/>
      <c r="IHS21" s="209"/>
      <c r="IHT21" s="209"/>
      <c r="IHU21" s="209"/>
      <c r="IHV21" s="209"/>
      <c r="IHW21" s="209"/>
      <c r="IHX21" s="209"/>
      <c r="IHY21" s="209"/>
      <c r="IHZ21" s="209"/>
      <c r="IIA21" s="209"/>
      <c r="IIB21" s="209"/>
      <c r="IIC21" s="209"/>
      <c r="IID21" s="209"/>
      <c r="IIE21" s="209"/>
      <c r="IIF21" s="209"/>
      <c r="IIG21" s="209"/>
      <c r="IIH21" s="209"/>
      <c r="III21" s="209"/>
      <c r="IIJ21" s="209"/>
      <c r="IIK21" s="209"/>
      <c r="IIL21" s="209"/>
      <c r="IIM21" s="209"/>
      <c r="IIN21" s="209"/>
      <c r="IIO21" s="209"/>
      <c r="IIP21" s="209"/>
      <c r="IIQ21" s="209"/>
      <c r="IIR21" s="209"/>
      <c r="IIS21" s="209"/>
      <c r="IIT21" s="209"/>
      <c r="IIU21" s="209"/>
      <c r="IIV21" s="209"/>
      <c r="IIW21" s="209"/>
      <c r="IIX21" s="209"/>
      <c r="IIY21" s="209"/>
      <c r="IIZ21" s="209"/>
      <c r="IJA21" s="209"/>
      <c r="IJB21" s="209"/>
      <c r="IJC21" s="209"/>
      <c r="IJD21" s="209"/>
      <c r="IJE21" s="209"/>
      <c r="IJF21" s="209"/>
      <c r="IJG21" s="209"/>
      <c r="IJH21" s="209"/>
      <c r="IJI21" s="209"/>
      <c r="IJJ21" s="209"/>
      <c r="IJK21" s="209"/>
      <c r="IJL21" s="209"/>
      <c r="IJM21" s="209"/>
      <c r="IJN21" s="209"/>
      <c r="IJO21" s="209"/>
      <c r="IJP21" s="209"/>
      <c r="IJQ21" s="209"/>
      <c r="IJR21" s="209"/>
      <c r="IJS21" s="209"/>
      <c r="IJT21" s="209"/>
      <c r="IJU21" s="209"/>
      <c r="IJV21" s="209"/>
      <c r="IJW21" s="209"/>
      <c r="IJX21" s="209"/>
      <c r="IJY21" s="209"/>
      <c r="IJZ21" s="209"/>
      <c r="IKA21" s="209"/>
      <c r="IKB21" s="209"/>
      <c r="IKC21" s="209"/>
      <c r="IKD21" s="209"/>
      <c r="IKE21" s="209"/>
      <c r="IKF21" s="209"/>
      <c r="IKG21" s="209"/>
      <c r="IKH21" s="209"/>
      <c r="IKI21" s="209"/>
      <c r="IKJ21" s="209"/>
      <c r="IKK21" s="209"/>
      <c r="IKL21" s="209"/>
      <c r="IKM21" s="209"/>
      <c r="IKN21" s="209"/>
      <c r="IKO21" s="209"/>
      <c r="IKP21" s="209"/>
      <c r="IKQ21" s="209"/>
      <c r="IKR21" s="209"/>
      <c r="IKS21" s="209"/>
      <c r="IKT21" s="209"/>
      <c r="IKU21" s="209"/>
      <c r="IKV21" s="209"/>
      <c r="IKW21" s="209"/>
      <c r="IKX21" s="209"/>
      <c r="IKY21" s="209"/>
      <c r="IKZ21" s="209"/>
      <c r="ILA21" s="209"/>
      <c r="ILB21" s="209"/>
      <c r="ILC21" s="209"/>
      <c r="ILD21" s="209"/>
      <c r="ILE21" s="209"/>
      <c r="ILF21" s="209"/>
      <c r="ILG21" s="209"/>
      <c r="ILH21" s="209"/>
      <c r="ILI21" s="209"/>
      <c r="ILJ21" s="209"/>
      <c r="ILK21" s="209"/>
      <c r="ILL21" s="209"/>
      <c r="ILM21" s="209"/>
      <c r="ILN21" s="209"/>
      <c r="ILO21" s="209"/>
      <c r="ILP21" s="209"/>
      <c r="ILQ21" s="209"/>
      <c r="ILR21" s="209"/>
      <c r="ILS21" s="209"/>
      <c r="ILT21" s="209"/>
      <c r="ILU21" s="209"/>
      <c r="ILV21" s="209"/>
      <c r="ILW21" s="209"/>
      <c r="ILX21" s="209"/>
      <c r="ILY21" s="209"/>
      <c r="ILZ21" s="209"/>
      <c r="IMA21" s="209"/>
      <c r="IMB21" s="209"/>
      <c r="IMC21" s="209"/>
      <c r="IMD21" s="209"/>
      <c r="IME21" s="209"/>
      <c r="IMF21" s="209"/>
      <c r="IMG21" s="209"/>
      <c r="IMH21" s="209"/>
      <c r="IMI21" s="209"/>
      <c r="IMJ21" s="209"/>
      <c r="IMK21" s="209"/>
      <c r="IML21" s="209"/>
      <c r="IMM21" s="209"/>
      <c r="IMN21" s="209"/>
      <c r="IMO21" s="209"/>
      <c r="IMP21" s="209"/>
      <c r="IMQ21" s="209"/>
      <c r="IMR21" s="209"/>
      <c r="IMS21" s="209"/>
      <c r="IMT21" s="209"/>
      <c r="IMU21" s="209"/>
      <c r="IMV21" s="209"/>
      <c r="IMW21" s="209"/>
      <c r="IMX21" s="209"/>
      <c r="IMY21" s="209"/>
      <c r="IMZ21" s="209"/>
      <c r="INA21" s="209"/>
      <c r="INB21" s="209"/>
      <c r="INC21" s="209"/>
      <c r="IND21" s="209"/>
      <c r="INE21" s="209"/>
      <c r="INF21" s="209"/>
      <c r="ING21" s="209"/>
      <c r="INH21" s="209"/>
      <c r="INI21" s="209"/>
      <c r="INJ21" s="209"/>
      <c r="INK21" s="209"/>
      <c r="INL21" s="209"/>
      <c r="INM21" s="209"/>
      <c r="INN21" s="209"/>
      <c r="INO21" s="209"/>
      <c r="INP21" s="209"/>
      <c r="INQ21" s="209"/>
      <c r="INR21" s="209"/>
      <c r="INS21" s="209"/>
      <c r="INT21" s="209"/>
      <c r="INU21" s="209"/>
      <c r="INV21" s="209"/>
      <c r="INW21" s="209"/>
      <c r="INX21" s="209"/>
      <c r="INY21" s="209"/>
      <c r="INZ21" s="209"/>
      <c r="IOA21" s="209"/>
      <c r="IOB21" s="209"/>
      <c r="IOC21" s="209"/>
      <c r="IOD21" s="209"/>
      <c r="IOE21" s="209"/>
      <c r="IOF21" s="209"/>
      <c r="IOG21" s="209"/>
      <c r="IOH21" s="209"/>
      <c r="IOI21" s="209"/>
      <c r="IOJ21" s="209"/>
      <c r="IOK21" s="209"/>
      <c r="IOL21" s="209"/>
      <c r="IOM21" s="209"/>
      <c r="ION21" s="209"/>
      <c r="IOO21" s="209"/>
      <c r="IOP21" s="209"/>
      <c r="IOQ21" s="209"/>
      <c r="IOR21" s="209"/>
      <c r="IOS21" s="209"/>
      <c r="IOT21" s="209"/>
      <c r="IOU21" s="209"/>
      <c r="IOV21" s="209"/>
      <c r="IOW21" s="209"/>
      <c r="IOX21" s="209"/>
      <c r="IOY21" s="209"/>
      <c r="IOZ21" s="209"/>
      <c r="IPA21" s="209"/>
      <c r="IPB21" s="209"/>
      <c r="IPC21" s="209"/>
      <c r="IPD21" s="209"/>
      <c r="IPE21" s="209"/>
      <c r="IPF21" s="209"/>
      <c r="IPG21" s="209"/>
      <c r="IPH21" s="209"/>
      <c r="IPI21" s="209"/>
      <c r="IPJ21" s="209"/>
      <c r="IPK21" s="209"/>
      <c r="IPL21" s="209"/>
      <c r="IPM21" s="209"/>
      <c r="IPN21" s="209"/>
      <c r="IPO21" s="209"/>
      <c r="IPP21" s="209"/>
      <c r="IPQ21" s="209"/>
      <c r="IPR21" s="209"/>
      <c r="IPS21" s="209"/>
      <c r="IPT21" s="209"/>
      <c r="IPU21" s="209"/>
      <c r="IPV21" s="209"/>
      <c r="IPW21" s="209"/>
      <c r="IPX21" s="209"/>
      <c r="IPY21" s="209"/>
      <c r="IPZ21" s="209"/>
      <c r="IQA21" s="209"/>
      <c r="IQB21" s="209"/>
      <c r="IQC21" s="209"/>
      <c r="IQD21" s="209"/>
      <c r="IQE21" s="209"/>
      <c r="IQF21" s="209"/>
      <c r="IQG21" s="209"/>
      <c r="IQH21" s="209"/>
      <c r="IQI21" s="209"/>
      <c r="IQJ21" s="209"/>
      <c r="IQK21" s="209"/>
      <c r="IQL21" s="209"/>
      <c r="IQM21" s="209"/>
      <c r="IQN21" s="209"/>
      <c r="IQO21" s="209"/>
      <c r="IQP21" s="209"/>
      <c r="IQQ21" s="209"/>
      <c r="IQR21" s="209"/>
      <c r="IQS21" s="209"/>
      <c r="IQT21" s="209"/>
      <c r="IQU21" s="209"/>
      <c r="IQV21" s="209"/>
      <c r="IQW21" s="209"/>
      <c r="IQX21" s="209"/>
      <c r="IQY21" s="209"/>
      <c r="IQZ21" s="209"/>
      <c r="IRA21" s="209"/>
      <c r="IRB21" s="209"/>
      <c r="IRC21" s="209"/>
      <c r="IRD21" s="209"/>
      <c r="IRE21" s="209"/>
      <c r="IRF21" s="209"/>
      <c r="IRG21" s="209"/>
      <c r="IRH21" s="209"/>
      <c r="IRI21" s="209"/>
      <c r="IRJ21" s="209"/>
      <c r="IRK21" s="209"/>
      <c r="IRL21" s="209"/>
      <c r="IRM21" s="209"/>
      <c r="IRN21" s="209"/>
      <c r="IRO21" s="209"/>
      <c r="IRP21" s="209"/>
      <c r="IRQ21" s="209"/>
      <c r="IRR21" s="209"/>
      <c r="IRS21" s="209"/>
      <c r="IRT21" s="209"/>
      <c r="IRU21" s="209"/>
      <c r="IRV21" s="209"/>
      <c r="IRW21" s="209"/>
      <c r="IRX21" s="209"/>
      <c r="IRY21" s="209"/>
      <c r="IRZ21" s="209"/>
      <c r="ISA21" s="209"/>
      <c r="ISB21" s="209"/>
      <c r="ISC21" s="209"/>
      <c r="ISD21" s="209"/>
      <c r="ISE21" s="209"/>
      <c r="ISF21" s="209"/>
      <c r="ISG21" s="209"/>
      <c r="ISH21" s="209"/>
      <c r="ISI21" s="209"/>
      <c r="ISJ21" s="209"/>
      <c r="ISK21" s="209"/>
      <c r="ISL21" s="209"/>
      <c r="ISM21" s="209"/>
      <c r="ISN21" s="209"/>
      <c r="ISO21" s="209"/>
      <c r="ISP21" s="209"/>
      <c r="ISQ21" s="209"/>
      <c r="ISR21" s="209"/>
      <c r="ISS21" s="209"/>
      <c r="IST21" s="209"/>
      <c r="ISU21" s="209"/>
      <c r="ISV21" s="209"/>
      <c r="ISW21" s="209"/>
      <c r="ISX21" s="209"/>
      <c r="ISY21" s="209"/>
      <c r="ISZ21" s="209"/>
      <c r="ITA21" s="209"/>
      <c r="ITB21" s="209"/>
      <c r="ITC21" s="209"/>
      <c r="ITD21" s="209"/>
      <c r="ITE21" s="209"/>
      <c r="ITF21" s="209"/>
      <c r="ITG21" s="209"/>
      <c r="ITH21" s="209"/>
      <c r="ITI21" s="209"/>
      <c r="ITJ21" s="209"/>
      <c r="ITK21" s="209"/>
      <c r="ITL21" s="209"/>
      <c r="ITM21" s="209"/>
      <c r="ITN21" s="209"/>
      <c r="ITO21" s="209"/>
      <c r="ITP21" s="209"/>
      <c r="ITQ21" s="209"/>
      <c r="ITR21" s="209"/>
      <c r="ITS21" s="209"/>
      <c r="ITT21" s="209"/>
      <c r="ITU21" s="209"/>
      <c r="ITV21" s="209"/>
      <c r="ITW21" s="209"/>
      <c r="ITX21" s="209"/>
      <c r="ITY21" s="209"/>
      <c r="ITZ21" s="209"/>
      <c r="IUA21" s="209"/>
      <c r="IUB21" s="209"/>
      <c r="IUC21" s="209"/>
      <c r="IUD21" s="209"/>
      <c r="IUE21" s="209"/>
      <c r="IUF21" s="209"/>
      <c r="IUG21" s="209"/>
      <c r="IUH21" s="209"/>
      <c r="IUI21" s="209"/>
      <c r="IUJ21" s="209"/>
      <c r="IUK21" s="209"/>
      <c r="IUL21" s="209"/>
      <c r="IUM21" s="209"/>
      <c r="IUN21" s="209"/>
      <c r="IUO21" s="209"/>
      <c r="IUP21" s="209"/>
      <c r="IUQ21" s="209"/>
      <c r="IUR21" s="209"/>
      <c r="IUS21" s="209"/>
      <c r="IUT21" s="209"/>
      <c r="IUU21" s="209"/>
      <c r="IUV21" s="209"/>
      <c r="IUW21" s="209"/>
      <c r="IUX21" s="209"/>
      <c r="IUY21" s="209"/>
      <c r="IUZ21" s="209"/>
      <c r="IVA21" s="209"/>
      <c r="IVB21" s="209"/>
      <c r="IVC21" s="209"/>
      <c r="IVD21" s="209"/>
      <c r="IVE21" s="209"/>
      <c r="IVF21" s="209"/>
      <c r="IVG21" s="209"/>
      <c r="IVH21" s="209"/>
      <c r="IVI21" s="209"/>
      <c r="IVJ21" s="209"/>
      <c r="IVK21" s="209"/>
      <c r="IVL21" s="209"/>
      <c r="IVM21" s="209"/>
      <c r="IVN21" s="209"/>
      <c r="IVO21" s="209"/>
      <c r="IVP21" s="209"/>
      <c r="IVQ21" s="209"/>
      <c r="IVR21" s="209"/>
      <c r="IVS21" s="209"/>
      <c r="IVT21" s="209"/>
      <c r="IVU21" s="209"/>
      <c r="IVV21" s="209"/>
      <c r="IVW21" s="209"/>
      <c r="IVX21" s="209"/>
      <c r="IVY21" s="209"/>
      <c r="IVZ21" s="209"/>
      <c r="IWA21" s="209"/>
      <c r="IWB21" s="209"/>
      <c r="IWC21" s="209"/>
      <c r="IWD21" s="209"/>
      <c r="IWE21" s="209"/>
      <c r="IWF21" s="209"/>
      <c r="IWG21" s="209"/>
      <c r="IWH21" s="209"/>
      <c r="IWI21" s="209"/>
      <c r="IWJ21" s="209"/>
      <c r="IWK21" s="209"/>
      <c r="IWL21" s="209"/>
      <c r="IWM21" s="209"/>
      <c r="IWN21" s="209"/>
      <c r="IWO21" s="209"/>
      <c r="IWP21" s="209"/>
      <c r="IWQ21" s="209"/>
      <c r="IWR21" s="209"/>
      <c r="IWS21" s="209"/>
      <c r="IWT21" s="209"/>
      <c r="IWU21" s="209"/>
      <c r="IWV21" s="209"/>
      <c r="IWW21" s="209"/>
      <c r="IWX21" s="209"/>
      <c r="IWY21" s="209"/>
      <c r="IWZ21" s="209"/>
      <c r="IXA21" s="209"/>
      <c r="IXB21" s="209"/>
      <c r="IXC21" s="209"/>
      <c r="IXD21" s="209"/>
      <c r="IXE21" s="209"/>
      <c r="IXF21" s="209"/>
      <c r="IXG21" s="209"/>
      <c r="IXH21" s="209"/>
      <c r="IXI21" s="209"/>
      <c r="IXJ21" s="209"/>
      <c r="IXK21" s="209"/>
      <c r="IXL21" s="209"/>
      <c r="IXM21" s="209"/>
      <c r="IXN21" s="209"/>
      <c r="IXO21" s="209"/>
      <c r="IXP21" s="209"/>
      <c r="IXQ21" s="209"/>
      <c r="IXR21" s="209"/>
      <c r="IXS21" s="209"/>
      <c r="IXT21" s="209"/>
      <c r="IXU21" s="209"/>
      <c r="IXV21" s="209"/>
      <c r="IXW21" s="209"/>
      <c r="IXX21" s="209"/>
      <c r="IXY21" s="209"/>
      <c r="IXZ21" s="209"/>
      <c r="IYA21" s="209"/>
      <c r="IYB21" s="209"/>
      <c r="IYC21" s="209"/>
      <c r="IYD21" s="209"/>
      <c r="IYE21" s="209"/>
      <c r="IYF21" s="209"/>
      <c r="IYG21" s="209"/>
      <c r="IYH21" s="209"/>
      <c r="IYI21" s="209"/>
      <c r="IYJ21" s="209"/>
      <c r="IYK21" s="209"/>
      <c r="IYL21" s="209"/>
      <c r="IYM21" s="209"/>
      <c r="IYN21" s="209"/>
      <c r="IYO21" s="209"/>
      <c r="IYP21" s="209"/>
      <c r="IYQ21" s="209"/>
      <c r="IYR21" s="209"/>
      <c r="IYS21" s="209"/>
      <c r="IYT21" s="209"/>
      <c r="IYU21" s="209"/>
      <c r="IYV21" s="209"/>
      <c r="IYW21" s="209"/>
      <c r="IYX21" s="209"/>
      <c r="IYY21" s="209"/>
      <c r="IYZ21" s="209"/>
      <c r="IZA21" s="209"/>
      <c r="IZB21" s="209"/>
      <c r="IZC21" s="209"/>
      <c r="IZD21" s="209"/>
      <c r="IZE21" s="209"/>
      <c r="IZF21" s="209"/>
      <c r="IZG21" s="209"/>
      <c r="IZH21" s="209"/>
      <c r="IZI21" s="209"/>
      <c r="IZJ21" s="209"/>
      <c r="IZK21" s="209"/>
      <c r="IZL21" s="209"/>
      <c r="IZM21" s="209"/>
      <c r="IZN21" s="209"/>
      <c r="IZO21" s="209"/>
      <c r="IZP21" s="209"/>
      <c r="IZQ21" s="209"/>
      <c r="IZR21" s="209"/>
      <c r="IZS21" s="209"/>
      <c r="IZT21" s="209"/>
      <c r="IZU21" s="209"/>
      <c r="IZV21" s="209"/>
      <c r="IZW21" s="209"/>
      <c r="IZX21" s="209"/>
      <c r="IZY21" s="209"/>
      <c r="IZZ21" s="209"/>
      <c r="JAA21" s="209"/>
      <c r="JAB21" s="209"/>
      <c r="JAC21" s="209"/>
      <c r="JAD21" s="209"/>
      <c r="JAE21" s="209"/>
      <c r="JAF21" s="209"/>
      <c r="JAG21" s="209"/>
      <c r="JAH21" s="209"/>
      <c r="JAI21" s="209"/>
      <c r="JAJ21" s="209"/>
      <c r="JAK21" s="209"/>
      <c r="JAL21" s="209"/>
      <c r="JAM21" s="209"/>
      <c r="JAN21" s="209"/>
      <c r="JAO21" s="209"/>
      <c r="JAP21" s="209"/>
      <c r="JAQ21" s="209"/>
      <c r="JAR21" s="209"/>
      <c r="JAS21" s="209"/>
      <c r="JAT21" s="209"/>
      <c r="JAU21" s="209"/>
      <c r="JAV21" s="209"/>
      <c r="JAW21" s="209"/>
      <c r="JAX21" s="209"/>
      <c r="JAY21" s="209"/>
      <c r="JAZ21" s="209"/>
      <c r="JBA21" s="209"/>
      <c r="JBB21" s="209"/>
      <c r="JBC21" s="209"/>
      <c r="JBD21" s="209"/>
      <c r="JBE21" s="209"/>
      <c r="JBF21" s="209"/>
      <c r="JBG21" s="209"/>
      <c r="JBH21" s="209"/>
      <c r="JBI21" s="209"/>
      <c r="JBJ21" s="209"/>
      <c r="JBK21" s="209"/>
      <c r="JBL21" s="209"/>
      <c r="JBM21" s="209"/>
      <c r="JBN21" s="209"/>
      <c r="JBO21" s="209"/>
      <c r="JBP21" s="209"/>
      <c r="JBQ21" s="209"/>
      <c r="JBR21" s="209"/>
      <c r="JBS21" s="209"/>
      <c r="JBT21" s="209"/>
      <c r="JBU21" s="209"/>
      <c r="JBV21" s="209"/>
      <c r="JBW21" s="209"/>
      <c r="JBX21" s="209"/>
      <c r="JBY21" s="209"/>
      <c r="JBZ21" s="209"/>
      <c r="JCA21" s="209"/>
      <c r="JCB21" s="209"/>
      <c r="JCC21" s="209"/>
      <c r="JCD21" s="209"/>
      <c r="JCE21" s="209"/>
      <c r="JCF21" s="209"/>
      <c r="JCG21" s="209"/>
      <c r="JCH21" s="209"/>
      <c r="JCI21" s="209"/>
      <c r="JCJ21" s="209"/>
      <c r="JCK21" s="209"/>
      <c r="JCL21" s="209"/>
      <c r="JCM21" s="209"/>
      <c r="JCN21" s="209"/>
      <c r="JCO21" s="209"/>
      <c r="JCP21" s="209"/>
      <c r="JCQ21" s="209"/>
      <c r="JCR21" s="209"/>
      <c r="JCS21" s="209"/>
      <c r="JCT21" s="209"/>
      <c r="JCU21" s="209"/>
      <c r="JCV21" s="209"/>
      <c r="JCW21" s="209"/>
      <c r="JCX21" s="209"/>
      <c r="JCY21" s="209"/>
      <c r="JCZ21" s="209"/>
      <c r="JDA21" s="209"/>
      <c r="JDB21" s="209"/>
      <c r="JDC21" s="209"/>
      <c r="JDD21" s="209"/>
      <c r="JDE21" s="209"/>
      <c r="JDF21" s="209"/>
      <c r="JDG21" s="209"/>
      <c r="JDH21" s="209"/>
      <c r="JDI21" s="209"/>
      <c r="JDJ21" s="209"/>
      <c r="JDK21" s="209"/>
      <c r="JDL21" s="209"/>
      <c r="JDM21" s="209"/>
      <c r="JDN21" s="209"/>
      <c r="JDO21" s="209"/>
      <c r="JDP21" s="209"/>
      <c r="JDQ21" s="209"/>
      <c r="JDR21" s="209"/>
      <c r="JDS21" s="209"/>
      <c r="JDT21" s="209"/>
      <c r="JDU21" s="209"/>
      <c r="JDV21" s="209"/>
      <c r="JDW21" s="209"/>
      <c r="JDX21" s="209"/>
      <c r="JDY21" s="209"/>
      <c r="JDZ21" s="209"/>
      <c r="JEA21" s="209"/>
      <c r="JEB21" s="209"/>
      <c r="JEC21" s="209"/>
      <c r="JED21" s="209"/>
      <c r="JEE21" s="209"/>
      <c r="JEF21" s="209"/>
      <c r="JEG21" s="209"/>
      <c r="JEH21" s="209"/>
      <c r="JEI21" s="209"/>
      <c r="JEJ21" s="209"/>
      <c r="JEK21" s="209"/>
      <c r="JEL21" s="209"/>
      <c r="JEM21" s="209"/>
      <c r="JEN21" s="209"/>
      <c r="JEO21" s="209"/>
      <c r="JEP21" s="209"/>
      <c r="JEQ21" s="209"/>
      <c r="JER21" s="209"/>
      <c r="JES21" s="209"/>
      <c r="JET21" s="209"/>
      <c r="JEU21" s="209"/>
      <c r="JEV21" s="209"/>
      <c r="JEW21" s="209"/>
      <c r="JEX21" s="209"/>
      <c r="JEY21" s="209"/>
      <c r="JEZ21" s="209"/>
      <c r="JFA21" s="209"/>
      <c r="JFB21" s="209"/>
      <c r="JFC21" s="209"/>
      <c r="JFD21" s="209"/>
      <c r="JFE21" s="209"/>
      <c r="JFF21" s="209"/>
      <c r="JFG21" s="209"/>
      <c r="JFH21" s="209"/>
      <c r="JFI21" s="209"/>
      <c r="JFJ21" s="209"/>
      <c r="JFK21" s="209"/>
      <c r="JFL21" s="209"/>
      <c r="JFM21" s="209"/>
      <c r="JFN21" s="209"/>
      <c r="JFO21" s="209"/>
      <c r="JFP21" s="209"/>
      <c r="JFQ21" s="209"/>
      <c r="JFR21" s="209"/>
      <c r="JFS21" s="209"/>
      <c r="JFT21" s="209"/>
      <c r="JFU21" s="209"/>
      <c r="JFV21" s="209"/>
      <c r="JFW21" s="209"/>
      <c r="JFX21" s="209"/>
      <c r="JFY21" s="209"/>
      <c r="JFZ21" s="209"/>
      <c r="JGA21" s="209"/>
      <c r="JGB21" s="209"/>
      <c r="JGC21" s="209"/>
      <c r="JGD21" s="209"/>
      <c r="JGE21" s="209"/>
      <c r="JGF21" s="209"/>
      <c r="JGG21" s="209"/>
      <c r="JGH21" s="209"/>
      <c r="JGI21" s="209"/>
      <c r="JGJ21" s="209"/>
      <c r="JGK21" s="209"/>
      <c r="JGL21" s="209"/>
      <c r="JGM21" s="209"/>
      <c r="JGN21" s="209"/>
      <c r="JGO21" s="209"/>
      <c r="JGP21" s="209"/>
      <c r="JGQ21" s="209"/>
      <c r="JGR21" s="209"/>
      <c r="JGS21" s="209"/>
      <c r="JGT21" s="209"/>
      <c r="JGU21" s="209"/>
      <c r="JGV21" s="209"/>
      <c r="JGW21" s="209"/>
      <c r="JGX21" s="209"/>
      <c r="JGY21" s="209"/>
      <c r="JGZ21" s="209"/>
      <c r="JHA21" s="209"/>
      <c r="JHB21" s="209"/>
      <c r="JHC21" s="209"/>
      <c r="JHD21" s="209"/>
      <c r="JHE21" s="209"/>
      <c r="JHF21" s="209"/>
      <c r="JHG21" s="209"/>
      <c r="JHH21" s="209"/>
      <c r="JHI21" s="209"/>
      <c r="JHJ21" s="209"/>
      <c r="JHK21" s="209"/>
      <c r="JHL21" s="209"/>
      <c r="JHM21" s="209"/>
      <c r="JHN21" s="209"/>
      <c r="JHO21" s="209"/>
      <c r="JHP21" s="209"/>
      <c r="JHQ21" s="209"/>
      <c r="JHR21" s="209"/>
      <c r="JHS21" s="209"/>
      <c r="JHT21" s="209"/>
      <c r="JHU21" s="209"/>
      <c r="JHV21" s="209"/>
      <c r="JHW21" s="209"/>
      <c r="JHX21" s="209"/>
      <c r="JHY21" s="209"/>
      <c r="JHZ21" s="209"/>
      <c r="JIA21" s="209"/>
      <c r="JIB21" s="209"/>
      <c r="JIC21" s="209"/>
      <c r="JID21" s="209"/>
      <c r="JIE21" s="209"/>
      <c r="JIF21" s="209"/>
      <c r="JIG21" s="209"/>
      <c r="JIH21" s="209"/>
      <c r="JII21" s="209"/>
      <c r="JIJ21" s="209"/>
      <c r="JIK21" s="209"/>
      <c r="JIL21" s="209"/>
      <c r="JIM21" s="209"/>
      <c r="JIN21" s="209"/>
      <c r="JIO21" s="209"/>
      <c r="JIP21" s="209"/>
      <c r="JIQ21" s="209"/>
      <c r="JIR21" s="209"/>
      <c r="JIS21" s="209"/>
      <c r="JIT21" s="209"/>
      <c r="JIU21" s="209"/>
      <c r="JIV21" s="209"/>
      <c r="JIW21" s="209"/>
      <c r="JIX21" s="209"/>
      <c r="JIY21" s="209"/>
      <c r="JIZ21" s="209"/>
      <c r="JJA21" s="209"/>
      <c r="JJB21" s="209"/>
      <c r="JJC21" s="209"/>
      <c r="JJD21" s="209"/>
      <c r="JJE21" s="209"/>
      <c r="JJF21" s="209"/>
      <c r="JJG21" s="209"/>
      <c r="JJH21" s="209"/>
      <c r="JJI21" s="209"/>
      <c r="JJJ21" s="209"/>
      <c r="JJK21" s="209"/>
      <c r="JJL21" s="209"/>
      <c r="JJM21" s="209"/>
      <c r="JJN21" s="209"/>
      <c r="JJO21" s="209"/>
      <c r="JJP21" s="209"/>
      <c r="JJQ21" s="209"/>
      <c r="JJR21" s="209"/>
      <c r="JJS21" s="209"/>
      <c r="JJT21" s="209"/>
      <c r="JJU21" s="209"/>
      <c r="JJV21" s="209"/>
      <c r="JJW21" s="209"/>
      <c r="JJX21" s="209"/>
      <c r="JJY21" s="209"/>
      <c r="JJZ21" s="209"/>
      <c r="JKA21" s="209"/>
      <c r="JKB21" s="209"/>
      <c r="JKC21" s="209"/>
      <c r="JKD21" s="209"/>
      <c r="JKE21" s="209"/>
      <c r="JKF21" s="209"/>
      <c r="JKG21" s="209"/>
      <c r="JKH21" s="209"/>
      <c r="JKI21" s="209"/>
      <c r="JKJ21" s="209"/>
      <c r="JKK21" s="209"/>
      <c r="JKL21" s="209"/>
      <c r="JKM21" s="209"/>
      <c r="JKN21" s="209"/>
      <c r="JKO21" s="209"/>
      <c r="JKP21" s="209"/>
      <c r="JKQ21" s="209"/>
      <c r="JKR21" s="209"/>
      <c r="JKS21" s="209"/>
      <c r="JKT21" s="209"/>
      <c r="JKU21" s="209"/>
      <c r="JKV21" s="209"/>
      <c r="JKW21" s="209"/>
      <c r="JKX21" s="209"/>
      <c r="JKY21" s="209"/>
      <c r="JKZ21" s="209"/>
      <c r="JLA21" s="209"/>
      <c r="JLB21" s="209"/>
      <c r="JLC21" s="209"/>
      <c r="JLD21" s="209"/>
      <c r="JLE21" s="209"/>
      <c r="JLF21" s="209"/>
      <c r="JLG21" s="209"/>
      <c r="JLH21" s="209"/>
      <c r="JLI21" s="209"/>
      <c r="JLJ21" s="209"/>
      <c r="JLK21" s="209"/>
      <c r="JLL21" s="209"/>
      <c r="JLM21" s="209"/>
      <c r="JLN21" s="209"/>
      <c r="JLO21" s="209"/>
      <c r="JLP21" s="209"/>
      <c r="JLQ21" s="209"/>
      <c r="JLR21" s="209"/>
      <c r="JLS21" s="209"/>
      <c r="JLT21" s="209"/>
      <c r="JLU21" s="209"/>
      <c r="JLV21" s="209"/>
      <c r="JLW21" s="209"/>
      <c r="JLX21" s="209"/>
      <c r="JLY21" s="209"/>
      <c r="JLZ21" s="209"/>
      <c r="JMA21" s="209"/>
      <c r="JMB21" s="209"/>
      <c r="JMC21" s="209"/>
      <c r="JMD21" s="209"/>
      <c r="JME21" s="209"/>
      <c r="JMF21" s="209"/>
      <c r="JMG21" s="209"/>
      <c r="JMH21" s="209"/>
      <c r="JMI21" s="209"/>
      <c r="JMJ21" s="209"/>
      <c r="JMK21" s="209"/>
      <c r="JML21" s="209"/>
      <c r="JMM21" s="209"/>
      <c r="JMN21" s="209"/>
      <c r="JMO21" s="209"/>
      <c r="JMP21" s="209"/>
      <c r="JMQ21" s="209"/>
      <c r="JMR21" s="209"/>
      <c r="JMS21" s="209"/>
      <c r="JMT21" s="209"/>
      <c r="JMU21" s="209"/>
      <c r="JMV21" s="209"/>
      <c r="JMW21" s="209"/>
      <c r="JMX21" s="209"/>
      <c r="JMY21" s="209"/>
      <c r="JMZ21" s="209"/>
      <c r="JNA21" s="209"/>
      <c r="JNB21" s="209"/>
      <c r="JNC21" s="209"/>
      <c r="JND21" s="209"/>
      <c r="JNE21" s="209"/>
      <c r="JNF21" s="209"/>
      <c r="JNG21" s="209"/>
      <c r="JNH21" s="209"/>
      <c r="JNI21" s="209"/>
      <c r="JNJ21" s="209"/>
      <c r="JNK21" s="209"/>
      <c r="JNL21" s="209"/>
      <c r="JNM21" s="209"/>
      <c r="JNN21" s="209"/>
      <c r="JNO21" s="209"/>
      <c r="JNP21" s="209"/>
      <c r="JNQ21" s="209"/>
      <c r="JNR21" s="209"/>
      <c r="JNS21" s="209"/>
      <c r="JNT21" s="209"/>
      <c r="JNU21" s="209"/>
      <c r="JNV21" s="209"/>
      <c r="JNW21" s="209"/>
      <c r="JNX21" s="209"/>
      <c r="JNY21" s="209"/>
      <c r="JNZ21" s="209"/>
      <c r="JOA21" s="209"/>
      <c r="JOB21" s="209"/>
      <c r="JOC21" s="209"/>
      <c r="JOD21" s="209"/>
      <c r="JOE21" s="209"/>
      <c r="JOF21" s="209"/>
      <c r="JOG21" s="209"/>
      <c r="JOH21" s="209"/>
      <c r="JOI21" s="209"/>
      <c r="JOJ21" s="209"/>
      <c r="JOK21" s="209"/>
      <c r="JOL21" s="209"/>
      <c r="JOM21" s="209"/>
      <c r="JON21" s="209"/>
      <c r="JOO21" s="209"/>
      <c r="JOP21" s="209"/>
      <c r="JOQ21" s="209"/>
      <c r="JOR21" s="209"/>
      <c r="JOS21" s="209"/>
      <c r="JOT21" s="209"/>
      <c r="JOU21" s="209"/>
      <c r="JOV21" s="209"/>
      <c r="JOW21" s="209"/>
      <c r="JOX21" s="209"/>
      <c r="JOY21" s="209"/>
      <c r="JOZ21" s="209"/>
      <c r="JPA21" s="209"/>
      <c r="JPB21" s="209"/>
      <c r="JPC21" s="209"/>
      <c r="JPD21" s="209"/>
      <c r="JPE21" s="209"/>
      <c r="JPF21" s="209"/>
      <c r="JPG21" s="209"/>
      <c r="JPH21" s="209"/>
      <c r="JPI21" s="209"/>
      <c r="JPJ21" s="209"/>
      <c r="JPK21" s="209"/>
      <c r="JPL21" s="209"/>
      <c r="JPM21" s="209"/>
      <c r="JPN21" s="209"/>
      <c r="JPO21" s="209"/>
      <c r="JPP21" s="209"/>
      <c r="JPQ21" s="209"/>
      <c r="JPR21" s="209"/>
      <c r="JPS21" s="209"/>
      <c r="JPT21" s="209"/>
      <c r="JPU21" s="209"/>
      <c r="JPV21" s="209"/>
      <c r="JPW21" s="209"/>
      <c r="JPX21" s="209"/>
      <c r="JPY21" s="209"/>
      <c r="JPZ21" s="209"/>
      <c r="JQA21" s="209"/>
      <c r="JQB21" s="209"/>
      <c r="JQC21" s="209"/>
      <c r="JQD21" s="209"/>
      <c r="JQE21" s="209"/>
      <c r="JQF21" s="209"/>
      <c r="JQG21" s="209"/>
      <c r="JQH21" s="209"/>
      <c r="JQI21" s="209"/>
      <c r="JQJ21" s="209"/>
      <c r="JQK21" s="209"/>
      <c r="JQL21" s="209"/>
      <c r="JQM21" s="209"/>
      <c r="JQN21" s="209"/>
      <c r="JQO21" s="209"/>
      <c r="JQP21" s="209"/>
      <c r="JQQ21" s="209"/>
      <c r="JQR21" s="209"/>
      <c r="JQS21" s="209"/>
      <c r="JQT21" s="209"/>
      <c r="JQU21" s="209"/>
      <c r="JQV21" s="209"/>
      <c r="JQW21" s="209"/>
      <c r="JQX21" s="209"/>
      <c r="JQY21" s="209"/>
      <c r="JQZ21" s="209"/>
      <c r="JRA21" s="209"/>
      <c r="JRB21" s="209"/>
      <c r="JRC21" s="209"/>
      <c r="JRD21" s="209"/>
      <c r="JRE21" s="209"/>
      <c r="JRF21" s="209"/>
      <c r="JRG21" s="209"/>
      <c r="JRH21" s="209"/>
      <c r="JRI21" s="209"/>
      <c r="JRJ21" s="209"/>
      <c r="JRK21" s="209"/>
      <c r="JRL21" s="209"/>
      <c r="JRM21" s="209"/>
      <c r="JRN21" s="209"/>
      <c r="JRO21" s="209"/>
      <c r="JRP21" s="209"/>
      <c r="JRQ21" s="209"/>
      <c r="JRR21" s="209"/>
      <c r="JRS21" s="209"/>
      <c r="JRT21" s="209"/>
      <c r="JRU21" s="209"/>
      <c r="JRV21" s="209"/>
      <c r="JRW21" s="209"/>
      <c r="JRX21" s="209"/>
      <c r="JRY21" s="209"/>
      <c r="JRZ21" s="209"/>
      <c r="JSA21" s="209"/>
      <c r="JSB21" s="209"/>
      <c r="JSC21" s="209"/>
      <c r="JSD21" s="209"/>
      <c r="JSE21" s="209"/>
      <c r="JSF21" s="209"/>
      <c r="JSG21" s="209"/>
      <c r="JSH21" s="209"/>
      <c r="JSI21" s="209"/>
      <c r="JSJ21" s="209"/>
      <c r="JSK21" s="209"/>
      <c r="JSL21" s="209"/>
      <c r="JSM21" s="209"/>
      <c r="JSN21" s="209"/>
      <c r="JSO21" s="209"/>
      <c r="JSP21" s="209"/>
      <c r="JSQ21" s="209"/>
      <c r="JSR21" s="209"/>
      <c r="JSS21" s="209"/>
      <c r="JST21" s="209"/>
      <c r="JSU21" s="209"/>
      <c r="JSV21" s="209"/>
      <c r="JSW21" s="209"/>
      <c r="JSX21" s="209"/>
      <c r="JSY21" s="209"/>
      <c r="JSZ21" s="209"/>
      <c r="JTA21" s="209"/>
      <c r="JTB21" s="209"/>
      <c r="JTC21" s="209"/>
      <c r="JTD21" s="209"/>
      <c r="JTE21" s="209"/>
      <c r="JTF21" s="209"/>
      <c r="JTG21" s="209"/>
      <c r="JTH21" s="209"/>
      <c r="JTI21" s="209"/>
      <c r="JTJ21" s="209"/>
      <c r="JTK21" s="209"/>
      <c r="JTL21" s="209"/>
      <c r="JTM21" s="209"/>
      <c r="JTN21" s="209"/>
      <c r="JTO21" s="209"/>
      <c r="JTP21" s="209"/>
      <c r="JTQ21" s="209"/>
      <c r="JTR21" s="209"/>
      <c r="JTS21" s="209"/>
      <c r="JTT21" s="209"/>
      <c r="JTU21" s="209"/>
      <c r="JTV21" s="209"/>
      <c r="JTW21" s="209"/>
      <c r="JTX21" s="209"/>
      <c r="JTY21" s="209"/>
      <c r="JTZ21" s="209"/>
      <c r="JUA21" s="209"/>
      <c r="JUB21" s="209"/>
      <c r="JUC21" s="209"/>
      <c r="JUD21" s="209"/>
      <c r="JUE21" s="209"/>
      <c r="JUF21" s="209"/>
      <c r="JUG21" s="209"/>
      <c r="JUH21" s="209"/>
      <c r="JUI21" s="209"/>
      <c r="JUJ21" s="209"/>
      <c r="JUK21" s="209"/>
      <c r="JUL21" s="209"/>
      <c r="JUM21" s="209"/>
      <c r="JUN21" s="209"/>
      <c r="JUO21" s="209"/>
      <c r="JUP21" s="209"/>
      <c r="JUQ21" s="209"/>
      <c r="JUR21" s="209"/>
      <c r="JUS21" s="209"/>
      <c r="JUT21" s="209"/>
      <c r="JUU21" s="209"/>
      <c r="JUV21" s="209"/>
      <c r="JUW21" s="209"/>
      <c r="JUX21" s="209"/>
      <c r="JUY21" s="209"/>
      <c r="JUZ21" s="209"/>
      <c r="JVA21" s="209"/>
      <c r="JVB21" s="209"/>
      <c r="JVC21" s="209"/>
      <c r="JVD21" s="209"/>
      <c r="JVE21" s="209"/>
      <c r="JVF21" s="209"/>
      <c r="JVG21" s="209"/>
      <c r="JVH21" s="209"/>
      <c r="JVI21" s="209"/>
      <c r="JVJ21" s="209"/>
      <c r="JVK21" s="209"/>
      <c r="JVL21" s="209"/>
      <c r="JVM21" s="209"/>
      <c r="JVN21" s="209"/>
      <c r="JVO21" s="209"/>
      <c r="JVP21" s="209"/>
      <c r="JVQ21" s="209"/>
      <c r="JVR21" s="209"/>
      <c r="JVS21" s="209"/>
      <c r="JVT21" s="209"/>
      <c r="JVU21" s="209"/>
      <c r="JVV21" s="209"/>
      <c r="JVW21" s="209"/>
      <c r="JVX21" s="209"/>
      <c r="JVY21" s="209"/>
      <c r="JVZ21" s="209"/>
      <c r="JWA21" s="209"/>
      <c r="JWB21" s="209"/>
      <c r="JWC21" s="209"/>
      <c r="JWD21" s="209"/>
      <c r="JWE21" s="209"/>
      <c r="JWF21" s="209"/>
      <c r="JWG21" s="209"/>
      <c r="JWH21" s="209"/>
      <c r="JWI21" s="209"/>
      <c r="JWJ21" s="209"/>
      <c r="JWK21" s="209"/>
      <c r="JWL21" s="209"/>
      <c r="JWM21" s="209"/>
      <c r="JWN21" s="209"/>
      <c r="JWO21" s="209"/>
      <c r="JWP21" s="209"/>
      <c r="JWQ21" s="209"/>
      <c r="JWR21" s="209"/>
      <c r="JWS21" s="209"/>
      <c r="JWT21" s="209"/>
      <c r="JWU21" s="209"/>
      <c r="JWV21" s="209"/>
      <c r="JWW21" s="209"/>
      <c r="JWX21" s="209"/>
      <c r="JWY21" s="209"/>
      <c r="JWZ21" s="209"/>
      <c r="JXA21" s="209"/>
      <c r="JXB21" s="209"/>
      <c r="JXC21" s="209"/>
      <c r="JXD21" s="209"/>
      <c r="JXE21" s="209"/>
      <c r="JXF21" s="209"/>
      <c r="JXG21" s="209"/>
      <c r="JXH21" s="209"/>
      <c r="JXI21" s="209"/>
      <c r="JXJ21" s="209"/>
      <c r="JXK21" s="209"/>
      <c r="JXL21" s="209"/>
      <c r="JXM21" s="209"/>
      <c r="JXN21" s="209"/>
      <c r="JXO21" s="209"/>
      <c r="JXP21" s="209"/>
      <c r="JXQ21" s="209"/>
      <c r="JXR21" s="209"/>
      <c r="JXS21" s="209"/>
      <c r="JXT21" s="209"/>
      <c r="JXU21" s="209"/>
      <c r="JXV21" s="209"/>
      <c r="JXW21" s="209"/>
      <c r="JXX21" s="209"/>
      <c r="JXY21" s="209"/>
      <c r="JXZ21" s="209"/>
      <c r="JYA21" s="209"/>
      <c r="JYB21" s="209"/>
      <c r="JYC21" s="209"/>
      <c r="JYD21" s="209"/>
      <c r="JYE21" s="209"/>
      <c r="JYF21" s="209"/>
      <c r="JYG21" s="209"/>
      <c r="JYH21" s="209"/>
      <c r="JYI21" s="209"/>
      <c r="JYJ21" s="209"/>
      <c r="JYK21" s="209"/>
      <c r="JYL21" s="209"/>
      <c r="JYM21" s="209"/>
      <c r="JYN21" s="209"/>
      <c r="JYO21" s="209"/>
      <c r="JYP21" s="209"/>
      <c r="JYQ21" s="209"/>
      <c r="JYR21" s="209"/>
      <c r="JYS21" s="209"/>
      <c r="JYT21" s="209"/>
      <c r="JYU21" s="209"/>
      <c r="JYV21" s="209"/>
      <c r="JYW21" s="209"/>
      <c r="JYX21" s="209"/>
      <c r="JYY21" s="209"/>
      <c r="JYZ21" s="209"/>
      <c r="JZA21" s="209"/>
      <c r="JZB21" s="209"/>
      <c r="JZC21" s="209"/>
      <c r="JZD21" s="209"/>
      <c r="JZE21" s="209"/>
      <c r="JZF21" s="209"/>
      <c r="JZG21" s="209"/>
      <c r="JZH21" s="209"/>
      <c r="JZI21" s="209"/>
      <c r="JZJ21" s="209"/>
      <c r="JZK21" s="209"/>
      <c r="JZL21" s="209"/>
      <c r="JZM21" s="209"/>
      <c r="JZN21" s="209"/>
      <c r="JZO21" s="209"/>
      <c r="JZP21" s="209"/>
      <c r="JZQ21" s="209"/>
      <c r="JZR21" s="209"/>
      <c r="JZS21" s="209"/>
      <c r="JZT21" s="209"/>
      <c r="JZU21" s="209"/>
      <c r="JZV21" s="209"/>
      <c r="JZW21" s="209"/>
      <c r="JZX21" s="209"/>
      <c r="JZY21" s="209"/>
      <c r="JZZ21" s="209"/>
      <c r="KAA21" s="209"/>
      <c r="KAB21" s="209"/>
      <c r="KAC21" s="209"/>
      <c r="KAD21" s="209"/>
      <c r="KAE21" s="209"/>
      <c r="KAF21" s="209"/>
      <c r="KAG21" s="209"/>
      <c r="KAH21" s="209"/>
      <c r="KAI21" s="209"/>
      <c r="KAJ21" s="209"/>
      <c r="KAK21" s="209"/>
      <c r="KAL21" s="209"/>
      <c r="KAM21" s="209"/>
      <c r="KAN21" s="209"/>
      <c r="KAO21" s="209"/>
      <c r="KAP21" s="209"/>
      <c r="KAQ21" s="209"/>
      <c r="KAR21" s="209"/>
      <c r="KAS21" s="209"/>
      <c r="KAT21" s="209"/>
      <c r="KAU21" s="209"/>
      <c r="KAV21" s="209"/>
      <c r="KAW21" s="209"/>
      <c r="KAX21" s="209"/>
      <c r="KAY21" s="209"/>
      <c r="KAZ21" s="209"/>
      <c r="KBA21" s="209"/>
      <c r="KBB21" s="209"/>
      <c r="KBC21" s="209"/>
      <c r="KBD21" s="209"/>
      <c r="KBE21" s="209"/>
      <c r="KBF21" s="209"/>
      <c r="KBG21" s="209"/>
      <c r="KBH21" s="209"/>
      <c r="KBI21" s="209"/>
      <c r="KBJ21" s="209"/>
      <c r="KBK21" s="209"/>
      <c r="KBL21" s="209"/>
      <c r="KBM21" s="209"/>
      <c r="KBN21" s="209"/>
      <c r="KBO21" s="209"/>
      <c r="KBP21" s="209"/>
      <c r="KBQ21" s="209"/>
      <c r="KBR21" s="209"/>
      <c r="KBS21" s="209"/>
      <c r="KBT21" s="209"/>
      <c r="KBU21" s="209"/>
      <c r="KBV21" s="209"/>
      <c r="KBW21" s="209"/>
      <c r="KBX21" s="209"/>
      <c r="KBY21" s="209"/>
      <c r="KBZ21" s="209"/>
      <c r="KCA21" s="209"/>
      <c r="KCB21" s="209"/>
      <c r="KCC21" s="209"/>
      <c r="KCD21" s="209"/>
      <c r="KCE21" s="209"/>
      <c r="KCF21" s="209"/>
      <c r="KCG21" s="209"/>
      <c r="KCH21" s="209"/>
      <c r="KCI21" s="209"/>
      <c r="KCJ21" s="209"/>
      <c r="KCK21" s="209"/>
      <c r="KCL21" s="209"/>
      <c r="KCM21" s="209"/>
      <c r="KCN21" s="209"/>
      <c r="KCO21" s="209"/>
      <c r="KCP21" s="209"/>
      <c r="KCQ21" s="209"/>
      <c r="KCR21" s="209"/>
      <c r="KCS21" s="209"/>
      <c r="KCT21" s="209"/>
      <c r="KCU21" s="209"/>
      <c r="KCV21" s="209"/>
      <c r="KCW21" s="209"/>
      <c r="KCX21" s="209"/>
      <c r="KCY21" s="209"/>
      <c r="KCZ21" s="209"/>
      <c r="KDA21" s="209"/>
      <c r="KDB21" s="209"/>
      <c r="KDC21" s="209"/>
      <c r="KDD21" s="209"/>
      <c r="KDE21" s="209"/>
      <c r="KDF21" s="209"/>
      <c r="KDG21" s="209"/>
      <c r="KDH21" s="209"/>
      <c r="KDI21" s="209"/>
      <c r="KDJ21" s="209"/>
      <c r="KDK21" s="209"/>
      <c r="KDL21" s="209"/>
      <c r="KDM21" s="209"/>
      <c r="KDN21" s="209"/>
      <c r="KDO21" s="209"/>
      <c r="KDP21" s="209"/>
      <c r="KDQ21" s="209"/>
      <c r="KDR21" s="209"/>
      <c r="KDS21" s="209"/>
      <c r="KDT21" s="209"/>
      <c r="KDU21" s="209"/>
      <c r="KDV21" s="209"/>
      <c r="KDW21" s="209"/>
      <c r="KDX21" s="209"/>
      <c r="KDY21" s="209"/>
      <c r="KDZ21" s="209"/>
      <c r="KEA21" s="209"/>
      <c r="KEB21" s="209"/>
      <c r="KEC21" s="209"/>
      <c r="KED21" s="209"/>
      <c r="KEE21" s="209"/>
      <c r="KEF21" s="209"/>
      <c r="KEG21" s="209"/>
      <c r="KEH21" s="209"/>
      <c r="KEI21" s="209"/>
      <c r="KEJ21" s="209"/>
      <c r="KEK21" s="209"/>
      <c r="KEL21" s="209"/>
      <c r="KEM21" s="209"/>
      <c r="KEN21" s="209"/>
      <c r="KEO21" s="209"/>
      <c r="KEP21" s="209"/>
      <c r="KEQ21" s="209"/>
      <c r="KER21" s="209"/>
      <c r="KES21" s="209"/>
      <c r="KET21" s="209"/>
      <c r="KEU21" s="209"/>
      <c r="KEV21" s="209"/>
      <c r="KEW21" s="209"/>
      <c r="KEX21" s="209"/>
      <c r="KEY21" s="209"/>
      <c r="KEZ21" s="209"/>
      <c r="KFA21" s="209"/>
      <c r="KFB21" s="209"/>
      <c r="KFC21" s="209"/>
      <c r="KFD21" s="209"/>
      <c r="KFE21" s="209"/>
      <c r="KFF21" s="209"/>
      <c r="KFG21" s="209"/>
      <c r="KFH21" s="209"/>
      <c r="KFI21" s="209"/>
      <c r="KFJ21" s="209"/>
      <c r="KFK21" s="209"/>
      <c r="KFL21" s="209"/>
      <c r="KFM21" s="209"/>
      <c r="KFN21" s="209"/>
      <c r="KFO21" s="209"/>
      <c r="KFP21" s="209"/>
      <c r="KFQ21" s="209"/>
      <c r="KFR21" s="209"/>
      <c r="KFS21" s="209"/>
      <c r="KFT21" s="209"/>
      <c r="KFU21" s="209"/>
      <c r="KFV21" s="209"/>
      <c r="KFW21" s="209"/>
      <c r="KFX21" s="209"/>
      <c r="KFY21" s="209"/>
      <c r="KFZ21" s="209"/>
      <c r="KGA21" s="209"/>
      <c r="KGB21" s="209"/>
      <c r="KGC21" s="209"/>
      <c r="KGD21" s="209"/>
      <c r="KGE21" s="209"/>
      <c r="KGF21" s="209"/>
      <c r="KGG21" s="209"/>
      <c r="KGH21" s="209"/>
      <c r="KGI21" s="209"/>
      <c r="KGJ21" s="209"/>
      <c r="KGK21" s="209"/>
      <c r="KGL21" s="209"/>
      <c r="KGM21" s="209"/>
      <c r="KGN21" s="209"/>
      <c r="KGO21" s="209"/>
      <c r="KGP21" s="209"/>
      <c r="KGQ21" s="209"/>
      <c r="KGR21" s="209"/>
      <c r="KGS21" s="209"/>
      <c r="KGT21" s="209"/>
      <c r="KGU21" s="209"/>
      <c r="KGV21" s="209"/>
      <c r="KGW21" s="209"/>
      <c r="KGX21" s="209"/>
      <c r="KGY21" s="209"/>
      <c r="KGZ21" s="209"/>
      <c r="KHA21" s="209"/>
      <c r="KHB21" s="209"/>
      <c r="KHC21" s="209"/>
      <c r="KHD21" s="209"/>
      <c r="KHE21" s="209"/>
      <c r="KHF21" s="209"/>
      <c r="KHG21" s="209"/>
      <c r="KHH21" s="209"/>
      <c r="KHI21" s="209"/>
      <c r="KHJ21" s="209"/>
      <c r="KHK21" s="209"/>
      <c r="KHL21" s="209"/>
      <c r="KHM21" s="209"/>
      <c r="KHN21" s="209"/>
      <c r="KHO21" s="209"/>
      <c r="KHP21" s="209"/>
      <c r="KHQ21" s="209"/>
      <c r="KHR21" s="209"/>
      <c r="KHS21" s="209"/>
      <c r="KHT21" s="209"/>
      <c r="KHU21" s="209"/>
      <c r="KHV21" s="209"/>
      <c r="KHW21" s="209"/>
      <c r="KHX21" s="209"/>
      <c r="KHY21" s="209"/>
      <c r="KHZ21" s="209"/>
      <c r="KIA21" s="209"/>
      <c r="KIB21" s="209"/>
      <c r="KIC21" s="209"/>
      <c r="KID21" s="209"/>
      <c r="KIE21" s="209"/>
      <c r="KIF21" s="209"/>
      <c r="KIG21" s="209"/>
      <c r="KIH21" s="209"/>
      <c r="KII21" s="209"/>
      <c r="KIJ21" s="209"/>
      <c r="KIK21" s="209"/>
      <c r="KIL21" s="209"/>
      <c r="KIM21" s="209"/>
      <c r="KIN21" s="209"/>
      <c r="KIO21" s="209"/>
      <c r="KIP21" s="209"/>
      <c r="KIQ21" s="209"/>
      <c r="KIR21" s="209"/>
      <c r="KIS21" s="209"/>
      <c r="KIT21" s="209"/>
      <c r="KIU21" s="209"/>
      <c r="KIV21" s="209"/>
      <c r="KIW21" s="209"/>
      <c r="KIX21" s="209"/>
      <c r="KIY21" s="209"/>
      <c r="KIZ21" s="209"/>
      <c r="KJA21" s="209"/>
      <c r="KJB21" s="209"/>
      <c r="KJC21" s="209"/>
      <c r="KJD21" s="209"/>
      <c r="KJE21" s="209"/>
      <c r="KJF21" s="209"/>
      <c r="KJG21" s="209"/>
      <c r="KJH21" s="209"/>
      <c r="KJI21" s="209"/>
      <c r="KJJ21" s="209"/>
      <c r="KJK21" s="209"/>
      <c r="KJL21" s="209"/>
      <c r="KJM21" s="209"/>
      <c r="KJN21" s="209"/>
      <c r="KJO21" s="209"/>
      <c r="KJP21" s="209"/>
      <c r="KJQ21" s="209"/>
      <c r="KJR21" s="209"/>
      <c r="KJS21" s="209"/>
      <c r="KJT21" s="209"/>
      <c r="KJU21" s="209"/>
      <c r="KJV21" s="209"/>
      <c r="KJW21" s="209"/>
      <c r="KJX21" s="209"/>
      <c r="KJY21" s="209"/>
      <c r="KJZ21" s="209"/>
      <c r="KKA21" s="209"/>
      <c r="KKB21" s="209"/>
      <c r="KKC21" s="209"/>
      <c r="KKD21" s="209"/>
      <c r="KKE21" s="209"/>
      <c r="KKF21" s="209"/>
      <c r="KKG21" s="209"/>
      <c r="KKH21" s="209"/>
      <c r="KKI21" s="209"/>
      <c r="KKJ21" s="209"/>
      <c r="KKK21" s="209"/>
      <c r="KKL21" s="209"/>
      <c r="KKM21" s="209"/>
      <c r="KKN21" s="209"/>
      <c r="KKO21" s="209"/>
      <c r="KKP21" s="209"/>
      <c r="KKQ21" s="209"/>
      <c r="KKR21" s="209"/>
      <c r="KKS21" s="209"/>
      <c r="KKT21" s="209"/>
      <c r="KKU21" s="209"/>
      <c r="KKV21" s="209"/>
      <c r="KKW21" s="209"/>
      <c r="KKX21" s="209"/>
      <c r="KKY21" s="209"/>
      <c r="KKZ21" s="209"/>
      <c r="KLA21" s="209"/>
      <c r="KLB21" s="209"/>
      <c r="KLC21" s="209"/>
      <c r="KLD21" s="209"/>
      <c r="KLE21" s="209"/>
      <c r="KLF21" s="209"/>
      <c r="KLG21" s="209"/>
      <c r="KLH21" s="209"/>
      <c r="KLI21" s="209"/>
      <c r="KLJ21" s="209"/>
      <c r="KLK21" s="209"/>
      <c r="KLL21" s="209"/>
      <c r="KLM21" s="209"/>
      <c r="KLN21" s="209"/>
      <c r="KLO21" s="209"/>
      <c r="KLP21" s="209"/>
      <c r="KLQ21" s="209"/>
      <c r="KLR21" s="209"/>
      <c r="KLS21" s="209"/>
      <c r="KLT21" s="209"/>
      <c r="KLU21" s="209"/>
      <c r="KLV21" s="209"/>
      <c r="KLW21" s="209"/>
      <c r="KLX21" s="209"/>
      <c r="KLY21" s="209"/>
      <c r="KLZ21" s="209"/>
      <c r="KMA21" s="209"/>
      <c r="KMB21" s="209"/>
      <c r="KMC21" s="209"/>
      <c r="KMD21" s="209"/>
      <c r="KME21" s="209"/>
      <c r="KMF21" s="209"/>
      <c r="KMG21" s="209"/>
      <c r="KMH21" s="209"/>
      <c r="KMI21" s="209"/>
      <c r="KMJ21" s="209"/>
      <c r="KMK21" s="209"/>
      <c r="KML21" s="209"/>
      <c r="KMM21" s="209"/>
      <c r="KMN21" s="209"/>
      <c r="KMO21" s="209"/>
      <c r="KMP21" s="209"/>
      <c r="KMQ21" s="209"/>
      <c r="KMR21" s="209"/>
      <c r="KMS21" s="209"/>
      <c r="KMT21" s="209"/>
      <c r="KMU21" s="209"/>
      <c r="KMV21" s="209"/>
      <c r="KMW21" s="209"/>
      <c r="KMX21" s="209"/>
      <c r="KMY21" s="209"/>
      <c r="KMZ21" s="209"/>
      <c r="KNA21" s="209"/>
      <c r="KNB21" s="209"/>
      <c r="KNC21" s="209"/>
      <c r="KND21" s="209"/>
      <c r="KNE21" s="209"/>
      <c r="KNF21" s="209"/>
      <c r="KNG21" s="209"/>
      <c r="KNH21" s="209"/>
      <c r="KNI21" s="209"/>
      <c r="KNJ21" s="209"/>
      <c r="KNK21" s="209"/>
      <c r="KNL21" s="209"/>
      <c r="KNM21" s="209"/>
      <c r="KNN21" s="209"/>
      <c r="KNO21" s="209"/>
      <c r="KNP21" s="209"/>
      <c r="KNQ21" s="209"/>
      <c r="KNR21" s="209"/>
      <c r="KNS21" s="209"/>
      <c r="KNT21" s="209"/>
      <c r="KNU21" s="209"/>
      <c r="KNV21" s="209"/>
      <c r="KNW21" s="209"/>
      <c r="KNX21" s="209"/>
      <c r="KNY21" s="209"/>
      <c r="KNZ21" s="209"/>
      <c r="KOA21" s="209"/>
      <c r="KOB21" s="209"/>
      <c r="KOC21" s="209"/>
      <c r="KOD21" s="209"/>
      <c r="KOE21" s="209"/>
      <c r="KOF21" s="209"/>
      <c r="KOG21" s="209"/>
      <c r="KOH21" s="209"/>
      <c r="KOI21" s="209"/>
      <c r="KOJ21" s="209"/>
      <c r="KOK21" s="209"/>
      <c r="KOL21" s="209"/>
      <c r="KOM21" s="209"/>
      <c r="KON21" s="209"/>
      <c r="KOO21" s="209"/>
      <c r="KOP21" s="209"/>
      <c r="KOQ21" s="209"/>
      <c r="KOR21" s="209"/>
      <c r="KOS21" s="209"/>
      <c r="KOT21" s="209"/>
      <c r="KOU21" s="209"/>
      <c r="KOV21" s="209"/>
      <c r="KOW21" s="209"/>
      <c r="KOX21" s="209"/>
      <c r="KOY21" s="209"/>
      <c r="KOZ21" s="209"/>
      <c r="KPA21" s="209"/>
      <c r="KPB21" s="209"/>
      <c r="KPC21" s="209"/>
      <c r="KPD21" s="209"/>
      <c r="KPE21" s="209"/>
      <c r="KPF21" s="209"/>
      <c r="KPG21" s="209"/>
      <c r="KPH21" s="209"/>
      <c r="KPI21" s="209"/>
      <c r="KPJ21" s="209"/>
      <c r="KPK21" s="209"/>
      <c r="KPL21" s="209"/>
      <c r="KPM21" s="209"/>
      <c r="KPN21" s="209"/>
      <c r="KPO21" s="209"/>
      <c r="KPP21" s="209"/>
      <c r="KPQ21" s="209"/>
      <c r="KPR21" s="209"/>
      <c r="KPS21" s="209"/>
      <c r="KPT21" s="209"/>
      <c r="KPU21" s="209"/>
      <c r="KPV21" s="209"/>
      <c r="KPW21" s="209"/>
      <c r="KPX21" s="209"/>
      <c r="KPY21" s="209"/>
      <c r="KPZ21" s="209"/>
      <c r="KQA21" s="209"/>
      <c r="KQB21" s="209"/>
      <c r="KQC21" s="209"/>
      <c r="KQD21" s="209"/>
      <c r="KQE21" s="209"/>
      <c r="KQF21" s="209"/>
      <c r="KQG21" s="209"/>
      <c r="KQH21" s="209"/>
      <c r="KQI21" s="209"/>
      <c r="KQJ21" s="209"/>
      <c r="KQK21" s="209"/>
      <c r="KQL21" s="209"/>
      <c r="KQM21" s="209"/>
      <c r="KQN21" s="209"/>
      <c r="KQO21" s="209"/>
      <c r="KQP21" s="209"/>
      <c r="KQQ21" s="209"/>
      <c r="KQR21" s="209"/>
      <c r="KQS21" s="209"/>
      <c r="KQT21" s="209"/>
      <c r="KQU21" s="209"/>
      <c r="KQV21" s="209"/>
      <c r="KQW21" s="209"/>
      <c r="KQX21" s="209"/>
      <c r="KQY21" s="209"/>
      <c r="KQZ21" s="209"/>
      <c r="KRA21" s="209"/>
      <c r="KRB21" s="209"/>
      <c r="KRC21" s="209"/>
      <c r="KRD21" s="209"/>
      <c r="KRE21" s="209"/>
      <c r="KRF21" s="209"/>
      <c r="KRG21" s="209"/>
      <c r="KRH21" s="209"/>
      <c r="KRI21" s="209"/>
      <c r="KRJ21" s="209"/>
      <c r="KRK21" s="209"/>
      <c r="KRL21" s="209"/>
      <c r="KRM21" s="209"/>
      <c r="KRN21" s="209"/>
      <c r="KRO21" s="209"/>
      <c r="KRP21" s="209"/>
      <c r="KRQ21" s="209"/>
      <c r="KRR21" s="209"/>
      <c r="KRS21" s="209"/>
      <c r="KRT21" s="209"/>
      <c r="KRU21" s="209"/>
      <c r="KRV21" s="209"/>
      <c r="KRW21" s="209"/>
      <c r="KRX21" s="209"/>
      <c r="KRY21" s="209"/>
      <c r="KRZ21" s="209"/>
      <c r="KSA21" s="209"/>
      <c r="KSB21" s="209"/>
      <c r="KSC21" s="209"/>
      <c r="KSD21" s="209"/>
      <c r="KSE21" s="209"/>
      <c r="KSF21" s="209"/>
      <c r="KSG21" s="209"/>
      <c r="KSH21" s="209"/>
      <c r="KSI21" s="209"/>
      <c r="KSJ21" s="209"/>
      <c r="KSK21" s="209"/>
      <c r="KSL21" s="209"/>
      <c r="KSM21" s="209"/>
      <c r="KSN21" s="209"/>
      <c r="KSO21" s="209"/>
      <c r="KSP21" s="209"/>
      <c r="KSQ21" s="209"/>
      <c r="KSR21" s="209"/>
      <c r="KSS21" s="209"/>
      <c r="KST21" s="209"/>
      <c r="KSU21" s="209"/>
      <c r="KSV21" s="209"/>
      <c r="KSW21" s="209"/>
      <c r="KSX21" s="209"/>
      <c r="KSY21" s="209"/>
      <c r="KSZ21" s="209"/>
      <c r="KTA21" s="209"/>
      <c r="KTB21" s="209"/>
      <c r="KTC21" s="209"/>
      <c r="KTD21" s="209"/>
      <c r="KTE21" s="209"/>
      <c r="KTF21" s="209"/>
      <c r="KTG21" s="209"/>
      <c r="KTH21" s="209"/>
      <c r="KTI21" s="209"/>
      <c r="KTJ21" s="209"/>
      <c r="KTK21" s="209"/>
      <c r="KTL21" s="209"/>
      <c r="KTM21" s="209"/>
      <c r="KTN21" s="209"/>
      <c r="KTO21" s="209"/>
      <c r="KTP21" s="209"/>
      <c r="KTQ21" s="209"/>
      <c r="KTR21" s="209"/>
      <c r="KTS21" s="209"/>
      <c r="KTT21" s="209"/>
      <c r="KTU21" s="209"/>
      <c r="KTV21" s="209"/>
      <c r="KTW21" s="209"/>
      <c r="KTX21" s="209"/>
      <c r="KTY21" s="209"/>
      <c r="KTZ21" s="209"/>
      <c r="KUA21" s="209"/>
      <c r="KUB21" s="209"/>
      <c r="KUC21" s="209"/>
      <c r="KUD21" s="209"/>
      <c r="KUE21" s="209"/>
      <c r="KUF21" s="209"/>
      <c r="KUG21" s="209"/>
      <c r="KUH21" s="209"/>
      <c r="KUI21" s="209"/>
      <c r="KUJ21" s="209"/>
      <c r="KUK21" s="209"/>
      <c r="KUL21" s="209"/>
      <c r="KUM21" s="209"/>
      <c r="KUN21" s="209"/>
      <c r="KUO21" s="209"/>
      <c r="KUP21" s="209"/>
      <c r="KUQ21" s="209"/>
      <c r="KUR21" s="209"/>
      <c r="KUS21" s="209"/>
      <c r="KUT21" s="209"/>
      <c r="KUU21" s="209"/>
      <c r="KUV21" s="209"/>
      <c r="KUW21" s="209"/>
      <c r="KUX21" s="209"/>
      <c r="KUY21" s="209"/>
      <c r="KUZ21" s="209"/>
      <c r="KVA21" s="209"/>
      <c r="KVB21" s="209"/>
      <c r="KVC21" s="209"/>
      <c r="KVD21" s="209"/>
      <c r="KVE21" s="209"/>
      <c r="KVF21" s="209"/>
      <c r="KVG21" s="209"/>
      <c r="KVH21" s="209"/>
      <c r="KVI21" s="209"/>
      <c r="KVJ21" s="209"/>
      <c r="KVK21" s="209"/>
      <c r="KVL21" s="209"/>
      <c r="KVM21" s="209"/>
      <c r="KVN21" s="209"/>
      <c r="KVO21" s="209"/>
      <c r="KVP21" s="209"/>
      <c r="KVQ21" s="209"/>
      <c r="KVR21" s="209"/>
      <c r="KVS21" s="209"/>
      <c r="KVT21" s="209"/>
      <c r="KVU21" s="209"/>
      <c r="KVV21" s="209"/>
      <c r="KVW21" s="209"/>
      <c r="KVX21" s="209"/>
      <c r="KVY21" s="209"/>
      <c r="KVZ21" s="209"/>
      <c r="KWA21" s="209"/>
      <c r="KWB21" s="209"/>
      <c r="KWC21" s="209"/>
      <c r="KWD21" s="209"/>
      <c r="KWE21" s="209"/>
      <c r="KWF21" s="209"/>
      <c r="KWG21" s="209"/>
      <c r="KWH21" s="209"/>
      <c r="KWI21" s="209"/>
      <c r="KWJ21" s="209"/>
      <c r="KWK21" s="209"/>
      <c r="KWL21" s="209"/>
      <c r="KWM21" s="209"/>
      <c r="KWN21" s="209"/>
      <c r="KWO21" s="209"/>
      <c r="KWP21" s="209"/>
      <c r="KWQ21" s="209"/>
      <c r="KWR21" s="209"/>
      <c r="KWS21" s="209"/>
      <c r="KWT21" s="209"/>
      <c r="KWU21" s="209"/>
      <c r="KWV21" s="209"/>
      <c r="KWW21" s="209"/>
      <c r="KWX21" s="209"/>
      <c r="KWY21" s="209"/>
      <c r="KWZ21" s="209"/>
      <c r="KXA21" s="209"/>
      <c r="KXB21" s="209"/>
      <c r="KXC21" s="209"/>
      <c r="KXD21" s="209"/>
      <c r="KXE21" s="209"/>
      <c r="KXF21" s="209"/>
      <c r="KXG21" s="209"/>
      <c r="KXH21" s="209"/>
      <c r="KXI21" s="209"/>
      <c r="KXJ21" s="209"/>
      <c r="KXK21" s="209"/>
      <c r="KXL21" s="209"/>
      <c r="KXM21" s="209"/>
      <c r="KXN21" s="209"/>
      <c r="KXO21" s="209"/>
      <c r="KXP21" s="209"/>
      <c r="KXQ21" s="209"/>
      <c r="KXR21" s="209"/>
      <c r="KXS21" s="209"/>
      <c r="KXT21" s="209"/>
      <c r="KXU21" s="209"/>
      <c r="KXV21" s="209"/>
      <c r="KXW21" s="209"/>
      <c r="KXX21" s="209"/>
      <c r="KXY21" s="209"/>
      <c r="KXZ21" s="209"/>
      <c r="KYA21" s="209"/>
      <c r="KYB21" s="209"/>
      <c r="KYC21" s="209"/>
      <c r="KYD21" s="209"/>
      <c r="KYE21" s="209"/>
      <c r="KYF21" s="209"/>
      <c r="KYG21" s="209"/>
      <c r="KYH21" s="209"/>
      <c r="KYI21" s="209"/>
      <c r="KYJ21" s="209"/>
      <c r="KYK21" s="209"/>
      <c r="KYL21" s="209"/>
      <c r="KYM21" s="209"/>
      <c r="KYN21" s="209"/>
      <c r="KYO21" s="209"/>
      <c r="KYP21" s="209"/>
      <c r="KYQ21" s="209"/>
      <c r="KYR21" s="209"/>
      <c r="KYS21" s="209"/>
      <c r="KYT21" s="209"/>
      <c r="KYU21" s="209"/>
      <c r="KYV21" s="209"/>
      <c r="KYW21" s="209"/>
      <c r="KYX21" s="209"/>
      <c r="KYY21" s="209"/>
      <c r="KYZ21" s="209"/>
      <c r="KZA21" s="209"/>
      <c r="KZB21" s="209"/>
      <c r="KZC21" s="209"/>
      <c r="KZD21" s="209"/>
      <c r="KZE21" s="209"/>
      <c r="KZF21" s="209"/>
      <c r="KZG21" s="209"/>
      <c r="KZH21" s="209"/>
      <c r="KZI21" s="209"/>
      <c r="KZJ21" s="209"/>
      <c r="KZK21" s="209"/>
      <c r="KZL21" s="209"/>
      <c r="KZM21" s="209"/>
      <c r="KZN21" s="209"/>
      <c r="KZO21" s="209"/>
      <c r="KZP21" s="209"/>
      <c r="KZQ21" s="209"/>
      <c r="KZR21" s="209"/>
      <c r="KZS21" s="209"/>
      <c r="KZT21" s="209"/>
      <c r="KZU21" s="209"/>
      <c r="KZV21" s="209"/>
      <c r="KZW21" s="209"/>
      <c r="KZX21" s="209"/>
      <c r="KZY21" s="209"/>
      <c r="KZZ21" s="209"/>
      <c r="LAA21" s="209"/>
      <c r="LAB21" s="209"/>
      <c r="LAC21" s="209"/>
      <c r="LAD21" s="209"/>
      <c r="LAE21" s="209"/>
      <c r="LAF21" s="209"/>
      <c r="LAG21" s="209"/>
      <c r="LAH21" s="209"/>
      <c r="LAI21" s="209"/>
      <c r="LAJ21" s="209"/>
      <c r="LAK21" s="209"/>
      <c r="LAL21" s="209"/>
      <c r="LAM21" s="209"/>
      <c r="LAN21" s="209"/>
      <c r="LAO21" s="209"/>
      <c r="LAP21" s="209"/>
      <c r="LAQ21" s="209"/>
      <c r="LAR21" s="209"/>
      <c r="LAS21" s="209"/>
      <c r="LAT21" s="209"/>
      <c r="LAU21" s="209"/>
      <c r="LAV21" s="209"/>
      <c r="LAW21" s="209"/>
      <c r="LAX21" s="209"/>
      <c r="LAY21" s="209"/>
      <c r="LAZ21" s="209"/>
      <c r="LBA21" s="209"/>
      <c r="LBB21" s="209"/>
      <c r="LBC21" s="209"/>
      <c r="LBD21" s="209"/>
      <c r="LBE21" s="209"/>
      <c r="LBF21" s="209"/>
      <c r="LBG21" s="209"/>
      <c r="LBH21" s="209"/>
      <c r="LBI21" s="209"/>
      <c r="LBJ21" s="209"/>
      <c r="LBK21" s="209"/>
      <c r="LBL21" s="209"/>
      <c r="LBM21" s="209"/>
      <c r="LBN21" s="209"/>
      <c r="LBO21" s="209"/>
      <c r="LBP21" s="209"/>
      <c r="LBQ21" s="209"/>
      <c r="LBR21" s="209"/>
      <c r="LBS21" s="209"/>
      <c r="LBT21" s="209"/>
      <c r="LBU21" s="209"/>
      <c r="LBV21" s="209"/>
      <c r="LBW21" s="209"/>
      <c r="LBX21" s="209"/>
      <c r="LBY21" s="209"/>
      <c r="LBZ21" s="209"/>
      <c r="LCA21" s="209"/>
      <c r="LCB21" s="209"/>
      <c r="LCC21" s="209"/>
      <c r="LCD21" s="209"/>
      <c r="LCE21" s="209"/>
      <c r="LCF21" s="209"/>
      <c r="LCG21" s="209"/>
      <c r="LCH21" s="209"/>
      <c r="LCI21" s="209"/>
      <c r="LCJ21" s="209"/>
      <c r="LCK21" s="209"/>
      <c r="LCL21" s="209"/>
      <c r="LCM21" s="209"/>
      <c r="LCN21" s="209"/>
      <c r="LCO21" s="209"/>
      <c r="LCP21" s="209"/>
      <c r="LCQ21" s="209"/>
      <c r="LCR21" s="209"/>
      <c r="LCS21" s="209"/>
      <c r="LCT21" s="209"/>
      <c r="LCU21" s="209"/>
      <c r="LCV21" s="209"/>
      <c r="LCW21" s="209"/>
      <c r="LCX21" s="209"/>
      <c r="LCY21" s="209"/>
      <c r="LCZ21" s="209"/>
      <c r="LDA21" s="209"/>
      <c r="LDB21" s="209"/>
      <c r="LDC21" s="209"/>
      <c r="LDD21" s="209"/>
      <c r="LDE21" s="209"/>
      <c r="LDF21" s="209"/>
      <c r="LDG21" s="209"/>
      <c r="LDH21" s="209"/>
      <c r="LDI21" s="209"/>
      <c r="LDJ21" s="209"/>
      <c r="LDK21" s="209"/>
      <c r="LDL21" s="209"/>
      <c r="LDM21" s="209"/>
      <c r="LDN21" s="209"/>
      <c r="LDO21" s="209"/>
      <c r="LDP21" s="209"/>
      <c r="LDQ21" s="209"/>
      <c r="LDR21" s="209"/>
      <c r="LDS21" s="209"/>
      <c r="LDT21" s="209"/>
      <c r="LDU21" s="209"/>
      <c r="LDV21" s="209"/>
      <c r="LDW21" s="209"/>
      <c r="LDX21" s="209"/>
      <c r="LDY21" s="209"/>
      <c r="LDZ21" s="209"/>
      <c r="LEA21" s="209"/>
      <c r="LEB21" s="209"/>
      <c r="LEC21" s="209"/>
      <c r="LED21" s="209"/>
      <c r="LEE21" s="209"/>
      <c r="LEF21" s="209"/>
      <c r="LEG21" s="209"/>
      <c r="LEH21" s="209"/>
      <c r="LEI21" s="209"/>
      <c r="LEJ21" s="209"/>
      <c r="LEK21" s="209"/>
      <c r="LEL21" s="209"/>
      <c r="LEM21" s="209"/>
      <c r="LEN21" s="209"/>
      <c r="LEO21" s="209"/>
      <c r="LEP21" s="209"/>
      <c r="LEQ21" s="209"/>
      <c r="LER21" s="209"/>
      <c r="LES21" s="209"/>
      <c r="LET21" s="209"/>
      <c r="LEU21" s="209"/>
      <c r="LEV21" s="209"/>
      <c r="LEW21" s="209"/>
      <c r="LEX21" s="209"/>
      <c r="LEY21" s="209"/>
      <c r="LEZ21" s="209"/>
      <c r="LFA21" s="209"/>
      <c r="LFB21" s="209"/>
      <c r="LFC21" s="209"/>
      <c r="LFD21" s="209"/>
      <c r="LFE21" s="209"/>
      <c r="LFF21" s="209"/>
      <c r="LFG21" s="209"/>
      <c r="LFH21" s="209"/>
      <c r="LFI21" s="209"/>
      <c r="LFJ21" s="209"/>
      <c r="LFK21" s="209"/>
      <c r="LFL21" s="209"/>
      <c r="LFM21" s="209"/>
      <c r="LFN21" s="209"/>
      <c r="LFO21" s="209"/>
      <c r="LFP21" s="209"/>
      <c r="LFQ21" s="209"/>
      <c r="LFR21" s="209"/>
      <c r="LFS21" s="209"/>
      <c r="LFT21" s="209"/>
      <c r="LFU21" s="209"/>
      <c r="LFV21" s="209"/>
      <c r="LFW21" s="209"/>
      <c r="LFX21" s="209"/>
      <c r="LFY21" s="209"/>
      <c r="LFZ21" s="209"/>
      <c r="LGA21" s="209"/>
      <c r="LGB21" s="209"/>
      <c r="LGC21" s="209"/>
      <c r="LGD21" s="209"/>
      <c r="LGE21" s="209"/>
      <c r="LGF21" s="209"/>
      <c r="LGG21" s="209"/>
      <c r="LGH21" s="209"/>
      <c r="LGI21" s="209"/>
      <c r="LGJ21" s="209"/>
      <c r="LGK21" s="209"/>
      <c r="LGL21" s="209"/>
      <c r="LGM21" s="209"/>
      <c r="LGN21" s="209"/>
      <c r="LGO21" s="209"/>
      <c r="LGP21" s="209"/>
      <c r="LGQ21" s="209"/>
      <c r="LGR21" s="209"/>
      <c r="LGS21" s="209"/>
      <c r="LGT21" s="209"/>
      <c r="LGU21" s="209"/>
      <c r="LGV21" s="209"/>
      <c r="LGW21" s="209"/>
      <c r="LGX21" s="209"/>
      <c r="LGY21" s="209"/>
      <c r="LGZ21" s="209"/>
      <c r="LHA21" s="209"/>
      <c r="LHB21" s="209"/>
      <c r="LHC21" s="209"/>
      <c r="LHD21" s="209"/>
      <c r="LHE21" s="209"/>
      <c r="LHF21" s="209"/>
      <c r="LHG21" s="209"/>
      <c r="LHH21" s="209"/>
      <c r="LHI21" s="209"/>
      <c r="LHJ21" s="209"/>
      <c r="LHK21" s="209"/>
      <c r="LHL21" s="209"/>
      <c r="LHM21" s="209"/>
      <c r="LHN21" s="209"/>
      <c r="LHO21" s="209"/>
      <c r="LHP21" s="209"/>
      <c r="LHQ21" s="209"/>
      <c r="LHR21" s="209"/>
      <c r="LHS21" s="209"/>
      <c r="LHT21" s="209"/>
      <c r="LHU21" s="209"/>
      <c r="LHV21" s="209"/>
      <c r="LHW21" s="209"/>
      <c r="LHX21" s="209"/>
      <c r="LHY21" s="209"/>
      <c r="LHZ21" s="209"/>
      <c r="LIA21" s="209"/>
      <c r="LIB21" s="209"/>
      <c r="LIC21" s="209"/>
      <c r="LID21" s="209"/>
      <c r="LIE21" s="209"/>
      <c r="LIF21" s="209"/>
      <c r="LIG21" s="209"/>
      <c r="LIH21" s="209"/>
      <c r="LII21" s="209"/>
      <c r="LIJ21" s="209"/>
      <c r="LIK21" s="209"/>
      <c r="LIL21" s="209"/>
      <c r="LIM21" s="209"/>
      <c r="LIN21" s="209"/>
      <c r="LIO21" s="209"/>
      <c r="LIP21" s="209"/>
      <c r="LIQ21" s="209"/>
      <c r="LIR21" s="209"/>
      <c r="LIS21" s="209"/>
      <c r="LIT21" s="209"/>
      <c r="LIU21" s="209"/>
      <c r="LIV21" s="209"/>
      <c r="LIW21" s="209"/>
      <c r="LIX21" s="209"/>
      <c r="LIY21" s="209"/>
      <c r="LIZ21" s="209"/>
      <c r="LJA21" s="209"/>
      <c r="LJB21" s="209"/>
      <c r="LJC21" s="209"/>
      <c r="LJD21" s="209"/>
      <c r="LJE21" s="209"/>
      <c r="LJF21" s="209"/>
      <c r="LJG21" s="209"/>
      <c r="LJH21" s="209"/>
      <c r="LJI21" s="209"/>
      <c r="LJJ21" s="209"/>
      <c r="LJK21" s="209"/>
      <c r="LJL21" s="209"/>
      <c r="LJM21" s="209"/>
      <c r="LJN21" s="209"/>
      <c r="LJO21" s="209"/>
      <c r="LJP21" s="209"/>
      <c r="LJQ21" s="209"/>
      <c r="LJR21" s="209"/>
      <c r="LJS21" s="209"/>
      <c r="LJT21" s="209"/>
      <c r="LJU21" s="209"/>
      <c r="LJV21" s="209"/>
      <c r="LJW21" s="209"/>
      <c r="LJX21" s="209"/>
      <c r="LJY21" s="209"/>
      <c r="LJZ21" s="209"/>
      <c r="LKA21" s="209"/>
      <c r="LKB21" s="209"/>
      <c r="LKC21" s="209"/>
      <c r="LKD21" s="209"/>
      <c r="LKE21" s="209"/>
      <c r="LKF21" s="209"/>
      <c r="LKG21" s="209"/>
      <c r="LKH21" s="209"/>
      <c r="LKI21" s="209"/>
      <c r="LKJ21" s="209"/>
      <c r="LKK21" s="209"/>
      <c r="LKL21" s="209"/>
      <c r="LKM21" s="209"/>
      <c r="LKN21" s="209"/>
      <c r="LKO21" s="209"/>
      <c r="LKP21" s="209"/>
      <c r="LKQ21" s="209"/>
      <c r="LKR21" s="209"/>
      <c r="LKS21" s="209"/>
      <c r="LKT21" s="209"/>
      <c r="LKU21" s="209"/>
      <c r="LKV21" s="209"/>
      <c r="LKW21" s="209"/>
      <c r="LKX21" s="209"/>
      <c r="LKY21" s="209"/>
      <c r="LKZ21" s="209"/>
      <c r="LLA21" s="209"/>
      <c r="LLB21" s="209"/>
      <c r="LLC21" s="209"/>
      <c r="LLD21" s="209"/>
      <c r="LLE21" s="209"/>
      <c r="LLF21" s="209"/>
      <c r="LLG21" s="209"/>
      <c r="LLH21" s="209"/>
      <c r="LLI21" s="209"/>
      <c r="LLJ21" s="209"/>
      <c r="LLK21" s="209"/>
      <c r="LLL21" s="209"/>
      <c r="LLM21" s="209"/>
      <c r="LLN21" s="209"/>
      <c r="LLO21" s="209"/>
      <c r="LLP21" s="209"/>
      <c r="LLQ21" s="209"/>
      <c r="LLR21" s="209"/>
      <c r="LLS21" s="209"/>
      <c r="LLT21" s="209"/>
      <c r="LLU21" s="209"/>
      <c r="LLV21" s="209"/>
      <c r="LLW21" s="209"/>
      <c r="LLX21" s="209"/>
      <c r="LLY21" s="209"/>
      <c r="LLZ21" s="209"/>
      <c r="LMA21" s="209"/>
      <c r="LMB21" s="209"/>
      <c r="LMC21" s="209"/>
      <c r="LMD21" s="209"/>
      <c r="LME21" s="209"/>
      <c r="LMF21" s="209"/>
      <c r="LMG21" s="209"/>
      <c r="LMH21" s="209"/>
      <c r="LMI21" s="209"/>
      <c r="LMJ21" s="209"/>
      <c r="LMK21" s="209"/>
      <c r="LML21" s="209"/>
      <c r="LMM21" s="209"/>
      <c r="LMN21" s="209"/>
      <c r="LMO21" s="209"/>
      <c r="LMP21" s="209"/>
      <c r="LMQ21" s="209"/>
      <c r="LMR21" s="209"/>
      <c r="LMS21" s="209"/>
      <c r="LMT21" s="209"/>
      <c r="LMU21" s="209"/>
      <c r="LMV21" s="209"/>
      <c r="LMW21" s="209"/>
      <c r="LMX21" s="209"/>
      <c r="LMY21" s="209"/>
      <c r="LMZ21" s="209"/>
      <c r="LNA21" s="209"/>
      <c r="LNB21" s="209"/>
      <c r="LNC21" s="209"/>
      <c r="LND21" s="209"/>
      <c r="LNE21" s="209"/>
      <c r="LNF21" s="209"/>
      <c r="LNG21" s="209"/>
      <c r="LNH21" s="209"/>
      <c r="LNI21" s="209"/>
      <c r="LNJ21" s="209"/>
      <c r="LNK21" s="209"/>
      <c r="LNL21" s="209"/>
      <c r="LNM21" s="209"/>
      <c r="LNN21" s="209"/>
      <c r="LNO21" s="209"/>
      <c r="LNP21" s="209"/>
      <c r="LNQ21" s="209"/>
      <c r="LNR21" s="209"/>
      <c r="LNS21" s="209"/>
      <c r="LNT21" s="209"/>
      <c r="LNU21" s="209"/>
      <c r="LNV21" s="209"/>
      <c r="LNW21" s="209"/>
      <c r="LNX21" s="209"/>
      <c r="LNY21" s="209"/>
      <c r="LNZ21" s="209"/>
      <c r="LOA21" s="209"/>
      <c r="LOB21" s="209"/>
      <c r="LOC21" s="209"/>
      <c r="LOD21" s="209"/>
      <c r="LOE21" s="209"/>
      <c r="LOF21" s="209"/>
      <c r="LOG21" s="209"/>
      <c r="LOH21" s="209"/>
      <c r="LOI21" s="209"/>
      <c r="LOJ21" s="209"/>
      <c r="LOK21" s="209"/>
      <c r="LOL21" s="209"/>
      <c r="LOM21" s="209"/>
      <c r="LON21" s="209"/>
      <c r="LOO21" s="209"/>
      <c r="LOP21" s="209"/>
      <c r="LOQ21" s="209"/>
      <c r="LOR21" s="209"/>
      <c r="LOS21" s="209"/>
      <c r="LOT21" s="209"/>
      <c r="LOU21" s="209"/>
      <c r="LOV21" s="209"/>
      <c r="LOW21" s="209"/>
      <c r="LOX21" s="209"/>
      <c r="LOY21" s="209"/>
      <c r="LOZ21" s="209"/>
      <c r="LPA21" s="209"/>
      <c r="LPB21" s="209"/>
      <c r="LPC21" s="209"/>
      <c r="LPD21" s="209"/>
      <c r="LPE21" s="209"/>
      <c r="LPF21" s="209"/>
      <c r="LPG21" s="209"/>
      <c r="LPH21" s="209"/>
      <c r="LPI21" s="209"/>
      <c r="LPJ21" s="209"/>
      <c r="LPK21" s="209"/>
      <c r="LPL21" s="209"/>
      <c r="LPM21" s="209"/>
      <c r="LPN21" s="209"/>
      <c r="LPO21" s="209"/>
      <c r="LPP21" s="209"/>
      <c r="LPQ21" s="209"/>
      <c r="LPR21" s="209"/>
      <c r="LPS21" s="209"/>
      <c r="LPT21" s="209"/>
      <c r="LPU21" s="209"/>
      <c r="LPV21" s="209"/>
      <c r="LPW21" s="209"/>
      <c r="LPX21" s="209"/>
      <c r="LPY21" s="209"/>
      <c r="LPZ21" s="209"/>
      <c r="LQA21" s="209"/>
      <c r="LQB21" s="209"/>
      <c r="LQC21" s="209"/>
      <c r="LQD21" s="209"/>
      <c r="LQE21" s="209"/>
      <c r="LQF21" s="209"/>
      <c r="LQG21" s="209"/>
      <c r="LQH21" s="209"/>
      <c r="LQI21" s="209"/>
      <c r="LQJ21" s="209"/>
      <c r="LQK21" s="209"/>
      <c r="LQL21" s="209"/>
      <c r="LQM21" s="209"/>
      <c r="LQN21" s="209"/>
      <c r="LQO21" s="209"/>
      <c r="LQP21" s="209"/>
      <c r="LQQ21" s="209"/>
      <c r="LQR21" s="209"/>
      <c r="LQS21" s="209"/>
      <c r="LQT21" s="209"/>
      <c r="LQU21" s="209"/>
      <c r="LQV21" s="209"/>
      <c r="LQW21" s="209"/>
      <c r="LQX21" s="209"/>
      <c r="LQY21" s="209"/>
      <c r="LQZ21" s="209"/>
      <c r="LRA21" s="209"/>
      <c r="LRB21" s="209"/>
      <c r="LRC21" s="209"/>
      <c r="LRD21" s="209"/>
      <c r="LRE21" s="209"/>
      <c r="LRF21" s="209"/>
      <c r="LRG21" s="209"/>
      <c r="LRH21" s="209"/>
      <c r="LRI21" s="209"/>
      <c r="LRJ21" s="209"/>
      <c r="LRK21" s="209"/>
      <c r="LRL21" s="209"/>
      <c r="LRM21" s="209"/>
      <c r="LRN21" s="209"/>
      <c r="LRO21" s="209"/>
      <c r="LRP21" s="209"/>
      <c r="LRQ21" s="209"/>
      <c r="LRR21" s="209"/>
      <c r="LRS21" s="209"/>
      <c r="LRT21" s="209"/>
      <c r="LRU21" s="209"/>
      <c r="LRV21" s="209"/>
      <c r="LRW21" s="209"/>
      <c r="LRX21" s="209"/>
      <c r="LRY21" s="209"/>
      <c r="LRZ21" s="209"/>
      <c r="LSA21" s="209"/>
      <c r="LSB21" s="209"/>
      <c r="LSC21" s="209"/>
      <c r="LSD21" s="209"/>
      <c r="LSE21" s="209"/>
      <c r="LSF21" s="209"/>
      <c r="LSG21" s="209"/>
      <c r="LSH21" s="209"/>
      <c r="LSI21" s="209"/>
      <c r="LSJ21" s="209"/>
      <c r="LSK21" s="209"/>
      <c r="LSL21" s="209"/>
      <c r="LSM21" s="209"/>
      <c r="LSN21" s="209"/>
      <c r="LSO21" s="209"/>
      <c r="LSP21" s="209"/>
      <c r="LSQ21" s="209"/>
      <c r="LSR21" s="209"/>
      <c r="LSS21" s="209"/>
      <c r="LST21" s="209"/>
      <c r="LSU21" s="209"/>
      <c r="LSV21" s="209"/>
      <c r="LSW21" s="209"/>
      <c r="LSX21" s="209"/>
      <c r="LSY21" s="209"/>
      <c r="LSZ21" s="209"/>
      <c r="LTA21" s="209"/>
      <c r="LTB21" s="209"/>
      <c r="LTC21" s="209"/>
      <c r="LTD21" s="209"/>
      <c r="LTE21" s="209"/>
      <c r="LTF21" s="209"/>
      <c r="LTG21" s="209"/>
      <c r="LTH21" s="209"/>
      <c r="LTI21" s="209"/>
      <c r="LTJ21" s="209"/>
      <c r="LTK21" s="209"/>
      <c r="LTL21" s="209"/>
      <c r="LTM21" s="209"/>
      <c r="LTN21" s="209"/>
      <c r="LTO21" s="209"/>
      <c r="LTP21" s="209"/>
      <c r="LTQ21" s="209"/>
      <c r="LTR21" s="209"/>
      <c r="LTS21" s="209"/>
      <c r="LTT21" s="209"/>
      <c r="LTU21" s="209"/>
      <c r="LTV21" s="209"/>
      <c r="LTW21" s="209"/>
      <c r="LTX21" s="209"/>
      <c r="LTY21" s="209"/>
      <c r="LTZ21" s="209"/>
      <c r="LUA21" s="209"/>
      <c r="LUB21" s="209"/>
      <c r="LUC21" s="209"/>
      <c r="LUD21" s="209"/>
      <c r="LUE21" s="209"/>
      <c r="LUF21" s="209"/>
      <c r="LUG21" s="209"/>
      <c r="LUH21" s="209"/>
      <c r="LUI21" s="209"/>
      <c r="LUJ21" s="209"/>
      <c r="LUK21" s="209"/>
      <c r="LUL21" s="209"/>
      <c r="LUM21" s="209"/>
      <c r="LUN21" s="209"/>
      <c r="LUO21" s="209"/>
      <c r="LUP21" s="209"/>
      <c r="LUQ21" s="209"/>
      <c r="LUR21" s="209"/>
      <c r="LUS21" s="209"/>
      <c r="LUT21" s="209"/>
      <c r="LUU21" s="209"/>
      <c r="LUV21" s="209"/>
      <c r="LUW21" s="209"/>
      <c r="LUX21" s="209"/>
      <c r="LUY21" s="209"/>
      <c r="LUZ21" s="209"/>
      <c r="LVA21" s="209"/>
      <c r="LVB21" s="209"/>
      <c r="LVC21" s="209"/>
      <c r="LVD21" s="209"/>
      <c r="LVE21" s="209"/>
      <c r="LVF21" s="209"/>
      <c r="LVG21" s="209"/>
      <c r="LVH21" s="209"/>
      <c r="LVI21" s="209"/>
      <c r="LVJ21" s="209"/>
      <c r="LVK21" s="209"/>
      <c r="LVL21" s="209"/>
      <c r="LVM21" s="209"/>
      <c r="LVN21" s="209"/>
      <c r="LVO21" s="209"/>
      <c r="LVP21" s="209"/>
      <c r="LVQ21" s="209"/>
      <c r="LVR21" s="209"/>
      <c r="LVS21" s="209"/>
      <c r="LVT21" s="209"/>
      <c r="LVU21" s="209"/>
      <c r="LVV21" s="209"/>
      <c r="LVW21" s="209"/>
      <c r="LVX21" s="209"/>
      <c r="LVY21" s="209"/>
      <c r="LVZ21" s="209"/>
      <c r="LWA21" s="209"/>
      <c r="LWB21" s="209"/>
      <c r="LWC21" s="209"/>
      <c r="LWD21" s="209"/>
      <c r="LWE21" s="209"/>
      <c r="LWF21" s="209"/>
      <c r="LWG21" s="209"/>
      <c r="LWH21" s="209"/>
      <c r="LWI21" s="209"/>
      <c r="LWJ21" s="209"/>
      <c r="LWK21" s="209"/>
      <c r="LWL21" s="209"/>
      <c r="LWM21" s="209"/>
      <c r="LWN21" s="209"/>
      <c r="LWO21" s="209"/>
      <c r="LWP21" s="209"/>
      <c r="LWQ21" s="209"/>
      <c r="LWR21" s="209"/>
      <c r="LWS21" s="209"/>
      <c r="LWT21" s="209"/>
      <c r="LWU21" s="209"/>
      <c r="LWV21" s="209"/>
      <c r="LWW21" s="209"/>
      <c r="LWX21" s="209"/>
      <c r="LWY21" s="209"/>
      <c r="LWZ21" s="209"/>
      <c r="LXA21" s="209"/>
      <c r="LXB21" s="209"/>
      <c r="LXC21" s="209"/>
      <c r="LXD21" s="209"/>
      <c r="LXE21" s="209"/>
      <c r="LXF21" s="209"/>
      <c r="LXG21" s="209"/>
      <c r="LXH21" s="209"/>
      <c r="LXI21" s="209"/>
      <c r="LXJ21" s="209"/>
      <c r="LXK21" s="209"/>
      <c r="LXL21" s="209"/>
      <c r="LXM21" s="209"/>
      <c r="LXN21" s="209"/>
      <c r="LXO21" s="209"/>
      <c r="LXP21" s="209"/>
      <c r="LXQ21" s="209"/>
      <c r="LXR21" s="209"/>
      <c r="LXS21" s="209"/>
      <c r="LXT21" s="209"/>
      <c r="LXU21" s="209"/>
      <c r="LXV21" s="209"/>
      <c r="LXW21" s="209"/>
      <c r="LXX21" s="209"/>
      <c r="LXY21" s="209"/>
      <c r="LXZ21" s="209"/>
      <c r="LYA21" s="209"/>
      <c r="LYB21" s="209"/>
      <c r="LYC21" s="209"/>
      <c r="LYD21" s="209"/>
      <c r="LYE21" s="209"/>
      <c r="LYF21" s="209"/>
      <c r="LYG21" s="209"/>
      <c r="LYH21" s="209"/>
      <c r="LYI21" s="209"/>
      <c r="LYJ21" s="209"/>
      <c r="LYK21" s="209"/>
      <c r="LYL21" s="209"/>
      <c r="LYM21" s="209"/>
      <c r="LYN21" s="209"/>
      <c r="LYO21" s="209"/>
      <c r="LYP21" s="209"/>
      <c r="LYQ21" s="209"/>
      <c r="LYR21" s="209"/>
      <c r="LYS21" s="209"/>
      <c r="LYT21" s="209"/>
      <c r="LYU21" s="209"/>
      <c r="LYV21" s="209"/>
      <c r="LYW21" s="209"/>
      <c r="LYX21" s="209"/>
      <c r="LYY21" s="209"/>
      <c r="LYZ21" s="209"/>
      <c r="LZA21" s="209"/>
      <c r="LZB21" s="209"/>
      <c r="LZC21" s="209"/>
      <c r="LZD21" s="209"/>
      <c r="LZE21" s="209"/>
      <c r="LZF21" s="209"/>
      <c r="LZG21" s="209"/>
      <c r="LZH21" s="209"/>
      <c r="LZI21" s="209"/>
      <c r="LZJ21" s="209"/>
      <c r="LZK21" s="209"/>
      <c r="LZL21" s="209"/>
      <c r="LZM21" s="209"/>
      <c r="LZN21" s="209"/>
      <c r="LZO21" s="209"/>
      <c r="LZP21" s="209"/>
      <c r="LZQ21" s="209"/>
      <c r="LZR21" s="209"/>
      <c r="LZS21" s="209"/>
      <c r="LZT21" s="209"/>
      <c r="LZU21" s="209"/>
      <c r="LZV21" s="209"/>
      <c r="LZW21" s="209"/>
      <c r="LZX21" s="209"/>
      <c r="LZY21" s="209"/>
      <c r="LZZ21" s="209"/>
      <c r="MAA21" s="209"/>
      <c r="MAB21" s="209"/>
      <c r="MAC21" s="209"/>
      <c r="MAD21" s="209"/>
      <c r="MAE21" s="209"/>
      <c r="MAF21" s="209"/>
      <c r="MAG21" s="209"/>
      <c r="MAH21" s="209"/>
      <c r="MAI21" s="209"/>
      <c r="MAJ21" s="209"/>
      <c r="MAK21" s="209"/>
      <c r="MAL21" s="209"/>
      <c r="MAM21" s="209"/>
      <c r="MAN21" s="209"/>
      <c r="MAO21" s="209"/>
      <c r="MAP21" s="209"/>
      <c r="MAQ21" s="209"/>
      <c r="MAR21" s="209"/>
      <c r="MAS21" s="209"/>
      <c r="MAT21" s="209"/>
      <c r="MAU21" s="209"/>
      <c r="MAV21" s="209"/>
      <c r="MAW21" s="209"/>
      <c r="MAX21" s="209"/>
      <c r="MAY21" s="209"/>
      <c r="MAZ21" s="209"/>
      <c r="MBA21" s="209"/>
      <c r="MBB21" s="209"/>
      <c r="MBC21" s="209"/>
      <c r="MBD21" s="209"/>
      <c r="MBE21" s="209"/>
      <c r="MBF21" s="209"/>
      <c r="MBG21" s="209"/>
      <c r="MBH21" s="209"/>
      <c r="MBI21" s="209"/>
      <c r="MBJ21" s="209"/>
      <c r="MBK21" s="209"/>
      <c r="MBL21" s="209"/>
      <c r="MBM21" s="209"/>
      <c r="MBN21" s="209"/>
      <c r="MBO21" s="209"/>
      <c r="MBP21" s="209"/>
      <c r="MBQ21" s="209"/>
      <c r="MBR21" s="209"/>
      <c r="MBS21" s="209"/>
      <c r="MBT21" s="209"/>
      <c r="MBU21" s="209"/>
      <c r="MBV21" s="209"/>
      <c r="MBW21" s="209"/>
      <c r="MBX21" s="209"/>
      <c r="MBY21" s="209"/>
      <c r="MBZ21" s="209"/>
      <c r="MCA21" s="209"/>
      <c r="MCB21" s="209"/>
      <c r="MCC21" s="209"/>
      <c r="MCD21" s="209"/>
      <c r="MCE21" s="209"/>
      <c r="MCF21" s="209"/>
      <c r="MCG21" s="209"/>
      <c r="MCH21" s="209"/>
      <c r="MCI21" s="209"/>
      <c r="MCJ21" s="209"/>
      <c r="MCK21" s="209"/>
      <c r="MCL21" s="209"/>
      <c r="MCM21" s="209"/>
      <c r="MCN21" s="209"/>
      <c r="MCO21" s="209"/>
      <c r="MCP21" s="209"/>
      <c r="MCQ21" s="209"/>
      <c r="MCR21" s="209"/>
      <c r="MCS21" s="209"/>
      <c r="MCT21" s="209"/>
      <c r="MCU21" s="209"/>
      <c r="MCV21" s="209"/>
      <c r="MCW21" s="209"/>
      <c r="MCX21" s="209"/>
      <c r="MCY21" s="209"/>
      <c r="MCZ21" s="209"/>
      <c r="MDA21" s="209"/>
      <c r="MDB21" s="209"/>
      <c r="MDC21" s="209"/>
      <c r="MDD21" s="209"/>
      <c r="MDE21" s="209"/>
      <c r="MDF21" s="209"/>
      <c r="MDG21" s="209"/>
      <c r="MDH21" s="209"/>
      <c r="MDI21" s="209"/>
      <c r="MDJ21" s="209"/>
      <c r="MDK21" s="209"/>
      <c r="MDL21" s="209"/>
      <c r="MDM21" s="209"/>
      <c r="MDN21" s="209"/>
      <c r="MDO21" s="209"/>
      <c r="MDP21" s="209"/>
      <c r="MDQ21" s="209"/>
      <c r="MDR21" s="209"/>
      <c r="MDS21" s="209"/>
      <c r="MDT21" s="209"/>
      <c r="MDU21" s="209"/>
      <c r="MDV21" s="209"/>
      <c r="MDW21" s="209"/>
      <c r="MDX21" s="209"/>
      <c r="MDY21" s="209"/>
      <c r="MDZ21" s="209"/>
      <c r="MEA21" s="209"/>
      <c r="MEB21" s="209"/>
      <c r="MEC21" s="209"/>
      <c r="MED21" s="209"/>
      <c r="MEE21" s="209"/>
      <c r="MEF21" s="209"/>
      <c r="MEG21" s="209"/>
      <c r="MEH21" s="209"/>
      <c r="MEI21" s="209"/>
      <c r="MEJ21" s="209"/>
      <c r="MEK21" s="209"/>
      <c r="MEL21" s="209"/>
      <c r="MEM21" s="209"/>
      <c r="MEN21" s="209"/>
      <c r="MEO21" s="209"/>
      <c r="MEP21" s="209"/>
      <c r="MEQ21" s="209"/>
      <c r="MER21" s="209"/>
      <c r="MES21" s="209"/>
      <c r="MET21" s="209"/>
      <c r="MEU21" s="209"/>
      <c r="MEV21" s="209"/>
      <c r="MEW21" s="209"/>
      <c r="MEX21" s="209"/>
      <c r="MEY21" s="209"/>
      <c r="MEZ21" s="209"/>
      <c r="MFA21" s="209"/>
      <c r="MFB21" s="209"/>
      <c r="MFC21" s="209"/>
      <c r="MFD21" s="209"/>
      <c r="MFE21" s="209"/>
      <c r="MFF21" s="209"/>
      <c r="MFG21" s="209"/>
      <c r="MFH21" s="209"/>
      <c r="MFI21" s="209"/>
      <c r="MFJ21" s="209"/>
      <c r="MFK21" s="209"/>
      <c r="MFL21" s="209"/>
      <c r="MFM21" s="209"/>
      <c r="MFN21" s="209"/>
      <c r="MFO21" s="209"/>
      <c r="MFP21" s="209"/>
      <c r="MFQ21" s="209"/>
      <c r="MFR21" s="209"/>
      <c r="MFS21" s="209"/>
      <c r="MFT21" s="209"/>
      <c r="MFU21" s="209"/>
      <c r="MFV21" s="209"/>
      <c r="MFW21" s="209"/>
      <c r="MFX21" s="209"/>
      <c r="MFY21" s="209"/>
      <c r="MFZ21" s="209"/>
      <c r="MGA21" s="209"/>
      <c r="MGB21" s="209"/>
      <c r="MGC21" s="209"/>
      <c r="MGD21" s="209"/>
      <c r="MGE21" s="209"/>
      <c r="MGF21" s="209"/>
      <c r="MGG21" s="209"/>
      <c r="MGH21" s="209"/>
      <c r="MGI21" s="209"/>
      <c r="MGJ21" s="209"/>
      <c r="MGK21" s="209"/>
      <c r="MGL21" s="209"/>
      <c r="MGM21" s="209"/>
      <c r="MGN21" s="209"/>
      <c r="MGO21" s="209"/>
      <c r="MGP21" s="209"/>
      <c r="MGQ21" s="209"/>
      <c r="MGR21" s="209"/>
      <c r="MGS21" s="209"/>
      <c r="MGT21" s="209"/>
      <c r="MGU21" s="209"/>
      <c r="MGV21" s="209"/>
      <c r="MGW21" s="209"/>
      <c r="MGX21" s="209"/>
      <c r="MGY21" s="209"/>
      <c r="MGZ21" s="209"/>
      <c r="MHA21" s="209"/>
      <c r="MHB21" s="209"/>
      <c r="MHC21" s="209"/>
      <c r="MHD21" s="209"/>
      <c r="MHE21" s="209"/>
      <c r="MHF21" s="209"/>
      <c r="MHG21" s="209"/>
      <c r="MHH21" s="209"/>
      <c r="MHI21" s="209"/>
      <c r="MHJ21" s="209"/>
      <c r="MHK21" s="209"/>
      <c r="MHL21" s="209"/>
      <c r="MHM21" s="209"/>
      <c r="MHN21" s="209"/>
      <c r="MHO21" s="209"/>
      <c r="MHP21" s="209"/>
      <c r="MHQ21" s="209"/>
      <c r="MHR21" s="209"/>
      <c r="MHS21" s="209"/>
      <c r="MHT21" s="209"/>
      <c r="MHU21" s="209"/>
      <c r="MHV21" s="209"/>
      <c r="MHW21" s="209"/>
      <c r="MHX21" s="209"/>
      <c r="MHY21" s="209"/>
      <c r="MHZ21" s="209"/>
      <c r="MIA21" s="209"/>
      <c r="MIB21" s="209"/>
      <c r="MIC21" s="209"/>
      <c r="MID21" s="209"/>
      <c r="MIE21" s="209"/>
      <c r="MIF21" s="209"/>
      <c r="MIG21" s="209"/>
      <c r="MIH21" s="209"/>
      <c r="MII21" s="209"/>
      <c r="MIJ21" s="209"/>
      <c r="MIK21" s="209"/>
      <c r="MIL21" s="209"/>
      <c r="MIM21" s="209"/>
      <c r="MIN21" s="209"/>
      <c r="MIO21" s="209"/>
      <c r="MIP21" s="209"/>
      <c r="MIQ21" s="209"/>
      <c r="MIR21" s="209"/>
      <c r="MIS21" s="209"/>
      <c r="MIT21" s="209"/>
      <c r="MIU21" s="209"/>
      <c r="MIV21" s="209"/>
      <c r="MIW21" s="209"/>
      <c r="MIX21" s="209"/>
      <c r="MIY21" s="209"/>
      <c r="MIZ21" s="209"/>
      <c r="MJA21" s="209"/>
      <c r="MJB21" s="209"/>
      <c r="MJC21" s="209"/>
      <c r="MJD21" s="209"/>
      <c r="MJE21" s="209"/>
      <c r="MJF21" s="209"/>
      <c r="MJG21" s="209"/>
      <c r="MJH21" s="209"/>
      <c r="MJI21" s="209"/>
      <c r="MJJ21" s="209"/>
      <c r="MJK21" s="209"/>
      <c r="MJL21" s="209"/>
      <c r="MJM21" s="209"/>
      <c r="MJN21" s="209"/>
      <c r="MJO21" s="209"/>
      <c r="MJP21" s="209"/>
      <c r="MJQ21" s="209"/>
      <c r="MJR21" s="209"/>
      <c r="MJS21" s="209"/>
      <c r="MJT21" s="209"/>
      <c r="MJU21" s="209"/>
      <c r="MJV21" s="209"/>
      <c r="MJW21" s="209"/>
      <c r="MJX21" s="209"/>
      <c r="MJY21" s="209"/>
      <c r="MJZ21" s="209"/>
      <c r="MKA21" s="209"/>
      <c r="MKB21" s="209"/>
      <c r="MKC21" s="209"/>
      <c r="MKD21" s="209"/>
      <c r="MKE21" s="209"/>
      <c r="MKF21" s="209"/>
      <c r="MKG21" s="209"/>
      <c r="MKH21" s="209"/>
      <c r="MKI21" s="209"/>
      <c r="MKJ21" s="209"/>
      <c r="MKK21" s="209"/>
      <c r="MKL21" s="209"/>
      <c r="MKM21" s="209"/>
      <c r="MKN21" s="209"/>
      <c r="MKO21" s="209"/>
      <c r="MKP21" s="209"/>
      <c r="MKQ21" s="209"/>
      <c r="MKR21" s="209"/>
      <c r="MKS21" s="209"/>
      <c r="MKT21" s="209"/>
      <c r="MKU21" s="209"/>
      <c r="MKV21" s="209"/>
      <c r="MKW21" s="209"/>
      <c r="MKX21" s="209"/>
      <c r="MKY21" s="209"/>
      <c r="MKZ21" s="209"/>
      <c r="MLA21" s="209"/>
      <c r="MLB21" s="209"/>
      <c r="MLC21" s="209"/>
      <c r="MLD21" s="209"/>
      <c r="MLE21" s="209"/>
      <c r="MLF21" s="209"/>
      <c r="MLG21" s="209"/>
      <c r="MLH21" s="209"/>
      <c r="MLI21" s="209"/>
      <c r="MLJ21" s="209"/>
      <c r="MLK21" s="209"/>
      <c r="MLL21" s="209"/>
      <c r="MLM21" s="209"/>
      <c r="MLN21" s="209"/>
      <c r="MLO21" s="209"/>
      <c r="MLP21" s="209"/>
      <c r="MLQ21" s="209"/>
      <c r="MLR21" s="209"/>
      <c r="MLS21" s="209"/>
      <c r="MLT21" s="209"/>
      <c r="MLU21" s="209"/>
      <c r="MLV21" s="209"/>
      <c r="MLW21" s="209"/>
      <c r="MLX21" s="209"/>
      <c r="MLY21" s="209"/>
      <c r="MLZ21" s="209"/>
      <c r="MMA21" s="209"/>
      <c r="MMB21" s="209"/>
      <c r="MMC21" s="209"/>
      <c r="MMD21" s="209"/>
      <c r="MME21" s="209"/>
      <c r="MMF21" s="209"/>
      <c r="MMG21" s="209"/>
      <c r="MMH21" s="209"/>
      <c r="MMI21" s="209"/>
      <c r="MMJ21" s="209"/>
      <c r="MMK21" s="209"/>
      <c r="MML21" s="209"/>
      <c r="MMM21" s="209"/>
      <c r="MMN21" s="209"/>
      <c r="MMO21" s="209"/>
      <c r="MMP21" s="209"/>
      <c r="MMQ21" s="209"/>
      <c r="MMR21" s="209"/>
      <c r="MMS21" s="209"/>
      <c r="MMT21" s="209"/>
      <c r="MMU21" s="209"/>
      <c r="MMV21" s="209"/>
      <c r="MMW21" s="209"/>
      <c r="MMX21" s="209"/>
      <c r="MMY21" s="209"/>
      <c r="MMZ21" s="209"/>
      <c r="MNA21" s="209"/>
      <c r="MNB21" s="209"/>
      <c r="MNC21" s="209"/>
      <c r="MND21" s="209"/>
      <c r="MNE21" s="209"/>
      <c r="MNF21" s="209"/>
      <c r="MNG21" s="209"/>
      <c r="MNH21" s="209"/>
      <c r="MNI21" s="209"/>
      <c r="MNJ21" s="209"/>
      <c r="MNK21" s="209"/>
      <c r="MNL21" s="209"/>
      <c r="MNM21" s="209"/>
      <c r="MNN21" s="209"/>
      <c r="MNO21" s="209"/>
      <c r="MNP21" s="209"/>
      <c r="MNQ21" s="209"/>
      <c r="MNR21" s="209"/>
      <c r="MNS21" s="209"/>
      <c r="MNT21" s="209"/>
      <c r="MNU21" s="209"/>
      <c r="MNV21" s="209"/>
      <c r="MNW21" s="209"/>
      <c r="MNX21" s="209"/>
      <c r="MNY21" s="209"/>
      <c r="MNZ21" s="209"/>
      <c r="MOA21" s="209"/>
      <c r="MOB21" s="209"/>
      <c r="MOC21" s="209"/>
      <c r="MOD21" s="209"/>
      <c r="MOE21" s="209"/>
      <c r="MOF21" s="209"/>
      <c r="MOG21" s="209"/>
      <c r="MOH21" s="209"/>
      <c r="MOI21" s="209"/>
      <c r="MOJ21" s="209"/>
      <c r="MOK21" s="209"/>
      <c r="MOL21" s="209"/>
      <c r="MOM21" s="209"/>
      <c r="MON21" s="209"/>
      <c r="MOO21" s="209"/>
      <c r="MOP21" s="209"/>
      <c r="MOQ21" s="209"/>
      <c r="MOR21" s="209"/>
      <c r="MOS21" s="209"/>
      <c r="MOT21" s="209"/>
      <c r="MOU21" s="209"/>
      <c r="MOV21" s="209"/>
      <c r="MOW21" s="209"/>
      <c r="MOX21" s="209"/>
      <c r="MOY21" s="209"/>
      <c r="MOZ21" s="209"/>
      <c r="MPA21" s="209"/>
      <c r="MPB21" s="209"/>
      <c r="MPC21" s="209"/>
      <c r="MPD21" s="209"/>
      <c r="MPE21" s="209"/>
      <c r="MPF21" s="209"/>
      <c r="MPG21" s="209"/>
      <c r="MPH21" s="209"/>
      <c r="MPI21" s="209"/>
      <c r="MPJ21" s="209"/>
      <c r="MPK21" s="209"/>
      <c r="MPL21" s="209"/>
      <c r="MPM21" s="209"/>
      <c r="MPN21" s="209"/>
      <c r="MPO21" s="209"/>
      <c r="MPP21" s="209"/>
      <c r="MPQ21" s="209"/>
      <c r="MPR21" s="209"/>
      <c r="MPS21" s="209"/>
      <c r="MPT21" s="209"/>
      <c r="MPU21" s="209"/>
      <c r="MPV21" s="209"/>
      <c r="MPW21" s="209"/>
      <c r="MPX21" s="209"/>
      <c r="MPY21" s="209"/>
      <c r="MPZ21" s="209"/>
      <c r="MQA21" s="209"/>
      <c r="MQB21" s="209"/>
      <c r="MQC21" s="209"/>
      <c r="MQD21" s="209"/>
      <c r="MQE21" s="209"/>
      <c r="MQF21" s="209"/>
      <c r="MQG21" s="209"/>
      <c r="MQH21" s="209"/>
      <c r="MQI21" s="209"/>
      <c r="MQJ21" s="209"/>
      <c r="MQK21" s="209"/>
      <c r="MQL21" s="209"/>
      <c r="MQM21" s="209"/>
      <c r="MQN21" s="209"/>
      <c r="MQO21" s="209"/>
      <c r="MQP21" s="209"/>
      <c r="MQQ21" s="209"/>
      <c r="MQR21" s="209"/>
      <c r="MQS21" s="209"/>
      <c r="MQT21" s="209"/>
      <c r="MQU21" s="209"/>
      <c r="MQV21" s="209"/>
      <c r="MQW21" s="209"/>
      <c r="MQX21" s="209"/>
      <c r="MQY21" s="209"/>
      <c r="MQZ21" s="209"/>
      <c r="MRA21" s="209"/>
      <c r="MRB21" s="209"/>
      <c r="MRC21" s="209"/>
      <c r="MRD21" s="209"/>
      <c r="MRE21" s="209"/>
      <c r="MRF21" s="209"/>
      <c r="MRG21" s="209"/>
      <c r="MRH21" s="209"/>
      <c r="MRI21" s="209"/>
      <c r="MRJ21" s="209"/>
      <c r="MRK21" s="209"/>
      <c r="MRL21" s="209"/>
      <c r="MRM21" s="209"/>
      <c r="MRN21" s="209"/>
      <c r="MRO21" s="209"/>
      <c r="MRP21" s="209"/>
      <c r="MRQ21" s="209"/>
      <c r="MRR21" s="209"/>
      <c r="MRS21" s="209"/>
      <c r="MRT21" s="209"/>
      <c r="MRU21" s="209"/>
      <c r="MRV21" s="209"/>
      <c r="MRW21" s="209"/>
      <c r="MRX21" s="209"/>
      <c r="MRY21" s="209"/>
      <c r="MRZ21" s="209"/>
      <c r="MSA21" s="209"/>
      <c r="MSB21" s="209"/>
      <c r="MSC21" s="209"/>
      <c r="MSD21" s="209"/>
      <c r="MSE21" s="209"/>
      <c r="MSF21" s="209"/>
      <c r="MSG21" s="209"/>
      <c r="MSH21" s="209"/>
      <c r="MSI21" s="209"/>
      <c r="MSJ21" s="209"/>
      <c r="MSK21" s="209"/>
      <c r="MSL21" s="209"/>
      <c r="MSM21" s="209"/>
      <c r="MSN21" s="209"/>
      <c r="MSO21" s="209"/>
      <c r="MSP21" s="209"/>
      <c r="MSQ21" s="209"/>
      <c r="MSR21" s="209"/>
      <c r="MSS21" s="209"/>
      <c r="MST21" s="209"/>
      <c r="MSU21" s="209"/>
      <c r="MSV21" s="209"/>
      <c r="MSW21" s="209"/>
      <c r="MSX21" s="209"/>
      <c r="MSY21" s="209"/>
      <c r="MSZ21" s="209"/>
      <c r="MTA21" s="209"/>
      <c r="MTB21" s="209"/>
      <c r="MTC21" s="209"/>
      <c r="MTD21" s="209"/>
      <c r="MTE21" s="209"/>
      <c r="MTF21" s="209"/>
      <c r="MTG21" s="209"/>
      <c r="MTH21" s="209"/>
      <c r="MTI21" s="209"/>
      <c r="MTJ21" s="209"/>
      <c r="MTK21" s="209"/>
      <c r="MTL21" s="209"/>
      <c r="MTM21" s="209"/>
      <c r="MTN21" s="209"/>
      <c r="MTO21" s="209"/>
      <c r="MTP21" s="209"/>
      <c r="MTQ21" s="209"/>
      <c r="MTR21" s="209"/>
      <c r="MTS21" s="209"/>
      <c r="MTT21" s="209"/>
      <c r="MTU21" s="209"/>
      <c r="MTV21" s="209"/>
      <c r="MTW21" s="209"/>
      <c r="MTX21" s="209"/>
      <c r="MTY21" s="209"/>
      <c r="MTZ21" s="209"/>
      <c r="MUA21" s="209"/>
      <c r="MUB21" s="209"/>
      <c r="MUC21" s="209"/>
      <c r="MUD21" s="209"/>
      <c r="MUE21" s="209"/>
      <c r="MUF21" s="209"/>
      <c r="MUG21" s="209"/>
      <c r="MUH21" s="209"/>
      <c r="MUI21" s="209"/>
      <c r="MUJ21" s="209"/>
      <c r="MUK21" s="209"/>
      <c r="MUL21" s="209"/>
      <c r="MUM21" s="209"/>
      <c r="MUN21" s="209"/>
      <c r="MUO21" s="209"/>
      <c r="MUP21" s="209"/>
      <c r="MUQ21" s="209"/>
      <c r="MUR21" s="209"/>
      <c r="MUS21" s="209"/>
      <c r="MUT21" s="209"/>
      <c r="MUU21" s="209"/>
      <c r="MUV21" s="209"/>
      <c r="MUW21" s="209"/>
      <c r="MUX21" s="209"/>
      <c r="MUY21" s="209"/>
      <c r="MUZ21" s="209"/>
      <c r="MVA21" s="209"/>
      <c r="MVB21" s="209"/>
      <c r="MVC21" s="209"/>
      <c r="MVD21" s="209"/>
      <c r="MVE21" s="209"/>
      <c r="MVF21" s="209"/>
      <c r="MVG21" s="209"/>
      <c r="MVH21" s="209"/>
      <c r="MVI21" s="209"/>
      <c r="MVJ21" s="209"/>
      <c r="MVK21" s="209"/>
      <c r="MVL21" s="209"/>
      <c r="MVM21" s="209"/>
      <c r="MVN21" s="209"/>
      <c r="MVO21" s="209"/>
      <c r="MVP21" s="209"/>
      <c r="MVQ21" s="209"/>
      <c r="MVR21" s="209"/>
      <c r="MVS21" s="209"/>
      <c r="MVT21" s="209"/>
      <c r="MVU21" s="209"/>
      <c r="MVV21" s="209"/>
      <c r="MVW21" s="209"/>
      <c r="MVX21" s="209"/>
      <c r="MVY21" s="209"/>
      <c r="MVZ21" s="209"/>
      <c r="MWA21" s="209"/>
      <c r="MWB21" s="209"/>
      <c r="MWC21" s="209"/>
      <c r="MWD21" s="209"/>
      <c r="MWE21" s="209"/>
      <c r="MWF21" s="209"/>
      <c r="MWG21" s="209"/>
      <c r="MWH21" s="209"/>
      <c r="MWI21" s="209"/>
      <c r="MWJ21" s="209"/>
      <c r="MWK21" s="209"/>
      <c r="MWL21" s="209"/>
      <c r="MWM21" s="209"/>
      <c r="MWN21" s="209"/>
      <c r="MWO21" s="209"/>
      <c r="MWP21" s="209"/>
      <c r="MWQ21" s="209"/>
      <c r="MWR21" s="209"/>
      <c r="MWS21" s="209"/>
      <c r="MWT21" s="209"/>
      <c r="MWU21" s="209"/>
      <c r="MWV21" s="209"/>
      <c r="MWW21" s="209"/>
      <c r="MWX21" s="209"/>
      <c r="MWY21" s="209"/>
      <c r="MWZ21" s="209"/>
      <c r="MXA21" s="209"/>
      <c r="MXB21" s="209"/>
      <c r="MXC21" s="209"/>
      <c r="MXD21" s="209"/>
      <c r="MXE21" s="209"/>
      <c r="MXF21" s="209"/>
      <c r="MXG21" s="209"/>
      <c r="MXH21" s="209"/>
      <c r="MXI21" s="209"/>
      <c r="MXJ21" s="209"/>
      <c r="MXK21" s="209"/>
      <c r="MXL21" s="209"/>
      <c r="MXM21" s="209"/>
      <c r="MXN21" s="209"/>
      <c r="MXO21" s="209"/>
      <c r="MXP21" s="209"/>
      <c r="MXQ21" s="209"/>
      <c r="MXR21" s="209"/>
      <c r="MXS21" s="209"/>
      <c r="MXT21" s="209"/>
      <c r="MXU21" s="209"/>
      <c r="MXV21" s="209"/>
      <c r="MXW21" s="209"/>
      <c r="MXX21" s="209"/>
      <c r="MXY21" s="209"/>
      <c r="MXZ21" s="209"/>
      <c r="MYA21" s="209"/>
      <c r="MYB21" s="209"/>
      <c r="MYC21" s="209"/>
      <c r="MYD21" s="209"/>
      <c r="MYE21" s="209"/>
      <c r="MYF21" s="209"/>
      <c r="MYG21" s="209"/>
      <c r="MYH21" s="209"/>
      <c r="MYI21" s="209"/>
      <c r="MYJ21" s="209"/>
      <c r="MYK21" s="209"/>
      <c r="MYL21" s="209"/>
      <c r="MYM21" s="209"/>
      <c r="MYN21" s="209"/>
      <c r="MYO21" s="209"/>
      <c r="MYP21" s="209"/>
      <c r="MYQ21" s="209"/>
      <c r="MYR21" s="209"/>
      <c r="MYS21" s="209"/>
      <c r="MYT21" s="209"/>
      <c r="MYU21" s="209"/>
      <c r="MYV21" s="209"/>
      <c r="MYW21" s="209"/>
      <c r="MYX21" s="209"/>
      <c r="MYY21" s="209"/>
      <c r="MYZ21" s="209"/>
      <c r="MZA21" s="209"/>
      <c r="MZB21" s="209"/>
      <c r="MZC21" s="209"/>
      <c r="MZD21" s="209"/>
      <c r="MZE21" s="209"/>
      <c r="MZF21" s="209"/>
      <c r="MZG21" s="209"/>
      <c r="MZH21" s="209"/>
      <c r="MZI21" s="209"/>
      <c r="MZJ21" s="209"/>
      <c r="MZK21" s="209"/>
      <c r="MZL21" s="209"/>
      <c r="MZM21" s="209"/>
      <c r="MZN21" s="209"/>
      <c r="MZO21" s="209"/>
      <c r="MZP21" s="209"/>
      <c r="MZQ21" s="209"/>
      <c r="MZR21" s="209"/>
      <c r="MZS21" s="209"/>
      <c r="MZT21" s="209"/>
      <c r="MZU21" s="209"/>
      <c r="MZV21" s="209"/>
      <c r="MZW21" s="209"/>
      <c r="MZX21" s="209"/>
      <c r="MZY21" s="209"/>
      <c r="MZZ21" s="209"/>
      <c r="NAA21" s="209"/>
      <c r="NAB21" s="209"/>
      <c r="NAC21" s="209"/>
      <c r="NAD21" s="209"/>
      <c r="NAE21" s="209"/>
      <c r="NAF21" s="209"/>
      <c r="NAG21" s="209"/>
      <c r="NAH21" s="209"/>
      <c r="NAI21" s="209"/>
      <c r="NAJ21" s="209"/>
      <c r="NAK21" s="209"/>
      <c r="NAL21" s="209"/>
      <c r="NAM21" s="209"/>
      <c r="NAN21" s="209"/>
      <c r="NAO21" s="209"/>
      <c r="NAP21" s="209"/>
      <c r="NAQ21" s="209"/>
      <c r="NAR21" s="209"/>
      <c r="NAS21" s="209"/>
      <c r="NAT21" s="209"/>
      <c r="NAU21" s="209"/>
      <c r="NAV21" s="209"/>
      <c r="NAW21" s="209"/>
      <c r="NAX21" s="209"/>
      <c r="NAY21" s="209"/>
      <c r="NAZ21" s="209"/>
      <c r="NBA21" s="209"/>
      <c r="NBB21" s="209"/>
      <c r="NBC21" s="209"/>
      <c r="NBD21" s="209"/>
      <c r="NBE21" s="209"/>
      <c r="NBF21" s="209"/>
      <c r="NBG21" s="209"/>
      <c r="NBH21" s="209"/>
      <c r="NBI21" s="209"/>
      <c r="NBJ21" s="209"/>
      <c r="NBK21" s="209"/>
      <c r="NBL21" s="209"/>
      <c r="NBM21" s="209"/>
      <c r="NBN21" s="209"/>
      <c r="NBO21" s="209"/>
      <c r="NBP21" s="209"/>
      <c r="NBQ21" s="209"/>
      <c r="NBR21" s="209"/>
      <c r="NBS21" s="209"/>
      <c r="NBT21" s="209"/>
      <c r="NBU21" s="209"/>
      <c r="NBV21" s="209"/>
      <c r="NBW21" s="209"/>
      <c r="NBX21" s="209"/>
      <c r="NBY21" s="209"/>
      <c r="NBZ21" s="209"/>
      <c r="NCA21" s="209"/>
      <c r="NCB21" s="209"/>
      <c r="NCC21" s="209"/>
      <c r="NCD21" s="209"/>
      <c r="NCE21" s="209"/>
      <c r="NCF21" s="209"/>
      <c r="NCG21" s="209"/>
      <c r="NCH21" s="209"/>
      <c r="NCI21" s="209"/>
      <c r="NCJ21" s="209"/>
      <c r="NCK21" s="209"/>
      <c r="NCL21" s="209"/>
      <c r="NCM21" s="209"/>
      <c r="NCN21" s="209"/>
      <c r="NCO21" s="209"/>
      <c r="NCP21" s="209"/>
      <c r="NCQ21" s="209"/>
      <c r="NCR21" s="209"/>
      <c r="NCS21" s="209"/>
      <c r="NCT21" s="209"/>
      <c r="NCU21" s="209"/>
      <c r="NCV21" s="209"/>
      <c r="NCW21" s="209"/>
      <c r="NCX21" s="209"/>
      <c r="NCY21" s="209"/>
      <c r="NCZ21" s="209"/>
      <c r="NDA21" s="209"/>
      <c r="NDB21" s="209"/>
      <c r="NDC21" s="209"/>
      <c r="NDD21" s="209"/>
      <c r="NDE21" s="209"/>
      <c r="NDF21" s="209"/>
      <c r="NDG21" s="209"/>
      <c r="NDH21" s="209"/>
      <c r="NDI21" s="209"/>
      <c r="NDJ21" s="209"/>
      <c r="NDK21" s="209"/>
      <c r="NDL21" s="209"/>
      <c r="NDM21" s="209"/>
      <c r="NDN21" s="209"/>
      <c r="NDO21" s="209"/>
      <c r="NDP21" s="209"/>
      <c r="NDQ21" s="209"/>
      <c r="NDR21" s="209"/>
      <c r="NDS21" s="209"/>
      <c r="NDT21" s="209"/>
      <c r="NDU21" s="209"/>
      <c r="NDV21" s="209"/>
      <c r="NDW21" s="209"/>
      <c r="NDX21" s="209"/>
      <c r="NDY21" s="209"/>
      <c r="NDZ21" s="209"/>
      <c r="NEA21" s="209"/>
      <c r="NEB21" s="209"/>
      <c r="NEC21" s="209"/>
      <c r="NED21" s="209"/>
      <c r="NEE21" s="209"/>
      <c r="NEF21" s="209"/>
      <c r="NEG21" s="209"/>
      <c r="NEH21" s="209"/>
      <c r="NEI21" s="209"/>
      <c r="NEJ21" s="209"/>
      <c r="NEK21" s="209"/>
      <c r="NEL21" s="209"/>
      <c r="NEM21" s="209"/>
      <c r="NEN21" s="209"/>
      <c r="NEO21" s="209"/>
      <c r="NEP21" s="209"/>
      <c r="NEQ21" s="209"/>
      <c r="NER21" s="209"/>
      <c r="NES21" s="209"/>
      <c r="NET21" s="209"/>
      <c r="NEU21" s="209"/>
      <c r="NEV21" s="209"/>
      <c r="NEW21" s="209"/>
      <c r="NEX21" s="209"/>
      <c r="NEY21" s="209"/>
      <c r="NEZ21" s="209"/>
      <c r="NFA21" s="209"/>
      <c r="NFB21" s="209"/>
      <c r="NFC21" s="209"/>
      <c r="NFD21" s="209"/>
      <c r="NFE21" s="209"/>
      <c r="NFF21" s="209"/>
      <c r="NFG21" s="209"/>
      <c r="NFH21" s="209"/>
      <c r="NFI21" s="209"/>
      <c r="NFJ21" s="209"/>
      <c r="NFK21" s="209"/>
      <c r="NFL21" s="209"/>
      <c r="NFM21" s="209"/>
      <c r="NFN21" s="209"/>
      <c r="NFO21" s="209"/>
      <c r="NFP21" s="209"/>
      <c r="NFQ21" s="209"/>
      <c r="NFR21" s="209"/>
      <c r="NFS21" s="209"/>
      <c r="NFT21" s="209"/>
      <c r="NFU21" s="209"/>
      <c r="NFV21" s="209"/>
      <c r="NFW21" s="209"/>
      <c r="NFX21" s="209"/>
      <c r="NFY21" s="209"/>
      <c r="NFZ21" s="209"/>
      <c r="NGA21" s="209"/>
      <c r="NGB21" s="209"/>
      <c r="NGC21" s="209"/>
      <c r="NGD21" s="209"/>
      <c r="NGE21" s="209"/>
      <c r="NGF21" s="209"/>
      <c r="NGG21" s="209"/>
      <c r="NGH21" s="209"/>
      <c r="NGI21" s="209"/>
      <c r="NGJ21" s="209"/>
      <c r="NGK21" s="209"/>
      <c r="NGL21" s="209"/>
      <c r="NGM21" s="209"/>
      <c r="NGN21" s="209"/>
      <c r="NGO21" s="209"/>
      <c r="NGP21" s="209"/>
      <c r="NGQ21" s="209"/>
      <c r="NGR21" s="209"/>
      <c r="NGS21" s="209"/>
      <c r="NGT21" s="209"/>
      <c r="NGU21" s="209"/>
      <c r="NGV21" s="209"/>
      <c r="NGW21" s="209"/>
      <c r="NGX21" s="209"/>
      <c r="NGY21" s="209"/>
      <c r="NGZ21" s="209"/>
      <c r="NHA21" s="209"/>
      <c r="NHB21" s="209"/>
      <c r="NHC21" s="209"/>
      <c r="NHD21" s="209"/>
      <c r="NHE21" s="209"/>
      <c r="NHF21" s="209"/>
      <c r="NHG21" s="209"/>
      <c r="NHH21" s="209"/>
      <c r="NHI21" s="209"/>
      <c r="NHJ21" s="209"/>
      <c r="NHK21" s="209"/>
      <c r="NHL21" s="209"/>
      <c r="NHM21" s="209"/>
      <c r="NHN21" s="209"/>
      <c r="NHO21" s="209"/>
      <c r="NHP21" s="209"/>
      <c r="NHQ21" s="209"/>
      <c r="NHR21" s="209"/>
      <c r="NHS21" s="209"/>
      <c r="NHT21" s="209"/>
      <c r="NHU21" s="209"/>
      <c r="NHV21" s="209"/>
      <c r="NHW21" s="209"/>
      <c r="NHX21" s="209"/>
      <c r="NHY21" s="209"/>
      <c r="NHZ21" s="209"/>
      <c r="NIA21" s="209"/>
      <c r="NIB21" s="209"/>
      <c r="NIC21" s="209"/>
      <c r="NID21" s="209"/>
      <c r="NIE21" s="209"/>
      <c r="NIF21" s="209"/>
      <c r="NIG21" s="209"/>
      <c r="NIH21" s="209"/>
      <c r="NII21" s="209"/>
      <c r="NIJ21" s="209"/>
      <c r="NIK21" s="209"/>
      <c r="NIL21" s="209"/>
      <c r="NIM21" s="209"/>
      <c r="NIN21" s="209"/>
      <c r="NIO21" s="209"/>
      <c r="NIP21" s="209"/>
      <c r="NIQ21" s="209"/>
      <c r="NIR21" s="209"/>
      <c r="NIS21" s="209"/>
      <c r="NIT21" s="209"/>
      <c r="NIU21" s="209"/>
      <c r="NIV21" s="209"/>
      <c r="NIW21" s="209"/>
      <c r="NIX21" s="209"/>
      <c r="NIY21" s="209"/>
      <c r="NIZ21" s="209"/>
      <c r="NJA21" s="209"/>
      <c r="NJB21" s="209"/>
      <c r="NJC21" s="209"/>
      <c r="NJD21" s="209"/>
      <c r="NJE21" s="209"/>
      <c r="NJF21" s="209"/>
      <c r="NJG21" s="209"/>
      <c r="NJH21" s="209"/>
      <c r="NJI21" s="209"/>
      <c r="NJJ21" s="209"/>
      <c r="NJK21" s="209"/>
      <c r="NJL21" s="209"/>
      <c r="NJM21" s="209"/>
      <c r="NJN21" s="209"/>
      <c r="NJO21" s="209"/>
      <c r="NJP21" s="209"/>
      <c r="NJQ21" s="209"/>
      <c r="NJR21" s="209"/>
      <c r="NJS21" s="209"/>
      <c r="NJT21" s="209"/>
      <c r="NJU21" s="209"/>
      <c r="NJV21" s="209"/>
      <c r="NJW21" s="209"/>
      <c r="NJX21" s="209"/>
      <c r="NJY21" s="209"/>
      <c r="NJZ21" s="209"/>
      <c r="NKA21" s="209"/>
      <c r="NKB21" s="209"/>
      <c r="NKC21" s="209"/>
      <c r="NKD21" s="209"/>
      <c r="NKE21" s="209"/>
      <c r="NKF21" s="209"/>
      <c r="NKG21" s="209"/>
      <c r="NKH21" s="209"/>
      <c r="NKI21" s="209"/>
      <c r="NKJ21" s="209"/>
      <c r="NKK21" s="209"/>
      <c r="NKL21" s="209"/>
      <c r="NKM21" s="209"/>
      <c r="NKN21" s="209"/>
      <c r="NKO21" s="209"/>
      <c r="NKP21" s="209"/>
      <c r="NKQ21" s="209"/>
      <c r="NKR21" s="209"/>
      <c r="NKS21" s="209"/>
      <c r="NKT21" s="209"/>
      <c r="NKU21" s="209"/>
      <c r="NKV21" s="209"/>
      <c r="NKW21" s="209"/>
      <c r="NKX21" s="209"/>
      <c r="NKY21" s="209"/>
      <c r="NKZ21" s="209"/>
      <c r="NLA21" s="209"/>
      <c r="NLB21" s="209"/>
      <c r="NLC21" s="209"/>
      <c r="NLD21" s="209"/>
      <c r="NLE21" s="209"/>
      <c r="NLF21" s="209"/>
      <c r="NLG21" s="209"/>
      <c r="NLH21" s="209"/>
      <c r="NLI21" s="209"/>
      <c r="NLJ21" s="209"/>
      <c r="NLK21" s="209"/>
      <c r="NLL21" s="209"/>
      <c r="NLM21" s="209"/>
      <c r="NLN21" s="209"/>
      <c r="NLO21" s="209"/>
      <c r="NLP21" s="209"/>
      <c r="NLQ21" s="209"/>
      <c r="NLR21" s="209"/>
      <c r="NLS21" s="209"/>
      <c r="NLT21" s="209"/>
      <c r="NLU21" s="209"/>
      <c r="NLV21" s="209"/>
      <c r="NLW21" s="209"/>
      <c r="NLX21" s="209"/>
      <c r="NLY21" s="209"/>
      <c r="NLZ21" s="209"/>
      <c r="NMA21" s="209"/>
      <c r="NMB21" s="209"/>
      <c r="NMC21" s="209"/>
      <c r="NMD21" s="209"/>
      <c r="NME21" s="209"/>
      <c r="NMF21" s="209"/>
      <c r="NMG21" s="209"/>
      <c r="NMH21" s="209"/>
      <c r="NMI21" s="209"/>
      <c r="NMJ21" s="209"/>
      <c r="NMK21" s="209"/>
      <c r="NML21" s="209"/>
      <c r="NMM21" s="209"/>
      <c r="NMN21" s="209"/>
      <c r="NMO21" s="209"/>
      <c r="NMP21" s="209"/>
      <c r="NMQ21" s="209"/>
      <c r="NMR21" s="209"/>
      <c r="NMS21" s="209"/>
      <c r="NMT21" s="209"/>
      <c r="NMU21" s="209"/>
      <c r="NMV21" s="209"/>
      <c r="NMW21" s="209"/>
      <c r="NMX21" s="209"/>
      <c r="NMY21" s="209"/>
      <c r="NMZ21" s="209"/>
      <c r="NNA21" s="209"/>
      <c r="NNB21" s="209"/>
      <c r="NNC21" s="209"/>
      <c r="NND21" s="209"/>
      <c r="NNE21" s="209"/>
      <c r="NNF21" s="209"/>
      <c r="NNG21" s="209"/>
      <c r="NNH21" s="209"/>
      <c r="NNI21" s="209"/>
      <c r="NNJ21" s="209"/>
      <c r="NNK21" s="209"/>
      <c r="NNL21" s="209"/>
      <c r="NNM21" s="209"/>
      <c r="NNN21" s="209"/>
      <c r="NNO21" s="209"/>
      <c r="NNP21" s="209"/>
      <c r="NNQ21" s="209"/>
      <c r="NNR21" s="209"/>
      <c r="NNS21" s="209"/>
      <c r="NNT21" s="209"/>
      <c r="NNU21" s="209"/>
      <c r="NNV21" s="209"/>
      <c r="NNW21" s="209"/>
      <c r="NNX21" s="209"/>
      <c r="NNY21" s="209"/>
      <c r="NNZ21" s="209"/>
      <c r="NOA21" s="209"/>
      <c r="NOB21" s="209"/>
      <c r="NOC21" s="209"/>
      <c r="NOD21" s="209"/>
      <c r="NOE21" s="209"/>
      <c r="NOF21" s="209"/>
      <c r="NOG21" s="209"/>
      <c r="NOH21" s="209"/>
      <c r="NOI21" s="209"/>
      <c r="NOJ21" s="209"/>
      <c r="NOK21" s="209"/>
      <c r="NOL21" s="209"/>
      <c r="NOM21" s="209"/>
      <c r="NON21" s="209"/>
      <c r="NOO21" s="209"/>
      <c r="NOP21" s="209"/>
      <c r="NOQ21" s="209"/>
      <c r="NOR21" s="209"/>
      <c r="NOS21" s="209"/>
      <c r="NOT21" s="209"/>
      <c r="NOU21" s="209"/>
      <c r="NOV21" s="209"/>
      <c r="NOW21" s="209"/>
      <c r="NOX21" s="209"/>
      <c r="NOY21" s="209"/>
      <c r="NOZ21" s="209"/>
      <c r="NPA21" s="209"/>
      <c r="NPB21" s="209"/>
      <c r="NPC21" s="209"/>
      <c r="NPD21" s="209"/>
      <c r="NPE21" s="209"/>
      <c r="NPF21" s="209"/>
      <c r="NPG21" s="209"/>
      <c r="NPH21" s="209"/>
      <c r="NPI21" s="209"/>
      <c r="NPJ21" s="209"/>
      <c r="NPK21" s="209"/>
      <c r="NPL21" s="209"/>
      <c r="NPM21" s="209"/>
      <c r="NPN21" s="209"/>
      <c r="NPO21" s="209"/>
      <c r="NPP21" s="209"/>
      <c r="NPQ21" s="209"/>
      <c r="NPR21" s="209"/>
      <c r="NPS21" s="209"/>
      <c r="NPT21" s="209"/>
      <c r="NPU21" s="209"/>
      <c r="NPV21" s="209"/>
      <c r="NPW21" s="209"/>
      <c r="NPX21" s="209"/>
      <c r="NPY21" s="209"/>
      <c r="NPZ21" s="209"/>
      <c r="NQA21" s="209"/>
      <c r="NQB21" s="209"/>
      <c r="NQC21" s="209"/>
      <c r="NQD21" s="209"/>
      <c r="NQE21" s="209"/>
      <c r="NQF21" s="209"/>
      <c r="NQG21" s="209"/>
      <c r="NQH21" s="209"/>
      <c r="NQI21" s="209"/>
      <c r="NQJ21" s="209"/>
      <c r="NQK21" s="209"/>
      <c r="NQL21" s="209"/>
      <c r="NQM21" s="209"/>
      <c r="NQN21" s="209"/>
      <c r="NQO21" s="209"/>
      <c r="NQP21" s="209"/>
      <c r="NQQ21" s="209"/>
      <c r="NQR21" s="209"/>
      <c r="NQS21" s="209"/>
      <c r="NQT21" s="209"/>
      <c r="NQU21" s="209"/>
      <c r="NQV21" s="209"/>
      <c r="NQW21" s="209"/>
      <c r="NQX21" s="209"/>
      <c r="NQY21" s="209"/>
      <c r="NQZ21" s="209"/>
      <c r="NRA21" s="209"/>
      <c r="NRB21" s="209"/>
      <c r="NRC21" s="209"/>
      <c r="NRD21" s="209"/>
      <c r="NRE21" s="209"/>
      <c r="NRF21" s="209"/>
      <c r="NRG21" s="209"/>
      <c r="NRH21" s="209"/>
      <c r="NRI21" s="209"/>
      <c r="NRJ21" s="209"/>
      <c r="NRK21" s="209"/>
      <c r="NRL21" s="209"/>
      <c r="NRM21" s="209"/>
      <c r="NRN21" s="209"/>
      <c r="NRO21" s="209"/>
      <c r="NRP21" s="209"/>
      <c r="NRQ21" s="209"/>
      <c r="NRR21" s="209"/>
      <c r="NRS21" s="209"/>
      <c r="NRT21" s="209"/>
      <c r="NRU21" s="209"/>
      <c r="NRV21" s="209"/>
      <c r="NRW21" s="209"/>
      <c r="NRX21" s="209"/>
      <c r="NRY21" s="209"/>
      <c r="NRZ21" s="209"/>
      <c r="NSA21" s="209"/>
      <c r="NSB21" s="209"/>
      <c r="NSC21" s="209"/>
      <c r="NSD21" s="209"/>
      <c r="NSE21" s="209"/>
      <c r="NSF21" s="209"/>
      <c r="NSG21" s="209"/>
      <c r="NSH21" s="209"/>
      <c r="NSI21" s="209"/>
      <c r="NSJ21" s="209"/>
      <c r="NSK21" s="209"/>
      <c r="NSL21" s="209"/>
      <c r="NSM21" s="209"/>
      <c r="NSN21" s="209"/>
      <c r="NSO21" s="209"/>
      <c r="NSP21" s="209"/>
      <c r="NSQ21" s="209"/>
      <c r="NSR21" s="209"/>
      <c r="NSS21" s="209"/>
      <c r="NST21" s="209"/>
      <c r="NSU21" s="209"/>
      <c r="NSV21" s="209"/>
      <c r="NSW21" s="209"/>
      <c r="NSX21" s="209"/>
      <c r="NSY21" s="209"/>
      <c r="NSZ21" s="209"/>
      <c r="NTA21" s="209"/>
      <c r="NTB21" s="209"/>
      <c r="NTC21" s="209"/>
      <c r="NTD21" s="209"/>
      <c r="NTE21" s="209"/>
      <c r="NTF21" s="209"/>
      <c r="NTG21" s="209"/>
      <c r="NTH21" s="209"/>
      <c r="NTI21" s="209"/>
      <c r="NTJ21" s="209"/>
      <c r="NTK21" s="209"/>
      <c r="NTL21" s="209"/>
      <c r="NTM21" s="209"/>
      <c r="NTN21" s="209"/>
      <c r="NTO21" s="209"/>
      <c r="NTP21" s="209"/>
      <c r="NTQ21" s="209"/>
      <c r="NTR21" s="209"/>
      <c r="NTS21" s="209"/>
      <c r="NTT21" s="209"/>
      <c r="NTU21" s="209"/>
      <c r="NTV21" s="209"/>
      <c r="NTW21" s="209"/>
      <c r="NTX21" s="209"/>
      <c r="NTY21" s="209"/>
      <c r="NTZ21" s="209"/>
      <c r="NUA21" s="209"/>
      <c r="NUB21" s="209"/>
      <c r="NUC21" s="209"/>
      <c r="NUD21" s="209"/>
      <c r="NUE21" s="209"/>
      <c r="NUF21" s="209"/>
      <c r="NUG21" s="209"/>
      <c r="NUH21" s="209"/>
      <c r="NUI21" s="209"/>
      <c r="NUJ21" s="209"/>
      <c r="NUK21" s="209"/>
      <c r="NUL21" s="209"/>
      <c r="NUM21" s="209"/>
      <c r="NUN21" s="209"/>
      <c r="NUO21" s="209"/>
      <c r="NUP21" s="209"/>
      <c r="NUQ21" s="209"/>
      <c r="NUR21" s="209"/>
      <c r="NUS21" s="209"/>
      <c r="NUT21" s="209"/>
      <c r="NUU21" s="209"/>
      <c r="NUV21" s="209"/>
      <c r="NUW21" s="209"/>
      <c r="NUX21" s="209"/>
      <c r="NUY21" s="209"/>
      <c r="NUZ21" s="209"/>
      <c r="NVA21" s="209"/>
      <c r="NVB21" s="209"/>
      <c r="NVC21" s="209"/>
      <c r="NVD21" s="209"/>
      <c r="NVE21" s="209"/>
      <c r="NVF21" s="209"/>
      <c r="NVG21" s="209"/>
      <c r="NVH21" s="209"/>
      <c r="NVI21" s="209"/>
      <c r="NVJ21" s="209"/>
      <c r="NVK21" s="209"/>
      <c r="NVL21" s="209"/>
      <c r="NVM21" s="209"/>
      <c r="NVN21" s="209"/>
      <c r="NVO21" s="209"/>
      <c r="NVP21" s="209"/>
      <c r="NVQ21" s="209"/>
      <c r="NVR21" s="209"/>
      <c r="NVS21" s="209"/>
      <c r="NVT21" s="209"/>
      <c r="NVU21" s="209"/>
      <c r="NVV21" s="209"/>
      <c r="NVW21" s="209"/>
      <c r="NVX21" s="209"/>
      <c r="NVY21" s="209"/>
      <c r="NVZ21" s="209"/>
      <c r="NWA21" s="209"/>
      <c r="NWB21" s="209"/>
      <c r="NWC21" s="209"/>
      <c r="NWD21" s="209"/>
      <c r="NWE21" s="209"/>
      <c r="NWF21" s="209"/>
      <c r="NWG21" s="209"/>
      <c r="NWH21" s="209"/>
      <c r="NWI21" s="209"/>
      <c r="NWJ21" s="209"/>
      <c r="NWK21" s="209"/>
      <c r="NWL21" s="209"/>
      <c r="NWM21" s="209"/>
      <c r="NWN21" s="209"/>
      <c r="NWO21" s="209"/>
      <c r="NWP21" s="209"/>
      <c r="NWQ21" s="209"/>
      <c r="NWR21" s="209"/>
      <c r="NWS21" s="209"/>
      <c r="NWT21" s="209"/>
      <c r="NWU21" s="209"/>
      <c r="NWV21" s="209"/>
      <c r="NWW21" s="209"/>
      <c r="NWX21" s="209"/>
      <c r="NWY21" s="209"/>
      <c r="NWZ21" s="209"/>
      <c r="NXA21" s="209"/>
      <c r="NXB21" s="209"/>
      <c r="NXC21" s="209"/>
      <c r="NXD21" s="209"/>
      <c r="NXE21" s="209"/>
      <c r="NXF21" s="209"/>
      <c r="NXG21" s="209"/>
      <c r="NXH21" s="209"/>
      <c r="NXI21" s="209"/>
      <c r="NXJ21" s="209"/>
      <c r="NXK21" s="209"/>
      <c r="NXL21" s="209"/>
      <c r="NXM21" s="209"/>
      <c r="NXN21" s="209"/>
      <c r="NXO21" s="209"/>
      <c r="NXP21" s="209"/>
      <c r="NXQ21" s="209"/>
      <c r="NXR21" s="209"/>
      <c r="NXS21" s="209"/>
      <c r="NXT21" s="209"/>
      <c r="NXU21" s="209"/>
      <c r="NXV21" s="209"/>
      <c r="NXW21" s="209"/>
      <c r="NXX21" s="209"/>
      <c r="NXY21" s="209"/>
      <c r="NXZ21" s="209"/>
      <c r="NYA21" s="209"/>
      <c r="NYB21" s="209"/>
      <c r="NYC21" s="209"/>
      <c r="NYD21" s="209"/>
      <c r="NYE21" s="209"/>
      <c r="NYF21" s="209"/>
      <c r="NYG21" s="209"/>
      <c r="NYH21" s="209"/>
      <c r="NYI21" s="209"/>
      <c r="NYJ21" s="209"/>
      <c r="NYK21" s="209"/>
      <c r="NYL21" s="209"/>
      <c r="NYM21" s="209"/>
      <c r="NYN21" s="209"/>
      <c r="NYO21" s="209"/>
      <c r="NYP21" s="209"/>
      <c r="NYQ21" s="209"/>
      <c r="NYR21" s="209"/>
      <c r="NYS21" s="209"/>
      <c r="NYT21" s="209"/>
      <c r="NYU21" s="209"/>
      <c r="NYV21" s="209"/>
      <c r="NYW21" s="209"/>
      <c r="NYX21" s="209"/>
      <c r="NYY21" s="209"/>
      <c r="NYZ21" s="209"/>
      <c r="NZA21" s="209"/>
      <c r="NZB21" s="209"/>
      <c r="NZC21" s="209"/>
      <c r="NZD21" s="209"/>
      <c r="NZE21" s="209"/>
      <c r="NZF21" s="209"/>
      <c r="NZG21" s="209"/>
      <c r="NZH21" s="209"/>
      <c r="NZI21" s="209"/>
      <c r="NZJ21" s="209"/>
      <c r="NZK21" s="209"/>
      <c r="NZL21" s="209"/>
      <c r="NZM21" s="209"/>
      <c r="NZN21" s="209"/>
      <c r="NZO21" s="209"/>
      <c r="NZP21" s="209"/>
      <c r="NZQ21" s="209"/>
      <c r="NZR21" s="209"/>
      <c r="NZS21" s="209"/>
      <c r="NZT21" s="209"/>
      <c r="NZU21" s="209"/>
      <c r="NZV21" s="209"/>
      <c r="NZW21" s="209"/>
      <c r="NZX21" s="209"/>
      <c r="NZY21" s="209"/>
      <c r="NZZ21" s="209"/>
      <c r="OAA21" s="209"/>
      <c r="OAB21" s="209"/>
      <c r="OAC21" s="209"/>
      <c r="OAD21" s="209"/>
      <c r="OAE21" s="209"/>
      <c r="OAF21" s="209"/>
      <c r="OAG21" s="209"/>
      <c r="OAH21" s="209"/>
      <c r="OAI21" s="209"/>
      <c r="OAJ21" s="209"/>
      <c r="OAK21" s="209"/>
      <c r="OAL21" s="209"/>
      <c r="OAM21" s="209"/>
      <c r="OAN21" s="209"/>
      <c r="OAO21" s="209"/>
      <c r="OAP21" s="209"/>
      <c r="OAQ21" s="209"/>
      <c r="OAR21" s="209"/>
      <c r="OAS21" s="209"/>
      <c r="OAT21" s="209"/>
      <c r="OAU21" s="209"/>
      <c r="OAV21" s="209"/>
      <c r="OAW21" s="209"/>
      <c r="OAX21" s="209"/>
      <c r="OAY21" s="209"/>
      <c r="OAZ21" s="209"/>
      <c r="OBA21" s="209"/>
      <c r="OBB21" s="209"/>
      <c r="OBC21" s="209"/>
      <c r="OBD21" s="209"/>
      <c r="OBE21" s="209"/>
      <c r="OBF21" s="209"/>
      <c r="OBG21" s="209"/>
      <c r="OBH21" s="209"/>
      <c r="OBI21" s="209"/>
      <c r="OBJ21" s="209"/>
      <c r="OBK21" s="209"/>
      <c r="OBL21" s="209"/>
      <c r="OBM21" s="209"/>
      <c r="OBN21" s="209"/>
      <c r="OBO21" s="209"/>
      <c r="OBP21" s="209"/>
      <c r="OBQ21" s="209"/>
      <c r="OBR21" s="209"/>
      <c r="OBS21" s="209"/>
      <c r="OBT21" s="209"/>
      <c r="OBU21" s="209"/>
      <c r="OBV21" s="209"/>
      <c r="OBW21" s="209"/>
      <c r="OBX21" s="209"/>
      <c r="OBY21" s="209"/>
      <c r="OBZ21" s="209"/>
      <c r="OCA21" s="209"/>
      <c r="OCB21" s="209"/>
      <c r="OCC21" s="209"/>
      <c r="OCD21" s="209"/>
      <c r="OCE21" s="209"/>
      <c r="OCF21" s="209"/>
      <c r="OCG21" s="209"/>
      <c r="OCH21" s="209"/>
      <c r="OCI21" s="209"/>
      <c r="OCJ21" s="209"/>
      <c r="OCK21" s="209"/>
      <c r="OCL21" s="209"/>
      <c r="OCM21" s="209"/>
      <c r="OCN21" s="209"/>
      <c r="OCO21" s="209"/>
      <c r="OCP21" s="209"/>
      <c r="OCQ21" s="209"/>
      <c r="OCR21" s="209"/>
      <c r="OCS21" s="209"/>
      <c r="OCT21" s="209"/>
      <c r="OCU21" s="209"/>
      <c r="OCV21" s="209"/>
      <c r="OCW21" s="209"/>
      <c r="OCX21" s="209"/>
      <c r="OCY21" s="209"/>
      <c r="OCZ21" s="209"/>
      <c r="ODA21" s="209"/>
      <c r="ODB21" s="209"/>
      <c r="ODC21" s="209"/>
      <c r="ODD21" s="209"/>
      <c r="ODE21" s="209"/>
      <c r="ODF21" s="209"/>
      <c r="ODG21" s="209"/>
      <c r="ODH21" s="209"/>
      <c r="ODI21" s="209"/>
      <c r="ODJ21" s="209"/>
      <c r="ODK21" s="209"/>
      <c r="ODL21" s="209"/>
      <c r="ODM21" s="209"/>
      <c r="ODN21" s="209"/>
      <c r="ODO21" s="209"/>
      <c r="ODP21" s="209"/>
      <c r="ODQ21" s="209"/>
      <c r="ODR21" s="209"/>
      <c r="ODS21" s="209"/>
      <c r="ODT21" s="209"/>
      <c r="ODU21" s="209"/>
      <c r="ODV21" s="209"/>
      <c r="ODW21" s="209"/>
      <c r="ODX21" s="209"/>
      <c r="ODY21" s="209"/>
      <c r="ODZ21" s="209"/>
      <c r="OEA21" s="209"/>
      <c r="OEB21" s="209"/>
      <c r="OEC21" s="209"/>
      <c r="OED21" s="209"/>
      <c r="OEE21" s="209"/>
      <c r="OEF21" s="209"/>
      <c r="OEG21" s="209"/>
      <c r="OEH21" s="209"/>
      <c r="OEI21" s="209"/>
      <c r="OEJ21" s="209"/>
      <c r="OEK21" s="209"/>
      <c r="OEL21" s="209"/>
      <c r="OEM21" s="209"/>
      <c r="OEN21" s="209"/>
      <c r="OEO21" s="209"/>
      <c r="OEP21" s="209"/>
      <c r="OEQ21" s="209"/>
      <c r="OER21" s="209"/>
      <c r="OES21" s="209"/>
      <c r="OET21" s="209"/>
      <c r="OEU21" s="209"/>
      <c r="OEV21" s="209"/>
      <c r="OEW21" s="209"/>
      <c r="OEX21" s="209"/>
      <c r="OEY21" s="209"/>
      <c r="OEZ21" s="209"/>
      <c r="OFA21" s="209"/>
      <c r="OFB21" s="209"/>
      <c r="OFC21" s="209"/>
      <c r="OFD21" s="209"/>
      <c r="OFE21" s="209"/>
      <c r="OFF21" s="209"/>
      <c r="OFG21" s="209"/>
      <c r="OFH21" s="209"/>
      <c r="OFI21" s="209"/>
      <c r="OFJ21" s="209"/>
      <c r="OFK21" s="209"/>
      <c r="OFL21" s="209"/>
      <c r="OFM21" s="209"/>
      <c r="OFN21" s="209"/>
      <c r="OFO21" s="209"/>
      <c r="OFP21" s="209"/>
      <c r="OFQ21" s="209"/>
      <c r="OFR21" s="209"/>
      <c r="OFS21" s="209"/>
      <c r="OFT21" s="209"/>
      <c r="OFU21" s="209"/>
      <c r="OFV21" s="209"/>
      <c r="OFW21" s="209"/>
      <c r="OFX21" s="209"/>
      <c r="OFY21" s="209"/>
      <c r="OFZ21" s="209"/>
      <c r="OGA21" s="209"/>
      <c r="OGB21" s="209"/>
      <c r="OGC21" s="209"/>
      <c r="OGD21" s="209"/>
      <c r="OGE21" s="209"/>
      <c r="OGF21" s="209"/>
      <c r="OGG21" s="209"/>
      <c r="OGH21" s="209"/>
      <c r="OGI21" s="209"/>
      <c r="OGJ21" s="209"/>
      <c r="OGK21" s="209"/>
      <c r="OGL21" s="209"/>
      <c r="OGM21" s="209"/>
      <c r="OGN21" s="209"/>
      <c r="OGO21" s="209"/>
      <c r="OGP21" s="209"/>
      <c r="OGQ21" s="209"/>
      <c r="OGR21" s="209"/>
      <c r="OGS21" s="209"/>
      <c r="OGT21" s="209"/>
      <c r="OGU21" s="209"/>
      <c r="OGV21" s="209"/>
      <c r="OGW21" s="209"/>
      <c r="OGX21" s="209"/>
      <c r="OGY21" s="209"/>
      <c r="OGZ21" s="209"/>
      <c r="OHA21" s="209"/>
      <c r="OHB21" s="209"/>
      <c r="OHC21" s="209"/>
      <c r="OHD21" s="209"/>
      <c r="OHE21" s="209"/>
      <c r="OHF21" s="209"/>
      <c r="OHG21" s="209"/>
      <c r="OHH21" s="209"/>
      <c r="OHI21" s="209"/>
      <c r="OHJ21" s="209"/>
      <c r="OHK21" s="209"/>
      <c r="OHL21" s="209"/>
      <c r="OHM21" s="209"/>
      <c r="OHN21" s="209"/>
      <c r="OHO21" s="209"/>
      <c r="OHP21" s="209"/>
      <c r="OHQ21" s="209"/>
      <c r="OHR21" s="209"/>
      <c r="OHS21" s="209"/>
      <c r="OHT21" s="209"/>
      <c r="OHU21" s="209"/>
      <c r="OHV21" s="209"/>
      <c r="OHW21" s="209"/>
      <c r="OHX21" s="209"/>
      <c r="OHY21" s="209"/>
      <c r="OHZ21" s="209"/>
      <c r="OIA21" s="209"/>
      <c r="OIB21" s="209"/>
      <c r="OIC21" s="209"/>
      <c r="OID21" s="209"/>
      <c r="OIE21" s="209"/>
      <c r="OIF21" s="209"/>
      <c r="OIG21" s="209"/>
      <c r="OIH21" s="209"/>
      <c r="OII21" s="209"/>
      <c r="OIJ21" s="209"/>
      <c r="OIK21" s="209"/>
      <c r="OIL21" s="209"/>
      <c r="OIM21" s="209"/>
      <c r="OIN21" s="209"/>
      <c r="OIO21" s="209"/>
      <c r="OIP21" s="209"/>
      <c r="OIQ21" s="209"/>
      <c r="OIR21" s="209"/>
      <c r="OIS21" s="209"/>
      <c r="OIT21" s="209"/>
      <c r="OIU21" s="209"/>
      <c r="OIV21" s="209"/>
      <c r="OIW21" s="209"/>
      <c r="OIX21" s="209"/>
      <c r="OIY21" s="209"/>
      <c r="OIZ21" s="209"/>
      <c r="OJA21" s="209"/>
      <c r="OJB21" s="209"/>
      <c r="OJC21" s="209"/>
      <c r="OJD21" s="209"/>
      <c r="OJE21" s="209"/>
      <c r="OJF21" s="209"/>
      <c r="OJG21" s="209"/>
      <c r="OJH21" s="209"/>
      <c r="OJI21" s="209"/>
      <c r="OJJ21" s="209"/>
      <c r="OJK21" s="209"/>
      <c r="OJL21" s="209"/>
      <c r="OJM21" s="209"/>
      <c r="OJN21" s="209"/>
      <c r="OJO21" s="209"/>
      <c r="OJP21" s="209"/>
      <c r="OJQ21" s="209"/>
      <c r="OJR21" s="209"/>
      <c r="OJS21" s="209"/>
      <c r="OJT21" s="209"/>
      <c r="OJU21" s="209"/>
      <c r="OJV21" s="209"/>
      <c r="OJW21" s="209"/>
      <c r="OJX21" s="209"/>
      <c r="OJY21" s="209"/>
      <c r="OJZ21" s="209"/>
      <c r="OKA21" s="209"/>
      <c r="OKB21" s="209"/>
      <c r="OKC21" s="209"/>
      <c r="OKD21" s="209"/>
      <c r="OKE21" s="209"/>
      <c r="OKF21" s="209"/>
      <c r="OKG21" s="209"/>
      <c r="OKH21" s="209"/>
      <c r="OKI21" s="209"/>
      <c r="OKJ21" s="209"/>
      <c r="OKK21" s="209"/>
      <c r="OKL21" s="209"/>
      <c r="OKM21" s="209"/>
      <c r="OKN21" s="209"/>
      <c r="OKO21" s="209"/>
      <c r="OKP21" s="209"/>
      <c r="OKQ21" s="209"/>
      <c r="OKR21" s="209"/>
      <c r="OKS21" s="209"/>
      <c r="OKT21" s="209"/>
      <c r="OKU21" s="209"/>
      <c r="OKV21" s="209"/>
      <c r="OKW21" s="209"/>
      <c r="OKX21" s="209"/>
      <c r="OKY21" s="209"/>
      <c r="OKZ21" s="209"/>
      <c r="OLA21" s="209"/>
      <c r="OLB21" s="209"/>
      <c r="OLC21" s="209"/>
      <c r="OLD21" s="209"/>
      <c r="OLE21" s="209"/>
      <c r="OLF21" s="209"/>
      <c r="OLG21" s="209"/>
      <c r="OLH21" s="209"/>
      <c r="OLI21" s="209"/>
      <c r="OLJ21" s="209"/>
      <c r="OLK21" s="209"/>
      <c r="OLL21" s="209"/>
      <c r="OLM21" s="209"/>
      <c r="OLN21" s="209"/>
      <c r="OLO21" s="209"/>
      <c r="OLP21" s="209"/>
      <c r="OLQ21" s="209"/>
      <c r="OLR21" s="209"/>
      <c r="OLS21" s="209"/>
      <c r="OLT21" s="209"/>
      <c r="OLU21" s="209"/>
      <c r="OLV21" s="209"/>
      <c r="OLW21" s="209"/>
      <c r="OLX21" s="209"/>
      <c r="OLY21" s="209"/>
      <c r="OLZ21" s="209"/>
      <c r="OMA21" s="209"/>
      <c r="OMB21" s="209"/>
      <c r="OMC21" s="209"/>
      <c r="OMD21" s="209"/>
      <c r="OME21" s="209"/>
      <c r="OMF21" s="209"/>
      <c r="OMG21" s="209"/>
      <c r="OMH21" s="209"/>
      <c r="OMI21" s="209"/>
      <c r="OMJ21" s="209"/>
      <c r="OMK21" s="209"/>
      <c r="OML21" s="209"/>
      <c r="OMM21" s="209"/>
      <c r="OMN21" s="209"/>
      <c r="OMO21" s="209"/>
      <c r="OMP21" s="209"/>
      <c r="OMQ21" s="209"/>
      <c r="OMR21" s="209"/>
      <c r="OMS21" s="209"/>
      <c r="OMT21" s="209"/>
      <c r="OMU21" s="209"/>
      <c r="OMV21" s="209"/>
      <c r="OMW21" s="209"/>
      <c r="OMX21" s="209"/>
      <c r="OMY21" s="209"/>
      <c r="OMZ21" s="209"/>
      <c r="ONA21" s="209"/>
      <c r="ONB21" s="209"/>
      <c r="ONC21" s="209"/>
      <c r="OND21" s="209"/>
      <c r="ONE21" s="209"/>
      <c r="ONF21" s="209"/>
      <c r="ONG21" s="209"/>
      <c r="ONH21" s="209"/>
      <c r="ONI21" s="209"/>
      <c r="ONJ21" s="209"/>
      <c r="ONK21" s="209"/>
      <c r="ONL21" s="209"/>
      <c r="ONM21" s="209"/>
      <c r="ONN21" s="209"/>
      <c r="ONO21" s="209"/>
      <c r="ONP21" s="209"/>
      <c r="ONQ21" s="209"/>
      <c r="ONR21" s="209"/>
      <c r="ONS21" s="209"/>
      <c r="ONT21" s="209"/>
      <c r="ONU21" s="209"/>
      <c r="ONV21" s="209"/>
      <c r="ONW21" s="209"/>
      <c r="ONX21" s="209"/>
      <c r="ONY21" s="209"/>
      <c r="ONZ21" s="209"/>
      <c r="OOA21" s="209"/>
      <c r="OOB21" s="209"/>
      <c r="OOC21" s="209"/>
      <c r="OOD21" s="209"/>
      <c r="OOE21" s="209"/>
      <c r="OOF21" s="209"/>
      <c r="OOG21" s="209"/>
      <c r="OOH21" s="209"/>
      <c r="OOI21" s="209"/>
      <c r="OOJ21" s="209"/>
      <c r="OOK21" s="209"/>
      <c r="OOL21" s="209"/>
      <c r="OOM21" s="209"/>
      <c r="OON21" s="209"/>
      <c r="OOO21" s="209"/>
      <c r="OOP21" s="209"/>
      <c r="OOQ21" s="209"/>
      <c r="OOR21" s="209"/>
      <c r="OOS21" s="209"/>
      <c r="OOT21" s="209"/>
      <c r="OOU21" s="209"/>
      <c r="OOV21" s="209"/>
      <c r="OOW21" s="209"/>
      <c r="OOX21" s="209"/>
      <c r="OOY21" s="209"/>
      <c r="OOZ21" s="209"/>
      <c r="OPA21" s="209"/>
      <c r="OPB21" s="209"/>
      <c r="OPC21" s="209"/>
      <c r="OPD21" s="209"/>
      <c r="OPE21" s="209"/>
      <c r="OPF21" s="209"/>
      <c r="OPG21" s="209"/>
      <c r="OPH21" s="209"/>
      <c r="OPI21" s="209"/>
      <c r="OPJ21" s="209"/>
      <c r="OPK21" s="209"/>
      <c r="OPL21" s="209"/>
      <c r="OPM21" s="209"/>
      <c r="OPN21" s="209"/>
      <c r="OPO21" s="209"/>
      <c r="OPP21" s="209"/>
      <c r="OPQ21" s="209"/>
      <c r="OPR21" s="209"/>
      <c r="OPS21" s="209"/>
      <c r="OPT21" s="209"/>
      <c r="OPU21" s="209"/>
      <c r="OPV21" s="209"/>
      <c r="OPW21" s="209"/>
      <c r="OPX21" s="209"/>
      <c r="OPY21" s="209"/>
      <c r="OPZ21" s="209"/>
      <c r="OQA21" s="209"/>
      <c r="OQB21" s="209"/>
      <c r="OQC21" s="209"/>
      <c r="OQD21" s="209"/>
      <c r="OQE21" s="209"/>
      <c r="OQF21" s="209"/>
      <c r="OQG21" s="209"/>
      <c r="OQH21" s="209"/>
      <c r="OQI21" s="209"/>
      <c r="OQJ21" s="209"/>
      <c r="OQK21" s="209"/>
      <c r="OQL21" s="209"/>
      <c r="OQM21" s="209"/>
      <c r="OQN21" s="209"/>
      <c r="OQO21" s="209"/>
      <c r="OQP21" s="209"/>
      <c r="OQQ21" s="209"/>
      <c r="OQR21" s="209"/>
      <c r="OQS21" s="209"/>
      <c r="OQT21" s="209"/>
      <c r="OQU21" s="209"/>
      <c r="OQV21" s="209"/>
      <c r="OQW21" s="209"/>
      <c r="OQX21" s="209"/>
      <c r="OQY21" s="209"/>
      <c r="OQZ21" s="209"/>
      <c r="ORA21" s="209"/>
      <c r="ORB21" s="209"/>
      <c r="ORC21" s="209"/>
      <c r="ORD21" s="209"/>
      <c r="ORE21" s="209"/>
      <c r="ORF21" s="209"/>
      <c r="ORG21" s="209"/>
      <c r="ORH21" s="209"/>
      <c r="ORI21" s="209"/>
      <c r="ORJ21" s="209"/>
      <c r="ORK21" s="209"/>
      <c r="ORL21" s="209"/>
      <c r="ORM21" s="209"/>
      <c r="ORN21" s="209"/>
      <c r="ORO21" s="209"/>
      <c r="ORP21" s="209"/>
      <c r="ORQ21" s="209"/>
      <c r="ORR21" s="209"/>
      <c r="ORS21" s="209"/>
      <c r="ORT21" s="209"/>
      <c r="ORU21" s="209"/>
      <c r="ORV21" s="209"/>
      <c r="ORW21" s="209"/>
      <c r="ORX21" s="209"/>
      <c r="ORY21" s="209"/>
      <c r="ORZ21" s="209"/>
      <c r="OSA21" s="209"/>
      <c r="OSB21" s="209"/>
      <c r="OSC21" s="209"/>
      <c r="OSD21" s="209"/>
      <c r="OSE21" s="209"/>
      <c r="OSF21" s="209"/>
      <c r="OSG21" s="209"/>
      <c r="OSH21" s="209"/>
      <c r="OSI21" s="209"/>
      <c r="OSJ21" s="209"/>
      <c r="OSK21" s="209"/>
      <c r="OSL21" s="209"/>
      <c r="OSM21" s="209"/>
      <c r="OSN21" s="209"/>
      <c r="OSO21" s="209"/>
      <c r="OSP21" s="209"/>
      <c r="OSQ21" s="209"/>
      <c r="OSR21" s="209"/>
      <c r="OSS21" s="209"/>
      <c r="OST21" s="209"/>
      <c r="OSU21" s="209"/>
      <c r="OSV21" s="209"/>
      <c r="OSW21" s="209"/>
      <c r="OSX21" s="209"/>
      <c r="OSY21" s="209"/>
      <c r="OSZ21" s="209"/>
      <c r="OTA21" s="209"/>
      <c r="OTB21" s="209"/>
      <c r="OTC21" s="209"/>
      <c r="OTD21" s="209"/>
      <c r="OTE21" s="209"/>
      <c r="OTF21" s="209"/>
      <c r="OTG21" s="209"/>
      <c r="OTH21" s="209"/>
      <c r="OTI21" s="209"/>
      <c r="OTJ21" s="209"/>
      <c r="OTK21" s="209"/>
      <c r="OTL21" s="209"/>
      <c r="OTM21" s="209"/>
      <c r="OTN21" s="209"/>
      <c r="OTO21" s="209"/>
      <c r="OTP21" s="209"/>
      <c r="OTQ21" s="209"/>
      <c r="OTR21" s="209"/>
      <c r="OTS21" s="209"/>
      <c r="OTT21" s="209"/>
      <c r="OTU21" s="209"/>
      <c r="OTV21" s="209"/>
      <c r="OTW21" s="209"/>
      <c r="OTX21" s="209"/>
      <c r="OTY21" s="209"/>
      <c r="OTZ21" s="209"/>
      <c r="OUA21" s="209"/>
      <c r="OUB21" s="209"/>
      <c r="OUC21" s="209"/>
      <c r="OUD21" s="209"/>
      <c r="OUE21" s="209"/>
      <c r="OUF21" s="209"/>
      <c r="OUG21" s="209"/>
      <c r="OUH21" s="209"/>
      <c r="OUI21" s="209"/>
      <c r="OUJ21" s="209"/>
      <c r="OUK21" s="209"/>
      <c r="OUL21" s="209"/>
      <c r="OUM21" s="209"/>
      <c r="OUN21" s="209"/>
      <c r="OUO21" s="209"/>
      <c r="OUP21" s="209"/>
      <c r="OUQ21" s="209"/>
      <c r="OUR21" s="209"/>
      <c r="OUS21" s="209"/>
      <c r="OUT21" s="209"/>
      <c r="OUU21" s="209"/>
      <c r="OUV21" s="209"/>
      <c r="OUW21" s="209"/>
      <c r="OUX21" s="209"/>
      <c r="OUY21" s="209"/>
      <c r="OUZ21" s="209"/>
      <c r="OVA21" s="209"/>
      <c r="OVB21" s="209"/>
      <c r="OVC21" s="209"/>
      <c r="OVD21" s="209"/>
      <c r="OVE21" s="209"/>
      <c r="OVF21" s="209"/>
      <c r="OVG21" s="209"/>
      <c r="OVH21" s="209"/>
      <c r="OVI21" s="209"/>
      <c r="OVJ21" s="209"/>
      <c r="OVK21" s="209"/>
      <c r="OVL21" s="209"/>
      <c r="OVM21" s="209"/>
      <c r="OVN21" s="209"/>
      <c r="OVO21" s="209"/>
      <c r="OVP21" s="209"/>
      <c r="OVQ21" s="209"/>
      <c r="OVR21" s="209"/>
      <c r="OVS21" s="209"/>
      <c r="OVT21" s="209"/>
      <c r="OVU21" s="209"/>
      <c r="OVV21" s="209"/>
      <c r="OVW21" s="209"/>
      <c r="OVX21" s="209"/>
      <c r="OVY21" s="209"/>
      <c r="OVZ21" s="209"/>
      <c r="OWA21" s="209"/>
      <c r="OWB21" s="209"/>
      <c r="OWC21" s="209"/>
      <c r="OWD21" s="209"/>
      <c r="OWE21" s="209"/>
      <c r="OWF21" s="209"/>
      <c r="OWG21" s="209"/>
      <c r="OWH21" s="209"/>
      <c r="OWI21" s="209"/>
      <c r="OWJ21" s="209"/>
      <c r="OWK21" s="209"/>
      <c r="OWL21" s="209"/>
      <c r="OWM21" s="209"/>
      <c r="OWN21" s="209"/>
      <c r="OWO21" s="209"/>
      <c r="OWP21" s="209"/>
      <c r="OWQ21" s="209"/>
      <c r="OWR21" s="209"/>
      <c r="OWS21" s="209"/>
      <c r="OWT21" s="209"/>
      <c r="OWU21" s="209"/>
      <c r="OWV21" s="209"/>
      <c r="OWW21" s="209"/>
      <c r="OWX21" s="209"/>
      <c r="OWY21" s="209"/>
      <c r="OWZ21" s="209"/>
      <c r="OXA21" s="209"/>
      <c r="OXB21" s="209"/>
      <c r="OXC21" s="209"/>
      <c r="OXD21" s="209"/>
      <c r="OXE21" s="209"/>
      <c r="OXF21" s="209"/>
      <c r="OXG21" s="209"/>
      <c r="OXH21" s="209"/>
      <c r="OXI21" s="209"/>
      <c r="OXJ21" s="209"/>
      <c r="OXK21" s="209"/>
      <c r="OXL21" s="209"/>
      <c r="OXM21" s="209"/>
      <c r="OXN21" s="209"/>
      <c r="OXO21" s="209"/>
      <c r="OXP21" s="209"/>
      <c r="OXQ21" s="209"/>
      <c r="OXR21" s="209"/>
      <c r="OXS21" s="209"/>
      <c r="OXT21" s="209"/>
      <c r="OXU21" s="209"/>
      <c r="OXV21" s="209"/>
      <c r="OXW21" s="209"/>
      <c r="OXX21" s="209"/>
      <c r="OXY21" s="209"/>
      <c r="OXZ21" s="209"/>
      <c r="OYA21" s="209"/>
      <c r="OYB21" s="209"/>
      <c r="OYC21" s="209"/>
      <c r="OYD21" s="209"/>
      <c r="OYE21" s="209"/>
      <c r="OYF21" s="209"/>
      <c r="OYG21" s="209"/>
      <c r="OYH21" s="209"/>
      <c r="OYI21" s="209"/>
      <c r="OYJ21" s="209"/>
      <c r="OYK21" s="209"/>
      <c r="OYL21" s="209"/>
      <c r="OYM21" s="209"/>
      <c r="OYN21" s="209"/>
      <c r="OYO21" s="209"/>
      <c r="OYP21" s="209"/>
      <c r="OYQ21" s="209"/>
      <c r="OYR21" s="209"/>
      <c r="OYS21" s="209"/>
      <c r="OYT21" s="209"/>
      <c r="OYU21" s="209"/>
      <c r="OYV21" s="209"/>
      <c r="OYW21" s="209"/>
      <c r="OYX21" s="209"/>
      <c r="OYY21" s="209"/>
      <c r="OYZ21" s="209"/>
      <c r="OZA21" s="209"/>
      <c r="OZB21" s="209"/>
      <c r="OZC21" s="209"/>
      <c r="OZD21" s="209"/>
      <c r="OZE21" s="209"/>
      <c r="OZF21" s="209"/>
      <c r="OZG21" s="209"/>
      <c r="OZH21" s="209"/>
      <c r="OZI21" s="209"/>
      <c r="OZJ21" s="209"/>
      <c r="OZK21" s="209"/>
      <c r="OZL21" s="209"/>
      <c r="OZM21" s="209"/>
      <c r="OZN21" s="209"/>
      <c r="OZO21" s="209"/>
      <c r="OZP21" s="209"/>
      <c r="OZQ21" s="209"/>
      <c r="OZR21" s="209"/>
      <c r="OZS21" s="209"/>
      <c r="OZT21" s="209"/>
      <c r="OZU21" s="209"/>
      <c r="OZV21" s="209"/>
      <c r="OZW21" s="209"/>
      <c r="OZX21" s="209"/>
      <c r="OZY21" s="209"/>
      <c r="OZZ21" s="209"/>
      <c r="PAA21" s="209"/>
      <c r="PAB21" s="209"/>
      <c r="PAC21" s="209"/>
      <c r="PAD21" s="209"/>
      <c r="PAE21" s="209"/>
      <c r="PAF21" s="209"/>
      <c r="PAG21" s="209"/>
      <c r="PAH21" s="209"/>
      <c r="PAI21" s="209"/>
      <c r="PAJ21" s="209"/>
      <c r="PAK21" s="209"/>
      <c r="PAL21" s="209"/>
      <c r="PAM21" s="209"/>
      <c r="PAN21" s="209"/>
      <c r="PAO21" s="209"/>
      <c r="PAP21" s="209"/>
      <c r="PAQ21" s="209"/>
      <c r="PAR21" s="209"/>
      <c r="PAS21" s="209"/>
      <c r="PAT21" s="209"/>
      <c r="PAU21" s="209"/>
      <c r="PAV21" s="209"/>
      <c r="PAW21" s="209"/>
      <c r="PAX21" s="209"/>
      <c r="PAY21" s="209"/>
      <c r="PAZ21" s="209"/>
      <c r="PBA21" s="209"/>
      <c r="PBB21" s="209"/>
      <c r="PBC21" s="209"/>
      <c r="PBD21" s="209"/>
      <c r="PBE21" s="209"/>
      <c r="PBF21" s="209"/>
      <c r="PBG21" s="209"/>
      <c r="PBH21" s="209"/>
      <c r="PBI21" s="209"/>
      <c r="PBJ21" s="209"/>
      <c r="PBK21" s="209"/>
      <c r="PBL21" s="209"/>
      <c r="PBM21" s="209"/>
      <c r="PBN21" s="209"/>
      <c r="PBO21" s="209"/>
      <c r="PBP21" s="209"/>
      <c r="PBQ21" s="209"/>
      <c r="PBR21" s="209"/>
      <c r="PBS21" s="209"/>
      <c r="PBT21" s="209"/>
      <c r="PBU21" s="209"/>
      <c r="PBV21" s="209"/>
      <c r="PBW21" s="209"/>
      <c r="PBX21" s="209"/>
      <c r="PBY21" s="209"/>
      <c r="PBZ21" s="209"/>
      <c r="PCA21" s="209"/>
      <c r="PCB21" s="209"/>
      <c r="PCC21" s="209"/>
      <c r="PCD21" s="209"/>
      <c r="PCE21" s="209"/>
      <c r="PCF21" s="209"/>
      <c r="PCG21" s="209"/>
      <c r="PCH21" s="209"/>
      <c r="PCI21" s="209"/>
      <c r="PCJ21" s="209"/>
      <c r="PCK21" s="209"/>
      <c r="PCL21" s="209"/>
      <c r="PCM21" s="209"/>
      <c r="PCN21" s="209"/>
      <c r="PCO21" s="209"/>
      <c r="PCP21" s="209"/>
      <c r="PCQ21" s="209"/>
      <c r="PCR21" s="209"/>
      <c r="PCS21" s="209"/>
      <c r="PCT21" s="209"/>
      <c r="PCU21" s="209"/>
      <c r="PCV21" s="209"/>
      <c r="PCW21" s="209"/>
      <c r="PCX21" s="209"/>
      <c r="PCY21" s="209"/>
      <c r="PCZ21" s="209"/>
      <c r="PDA21" s="209"/>
      <c r="PDB21" s="209"/>
      <c r="PDC21" s="209"/>
      <c r="PDD21" s="209"/>
      <c r="PDE21" s="209"/>
      <c r="PDF21" s="209"/>
      <c r="PDG21" s="209"/>
      <c r="PDH21" s="209"/>
      <c r="PDI21" s="209"/>
      <c r="PDJ21" s="209"/>
      <c r="PDK21" s="209"/>
      <c r="PDL21" s="209"/>
      <c r="PDM21" s="209"/>
      <c r="PDN21" s="209"/>
      <c r="PDO21" s="209"/>
      <c r="PDP21" s="209"/>
      <c r="PDQ21" s="209"/>
      <c r="PDR21" s="209"/>
      <c r="PDS21" s="209"/>
      <c r="PDT21" s="209"/>
      <c r="PDU21" s="209"/>
      <c r="PDV21" s="209"/>
      <c r="PDW21" s="209"/>
      <c r="PDX21" s="209"/>
      <c r="PDY21" s="209"/>
      <c r="PDZ21" s="209"/>
      <c r="PEA21" s="209"/>
      <c r="PEB21" s="209"/>
      <c r="PEC21" s="209"/>
      <c r="PED21" s="209"/>
      <c r="PEE21" s="209"/>
      <c r="PEF21" s="209"/>
      <c r="PEG21" s="209"/>
      <c r="PEH21" s="209"/>
      <c r="PEI21" s="209"/>
      <c r="PEJ21" s="209"/>
      <c r="PEK21" s="209"/>
      <c r="PEL21" s="209"/>
      <c r="PEM21" s="209"/>
      <c r="PEN21" s="209"/>
      <c r="PEO21" s="209"/>
      <c r="PEP21" s="209"/>
      <c r="PEQ21" s="209"/>
      <c r="PER21" s="209"/>
      <c r="PES21" s="209"/>
      <c r="PET21" s="209"/>
      <c r="PEU21" s="209"/>
      <c r="PEV21" s="209"/>
      <c r="PEW21" s="209"/>
      <c r="PEX21" s="209"/>
      <c r="PEY21" s="209"/>
      <c r="PEZ21" s="209"/>
      <c r="PFA21" s="209"/>
      <c r="PFB21" s="209"/>
      <c r="PFC21" s="209"/>
      <c r="PFD21" s="209"/>
      <c r="PFE21" s="209"/>
      <c r="PFF21" s="209"/>
      <c r="PFG21" s="209"/>
      <c r="PFH21" s="209"/>
      <c r="PFI21" s="209"/>
      <c r="PFJ21" s="209"/>
      <c r="PFK21" s="209"/>
      <c r="PFL21" s="209"/>
      <c r="PFM21" s="209"/>
      <c r="PFN21" s="209"/>
      <c r="PFO21" s="209"/>
      <c r="PFP21" s="209"/>
      <c r="PFQ21" s="209"/>
      <c r="PFR21" s="209"/>
      <c r="PFS21" s="209"/>
      <c r="PFT21" s="209"/>
      <c r="PFU21" s="209"/>
      <c r="PFV21" s="209"/>
      <c r="PFW21" s="209"/>
      <c r="PFX21" s="209"/>
      <c r="PFY21" s="209"/>
      <c r="PFZ21" s="209"/>
      <c r="PGA21" s="209"/>
      <c r="PGB21" s="209"/>
      <c r="PGC21" s="209"/>
      <c r="PGD21" s="209"/>
      <c r="PGE21" s="209"/>
      <c r="PGF21" s="209"/>
      <c r="PGG21" s="209"/>
      <c r="PGH21" s="209"/>
      <c r="PGI21" s="209"/>
      <c r="PGJ21" s="209"/>
      <c r="PGK21" s="209"/>
      <c r="PGL21" s="209"/>
      <c r="PGM21" s="209"/>
      <c r="PGN21" s="209"/>
      <c r="PGO21" s="209"/>
      <c r="PGP21" s="209"/>
      <c r="PGQ21" s="209"/>
      <c r="PGR21" s="209"/>
      <c r="PGS21" s="209"/>
      <c r="PGT21" s="209"/>
      <c r="PGU21" s="209"/>
      <c r="PGV21" s="209"/>
      <c r="PGW21" s="209"/>
      <c r="PGX21" s="209"/>
      <c r="PGY21" s="209"/>
      <c r="PGZ21" s="209"/>
      <c r="PHA21" s="209"/>
      <c r="PHB21" s="209"/>
      <c r="PHC21" s="209"/>
      <c r="PHD21" s="209"/>
      <c r="PHE21" s="209"/>
      <c r="PHF21" s="209"/>
      <c r="PHG21" s="209"/>
      <c r="PHH21" s="209"/>
      <c r="PHI21" s="209"/>
      <c r="PHJ21" s="209"/>
      <c r="PHK21" s="209"/>
      <c r="PHL21" s="209"/>
      <c r="PHM21" s="209"/>
      <c r="PHN21" s="209"/>
      <c r="PHO21" s="209"/>
      <c r="PHP21" s="209"/>
      <c r="PHQ21" s="209"/>
      <c r="PHR21" s="209"/>
      <c r="PHS21" s="209"/>
      <c r="PHT21" s="209"/>
      <c r="PHU21" s="209"/>
      <c r="PHV21" s="209"/>
      <c r="PHW21" s="209"/>
      <c r="PHX21" s="209"/>
      <c r="PHY21" s="209"/>
      <c r="PHZ21" s="209"/>
      <c r="PIA21" s="209"/>
      <c r="PIB21" s="209"/>
      <c r="PIC21" s="209"/>
      <c r="PID21" s="209"/>
      <c r="PIE21" s="209"/>
      <c r="PIF21" s="209"/>
      <c r="PIG21" s="209"/>
      <c r="PIH21" s="209"/>
      <c r="PII21" s="209"/>
      <c r="PIJ21" s="209"/>
      <c r="PIK21" s="209"/>
      <c r="PIL21" s="209"/>
      <c r="PIM21" s="209"/>
      <c r="PIN21" s="209"/>
      <c r="PIO21" s="209"/>
      <c r="PIP21" s="209"/>
      <c r="PIQ21" s="209"/>
      <c r="PIR21" s="209"/>
      <c r="PIS21" s="209"/>
      <c r="PIT21" s="209"/>
      <c r="PIU21" s="209"/>
      <c r="PIV21" s="209"/>
      <c r="PIW21" s="209"/>
      <c r="PIX21" s="209"/>
      <c r="PIY21" s="209"/>
      <c r="PIZ21" s="209"/>
      <c r="PJA21" s="209"/>
      <c r="PJB21" s="209"/>
      <c r="PJC21" s="209"/>
      <c r="PJD21" s="209"/>
      <c r="PJE21" s="209"/>
      <c r="PJF21" s="209"/>
      <c r="PJG21" s="209"/>
      <c r="PJH21" s="209"/>
      <c r="PJI21" s="209"/>
      <c r="PJJ21" s="209"/>
      <c r="PJK21" s="209"/>
      <c r="PJL21" s="209"/>
      <c r="PJM21" s="209"/>
      <c r="PJN21" s="209"/>
      <c r="PJO21" s="209"/>
      <c r="PJP21" s="209"/>
      <c r="PJQ21" s="209"/>
      <c r="PJR21" s="209"/>
      <c r="PJS21" s="209"/>
      <c r="PJT21" s="209"/>
      <c r="PJU21" s="209"/>
      <c r="PJV21" s="209"/>
      <c r="PJW21" s="209"/>
      <c r="PJX21" s="209"/>
      <c r="PJY21" s="209"/>
      <c r="PJZ21" s="209"/>
      <c r="PKA21" s="209"/>
      <c r="PKB21" s="209"/>
      <c r="PKC21" s="209"/>
      <c r="PKD21" s="209"/>
      <c r="PKE21" s="209"/>
      <c r="PKF21" s="209"/>
      <c r="PKG21" s="209"/>
      <c r="PKH21" s="209"/>
      <c r="PKI21" s="209"/>
      <c r="PKJ21" s="209"/>
      <c r="PKK21" s="209"/>
      <c r="PKL21" s="209"/>
      <c r="PKM21" s="209"/>
      <c r="PKN21" s="209"/>
      <c r="PKO21" s="209"/>
      <c r="PKP21" s="209"/>
      <c r="PKQ21" s="209"/>
      <c r="PKR21" s="209"/>
      <c r="PKS21" s="209"/>
      <c r="PKT21" s="209"/>
      <c r="PKU21" s="209"/>
      <c r="PKV21" s="209"/>
      <c r="PKW21" s="209"/>
      <c r="PKX21" s="209"/>
      <c r="PKY21" s="209"/>
      <c r="PKZ21" s="209"/>
      <c r="PLA21" s="209"/>
      <c r="PLB21" s="209"/>
      <c r="PLC21" s="209"/>
      <c r="PLD21" s="209"/>
      <c r="PLE21" s="209"/>
      <c r="PLF21" s="209"/>
      <c r="PLG21" s="209"/>
      <c r="PLH21" s="209"/>
      <c r="PLI21" s="209"/>
      <c r="PLJ21" s="209"/>
      <c r="PLK21" s="209"/>
      <c r="PLL21" s="209"/>
      <c r="PLM21" s="209"/>
      <c r="PLN21" s="209"/>
      <c r="PLO21" s="209"/>
      <c r="PLP21" s="209"/>
      <c r="PLQ21" s="209"/>
      <c r="PLR21" s="209"/>
      <c r="PLS21" s="209"/>
      <c r="PLT21" s="209"/>
      <c r="PLU21" s="209"/>
      <c r="PLV21" s="209"/>
      <c r="PLW21" s="209"/>
      <c r="PLX21" s="209"/>
      <c r="PLY21" s="209"/>
      <c r="PLZ21" s="209"/>
      <c r="PMA21" s="209"/>
      <c r="PMB21" s="209"/>
      <c r="PMC21" s="209"/>
      <c r="PMD21" s="209"/>
      <c r="PME21" s="209"/>
      <c r="PMF21" s="209"/>
      <c r="PMG21" s="209"/>
      <c r="PMH21" s="209"/>
      <c r="PMI21" s="209"/>
      <c r="PMJ21" s="209"/>
      <c r="PMK21" s="209"/>
      <c r="PML21" s="209"/>
      <c r="PMM21" s="209"/>
      <c r="PMN21" s="209"/>
      <c r="PMO21" s="209"/>
      <c r="PMP21" s="209"/>
      <c r="PMQ21" s="209"/>
      <c r="PMR21" s="209"/>
      <c r="PMS21" s="209"/>
      <c r="PMT21" s="209"/>
      <c r="PMU21" s="209"/>
      <c r="PMV21" s="209"/>
      <c r="PMW21" s="209"/>
      <c r="PMX21" s="209"/>
      <c r="PMY21" s="209"/>
      <c r="PMZ21" s="209"/>
      <c r="PNA21" s="209"/>
      <c r="PNB21" s="209"/>
      <c r="PNC21" s="209"/>
      <c r="PND21" s="209"/>
      <c r="PNE21" s="209"/>
      <c r="PNF21" s="209"/>
      <c r="PNG21" s="209"/>
      <c r="PNH21" s="209"/>
      <c r="PNI21" s="209"/>
      <c r="PNJ21" s="209"/>
      <c r="PNK21" s="209"/>
      <c r="PNL21" s="209"/>
      <c r="PNM21" s="209"/>
      <c r="PNN21" s="209"/>
      <c r="PNO21" s="209"/>
      <c r="PNP21" s="209"/>
      <c r="PNQ21" s="209"/>
      <c r="PNR21" s="209"/>
      <c r="PNS21" s="209"/>
      <c r="PNT21" s="209"/>
      <c r="PNU21" s="209"/>
      <c r="PNV21" s="209"/>
      <c r="PNW21" s="209"/>
      <c r="PNX21" s="209"/>
      <c r="PNY21" s="209"/>
      <c r="PNZ21" s="209"/>
      <c r="POA21" s="209"/>
      <c r="POB21" s="209"/>
      <c r="POC21" s="209"/>
      <c r="POD21" s="209"/>
      <c r="POE21" s="209"/>
      <c r="POF21" s="209"/>
      <c r="POG21" s="209"/>
      <c r="POH21" s="209"/>
      <c r="POI21" s="209"/>
      <c r="POJ21" s="209"/>
      <c r="POK21" s="209"/>
      <c r="POL21" s="209"/>
      <c r="POM21" s="209"/>
      <c r="PON21" s="209"/>
      <c r="POO21" s="209"/>
      <c r="POP21" s="209"/>
      <c r="POQ21" s="209"/>
      <c r="POR21" s="209"/>
      <c r="POS21" s="209"/>
      <c r="POT21" s="209"/>
      <c r="POU21" s="209"/>
      <c r="POV21" s="209"/>
      <c r="POW21" s="209"/>
      <c r="POX21" s="209"/>
      <c r="POY21" s="209"/>
      <c r="POZ21" s="209"/>
      <c r="PPA21" s="209"/>
      <c r="PPB21" s="209"/>
      <c r="PPC21" s="209"/>
      <c r="PPD21" s="209"/>
      <c r="PPE21" s="209"/>
      <c r="PPF21" s="209"/>
      <c r="PPG21" s="209"/>
      <c r="PPH21" s="209"/>
      <c r="PPI21" s="209"/>
      <c r="PPJ21" s="209"/>
      <c r="PPK21" s="209"/>
      <c r="PPL21" s="209"/>
      <c r="PPM21" s="209"/>
      <c r="PPN21" s="209"/>
      <c r="PPO21" s="209"/>
      <c r="PPP21" s="209"/>
      <c r="PPQ21" s="209"/>
      <c r="PPR21" s="209"/>
      <c r="PPS21" s="209"/>
      <c r="PPT21" s="209"/>
      <c r="PPU21" s="209"/>
      <c r="PPV21" s="209"/>
      <c r="PPW21" s="209"/>
      <c r="PPX21" s="209"/>
      <c r="PPY21" s="209"/>
      <c r="PPZ21" s="209"/>
      <c r="PQA21" s="209"/>
      <c r="PQB21" s="209"/>
      <c r="PQC21" s="209"/>
      <c r="PQD21" s="209"/>
      <c r="PQE21" s="209"/>
      <c r="PQF21" s="209"/>
      <c r="PQG21" s="209"/>
      <c r="PQH21" s="209"/>
      <c r="PQI21" s="209"/>
      <c r="PQJ21" s="209"/>
      <c r="PQK21" s="209"/>
      <c r="PQL21" s="209"/>
      <c r="PQM21" s="209"/>
      <c r="PQN21" s="209"/>
      <c r="PQO21" s="209"/>
      <c r="PQP21" s="209"/>
      <c r="PQQ21" s="209"/>
      <c r="PQR21" s="209"/>
      <c r="PQS21" s="209"/>
      <c r="PQT21" s="209"/>
      <c r="PQU21" s="209"/>
      <c r="PQV21" s="209"/>
      <c r="PQW21" s="209"/>
      <c r="PQX21" s="209"/>
      <c r="PQY21" s="209"/>
      <c r="PQZ21" s="209"/>
      <c r="PRA21" s="209"/>
      <c r="PRB21" s="209"/>
      <c r="PRC21" s="209"/>
      <c r="PRD21" s="209"/>
      <c r="PRE21" s="209"/>
      <c r="PRF21" s="209"/>
      <c r="PRG21" s="209"/>
      <c r="PRH21" s="209"/>
      <c r="PRI21" s="209"/>
      <c r="PRJ21" s="209"/>
      <c r="PRK21" s="209"/>
      <c r="PRL21" s="209"/>
      <c r="PRM21" s="209"/>
      <c r="PRN21" s="209"/>
      <c r="PRO21" s="209"/>
      <c r="PRP21" s="209"/>
      <c r="PRQ21" s="209"/>
      <c r="PRR21" s="209"/>
      <c r="PRS21" s="209"/>
      <c r="PRT21" s="209"/>
      <c r="PRU21" s="209"/>
      <c r="PRV21" s="209"/>
      <c r="PRW21" s="209"/>
      <c r="PRX21" s="209"/>
      <c r="PRY21" s="209"/>
      <c r="PRZ21" s="209"/>
      <c r="PSA21" s="209"/>
      <c r="PSB21" s="209"/>
      <c r="PSC21" s="209"/>
      <c r="PSD21" s="209"/>
      <c r="PSE21" s="209"/>
      <c r="PSF21" s="209"/>
      <c r="PSG21" s="209"/>
      <c r="PSH21" s="209"/>
      <c r="PSI21" s="209"/>
      <c r="PSJ21" s="209"/>
      <c r="PSK21" s="209"/>
      <c r="PSL21" s="209"/>
      <c r="PSM21" s="209"/>
      <c r="PSN21" s="209"/>
      <c r="PSO21" s="209"/>
      <c r="PSP21" s="209"/>
      <c r="PSQ21" s="209"/>
      <c r="PSR21" s="209"/>
      <c r="PSS21" s="209"/>
      <c r="PST21" s="209"/>
      <c r="PSU21" s="209"/>
      <c r="PSV21" s="209"/>
      <c r="PSW21" s="209"/>
      <c r="PSX21" s="209"/>
      <c r="PSY21" s="209"/>
      <c r="PSZ21" s="209"/>
      <c r="PTA21" s="209"/>
      <c r="PTB21" s="209"/>
      <c r="PTC21" s="209"/>
      <c r="PTD21" s="209"/>
      <c r="PTE21" s="209"/>
      <c r="PTF21" s="209"/>
      <c r="PTG21" s="209"/>
      <c r="PTH21" s="209"/>
      <c r="PTI21" s="209"/>
      <c r="PTJ21" s="209"/>
      <c r="PTK21" s="209"/>
      <c r="PTL21" s="209"/>
      <c r="PTM21" s="209"/>
      <c r="PTN21" s="209"/>
      <c r="PTO21" s="209"/>
      <c r="PTP21" s="209"/>
      <c r="PTQ21" s="209"/>
      <c r="PTR21" s="209"/>
      <c r="PTS21" s="209"/>
      <c r="PTT21" s="209"/>
      <c r="PTU21" s="209"/>
      <c r="PTV21" s="209"/>
      <c r="PTW21" s="209"/>
      <c r="PTX21" s="209"/>
      <c r="PTY21" s="209"/>
      <c r="PTZ21" s="209"/>
      <c r="PUA21" s="209"/>
      <c r="PUB21" s="209"/>
      <c r="PUC21" s="209"/>
      <c r="PUD21" s="209"/>
      <c r="PUE21" s="209"/>
      <c r="PUF21" s="209"/>
      <c r="PUG21" s="209"/>
      <c r="PUH21" s="209"/>
      <c r="PUI21" s="209"/>
      <c r="PUJ21" s="209"/>
      <c r="PUK21" s="209"/>
      <c r="PUL21" s="209"/>
      <c r="PUM21" s="209"/>
      <c r="PUN21" s="209"/>
      <c r="PUO21" s="209"/>
      <c r="PUP21" s="209"/>
      <c r="PUQ21" s="209"/>
      <c r="PUR21" s="209"/>
      <c r="PUS21" s="209"/>
      <c r="PUT21" s="209"/>
      <c r="PUU21" s="209"/>
      <c r="PUV21" s="209"/>
      <c r="PUW21" s="209"/>
      <c r="PUX21" s="209"/>
      <c r="PUY21" s="209"/>
      <c r="PUZ21" s="209"/>
      <c r="PVA21" s="209"/>
      <c r="PVB21" s="209"/>
      <c r="PVC21" s="209"/>
      <c r="PVD21" s="209"/>
      <c r="PVE21" s="209"/>
      <c r="PVF21" s="209"/>
      <c r="PVG21" s="209"/>
      <c r="PVH21" s="209"/>
      <c r="PVI21" s="209"/>
      <c r="PVJ21" s="209"/>
      <c r="PVK21" s="209"/>
      <c r="PVL21" s="209"/>
      <c r="PVM21" s="209"/>
      <c r="PVN21" s="209"/>
      <c r="PVO21" s="209"/>
      <c r="PVP21" s="209"/>
      <c r="PVQ21" s="209"/>
      <c r="PVR21" s="209"/>
      <c r="PVS21" s="209"/>
      <c r="PVT21" s="209"/>
      <c r="PVU21" s="209"/>
      <c r="PVV21" s="209"/>
      <c r="PVW21" s="209"/>
      <c r="PVX21" s="209"/>
      <c r="PVY21" s="209"/>
      <c r="PVZ21" s="209"/>
      <c r="PWA21" s="209"/>
      <c r="PWB21" s="209"/>
      <c r="PWC21" s="209"/>
      <c r="PWD21" s="209"/>
      <c r="PWE21" s="209"/>
      <c r="PWF21" s="209"/>
      <c r="PWG21" s="209"/>
      <c r="PWH21" s="209"/>
      <c r="PWI21" s="209"/>
      <c r="PWJ21" s="209"/>
      <c r="PWK21" s="209"/>
      <c r="PWL21" s="209"/>
      <c r="PWM21" s="209"/>
      <c r="PWN21" s="209"/>
      <c r="PWO21" s="209"/>
      <c r="PWP21" s="209"/>
      <c r="PWQ21" s="209"/>
      <c r="PWR21" s="209"/>
      <c r="PWS21" s="209"/>
      <c r="PWT21" s="209"/>
      <c r="PWU21" s="209"/>
      <c r="PWV21" s="209"/>
      <c r="PWW21" s="209"/>
      <c r="PWX21" s="209"/>
      <c r="PWY21" s="209"/>
      <c r="PWZ21" s="209"/>
      <c r="PXA21" s="209"/>
      <c r="PXB21" s="209"/>
      <c r="PXC21" s="209"/>
      <c r="PXD21" s="209"/>
      <c r="PXE21" s="209"/>
      <c r="PXF21" s="209"/>
      <c r="PXG21" s="209"/>
      <c r="PXH21" s="209"/>
      <c r="PXI21" s="209"/>
      <c r="PXJ21" s="209"/>
      <c r="PXK21" s="209"/>
      <c r="PXL21" s="209"/>
      <c r="PXM21" s="209"/>
      <c r="PXN21" s="209"/>
      <c r="PXO21" s="209"/>
      <c r="PXP21" s="209"/>
      <c r="PXQ21" s="209"/>
      <c r="PXR21" s="209"/>
      <c r="PXS21" s="209"/>
      <c r="PXT21" s="209"/>
      <c r="PXU21" s="209"/>
      <c r="PXV21" s="209"/>
      <c r="PXW21" s="209"/>
      <c r="PXX21" s="209"/>
      <c r="PXY21" s="209"/>
      <c r="PXZ21" s="209"/>
      <c r="PYA21" s="209"/>
      <c r="PYB21" s="209"/>
      <c r="PYC21" s="209"/>
      <c r="PYD21" s="209"/>
      <c r="PYE21" s="209"/>
      <c r="PYF21" s="209"/>
      <c r="PYG21" s="209"/>
      <c r="PYH21" s="209"/>
      <c r="PYI21" s="209"/>
      <c r="PYJ21" s="209"/>
      <c r="PYK21" s="209"/>
      <c r="PYL21" s="209"/>
      <c r="PYM21" s="209"/>
      <c r="PYN21" s="209"/>
      <c r="PYO21" s="209"/>
      <c r="PYP21" s="209"/>
      <c r="PYQ21" s="209"/>
      <c r="PYR21" s="209"/>
      <c r="PYS21" s="209"/>
      <c r="PYT21" s="209"/>
      <c r="PYU21" s="209"/>
      <c r="PYV21" s="209"/>
      <c r="PYW21" s="209"/>
      <c r="PYX21" s="209"/>
      <c r="PYY21" s="209"/>
      <c r="PYZ21" s="209"/>
      <c r="PZA21" s="209"/>
      <c r="PZB21" s="209"/>
      <c r="PZC21" s="209"/>
      <c r="PZD21" s="209"/>
      <c r="PZE21" s="209"/>
      <c r="PZF21" s="209"/>
      <c r="PZG21" s="209"/>
      <c r="PZH21" s="209"/>
      <c r="PZI21" s="209"/>
      <c r="PZJ21" s="209"/>
      <c r="PZK21" s="209"/>
      <c r="PZL21" s="209"/>
      <c r="PZM21" s="209"/>
      <c r="PZN21" s="209"/>
      <c r="PZO21" s="209"/>
      <c r="PZP21" s="209"/>
      <c r="PZQ21" s="209"/>
      <c r="PZR21" s="209"/>
      <c r="PZS21" s="209"/>
      <c r="PZT21" s="209"/>
      <c r="PZU21" s="209"/>
      <c r="PZV21" s="209"/>
      <c r="PZW21" s="209"/>
      <c r="PZX21" s="209"/>
      <c r="PZY21" s="209"/>
      <c r="PZZ21" s="209"/>
      <c r="QAA21" s="209"/>
      <c r="QAB21" s="209"/>
      <c r="QAC21" s="209"/>
      <c r="QAD21" s="209"/>
      <c r="QAE21" s="209"/>
      <c r="QAF21" s="209"/>
      <c r="QAG21" s="209"/>
      <c r="QAH21" s="209"/>
      <c r="QAI21" s="209"/>
      <c r="QAJ21" s="209"/>
      <c r="QAK21" s="209"/>
      <c r="QAL21" s="209"/>
      <c r="QAM21" s="209"/>
      <c r="QAN21" s="209"/>
      <c r="QAO21" s="209"/>
      <c r="QAP21" s="209"/>
      <c r="QAQ21" s="209"/>
      <c r="QAR21" s="209"/>
      <c r="QAS21" s="209"/>
      <c r="QAT21" s="209"/>
      <c r="QAU21" s="209"/>
      <c r="QAV21" s="209"/>
      <c r="QAW21" s="209"/>
      <c r="QAX21" s="209"/>
      <c r="QAY21" s="209"/>
      <c r="QAZ21" s="209"/>
      <c r="QBA21" s="209"/>
      <c r="QBB21" s="209"/>
      <c r="QBC21" s="209"/>
      <c r="QBD21" s="209"/>
      <c r="QBE21" s="209"/>
      <c r="QBF21" s="209"/>
      <c r="QBG21" s="209"/>
      <c r="QBH21" s="209"/>
      <c r="QBI21" s="209"/>
      <c r="QBJ21" s="209"/>
      <c r="QBK21" s="209"/>
      <c r="QBL21" s="209"/>
      <c r="QBM21" s="209"/>
      <c r="QBN21" s="209"/>
      <c r="QBO21" s="209"/>
      <c r="QBP21" s="209"/>
      <c r="QBQ21" s="209"/>
      <c r="QBR21" s="209"/>
      <c r="QBS21" s="209"/>
      <c r="QBT21" s="209"/>
      <c r="QBU21" s="209"/>
      <c r="QBV21" s="209"/>
      <c r="QBW21" s="209"/>
      <c r="QBX21" s="209"/>
      <c r="QBY21" s="209"/>
      <c r="QBZ21" s="209"/>
      <c r="QCA21" s="209"/>
      <c r="QCB21" s="209"/>
      <c r="QCC21" s="209"/>
      <c r="QCD21" s="209"/>
      <c r="QCE21" s="209"/>
      <c r="QCF21" s="209"/>
      <c r="QCG21" s="209"/>
      <c r="QCH21" s="209"/>
      <c r="QCI21" s="209"/>
      <c r="QCJ21" s="209"/>
      <c r="QCK21" s="209"/>
      <c r="QCL21" s="209"/>
      <c r="QCM21" s="209"/>
      <c r="QCN21" s="209"/>
      <c r="QCO21" s="209"/>
      <c r="QCP21" s="209"/>
      <c r="QCQ21" s="209"/>
      <c r="QCR21" s="209"/>
      <c r="QCS21" s="209"/>
      <c r="QCT21" s="209"/>
      <c r="QCU21" s="209"/>
      <c r="QCV21" s="209"/>
      <c r="QCW21" s="209"/>
      <c r="QCX21" s="209"/>
      <c r="QCY21" s="209"/>
      <c r="QCZ21" s="209"/>
      <c r="QDA21" s="209"/>
      <c r="QDB21" s="209"/>
      <c r="QDC21" s="209"/>
      <c r="QDD21" s="209"/>
      <c r="QDE21" s="209"/>
      <c r="QDF21" s="209"/>
      <c r="QDG21" s="209"/>
      <c r="QDH21" s="209"/>
      <c r="QDI21" s="209"/>
      <c r="QDJ21" s="209"/>
      <c r="QDK21" s="209"/>
      <c r="QDL21" s="209"/>
      <c r="QDM21" s="209"/>
      <c r="QDN21" s="209"/>
      <c r="QDO21" s="209"/>
      <c r="QDP21" s="209"/>
      <c r="QDQ21" s="209"/>
      <c r="QDR21" s="209"/>
      <c r="QDS21" s="209"/>
      <c r="QDT21" s="209"/>
      <c r="QDU21" s="209"/>
      <c r="QDV21" s="209"/>
      <c r="QDW21" s="209"/>
      <c r="QDX21" s="209"/>
      <c r="QDY21" s="209"/>
      <c r="QDZ21" s="209"/>
      <c r="QEA21" s="209"/>
      <c r="QEB21" s="209"/>
      <c r="QEC21" s="209"/>
      <c r="QED21" s="209"/>
      <c r="QEE21" s="209"/>
      <c r="QEF21" s="209"/>
      <c r="QEG21" s="209"/>
      <c r="QEH21" s="209"/>
      <c r="QEI21" s="209"/>
      <c r="QEJ21" s="209"/>
      <c r="QEK21" s="209"/>
      <c r="QEL21" s="209"/>
      <c r="QEM21" s="209"/>
      <c r="QEN21" s="209"/>
      <c r="QEO21" s="209"/>
      <c r="QEP21" s="209"/>
      <c r="QEQ21" s="209"/>
      <c r="QER21" s="209"/>
      <c r="QES21" s="209"/>
      <c r="QET21" s="209"/>
      <c r="QEU21" s="209"/>
      <c r="QEV21" s="209"/>
      <c r="QEW21" s="209"/>
      <c r="QEX21" s="209"/>
      <c r="QEY21" s="209"/>
      <c r="QEZ21" s="209"/>
      <c r="QFA21" s="209"/>
      <c r="QFB21" s="209"/>
      <c r="QFC21" s="209"/>
      <c r="QFD21" s="209"/>
      <c r="QFE21" s="209"/>
      <c r="QFF21" s="209"/>
      <c r="QFG21" s="209"/>
      <c r="QFH21" s="209"/>
      <c r="QFI21" s="209"/>
      <c r="QFJ21" s="209"/>
      <c r="QFK21" s="209"/>
      <c r="QFL21" s="209"/>
      <c r="QFM21" s="209"/>
      <c r="QFN21" s="209"/>
      <c r="QFO21" s="209"/>
      <c r="QFP21" s="209"/>
      <c r="QFQ21" s="209"/>
      <c r="QFR21" s="209"/>
      <c r="QFS21" s="209"/>
      <c r="QFT21" s="209"/>
      <c r="QFU21" s="209"/>
      <c r="QFV21" s="209"/>
      <c r="QFW21" s="209"/>
      <c r="QFX21" s="209"/>
      <c r="QFY21" s="209"/>
      <c r="QFZ21" s="209"/>
      <c r="QGA21" s="209"/>
      <c r="QGB21" s="209"/>
      <c r="QGC21" s="209"/>
      <c r="QGD21" s="209"/>
      <c r="QGE21" s="209"/>
      <c r="QGF21" s="209"/>
      <c r="QGG21" s="209"/>
      <c r="QGH21" s="209"/>
      <c r="QGI21" s="209"/>
      <c r="QGJ21" s="209"/>
      <c r="QGK21" s="209"/>
      <c r="QGL21" s="209"/>
      <c r="QGM21" s="209"/>
      <c r="QGN21" s="209"/>
      <c r="QGO21" s="209"/>
      <c r="QGP21" s="209"/>
      <c r="QGQ21" s="209"/>
      <c r="QGR21" s="209"/>
      <c r="QGS21" s="209"/>
      <c r="QGT21" s="209"/>
      <c r="QGU21" s="209"/>
      <c r="QGV21" s="209"/>
      <c r="QGW21" s="209"/>
      <c r="QGX21" s="209"/>
      <c r="QGY21" s="209"/>
      <c r="QGZ21" s="209"/>
      <c r="QHA21" s="209"/>
      <c r="QHB21" s="209"/>
      <c r="QHC21" s="209"/>
      <c r="QHD21" s="209"/>
      <c r="QHE21" s="209"/>
      <c r="QHF21" s="209"/>
      <c r="QHG21" s="209"/>
      <c r="QHH21" s="209"/>
      <c r="QHI21" s="209"/>
      <c r="QHJ21" s="209"/>
      <c r="QHK21" s="209"/>
      <c r="QHL21" s="209"/>
      <c r="QHM21" s="209"/>
      <c r="QHN21" s="209"/>
      <c r="QHO21" s="209"/>
      <c r="QHP21" s="209"/>
      <c r="QHQ21" s="209"/>
      <c r="QHR21" s="209"/>
      <c r="QHS21" s="209"/>
      <c r="QHT21" s="209"/>
      <c r="QHU21" s="209"/>
      <c r="QHV21" s="209"/>
      <c r="QHW21" s="209"/>
      <c r="QHX21" s="209"/>
      <c r="QHY21" s="209"/>
      <c r="QHZ21" s="209"/>
      <c r="QIA21" s="209"/>
      <c r="QIB21" s="209"/>
      <c r="QIC21" s="209"/>
      <c r="QID21" s="209"/>
      <c r="QIE21" s="209"/>
      <c r="QIF21" s="209"/>
      <c r="QIG21" s="209"/>
      <c r="QIH21" s="209"/>
      <c r="QII21" s="209"/>
      <c r="QIJ21" s="209"/>
      <c r="QIK21" s="209"/>
      <c r="QIL21" s="209"/>
      <c r="QIM21" s="209"/>
      <c r="QIN21" s="209"/>
      <c r="QIO21" s="209"/>
      <c r="QIP21" s="209"/>
      <c r="QIQ21" s="209"/>
      <c r="QIR21" s="209"/>
      <c r="QIS21" s="209"/>
      <c r="QIT21" s="209"/>
      <c r="QIU21" s="209"/>
      <c r="QIV21" s="209"/>
      <c r="QIW21" s="209"/>
      <c r="QIX21" s="209"/>
      <c r="QIY21" s="209"/>
      <c r="QIZ21" s="209"/>
      <c r="QJA21" s="209"/>
      <c r="QJB21" s="209"/>
      <c r="QJC21" s="209"/>
      <c r="QJD21" s="209"/>
      <c r="QJE21" s="209"/>
      <c r="QJF21" s="209"/>
      <c r="QJG21" s="209"/>
      <c r="QJH21" s="209"/>
      <c r="QJI21" s="209"/>
      <c r="QJJ21" s="209"/>
      <c r="QJK21" s="209"/>
      <c r="QJL21" s="209"/>
      <c r="QJM21" s="209"/>
      <c r="QJN21" s="209"/>
      <c r="QJO21" s="209"/>
      <c r="QJP21" s="209"/>
      <c r="QJQ21" s="209"/>
      <c r="QJR21" s="209"/>
      <c r="QJS21" s="209"/>
      <c r="QJT21" s="209"/>
      <c r="QJU21" s="209"/>
      <c r="QJV21" s="209"/>
      <c r="QJW21" s="209"/>
      <c r="QJX21" s="209"/>
      <c r="QJY21" s="209"/>
      <c r="QJZ21" s="209"/>
      <c r="QKA21" s="209"/>
      <c r="QKB21" s="209"/>
      <c r="QKC21" s="209"/>
      <c r="QKD21" s="209"/>
      <c r="QKE21" s="209"/>
      <c r="QKF21" s="209"/>
      <c r="QKG21" s="209"/>
      <c r="QKH21" s="209"/>
      <c r="QKI21" s="209"/>
      <c r="QKJ21" s="209"/>
      <c r="QKK21" s="209"/>
      <c r="QKL21" s="209"/>
      <c r="QKM21" s="209"/>
      <c r="QKN21" s="209"/>
      <c r="QKO21" s="209"/>
      <c r="QKP21" s="209"/>
      <c r="QKQ21" s="209"/>
      <c r="QKR21" s="209"/>
      <c r="QKS21" s="209"/>
      <c r="QKT21" s="209"/>
      <c r="QKU21" s="209"/>
      <c r="QKV21" s="209"/>
      <c r="QKW21" s="209"/>
      <c r="QKX21" s="209"/>
      <c r="QKY21" s="209"/>
      <c r="QKZ21" s="209"/>
      <c r="QLA21" s="209"/>
      <c r="QLB21" s="209"/>
      <c r="QLC21" s="209"/>
      <c r="QLD21" s="209"/>
      <c r="QLE21" s="209"/>
      <c r="QLF21" s="209"/>
      <c r="QLG21" s="209"/>
      <c r="QLH21" s="209"/>
      <c r="QLI21" s="209"/>
      <c r="QLJ21" s="209"/>
      <c r="QLK21" s="209"/>
      <c r="QLL21" s="209"/>
      <c r="QLM21" s="209"/>
      <c r="QLN21" s="209"/>
      <c r="QLO21" s="209"/>
      <c r="QLP21" s="209"/>
      <c r="QLQ21" s="209"/>
      <c r="QLR21" s="209"/>
      <c r="QLS21" s="209"/>
      <c r="QLT21" s="209"/>
      <c r="QLU21" s="209"/>
      <c r="QLV21" s="209"/>
      <c r="QLW21" s="209"/>
      <c r="QLX21" s="209"/>
      <c r="QLY21" s="209"/>
      <c r="QLZ21" s="209"/>
      <c r="QMA21" s="209"/>
      <c r="QMB21" s="209"/>
      <c r="QMC21" s="209"/>
      <c r="QMD21" s="209"/>
      <c r="QME21" s="209"/>
      <c r="QMF21" s="209"/>
      <c r="QMG21" s="209"/>
      <c r="QMH21" s="209"/>
      <c r="QMI21" s="209"/>
      <c r="QMJ21" s="209"/>
      <c r="QMK21" s="209"/>
      <c r="QML21" s="209"/>
      <c r="QMM21" s="209"/>
      <c r="QMN21" s="209"/>
      <c r="QMO21" s="209"/>
      <c r="QMP21" s="209"/>
      <c r="QMQ21" s="209"/>
      <c r="QMR21" s="209"/>
      <c r="QMS21" s="209"/>
      <c r="QMT21" s="209"/>
      <c r="QMU21" s="209"/>
      <c r="QMV21" s="209"/>
      <c r="QMW21" s="209"/>
      <c r="QMX21" s="209"/>
      <c r="QMY21" s="209"/>
      <c r="QMZ21" s="209"/>
      <c r="QNA21" s="209"/>
      <c r="QNB21" s="209"/>
      <c r="QNC21" s="209"/>
      <c r="QND21" s="209"/>
      <c r="QNE21" s="209"/>
      <c r="QNF21" s="209"/>
      <c r="QNG21" s="209"/>
      <c r="QNH21" s="209"/>
      <c r="QNI21" s="209"/>
      <c r="QNJ21" s="209"/>
      <c r="QNK21" s="209"/>
      <c r="QNL21" s="209"/>
      <c r="QNM21" s="209"/>
      <c r="QNN21" s="209"/>
      <c r="QNO21" s="209"/>
      <c r="QNP21" s="209"/>
      <c r="QNQ21" s="209"/>
      <c r="QNR21" s="209"/>
      <c r="QNS21" s="209"/>
      <c r="QNT21" s="209"/>
      <c r="QNU21" s="209"/>
      <c r="QNV21" s="209"/>
      <c r="QNW21" s="209"/>
      <c r="QNX21" s="209"/>
      <c r="QNY21" s="209"/>
      <c r="QNZ21" s="209"/>
      <c r="QOA21" s="209"/>
      <c r="QOB21" s="209"/>
      <c r="QOC21" s="209"/>
      <c r="QOD21" s="209"/>
      <c r="QOE21" s="209"/>
      <c r="QOF21" s="209"/>
      <c r="QOG21" s="209"/>
      <c r="QOH21" s="209"/>
      <c r="QOI21" s="209"/>
      <c r="QOJ21" s="209"/>
      <c r="QOK21" s="209"/>
      <c r="QOL21" s="209"/>
      <c r="QOM21" s="209"/>
      <c r="QON21" s="209"/>
      <c r="QOO21" s="209"/>
      <c r="QOP21" s="209"/>
      <c r="QOQ21" s="209"/>
      <c r="QOR21" s="209"/>
      <c r="QOS21" s="209"/>
      <c r="QOT21" s="209"/>
      <c r="QOU21" s="209"/>
      <c r="QOV21" s="209"/>
      <c r="QOW21" s="209"/>
      <c r="QOX21" s="209"/>
      <c r="QOY21" s="209"/>
      <c r="QOZ21" s="209"/>
      <c r="QPA21" s="209"/>
      <c r="QPB21" s="209"/>
      <c r="QPC21" s="209"/>
      <c r="QPD21" s="209"/>
      <c r="QPE21" s="209"/>
      <c r="QPF21" s="209"/>
      <c r="QPG21" s="209"/>
      <c r="QPH21" s="209"/>
      <c r="QPI21" s="209"/>
      <c r="QPJ21" s="209"/>
      <c r="QPK21" s="209"/>
      <c r="QPL21" s="209"/>
      <c r="QPM21" s="209"/>
      <c r="QPN21" s="209"/>
      <c r="QPO21" s="209"/>
      <c r="QPP21" s="209"/>
      <c r="QPQ21" s="209"/>
      <c r="QPR21" s="209"/>
      <c r="QPS21" s="209"/>
      <c r="QPT21" s="209"/>
      <c r="QPU21" s="209"/>
      <c r="QPV21" s="209"/>
      <c r="QPW21" s="209"/>
      <c r="QPX21" s="209"/>
      <c r="QPY21" s="209"/>
      <c r="QPZ21" s="209"/>
      <c r="QQA21" s="209"/>
      <c r="QQB21" s="209"/>
      <c r="QQC21" s="209"/>
      <c r="QQD21" s="209"/>
      <c r="QQE21" s="209"/>
      <c r="QQF21" s="209"/>
      <c r="QQG21" s="209"/>
      <c r="QQH21" s="209"/>
      <c r="QQI21" s="209"/>
      <c r="QQJ21" s="209"/>
      <c r="QQK21" s="209"/>
      <c r="QQL21" s="209"/>
      <c r="QQM21" s="209"/>
      <c r="QQN21" s="209"/>
      <c r="QQO21" s="209"/>
      <c r="QQP21" s="209"/>
      <c r="QQQ21" s="209"/>
      <c r="QQR21" s="209"/>
      <c r="QQS21" s="209"/>
      <c r="QQT21" s="209"/>
      <c r="QQU21" s="209"/>
      <c r="QQV21" s="209"/>
      <c r="QQW21" s="209"/>
      <c r="QQX21" s="209"/>
      <c r="QQY21" s="209"/>
      <c r="QQZ21" s="209"/>
      <c r="QRA21" s="209"/>
      <c r="QRB21" s="209"/>
      <c r="QRC21" s="209"/>
      <c r="QRD21" s="209"/>
      <c r="QRE21" s="209"/>
      <c r="QRF21" s="209"/>
      <c r="QRG21" s="209"/>
      <c r="QRH21" s="209"/>
      <c r="QRI21" s="209"/>
      <c r="QRJ21" s="209"/>
      <c r="QRK21" s="209"/>
      <c r="QRL21" s="209"/>
      <c r="QRM21" s="209"/>
      <c r="QRN21" s="209"/>
      <c r="QRO21" s="209"/>
      <c r="QRP21" s="209"/>
      <c r="QRQ21" s="209"/>
      <c r="QRR21" s="209"/>
      <c r="QRS21" s="209"/>
      <c r="QRT21" s="209"/>
      <c r="QRU21" s="209"/>
      <c r="QRV21" s="209"/>
      <c r="QRW21" s="209"/>
      <c r="QRX21" s="209"/>
      <c r="QRY21" s="209"/>
      <c r="QRZ21" s="209"/>
      <c r="QSA21" s="209"/>
      <c r="QSB21" s="209"/>
      <c r="QSC21" s="209"/>
      <c r="QSD21" s="209"/>
      <c r="QSE21" s="209"/>
      <c r="QSF21" s="209"/>
      <c r="QSG21" s="209"/>
      <c r="QSH21" s="209"/>
      <c r="QSI21" s="209"/>
      <c r="QSJ21" s="209"/>
      <c r="QSK21" s="209"/>
      <c r="QSL21" s="209"/>
      <c r="QSM21" s="209"/>
      <c r="QSN21" s="209"/>
      <c r="QSO21" s="209"/>
      <c r="QSP21" s="209"/>
      <c r="QSQ21" s="209"/>
      <c r="QSR21" s="209"/>
      <c r="QSS21" s="209"/>
      <c r="QST21" s="209"/>
      <c r="QSU21" s="209"/>
      <c r="QSV21" s="209"/>
      <c r="QSW21" s="209"/>
      <c r="QSX21" s="209"/>
      <c r="QSY21" s="209"/>
      <c r="QSZ21" s="209"/>
      <c r="QTA21" s="209"/>
      <c r="QTB21" s="209"/>
      <c r="QTC21" s="209"/>
      <c r="QTD21" s="209"/>
      <c r="QTE21" s="209"/>
      <c r="QTF21" s="209"/>
      <c r="QTG21" s="209"/>
      <c r="QTH21" s="209"/>
      <c r="QTI21" s="209"/>
      <c r="QTJ21" s="209"/>
      <c r="QTK21" s="209"/>
      <c r="QTL21" s="209"/>
      <c r="QTM21" s="209"/>
      <c r="QTN21" s="209"/>
      <c r="QTO21" s="209"/>
      <c r="QTP21" s="209"/>
      <c r="QTQ21" s="209"/>
      <c r="QTR21" s="209"/>
      <c r="QTS21" s="209"/>
      <c r="QTT21" s="209"/>
      <c r="QTU21" s="209"/>
      <c r="QTV21" s="209"/>
      <c r="QTW21" s="209"/>
      <c r="QTX21" s="209"/>
      <c r="QTY21" s="209"/>
      <c r="QTZ21" s="209"/>
      <c r="QUA21" s="209"/>
      <c r="QUB21" s="209"/>
      <c r="QUC21" s="209"/>
      <c r="QUD21" s="209"/>
      <c r="QUE21" s="209"/>
      <c r="QUF21" s="209"/>
      <c r="QUG21" s="209"/>
      <c r="QUH21" s="209"/>
      <c r="QUI21" s="209"/>
      <c r="QUJ21" s="209"/>
      <c r="QUK21" s="209"/>
      <c r="QUL21" s="209"/>
      <c r="QUM21" s="209"/>
      <c r="QUN21" s="209"/>
      <c r="QUO21" s="209"/>
      <c r="QUP21" s="209"/>
      <c r="QUQ21" s="209"/>
      <c r="QUR21" s="209"/>
      <c r="QUS21" s="209"/>
      <c r="QUT21" s="209"/>
      <c r="QUU21" s="209"/>
      <c r="QUV21" s="209"/>
      <c r="QUW21" s="209"/>
      <c r="QUX21" s="209"/>
      <c r="QUY21" s="209"/>
      <c r="QUZ21" s="209"/>
      <c r="QVA21" s="209"/>
      <c r="QVB21" s="209"/>
      <c r="QVC21" s="209"/>
      <c r="QVD21" s="209"/>
      <c r="QVE21" s="209"/>
      <c r="QVF21" s="209"/>
      <c r="QVG21" s="209"/>
      <c r="QVH21" s="209"/>
      <c r="QVI21" s="209"/>
      <c r="QVJ21" s="209"/>
      <c r="QVK21" s="209"/>
      <c r="QVL21" s="209"/>
      <c r="QVM21" s="209"/>
      <c r="QVN21" s="209"/>
      <c r="QVO21" s="209"/>
      <c r="QVP21" s="209"/>
      <c r="QVQ21" s="209"/>
      <c r="QVR21" s="209"/>
      <c r="QVS21" s="209"/>
      <c r="QVT21" s="209"/>
      <c r="QVU21" s="209"/>
      <c r="QVV21" s="209"/>
      <c r="QVW21" s="209"/>
      <c r="QVX21" s="209"/>
      <c r="QVY21" s="209"/>
      <c r="QVZ21" s="209"/>
      <c r="QWA21" s="209"/>
      <c r="QWB21" s="209"/>
      <c r="QWC21" s="209"/>
      <c r="QWD21" s="209"/>
      <c r="QWE21" s="209"/>
      <c r="QWF21" s="209"/>
      <c r="QWG21" s="209"/>
      <c r="QWH21" s="209"/>
      <c r="QWI21" s="209"/>
      <c r="QWJ21" s="209"/>
      <c r="QWK21" s="209"/>
      <c r="QWL21" s="209"/>
      <c r="QWM21" s="209"/>
      <c r="QWN21" s="209"/>
      <c r="QWO21" s="209"/>
      <c r="QWP21" s="209"/>
      <c r="QWQ21" s="209"/>
      <c r="QWR21" s="209"/>
      <c r="QWS21" s="209"/>
      <c r="QWT21" s="209"/>
      <c r="QWU21" s="209"/>
      <c r="QWV21" s="209"/>
      <c r="QWW21" s="209"/>
      <c r="QWX21" s="209"/>
      <c r="QWY21" s="209"/>
      <c r="QWZ21" s="209"/>
      <c r="QXA21" s="209"/>
      <c r="QXB21" s="209"/>
      <c r="QXC21" s="209"/>
      <c r="QXD21" s="209"/>
      <c r="QXE21" s="209"/>
      <c r="QXF21" s="209"/>
      <c r="QXG21" s="209"/>
      <c r="QXH21" s="209"/>
      <c r="QXI21" s="209"/>
      <c r="QXJ21" s="209"/>
      <c r="QXK21" s="209"/>
      <c r="QXL21" s="209"/>
      <c r="QXM21" s="209"/>
      <c r="QXN21" s="209"/>
      <c r="QXO21" s="209"/>
      <c r="QXP21" s="209"/>
      <c r="QXQ21" s="209"/>
      <c r="QXR21" s="209"/>
      <c r="QXS21" s="209"/>
      <c r="QXT21" s="209"/>
      <c r="QXU21" s="209"/>
      <c r="QXV21" s="209"/>
      <c r="QXW21" s="209"/>
      <c r="QXX21" s="209"/>
      <c r="QXY21" s="209"/>
      <c r="QXZ21" s="209"/>
      <c r="QYA21" s="209"/>
      <c r="QYB21" s="209"/>
      <c r="QYC21" s="209"/>
      <c r="QYD21" s="209"/>
      <c r="QYE21" s="209"/>
      <c r="QYF21" s="209"/>
      <c r="QYG21" s="209"/>
      <c r="QYH21" s="209"/>
      <c r="QYI21" s="209"/>
      <c r="QYJ21" s="209"/>
      <c r="QYK21" s="209"/>
      <c r="QYL21" s="209"/>
      <c r="QYM21" s="209"/>
      <c r="QYN21" s="209"/>
      <c r="QYO21" s="209"/>
      <c r="QYP21" s="209"/>
      <c r="QYQ21" s="209"/>
      <c r="QYR21" s="209"/>
      <c r="QYS21" s="209"/>
      <c r="QYT21" s="209"/>
      <c r="QYU21" s="209"/>
      <c r="QYV21" s="209"/>
      <c r="QYW21" s="209"/>
      <c r="QYX21" s="209"/>
      <c r="QYY21" s="209"/>
      <c r="QYZ21" s="209"/>
      <c r="QZA21" s="209"/>
      <c r="QZB21" s="209"/>
      <c r="QZC21" s="209"/>
      <c r="QZD21" s="209"/>
      <c r="QZE21" s="209"/>
      <c r="QZF21" s="209"/>
      <c r="QZG21" s="209"/>
      <c r="QZH21" s="209"/>
      <c r="QZI21" s="209"/>
      <c r="QZJ21" s="209"/>
      <c r="QZK21" s="209"/>
      <c r="QZL21" s="209"/>
      <c r="QZM21" s="209"/>
      <c r="QZN21" s="209"/>
      <c r="QZO21" s="209"/>
      <c r="QZP21" s="209"/>
      <c r="QZQ21" s="209"/>
      <c r="QZR21" s="209"/>
      <c r="QZS21" s="209"/>
      <c r="QZT21" s="209"/>
      <c r="QZU21" s="209"/>
      <c r="QZV21" s="209"/>
      <c r="QZW21" s="209"/>
      <c r="QZX21" s="209"/>
      <c r="QZY21" s="209"/>
      <c r="QZZ21" s="209"/>
      <c r="RAA21" s="209"/>
      <c r="RAB21" s="209"/>
      <c r="RAC21" s="209"/>
      <c r="RAD21" s="209"/>
      <c r="RAE21" s="209"/>
      <c r="RAF21" s="209"/>
      <c r="RAG21" s="209"/>
      <c r="RAH21" s="209"/>
      <c r="RAI21" s="209"/>
      <c r="RAJ21" s="209"/>
      <c r="RAK21" s="209"/>
      <c r="RAL21" s="209"/>
      <c r="RAM21" s="209"/>
      <c r="RAN21" s="209"/>
      <c r="RAO21" s="209"/>
      <c r="RAP21" s="209"/>
      <c r="RAQ21" s="209"/>
      <c r="RAR21" s="209"/>
      <c r="RAS21" s="209"/>
      <c r="RAT21" s="209"/>
      <c r="RAU21" s="209"/>
      <c r="RAV21" s="209"/>
      <c r="RAW21" s="209"/>
      <c r="RAX21" s="209"/>
      <c r="RAY21" s="209"/>
      <c r="RAZ21" s="209"/>
      <c r="RBA21" s="209"/>
      <c r="RBB21" s="209"/>
      <c r="RBC21" s="209"/>
      <c r="RBD21" s="209"/>
      <c r="RBE21" s="209"/>
      <c r="RBF21" s="209"/>
      <c r="RBG21" s="209"/>
      <c r="RBH21" s="209"/>
      <c r="RBI21" s="209"/>
      <c r="RBJ21" s="209"/>
      <c r="RBK21" s="209"/>
      <c r="RBL21" s="209"/>
      <c r="RBM21" s="209"/>
      <c r="RBN21" s="209"/>
      <c r="RBO21" s="209"/>
      <c r="RBP21" s="209"/>
      <c r="RBQ21" s="209"/>
      <c r="RBR21" s="209"/>
      <c r="RBS21" s="209"/>
      <c r="RBT21" s="209"/>
      <c r="RBU21" s="209"/>
      <c r="RBV21" s="209"/>
      <c r="RBW21" s="209"/>
      <c r="RBX21" s="209"/>
      <c r="RBY21" s="209"/>
      <c r="RBZ21" s="209"/>
      <c r="RCA21" s="209"/>
      <c r="RCB21" s="209"/>
      <c r="RCC21" s="209"/>
      <c r="RCD21" s="209"/>
      <c r="RCE21" s="209"/>
      <c r="RCF21" s="209"/>
      <c r="RCG21" s="209"/>
      <c r="RCH21" s="209"/>
      <c r="RCI21" s="209"/>
      <c r="RCJ21" s="209"/>
      <c r="RCK21" s="209"/>
      <c r="RCL21" s="209"/>
      <c r="RCM21" s="209"/>
      <c r="RCN21" s="209"/>
      <c r="RCO21" s="209"/>
      <c r="RCP21" s="209"/>
      <c r="RCQ21" s="209"/>
      <c r="RCR21" s="209"/>
      <c r="RCS21" s="209"/>
      <c r="RCT21" s="209"/>
      <c r="RCU21" s="209"/>
      <c r="RCV21" s="209"/>
      <c r="RCW21" s="209"/>
      <c r="RCX21" s="209"/>
      <c r="RCY21" s="209"/>
      <c r="RCZ21" s="209"/>
      <c r="RDA21" s="209"/>
      <c r="RDB21" s="209"/>
      <c r="RDC21" s="209"/>
      <c r="RDD21" s="209"/>
      <c r="RDE21" s="209"/>
      <c r="RDF21" s="209"/>
      <c r="RDG21" s="209"/>
      <c r="RDH21" s="209"/>
      <c r="RDI21" s="209"/>
      <c r="RDJ21" s="209"/>
      <c r="RDK21" s="209"/>
      <c r="RDL21" s="209"/>
      <c r="RDM21" s="209"/>
      <c r="RDN21" s="209"/>
      <c r="RDO21" s="209"/>
      <c r="RDP21" s="209"/>
      <c r="RDQ21" s="209"/>
      <c r="RDR21" s="209"/>
      <c r="RDS21" s="209"/>
      <c r="RDT21" s="209"/>
      <c r="RDU21" s="209"/>
      <c r="RDV21" s="209"/>
      <c r="RDW21" s="209"/>
      <c r="RDX21" s="209"/>
      <c r="RDY21" s="209"/>
      <c r="RDZ21" s="209"/>
      <c r="REA21" s="209"/>
      <c r="REB21" s="209"/>
      <c r="REC21" s="209"/>
      <c r="RED21" s="209"/>
      <c r="REE21" s="209"/>
      <c r="REF21" s="209"/>
      <c r="REG21" s="209"/>
      <c r="REH21" s="209"/>
      <c r="REI21" s="209"/>
      <c r="REJ21" s="209"/>
      <c r="REK21" s="209"/>
      <c r="REL21" s="209"/>
      <c r="REM21" s="209"/>
      <c r="REN21" s="209"/>
      <c r="REO21" s="209"/>
      <c r="REP21" s="209"/>
      <c r="REQ21" s="209"/>
      <c r="RER21" s="209"/>
      <c r="RES21" s="209"/>
      <c r="RET21" s="209"/>
      <c r="REU21" s="209"/>
      <c r="REV21" s="209"/>
      <c r="REW21" s="209"/>
      <c r="REX21" s="209"/>
      <c r="REY21" s="209"/>
      <c r="REZ21" s="209"/>
      <c r="RFA21" s="209"/>
      <c r="RFB21" s="209"/>
      <c r="RFC21" s="209"/>
      <c r="RFD21" s="209"/>
      <c r="RFE21" s="209"/>
      <c r="RFF21" s="209"/>
      <c r="RFG21" s="209"/>
      <c r="RFH21" s="209"/>
      <c r="RFI21" s="209"/>
      <c r="RFJ21" s="209"/>
      <c r="RFK21" s="209"/>
      <c r="RFL21" s="209"/>
      <c r="RFM21" s="209"/>
      <c r="RFN21" s="209"/>
      <c r="RFO21" s="209"/>
      <c r="RFP21" s="209"/>
      <c r="RFQ21" s="209"/>
      <c r="RFR21" s="209"/>
      <c r="RFS21" s="209"/>
      <c r="RFT21" s="209"/>
      <c r="RFU21" s="209"/>
      <c r="RFV21" s="209"/>
      <c r="RFW21" s="209"/>
      <c r="RFX21" s="209"/>
      <c r="RFY21" s="209"/>
      <c r="RFZ21" s="209"/>
      <c r="RGA21" s="209"/>
      <c r="RGB21" s="209"/>
      <c r="RGC21" s="209"/>
      <c r="RGD21" s="209"/>
      <c r="RGE21" s="209"/>
      <c r="RGF21" s="209"/>
      <c r="RGG21" s="209"/>
      <c r="RGH21" s="209"/>
      <c r="RGI21" s="209"/>
      <c r="RGJ21" s="209"/>
      <c r="RGK21" s="209"/>
      <c r="RGL21" s="209"/>
      <c r="RGM21" s="209"/>
      <c r="RGN21" s="209"/>
      <c r="RGO21" s="209"/>
      <c r="RGP21" s="209"/>
      <c r="RGQ21" s="209"/>
      <c r="RGR21" s="209"/>
      <c r="RGS21" s="209"/>
      <c r="RGT21" s="209"/>
      <c r="RGU21" s="209"/>
      <c r="RGV21" s="209"/>
      <c r="RGW21" s="209"/>
      <c r="RGX21" s="209"/>
      <c r="RGY21" s="209"/>
      <c r="RGZ21" s="209"/>
      <c r="RHA21" s="209"/>
      <c r="RHB21" s="209"/>
      <c r="RHC21" s="209"/>
      <c r="RHD21" s="209"/>
      <c r="RHE21" s="209"/>
      <c r="RHF21" s="209"/>
      <c r="RHG21" s="209"/>
      <c r="RHH21" s="209"/>
      <c r="RHI21" s="209"/>
      <c r="RHJ21" s="209"/>
      <c r="RHK21" s="209"/>
      <c r="RHL21" s="209"/>
      <c r="RHM21" s="209"/>
      <c r="RHN21" s="209"/>
      <c r="RHO21" s="209"/>
      <c r="RHP21" s="209"/>
      <c r="RHQ21" s="209"/>
      <c r="RHR21" s="209"/>
      <c r="RHS21" s="209"/>
      <c r="RHT21" s="209"/>
      <c r="RHU21" s="209"/>
      <c r="RHV21" s="209"/>
      <c r="RHW21" s="209"/>
      <c r="RHX21" s="209"/>
      <c r="RHY21" s="209"/>
      <c r="RHZ21" s="209"/>
      <c r="RIA21" s="209"/>
      <c r="RIB21" s="209"/>
      <c r="RIC21" s="209"/>
      <c r="RID21" s="209"/>
      <c r="RIE21" s="209"/>
      <c r="RIF21" s="209"/>
      <c r="RIG21" s="209"/>
      <c r="RIH21" s="209"/>
      <c r="RII21" s="209"/>
      <c r="RIJ21" s="209"/>
      <c r="RIK21" s="209"/>
      <c r="RIL21" s="209"/>
      <c r="RIM21" s="209"/>
      <c r="RIN21" s="209"/>
      <c r="RIO21" s="209"/>
      <c r="RIP21" s="209"/>
      <c r="RIQ21" s="209"/>
      <c r="RIR21" s="209"/>
      <c r="RIS21" s="209"/>
      <c r="RIT21" s="209"/>
      <c r="RIU21" s="209"/>
      <c r="RIV21" s="209"/>
      <c r="RIW21" s="209"/>
      <c r="RIX21" s="209"/>
      <c r="RIY21" s="209"/>
      <c r="RIZ21" s="209"/>
      <c r="RJA21" s="209"/>
      <c r="RJB21" s="209"/>
      <c r="RJC21" s="209"/>
      <c r="RJD21" s="209"/>
      <c r="RJE21" s="209"/>
      <c r="RJF21" s="209"/>
      <c r="RJG21" s="209"/>
      <c r="RJH21" s="209"/>
      <c r="RJI21" s="209"/>
      <c r="RJJ21" s="209"/>
      <c r="RJK21" s="209"/>
      <c r="RJL21" s="209"/>
      <c r="RJM21" s="209"/>
      <c r="RJN21" s="209"/>
      <c r="RJO21" s="209"/>
      <c r="RJP21" s="209"/>
      <c r="RJQ21" s="209"/>
      <c r="RJR21" s="209"/>
      <c r="RJS21" s="209"/>
      <c r="RJT21" s="209"/>
      <c r="RJU21" s="209"/>
      <c r="RJV21" s="209"/>
      <c r="RJW21" s="209"/>
      <c r="RJX21" s="209"/>
      <c r="RJY21" s="209"/>
      <c r="RJZ21" s="209"/>
      <c r="RKA21" s="209"/>
      <c r="RKB21" s="209"/>
      <c r="RKC21" s="209"/>
      <c r="RKD21" s="209"/>
      <c r="RKE21" s="209"/>
      <c r="RKF21" s="209"/>
      <c r="RKG21" s="209"/>
      <c r="RKH21" s="209"/>
      <c r="RKI21" s="209"/>
      <c r="RKJ21" s="209"/>
      <c r="RKK21" s="209"/>
      <c r="RKL21" s="209"/>
      <c r="RKM21" s="209"/>
      <c r="RKN21" s="209"/>
      <c r="RKO21" s="209"/>
      <c r="RKP21" s="209"/>
      <c r="RKQ21" s="209"/>
      <c r="RKR21" s="209"/>
      <c r="RKS21" s="209"/>
      <c r="RKT21" s="209"/>
      <c r="RKU21" s="209"/>
      <c r="RKV21" s="209"/>
      <c r="RKW21" s="209"/>
      <c r="RKX21" s="209"/>
      <c r="RKY21" s="209"/>
      <c r="RKZ21" s="209"/>
      <c r="RLA21" s="209"/>
      <c r="RLB21" s="209"/>
      <c r="RLC21" s="209"/>
      <c r="RLD21" s="209"/>
      <c r="RLE21" s="209"/>
      <c r="RLF21" s="209"/>
      <c r="RLG21" s="209"/>
      <c r="RLH21" s="209"/>
      <c r="RLI21" s="209"/>
      <c r="RLJ21" s="209"/>
      <c r="RLK21" s="209"/>
      <c r="RLL21" s="209"/>
      <c r="RLM21" s="209"/>
      <c r="RLN21" s="209"/>
      <c r="RLO21" s="209"/>
      <c r="RLP21" s="209"/>
      <c r="RLQ21" s="209"/>
      <c r="RLR21" s="209"/>
      <c r="RLS21" s="209"/>
      <c r="RLT21" s="209"/>
      <c r="RLU21" s="209"/>
      <c r="RLV21" s="209"/>
      <c r="RLW21" s="209"/>
      <c r="RLX21" s="209"/>
      <c r="RLY21" s="209"/>
      <c r="RLZ21" s="209"/>
      <c r="RMA21" s="209"/>
      <c r="RMB21" s="209"/>
      <c r="RMC21" s="209"/>
      <c r="RMD21" s="209"/>
      <c r="RME21" s="209"/>
      <c r="RMF21" s="209"/>
      <c r="RMG21" s="209"/>
      <c r="RMH21" s="209"/>
      <c r="RMI21" s="209"/>
      <c r="RMJ21" s="209"/>
      <c r="RMK21" s="209"/>
      <c r="RML21" s="209"/>
      <c r="RMM21" s="209"/>
      <c r="RMN21" s="209"/>
      <c r="RMO21" s="209"/>
      <c r="RMP21" s="209"/>
      <c r="RMQ21" s="209"/>
      <c r="RMR21" s="209"/>
      <c r="RMS21" s="209"/>
      <c r="RMT21" s="209"/>
      <c r="RMU21" s="209"/>
      <c r="RMV21" s="209"/>
      <c r="RMW21" s="209"/>
      <c r="RMX21" s="209"/>
      <c r="RMY21" s="209"/>
      <c r="RMZ21" s="209"/>
      <c r="RNA21" s="209"/>
      <c r="RNB21" s="209"/>
      <c r="RNC21" s="209"/>
      <c r="RND21" s="209"/>
      <c r="RNE21" s="209"/>
      <c r="RNF21" s="209"/>
      <c r="RNG21" s="209"/>
      <c r="RNH21" s="209"/>
      <c r="RNI21" s="209"/>
      <c r="RNJ21" s="209"/>
      <c r="RNK21" s="209"/>
      <c r="RNL21" s="209"/>
      <c r="RNM21" s="209"/>
      <c r="RNN21" s="209"/>
      <c r="RNO21" s="209"/>
      <c r="RNP21" s="209"/>
      <c r="RNQ21" s="209"/>
      <c r="RNR21" s="209"/>
      <c r="RNS21" s="209"/>
      <c r="RNT21" s="209"/>
      <c r="RNU21" s="209"/>
      <c r="RNV21" s="209"/>
      <c r="RNW21" s="209"/>
      <c r="RNX21" s="209"/>
      <c r="RNY21" s="209"/>
      <c r="RNZ21" s="209"/>
      <c r="ROA21" s="209"/>
      <c r="ROB21" s="209"/>
      <c r="ROC21" s="209"/>
      <c r="ROD21" s="209"/>
      <c r="ROE21" s="209"/>
      <c r="ROF21" s="209"/>
      <c r="ROG21" s="209"/>
      <c r="ROH21" s="209"/>
      <c r="ROI21" s="209"/>
      <c r="ROJ21" s="209"/>
      <c r="ROK21" s="209"/>
      <c r="ROL21" s="209"/>
      <c r="ROM21" s="209"/>
      <c r="RON21" s="209"/>
      <c r="ROO21" s="209"/>
      <c r="ROP21" s="209"/>
      <c r="ROQ21" s="209"/>
      <c r="ROR21" s="209"/>
      <c r="ROS21" s="209"/>
      <c r="ROT21" s="209"/>
      <c r="ROU21" s="209"/>
      <c r="ROV21" s="209"/>
      <c r="ROW21" s="209"/>
      <c r="ROX21" s="209"/>
      <c r="ROY21" s="209"/>
      <c r="ROZ21" s="209"/>
      <c r="RPA21" s="209"/>
      <c r="RPB21" s="209"/>
      <c r="RPC21" s="209"/>
      <c r="RPD21" s="209"/>
      <c r="RPE21" s="209"/>
      <c r="RPF21" s="209"/>
      <c r="RPG21" s="209"/>
      <c r="RPH21" s="209"/>
      <c r="RPI21" s="209"/>
      <c r="RPJ21" s="209"/>
      <c r="RPK21" s="209"/>
      <c r="RPL21" s="209"/>
      <c r="RPM21" s="209"/>
      <c r="RPN21" s="209"/>
      <c r="RPO21" s="209"/>
      <c r="RPP21" s="209"/>
      <c r="RPQ21" s="209"/>
      <c r="RPR21" s="209"/>
      <c r="RPS21" s="209"/>
      <c r="RPT21" s="209"/>
      <c r="RPU21" s="209"/>
      <c r="RPV21" s="209"/>
      <c r="RPW21" s="209"/>
      <c r="RPX21" s="209"/>
      <c r="RPY21" s="209"/>
      <c r="RPZ21" s="209"/>
      <c r="RQA21" s="209"/>
      <c r="RQB21" s="209"/>
      <c r="RQC21" s="209"/>
      <c r="RQD21" s="209"/>
      <c r="RQE21" s="209"/>
      <c r="RQF21" s="209"/>
      <c r="RQG21" s="209"/>
      <c r="RQH21" s="209"/>
      <c r="RQI21" s="209"/>
      <c r="RQJ21" s="209"/>
      <c r="RQK21" s="209"/>
      <c r="RQL21" s="209"/>
      <c r="RQM21" s="209"/>
      <c r="RQN21" s="209"/>
      <c r="RQO21" s="209"/>
      <c r="RQP21" s="209"/>
      <c r="RQQ21" s="209"/>
      <c r="RQR21" s="209"/>
      <c r="RQS21" s="209"/>
      <c r="RQT21" s="209"/>
      <c r="RQU21" s="209"/>
      <c r="RQV21" s="209"/>
      <c r="RQW21" s="209"/>
      <c r="RQX21" s="209"/>
      <c r="RQY21" s="209"/>
      <c r="RQZ21" s="209"/>
      <c r="RRA21" s="209"/>
      <c r="RRB21" s="209"/>
      <c r="RRC21" s="209"/>
      <c r="RRD21" s="209"/>
      <c r="RRE21" s="209"/>
      <c r="RRF21" s="209"/>
      <c r="RRG21" s="209"/>
      <c r="RRH21" s="209"/>
      <c r="RRI21" s="209"/>
      <c r="RRJ21" s="209"/>
      <c r="RRK21" s="209"/>
      <c r="RRL21" s="209"/>
      <c r="RRM21" s="209"/>
      <c r="RRN21" s="209"/>
      <c r="RRO21" s="209"/>
      <c r="RRP21" s="209"/>
      <c r="RRQ21" s="209"/>
      <c r="RRR21" s="209"/>
      <c r="RRS21" s="209"/>
      <c r="RRT21" s="209"/>
      <c r="RRU21" s="209"/>
      <c r="RRV21" s="209"/>
      <c r="RRW21" s="209"/>
      <c r="RRX21" s="209"/>
      <c r="RRY21" s="209"/>
      <c r="RRZ21" s="209"/>
      <c r="RSA21" s="209"/>
      <c r="RSB21" s="209"/>
      <c r="RSC21" s="209"/>
      <c r="RSD21" s="209"/>
      <c r="RSE21" s="209"/>
      <c r="RSF21" s="209"/>
      <c r="RSG21" s="209"/>
      <c r="RSH21" s="209"/>
      <c r="RSI21" s="209"/>
      <c r="RSJ21" s="209"/>
      <c r="RSK21" s="209"/>
      <c r="RSL21" s="209"/>
      <c r="RSM21" s="209"/>
      <c r="RSN21" s="209"/>
      <c r="RSO21" s="209"/>
      <c r="RSP21" s="209"/>
      <c r="RSQ21" s="209"/>
      <c r="RSR21" s="209"/>
      <c r="RSS21" s="209"/>
      <c r="RST21" s="209"/>
      <c r="RSU21" s="209"/>
      <c r="RSV21" s="209"/>
      <c r="RSW21" s="209"/>
      <c r="RSX21" s="209"/>
      <c r="RSY21" s="209"/>
      <c r="RSZ21" s="209"/>
      <c r="RTA21" s="209"/>
      <c r="RTB21" s="209"/>
      <c r="RTC21" s="209"/>
      <c r="RTD21" s="209"/>
      <c r="RTE21" s="209"/>
      <c r="RTF21" s="209"/>
      <c r="RTG21" s="209"/>
      <c r="RTH21" s="209"/>
      <c r="RTI21" s="209"/>
      <c r="RTJ21" s="209"/>
      <c r="RTK21" s="209"/>
      <c r="RTL21" s="209"/>
      <c r="RTM21" s="209"/>
      <c r="RTN21" s="209"/>
      <c r="RTO21" s="209"/>
      <c r="RTP21" s="209"/>
      <c r="RTQ21" s="209"/>
      <c r="RTR21" s="209"/>
      <c r="RTS21" s="209"/>
      <c r="RTT21" s="209"/>
      <c r="RTU21" s="209"/>
      <c r="RTV21" s="209"/>
      <c r="RTW21" s="209"/>
      <c r="RTX21" s="209"/>
      <c r="RTY21" s="209"/>
      <c r="RTZ21" s="209"/>
      <c r="RUA21" s="209"/>
      <c r="RUB21" s="209"/>
      <c r="RUC21" s="209"/>
      <c r="RUD21" s="209"/>
      <c r="RUE21" s="209"/>
      <c r="RUF21" s="209"/>
      <c r="RUG21" s="209"/>
      <c r="RUH21" s="209"/>
      <c r="RUI21" s="209"/>
      <c r="RUJ21" s="209"/>
      <c r="RUK21" s="209"/>
      <c r="RUL21" s="209"/>
      <c r="RUM21" s="209"/>
      <c r="RUN21" s="209"/>
      <c r="RUO21" s="209"/>
      <c r="RUP21" s="209"/>
      <c r="RUQ21" s="209"/>
      <c r="RUR21" s="209"/>
      <c r="RUS21" s="209"/>
      <c r="RUT21" s="209"/>
      <c r="RUU21" s="209"/>
      <c r="RUV21" s="209"/>
      <c r="RUW21" s="209"/>
      <c r="RUX21" s="209"/>
      <c r="RUY21" s="209"/>
      <c r="RUZ21" s="209"/>
      <c r="RVA21" s="209"/>
      <c r="RVB21" s="209"/>
      <c r="RVC21" s="209"/>
      <c r="RVD21" s="209"/>
      <c r="RVE21" s="209"/>
      <c r="RVF21" s="209"/>
      <c r="RVG21" s="209"/>
      <c r="RVH21" s="209"/>
      <c r="RVI21" s="209"/>
      <c r="RVJ21" s="209"/>
      <c r="RVK21" s="209"/>
      <c r="RVL21" s="209"/>
      <c r="RVM21" s="209"/>
      <c r="RVN21" s="209"/>
      <c r="RVO21" s="209"/>
      <c r="RVP21" s="209"/>
      <c r="RVQ21" s="209"/>
      <c r="RVR21" s="209"/>
      <c r="RVS21" s="209"/>
      <c r="RVT21" s="209"/>
      <c r="RVU21" s="209"/>
      <c r="RVV21" s="209"/>
      <c r="RVW21" s="209"/>
      <c r="RVX21" s="209"/>
      <c r="RVY21" s="209"/>
      <c r="RVZ21" s="209"/>
      <c r="RWA21" s="209"/>
      <c r="RWB21" s="209"/>
      <c r="RWC21" s="209"/>
      <c r="RWD21" s="209"/>
      <c r="RWE21" s="209"/>
      <c r="RWF21" s="209"/>
      <c r="RWG21" s="209"/>
      <c r="RWH21" s="209"/>
      <c r="RWI21" s="209"/>
      <c r="RWJ21" s="209"/>
      <c r="RWK21" s="209"/>
      <c r="RWL21" s="209"/>
      <c r="RWM21" s="209"/>
      <c r="RWN21" s="209"/>
      <c r="RWO21" s="209"/>
      <c r="RWP21" s="209"/>
      <c r="RWQ21" s="209"/>
      <c r="RWR21" s="209"/>
      <c r="RWS21" s="209"/>
      <c r="RWT21" s="209"/>
      <c r="RWU21" s="209"/>
      <c r="RWV21" s="209"/>
      <c r="RWW21" s="209"/>
      <c r="RWX21" s="209"/>
      <c r="RWY21" s="209"/>
      <c r="RWZ21" s="209"/>
      <c r="RXA21" s="209"/>
      <c r="RXB21" s="209"/>
      <c r="RXC21" s="209"/>
      <c r="RXD21" s="209"/>
      <c r="RXE21" s="209"/>
      <c r="RXF21" s="209"/>
      <c r="RXG21" s="209"/>
      <c r="RXH21" s="209"/>
      <c r="RXI21" s="209"/>
      <c r="RXJ21" s="209"/>
      <c r="RXK21" s="209"/>
      <c r="RXL21" s="209"/>
      <c r="RXM21" s="209"/>
      <c r="RXN21" s="209"/>
      <c r="RXO21" s="209"/>
      <c r="RXP21" s="209"/>
      <c r="RXQ21" s="209"/>
      <c r="RXR21" s="209"/>
      <c r="RXS21" s="209"/>
      <c r="RXT21" s="209"/>
      <c r="RXU21" s="209"/>
      <c r="RXV21" s="209"/>
      <c r="RXW21" s="209"/>
      <c r="RXX21" s="209"/>
      <c r="RXY21" s="209"/>
      <c r="RXZ21" s="209"/>
      <c r="RYA21" s="209"/>
      <c r="RYB21" s="209"/>
      <c r="RYC21" s="209"/>
      <c r="RYD21" s="209"/>
      <c r="RYE21" s="209"/>
      <c r="RYF21" s="209"/>
      <c r="RYG21" s="209"/>
      <c r="RYH21" s="209"/>
      <c r="RYI21" s="209"/>
      <c r="RYJ21" s="209"/>
      <c r="RYK21" s="209"/>
      <c r="RYL21" s="209"/>
      <c r="RYM21" s="209"/>
      <c r="RYN21" s="209"/>
      <c r="RYO21" s="209"/>
      <c r="RYP21" s="209"/>
      <c r="RYQ21" s="209"/>
      <c r="RYR21" s="209"/>
      <c r="RYS21" s="209"/>
      <c r="RYT21" s="209"/>
      <c r="RYU21" s="209"/>
      <c r="RYV21" s="209"/>
      <c r="RYW21" s="209"/>
      <c r="RYX21" s="209"/>
      <c r="RYY21" s="209"/>
      <c r="RYZ21" s="209"/>
      <c r="RZA21" s="209"/>
      <c r="RZB21" s="209"/>
      <c r="RZC21" s="209"/>
      <c r="RZD21" s="209"/>
      <c r="RZE21" s="209"/>
      <c r="RZF21" s="209"/>
      <c r="RZG21" s="209"/>
      <c r="RZH21" s="209"/>
      <c r="RZI21" s="209"/>
      <c r="RZJ21" s="209"/>
      <c r="RZK21" s="209"/>
      <c r="RZL21" s="209"/>
      <c r="RZM21" s="209"/>
      <c r="RZN21" s="209"/>
      <c r="RZO21" s="209"/>
      <c r="RZP21" s="209"/>
      <c r="RZQ21" s="209"/>
      <c r="RZR21" s="209"/>
      <c r="RZS21" s="209"/>
      <c r="RZT21" s="209"/>
      <c r="RZU21" s="209"/>
      <c r="RZV21" s="209"/>
      <c r="RZW21" s="209"/>
      <c r="RZX21" s="209"/>
      <c r="RZY21" s="209"/>
      <c r="RZZ21" s="209"/>
      <c r="SAA21" s="209"/>
      <c r="SAB21" s="209"/>
      <c r="SAC21" s="209"/>
      <c r="SAD21" s="209"/>
      <c r="SAE21" s="209"/>
      <c r="SAF21" s="209"/>
      <c r="SAG21" s="209"/>
      <c r="SAH21" s="209"/>
      <c r="SAI21" s="209"/>
      <c r="SAJ21" s="209"/>
      <c r="SAK21" s="209"/>
      <c r="SAL21" s="209"/>
      <c r="SAM21" s="209"/>
      <c r="SAN21" s="209"/>
      <c r="SAO21" s="209"/>
      <c r="SAP21" s="209"/>
      <c r="SAQ21" s="209"/>
      <c r="SAR21" s="209"/>
      <c r="SAS21" s="209"/>
      <c r="SAT21" s="209"/>
      <c r="SAU21" s="209"/>
      <c r="SAV21" s="209"/>
      <c r="SAW21" s="209"/>
      <c r="SAX21" s="209"/>
      <c r="SAY21" s="209"/>
      <c r="SAZ21" s="209"/>
      <c r="SBA21" s="209"/>
      <c r="SBB21" s="209"/>
      <c r="SBC21" s="209"/>
      <c r="SBD21" s="209"/>
      <c r="SBE21" s="209"/>
      <c r="SBF21" s="209"/>
      <c r="SBG21" s="209"/>
      <c r="SBH21" s="209"/>
      <c r="SBI21" s="209"/>
      <c r="SBJ21" s="209"/>
      <c r="SBK21" s="209"/>
      <c r="SBL21" s="209"/>
      <c r="SBM21" s="209"/>
      <c r="SBN21" s="209"/>
      <c r="SBO21" s="209"/>
      <c r="SBP21" s="209"/>
      <c r="SBQ21" s="209"/>
      <c r="SBR21" s="209"/>
      <c r="SBS21" s="209"/>
      <c r="SBT21" s="209"/>
      <c r="SBU21" s="209"/>
      <c r="SBV21" s="209"/>
      <c r="SBW21" s="209"/>
      <c r="SBX21" s="209"/>
      <c r="SBY21" s="209"/>
      <c r="SBZ21" s="209"/>
      <c r="SCA21" s="209"/>
      <c r="SCB21" s="209"/>
      <c r="SCC21" s="209"/>
      <c r="SCD21" s="209"/>
      <c r="SCE21" s="209"/>
      <c r="SCF21" s="209"/>
      <c r="SCG21" s="209"/>
      <c r="SCH21" s="209"/>
      <c r="SCI21" s="209"/>
      <c r="SCJ21" s="209"/>
      <c r="SCK21" s="209"/>
      <c r="SCL21" s="209"/>
      <c r="SCM21" s="209"/>
      <c r="SCN21" s="209"/>
      <c r="SCO21" s="209"/>
      <c r="SCP21" s="209"/>
      <c r="SCQ21" s="209"/>
      <c r="SCR21" s="209"/>
      <c r="SCS21" s="209"/>
      <c r="SCT21" s="209"/>
      <c r="SCU21" s="209"/>
      <c r="SCV21" s="209"/>
      <c r="SCW21" s="209"/>
      <c r="SCX21" s="209"/>
      <c r="SCY21" s="209"/>
      <c r="SCZ21" s="209"/>
      <c r="SDA21" s="209"/>
      <c r="SDB21" s="209"/>
      <c r="SDC21" s="209"/>
      <c r="SDD21" s="209"/>
      <c r="SDE21" s="209"/>
      <c r="SDF21" s="209"/>
      <c r="SDG21" s="209"/>
      <c r="SDH21" s="209"/>
      <c r="SDI21" s="209"/>
      <c r="SDJ21" s="209"/>
      <c r="SDK21" s="209"/>
      <c r="SDL21" s="209"/>
      <c r="SDM21" s="209"/>
      <c r="SDN21" s="209"/>
      <c r="SDO21" s="209"/>
      <c r="SDP21" s="209"/>
      <c r="SDQ21" s="209"/>
      <c r="SDR21" s="209"/>
      <c r="SDS21" s="209"/>
      <c r="SDT21" s="209"/>
      <c r="SDU21" s="209"/>
      <c r="SDV21" s="209"/>
      <c r="SDW21" s="209"/>
      <c r="SDX21" s="209"/>
      <c r="SDY21" s="209"/>
      <c r="SDZ21" s="209"/>
      <c r="SEA21" s="209"/>
      <c r="SEB21" s="209"/>
      <c r="SEC21" s="209"/>
      <c r="SED21" s="209"/>
      <c r="SEE21" s="209"/>
      <c r="SEF21" s="209"/>
      <c r="SEG21" s="209"/>
      <c r="SEH21" s="209"/>
      <c r="SEI21" s="209"/>
      <c r="SEJ21" s="209"/>
      <c r="SEK21" s="209"/>
      <c r="SEL21" s="209"/>
      <c r="SEM21" s="209"/>
      <c r="SEN21" s="209"/>
      <c r="SEO21" s="209"/>
      <c r="SEP21" s="209"/>
      <c r="SEQ21" s="209"/>
      <c r="SER21" s="209"/>
      <c r="SES21" s="209"/>
      <c r="SET21" s="209"/>
      <c r="SEU21" s="209"/>
      <c r="SEV21" s="209"/>
      <c r="SEW21" s="209"/>
      <c r="SEX21" s="209"/>
      <c r="SEY21" s="209"/>
      <c r="SEZ21" s="209"/>
      <c r="SFA21" s="209"/>
      <c r="SFB21" s="209"/>
      <c r="SFC21" s="209"/>
      <c r="SFD21" s="209"/>
      <c r="SFE21" s="209"/>
      <c r="SFF21" s="209"/>
      <c r="SFG21" s="209"/>
      <c r="SFH21" s="209"/>
      <c r="SFI21" s="209"/>
      <c r="SFJ21" s="209"/>
      <c r="SFK21" s="209"/>
      <c r="SFL21" s="209"/>
      <c r="SFM21" s="209"/>
      <c r="SFN21" s="209"/>
      <c r="SFO21" s="209"/>
      <c r="SFP21" s="209"/>
      <c r="SFQ21" s="209"/>
      <c r="SFR21" s="209"/>
      <c r="SFS21" s="209"/>
      <c r="SFT21" s="209"/>
      <c r="SFU21" s="209"/>
      <c r="SFV21" s="209"/>
      <c r="SFW21" s="209"/>
      <c r="SFX21" s="209"/>
      <c r="SFY21" s="209"/>
      <c r="SFZ21" s="209"/>
      <c r="SGA21" s="209"/>
      <c r="SGB21" s="209"/>
      <c r="SGC21" s="209"/>
      <c r="SGD21" s="209"/>
      <c r="SGE21" s="209"/>
      <c r="SGF21" s="209"/>
      <c r="SGG21" s="209"/>
      <c r="SGH21" s="209"/>
      <c r="SGI21" s="209"/>
      <c r="SGJ21" s="209"/>
      <c r="SGK21" s="209"/>
      <c r="SGL21" s="209"/>
      <c r="SGM21" s="209"/>
      <c r="SGN21" s="209"/>
      <c r="SGO21" s="209"/>
      <c r="SGP21" s="209"/>
      <c r="SGQ21" s="209"/>
      <c r="SGR21" s="209"/>
      <c r="SGS21" s="209"/>
      <c r="SGT21" s="209"/>
      <c r="SGU21" s="209"/>
      <c r="SGV21" s="209"/>
      <c r="SGW21" s="209"/>
      <c r="SGX21" s="209"/>
      <c r="SGY21" s="209"/>
      <c r="SGZ21" s="209"/>
      <c r="SHA21" s="209"/>
      <c r="SHB21" s="209"/>
      <c r="SHC21" s="209"/>
      <c r="SHD21" s="209"/>
      <c r="SHE21" s="209"/>
      <c r="SHF21" s="209"/>
      <c r="SHG21" s="209"/>
      <c r="SHH21" s="209"/>
      <c r="SHI21" s="209"/>
      <c r="SHJ21" s="209"/>
      <c r="SHK21" s="209"/>
      <c r="SHL21" s="209"/>
      <c r="SHM21" s="209"/>
      <c r="SHN21" s="209"/>
      <c r="SHO21" s="209"/>
      <c r="SHP21" s="209"/>
      <c r="SHQ21" s="209"/>
      <c r="SHR21" s="209"/>
      <c r="SHS21" s="209"/>
      <c r="SHT21" s="209"/>
      <c r="SHU21" s="209"/>
      <c r="SHV21" s="209"/>
      <c r="SHW21" s="209"/>
      <c r="SHX21" s="209"/>
      <c r="SHY21" s="209"/>
      <c r="SHZ21" s="209"/>
      <c r="SIA21" s="209"/>
      <c r="SIB21" s="209"/>
      <c r="SIC21" s="209"/>
      <c r="SID21" s="209"/>
      <c r="SIE21" s="209"/>
      <c r="SIF21" s="209"/>
      <c r="SIG21" s="209"/>
      <c r="SIH21" s="209"/>
      <c r="SII21" s="209"/>
      <c r="SIJ21" s="209"/>
      <c r="SIK21" s="209"/>
      <c r="SIL21" s="209"/>
      <c r="SIM21" s="209"/>
      <c r="SIN21" s="209"/>
      <c r="SIO21" s="209"/>
      <c r="SIP21" s="209"/>
      <c r="SIQ21" s="209"/>
      <c r="SIR21" s="209"/>
      <c r="SIS21" s="209"/>
      <c r="SIT21" s="209"/>
      <c r="SIU21" s="209"/>
      <c r="SIV21" s="209"/>
      <c r="SIW21" s="209"/>
      <c r="SIX21" s="209"/>
      <c r="SIY21" s="209"/>
      <c r="SIZ21" s="209"/>
      <c r="SJA21" s="209"/>
      <c r="SJB21" s="209"/>
      <c r="SJC21" s="209"/>
      <c r="SJD21" s="209"/>
      <c r="SJE21" s="209"/>
      <c r="SJF21" s="209"/>
      <c r="SJG21" s="209"/>
      <c r="SJH21" s="209"/>
      <c r="SJI21" s="209"/>
      <c r="SJJ21" s="209"/>
      <c r="SJK21" s="209"/>
      <c r="SJL21" s="209"/>
      <c r="SJM21" s="209"/>
      <c r="SJN21" s="209"/>
      <c r="SJO21" s="209"/>
      <c r="SJP21" s="209"/>
      <c r="SJQ21" s="209"/>
      <c r="SJR21" s="209"/>
      <c r="SJS21" s="209"/>
      <c r="SJT21" s="209"/>
      <c r="SJU21" s="209"/>
      <c r="SJV21" s="209"/>
      <c r="SJW21" s="209"/>
      <c r="SJX21" s="209"/>
      <c r="SJY21" s="209"/>
      <c r="SJZ21" s="209"/>
      <c r="SKA21" s="209"/>
      <c r="SKB21" s="209"/>
      <c r="SKC21" s="209"/>
      <c r="SKD21" s="209"/>
      <c r="SKE21" s="209"/>
      <c r="SKF21" s="209"/>
      <c r="SKG21" s="209"/>
      <c r="SKH21" s="209"/>
      <c r="SKI21" s="209"/>
      <c r="SKJ21" s="209"/>
      <c r="SKK21" s="209"/>
      <c r="SKL21" s="209"/>
      <c r="SKM21" s="209"/>
      <c r="SKN21" s="209"/>
      <c r="SKO21" s="209"/>
      <c r="SKP21" s="209"/>
      <c r="SKQ21" s="209"/>
      <c r="SKR21" s="209"/>
      <c r="SKS21" s="209"/>
      <c r="SKT21" s="209"/>
      <c r="SKU21" s="209"/>
      <c r="SKV21" s="209"/>
      <c r="SKW21" s="209"/>
      <c r="SKX21" s="209"/>
      <c r="SKY21" s="209"/>
      <c r="SKZ21" s="209"/>
      <c r="SLA21" s="209"/>
      <c r="SLB21" s="209"/>
      <c r="SLC21" s="209"/>
      <c r="SLD21" s="209"/>
      <c r="SLE21" s="209"/>
      <c r="SLF21" s="209"/>
      <c r="SLG21" s="209"/>
      <c r="SLH21" s="209"/>
      <c r="SLI21" s="209"/>
      <c r="SLJ21" s="209"/>
      <c r="SLK21" s="209"/>
      <c r="SLL21" s="209"/>
      <c r="SLM21" s="209"/>
      <c r="SLN21" s="209"/>
      <c r="SLO21" s="209"/>
      <c r="SLP21" s="209"/>
      <c r="SLQ21" s="209"/>
      <c r="SLR21" s="209"/>
      <c r="SLS21" s="209"/>
      <c r="SLT21" s="209"/>
      <c r="SLU21" s="209"/>
      <c r="SLV21" s="209"/>
      <c r="SLW21" s="209"/>
      <c r="SLX21" s="209"/>
      <c r="SLY21" s="209"/>
      <c r="SLZ21" s="209"/>
      <c r="SMA21" s="209"/>
      <c r="SMB21" s="209"/>
      <c r="SMC21" s="209"/>
      <c r="SMD21" s="209"/>
      <c r="SME21" s="209"/>
      <c r="SMF21" s="209"/>
      <c r="SMG21" s="209"/>
      <c r="SMH21" s="209"/>
      <c r="SMI21" s="209"/>
      <c r="SMJ21" s="209"/>
      <c r="SMK21" s="209"/>
      <c r="SML21" s="209"/>
      <c r="SMM21" s="209"/>
      <c r="SMN21" s="209"/>
      <c r="SMO21" s="209"/>
      <c r="SMP21" s="209"/>
      <c r="SMQ21" s="209"/>
      <c r="SMR21" s="209"/>
      <c r="SMS21" s="209"/>
      <c r="SMT21" s="209"/>
      <c r="SMU21" s="209"/>
      <c r="SMV21" s="209"/>
      <c r="SMW21" s="209"/>
      <c r="SMX21" s="209"/>
      <c r="SMY21" s="209"/>
      <c r="SMZ21" s="209"/>
      <c r="SNA21" s="209"/>
      <c r="SNB21" s="209"/>
      <c r="SNC21" s="209"/>
      <c r="SND21" s="209"/>
      <c r="SNE21" s="209"/>
      <c r="SNF21" s="209"/>
      <c r="SNG21" s="209"/>
      <c r="SNH21" s="209"/>
      <c r="SNI21" s="209"/>
      <c r="SNJ21" s="209"/>
      <c r="SNK21" s="209"/>
      <c r="SNL21" s="209"/>
      <c r="SNM21" s="209"/>
      <c r="SNN21" s="209"/>
      <c r="SNO21" s="209"/>
      <c r="SNP21" s="209"/>
      <c r="SNQ21" s="209"/>
      <c r="SNR21" s="209"/>
      <c r="SNS21" s="209"/>
      <c r="SNT21" s="209"/>
      <c r="SNU21" s="209"/>
      <c r="SNV21" s="209"/>
      <c r="SNW21" s="209"/>
      <c r="SNX21" s="209"/>
      <c r="SNY21" s="209"/>
      <c r="SNZ21" s="209"/>
      <c r="SOA21" s="209"/>
      <c r="SOB21" s="209"/>
      <c r="SOC21" s="209"/>
      <c r="SOD21" s="209"/>
      <c r="SOE21" s="209"/>
      <c r="SOF21" s="209"/>
      <c r="SOG21" s="209"/>
      <c r="SOH21" s="209"/>
      <c r="SOI21" s="209"/>
      <c r="SOJ21" s="209"/>
      <c r="SOK21" s="209"/>
      <c r="SOL21" s="209"/>
      <c r="SOM21" s="209"/>
      <c r="SON21" s="209"/>
      <c r="SOO21" s="209"/>
      <c r="SOP21" s="209"/>
      <c r="SOQ21" s="209"/>
      <c r="SOR21" s="209"/>
      <c r="SOS21" s="209"/>
      <c r="SOT21" s="209"/>
      <c r="SOU21" s="209"/>
      <c r="SOV21" s="209"/>
      <c r="SOW21" s="209"/>
      <c r="SOX21" s="209"/>
      <c r="SOY21" s="209"/>
      <c r="SOZ21" s="209"/>
      <c r="SPA21" s="209"/>
      <c r="SPB21" s="209"/>
      <c r="SPC21" s="209"/>
      <c r="SPD21" s="209"/>
      <c r="SPE21" s="209"/>
      <c r="SPF21" s="209"/>
      <c r="SPG21" s="209"/>
      <c r="SPH21" s="209"/>
      <c r="SPI21" s="209"/>
      <c r="SPJ21" s="209"/>
      <c r="SPK21" s="209"/>
      <c r="SPL21" s="209"/>
      <c r="SPM21" s="209"/>
      <c r="SPN21" s="209"/>
      <c r="SPO21" s="209"/>
      <c r="SPP21" s="209"/>
      <c r="SPQ21" s="209"/>
      <c r="SPR21" s="209"/>
      <c r="SPS21" s="209"/>
      <c r="SPT21" s="209"/>
      <c r="SPU21" s="209"/>
      <c r="SPV21" s="209"/>
      <c r="SPW21" s="209"/>
      <c r="SPX21" s="209"/>
      <c r="SPY21" s="209"/>
      <c r="SPZ21" s="209"/>
      <c r="SQA21" s="209"/>
      <c r="SQB21" s="209"/>
      <c r="SQC21" s="209"/>
      <c r="SQD21" s="209"/>
      <c r="SQE21" s="209"/>
      <c r="SQF21" s="209"/>
      <c r="SQG21" s="209"/>
      <c r="SQH21" s="209"/>
      <c r="SQI21" s="209"/>
      <c r="SQJ21" s="209"/>
      <c r="SQK21" s="209"/>
      <c r="SQL21" s="209"/>
      <c r="SQM21" s="209"/>
      <c r="SQN21" s="209"/>
      <c r="SQO21" s="209"/>
      <c r="SQP21" s="209"/>
      <c r="SQQ21" s="209"/>
      <c r="SQR21" s="209"/>
      <c r="SQS21" s="209"/>
      <c r="SQT21" s="209"/>
      <c r="SQU21" s="209"/>
      <c r="SQV21" s="209"/>
      <c r="SQW21" s="209"/>
      <c r="SQX21" s="209"/>
      <c r="SQY21" s="209"/>
      <c r="SQZ21" s="209"/>
      <c r="SRA21" s="209"/>
      <c r="SRB21" s="209"/>
      <c r="SRC21" s="209"/>
      <c r="SRD21" s="209"/>
      <c r="SRE21" s="209"/>
      <c r="SRF21" s="209"/>
      <c r="SRG21" s="209"/>
      <c r="SRH21" s="209"/>
      <c r="SRI21" s="209"/>
      <c r="SRJ21" s="209"/>
      <c r="SRK21" s="209"/>
      <c r="SRL21" s="209"/>
      <c r="SRM21" s="209"/>
      <c r="SRN21" s="209"/>
      <c r="SRO21" s="209"/>
      <c r="SRP21" s="209"/>
      <c r="SRQ21" s="209"/>
      <c r="SRR21" s="209"/>
      <c r="SRS21" s="209"/>
      <c r="SRT21" s="209"/>
      <c r="SRU21" s="209"/>
      <c r="SRV21" s="209"/>
      <c r="SRW21" s="209"/>
      <c r="SRX21" s="209"/>
      <c r="SRY21" s="209"/>
      <c r="SRZ21" s="209"/>
      <c r="SSA21" s="209"/>
      <c r="SSB21" s="209"/>
      <c r="SSC21" s="209"/>
      <c r="SSD21" s="209"/>
      <c r="SSE21" s="209"/>
      <c r="SSF21" s="209"/>
      <c r="SSG21" s="209"/>
      <c r="SSH21" s="209"/>
      <c r="SSI21" s="209"/>
      <c r="SSJ21" s="209"/>
      <c r="SSK21" s="209"/>
      <c r="SSL21" s="209"/>
      <c r="SSM21" s="209"/>
      <c r="SSN21" s="209"/>
      <c r="SSO21" s="209"/>
      <c r="SSP21" s="209"/>
      <c r="SSQ21" s="209"/>
      <c r="SSR21" s="209"/>
      <c r="SSS21" s="209"/>
      <c r="SST21" s="209"/>
      <c r="SSU21" s="209"/>
      <c r="SSV21" s="209"/>
      <c r="SSW21" s="209"/>
      <c r="SSX21" s="209"/>
      <c r="SSY21" s="209"/>
      <c r="SSZ21" s="209"/>
      <c r="STA21" s="209"/>
      <c r="STB21" s="209"/>
      <c r="STC21" s="209"/>
      <c r="STD21" s="209"/>
      <c r="STE21" s="209"/>
      <c r="STF21" s="209"/>
      <c r="STG21" s="209"/>
      <c r="STH21" s="209"/>
      <c r="STI21" s="209"/>
      <c r="STJ21" s="209"/>
      <c r="STK21" s="209"/>
      <c r="STL21" s="209"/>
      <c r="STM21" s="209"/>
      <c r="STN21" s="209"/>
      <c r="STO21" s="209"/>
      <c r="STP21" s="209"/>
      <c r="STQ21" s="209"/>
      <c r="STR21" s="209"/>
      <c r="STS21" s="209"/>
      <c r="STT21" s="209"/>
      <c r="STU21" s="209"/>
      <c r="STV21" s="209"/>
      <c r="STW21" s="209"/>
      <c r="STX21" s="209"/>
      <c r="STY21" s="209"/>
      <c r="STZ21" s="209"/>
      <c r="SUA21" s="209"/>
      <c r="SUB21" s="209"/>
      <c r="SUC21" s="209"/>
      <c r="SUD21" s="209"/>
      <c r="SUE21" s="209"/>
      <c r="SUF21" s="209"/>
      <c r="SUG21" s="209"/>
      <c r="SUH21" s="209"/>
      <c r="SUI21" s="209"/>
      <c r="SUJ21" s="209"/>
      <c r="SUK21" s="209"/>
      <c r="SUL21" s="209"/>
      <c r="SUM21" s="209"/>
      <c r="SUN21" s="209"/>
      <c r="SUO21" s="209"/>
      <c r="SUP21" s="209"/>
      <c r="SUQ21" s="209"/>
      <c r="SUR21" s="209"/>
      <c r="SUS21" s="209"/>
      <c r="SUT21" s="209"/>
      <c r="SUU21" s="209"/>
      <c r="SUV21" s="209"/>
      <c r="SUW21" s="209"/>
      <c r="SUX21" s="209"/>
      <c r="SUY21" s="209"/>
      <c r="SUZ21" s="209"/>
      <c r="SVA21" s="209"/>
      <c r="SVB21" s="209"/>
      <c r="SVC21" s="209"/>
      <c r="SVD21" s="209"/>
      <c r="SVE21" s="209"/>
      <c r="SVF21" s="209"/>
      <c r="SVG21" s="209"/>
      <c r="SVH21" s="209"/>
      <c r="SVI21" s="209"/>
      <c r="SVJ21" s="209"/>
      <c r="SVK21" s="209"/>
      <c r="SVL21" s="209"/>
      <c r="SVM21" s="209"/>
      <c r="SVN21" s="209"/>
      <c r="SVO21" s="209"/>
      <c r="SVP21" s="209"/>
      <c r="SVQ21" s="209"/>
      <c r="SVR21" s="209"/>
      <c r="SVS21" s="209"/>
      <c r="SVT21" s="209"/>
      <c r="SVU21" s="209"/>
      <c r="SVV21" s="209"/>
      <c r="SVW21" s="209"/>
      <c r="SVX21" s="209"/>
      <c r="SVY21" s="209"/>
      <c r="SVZ21" s="209"/>
      <c r="SWA21" s="209"/>
      <c r="SWB21" s="209"/>
      <c r="SWC21" s="209"/>
      <c r="SWD21" s="209"/>
      <c r="SWE21" s="209"/>
      <c r="SWF21" s="209"/>
      <c r="SWG21" s="209"/>
      <c r="SWH21" s="209"/>
      <c r="SWI21" s="209"/>
      <c r="SWJ21" s="209"/>
      <c r="SWK21" s="209"/>
      <c r="SWL21" s="209"/>
      <c r="SWM21" s="209"/>
      <c r="SWN21" s="209"/>
      <c r="SWO21" s="209"/>
      <c r="SWP21" s="209"/>
      <c r="SWQ21" s="209"/>
      <c r="SWR21" s="209"/>
      <c r="SWS21" s="209"/>
      <c r="SWT21" s="209"/>
      <c r="SWU21" s="209"/>
      <c r="SWV21" s="209"/>
      <c r="SWW21" s="209"/>
      <c r="SWX21" s="209"/>
      <c r="SWY21" s="209"/>
      <c r="SWZ21" s="209"/>
      <c r="SXA21" s="209"/>
      <c r="SXB21" s="209"/>
      <c r="SXC21" s="209"/>
      <c r="SXD21" s="209"/>
      <c r="SXE21" s="209"/>
      <c r="SXF21" s="209"/>
      <c r="SXG21" s="209"/>
      <c r="SXH21" s="209"/>
      <c r="SXI21" s="209"/>
      <c r="SXJ21" s="209"/>
      <c r="SXK21" s="209"/>
      <c r="SXL21" s="209"/>
      <c r="SXM21" s="209"/>
      <c r="SXN21" s="209"/>
      <c r="SXO21" s="209"/>
      <c r="SXP21" s="209"/>
      <c r="SXQ21" s="209"/>
      <c r="SXR21" s="209"/>
      <c r="SXS21" s="209"/>
      <c r="SXT21" s="209"/>
      <c r="SXU21" s="209"/>
      <c r="SXV21" s="209"/>
      <c r="SXW21" s="209"/>
      <c r="SXX21" s="209"/>
      <c r="SXY21" s="209"/>
      <c r="SXZ21" s="209"/>
      <c r="SYA21" s="209"/>
      <c r="SYB21" s="209"/>
      <c r="SYC21" s="209"/>
      <c r="SYD21" s="209"/>
      <c r="SYE21" s="209"/>
      <c r="SYF21" s="209"/>
      <c r="SYG21" s="209"/>
      <c r="SYH21" s="209"/>
      <c r="SYI21" s="209"/>
      <c r="SYJ21" s="209"/>
      <c r="SYK21" s="209"/>
      <c r="SYL21" s="209"/>
      <c r="SYM21" s="209"/>
      <c r="SYN21" s="209"/>
      <c r="SYO21" s="209"/>
      <c r="SYP21" s="209"/>
      <c r="SYQ21" s="209"/>
      <c r="SYR21" s="209"/>
      <c r="SYS21" s="209"/>
      <c r="SYT21" s="209"/>
      <c r="SYU21" s="209"/>
      <c r="SYV21" s="209"/>
      <c r="SYW21" s="209"/>
      <c r="SYX21" s="209"/>
      <c r="SYY21" s="209"/>
      <c r="SYZ21" s="209"/>
      <c r="SZA21" s="209"/>
      <c r="SZB21" s="209"/>
      <c r="SZC21" s="209"/>
      <c r="SZD21" s="209"/>
      <c r="SZE21" s="209"/>
      <c r="SZF21" s="209"/>
      <c r="SZG21" s="209"/>
      <c r="SZH21" s="209"/>
      <c r="SZI21" s="209"/>
      <c r="SZJ21" s="209"/>
      <c r="SZK21" s="209"/>
      <c r="SZL21" s="209"/>
      <c r="SZM21" s="209"/>
      <c r="SZN21" s="209"/>
      <c r="SZO21" s="209"/>
      <c r="SZP21" s="209"/>
      <c r="SZQ21" s="209"/>
      <c r="SZR21" s="209"/>
      <c r="SZS21" s="209"/>
      <c r="SZT21" s="209"/>
      <c r="SZU21" s="209"/>
      <c r="SZV21" s="209"/>
      <c r="SZW21" s="209"/>
      <c r="SZX21" s="209"/>
      <c r="SZY21" s="209"/>
      <c r="SZZ21" s="209"/>
      <c r="TAA21" s="209"/>
      <c r="TAB21" s="209"/>
      <c r="TAC21" s="209"/>
      <c r="TAD21" s="209"/>
      <c r="TAE21" s="209"/>
      <c r="TAF21" s="209"/>
      <c r="TAG21" s="209"/>
      <c r="TAH21" s="209"/>
      <c r="TAI21" s="209"/>
      <c r="TAJ21" s="209"/>
      <c r="TAK21" s="209"/>
      <c r="TAL21" s="209"/>
      <c r="TAM21" s="209"/>
      <c r="TAN21" s="209"/>
      <c r="TAO21" s="209"/>
      <c r="TAP21" s="209"/>
      <c r="TAQ21" s="209"/>
      <c r="TAR21" s="209"/>
      <c r="TAS21" s="209"/>
      <c r="TAT21" s="209"/>
      <c r="TAU21" s="209"/>
      <c r="TAV21" s="209"/>
      <c r="TAW21" s="209"/>
      <c r="TAX21" s="209"/>
      <c r="TAY21" s="209"/>
      <c r="TAZ21" s="209"/>
      <c r="TBA21" s="209"/>
      <c r="TBB21" s="209"/>
      <c r="TBC21" s="209"/>
      <c r="TBD21" s="209"/>
      <c r="TBE21" s="209"/>
      <c r="TBF21" s="209"/>
      <c r="TBG21" s="209"/>
      <c r="TBH21" s="209"/>
      <c r="TBI21" s="209"/>
      <c r="TBJ21" s="209"/>
      <c r="TBK21" s="209"/>
      <c r="TBL21" s="209"/>
      <c r="TBM21" s="209"/>
      <c r="TBN21" s="209"/>
      <c r="TBO21" s="209"/>
      <c r="TBP21" s="209"/>
      <c r="TBQ21" s="209"/>
      <c r="TBR21" s="209"/>
      <c r="TBS21" s="209"/>
      <c r="TBT21" s="209"/>
      <c r="TBU21" s="209"/>
      <c r="TBV21" s="209"/>
      <c r="TBW21" s="209"/>
      <c r="TBX21" s="209"/>
      <c r="TBY21" s="209"/>
      <c r="TBZ21" s="209"/>
      <c r="TCA21" s="209"/>
      <c r="TCB21" s="209"/>
      <c r="TCC21" s="209"/>
      <c r="TCD21" s="209"/>
      <c r="TCE21" s="209"/>
      <c r="TCF21" s="209"/>
      <c r="TCG21" s="209"/>
      <c r="TCH21" s="209"/>
      <c r="TCI21" s="209"/>
      <c r="TCJ21" s="209"/>
      <c r="TCK21" s="209"/>
      <c r="TCL21" s="209"/>
      <c r="TCM21" s="209"/>
      <c r="TCN21" s="209"/>
      <c r="TCO21" s="209"/>
      <c r="TCP21" s="209"/>
      <c r="TCQ21" s="209"/>
      <c r="TCR21" s="209"/>
      <c r="TCS21" s="209"/>
      <c r="TCT21" s="209"/>
      <c r="TCU21" s="209"/>
      <c r="TCV21" s="209"/>
      <c r="TCW21" s="209"/>
      <c r="TCX21" s="209"/>
      <c r="TCY21" s="209"/>
      <c r="TCZ21" s="209"/>
      <c r="TDA21" s="209"/>
      <c r="TDB21" s="209"/>
      <c r="TDC21" s="209"/>
      <c r="TDD21" s="209"/>
      <c r="TDE21" s="209"/>
      <c r="TDF21" s="209"/>
      <c r="TDG21" s="209"/>
      <c r="TDH21" s="209"/>
      <c r="TDI21" s="209"/>
      <c r="TDJ21" s="209"/>
      <c r="TDK21" s="209"/>
      <c r="TDL21" s="209"/>
      <c r="TDM21" s="209"/>
      <c r="TDN21" s="209"/>
      <c r="TDO21" s="209"/>
      <c r="TDP21" s="209"/>
      <c r="TDQ21" s="209"/>
      <c r="TDR21" s="209"/>
      <c r="TDS21" s="209"/>
      <c r="TDT21" s="209"/>
      <c r="TDU21" s="209"/>
      <c r="TDV21" s="209"/>
      <c r="TDW21" s="209"/>
      <c r="TDX21" s="209"/>
      <c r="TDY21" s="209"/>
      <c r="TDZ21" s="209"/>
      <c r="TEA21" s="209"/>
      <c r="TEB21" s="209"/>
      <c r="TEC21" s="209"/>
      <c r="TED21" s="209"/>
      <c r="TEE21" s="209"/>
      <c r="TEF21" s="209"/>
      <c r="TEG21" s="209"/>
      <c r="TEH21" s="209"/>
      <c r="TEI21" s="209"/>
      <c r="TEJ21" s="209"/>
      <c r="TEK21" s="209"/>
      <c r="TEL21" s="209"/>
      <c r="TEM21" s="209"/>
      <c r="TEN21" s="209"/>
      <c r="TEO21" s="209"/>
      <c r="TEP21" s="209"/>
      <c r="TEQ21" s="209"/>
      <c r="TER21" s="209"/>
      <c r="TES21" s="209"/>
      <c r="TET21" s="209"/>
      <c r="TEU21" s="209"/>
      <c r="TEV21" s="209"/>
      <c r="TEW21" s="209"/>
      <c r="TEX21" s="209"/>
      <c r="TEY21" s="209"/>
      <c r="TEZ21" s="209"/>
      <c r="TFA21" s="209"/>
      <c r="TFB21" s="209"/>
      <c r="TFC21" s="209"/>
      <c r="TFD21" s="209"/>
      <c r="TFE21" s="209"/>
      <c r="TFF21" s="209"/>
      <c r="TFG21" s="209"/>
      <c r="TFH21" s="209"/>
      <c r="TFI21" s="209"/>
      <c r="TFJ21" s="209"/>
      <c r="TFK21" s="209"/>
      <c r="TFL21" s="209"/>
      <c r="TFM21" s="209"/>
      <c r="TFN21" s="209"/>
      <c r="TFO21" s="209"/>
      <c r="TFP21" s="209"/>
      <c r="TFQ21" s="209"/>
      <c r="TFR21" s="209"/>
      <c r="TFS21" s="209"/>
      <c r="TFT21" s="209"/>
      <c r="TFU21" s="209"/>
      <c r="TFV21" s="209"/>
      <c r="TFW21" s="209"/>
      <c r="TFX21" s="209"/>
      <c r="TFY21" s="209"/>
      <c r="TFZ21" s="209"/>
      <c r="TGA21" s="209"/>
      <c r="TGB21" s="209"/>
      <c r="TGC21" s="209"/>
      <c r="TGD21" s="209"/>
      <c r="TGE21" s="209"/>
      <c r="TGF21" s="209"/>
      <c r="TGG21" s="209"/>
      <c r="TGH21" s="209"/>
      <c r="TGI21" s="209"/>
      <c r="TGJ21" s="209"/>
      <c r="TGK21" s="209"/>
      <c r="TGL21" s="209"/>
      <c r="TGM21" s="209"/>
      <c r="TGN21" s="209"/>
      <c r="TGO21" s="209"/>
      <c r="TGP21" s="209"/>
      <c r="TGQ21" s="209"/>
      <c r="TGR21" s="209"/>
      <c r="TGS21" s="209"/>
      <c r="TGT21" s="209"/>
      <c r="TGU21" s="209"/>
      <c r="TGV21" s="209"/>
      <c r="TGW21" s="209"/>
      <c r="TGX21" s="209"/>
      <c r="TGY21" s="209"/>
      <c r="TGZ21" s="209"/>
      <c r="THA21" s="209"/>
      <c r="THB21" s="209"/>
      <c r="THC21" s="209"/>
      <c r="THD21" s="209"/>
      <c r="THE21" s="209"/>
      <c r="THF21" s="209"/>
      <c r="THG21" s="209"/>
      <c r="THH21" s="209"/>
      <c r="THI21" s="209"/>
      <c r="THJ21" s="209"/>
      <c r="THK21" s="209"/>
      <c r="THL21" s="209"/>
      <c r="THM21" s="209"/>
      <c r="THN21" s="209"/>
      <c r="THO21" s="209"/>
      <c r="THP21" s="209"/>
      <c r="THQ21" s="209"/>
      <c r="THR21" s="209"/>
      <c r="THS21" s="209"/>
      <c r="THT21" s="209"/>
      <c r="THU21" s="209"/>
      <c r="THV21" s="209"/>
      <c r="THW21" s="209"/>
      <c r="THX21" s="209"/>
      <c r="THY21" s="209"/>
      <c r="THZ21" s="209"/>
      <c r="TIA21" s="209"/>
      <c r="TIB21" s="209"/>
      <c r="TIC21" s="209"/>
      <c r="TID21" s="209"/>
      <c r="TIE21" s="209"/>
      <c r="TIF21" s="209"/>
      <c r="TIG21" s="209"/>
      <c r="TIH21" s="209"/>
      <c r="TII21" s="209"/>
      <c r="TIJ21" s="209"/>
      <c r="TIK21" s="209"/>
      <c r="TIL21" s="209"/>
      <c r="TIM21" s="209"/>
      <c r="TIN21" s="209"/>
      <c r="TIO21" s="209"/>
      <c r="TIP21" s="209"/>
      <c r="TIQ21" s="209"/>
      <c r="TIR21" s="209"/>
      <c r="TIS21" s="209"/>
      <c r="TIT21" s="209"/>
      <c r="TIU21" s="209"/>
      <c r="TIV21" s="209"/>
      <c r="TIW21" s="209"/>
      <c r="TIX21" s="209"/>
      <c r="TIY21" s="209"/>
      <c r="TIZ21" s="209"/>
      <c r="TJA21" s="209"/>
      <c r="TJB21" s="209"/>
      <c r="TJC21" s="209"/>
      <c r="TJD21" s="209"/>
      <c r="TJE21" s="209"/>
      <c r="TJF21" s="209"/>
      <c r="TJG21" s="209"/>
      <c r="TJH21" s="209"/>
      <c r="TJI21" s="209"/>
      <c r="TJJ21" s="209"/>
      <c r="TJK21" s="209"/>
      <c r="TJL21" s="209"/>
      <c r="TJM21" s="209"/>
      <c r="TJN21" s="209"/>
      <c r="TJO21" s="209"/>
      <c r="TJP21" s="209"/>
      <c r="TJQ21" s="209"/>
      <c r="TJR21" s="209"/>
      <c r="TJS21" s="209"/>
      <c r="TJT21" s="209"/>
      <c r="TJU21" s="209"/>
      <c r="TJV21" s="209"/>
      <c r="TJW21" s="209"/>
      <c r="TJX21" s="209"/>
      <c r="TJY21" s="209"/>
      <c r="TJZ21" s="209"/>
      <c r="TKA21" s="209"/>
      <c r="TKB21" s="209"/>
      <c r="TKC21" s="209"/>
      <c r="TKD21" s="209"/>
      <c r="TKE21" s="209"/>
      <c r="TKF21" s="209"/>
      <c r="TKG21" s="209"/>
      <c r="TKH21" s="209"/>
      <c r="TKI21" s="209"/>
      <c r="TKJ21" s="209"/>
      <c r="TKK21" s="209"/>
      <c r="TKL21" s="209"/>
      <c r="TKM21" s="209"/>
      <c r="TKN21" s="209"/>
      <c r="TKO21" s="209"/>
      <c r="TKP21" s="209"/>
      <c r="TKQ21" s="209"/>
      <c r="TKR21" s="209"/>
      <c r="TKS21" s="209"/>
      <c r="TKT21" s="209"/>
      <c r="TKU21" s="209"/>
      <c r="TKV21" s="209"/>
      <c r="TKW21" s="209"/>
      <c r="TKX21" s="209"/>
      <c r="TKY21" s="209"/>
      <c r="TKZ21" s="209"/>
      <c r="TLA21" s="209"/>
      <c r="TLB21" s="209"/>
      <c r="TLC21" s="209"/>
      <c r="TLD21" s="209"/>
      <c r="TLE21" s="209"/>
      <c r="TLF21" s="209"/>
      <c r="TLG21" s="209"/>
      <c r="TLH21" s="209"/>
      <c r="TLI21" s="209"/>
      <c r="TLJ21" s="209"/>
      <c r="TLK21" s="209"/>
      <c r="TLL21" s="209"/>
      <c r="TLM21" s="209"/>
      <c r="TLN21" s="209"/>
      <c r="TLO21" s="209"/>
      <c r="TLP21" s="209"/>
      <c r="TLQ21" s="209"/>
      <c r="TLR21" s="209"/>
      <c r="TLS21" s="209"/>
      <c r="TLT21" s="209"/>
      <c r="TLU21" s="209"/>
      <c r="TLV21" s="209"/>
      <c r="TLW21" s="209"/>
      <c r="TLX21" s="209"/>
      <c r="TLY21" s="209"/>
      <c r="TLZ21" s="209"/>
      <c r="TMA21" s="209"/>
      <c r="TMB21" s="209"/>
      <c r="TMC21" s="209"/>
      <c r="TMD21" s="209"/>
      <c r="TME21" s="209"/>
      <c r="TMF21" s="209"/>
      <c r="TMG21" s="209"/>
      <c r="TMH21" s="209"/>
      <c r="TMI21" s="209"/>
      <c r="TMJ21" s="209"/>
      <c r="TMK21" s="209"/>
      <c r="TML21" s="209"/>
      <c r="TMM21" s="209"/>
      <c r="TMN21" s="209"/>
      <c r="TMO21" s="209"/>
      <c r="TMP21" s="209"/>
      <c r="TMQ21" s="209"/>
      <c r="TMR21" s="209"/>
      <c r="TMS21" s="209"/>
      <c r="TMT21" s="209"/>
      <c r="TMU21" s="209"/>
      <c r="TMV21" s="209"/>
      <c r="TMW21" s="209"/>
      <c r="TMX21" s="209"/>
      <c r="TMY21" s="209"/>
      <c r="TMZ21" s="209"/>
      <c r="TNA21" s="209"/>
      <c r="TNB21" s="209"/>
      <c r="TNC21" s="209"/>
      <c r="TND21" s="209"/>
      <c r="TNE21" s="209"/>
      <c r="TNF21" s="209"/>
      <c r="TNG21" s="209"/>
      <c r="TNH21" s="209"/>
      <c r="TNI21" s="209"/>
      <c r="TNJ21" s="209"/>
      <c r="TNK21" s="209"/>
      <c r="TNL21" s="209"/>
      <c r="TNM21" s="209"/>
      <c r="TNN21" s="209"/>
      <c r="TNO21" s="209"/>
      <c r="TNP21" s="209"/>
      <c r="TNQ21" s="209"/>
      <c r="TNR21" s="209"/>
      <c r="TNS21" s="209"/>
      <c r="TNT21" s="209"/>
      <c r="TNU21" s="209"/>
      <c r="TNV21" s="209"/>
      <c r="TNW21" s="209"/>
      <c r="TNX21" s="209"/>
      <c r="TNY21" s="209"/>
      <c r="TNZ21" s="209"/>
      <c r="TOA21" s="209"/>
      <c r="TOB21" s="209"/>
      <c r="TOC21" s="209"/>
      <c r="TOD21" s="209"/>
      <c r="TOE21" s="209"/>
      <c r="TOF21" s="209"/>
      <c r="TOG21" s="209"/>
      <c r="TOH21" s="209"/>
      <c r="TOI21" s="209"/>
      <c r="TOJ21" s="209"/>
      <c r="TOK21" s="209"/>
      <c r="TOL21" s="209"/>
      <c r="TOM21" s="209"/>
      <c r="TON21" s="209"/>
      <c r="TOO21" s="209"/>
      <c r="TOP21" s="209"/>
      <c r="TOQ21" s="209"/>
      <c r="TOR21" s="209"/>
      <c r="TOS21" s="209"/>
      <c r="TOT21" s="209"/>
      <c r="TOU21" s="209"/>
      <c r="TOV21" s="209"/>
      <c r="TOW21" s="209"/>
      <c r="TOX21" s="209"/>
      <c r="TOY21" s="209"/>
      <c r="TOZ21" s="209"/>
      <c r="TPA21" s="209"/>
      <c r="TPB21" s="209"/>
      <c r="TPC21" s="209"/>
      <c r="TPD21" s="209"/>
      <c r="TPE21" s="209"/>
      <c r="TPF21" s="209"/>
      <c r="TPG21" s="209"/>
      <c r="TPH21" s="209"/>
      <c r="TPI21" s="209"/>
      <c r="TPJ21" s="209"/>
      <c r="TPK21" s="209"/>
      <c r="TPL21" s="209"/>
      <c r="TPM21" s="209"/>
      <c r="TPN21" s="209"/>
      <c r="TPO21" s="209"/>
      <c r="TPP21" s="209"/>
      <c r="TPQ21" s="209"/>
      <c r="TPR21" s="209"/>
      <c r="TPS21" s="209"/>
      <c r="TPT21" s="209"/>
      <c r="TPU21" s="209"/>
      <c r="TPV21" s="209"/>
      <c r="TPW21" s="209"/>
      <c r="TPX21" s="209"/>
      <c r="TPY21" s="209"/>
      <c r="TPZ21" s="209"/>
      <c r="TQA21" s="209"/>
      <c r="TQB21" s="209"/>
      <c r="TQC21" s="209"/>
      <c r="TQD21" s="209"/>
      <c r="TQE21" s="209"/>
      <c r="TQF21" s="209"/>
      <c r="TQG21" s="209"/>
      <c r="TQH21" s="209"/>
      <c r="TQI21" s="209"/>
      <c r="TQJ21" s="209"/>
      <c r="TQK21" s="209"/>
      <c r="TQL21" s="209"/>
      <c r="TQM21" s="209"/>
      <c r="TQN21" s="209"/>
      <c r="TQO21" s="209"/>
      <c r="TQP21" s="209"/>
      <c r="TQQ21" s="209"/>
      <c r="TQR21" s="209"/>
      <c r="TQS21" s="209"/>
      <c r="TQT21" s="209"/>
      <c r="TQU21" s="209"/>
      <c r="TQV21" s="209"/>
      <c r="TQW21" s="209"/>
      <c r="TQX21" s="209"/>
      <c r="TQY21" s="209"/>
      <c r="TQZ21" s="209"/>
      <c r="TRA21" s="209"/>
      <c r="TRB21" s="209"/>
      <c r="TRC21" s="209"/>
      <c r="TRD21" s="209"/>
      <c r="TRE21" s="209"/>
      <c r="TRF21" s="209"/>
      <c r="TRG21" s="209"/>
      <c r="TRH21" s="209"/>
      <c r="TRI21" s="209"/>
      <c r="TRJ21" s="209"/>
      <c r="TRK21" s="209"/>
      <c r="TRL21" s="209"/>
      <c r="TRM21" s="209"/>
      <c r="TRN21" s="209"/>
      <c r="TRO21" s="209"/>
      <c r="TRP21" s="209"/>
      <c r="TRQ21" s="209"/>
      <c r="TRR21" s="209"/>
      <c r="TRS21" s="209"/>
      <c r="TRT21" s="209"/>
      <c r="TRU21" s="209"/>
      <c r="TRV21" s="209"/>
      <c r="TRW21" s="209"/>
      <c r="TRX21" s="209"/>
      <c r="TRY21" s="209"/>
      <c r="TRZ21" s="209"/>
      <c r="TSA21" s="209"/>
      <c r="TSB21" s="209"/>
      <c r="TSC21" s="209"/>
      <c r="TSD21" s="209"/>
      <c r="TSE21" s="209"/>
      <c r="TSF21" s="209"/>
      <c r="TSG21" s="209"/>
      <c r="TSH21" s="209"/>
      <c r="TSI21" s="209"/>
      <c r="TSJ21" s="209"/>
      <c r="TSK21" s="209"/>
      <c r="TSL21" s="209"/>
      <c r="TSM21" s="209"/>
      <c r="TSN21" s="209"/>
      <c r="TSO21" s="209"/>
      <c r="TSP21" s="209"/>
      <c r="TSQ21" s="209"/>
      <c r="TSR21" s="209"/>
      <c r="TSS21" s="209"/>
      <c r="TST21" s="209"/>
      <c r="TSU21" s="209"/>
      <c r="TSV21" s="209"/>
      <c r="TSW21" s="209"/>
      <c r="TSX21" s="209"/>
      <c r="TSY21" s="209"/>
      <c r="TSZ21" s="209"/>
      <c r="TTA21" s="209"/>
      <c r="TTB21" s="209"/>
      <c r="TTC21" s="209"/>
      <c r="TTD21" s="209"/>
      <c r="TTE21" s="209"/>
      <c r="TTF21" s="209"/>
      <c r="TTG21" s="209"/>
      <c r="TTH21" s="209"/>
      <c r="TTI21" s="209"/>
      <c r="TTJ21" s="209"/>
      <c r="TTK21" s="209"/>
      <c r="TTL21" s="209"/>
      <c r="TTM21" s="209"/>
      <c r="TTN21" s="209"/>
      <c r="TTO21" s="209"/>
      <c r="TTP21" s="209"/>
      <c r="TTQ21" s="209"/>
      <c r="TTR21" s="209"/>
      <c r="TTS21" s="209"/>
      <c r="TTT21" s="209"/>
      <c r="TTU21" s="209"/>
      <c r="TTV21" s="209"/>
      <c r="TTW21" s="209"/>
      <c r="TTX21" s="209"/>
      <c r="TTY21" s="209"/>
      <c r="TTZ21" s="209"/>
      <c r="TUA21" s="209"/>
      <c r="TUB21" s="209"/>
      <c r="TUC21" s="209"/>
      <c r="TUD21" s="209"/>
      <c r="TUE21" s="209"/>
      <c r="TUF21" s="209"/>
      <c r="TUG21" s="209"/>
      <c r="TUH21" s="209"/>
      <c r="TUI21" s="209"/>
      <c r="TUJ21" s="209"/>
      <c r="TUK21" s="209"/>
      <c r="TUL21" s="209"/>
      <c r="TUM21" s="209"/>
      <c r="TUN21" s="209"/>
      <c r="TUO21" s="209"/>
      <c r="TUP21" s="209"/>
      <c r="TUQ21" s="209"/>
      <c r="TUR21" s="209"/>
      <c r="TUS21" s="209"/>
      <c r="TUT21" s="209"/>
      <c r="TUU21" s="209"/>
      <c r="TUV21" s="209"/>
      <c r="TUW21" s="209"/>
      <c r="TUX21" s="209"/>
      <c r="TUY21" s="209"/>
      <c r="TUZ21" s="209"/>
      <c r="TVA21" s="209"/>
      <c r="TVB21" s="209"/>
      <c r="TVC21" s="209"/>
      <c r="TVD21" s="209"/>
      <c r="TVE21" s="209"/>
      <c r="TVF21" s="209"/>
      <c r="TVG21" s="209"/>
      <c r="TVH21" s="209"/>
      <c r="TVI21" s="209"/>
      <c r="TVJ21" s="209"/>
      <c r="TVK21" s="209"/>
      <c r="TVL21" s="209"/>
      <c r="TVM21" s="209"/>
      <c r="TVN21" s="209"/>
      <c r="TVO21" s="209"/>
      <c r="TVP21" s="209"/>
      <c r="TVQ21" s="209"/>
      <c r="TVR21" s="209"/>
      <c r="TVS21" s="209"/>
      <c r="TVT21" s="209"/>
      <c r="TVU21" s="209"/>
      <c r="TVV21" s="209"/>
      <c r="TVW21" s="209"/>
      <c r="TVX21" s="209"/>
      <c r="TVY21" s="209"/>
      <c r="TVZ21" s="209"/>
      <c r="TWA21" s="209"/>
      <c r="TWB21" s="209"/>
      <c r="TWC21" s="209"/>
      <c r="TWD21" s="209"/>
      <c r="TWE21" s="209"/>
      <c r="TWF21" s="209"/>
      <c r="TWG21" s="209"/>
      <c r="TWH21" s="209"/>
      <c r="TWI21" s="209"/>
      <c r="TWJ21" s="209"/>
      <c r="TWK21" s="209"/>
      <c r="TWL21" s="209"/>
      <c r="TWM21" s="209"/>
      <c r="TWN21" s="209"/>
      <c r="TWO21" s="209"/>
      <c r="TWP21" s="209"/>
      <c r="TWQ21" s="209"/>
      <c r="TWR21" s="209"/>
      <c r="TWS21" s="209"/>
      <c r="TWT21" s="209"/>
      <c r="TWU21" s="209"/>
      <c r="TWV21" s="209"/>
      <c r="TWW21" s="209"/>
      <c r="TWX21" s="209"/>
      <c r="TWY21" s="209"/>
      <c r="TWZ21" s="209"/>
      <c r="TXA21" s="209"/>
      <c r="TXB21" s="209"/>
      <c r="TXC21" s="209"/>
      <c r="TXD21" s="209"/>
      <c r="TXE21" s="209"/>
      <c r="TXF21" s="209"/>
      <c r="TXG21" s="209"/>
      <c r="TXH21" s="209"/>
      <c r="TXI21" s="209"/>
      <c r="TXJ21" s="209"/>
      <c r="TXK21" s="209"/>
      <c r="TXL21" s="209"/>
      <c r="TXM21" s="209"/>
      <c r="TXN21" s="209"/>
      <c r="TXO21" s="209"/>
      <c r="TXP21" s="209"/>
      <c r="TXQ21" s="209"/>
      <c r="TXR21" s="209"/>
      <c r="TXS21" s="209"/>
      <c r="TXT21" s="209"/>
      <c r="TXU21" s="209"/>
      <c r="TXV21" s="209"/>
      <c r="TXW21" s="209"/>
      <c r="TXX21" s="209"/>
      <c r="TXY21" s="209"/>
      <c r="TXZ21" s="209"/>
      <c r="TYA21" s="209"/>
      <c r="TYB21" s="209"/>
      <c r="TYC21" s="209"/>
      <c r="TYD21" s="209"/>
      <c r="TYE21" s="209"/>
      <c r="TYF21" s="209"/>
      <c r="TYG21" s="209"/>
      <c r="TYH21" s="209"/>
      <c r="TYI21" s="209"/>
      <c r="TYJ21" s="209"/>
      <c r="TYK21" s="209"/>
      <c r="TYL21" s="209"/>
      <c r="TYM21" s="209"/>
      <c r="TYN21" s="209"/>
      <c r="TYO21" s="209"/>
      <c r="TYP21" s="209"/>
      <c r="TYQ21" s="209"/>
      <c r="TYR21" s="209"/>
      <c r="TYS21" s="209"/>
      <c r="TYT21" s="209"/>
      <c r="TYU21" s="209"/>
      <c r="TYV21" s="209"/>
      <c r="TYW21" s="209"/>
      <c r="TYX21" s="209"/>
      <c r="TYY21" s="209"/>
      <c r="TYZ21" s="209"/>
      <c r="TZA21" s="209"/>
      <c r="TZB21" s="209"/>
      <c r="TZC21" s="209"/>
      <c r="TZD21" s="209"/>
      <c r="TZE21" s="209"/>
      <c r="TZF21" s="209"/>
      <c r="TZG21" s="209"/>
      <c r="TZH21" s="209"/>
      <c r="TZI21" s="209"/>
      <c r="TZJ21" s="209"/>
      <c r="TZK21" s="209"/>
      <c r="TZL21" s="209"/>
      <c r="TZM21" s="209"/>
      <c r="TZN21" s="209"/>
      <c r="TZO21" s="209"/>
      <c r="TZP21" s="209"/>
      <c r="TZQ21" s="209"/>
      <c r="TZR21" s="209"/>
      <c r="TZS21" s="209"/>
      <c r="TZT21" s="209"/>
      <c r="TZU21" s="209"/>
      <c r="TZV21" s="209"/>
      <c r="TZW21" s="209"/>
      <c r="TZX21" s="209"/>
      <c r="TZY21" s="209"/>
      <c r="TZZ21" s="209"/>
      <c r="UAA21" s="209"/>
      <c r="UAB21" s="209"/>
      <c r="UAC21" s="209"/>
      <c r="UAD21" s="209"/>
      <c r="UAE21" s="209"/>
      <c r="UAF21" s="209"/>
      <c r="UAG21" s="209"/>
      <c r="UAH21" s="209"/>
      <c r="UAI21" s="209"/>
      <c r="UAJ21" s="209"/>
      <c r="UAK21" s="209"/>
      <c r="UAL21" s="209"/>
      <c r="UAM21" s="209"/>
      <c r="UAN21" s="209"/>
      <c r="UAO21" s="209"/>
      <c r="UAP21" s="209"/>
      <c r="UAQ21" s="209"/>
      <c r="UAR21" s="209"/>
      <c r="UAS21" s="209"/>
      <c r="UAT21" s="209"/>
      <c r="UAU21" s="209"/>
      <c r="UAV21" s="209"/>
      <c r="UAW21" s="209"/>
      <c r="UAX21" s="209"/>
      <c r="UAY21" s="209"/>
      <c r="UAZ21" s="209"/>
      <c r="UBA21" s="209"/>
      <c r="UBB21" s="209"/>
      <c r="UBC21" s="209"/>
      <c r="UBD21" s="209"/>
      <c r="UBE21" s="209"/>
      <c r="UBF21" s="209"/>
      <c r="UBG21" s="209"/>
      <c r="UBH21" s="209"/>
      <c r="UBI21" s="209"/>
      <c r="UBJ21" s="209"/>
      <c r="UBK21" s="209"/>
      <c r="UBL21" s="209"/>
      <c r="UBM21" s="209"/>
      <c r="UBN21" s="209"/>
      <c r="UBO21" s="209"/>
      <c r="UBP21" s="209"/>
      <c r="UBQ21" s="209"/>
      <c r="UBR21" s="209"/>
      <c r="UBS21" s="209"/>
      <c r="UBT21" s="209"/>
      <c r="UBU21" s="209"/>
      <c r="UBV21" s="209"/>
      <c r="UBW21" s="209"/>
      <c r="UBX21" s="209"/>
      <c r="UBY21" s="209"/>
      <c r="UBZ21" s="209"/>
      <c r="UCA21" s="209"/>
      <c r="UCB21" s="209"/>
      <c r="UCC21" s="209"/>
      <c r="UCD21" s="209"/>
      <c r="UCE21" s="209"/>
      <c r="UCF21" s="209"/>
      <c r="UCG21" s="209"/>
      <c r="UCH21" s="209"/>
      <c r="UCI21" s="209"/>
      <c r="UCJ21" s="209"/>
      <c r="UCK21" s="209"/>
      <c r="UCL21" s="209"/>
      <c r="UCM21" s="209"/>
      <c r="UCN21" s="209"/>
      <c r="UCO21" s="209"/>
      <c r="UCP21" s="209"/>
      <c r="UCQ21" s="209"/>
      <c r="UCR21" s="209"/>
      <c r="UCS21" s="209"/>
      <c r="UCT21" s="209"/>
      <c r="UCU21" s="209"/>
      <c r="UCV21" s="209"/>
      <c r="UCW21" s="209"/>
      <c r="UCX21" s="209"/>
      <c r="UCY21" s="209"/>
      <c r="UCZ21" s="209"/>
      <c r="UDA21" s="209"/>
      <c r="UDB21" s="209"/>
      <c r="UDC21" s="209"/>
      <c r="UDD21" s="209"/>
      <c r="UDE21" s="209"/>
      <c r="UDF21" s="209"/>
      <c r="UDG21" s="209"/>
      <c r="UDH21" s="209"/>
      <c r="UDI21" s="209"/>
      <c r="UDJ21" s="209"/>
      <c r="UDK21" s="209"/>
      <c r="UDL21" s="209"/>
      <c r="UDM21" s="209"/>
      <c r="UDN21" s="209"/>
      <c r="UDO21" s="209"/>
      <c r="UDP21" s="209"/>
      <c r="UDQ21" s="209"/>
      <c r="UDR21" s="209"/>
      <c r="UDS21" s="209"/>
      <c r="UDT21" s="209"/>
      <c r="UDU21" s="209"/>
      <c r="UDV21" s="209"/>
      <c r="UDW21" s="209"/>
      <c r="UDX21" s="209"/>
      <c r="UDY21" s="209"/>
      <c r="UDZ21" s="209"/>
      <c r="UEA21" s="209"/>
      <c r="UEB21" s="209"/>
      <c r="UEC21" s="209"/>
      <c r="UED21" s="209"/>
      <c r="UEE21" s="209"/>
      <c r="UEF21" s="209"/>
      <c r="UEG21" s="209"/>
      <c r="UEH21" s="209"/>
      <c r="UEI21" s="209"/>
      <c r="UEJ21" s="209"/>
      <c r="UEK21" s="209"/>
      <c r="UEL21" s="209"/>
      <c r="UEM21" s="209"/>
      <c r="UEN21" s="209"/>
      <c r="UEO21" s="209"/>
      <c r="UEP21" s="209"/>
      <c r="UEQ21" s="209"/>
      <c r="UER21" s="209"/>
      <c r="UES21" s="209"/>
      <c r="UET21" s="209"/>
      <c r="UEU21" s="209"/>
      <c r="UEV21" s="209"/>
      <c r="UEW21" s="209"/>
      <c r="UEX21" s="209"/>
      <c r="UEY21" s="209"/>
      <c r="UEZ21" s="209"/>
      <c r="UFA21" s="209"/>
      <c r="UFB21" s="209"/>
      <c r="UFC21" s="209"/>
      <c r="UFD21" s="209"/>
      <c r="UFE21" s="209"/>
      <c r="UFF21" s="209"/>
      <c r="UFG21" s="209"/>
      <c r="UFH21" s="209"/>
      <c r="UFI21" s="209"/>
      <c r="UFJ21" s="209"/>
      <c r="UFK21" s="209"/>
      <c r="UFL21" s="209"/>
      <c r="UFM21" s="209"/>
      <c r="UFN21" s="209"/>
      <c r="UFO21" s="209"/>
      <c r="UFP21" s="209"/>
      <c r="UFQ21" s="209"/>
      <c r="UFR21" s="209"/>
      <c r="UFS21" s="209"/>
      <c r="UFT21" s="209"/>
      <c r="UFU21" s="209"/>
      <c r="UFV21" s="209"/>
      <c r="UFW21" s="209"/>
      <c r="UFX21" s="209"/>
      <c r="UFY21" s="209"/>
      <c r="UFZ21" s="209"/>
      <c r="UGA21" s="209"/>
      <c r="UGB21" s="209"/>
      <c r="UGC21" s="209"/>
      <c r="UGD21" s="209"/>
      <c r="UGE21" s="209"/>
      <c r="UGF21" s="209"/>
      <c r="UGG21" s="209"/>
      <c r="UGH21" s="209"/>
      <c r="UGI21" s="209"/>
      <c r="UGJ21" s="209"/>
      <c r="UGK21" s="209"/>
      <c r="UGL21" s="209"/>
      <c r="UGM21" s="209"/>
      <c r="UGN21" s="209"/>
      <c r="UGO21" s="209"/>
      <c r="UGP21" s="209"/>
      <c r="UGQ21" s="209"/>
      <c r="UGR21" s="209"/>
      <c r="UGS21" s="209"/>
      <c r="UGT21" s="209"/>
      <c r="UGU21" s="209"/>
      <c r="UGV21" s="209"/>
      <c r="UGW21" s="209"/>
      <c r="UGX21" s="209"/>
      <c r="UGY21" s="209"/>
      <c r="UGZ21" s="209"/>
      <c r="UHA21" s="209"/>
      <c r="UHB21" s="209"/>
      <c r="UHC21" s="209"/>
      <c r="UHD21" s="209"/>
      <c r="UHE21" s="209"/>
      <c r="UHF21" s="209"/>
      <c r="UHG21" s="209"/>
      <c r="UHH21" s="209"/>
      <c r="UHI21" s="209"/>
      <c r="UHJ21" s="209"/>
      <c r="UHK21" s="209"/>
      <c r="UHL21" s="209"/>
      <c r="UHM21" s="209"/>
      <c r="UHN21" s="209"/>
      <c r="UHO21" s="209"/>
      <c r="UHP21" s="209"/>
      <c r="UHQ21" s="209"/>
      <c r="UHR21" s="209"/>
      <c r="UHS21" s="209"/>
      <c r="UHT21" s="209"/>
      <c r="UHU21" s="209"/>
      <c r="UHV21" s="209"/>
      <c r="UHW21" s="209"/>
      <c r="UHX21" s="209"/>
      <c r="UHY21" s="209"/>
      <c r="UHZ21" s="209"/>
      <c r="UIA21" s="209"/>
      <c r="UIB21" s="209"/>
      <c r="UIC21" s="209"/>
      <c r="UID21" s="209"/>
      <c r="UIE21" s="209"/>
      <c r="UIF21" s="209"/>
      <c r="UIG21" s="209"/>
      <c r="UIH21" s="209"/>
      <c r="UII21" s="209"/>
      <c r="UIJ21" s="209"/>
      <c r="UIK21" s="209"/>
      <c r="UIL21" s="209"/>
      <c r="UIM21" s="209"/>
      <c r="UIN21" s="209"/>
      <c r="UIO21" s="209"/>
      <c r="UIP21" s="209"/>
      <c r="UIQ21" s="209"/>
      <c r="UIR21" s="209"/>
      <c r="UIS21" s="209"/>
      <c r="UIT21" s="209"/>
      <c r="UIU21" s="209"/>
      <c r="UIV21" s="209"/>
      <c r="UIW21" s="209"/>
      <c r="UIX21" s="209"/>
      <c r="UIY21" s="209"/>
      <c r="UIZ21" s="209"/>
      <c r="UJA21" s="209"/>
      <c r="UJB21" s="209"/>
      <c r="UJC21" s="209"/>
      <c r="UJD21" s="209"/>
      <c r="UJE21" s="209"/>
      <c r="UJF21" s="209"/>
      <c r="UJG21" s="209"/>
      <c r="UJH21" s="209"/>
      <c r="UJI21" s="209"/>
      <c r="UJJ21" s="209"/>
      <c r="UJK21" s="209"/>
      <c r="UJL21" s="209"/>
      <c r="UJM21" s="209"/>
      <c r="UJN21" s="209"/>
      <c r="UJO21" s="209"/>
      <c r="UJP21" s="209"/>
      <c r="UJQ21" s="209"/>
      <c r="UJR21" s="209"/>
      <c r="UJS21" s="209"/>
      <c r="UJT21" s="209"/>
      <c r="UJU21" s="209"/>
      <c r="UJV21" s="209"/>
      <c r="UJW21" s="209"/>
      <c r="UJX21" s="209"/>
      <c r="UJY21" s="209"/>
      <c r="UJZ21" s="209"/>
      <c r="UKA21" s="209"/>
      <c r="UKB21" s="209"/>
      <c r="UKC21" s="209"/>
      <c r="UKD21" s="209"/>
      <c r="UKE21" s="209"/>
      <c r="UKF21" s="209"/>
      <c r="UKG21" s="209"/>
      <c r="UKH21" s="209"/>
      <c r="UKI21" s="209"/>
      <c r="UKJ21" s="209"/>
      <c r="UKK21" s="209"/>
      <c r="UKL21" s="209"/>
      <c r="UKM21" s="209"/>
      <c r="UKN21" s="209"/>
      <c r="UKO21" s="209"/>
      <c r="UKP21" s="209"/>
      <c r="UKQ21" s="209"/>
      <c r="UKR21" s="209"/>
      <c r="UKS21" s="209"/>
      <c r="UKT21" s="209"/>
      <c r="UKU21" s="209"/>
      <c r="UKV21" s="209"/>
      <c r="UKW21" s="209"/>
      <c r="UKX21" s="209"/>
      <c r="UKY21" s="209"/>
      <c r="UKZ21" s="209"/>
      <c r="ULA21" s="209"/>
      <c r="ULB21" s="209"/>
      <c r="ULC21" s="209"/>
      <c r="ULD21" s="209"/>
      <c r="ULE21" s="209"/>
      <c r="ULF21" s="209"/>
      <c r="ULG21" s="209"/>
      <c r="ULH21" s="209"/>
      <c r="ULI21" s="209"/>
      <c r="ULJ21" s="209"/>
      <c r="ULK21" s="209"/>
      <c r="ULL21" s="209"/>
      <c r="ULM21" s="209"/>
      <c r="ULN21" s="209"/>
      <c r="ULO21" s="209"/>
      <c r="ULP21" s="209"/>
      <c r="ULQ21" s="209"/>
      <c r="ULR21" s="209"/>
      <c r="ULS21" s="209"/>
      <c r="ULT21" s="209"/>
      <c r="ULU21" s="209"/>
      <c r="ULV21" s="209"/>
      <c r="ULW21" s="209"/>
      <c r="ULX21" s="209"/>
      <c r="ULY21" s="209"/>
      <c r="ULZ21" s="209"/>
      <c r="UMA21" s="209"/>
      <c r="UMB21" s="209"/>
      <c r="UMC21" s="209"/>
      <c r="UMD21" s="209"/>
      <c r="UME21" s="209"/>
      <c r="UMF21" s="209"/>
      <c r="UMG21" s="209"/>
      <c r="UMH21" s="209"/>
      <c r="UMI21" s="209"/>
      <c r="UMJ21" s="209"/>
      <c r="UMK21" s="209"/>
      <c r="UML21" s="209"/>
      <c r="UMM21" s="209"/>
      <c r="UMN21" s="209"/>
      <c r="UMO21" s="209"/>
      <c r="UMP21" s="209"/>
      <c r="UMQ21" s="209"/>
      <c r="UMR21" s="209"/>
      <c r="UMS21" s="209"/>
      <c r="UMT21" s="209"/>
      <c r="UMU21" s="209"/>
      <c r="UMV21" s="209"/>
      <c r="UMW21" s="209"/>
      <c r="UMX21" s="209"/>
      <c r="UMY21" s="209"/>
      <c r="UMZ21" s="209"/>
      <c r="UNA21" s="209"/>
      <c r="UNB21" s="209"/>
      <c r="UNC21" s="209"/>
      <c r="UND21" s="209"/>
      <c r="UNE21" s="209"/>
      <c r="UNF21" s="209"/>
      <c r="UNG21" s="209"/>
      <c r="UNH21" s="209"/>
      <c r="UNI21" s="209"/>
      <c r="UNJ21" s="209"/>
      <c r="UNK21" s="209"/>
      <c r="UNL21" s="209"/>
      <c r="UNM21" s="209"/>
      <c r="UNN21" s="209"/>
      <c r="UNO21" s="209"/>
      <c r="UNP21" s="209"/>
      <c r="UNQ21" s="209"/>
      <c r="UNR21" s="209"/>
      <c r="UNS21" s="209"/>
      <c r="UNT21" s="209"/>
      <c r="UNU21" s="209"/>
      <c r="UNV21" s="209"/>
      <c r="UNW21" s="209"/>
      <c r="UNX21" s="209"/>
      <c r="UNY21" s="209"/>
      <c r="UNZ21" s="209"/>
      <c r="UOA21" s="209"/>
      <c r="UOB21" s="209"/>
      <c r="UOC21" s="209"/>
      <c r="UOD21" s="209"/>
      <c r="UOE21" s="209"/>
      <c r="UOF21" s="209"/>
      <c r="UOG21" s="209"/>
      <c r="UOH21" s="209"/>
      <c r="UOI21" s="209"/>
      <c r="UOJ21" s="209"/>
      <c r="UOK21" s="209"/>
      <c r="UOL21" s="209"/>
      <c r="UOM21" s="209"/>
      <c r="UON21" s="209"/>
      <c r="UOO21" s="209"/>
      <c r="UOP21" s="209"/>
      <c r="UOQ21" s="209"/>
      <c r="UOR21" s="209"/>
      <c r="UOS21" s="209"/>
      <c r="UOT21" s="209"/>
      <c r="UOU21" s="209"/>
      <c r="UOV21" s="209"/>
      <c r="UOW21" s="209"/>
      <c r="UOX21" s="209"/>
      <c r="UOY21" s="209"/>
      <c r="UOZ21" s="209"/>
      <c r="UPA21" s="209"/>
      <c r="UPB21" s="209"/>
      <c r="UPC21" s="209"/>
      <c r="UPD21" s="209"/>
      <c r="UPE21" s="209"/>
      <c r="UPF21" s="209"/>
      <c r="UPG21" s="209"/>
      <c r="UPH21" s="209"/>
      <c r="UPI21" s="209"/>
      <c r="UPJ21" s="209"/>
      <c r="UPK21" s="209"/>
      <c r="UPL21" s="209"/>
      <c r="UPM21" s="209"/>
      <c r="UPN21" s="209"/>
      <c r="UPO21" s="209"/>
      <c r="UPP21" s="209"/>
      <c r="UPQ21" s="209"/>
      <c r="UPR21" s="209"/>
      <c r="UPS21" s="209"/>
      <c r="UPT21" s="209"/>
      <c r="UPU21" s="209"/>
      <c r="UPV21" s="209"/>
      <c r="UPW21" s="209"/>
      <c r="UPX21" s="209"/>
      <c r="UPY21" s="209"/>
      <c r="UPZ21" s="209"/>
      <c r="UQA21" s="209"/>
      <c r="UQB21" s="209"/>
      <c r="UQC21" s="209"/>
      <c r="UQD21" s="209"/>
      <c r="UQE21" s="209"/>
      <c r="UQF21" s="209"/>
      <c r="UQG21" s="209"/>
      <c r="UQH21" s="209"/>
      <c r="UQI21" s="209"/>
      <c r="UQJ21" s="209"/>
      <c r="UQK21" s="209"/>
      <c r="UQL21" s="209"/>
      <c r="UQM21" s="209"/>
      <c r="UQN21" s="209"/>
      <c r="UQO21" s="209"/>
      <c r="UQP21" s="209"/>
      <c r="UQQ21" s="209"/>
      <c r="UQR21" s="209"/>
      <c r="UQS21" s="209"/>
      <c r="UQT21" s="209"/>
      <c r="UQU21" s="209"/>
      <c r="UQV21" s="209"/>
      <c r="UQW21" s="209"/>
      <c r="UQX21" s="209"/>
      <c r="UQY21" s="209"/>
      <c r="UQZ21" s="209"/>
      <c r="URA21" s="209"/>
      <c r="URB21" s="209"/>
      <c r="URC21" s="209"/>
      <c r="URD21" s="209"/>
      <c r="URE21" s="209"/>
      <c r="URF21" s="209"/>
      <c r="URG21" s="209"/>
      <c r="URH21" s="209"/>
      <c r="URI21" s="209"/>
      <c r="URJ21" s="209"/>
      <c r="URK21" s="209"/>
      <c r="URL21" s="209"/>
      <c r="URM21" s="209"/>
      <c r="URN21" s="209"/>
      <c r="URO21" s="209"/>
      <c r="URP21" s="209"/>
      <c r="URQ21" s="209"/>
      <c r="URR21" s="209"/>
      <c r="URS21" s="209"/>
      <c r="URT21" s="209"/>
      <c r="URU21" s="209"/>
      <c r="URV21" s="209"/>
      <c r="URW21" s="209"/>
      <c r="URX21" s="209"/>
      <c r="URY21" s="209"/>
      <c r="URZ21" s="209"/>
      <c r="USA21" s="209"/>
      <c r="USB21" s="209"/>
      <c r="USC21" s="209"/>
      <c r="USD21" s="209"/>
      <c r="USE21" s="209"/>
      <c r="USF21" s="209"/>
      <c r="USG21" s="209"/>
      <c r="USH21" s="209"/>
      <c r="USI21" s="209"/>
      <c r="USJ21" s="209"/>
      <c r="USK21" s="209"/>
      <c r="USL21" s="209"/>
      <c r="USM21" s="209"/>
      <c r="USN21" s="209"/>
      <c r="USO21" s="209"/>
      <c r="USP21" s="209"/>
      <c r="USQ21" s="209"/>
      <c r="USR21" s="209"/>
      <c r="USS21" s="209"/>
      <c r="UST21" s="209"/>
      <c r="USU21" s="209"/>
      <c r="USV21" s="209"/>
      <c r="USW21" s="209"/>
      <c r="USX21" s="209"/>
      <c r="USY21" s="209"/>
      <c r="USZ21" s="209"/>
      <c r="UTA21" s="209"/>
      <c r="UTB21" s="209"/>
      <c r="UTC21" s="209"/>
      <c r="UTD21" s="209"/>
      <c r="UTE21" s="209"/>
      <c r="UTF21" s="209"/>
      <c r="UTG21" s="209"/>
      <c r="UTH21" s="209"/>
      <c r="UTI21" s="209"/>
      <c r="UTJ21" s="209"/>
      <c r="UTK21" s="209"/>
      <c r="UTL21" s="209"/>
      <c r="UTM21" s="209"/>
      <c r="UTN21" s="209"/>
      <c r="UTO21" s="209"/>
      <c r="UTP21" s="209"/>
      <c r="UTQ21" s="209"/>
      <c r="UTR21" s="209"/>
      <c r="UTS21" s="209"/>
      <c r="UTT21" s="209"/>
      <c r="UTU21" s="209"/>
      <c r="UTV21" s="209"/>
      <c r="UTW21" s="209"/>
      <c r="UTX21" s="209"/>
      <c r="UTY21" s="209"/>
      <c r="UTZ21" s="209"/>
      <c r="UUA21" s="209"/>
      <c r="UUB21" s="209"/>
      <c r="UUC21" s="209"/>
      <c r="UUD21" s="209"/>
      <c r="UUE21" s="209"/>
      <c r="UUF21" s="209"/>
      <c r="UUG21" s="209"/>
      <c r="UUH21" s="209"/>
      <c r="UUI21" s="209"/>
      <c r="UUJ21" s="209"/>
      <c r="UUK21" s="209"/>
      <c r="UUL21" s="209"/>
      <c r="UUM21" s="209"/>
      <c r="UUN21" s="209"/>
      <c r="UUO21" s="209"/>
      <c r="UUP21" s="209"/>
      <c r="UUQ21" s="209"/>
      <c r="UUR21" s="209"/>
      <c r="UUS21" s="209"/>
      <c r="UUT21" s="209"/>
      <c r="UUU21" s="209"/>
      <c r="UUV21" s="209"/>
      <c r="UUW21" s="209"/>
      <c r="UUX21" s="209"/>
      <c r="UUY21" s="209"/>
      <c r="UUZ21" s="209"/>
      <c r="UVA21" s="209"/>
      <c r="UVB21" s="209"/>
      <c r="UVC21" s="209"/>
      <c r="UVD21" s="209"/>
      <c r="UVE21" s="209"/>
      <c r="UVF21" s="209"/>
      <c r="UVG21" s="209"/>
      <c r="UVH21" s="209"/>
      <c r="UVI21" s="209"/>
      <c r="UVJ21" s="209"/>
      <c r="UVK21" s="209"/>
      <c r="UVL21" s="209"/>
      <c r="UVM21" s="209"/>
      <c r="UVN21" s="209"/>
      <c r="UVO21" s="209"/>
      <c r="UVP21" s="209"/>
      <c r="UVQ21" s="209"/>
      <c r="UVR21" s="209"/>
      <c r="UVS21" s="209"/>
      <c r="UVT21" s="209"/>
      <c r="UVU21" s="209"/>
      <c r="UVV21" s="209"/>
      <c r="UVW21" s="209"/>
      <c r="UVX21" s="209"/>
      <c r="UVY21" s="209"/>
      <c r="UVZ21" s="209"/>
      <c r="UWA21" s="209"/>
      <c r="UWB21" s="209"/>
      <c r="UWC21" s="209"/>
      <c r="UWD21" s="209"/>
      <c r="UWE21" s="209"/>
      <c r="UWF21" s="209"/>
      <c r="UWG21" s="209"/>
      <c r="UWH21" s="209"/>
      <c r="UWI21" s="209"/>
      <c r="UWJ21" s="209"/>
      <c r="UWK21" s="209"/>
      <c r="UWL21" s="209"/>
      <c r="UWM21" s="209"/>
      <c r="UWN21" s="209"/>
      <c r="UWO21" s="209"/>
      <c r="UWP21" s="209"/>
      <c r="UWQ21" s="209"/>
      <c r="UWR21" s="209"/>
      <c r="UWS21" s="209"/>
      <c r="UWT21" s="209"/>
      <c r="UWU21" s="209"/>
      <c r="UWV21" s="209"/>
      <c r="UWW21" s="209"/>
      <c r="UWX21" s="209"/>
      <c r="UWY21" s="209"/>
      <c r="UWZ21" s="209"/>
      <c r="UXA21" s="209"/>
      <c r="UXB21" s="209"/>
      <c r="UXC21" s="209"/>
      <c r="UXD21" s="209"/>
      <c r="UXE21" s="209"/>
      <c r="UXF21" s="209"/>
      <c r="UXG21" s="209"/>
      <c r="UXH21" s="209"/>
      <c r="UXI21" s="209"/>
      <c r="UXJ21" s="209"/>
      <c r="UXK21" s="209"/>
      <c r="UXL21" s="209"/>
      <c r="UXM21" s="209"/>
      <c r="UXN21" s="209"/>
      <c r="UXO21" s="209"/>
      <c r="UXP21" s="209"/>
      <c r="UXQ21" s="209"/>
      <c r="UXR21" s="209"/>
      <c r="UXS21" s="209"/>
      <c r="UXT21" s="209"/>
      <c r="UXU21" s="209"/>
      <c r="UXV21" s="209"/>
      <c r="UXW21" s="209"/>
      <c r="UXX21" s="209"/>
      <c r="UXY21" s="209"/>
      <c r="UXZ21" s="209"/>
      <c r="UYA21" s="209"/>
      <c r="UYB21" s="209"/>
      <c r="UYC21" s="209"/>
      <c r="UYD21" s="209"/>
      <c r="UYE21" s="209"/>
      <c r="UYF21" s="209"/>
      <c r="UYG21" s="209"/>
      <c r="UYH21" s="209"/>
      <c r="UYI21" s="209"/>
      <c r="UYJ21" s="209"/>
      <c r="UYK21" s="209"/>
      <c r="UYL21" s="209"/>
      <c r="UYM21" s="209"/>
      <c r="UYN21" s="209"/>
      <c r="UYO21" s="209"/>
      <c r="UYP21" s="209"/>
      <c r="UYQ21" s="209"/>
      <c r="UYR21" s="209"/>
      <c r="UYS21" s="209"/>
      <c r="UYT21" s="209"/>
      <c r="UYU21" s="209"/>
      <c r="UYV21" s="209"/>
      <c r="UYW21" s="209"/>
      <c r="UYX21" s="209"/>
      <c r="UYY21" s="209"/>
      <c r="UYZ21" s="209"/>
      <c r="UZA21" s="209"/>
      <c r="UZB21" s="209"/>
      <c r="UZC21" s="209"/>
      <c r="UZD21" s="209"/>
      <c r="UZE21" s="209"/>
      <c r="UZF21" s="209"/>
      <c r="UZG21" s="209"/>
      <c r="UZH21" s="209"/>
      <c r="UZI21" s="209"/>
      <c r="UZJ21" s="209"/>
      <c r="UZK21" s="209"/>
      <c r="UZL21" s="209"/>
      <c r="UZM21" s="209"/>
      <c r="UZN21" s="209"/>
      <c r="UZO21" s="209"/>
      <c r="UZP21" s="209"/>
      <c r="UZQ21" s="209"/>
      <c r="UZR21" s="209"/>
      <c r="UZS21" s="209"/>
      <c r="UZT21" s="209"/>
      <c r="UZU21" s="209"/>
      <c r="UZV21" s="209"/>
      <c r="UZW21" s="209"/>
      <c r="UZX21" s="209"/>
      <c r="UZY21" s="209"/>
      <c r="UZZ21" s="209"/>
      <c r="VAA21" s="209"/>
      <c r="VAB21" s="209"/>
      <c r="VAC21" s="209"/>
      <c r="VAD21" s="209"/>
      <c r="VAE21" s="209"/>
      <c r="VAF21" s="209"/>
      <c r="VAG21" s="209"/>
      <c r="VAH21" s="209"/>
      <c r="VAI21" s="209"/>
      <c r="VAJ21" s="209"/>
      <c r="VAK21" s="209"/>
      <c r="VAL21" s="209"/>
      <c r="VAM21" s="209"/>
      <c r="VAN21" s="209"/>
      <c r="VAO21" s="209"/>
      <c r="VAP21" s="209"/>
      <c r="VAQ21" s="209"/>
      <c r="VAR21" s="209"/>
      <c r="VAS21" s="209"/>
      <c r="VAT21" s="209"/>
      <c r="VAU21" s="209"/>
      <c r="VAV21" s="209"/>
      <c r="VAW21" s="209"/>
      <c r="VAX21" s="209"/>
      <c r="VAY21" s="209"/>
      <c r="VAZ21" s="209"/>
      <c r="VBA21" s="209"/>
      <c r="VBB21" s="209"/>
      <c r="VBC21" s="209"/>
      <c r="VBD21" s="209"/>
      <c r="VBE21" s="209"/>
      <c r="VBF21" s="209"/>
      <c r="VBG21" s="209"/>
      <c r="VBH21" s="209"/>
      <c r="VBI21" s="209"/>
      <c r="VBJ21" s="209"/>
      <c r="VBK21" s="209"/>
      <c r="VBL21" s="209"/>
      <c r="VBM21" s="209"/>
      <c r="VBN21" s="209"/>
      <c r="VBO21" s="209"/>
      <c r="VBP21" s="209"/>
      <c r="VBQ21" s="209"/>
      <c r="VBR21" s="209"/>
      <c r="VBS21" s="209"/>
      <c r="VBT21" s="209"/>
      <c r="VBU21" s="209"/>
      <c r="VBV21" s="209"/>
      <c r="VBW21" s="209"/>
      <c r="VBX21" s="209"/>
      <c r="VBY21" s="209"/>
      <c r="VBZ21" s="209"/>
      <c r="VCA21" s="209"/>
      <c r="VCB21" s="209"/>
      <c r="VCC21" s="209"/>
      <c r="VCD21" s="209"/>
      <c r="VCE21" s="209"/>
      <c r="VCF21" s="209"/>
      <c r="VCG21" s="209"/>
      <c r="VCH21" s="209"/>
      <c r="VCI21" s="209"/>
      <c r="VCJ21" s="209"/>
      <c r="VCK21" s="209"/>
      <c r="VCL21" s="209"/>
      <c r="VCM21" s="209"/>
      <c r="VCN21" s="209"/>
      <c r="VCO21" s="209"/>
      <c r="VCP21" s="209"/>
      <c r="VCQ21" s="209"/>
      <c r="VCR21" s="209"/>
      <c r="VCS21" s="209"/>
      <c r="VCT21" s="209"/>
      <c r="VCU21" s="209"/>
      <c r="VCV21" s="209"/>
      <c r="VCW21" s="209"/>
      <c r="VCX21" s="209"/>
      <c r="VCY21" s="209"/>
      <c r="VCZ21" s="209"/>
      <c r="VDA21" s="209"/>
      <c r="VDB21" s="209"/>
      <c r="VDC21" s="209"/>
      <c r="VDD21" s="209"/>
      <c r="VDE21" s="209"/>
      <c r="VDF21" s="209"/>
      <c r="VDG21" s="209"/>
      <c r="VDH21" s="209"/>
      <c r="VDI21" s="209"/>
      <c r="VDJ21" s="209"/>
      <c r="VDK21" s="209"/>
      <c r="VDL21" s="209"/>
      <c r="VDM21" s="209"/>
      <c r="VDN21" s="209"/>
      <c r="VDO21" s="209"/>
      <c r="VDP21" s="209"/>
      <c r="VDQ21" s="209"/>
      <c r="VDR21" s="209"/>
      <c r="VDS21" s="209"/>
      <c r="VDT21" s="209"/>
      <c r="VDU21" s="209"/>
      <c r="VDV21" s="209"/>
      <c r="VDW21" s="209"/>
      <c r="VDX21" s="209"/>
      <c r="VDY21" s="209"/>
      <c r="VDZ21" s="209"/>
      <c r="VEA21" s="209"/>
      <c r="VEB21" s="209"/>
      <c r="VEC21" s="209"/>
      <c r="VED21" s="209"/>
      <c r="VEE21" s="209"/>
      <c r="VEF21" s="209"/>
      <c r="VEG21" s="209"/>
      <c r="VEH21" s="209"/>
      <c r="VEI21" s="209"/>
      <c r="VEJ21" s="209"/>
      <c r="VEK21" s="209"/>
      <c r="VEL21" s="209"/>
      <c r="VEM21" s="209"/>
      <c r="VEN21" s="209"/>
      <c r="VEO21" s="209"/>
      <c r="VEP21" s="209"/>
      <c r="VEQ21" s="209"/>
      <c r="VER21" s="209"/>
      <c r="VES21" s="209"/>
      <c r="VET21" s="209"/>
      <c r="VEU21" s="209"/>
      <c r="VEV21" s="209"/>
      <c r="VEW21" s="209"/>
      <c r="VEX21" s="209"/>
      <c r="VEY21" s="209"/>
      <c r="VEZ21" s="209"/>
      <c r="VFA21" s="209"/>
      <c r="VFB21" s="209"/>
      <c r="VFC21" s="209"/>
      <c r="VFD21" s="209"/>
      <c r="VFE21" s="209"/>
      <c r="VFF21" s="209"/>
      <c r="VFG21" s="209"/>
      <c r="VFH21" s="209"/>
      <c r="VFI21" s="209"/>
      <c r="VFJ21" s="209"/>
      <c r="VFK21" s="209"/>
      <c r="VFL21" s="209"/>
      <c r="VFM21" s="209"/>
      <c r="VFN21" s="209"/>
      <c r="VFO21" s="209"/>
      <c r="VFP21" s="209"/>
      <c r="VFQ21" s="209"/>
      <c r="VFR21" s="209"/>
      <c r="VFS21" s="209"/>
      <c r="VFT21" s="209"/>
      <c r="VFU21" s="209"/>
      <c r="VFV21" s="209"/>
      <c r="VFW21" s="209"/>
      <c r="VFX21" s="209"/>
      <c r="VFY21" s="209"/>
      <c r="VFZ21" s="209"/>
      <c r="VGA21" s="209"/>
      <c r="VGB21" s="209"/>
      <c r="VGC21" s="209"/>
      <c r="VGD21" s="209"/>
      <c r="VGE21" s="209"/>
      <c r="VGF21" s="209"/>
      <c r="VGG21" s="209"/>
      <c r="VGH21" s="209"/>
      <c r="VGI21" s="209"/>
      <c r="VGJ21" s="209"/>
      <c r="VGK21" s="209"/>
      <c r="VGL21" s="209"/>
      <c r="VGM21" s="209"/>
      <c r="VGN21" s="209"/>
      <c r="VGO21" s="209"/>
      <c r="VGP21" s="209"/>
      <c r="VGQ21" s="209"/>
      <c r="VGR21" s="209"/>
      <c r="VGS21" s="209"/>
      <c r="VGT21" s="209"/>
      <c r="VGU21" s="209"/>
      <c r="VGV21" s="209"/>
      <c r="VGW21" s="209"/>
      <c r="VGX21" s="209"/>
      <c r="VGY21" s="209"/>
      <c r="VGZ21" s="209"/>
      <c r="VHA21" s="209"/>
      <c r="VHB21" s="209"/>
      <c r="VHC21" s="209"/>
      <c r="VHD21" s="209"/>
      <c r="VHE21" s="209"/>
      <c r="VHF21" s="209"/>
      <c r="VHG21" s="209"/>
      <c r="VHH21" s="209"/>
      <c r="VHI21" s="209"/>
      <c r="VHJ21" s="209"/>
      <c r="VHK21" s="209"/>
      <c r="VHL21" s="209"/>
      <c r="VHM21" s="209"/>
      <c r="VHN21" s="209"/>
      <c r="VHO21" s="209"/>
      <c r="VHP21" s="209"/>
      <c r="VHQ21" s="209"/>
      <c r="VHR21" s="209"/>
      <c r="VHS21" s="209"/>
      <c r="VHT21" s="209"/>
      <c r="VHU21" s="209"/>
      <c r="VHV21" s="209"/>
      <c r="VHW21" s="209"/>
      <c r="VHX21" s="209"/>
      <c r="VHY21" s="209"/>
      <c r="VHZ21" s="209"/>
      <c r="VIA21" s="209"/>
      <c r="VIB21" s="209"/>
      <c r="VIC21" s="209"/>
      <c r="VID21" s="209"/>
      <c r="VIE21" s="209"/>
      <c r="VIF21" s="209"/>
      <c r="VIG21" s="209"/>
      <c r="VIH21" s="209"/>
      <c r="VII21" s="209"/>
      <c r="VIJ21" s="209"/>
      <c r="VIK21" s="209"/>
      <c r="VIL21" s="209"/>
      <c r="VIM21" s="209"/>
      <c r="VIN21" s="209"/>
      <c r="VIO21" s="209"/>
      <c r="VIP21" s="209"/>
      <c r="VIQ21" s="209"/>
      <c r="VIR21" s="209"/>
      <c r="VIS21" s="209"/>
      <c r="VIT21" s="209"/>
      <c r="VIU21" s="209"/>
      <c r="VIV21" s="209"/>
      <c r="VIW21" s="209"/>
      <c r="VIX21" s="209"/>
      <c r="VIY21" s="209"/>
      <c r="VIZ21" s="209"/>
      <c r="VJA21" s="209"/>
      <c r="VJB21" s="209"/>
      <c r="VJC21" s="209"/>
      <c r="VJD21" s="209"/>
      <c r="VJE21" s="209"/>
      <c r="VJF21" s="209"/>
      <c r="VJG21" s="209"/>
      <c r="VJH21" s="209"/>
      <c r="VJI21" s="209"/>
      <c r="VJJ21" s="209"/>
      <c r="VJK21" s="209"/>
      <c r="VJL21" s="209"/>
      <c r="VJM21" s="209"/>
      <c r="VJN21" s="209"/>
      <c r="VJO21" s="209"/>
      <c r="VJP21" s="209"/>
      <c r="VJQ21" s="209"/>
      <c r="VJR21" s="209"/>
      <c r="VJS21" s="209"/>
      <c r="VJT21" s="209"/>
      <c r="VJU21" s="209"/>
      <c r="VJV21" s="209"/>
      <c r="VJW21" s="209"/>
      <c r="VJX21" s="209"/>
      <c r="VJY21" s="209"/>
      <c r="VJZ21" s="209"/>
      <c r="VKA21" s="209"/>
      <c r="VKB21" s="209"/>
      <c r="VKC21" s="209"/>
      <c r="VKD21" s="209"/>
      <c r="VKE21" s="209"/>
      <c r="VKF21" s="209"/>
      <c r="VKG21" s="209"/>
      <c r="VKH21" s="209"/>
      <c r="VKI21" s="209"/>
      <c r="VKJ21" s="209"/>
      <c r="VKK21" s="209"/>
      <c r="VKL21" s="209"/>
      <c r="VKM21" s="209"/>
      <c r="VKN21" s="209"/>
      <c r="VKO21" s="209"/>
      <c r="VKP21" s="209"/>
      <c r="VKQ21" s="209"/>
      <c r="VKR21" s="209"/>
      <c r="VKS21" s="209"/>
      <c r="VKT21" s="209"/>
      <c r="VKU21" s="209"/>
      <c r="VKV21" s="209"/>
      <c r="VKW21" s="209"/>
      <c r="VKX21" s="209"/>
      <c r="VKY21" s="209"/>
      <c r="VKZ21" s="209"/>
      <c r="VLA21" s="209"/>
      <c r="VLB21" s="209"/>
      <c r="VLC21" s="209"/>
      <c r="VLD21" s="209"/>
      <c r="VLE21" s="209"/>
      <c r="VLF21" s="209"/>
      <c r="VLG21" s="209"/>
      <c r="VLH21" s="209"/>
      <c r="VLI21" s="209"/>
      <c r="VLJ21" s="209"/>
      <c r="VLK21" s="209"/>
      <c r="VLL21" s="209"/>
      <c r="VLM21" s="209"/>
      <c r="VLN21" s="209"/>
      <c r="VLO21" s="209"/>
      <c r="VLP21" s="209"/>
      <c r="VLQ21" s="209"/>
      <c r="VLR21" s="209"/>
      <c r="VLS21" s="209"/>
      <c r="VLT21" s="209"/>
      <c r="VLU21" s="209"/>
      <c r="VLV21" s="209"/>
      <c r="VLW21" s="209"/>
      <c r="VLX21" s="209"/>
      <c r="VLY21" s="209"/>
      <c r="VLZ21" s="209"/>
      <c r="VMA21" s="209"/>
      <c r="VMB21" s="209"/>
      <c r="VMC21" s="209"/>
      <c r="VMD21" s="209"/>
      <c r="VME21" s="209"/>
      <c r="VMF21" s="209"/>
      <c r="VMG21" s="209"/>
      <c r="VMH21" s="209"/>
      <c r="VMI21" s="209"/>
      <c r="VMJ21" s="209"/>
      <c r="VMK21" s="209"/>
      <c r="VML21" s="209"/>
      <c r="VMM21" s="209"/>
      <c r="VMN21" s="209"/>
      <c r="VMO21" s="209"/>
      <c r="VMP21" s="209"/>
      <c r="VMQ21" s="209"/>
      <c r="VMR21" s="209"/>
      <c r="VMS21" s="209"/>
      <c r="VMT21" s="209"/>
      <c r="VMU21" s="209"/>
      <c r="VMV21" s="209"/>
      <c r="VMW21" s="209"/>
      <c r="VMX21" s="209"/>
      <c r="VMY21" s="209"/>
      <c r="VMZ21" s="209"/>
      <c r="VNA21" s="209"/>
      <c r="VNB21" s="209"/>
      <c r="VNC21" s="209"/>
      <c r="VND21" s="209"/>
      <c r="VNE21" s="209"/>
      <c r="VNF21" s="209"/>
      <c r="VNG21" s="209"/>
      <c r="VNH21" s="209"/>
      <c r="VNI21" s="209"/>
      <c r="VNJ21" s="209"/>
      <c r="VNK21" s="209"/>
      <c r="VNL21" s="209"/>
      <c r="VNM21" s="209"/>
      <c r="VNN21" s="209"/>
      <c r="VNO21" s="209"/>
      <c r="VNP21" s="209"/>
      <c r="VNQ21" s="209"/>
      <c r="VNR21" s="209"/>
      <c r="VNS21" s="209"/>
      <c r="VNT21" s="209"/>
      <c r="VNU21" s="209"/>
      <c r="VNV21" s="209"/>
      <c r="VNW21" s="209"/>
      <c r="VNX21" s="209"/>
      <c r="VNY21" s="209"/>
      <c r="VNZ21" s="209"/>
      <c r="VOA21" s="209"/>
      <c r="VOB21" s="209"/>
      <c r="VOC21" s="209"/>
      <c r="VOD21" s="209"/>
      <c r="VOE21" s="209"/>
      <c r="VOF21" s="209"/>
      <c r="VOG21" s="209"/>
      <c r="VOH21" s="209"/>
      <c r="VOI21" s="209"/>
      <c r="VOJ21" s="209"/>
      <c r="VOK21" s="209"/>
      <c r="VOL21" s="209"/>
      <c r="VOM21" s="209"/>
      <c r="VON21" s="209"/>
      <c r="VOO21" s="209"/>
      <c r="VOP21" s="209"/>
      <c r="VOQ21" s="209"/>
      <c r="VOR21" s="209"/>
      <c r="VOS21" s="209"/>
      <c r="VOT21" s="209"/>
      <c r="VOU21" s="209"/>
      <c r="VOV21" s="209"/>
      <c r="VOW21" s="209"/>
      <c r="VOX21" s="209"/>
      <c r="VOY21" s="209"/>
      <c r="VOZ21" s="209"/>
      <c r="VPA21" s="209"/>
      <c r="VPB21" s="209"/>
      <c r="VPC21" s="209"/>
      <c r="VPD21" s="209"/>
      <c r="VPE21" s="209"/>
      <c r="VPF21" s="209"/>
      <c r="VPG21" s="209"/>
      <c r="VPH21" s="209"/>
      <c r="VPI21" s="209"/>
      <c r="VPJ21" s="209"/>
      <c r="VPK21" s="209"/>
      <c r="VPL21" s="209"/>
      <c r="VPM21" s="209"/>
      <c r="VPN21" s="209"/>
      <c r="VPO21" s="209"/>
      <c r="VPP21" s="209"/>
      <c r="VPQ21" s="209"/>
      <c r="VPR21" s="209"/>
      <c r="VPS21" s="209"/>
      <c r="VPT21" s="209"/>
      <c r="VPU21" s="209"/>
      <c r="VPV21" s="209"/>
      <c r="VPW21" s="209"/>
      <c r="VPX21" s="209"/>
      <c r="VPY21" s="209"/>
      <c r="VPZ21" s="209"/>
      <c r="VQA21" s="209"/>
      <c r="VQB21" s="209"/>
      <c r="VQC21" s="209"/>
      <c r="VQD21" s="209"/>
      <c r="VQE21" s="209"/>
      <c r="VQF21" s="209"/>
      <c r="VQG21" s="209"/>
      <c r="VQH21" s="209"/>
      <c r="VQI21" s="209"/>
      <c r="VQJ21" s="209"/>
      <c r="VQK21" s="209"/>
      <c r="VQL21" s="209"/>
      <c r="VQM21" s="209"/>
      <c r="VQN21" s="209"/>
      <c r="VQO21" s="209"/>
      <c r="VQP21" s="209"/>
      <c r="VQQ21" s="209"/>
      <c r="VQR21" s="209"/>
      <c r="VQS21" s="209"/>
      <c r="VQT21" s="209"/>
      <c r="VQU21" s="209"/>
      <c r="VQV21" s="209"/>
      <c r="VQW21" s="209"/>
      <c r="VQX21" s="209"/>
      <c r="VQY21" s="209"/>
      <c r="VQZ21" s="209"/>
      <c r="VRA21" s="209"/>
      <c r="VRB21" s="209"/>
      <c r="VRC21" s="209"/>
      <c r="VRD21" s="209"/>
      <c r="VRE21" s="209"/>
      <c r="VRF21" s="209"/>
      <c r="VRG21" s="209"/>
      <c r="VRH21" s="209"/>
      <c r="VRI21" s="209"/>
      <c r="VRJ21" s="209"/>
      <c r="VRK21" s="209"/>
      <c r="VRL21" s="209"/>
      <c r="VRM21" s="209"/>
      <c r="VRN21" s="209"/>
      <c r="VRO21" s="209"/>
      <c r="VRP21" s="209"/>
      <c r="VRQ21" s="209"/>
      <c r="VRR21" s="209"/>
      <c r="VRS21" s="209"/>
      <c r="VRT21" s="209"/>
      <c r="VRU21" s="209"/>
      <c r="VRV21" s="209"/>
      <c r="VRW21" s="209"/>
      <c r="VRX21" s="209"/>
      <c r="VRY21" s="209"/>
      <c r="VRZ21" s="209"/>
      <c r="VSA21" s="209"/>
      <c r="VSB21" s="209"/>
      <c r="VSC21" s="209"/>
      <c r="VSD21" s="209"/>
      <c r="VSE21" s="209"/>
      <c r="VSF21" s="209"/>
      <c r="VSG21" s="209"/>
      <c r="VSH21" s="209"/>
      <c r="VSI21" s="209"/>
      <c r="VSJ21" s="209"/>
      <c r="VSK21" s="209"/>
      <c r="VSL21" s="209"/>
      <c r="VSM21" s="209"/>
      <c r="VSN21" s="209"/>
      <c r="VSO21" s="209"/>
      <c r="VSP21" s="209"/>
      <c r="VSQ21" s="209"/>
      <c r="VSR21" s="209"/>
      <c r="VSS21" s="209"/>
      <c r="VST21" s="209"/>
      <c r="VSU21" s="209"/>
      <c r="VSV21" s="209"/>
      <c r="VSW21" s="209"/>
      <c r="VSX21" s="209"/>
      <c r="VSY21" s="209"/>
      <c r="VSZ21" s="209"/>
      <c r="VTA21" s="209"/>
      <c r="VTB21" s="209"/>
      <c r="VTC21" s="209"/>
      <c r="VTD21" s="209"/>
      <c r="VTE21" s="209"/>
      <c r="VTF21" s="209"/>
      <c r="VTG21" s="209"/>
      <c r="VTH21" s="209"/>
      <c r="VTI21" s="209"/>
      <c r="VTJ21" s="209"/>
      <c r="VTK21" s="209"/>
      <c r="VTL21" s="209"/>
      <c r="VTM21" s="209"/>
      <c r="VTN21" s="209"/>
      <c r="VTO21" s="209"/>
      <c r="VTP21" s="209"/>
      <c r="VTQ21" s="209"/>
      <c r="VTR21" s="209"/>
      <c r="VTS21" s="209"/>
      <c r="VTT21" s="209"/>
      <c r="VTU21" s="209"/>
      <c r="VTV21" s="209"/>
      <c r="VTW21" s="209"/>
      <c r="VTX21" s="209"/>
      <c r="VTY21" s="209"/>
      <c r="VTZ21" s="209"/>
      <c r="VUA21" s="209"/>
      <c r="VUB21" s="209"/>
      <c r="VUC21" s="209"/>
      <c r="VUD21" s="209"/>
      <c r="VUE21" s="209"/>
      <c r="VUF21" s="209"/>
      <c r="VUG21" s="209"/>
      <c r="VUH21" s="209"/>
      <c r="VUI21" s="209"/>
      <c r="VUJ21" s="209"/>
      <c r="VUK21" s="209"/>
      <c r="VUL21" s="209"/>
      <c r="VUM21" s="209"/>
      <c r="VUN21" s="209"/>
      <c r="VUO21" s="209"/>
      <c r="VUP21" s="209"/>
      <c r="VUQ21" s="209"/>
      <c r="VUR21" s="209"/>
      <c r="VUS21" s="209"/>
      <c r="VUT21" s="209"/>
      <c r="VUU21" s="209"/>
      <c r="VUV21" s="209"/>
      <c r="VUW21" s="209"/>
      <c r="VUX21" s="209"/>
      <c r="VUY21" s="209"/>
      <c r="VUZ21" s="209"/>
      <c r="VVA21" s="209"/>
      <c r="VVB21" s="209"/>
      <c r="VVC21" s="209"/>
      <c r="VVD21" s="209"/>
      <c r="VVE21" s="209"/>
      <c r="VVF21" s="209"/>
      <c r="VVG21" s="209"/>
      <c r="VVH21" s="209"/>
      <c r="VVI21" s="209"/>
      <c r="VVJ21" s="209"/>
      <c r="VVK21" s="209"/>
      <c r="VVL21" s="209"/>
      <c r="VVM21" s="209"/>
      <c r="VVN21" s="209"/>
      <c r="VVO21" s="209"/>
      <c r="VVP21" s="209"/>
      <c r="VVQ21" s="209"/>
      <c r="VVR21" s="209"/>
      <c r="VVS21" s="209"/>
      <c r="VVT21" s="209"/>
      <c r="VVU21" s="209"/>
      <c r="VVV21" s="209"/>
      <c r="VVW21" s="209"/>
      <c r="VVX21" s="209"/>
      <c r="VVY21" s="209"/>
      <c r="VVZ21" s="209"/>
      <c r="VWA21" s="209"/>
      <c r="VWB21" s="209"/>
      <c r="VWC21" s="209"/>
      <c r="VWD21" s="209"/>
      <c r="VWE21" s="209"/>
      <c r="VWF21" s="209"/>
      <c r="VWG21" s="209"/>
      <c r="VWH21" s="209"/>
      <c r="VWI21" s="209"/>
      <c r="VWJ21" s="209"/>
      <c r="VWK21" s="209"/>
      <c r="VWL21" s="209"/>
      <c r="VWM21" s="209"/>
      <c r="VWN21" s="209"/>
      <c r="VWO21" s="209"/>
      <c r="VWP21" s="209"/>
      <c r="VWQ21" s="209"/>
      <c r="VWR21" s="209"/>
      <c r="VWS21" s="209"/>
      <c r="VWT21" s="209"/>
      <c r="VWU21" s="209"/>
      <c r="VWV21" s="209"/>
      <c r="VWW21" s="209"/>
      <c r="VWX21" s="209"/>
      <c r="VWY21" s="209"/>
      <c r="VWZ21" s="209"/>
      <c r="VXA21" s="209"/>
      <c r="VXB21" s="209"/>
      <c r="VXC21" s="209"/>
      <c r="VXD21" s="209"/>
      <c r="VXE21" s="209"/>
      <c r="VXF21" s="209"/>
      <c r="VXG21" s="209"/>
      <c r="VXH21" s="209"/>
      <c r="VXI21" s="209"/>
      <c r="VXJ21" s="209"/>
      <c r="VXK21" s="209"/>
      <c r="VXL21" s="209"/>
      <c r="VXM21" s="209"/>
      <c r="VXN21" s="209"/>
      <c r="VXO21" s="209"/>
      <c r="VXP21" s="209"/>
      <c r="VXQ21" s="209"/>
      <c r="VXR21" s="209"/>
      <c r="VXS21" s="209"/>
      <c r="VXT21" s="209"/>
      <c r="VXU21" s="209"/>
      <c r="VXV21" s="209"/>
      <c r="VXW21" s="209"/>
      <c r="VXX21" s="209"/>
      <c r="VXY21" s="209"/>
      <c r="VXZ21" s="209"/>
      <c r="VYA21" s="209"/>
      <c r="VYB21" s="209"/>
      <c r="VYC21" s="209"/>
      <c r="VYD21" s="209"/>
      <c r="VYE21" s="209"/>
      <c r="VYF21" s="209"/>
      <c r="VYG21" s="209"/>
      <c r="VYH21" s="209"/>
      <c r="VYI21" s="209"/>
      <c r="VYJ21" s="209"/>
      <c r="VYK21" s="209"/>
      <c r="VYL21" s="209"/>
      <c r="VYM21" s="209"/>
      <c r="VYN21" s="209"/>
      <c r="VYO21" s="209"/>
      <c r="VYP21" s="209"/>
      <c r="VYQ21" s="209"/>
      <c r="VYR21" s="209"/>
      <c r="VYS21" s="209"/>
      <c r="VYT21" s="209"/>
      <c r="VYU21" s="209"/>
      <c r="VYV21" s="209"/>
      <c r="VYW21" s="209"/>
      <c r="VYX21" s="209"/>
      <c r="VYY21" s="209"/>
      <c r="VYZ21" s="209"/>
      <c r="VZA21" s="209"/>
      <c r="VZB21" s="209"/>
      <c r="VZC21" s="209"/>
      <c r="VZD21" s="209"/>
      <c r="VZE21" s="209"/>
      <c r="VZF21" s="209"/>
      <c r="VZG21" s="209"/>
      <c r="VZH21" s="209"/>
      <c r="VZI21" s="209"/>
      <c r="VZJ21" s="209"/>
      <c r="VZK21" s="209"/>
      <c r="VZL21" s="209"/>
      <c r="VZM21" s="209"/>
      <c r="VZN21" s="209"/>
      <c r="VZO21" s="209"/>
      <c r="VZP21" s="209"/>
      <c r="VZQ21" s="209"/>
      <c r="VZR21" s="209"/>
      <c r="VZS21" s="209"/>
      <c r="VZT21" s="209"/>
      <c r="VZU21" s="209"/>
      <c r="VZV21" s="209"/>
      <c r="VZW21" s="209"/>
      <c r="VZX21" s="209"/>
      <c r="VZY21" s="209"/>
      <c r="VZZ21" s="209"/>
      <c r="WAA21" s="209"/>
      <c r="WAB21" s="209"/>
      <c r="WAC21" s="209"/>
      <c r="WAD21" s="209"/>
      <c r="WAE21" s="209"/>
      <c r="WAF21" s="209"/>
      <c r="WAG21" s="209"/>
      <c r="WAH21" s="209"/>
      <c r="WAI21" s="209"/>
      <c r="WAJ21" s="209"/>
      <c r="WAK21" s="209"/>
      <c r="WAL21" s="209"/>
      <c r="WAM21" s="209"/>
      <c r="WAN21" s="209"/>
      <c r="WAO21" s="209"/>
      <c r="WAP21" s="209"/>
      <c r="WAQ21" s="209"/>
      <c r="WAR21" s="209"/>
      <c r="WAS21" s="209"/>
      <c r="WAT21" s="209"/>
      <c r="WAU21" s="209"/>
      <c r="WAV21" s="209"/>
      <c r="WAW21" s="209"/>
      <c r="WAX21" s="209"/>
      <c r="WAY21" s="209"/>
      <c r="WAZ21" s="209"/>
      <c r="WBA21" s="209"/>
      <c r="WBB21" s="209"/>
      <c r="WBC21" s="209"/>
      <c r="WBD21" s="209"/>
      <c r="WBE21" s="209"/>
      <c r="WBF21" s="209"/>
      <c r="WBG21" s="209"/>
      <c r="WBH21" s="209"/>
      <c r="WBI21" s="209"/>
      <c r="WBJ21" s="209"/>
      <c r="WBK21" s="209"/>
      <c r="WBL21" s="209"/>
      <c r="WBM21" s="209"/>
      <c r="WBN21" s="209"/>
      <c r="WBO21" s="209"/>
      <c r="WBP21" s="209"/>
      <c r="WBQ21" s="209"/>
      <c r="WBR21" s="209"/>
      <c r="WBS21" s="209"/>
      <c r="WBT21" s="209"/>
      <c r="WBU21" s="209"/>
      <c r="WBV21" s="209"/>
      <c r="WBW21" s="209"/>
      <c r="WBX21" s="209"/>
      <c r="WBY21" s="209"/>
      <c r="WBZ21" s="209"/>
      <c r="WCA21" s="209"/>
      <c r="WCB21" s="209"/>
      <c r="WCC21" s="209"/>
      <c r="WCD21" s="209"/>
      <c r="WCE21" s="209"/>
      <c r="WCF21" s="209"/>
      <c r="WCG21" s="209"/>
      <c r="WCH21" s="209"/>
      <c r="WCI21" s="209"/>
      <c r="WCJ21" s="209"/>
      <c r="WCK21" s="209"/>
      <c r="WCL21" s="209"/>
      <c r="WCM21" s="209"/>
      <c r="WCN21" s="209"/>
      <c r="WCO21" s="209"/>
      <c r="WCP21" s="209"/>
      <c r="WCQ21" s="209"/>
      <c r="WCR21" s="209"/>
      <c r="WCS21" s="209"/>
      <c r="WCT21" s="209"/>
      <c r="WCU21" s="209"/>
      <c r="WCV21" s="209"/>
      <c r="WCW21" s="209"/>
      <c r="WCX21" s="209"/>
      <c r="WCY21" s="209"/>
      <c r="WCZ21" s="209"/>
      <c r="WDA21" s="209"/>
      <c r="WDB21" s="209"/>
      <c r="WDC21" s="209"/>
      <c r="WDD21" s="209"/>
      <c r="WDE21" s="209"/>
      <c r="WDF21" s="209"/>
      <c r="WDG21" s="209"/>
      <c r="WDH21" s="209"/>
      <c r="WDI21" s="209"/>
      <c r="WDJ21" s="209"/>
      <c r="WDK21" s="209"/>
      <c r="WDL21" s="209"/>
      <c r="WDM21" s="209"/>
      <c r="WDN21" s="209"/>
      <c r="WDO21" s="209"/>
      <c r="WDP21" s="209"/>
      <c r="WDQ21" s="209"/>
      <c r="WDR21" s="209"/>
      <c r="WDS21" s="209"/>
      <c r="WDT21" s="209"/>
      <c r="WDU21" s="209"/>
      <c r="WDV21" s="209"/>
      <c r="WDW21" s="209"/>
      <c r="WDX21" s="209"/>
      <c r="WDY21" s="209"/>
      <c r="WDZ21" s="209"/>
      <c r="WEA21" s="209"/>
      <c r="WEB21" s="209"/>
      <c r="WEC21" s="209"/>
      <c r="WED21" s="209"/>
      <c r="WEE21" s="209"/>
      <c r="WEF21" s="209"/>
      <c r="WEG21" s="209"/>
      <c r="WEH21" s="209"/>
      <c r="WEI21" s="209"/>
      <c r="WEJ21" s="209"/>
      <c r="WEK21" s="209"/>
      <c r="WEL21" s="209"/>
      <c r="WEM21" s="209"/>
      <c r="WEN21" s="209"/>
      <c r="WEO21" s="209"/>
      <c r="WEP21" s="209"/>
      <c r="WEQ21" s="209"/>
      <c r="WER21" s="209"/>
      <c r="WES21" s="209"/>
      <c r="WET21" s="209"/>
      <c r="WEU21" s="209"/>
      <c r="WEV21" s="209"/>
      <c r="WEW21" s="209"/>
      <c r="WEX21" s="209"/>
      <c r="WEY21" s="209"/>
      <c r="WEZ21" s="209"/>
      <c r="WFA21" s="209"/>
      <c r="WFB21" s="209"/>
      <c r="WFC21" s="209"/>
      <c r="WFD21" s="209"/>
      <c r="WFE21" s="209"/>
      <c r="WFF21" s="209"/>
      <c r="WFG21" s="209"/>
      <c r="WFH21" s="209"/>
      <c r="WFI21" s="209"/>
      <c r="WFJ21" s="209"/>
      <c r="WFK21" s="209"/>
      <c r="WFL21" s="209"/>
      <c r="WFM21" s="209"/>
      <c r="WFN21" s="209"/>
      <c r="WFO21" s="209"/>
      <c r="WFP21" s="209"/>
      <c r="WFQ21" s="209"/>
      <c r="WFR21" s="209"/>
      <c r="WFS21" s="209"/>
      <c r="WFT21" s="209"/>
      <c r="WFU21" s="209"/>
      <c r="WFV21" s="209"/>
      <c r="WFW21" s="209"/>
      <c r="WFX21" s="209"/>
      <c r="WFY21" s="209"/>
      <c r="WFZ21" s="209"/>
      <c r="WGA21" s="209"/>
      <c r="WGB21" s="209"/>
      <c r="WGC21" s="209"/>
      <c r="WGD21" s="209"/>
      <c r="WGE21" s="209"/>
      <c r="WGF21" s="209"/>
      <c r="WGG21" s="209"/>
      <c r="WGH21" s="209"/>
      <c r="WGI21" s="209"/>
      <c r="WGJ21" s="209"/>
      <c r="WGK21" s="209"/>
      <c r="WGL21" s="209"/>
      <c r="WGM21" s="209"/>
      <c r="WGN21" s="209"/>
      <c r="WGO21" s="209"/>
      <c r="WGP21" s="209"/>
      <c r="WGQ21" s="209"/>
      <c r="WGR21" s="209"/>
      <c r="WGS21" s="209"/>
      <c r="WGT21" s="209"/>
      <c r="WGU21" s="209"/>
      <c r="WGV21" s="209"/>
      <c r="WGW21" s="209"/>
      <c r="WGX21" s="209"/>
      <c r="WGY21" s="209"/>
      <c r="WGZ21" s="209"/>
      <c r="WHA21" s="209"/>
      <c r="WHB21" s="209"/>
      <c r="WHC21" s="209"/>
      <c r="WHD21" s="209"/>
      <c r="WHE21" s="209"/>
      <c r="WHF21" s="209"/>
      <c r="WHG21" s="209"/>
      <c r="WHH21" s="209"/>
      <c r="WHI21" s="209"/>
      <c r="WHJ21" s="209"/>
      <c r="WHK21" s="209"/>
      <c r="WHL21" s="209"/>
      <c r="WHM21" s="209"/>
      <c r="WHN21" s="209"/>
      <c r="WHO21" s="209"/>
      <c r="WHP21" s="209"/>
      <c r="WHQ21" s="209"/>
      <c r="WHR21" s="209"/>
      <c r="WHS21" s="209"/>
      <c r="WHT21" s="209"/>
      <c r="WHU21" s="209"/>
      <c r="WHV21" s="209"/>
      <c r="WHW21" s="209"/>
      <c r="WHX21" s="209"/>
      <c r="WHY21" s="209"/>
      <c r="WHZ21" s="209"/>
      <c r="WIA21" s="209"/>
      <c r="WIB21" s="209"/>
      <c r="WIC21" s="209"/>
      <c r="WID21" s="209"/>
      <c r="WIE21" s="209"/>
      <c r="WIF21" s="209"/>
      <c r="WIG21" s="209"/>
      <c r="WIH21" s="209"/>
      <c r="WII21" s="209"/>
      <c r="WIJ21" s="209"/>
      <c r="WIK21" s="209"/>
      <c r="WIL21" s="209"/>
      <c r="WIM21" s="209"/>
      <c r="WIN21" s="209"/>
      <c r="WIO21" s="209"/>
      <c r="WIP21" s="209"/>
      <c r="WIQ21" s="209"/>
      <c r="WIR21" s="209"/>
      <c r="WIS21" s="209"/>
      <c r="WIT21" s="209"/>
      <c r="WIU21" s="209"/>
      <c r="WIV21" s="209"/>
      <c r="WIW21" s="209"/>
      <c r="WIX21" s="209"/>
      <c r="WIY21" s="209"/>
      <c r="WIZ21" s="209"/>
      <c r="WJA21" s="209"/>
      <c r="WJB21" s="209"/>
      <c r="WJC21" s="209"/>
      <c r="WJD21" s="209"/>
      <c r="WJE21" s="209"/>
      <c r="WJF21" s="209"/>
      <c r="WJG21" s="209"/>
      <c r="WJH21" s="209"/>
      <c r="WJI21" s="209"/>
      <c r="WJJ21" s="209"/>
      <c r="WJK21" s="209"/>
      <c r="WJL21" s="209"/>
      <c r="WJM21" s="209"/>
      <c r="WJN21" s="209"/>
      <c r="WJO21" s="209"/>
      <c r="WJP21" s="209"/>
      <c r="WJQ21" s="209"/>
      <c r="WJR21" s="209"/>
      <c r="WJS21" s="209"/>
      <c r="WJT21" s="209"/>
      <c r="WJU21" s="209"/>
      <c r="WJV21" s="209"/>
      <c r="WJW21" s="209"/>
      <c r="WJX21" s="209"/>
      <c r="WJY21" s="209"/>
      <c r="WJZ21" s="209"/>
      <c r="WKA21" s="209"/>
      <c r="WKB21" s="209"/>
      <c r="WKC21" s="209"/>
      <c r="WKD21" s="209"/>
      <c r="WKE21" s="209"/>
      <c r="WKF21" s="209"/>
      <c r="WKG21" s="209"/>
      <c r="WKH21" s="209"/>
      <c r="WKI21" s="209"/>
      <c r="WKJ21" s="209"/>
      <c r="WKK21" s="209"/>
      <c r="WKL21" s="209"/>
      <c r="WKM21" s="209"/>
      <c r="WKN21" s="209"/>
      <c r="WKO21" s="209"/>
      <c r="WKP21" s="209"/>
      <c r="WKQ21" s="209"/>
      <c r="WKR21" s="209"/>
      <c r="WKS21" s="209"/>
      <c r="WKT21" s="209"/>
      <c r="WKU21" s="209"/>
      <c r="WKV21" s="209"/>
      <c r="WKW21" s="209"/>
      <c r="WKX21" s="209"/>
      <c r="WKY21" s="209"/>
      <c r="WKZ21" s="209"/>
      <c r="WLA21" s="209"/>
      <c r="WLB21" s="209"/>
      <c r="WLC21" s="209"/>
      <c r="WLD21" s="209"/>
      <c r="WLE21" s="209"/>
      <c r="WLF21" s="209"/>
      <c r="WLG21" s="209"/>
      <c r="WLH21" s="209"/>
      <c r="WLI21" s="209"/>
      <c r="WLJ21" s="209"/>
      <c r="WLK21" s="209"/>
      <c r="WLL21" s="209"/>
      <c r="WLM21" s="209"/>
      <c r="WLN21" s="209"/>
      <c r="WLO21" s="209"/>
      <c r="WLP21" s="209"/>
      <c r="WLQ21" s="209"/>
      <c r="WLR21" s="209"/>
      <c r="WLS21" s="209"/>
      <c r="WLT21" s="209"/>
      <c r="WLU21" s="209"/>
      <c r="WLV21" s="209"/>
      <c r="WLW21" s="209"/>
      <c r="WLX21" s="209"/>
      <c r="WLY21" s="209"/>
      <c r="WLZ21" s="209"/>
      <c r="WMA21" s="209"/>
      <c r="WMB21" s="209"/>
      <c r="WMC21" s="209"/>
      <c r="WMD21" s="209"/>
      <c r="WME21" s="209"/>
      <c r="WMF21" s="209"/>
      <c r="WMG21" s="209"/>
      <c r="WMH21" s="209"/>
      <c r="WMI21" s="209"/>
      <c r="WMJ21" s="209"/>
      <c r="WMK21" s="209"/>
      <c r="WML21" s="209"/>
      <c r="WMM21" s="209"/>
      <c r="WMN21" s="209"/>
      <c r="WMO21" s="209"/>
      <c r="WMP21" s="209"/>
      <c r="WMQ21" s="209"/>
      <c r="WMR21" s="209"/>
      <c r="WMS21" s="209"/>
      <c r="WMT21" s="209"/>
      <c r="WMU21" s="209"/>
      <c r="WMV21" s="209"/>
      <c r="WMW21" s="209"/>
      <c r="WMX21" s="209"/>
      <c r="WMY21" s="209"/>
      <c r="WMZ21" s="209"/>
      <c r="WNA21" s="209"/>
      <c r="WNB21" s="209"/>
      <c r="WNC21" s="209"/>
      <c r="WND21" s="209"/>
      <c r="WNE21" s="209"/>
      <c r="WNF21" s="209"/>
      <c r="WNG21" s="209"/>
      <c r="WNH21" s="209"/>
      <c r="WNI21" s="209"/>
      <c r="WNJ21" s="209"/>
      <c r="WNK21" s="209"/>
      <c r="WNL21" s="209"/>
      <c r="WNM21" s="209"/>
      <c r="WNN21" s="209"/>
      <c r="WNO21" s="209"/>
      <c r="WNP21" s="209"/>
      <c r="WNQ21" s="209"/>
      <c r="WNR21" s="209"/>
      <c r="WNS21" s="209"/>
      <c r="WNT21" s="209"/>
      <c r="WNU21" s="209"/>
      <c r="WNV21" s="209"/>
      <c r="WNW21" s="209"/>
      <c r="WNX21" s="209"/>
      <c r="WNY21" s="209"/>
      <c r="WNZ21" s="209"/>
      <c r="WOA21" s="209"/>
      <c r="WOB21" s="209"/>
      <c r="WOC21" s="209"/>
      <c r="WOD21" s="209"/>
      <c r="WOE21" s="209"/>
      <c r="WOF21" s="209"/>
      <c r="WOG21" s="209"/>
      <c r="WOH21" s="209"/>
      <c r="WOI21" s="209"/>
      <c r="WOJ21" s="209"/>
      <c r="WOK21" s="209"/>
      <c r="WOL21" s="209"/>
      <c r="WOM21" s="209"/>
      <c r="WON21" s="209"/>
      <c r="WOO21" s="209"/>
      <c r="WOP21" s="209"/>
      <c r="WOQ21" s="209"/>
      <c r="WOR21" s="209"/>
      <c r="WOS21" s="209"/>
      <c r="WOT21" s="209"/>
      <c r="WOU21" s="209"/>
      <c r="WOV21" s="209"/>
      <c r="WOW21" s="209"/>
      <c r="WOX21" s="209"/>
      <c r="WOY21" s="209"/>
      <c r="WOZ21" s="209"/>
      <c r="WPA21" s="209"/>
      <c r="WPB21" s="209"/>
      <c r="WPC21" s="209"/>
      <c r="WPD21" s="209"/>
      <c r="WPE21" s="209"/>
      <c r="WPF21" s="209"/>
      <c r="WPG21" s="209"/>
      <c r="WPH21" s="209"/>
      <c r="WPI21" s="209"/>
      <c r="WPJ21" s="209"/>
      <c r="WPK21" s="209"/>
      <c r="WPL21" s="209"/>
      <c r="WPM21" s="209"/>
      <c r="WPN21" s="209"/>
      <c r="WPO21" s="209"/>
      <c r="WPP21" s="209"/>
      <c r="WPQ21" s="209"/>
      <c r="WPR21" s="209"/>
      <c r="WPS21" s="209"/>
      <c r="WPT21" s="209"/>
      <c r="WPU21" s="209"/>
      <c r="WPV21" s="209"/>
      <c r="WPW21" s="209"/>
      <c r="WPX21" s="209"/>
      <c r="WPY21" s="209"/>
      <c r="WPZ21" s="209"/>
      <c r="WQA21" s="209"/>
      <c r="WQB21" s="209"/>
      <c r="WQC21" s="209"/>
      <c r="WQD21" s="209"/>
      <c r="WQE21" s="209"/>
      <c r="WQF21" s="209"/>
      <c r="WQG21" s="209"/>
      <c r="WQH21" s="209"/>
      <c r="WQI21" s="209"/>
      <c r="WQJ21" s="209"/>
      <c r="WQK21" s="209"/>
      <c r="WQL21" s="209"/>
      <c r="WQM21" s="209"/>
      <c r="WQN21" s="209"/>
      <c r="WQO21" s="209"/>
      <c r="WQP21" s="209"/>
      <c r="WQQ21" s="209"/>
      <c r="WQR21" s="209"/>
      <c r="WQS21" s="209"/>
      <c r="WQT21" s="209"/>
      <c r="WQU21" s="209"/>
      <c r="WQV21" s="209"/>
      <c r="WQW21" s="209"/>
      <c r="WQX21" s="209"/>
      <c r="WQY21" s="209"/>
      <c r="WQZ21" s="209"/>
      <c r="WRA21" s="209"/>
      <c r="WRB21" s="209"/>
      <c r="WRC21" s="209"/>
      <c r="WRD21" s="209"/>
      <c r="WRE21" s="209"/>
      <c r="WRF21" s="209"/>
      <c r="WRG21" s="209"/>
      <c r="WRH21" s="209"/>
      <c r="WRI21" s="209"/>
      <c r="WRJ21" s="209"/>
      <c r="WRK21" s="209"/>
      <c r="WRL21" s="209"/>
      <c r="WRM21" s="209"/>
      <c r="WRN21" s="209"/>
      <c r="WRO21" s="209"/>
      <c r="WRP21" s="209"/>
      <c r="WRQ21" s="209"/>
      <c r="WRR21" s="209"/>
      <c r="WRS21" s="209"/>
      <c r="WRT21" s="209"/>
      <c r="WRU21" s="209"/>
      <c r="WRV21" s="209"/>
      <c r="WRW21" s="209"/>
      <c r="WRX21" s="209"/>
      <c r="WRY21" s="209"/>
      <c r="WRZ21" s="209"/>
      <c r="WSA21" s="209"/>
      <c r="WSB21" s="209"/>
      <c r="WSC21" s="209"/>
      <c r="WSD21" s="209"/>
      <c r="WSE21" s="209"/>
      <c r="WSF21" s="209"/>
      <c r="WSG21" s="209"/>
      <c r="WSH21" s="209"/>
      <c r="WSI21" s="209"/>
      <c r="WSJ21" s="209"/>
      <c r="WSK21" s="209"/>
      <c r="WSL21" s="209"/>
      <c r="WSM21" s="209"/>
      <c r="WSN21" s="209"/>
      <c r="WSO21" s="209"/>
      <c r="WSP21" s="209"/>
      <c r="WSQ21" s="209"/>
      <c r="WSR21" s="209"/>
      <c r="WSS21" s="209"/>
      <c r="WST21" s="209"/>
      <c r="WSU21" s="209"/>
      <c r="WSV21" s="209"/>
      <c r="WSW21" s="209"/>
      <c r="WSX21" s="209"/>
      <c r="WSY21" s="209"/>
      <c r="WSZ21" s="209"/>
      <c r="WTA21" s="209"/>
      <c r="WTB21" s="209"/>
      <c r="WTC21" s="209"/>
      <c r="WTD21" s="209"/>
      <c r="WTE21" s="209"/>
      <c r="WTF21" s="209"/>
      <c r="WTG21" s="209"/>
      <c r="WTH21" s="209"/>
      <c r="WTI21" s="209"/>
      <c r="WTJ21" s="209"/>
      <c r="WTK21" s="209"/>
      <c r="WTL21" s="209"/>
      <c r="WTM21" s="209"/>
      <c r="WTN21" s="209"/>
      <c r="WTO21" s="209"/>
      <c r="WTP21" s="209"/>
      <c r="WTQ21" s="209"/>
      <c r="WTR21" s="209"/>
      <c r="WTS21" s="209"/>
      <c r="WTT21" s="209"/>
      <c r="WTU21" s="209"/>
      <c r="WTV21" s="209"/>
      <c r="WTW21" s="209"/>
      <c r="WTX21" s="209"/>
      <c r="WTY21" s="209"/>
      <c r="WTZ21" s="209"/>
      <c r="WUA21" s="209"/>
      <c r="WUB21" s="209"/>
      <c r="WUC21" s="209"/>
      <c r="WUD21" s="209"/>
      <c r="WUE21" s="209"/>
      <c r="WUF21" s="209"/>
      <c r="WUG21" s="209"/>
      <c r="WUH21" s="209"/>
      <c r="WUI21" s="209"/>
      <c r="WUJ21" s="209"/>
      <c r="WUK21" s="209"/>
      <c r="WUL21" s="209"/>
      <c r="WUM21" s="209"/>
      <c r="WUN21" s="209"/>
      <c r="WUO21" s="209"/>
      <c r="WUP21" s="209"/>
      <c r="WUQ21" s="209"/>
      <c r="WUR21" s="209"/>
      <c r="WUS21" s="209"/>
      <c r="WUT21" s="209"/>
      <c r="WUU21" s="209"/>
      <c r="WUV21" s="209"/>
      <c r="WUW21" s="209"/>
      <c r="WUX21" s="209"/>
      <c r="WUY21" s="209"/>
      <c r="WUZ21" s="209"/>
      <c r="WVA21" s="209"/>
      <c r="WVB21" s="209"/>
      <c r="WVC21" s="209"/>
      <c r="WVD21" s="209"/>
      <c r="WVE21" s="209"/>
      <c r="WVF21" s="209"/>
      <c r="WVG21" s="209"/>
      <c r="WVH21" s="209"/>
      <c r="WVI21" s="209"/>
      <c r="WVJ21" s="209"/>
      <c r="WVK21" s="209"/>
      <c r="WVL21" s="209"/>
      <c r="WVM21" s="209"/>
      <c r="WVN21" s="209"/>
      <c r="WVO21" s="209"/>
      <c r="WVP21" s="209"/>
      <c r="WVQ21" s="209"/>
      <c r="WVR21" s="209"/>
      <c r="WVS21" s="209"/>
      <c r="WVT21" s="209"/>
      <c r="WVU21" s="209"/>
      <c r="WVV21" s="209"/>
      <c r="WVW21" s="209"/>
      <c r="WVX21" s="209"/>
      <c r="WVY21" s="209"/>
      <c r="WVZ21" s="209"/>
      <c r="WWA21" s="209"/>
      <c r="WWB21" s="209"/>
      <c r="WWC21" s="209"/>
      <c r="WWD21" s="209"/>
      <c r="WWE21" s="209"/>
      <c r="WWF21" s="209"/>
      <c r="WWG21" s="209"/>
      <c r="WWH21" s="209"/>
      <c r="WWI21" s="209"/>
      <c r="WWJ21" s="209"/>
      <c r="WWK21" s="209"/>
      <c r="WWL21" s="209"/>
      <c r="WWM21" s="209"/>
      <c r="WWN21" s="209"/>
      <c r="WWO21" s="209"/>
      <c r="WWP21" s="209"/>
      <c r="WWQ21" s="209"/>
      <c r="WWR21" s="209"/>
      <c r="WWS21" s="209"/>
      <c r="WWT21" s="209"/>
      <c r="WWU21" s="209"/>
      <c r="WWV21" s="209"/>
      <c r="WWW21" s="209"/>
      <c r="WWX21" s="209"/>
      <c r="WWY21" s="209"/>
      <c r="WWZ21" s="209"/>
      <c r="WXA21" s="209"/>
      <c r="WXB21" s="209"/>
      <c r="WXC21" s="209"/>
      <c r="WXD21" s="209"/>
      <c r="WXE21" s="209"/>
      <c r="WXF21" s="209"/>
      <c r="WXG21" s="209"/>
      <c r="WXH21" s="209"/>
      <c r="WXI21" s="209"/>
      <c r="WXJ21" s="209"/>
      <c r="WXK21" s="209"/>
      <c r="WXL21" s="209"/>
      <c r="WXM21" s="209"/>
      <c r="WXN21" s="209"/>
      <c r="WXO21" s="209"/>
      <c r="WXP21" s="209"/>
      <c r="WXQ21" s="209"/>
      <c r="WXR21" s="209"/>
      <c r="WXS21" s="209"/>
      <c r="WXT21" s="209"/>
      <c r="WXU21" s="209"/>
      <c r="WXV21" s="209"/>
      <c r="WXW21" s="209"/>
      <c r="WXX21" s="209"/>
      <c r="WXY21" s="209"/>
      <c r="WXZ21" s="209"/>
      <c r="WYA21" s="209"/>
      <c r="WYB21" s="209"/>
      <c r="WYC21" s="209"/>
      <c r="WYD21" s="209"/>
      <c r="WYE21" s="209"/>
      <c r="WYF21" s="209"/>
      <c r="WYG21" s="209"/>
      <c r="WYH21" s="209"/>
      <c r="WYI21" s="209"/>
      <c r="WYJ21" s="209"/>
      <c r="WYK21" s="209"/>
      <c r="WYL21" s="209"/>
      <c r="WYM21" s="209"/>
      <c r="WYN21" s="209"/>
      <c r="WYO21" s="209"/>
      <c r="WYP21" s="209"/>
      <c r="WYQ21" s="209"/>
      <c r="WYR21" s="209"/>
      <c r="WYS21" s="209"/>
      <c r="WYT21" s="209"/>
      <c r="WYU21" s="209"/>
      <c r="WYV21" s="209"/>
      <c r="WYW21" s="209"/>
      <c r="WYX21" s="209"/>
      <c r="WYY21" s="209"/>
      <c r="WYZ21" s="209"/>
      <c r="WZA21" s="209"/>
      <c r="WZB21" s="209"/>
      <c r="WZC21" s="209"/>
      <c r="WZD21" s="209"/>
      <c r="WZE21" s="209"/>
      <c r="WZF21" s="209"/>
      <c r="WZG21" s="209"/>
      <c r="WZH21" s="209"/>
      <c r="WZI21" s="209"/>
      <c r="WZJ21" s="209"/>
      <c r="WZK21" s="209"/>
      <c r="WZL21" s="209"/>
      <c r="WZM21" s="209"/>
      <c r="WZN21" s="209"/>
      <c r="WZO21" s="209"/>
      <c r="WZP21" s="209"/>
      <c r="WZQ21" s="209"/>
      <c r="WZR21" s="209"/>
      <c r="WZS21" s="209"/>
      <c r="WZT21" s="209"/>
      <c r="WZU21" s="209"/>
      <c r="WZV21" s="209"/>
      <c r="WZW21" s="209"/>
      <c r="WZX21" s="209"/>
      <c r="WZY21" s="209"/>
      <c r="WZZ21" s="209"/>
      <c r="XAA21" s="209"/>
      <c r="XAB21" s="209"/>
      <c r="XAC21" s="209"/>
      <c r="XAD21" s="209"/>
      <c r="XAE21" s="209"/>
      <c r="XAF21" s="209"/>
      <c r="XAG21" s="209"/>
      <c r="XAH21" s="209"/>
      <c r="XAI21" s="209"/>
      <c r="XAJ21" s="209"/>
      <c r="XAK21" s="209"/>
      <c r="XAL21" s="209"/>
      <c r="XAM21" s="209"/>
      <c r="XAN21" s="209"/>
      <c r="XAO21" s="209"/>
      <c r="XAP21" s="209"/>
      <c r="XAQ21" s="209"/>
      <c r="XAR21" s="209"/>
      <c r="XAS21" s="209"/>
      <c r="XAT21" s="209"/>
      <c r="XAU21" s="209"/>
      <c r="XAV21" s="209"/>
      <c r="XAW21" s="209"/>
      <c r="XAX21" s="209"/>
      <c r="XAY21" s="209"/>
      <c r="XAZ21" s="209"/>
      <c r="XBA21" s="209"/>
      <c r="XBB21" s="209"/>
      <c r="XBC21" s="209"/>
      <c r="XBD21" s="209"/>
      <c r="XBE21" s="209"/>
      <c r="XBF21" s="209"/>
      <c r="XBG21" s="209"/>
      <c r="XBH21" s="209"/>
      <c r="XBI21" s="209"/>
      <c r="XBJ21" s="209"/>
      <c r="XBK21" s="209"/>
      <c r="XBL21" s="209"/>
      <c r="XBM21" s="209"/>
      <c r="XBN21" s="209"/>
      <c r="XBO21" s="209"/>
      <c r="XBP21" s="209"/>
      <c r="XBQ21" s="209"/>
      <c r="XBR21" s="209"/>
      <c r="XBS21" s="209"/>
      <c r="XBT21" s="209"/>
      <c r="XBU21" s="209"/>
      <c r="XBV21" s="209"/>
      <c r="XBW21" s="209"/>
      <c r="XBX21" s="209"/>
      <c r="XBY21" s="209"/>
      <c r="XBZ21" s="209"/>
      <c r="XCA21" s="209"/>
      <c r="XCB21" s="209"/>
      <c r="XCC21" s="209"/>
      <c r="XCD21" s="209"/>
      <c r="XCE21" s="209"/>
      <c r="XCF21" s="209"/>
      <c r="XCG21" s="209"/>
      <c r="XCH21" s="209"/>
      <c r="XCI21" s="209"/>
      <c r="XCJ21" s="209"/>
      <c r="XCK21" s="209"/>
      <c r="XCL21" s="209"/>
      <c r="XCM21" s="209"/>
      <c r="XCN21" s="209"/>
      <c r="XCO21" s="209"/>
      <c r="XCP21" s="209"/>
      <c r="XCQ21" s="209"/>
      <c r="XCR21" s="209"/>
      <c r="XCS21" s="209"/>
      <c r="XCT21" s="209"/>
      <c r="XCU21" s="209"/>
      <c r="XCV21" s="209"/>
      <c r="XCW21" s="209"/>
      <c r="XCX21" s="209"/>
      <c r="XCY21" s="209"/>
      <c r="XCZ21" s="209"/>
      <c r="XDA21" s="209"/>
      <c r="XDB21" s="209"/>
      <c r="XDC21" s="209"/>
      <c r="XDD21" s="209"/>
      <c r="XDE21" s="209"/>
      <c r="XDF21" s="209"/>
      <c r="XDG21" s="209"/>
      <c r="XDH21" s="209"/>
      <c r="XDI21" s="209"/>
      <c r="XDJ21" s="209"/>
      <c r="XDK21" s="209"/>
      <c r="XDL21" s="209"/>
      <c r="XDM21" s="209"/>
      <c r="XDN21" s="209"/>
      <c r="XDO21" s="209"/>
      <c r="XDP21" s="209"/>
      <c r="XDQ21" s="209"/>
      <c r="XDR21" s="209"/>
      <c r="XDS21" s="209"/>
      <c r="XDT21" s="209"/>
      <c r="XDU21" s="209"/>
      <c r="XDV21" s="209"/>
      <c r="XDW21" s="209"/>
      <c r="XDX21" s="209"/>
      <c r="XDY21" s="209"/>
      <c r="XDZ21" s="209"/>
      <c r="XEA21" s="209"/>
      <c r="XEB21" s="209"/>
      <c r="XEC21" s="209"/>
      <c r="XED21" s="209"/>
      <c r="XEE21" s="209"/>
      <c r="XEF21" s="209"/>
      <c r="XEG21" s="209"/>
      <c r="XEH21" s="209"/>
      <c r="XEI21" s="209"/>
      <c r="XEJ21" s="209"/>
      <c r="XEK21" s="209"/>
      <c r="XEL21" s="209"/>
      <c r="XEM21" s="209"/>
      <c r="XEN21" s="209"/>
      <c r="XEO21" s="209"/>
      <c r="XEP21" s="209"/>
      <c r="XEQ21" s="209"/>
      <c r="XER21" s="209"/>
      <c r="XES21" s="209"/>
      <c r="XET21" s="209"/>
      <c r="XEU21" s="209"/>
      <c r="XEV21" s="209"/>
      <c r="XEW21" s="209"/>
      <c r="XEX21" s="209"/>
      <c r="XEY21" s="209"/>
      <c r="XEZ21" s="209"/>
      <c r="XFA21" s="209"/>
      <c r="XFB21" s="209"/>
      <c r="XFC21" s="202"/>
      <c r="XFD21" s="202"/>
    </row>
    <row r="22" customFormat="1" ht="36" customHeight="1" spans="1:16384">
      <c r="A22" s="171" t="s">
        <v>1796</v>
      </c>
      <c r="B22" s="577">
        <v>46.1</v>
      </c>
      <c r="C22" s="575">
        <v>75</v>
      </c>
      <c r="D22" s="575">
        <v>76.64</v>
      </c>
      <c r="E22" s="567">
        <f t="shared" si="3"/>
        <v>0.662472885032538</v>
      </c>
      <c r="F22" s="234">
        <f t="shared" si="0"/>
        <v>1.02186666666667</v>
      </c>
      <c r="G22" s="201" t="str">
        <f t="shared" si="4"/>
        <v>是</v>
      </c>
      <c r="H22" s="559"/>
      <c r="I22" s="209"/>
      <c r="J22" s="209"/>
      <c r="K22" s="209"/>
      <c r="L22" s="209"/>
      <c r="M22" s="209"/>
      <c r="N22" s="209"/>
      <c r="O22" s="209"/>
      <c r="P22" s="209"/>
      <c r="Q22" s="209"/>
      <c r="R22" s="209"/>
      <c r="S22" s="209"/>
      <c r="T22" s="209"/>
      <c r="U22" s="209"/>
      <c r="V22" s="209"/>
      <c r="W22" s="209"/>
      <c r="X22" s="209"/>
      <c r="Y22" s="209"/>
      <c r="Z22" s="209"/>
      <c r="AA22" s="209"/>
      <c r="AB22" s="209"/>
      <c r="AC22" s="209"/>
      <c r="AD22" s="209"/>
      <c r="AE22" s="209"/>
      <c r="AF22" s="209"/>
      <c r="AG22" s="209"/>
      <c r="AH22" s="209"/>
      <c r="AI22" s="209"/>
      <c r="AJ22" s="209"/>
      <c r="AK22" s="209"/>
      <c r="AL22" s="209"/>
      <c r="AM22" s="209"/>
      <c r="AN22" s="209"/>
      <c r="AO22" s="209"/>
      <c r="AP22" s="209"/>
      <c r="AQ22" s="209"/>
      <c r="AR22" s="209"/>
      <c r="AS22" s="209"/>
      <c r="AT22" s="209"/>
      <c r="AU22" s="209"/>
      <c r="AV22" s="209"/>
      <c r="AW22" s="209"/>
      <c r="AX22" s="209"/>
      <c r="AY22" s="209"/>
      <c r="AZ22" s="209"/>
      <c r="BA22" s="209"/>
      <c r="BB22" s="209"/>
      <c r="BC22" s="209"/>
      <c r="BD22" s="209"/>
      <c r="BE22" s="209"/>
      <c r="BF22" s="209"/>
      <c r="BG22" s="209"/>
      <c r="BH22" s="209"/>
      <c r="BI22" s="209"/>
      <c r="BJ22" s="209"/>
      <c r="BK22" s="209"/>
      <c r="BL22" s="209"/>
      <c r="BM22" s="209"/>
      <c r="BN22" s="209"/>
      <c r="BO22" s="209"/>
      <c r="BP22" s="209"/>
      <c r="BQ22" s="209"/>
      <c r="BR22" s="209"/>
      <c r="BS22" s="209"/>
      <c r="BT22" s="209"/>
      <c r="BU22" s="209"/>
      <c r="BV22" s="209"/>
      <c r="BW22" s="209"/>
      <c r="BX22" s="209"/>
      <c r="BY22" s="209"/>
      <c r="BZ22" s="209"/>
      <c r="CA22" s="209"/>
      <c r="CB22" s="209"/>
      <c r="CC22" s="209"/>
      <c r="CD22" s="209"/>
      <c r="CE22" s="209"/>
      <c r="CF22" s="209"/>
      <c r="CG22" s="209"/>
      <c r="CH22" s="209"/>
      <c r="CI22" s="209"/>
      <c r="CJ22" s="209"/>
      <c r="CK22" s="209"/>
      <c r="CL22" s="209"/>
      <c r="CM22" s="209"/>
      <c r="CN22" s="209"/>
      <c r="CO22" s="209"/>
      <c r="CP22" s="209"/>
      <c r="CQ22" s="209"/>
      <c r="CR22" s="209"/>
      <c r="CS22" s="209"/>
      <c r="CT22" s="209"/>
      <c r="CU22" s="209"/>
      <c r="CV22" s="209"/>
      <c r="CW22" s="209"/>
      <c r="CX22" s="209"/>
      <c r="CY22" s="209"/>
      <c r="CZ22" s="209"/>
      <c r="DA22" s="209"/>
      <c r="DB22" s="209"/>
      <c r="DC22" s="209"/>
      <c r="DD22" s="209"/>
      <c r="DE22" s="209"/>
      <c r="DF22" s="209"/>
      <c r="DG22" s="209"/>
      <c r="DH22" s="209"/>
      <c r="DI22" s="209"/>
      <c r="DJ22" s="209"/>
      <c r="DK22" s="209"/>
      <c r="DL22" s="209"/>
      <c r="DM22" s="209"/>
      <c r="DN22" s="209"/>
      <c r="DO22" s="209"/>
      <c r="DP22" s="209"/>
      <c r="DQ22" s="209"/>
      <c r="DR22" s="209"/>
      <c r="DS22" s="209"/>
      <c r="DT22" s="209"/>
      <c r="DU22" s="209"/>
      <c r="DV22" s="209"/>
      <c r="DW22" s="209"/>
      <c r="DX22" s="209"/>
      <c r="DY22" s="209"/>
      <c r="DZ22" s="209"/>
      <c r="EA22" s="209"/>
      <c r="EB22" s="209"/>
      <c r="EC22" s="209"/>
      <c r="ED22" s="209"/>
      <c r="EE22" s="209"/>
      <c r="EF22" s="209"/>
      <c r="EG22" s="209"/>
      <c r="EH22" s="209"/>
      <c r="EI22" s="209"/>
      <c r="EJ22" s="209"/>
      <c r="EK22" s="209"/>
      <c r="EL22" s="209"/>
      <c r="EM22" s="209"/>
      <c r="EN22" s="209"/>
      <c r="EO22" s="209"/>
      <c r="EP22" s="209"/>
      <c r="EQ22" s="209"/>
      <c r="ER22" s="209"/>
      <c r="ES22" s="209"/>
      <c r="ET22" s="209"/>
      <c r="EU22" s="209"/>
      <c r="EV22" s="209"/>
      <c r="EW22" s="209"/>
      <c r="EX22" s="209"/>
      <c r="EY22" s="209"/>
      <c r="EZ22" s="209"/>
      <c r="FA22" s="209"/>
      <c r="FB22" s="209"/>
      <c r="FC22" s="209"/>
      <c r="FD22" s="209"/>
      <c r="FE22" s="209"/>
      <c r="FF22" s="209"/>
      <c r="FG22" s="209"/>
      <c r="FH22" s="209"/>
      <c r="FI22" s="209"/>
      <c r="FJ22" s="209"/>
      <c r="FK22" s="209"/>
      <c r="FL22" s="209"/>
      <c r="FM22" s="209"/>
      <c r="FN22" s="209"/>
      <c r="FO22" s="209"/>
      <c r="FP22" s="209"/>
      <c r="FQ22" s="209"/>
      <c r="FR22" s="209"/>
      <c r="FS22" s="209"/>
      <c r="FT22" s="209"/>
      <c r="FU22" s="209"/>
      <c r="FV22" s="209"/>
      <c r="FW22" s="209"/>
      <c r="FX22" s="209"/>
      <c r="FY22" s="209"/>
      <c r="FZ22" s="209"/>
      <c r="GA22" s="209"/>
      <c r="GB22" s="209"/>
      <c r="GC22" s="209"/>
      <c r="GD22" s="209"/>
      <c r="GE22" s="209"/>
      <c r="GF22" s="209"/>
      <c r="GG22" s="209"/>
      <c r="GH22" s="209"/>
      <c r="GI22" s="209"/>
      <c r="GJ22" s="209"/>
      <c r="GK22" s="209"/>
      <c r="GL22" s="209"/>
      <c r="GM22" s="209"/>
      <c r="GN22" s="209"/>
      <c r="GO22" s="209"/>
      <c r="GP22" s="209"/>
      <c r="GQ22" s="209"/>
      <c r="GR22" s="209"/>
      <c r="GS22" s="209"/>
      <c r="GT22" s="209"/>
      <c r="GU22" s="209"/>
      <c r="GV22" s="209"/>
      <c r="GW22" s="209"/>
      <c r="GX22" s="209"/>
      <c r="GY22" s="209"/>
      <c r="GZ22" s="209"/>
      <c r="HA22" s="209"/>
      <c r="HB22" s="209"/>
      <c r="HC22" s="209"/>
      <c r="HD22" s="209"/>
      <c r="HE22" s="209"/>
      <c r="HF22" s="209"/>
      <c r="HG22" s="209"/>
      <c r="HH22" s="209"/>
      <c r="HI22" s="209"/>
      <c r="HJ22" s="209"/>
      <c r="HK22" s="209"/>
      <c r="HL22" s="209"/>
      <c r="HM22" s="209"/>
      <c r="HN22" s="209"/>
      <c r="HO22" s="209"/>
      <c r="HP22" s="209"/>
      <c r="HQ22" s="209"/>
      <c r="HR22" s="209"/>
      <c r="HS22" s="209"/>
      <c r="HT22" s="209"/>
      <c r="HU22" s="209"/>
      <c r="HV22" s="209"/>
      <c r="HW22" s="209"/>
      <c r="HX22" s="209"/>
      <c r="HY22" s="209"/>
      <c r="HZ22" s="209"/>
      <c r="IA22" s="209"/>
      <c r="IB22" s="209"/>
      <c r="IC22" s="209"/>
      <c r="ID22" s="209"/>
      <c r="IE22" s="209"/>
      <c r="IF22" s="209"/>
      <c r="IG22" s="209"/>
      <c r="IH22" s="209"/>
      <c r="II22" s="209"/>
      <c r="IJ22" s="209"/>
      <c r="IK22" s="209"/>
      <c r="IL22" s="209"/>
      <c r="IM22" s="209"/>
      <c r="IN22" s="209"/>
      <c r="IO22" s="209"/>
      <c r="IP22" s="209"/>
      <c r="IQ22" s="209"/>
      <c r="IR22" s="209"/>
      <c r="IS22" s="209"/>
      <c r="IT22" s="209"/>
      <c r="IU22" s="209"/>
      <c r="IV22" s="209"/>
      <c r="IW22" s="209"/>
      <c r="IX22" s="209"/>
      <c r="IY22" s="209"/>
      <c r="IZ22" s="209"/>
      <c r="JA22" s="209"/>
      <c r="JB22" s="209"/>
      <c r="JC22" s="209"/>
      <c r="JD22" s="209"/>
      <c r="JE22" s="209"/>
      <c r="JF22" s="209"/>
      <c r="JG22" s="209"/>
      <c r="JH22" s="209"/>
      <c r="JI22" s="209"/>
      <c r="JJ22" s="209"/>
      <c r="JK22" s="209"/>
      <c r="JL22" s="209"/>
      <c r="JM22" s="209"/>
      <c r="JN22" s="209"/>
      <c r="JO22" s="209"/>
      <c r="JP22" s="209"/>
      <c r="JQ22" s="209"/>
      <c r="JR22" s="209"/>
      <c r="JS22" s="209"/>
      <c r="JT22" s="209"/>
      <c r="JU22" s="209"/>
      <c r="JV22" s="209"/>
      <c r="JW22" s="209"/>
      <c r="JX22" s="209"/>
      <c r="JY22" s="209"/>
      <c r="JZ22" s="209"/>
      <c r="KA22" s="209"/>
      <c r="KB22" s="209"/>
      <c r="KC22" s="209"/>
      <c r="KD22" s="209"/>
      <c r="KE22" s="209"/>
      <c r="KF22" s="209"/>
      <c r="KG22" s="209"/>
      <c r="KH22" s="209"/>
      <c r="KI22" s="209"/>
      <c r="KJ22" s="209"/>
      <c r="KK22" s="209"/>
      <c r="KL22" s="209"/>
      <c r="KM22" s="209"/>
      <c r="KN22" s="209"/>
      <c r="KO22" s="209"/>
      <c r="KP22" s="209"/>
      <c r="KQ22" s="209"/>
      <c r="KR22" s="209"/>
      <c r="KS22" s="209"/>
      <c r="KT22" s="209"/>
      <c r="KU22" s="209"/>
      <c r="KV22" s="209"/>
      <c r="KW22" s="209"/>
      <c r="KX22" s="209"/>
      <c r="KY22" s="209"/>
      <c r="KZ22" s="209"/>
      <c r="LA22" s="209"/>
      <c r="LB22" s="209"/>
      <c r="LC22" s="209"/>
      <c r="LD22" s="209"/>
      <c r="LE22" s="209"/>
      <c r="LF22" s="209"/>
      <c r="LG22" s="209"/>
      <c r="LH22" s="209"/>
      <c r="LI22" s="209"/>
      <c r="LJ22" s="209"/>
      <c r="LK22" s="209"/>
      <c r="LL22" s="209"/>
      <c r="LM22" s="209"/>
      <c r="LN22" s="209"/>
      <c r="LO22" s="209"/>
      <c r="LP22" s="209"/>
      <c r="LQ22" s="209"/>
      <c r="LR22" s="209"/>
      <c r="LS22" s="209"/>
      <c r="LT22" s="209"/>
      <c r="LU22" s="209"/>
      <c r="LV22" s="209"/>
      <c r="LW22" s="209"/>
      <c r="LX22" s="209"/>
      <c r="LY22" s="209"/>
      <c r="LZ22" s="209"/>
      <c r="MA22" s="209"/>
      <c r="MB22" s="209"/>
      <c r="MC22" s="209"/>
      <c r="MD22" s="209"/>
      <c r="ME22" s="209"/>
      <c r="MF22" s="209"/>
      <c r="MG22" s="209"/>
      <c r="MH22" s="209"/>
      <c r="MI22" s="209"/>
      <c r="MJ22" s="209"/>
      <c r="MK22" s="209"/>
      <c r="ML22" s="209"/>
      <c r="MM22" s="209"/>
      <c r="MN22" s="209"/>
      <c r="MO22" s="209"/>
      <c r="MP22" s="209"/>
      <c r="MQ22" s="209"/>
      <c r="MR22" s="209"/>
      <c r="MS22" s="209"/>
      <c r="MT22" s="209"/>
      <c r="MU22" s="209"/>
      <c r="MV22" s="209"/>
      <c r="MW22" s="209"/>
      <c r="MX22" s="209"/>
      <c r="MY22" s="209"/>
      <c r="MZ22" s="209"/>
      <c r="NA22" s="209"/>
      <c r="NB22" s="209"/>
      <c r="NC22" s="209"/>
      <c r="ND22" s="209"/>
      <c r="NE22" s="209"/>
      <c r="NF22" s="209"/>
      <c r="NG22" s="209"/>
      <c r="NH22" s="209"/>
      <c r="NI22" s="209"/>
      <c r="NJ22" s="209"/>
      <c r="NK22" s="209"/>
      <c r="NL22" s="209"/>
      <c r="NM22" s="209"/>
      <c r="NN22" s="209"/>
      <c r="NO22" s="209"/>
      <c r="NP22" s="209"/>
      <c r="NQ22" s="209"/>
      <c r="NR22" s="209"/>
      <c r="NS22" s="209"/>
      <c r="NT22" s="209"/>
      <c r="NU22" s="209"/>
      <c r="NV22" s="209"/>
      <c r="NW22" s="209"/>
      <c r="NX22" s="209"/>
      <c r="NY22" s="209"/>
      <c r="NZ22" s="209"/>
      <c r="OA22" s="209"/>
      <c r="OB22" s="209"/>
      <c r="OC22" s="209"/>
      <c r="OD22" s="209"/>
      <c r="OE22" s="209"/>
      <c r="OF22" s="209"/>
      <c r="OG22" s="209"/>
      <c r="OH22" s="209"/>
      <c r="OI22" s="209"/>
      <c r="OJ22" s="209"/>
      <c r="OK22" s="209"/>
      <c r="OL22" s="209"/>
      <c r="OM22" s="209"/>
      <c r="ON22" s="209"/>
      <c r="OO22" s="209"/>
      <c r="OP22" s="209"/>
      <c r="OQ22" s="209"/>
      <c r="OR22" s="209"/>
      <c r="OS22" s="209"/>
      <c r="OT22" s="209"/>
      <c r="OU22" s="209"/>
      <c r="OV22" s="209"/>
      <c r="OW22" s="209"/>
      <c r="OX22" s="209"/>
      <c r="OY22" s="209"/>
      <c r="OZ22" s="209"/>
      <c r="PA22" s="209"/>
      <c r="PB22" s="209"/>
      <c r="PC22" s="209"/>
      <c r="PD22" s="209"/>
      <c r="PE22" s="209"/>
      <c r="PF22" s="209"/>
      <c r="PG22" s="209"/>
      <c r="PH22" s="209"/>
      <c r="PI22" s="209"/>
      <c r="PJ22" s="209"/>
      <c r="PK22" s="209"/>
      <c r="PL22" s="209"/>
      <c r="PM22" s="209"/>
      <c r="PN22" s="209"/>
      <c r="PO22" s="209"/>
      <c r="PP22" s="209"/>
      <c r="PQ22" s="209"/>
      <c r="PR22" s="209"/>
      <c r="PS22" s="209"/>
      <c r="PT22" s="209"/>
      <c r="PU22" s="209"/>
      <c r="PV22" s="209"/>
      <c r="PW22" s="209"/>
      <c r="PX22" s="209"/>
      <c r="PY22" s="209"/>
      <c r="PZ22" s="209"/>
      <c r="QA22" s="209"/>
      <c r="QB22" s="209"/>
      <c r="QC22" s="209"/>
      <c r="QD22" s="209"/>
      <c r="QE22" s="209"/>
      <c r="QF22" s="209"/>
      <c r="QG22" s="209"/>
      <c r="QH22" s="209"/>
      <c r="QI22" s="209"/>
      <c r="QJ22" s="209"/>
      <c r="QK22" s="209"/>
      <c r="QL22" s="209"/>
      <c r="QM22" s="209"/>
      <c r="QN22" s="209"/>
      <c r="QO22" s="209"/>
      <c r="QP22" s="209"/>
      <c r="QQ22" s="209"/>
      <c r="QR22" s="209"/>
      <c r="QS22" s="209"/>
      <c r="QT22" s="209"/>
      <c r="QU22" s="209"/>
      <c r="QV22" s="209"/>
      <c r="QW22" s="209"/>
      <c r="QX22" s="209"/>
      <c r="QY22" s="209"/>
      <c r="QZ22" s="209"/>
      <c r="RA22" s="209"/>
      <c r="RB22" s="209"/>
      <c r="RC22" s="209"/>
      <c r="RD22" s="209"/>
      <c r="RE22" s="209"/>
      <c r="RF22" s="209"/>
      <c r="RG22" s="209"/>
      <c r="RH22" s="209"/>
      <c r="RI22" s="209"/>
      <c r="RJ22" s="209"/>
      <c r="RK22" s="209"/>
      <c r="RL22" s="209"/>
      <c r="RM22" s="209"/>
      <c r="RN22" s="209"/>
      <c r="RO22" s="209"/>
      <c r="RP22" s="209"/>
      <c r="RQ22" s="209"/>
      <c r="RR22" s="209"/>
      <c r="RS22" s="209"/>
      <c r="RT22" s="209"/>
      <c r="RU22" s="209"/>
      <c r="RV22" s="209"/>
      <c r="RW22" s="209"/>
      <c r="RX22" s="209"/>
      <c r="RY22" s="209"/>
      <c r="RZ22" s="209"/>
      <c r="SA22" s="209"/>
      <c r="SB22" s="209"/>
      <c r="SC22" s="209"/>
      <c r="SD22" s="209"/>
      <c r="SE22" s="209"/>
      <c r="SF22" s="209"/>
      <c r="SG22" s="209"/>
      <c r="SH22" s="209"/>
      <c r="SI22" s="209"/>
      <c r="SJ22" s="209"/>
      <c r="SK22" s="209"/>
      <c r="SL22" s="209"/>
      <c r="SM22" s="209"/>
      <c r="SN22" s="209"/>
      <c r="SO22" s="209"/>
      <c r="SP22" s="209"/>
      <c r="SQ22" s="209"/>
      <c r="SR22" s="209"/>
      <c r="SS22" s="209"/>
      <c r="ST22" s="209"/>
      <c r="SU22" s="209"/>
      <c r="SV22" s="209"/>
      <c r="SW22" s="209"/>
      <c r="SX22" s="209"/>
      <c r="SY22" s="209"/>
      <c r="SZ22" s="209"/>
      <c r="TA22" s="209"/>
      <c r="TB22" s="209"/>
      <c r="TC22" s="209"/>
      <c r="TD22" s="209"/>
      <c r="TE22" s="209"/>
      <c r="TF22" s="209"/>
      <c r="TG22" s="209"/>
      <c r="TH22" s="209"/>
      <c r="TI22" s="209"/>
      <c r="TJ22" s="209"/>
      <c r="TK22" s="209"/>
      <c r="TL22" s="209"/>
      <c r="TM22" s="209"/>
      <c r="TN22" s="209"/>
      <c r="TO22" s="209"/>
      <c r="TP22" s="209"/>
      <c r="TQ22" s="209"/>
      <c r="TR22" s="209"/>
      <c r="TS22" s="209"/>
      <c r="TT22" s="209"/>
      <c r="TU22" s="209"/>
      <c r="TV22" s="209"/>
      <c r="TW22" s="209"/>
      <c r="TX22" s="209"/>
      <c r="TY22" s="209"/>
      <c r="TZ22" s="209"/>
      <c r="UA22" s="209"/>
      <c r="UB22" s="209"/>
      <c r="UC22" s="209"/>
      <c r="UD22" s="209"/>
      <c r="UE22" s="209"/>
      <c r="UF22" s="209"/>
      <c r="UG22" s="209"/>
      <c r="UH22" s="209"/>
      <c r="UI22" s="209"/>
      <c r="UJ22" s="209"/>
      <c r="UK22" s="209"/>
      <c r="UL22" s="209"/>
      <c r="UM22" s="209"/>
      <c r="UN22" s="209"/>
      <c r="UO22" s="209"/>
      <c r="UP22" s="209"/>
      <c r="UQ22" s="209"/>
      <c r="UR22" s="209"/>
      <c r="US22" s="209"/>
      <c r="UT22" s="209"/>
      <c r="UU22" s="209"/>
      <c r="UV22" s="209"/>
      <c r="UW22" s="209"/>
      <c r="UX22" s="209"/>
      <c r="UY22" s="209"/>
      <c r="UZ22" s="209"/>
      <c r="VA22" s="209"/>
      <c r="VB22" s="209"/>
      <c r="VC22" s="209"/>
      <c r="VD22" s="209"/>
      <c r="VE22" s="209"/>
      <c r="VF22" s="209"/>
      <c r="VG22" s="209"/>
      <c r="VH22" s="209"/>
      <c r="VI22" s="209"/>
      <c r="VJ22" s="209"/>
      <c r="VK22" s="209"/>
      <c r="VL22" s="209"/>
      <c r="VM22" s="209"/>
      <c r="VN22" s="209"/>
      <c r="VO22" s="209"/>
      <c r="VP22" s="209"/>
      <c r="VQ22" s="209"/>
      <c r="VR22" s="209"/>
      <c r="VS22" s="209"/>
      <c r="VT22" s="209"/>
      <c r="VU22" s="209"/>
      <c r="VV22" s="209"/>
      <c r="VW22" s="209"/>
      <c r="VX22" s="209"/>
      <c r="VY22" s="209"/>
      <c r="VZ22" s="209"/>
      <c r="WA22" s="209"/>
      <c r="WB22" s="209"/>
      <c r="WC22" s="209"/>
      <c r="WD22" s="209"/>
      <c r="WE22" s="209"/>
      <c r="WF22" s="209"/>
      <c r="WG22" s="209"/>
      <c r="WH22" s="209"/>
      <c r="WI22" s="209"/>
      <c r="WJ22" s="209"/>
      <c r="WK22" s="209"/>
      <c r="WL22" s="209"/>
      <c r="WM22" s="209"/>
      <c r="WN22" s="209"/>
      <c r="WO22" s="209"/>
      <c r="WP22" s="209"/>
      <c r="WQ22" s="209"/>
      <c r="WR22" s="209"/>
      <c r="WS22" s="209"/>
      <c r="WT22" s="209"/>
      <c r="WU22" s="209"/>
      <c r="WV22" s="209"/>
      <c r="WW22" s="209"/>
      <c r="WX22" s="209"/>
      <c r="WY22" s="209"/>
      <c r="WZ22" s="209"/>
      <c r="XA22" s="209"/>
      <c r="XB22" s="209"/>
      <c r="XC22" s="209"/>
      <c r="XD22" s="209"/>
      <c r="XE22" s="209"/>
      <c r="XF22" s="209"/>
      <c r="XG22" s="209"/>
      <c r="XH22" s="209"/>
      <c r="XI22" s="209"/>
      <c r="XJ22" s="209"/>
      <c r="XK22" s="209"/>
      <c r="XL22" s="209"/>
      <c r="XM22" s="209"/>
      <c r="XN22" s="209"/>
      <c r="XO22" s="209"/>
      <c r="XP22" s="209"/>
      <c r="XQ22" s="209"/>
      <c r="XR22" s="209"/>
      <c r="XS22" s="209"/>
      <c r="XT22" s="209"/>
      <c r="XU22" s="209"/>
      <c r="XV22" s="209"/>
      <c r="XW22" s="209"/>
      <c r="XX22" s="209"/>
      <c r="XY22" s="209"/>
      <c r="XZ22" s="209"/>
      <c r="YA22" s="209"/>
      <c r="YB22" s="209"/>
      <c r="YC22" s="209"/>
      <c r="YD22" s="209"/>
      <c r="YE22" s="209"/>
      <c r="YF22" s="209"/>
      <c r="YG22" s="209"/>
      <c r="YH22" s="209"/>
      <c r="YI22" s="209"/>
      <c r="YJ22" s="209"/>
      <c r="YK22" s="209"/>
      <c r="YL22" s="209"/>
      <c r="YM22" s="209"/>
      <c r="YN22" s="209"/>
      <c r="YO22" s="209"/>
      <c r="YP22" s="209"/>
      <c r="YQ22" s="209"/>
      <c r="YR22" s="209"/>
      <c r="YS22" s="209"/>
      <c r="YT22" s="209"/>
      <c r="YU22" s="209"/>
      <c r="YV22" s="209"/>
      <c r="YW22" s="209"/>
      <c r="YX22" s="209"/>
      <c r="YY22" s="209"/>
      <c r="YZ22" s="209"/>
      <c r="ZA22" s="209"/>
      <c r="ZB22" s="209"/>
      <c r="ZC22" s="209"/>
      <c r="ZD22" s="209"/>
      <c r="ZE22" s="209"/>
      <c r="ZF22" s="209"/>
      <c r="ZG22" s="209"/>
      <c r="ZH22" s="209"/>
      <c r="ZI22" s="209"/>
      <c r="ZJ22" s="209"/>
      <c r="ZK22" s="209"/>
      <c r="ZL22" s="209"/>
      <c r="ZM22" s="209"/>
      <c r="ZN22" s="209"/>
      <c r="ZO22" s="209"/>
      <c r="ZP22" s="209"/>
      <c r="ZQ22" s="209"/>
      <c r="ZR22" s="209"/>
      <c r="ZS22" s="209"/>
      <c r="ZT22" s="209"/>
      <c r="ZU22" s="209"/>
      <c r="ZV22" s="209"/>
      <c r="ZW22" s="209"/>
      <c r="ZX22" s="209"/>
      <c r="ZY22" s="209"/>
      <c r="ZZ22" s="209"/>
      <c r="AAA22" s="209"/>
      <c r="AAB22" s="209"/>
      <c r="AAC22" s="209"/>
      <c r="AAD22" s="209"/>
      <c r="AAE22" s="209"/>
      <c r="AAF22" s="209"/>
      <c r="AAG22" s="209"/>
      <c r="AAH22" s="209"/>
      <c r="AAI22" s="209"/>
      <c r="AAJ22" s="209"/>
      <c r="AAK22" s="209"/>
      <c r="AAL22" s="209"/>
      <c r="AAM22" s="209"/>
      <c r="AAN22" s="209"/>
      <c r="AAO22" s="209"/>
      <c r="AAP22" s="209"/>
      <c r="AAQ22" s="209"/>
      <c r="AAR22" s="209"/>
      <c r="AAS22" s="209"/>
      <c r="AAT22" s="209"/>
      <c r="AAU22" s="209"/>
      <c r="AAV22" s="209"/>
      <c r="AAW22" s="209"/>
      <c r="AAX22" s="209"/>
      <c r="AAY22" s="209"/>
      <c r="AAZ22" s="209"/>
      <c r="ABA22" s="209"/>
      <c r="ABB22" s="209"/>
      <c r="ABC22" s="209"/>
      <c r="ABD22" s="209"/>
      <c r="ABE22" s="209"/>
      <c r="ABF22" s="209"/>
      <c r="ABG22" s="209"/>
      <c r="ABH22" s="209"/>
      <c r="ABI22" s="209"/>
      <c r="ABJ22" s="209"/>
      <c r="ABK22" s="209"/>
      <c r="ABL22" s="209"/>
      <c r="ABM22" s="209"/>
      <c r="ABN22" s="209"/>
      <c r="ABO22" s="209"/>
      <c r="ABP22" s="209"/>
      <c r="ABQ22" s="209"/>
      <c r="ABR22" s="209"/>
      <c r="ABS22" s="209"/>
      <c r="ABT22" s="209"/>
      <c r="ABU22" s="209"/>
      <c r="ABV22" s="209"/>
      <c r="ABW22" s="209"/>
      <c r="ABX22" s="209"/>
      <c r="ABY22" s="209"/>
      <c r="ABZ22" s="209"/>
      <c r="ACA22" s="209"/>
      <c r="ACB22" s="209"/>
      <c r="ACC22" s="209"/>
      <c r="ACD22" s="209"/>
      <c r="ACE22" s="209"/>
      <c r="ACF22" s="209"/>
      <c r="ACG22" s="209"/>
      <c r="ACH22" s="209"/>
      <c r="ACI22" s="209"/>
      <c r="ACJ22" s="209"/>
      <c r="ACK22" s="209"/>
      <c r="ACL22" s="209"/>
      <c r="ACM22" s="209"/>
      <c r="ACN22" s="209"/>
      <c r="ACO22" s="209"/>
      <c r="ACP22" s="209"/>
      <c r="ACQ22" s="209"/>
      <c r="ACR22" s="209"/>
      <c r="ACS22" s="209"/>
      <c r="ACT22" s="209"/>
      <c r="ACU22" s="209"/>
      <c r="ACV22" s="209"/>
      <c r="ACW22" s="209"/>
      <c r="ACX22" s="209"/>
      <c r="ACY22" s="209"/>
      <c r="ACZ22" s="209"/>
      <c r="ADA22" s="209"/>
      <c r="ADB22" s="209"/>
      <c r="ADC22" s="209"/>
      <c r="ADD22" s="209"/>
      <c r="ADE22" s="209"/>
      <c r="ADF22" s="209"/>
      <c r="ADG22" s="209"/>
      <c r="ADH22" s="209"/>
      <c r="ADI22" s="209"/>
      <c r="ADJ22" s="209"/>
      <c r="ADK22" s="209"/>
      <c r="ADL22" s="209"/>
      <c r="ADM22" s="209"/>
      <c r="ADN22" s="209"/>
      <c r="ADO22" s="209"/>
      <c r="ADP22" s="209"/>
      <c r="ADQ22" s="209"/>
      <c r="ADR22" s="209"/>
      <c r="ADS22" s="209"/>
      <c r="ADT22" s="209"/>
      <c r="ADU22" s="209"/>
      <c r="ADV22" s="209"/>
      <c r="ADW22" s="209"/>
      <c r="ADX22" s="209"/>
      <c r="ADY22" s="209"/>
      <c r="ADZ22" s="209"/>
      <c r="AEA22" s="209"/>
      <c r="AEB22" s="209"/>
      <c r="AEC22" s="209"/>
      <c r="AED22" s="209"/>
      <c r="AEE22" s="209"/>
      <c r="AEF22" s="209"/>
      <c r="AEG22" s="209"/>
      <c r="AEH22" s="209"/>
      <c r="AEI22" s="209"/>
      <c r="AEJ22" s="209"/>
      <c r="AEK22" s="209"/>
      <c r="AEL22" s="209"/>
      <c r="AEM22" s="209"/>
      <c r="AEN22" s="209"/>
      <c r="AEO22" s="209"/>
      <c r="AEP22" s="209"/>
      <c r="AEQ22" s="209"/>
      <c r="AER22" s="209"/>
      <c r="AES22" s="209"/>
      <c r="AET22" s="209"/>
      <c r="AEU22" s="209"/>
      <c r="AEV22" s="209"/>
      <c r="AEW22" s="209"/>
      <c r="AEX22" s="209"/>
      <c r="AEY22" s="209"/>
      <c r="AEZ22" s="209"/>
      <c r="AFA22" s="209"/>
      <c r="AFB22" s="209"/>
      <c r="AFC22" s="209"/>
      <c r="AFD22" s="209"/>
      <c r="AFE22" s="209"/>
      <c r="AFF22" s="209"/>
      <c r="AFG22" s="209"/>
      <c r="AFH22" s="209"/>
      <c r="AFI22" s="209"/>
      <c r="AFJ22" s="209"/>
      <c r="AFK22" s="209"/>
      <c r="AFL22" s="209"/>
      <c r="AFM22" s="209"/>
      <c r="AFN22" s="209"/>
      <c r="AFO22" s="209"/>
      <c r="AFP22" s="209"/>
      <c r="AFQ22" s="209"/>
      <c r="AFR22" s="209"/>
      <c r="AFS22" s="209"/>
      <c r="AFT22" s="209"/>
      <c r="AFU22" s="209"/>
      <c r="AFV22" s="209"/>
      <c r="AFW22" s="209"/>
      <c r="AFX22" s="209"/>
      <c r="AFY22" s="209"/>
      <c r="AFZ22" s="209"/>
      <c r="AGA22" s="209"/>
      <c r="AGB22" s="209"/>
      <c r="AGC22" s="209"/>
      <c r="AGD22" s="209"/>
      <c r="AGE22" s="209"/>
      <c r="AGF22" s="209"/>
      <c r="AGG22" s="209"/>
      <c r="AGH22" s="209"/>
      <c r="AGI22" s="209"/>
      <c r="AGJ22" s="209"/>
      <c r="AGK22" s="209"/>
      <c r="AGL22" s="209"/>
      <c r="AGM22" s="209"/>
      <c r="AGN22" s="209"/>
      <c r="AGO22" s="209"/>
      <c r="AGP22" s="209"/>
      <c r="AGQ22" s="209"/>
      <c r="AGR22" s="209"/>
      <c r="AGS22" s="209"/>
      <c r="AGT22" s="209"/>
      <c r="AGU22" s="209"/>
      <c r="AGV22" s="209"/>
      <c r="AGW22" s="209"/>
      <c r="AGX22" s="209"/>
      <c r="AGY22" s="209"/>
      <c r="AGZ22" s="209"/>
      <c r="AHA22" s="209"/>
      <c r="AHB22" s="209"/>
      <c r="AHC22" s="209"/>
      <c r="AHD22" s="209"/>
      <c r="AHE22" s="209"/>
      <c r="AHF22" s="209"/>
      <c r="AHG22" s="209"/>
      <c r="AHH22" s="209"/>
      <c r="AHI22" s="209"/>
      <c r="AHJ22" s="209"/>
      <c r="AHK22" s="209"/>
      <c r="AHL22" s="209"/>
      <c r="AHM22" s="209"/>
      <c r="AHN22" s="209"/>
      <c r="AHO22" s="209"/>
      <c r="AHP22" s="209"/>
      <c r="AHQ22" s="209"/>
      <c r="AHR22" s="209"/>
      <c r="AHS22" s="209"/>
      <c r="AHT22" s="209"/>
      <c r="AHU22" s="209"/>
      <c r="AHV22" s="209"/>
      <c r="AHW22" s="209"/>
      <c r="AHX22" s="209"/>
      <c r="AHY22" s="209"/>
      <c r="AHZ22" s="209"/>
      <c r="AIA22" s="209"/>
      <c r="AIB22" s="209"/>
      <c r="AIC22" s="209"/>
      <c r="AID22" s="209"/>
      <c r="AIE22" s="209"/>
      <c r="AIF22" s="209"/>
      <c r="AIG22" s="209"/>
      <c r="AIH22" s="209"/>
      <c r="AII22" s="209"/>
      <c r="AIJ22" s="209"/>
      <c r="AIK22" s="209"/>
      <c r="AIL22" s="209"/>
      <c r="AIM22" s="209"/>
      <c r="AIN22" s="209"/>
      <c r="AIO22" s="209"/>
      <c r="AIP22" s="209"/>
      <c r="AIQ22" s="209"/>
      <c r="AIR22" s="209"/>
      <c r="AIS22" s="209"/>
      <c r="AIT22" s="209"/>
      <c r="AIU22" s="209"/>
      <c r="AIV22" s="209"/>
      <c r="AIW22" s="209"/>
      <c r="AIX22" s="209"/>
      <c r="AIY22" s="209"/>
      <c r="AIZ22" s="209"/>
      <c r="AJA22" s="209"/>
      <c r="AJB22" s="209"/>
      <c r="AJC22" s="209"/>
      <c r="AJD22" s="209"/>
      <c r="AJE22" s="209"/>
      <c r="AJF22" s="209"/>
      <c r="AJG22" s="209"/>
      <c r="AJH22" s="209"/>
      <c r="AJI22" s="209"/>
      <c r="AJJ22" s="209"/>
      <c r="AJK22" s="209"/>
      <c r="AJL22" s="209"/>
      <c r="AJM22" s="209"/>
      <c r="AJN22" s="209"/>
      <c r="AJO22" s="209"/>
      <c r="AJP22" s="209"/>
      <c r="AJQ22" s="209"/>
      <c r="AJR22" s="209"/>
      <c r="AJS22" s="209"/>
      <c r="AJT22" s="209"/>
      <c r="AJU22" s="209"/>
      <c r="AJV22" s="209"/>
      <c r="AJW22" s="209"/>
      <c r="AJX22" s="209"/>
      <c r="AJY22" s="209"/>
      <c r="AJZ22" s="209"/>
      <c r="AKA22" s="209"/>
      <c r="AKB22" s="209"/>
      <c r="AKC22" s="209"/>
      <c r="AKD22" s="209"/>
      <c r="AKE22" s="209"/>
      <c r="AKF22" s="209"/>
      <c r="AKG22" s="209"/>
      <c r="AKH22" s="209"/>
      <c r="AKI22" s="209"/>
      <c r="AKJ22" s="209"/>
      <c r="AKK22" s="209"/>
      <c r="AKL22" s="209"/>
      <c r="AKM22" s="209"/>
      <c r="AKN22" s="209"/>
      <c r="AKO22" s="209"/>
      <c r="AKP22" s="209"/>
      <c r="AKQ22" s="209"/>
      <c r="AKR22" s="209"/>
      <c r="AKS22" s="209"/>
      <c r="AKT22" s="209"/>
      <c r="AKU22" s="209"/>
      <c r="AKV22" s="209"/>
      <c r="AKW22" s="209"/>
      <c r="AKX22" s="209"/>
      <c r="AKY22" s="209"/>
      <c r="AKZ22" s="209"/>
      <c r="ALA22" s="209"/>
      <c r="ALB22" s="209"/>
      <c r="ALC22" s="209"/>
      <c r="ALD22" s="209"/>
      <c r="ALE22" s="209"/>
      <c r="ALF22" s="209"/>
      <c r="ALG22" s="209"/>
      <c r="ALH22" s="209"/>
      <c r="ALI22" s="209"/>
      <c r="ALJ22" s="209"/>
      <c r="ALK22" s="209"/>
      <c r="ALL22" s="209"/>
      <c r="ALM22" s="209"/>
      <c r="ALN22" s="209"/>
      <c r="ALO22" s="209"/>
      <c r="ALP22" s="209"/>
      <c r="ALQ22" s="209"/>
      <c r="ALR22" s="209"/>
      <c r="ALS22" s="209"/>
      <c r="ALT22" s="209"/>
      <c r="ALU22" s="209"/>
      <c r="ALV22" s="209"/>
      <c r="ALW22" s="209"/>
      <c r="ALX22" s="209"/>
      <c r="ALY22" s="209"/>
      <c r="ALZ22" s="209"/>
      <c r="AMA22" s="209"/>
      <c r="AMB22" s="209"/>
      <c r="AMC22" s="209"/>
      <c r="AMD22" s="209"/>
      <c r="AME22" s="209"/>
      <c r="AMF22" s="209"/>
      <c r="AMG22" s="209"/>
      <c r="AMH22" s="209"/>
      <c r="AMI22" s="209"/>
      <c r="AMJ22" s="209"/>
      <c r="AMK22" s="209"/>
      <c r="AML22" s="209"/>
      <c r="AMM22" s="209"/>
      <c r="AMN22" s="209"/>
      <c r="AMO22" s="209"/>
      <c r="AMP22" s="209"/>
      <c r="AMQ22" s="209"/>
      <c r="AMR22" s="209"/>
      <c r="AMS22" s="209"/>
      <c r="AMT22" s="209"/>
      <c r="AMU22" s="209"/>
      <c r="AMV22" s="209"/>
      <c r="AMW22" s="209"/>
      <c r="AMX22" s="209"/>
      <c r="AMY22" s="209"/>
      <c r="AMZ22" s="209"/>
      <c r="ANA22" s="209"/>
      <c r="ANB22" s="209"/>
      <c r="ANC22" s="209"/>
      <c r="AND22" s="209"/>
      <c r="ANE22" s="209"/>
      <c r="ANF22" s="209"/>
      <c r="ANG22" s="209"/>
      <c r="ANH22" s="209"/>
      <c r="ANI22" s="209"/>
      <c r="ANJ22" s="209"/>
      <c r="ANK22" s="209"/>
      <c r="ANL22" s="209"/>
      <c r="ANM22" s="209"/>
      <c r="ANN22" s="209"/>
      <c r="ANO22" s="209"/>
      <c r="ANP22" s="209"/>
      <c r="ANQ22" s="209"/>
      <c r="ANR22" s="209"/>
      <c r="ANS22" s="209"/>
      <c r="ANT22" s="209"/>
      <c r="ANU22" s="209"/>
      <c r="ANV22" s="209"/>
      <c r="ANW22" s="209"/>
      <c r="ANX22" s="209"/>
      <c r="ANY22" s="209"/>
      <c r="ANZ22" s="209"/>
      <c r="AOA22" s="209"/>
      <c r="AOB22" s="209"/>
      <c r="AOC22" s="209"/>
      <c r="AOD22" s="209"/>
      <c r="AOE22" s="209"/>
      <c r="AOF22" s="209"/>
      <c r="AOG22" s="209"/>
      <c r="AOH22" s="209"/>
      <c r="AOI22" s="209"/>
      <c r="AOJ22" s="209"/>
      <c r="AOK22" s="209"/>
      <c r="AOL22" s="209"/>
      <c r="AOM22" s="209"/>
      <c r="AON22" s="209"/>
      <c r="AOO22" s="209"/>
      <c r="AOP22" s="209"/>
      <c r="AOQ22" s="209"/>
      <c r="AOR22" s="209"/>
      <c r="AOS22" s="209"/>
      <c r="AOT22" s="209"/>
      <c r="AOU22" s="209"/>
      <c r="AOV22" s="209"/>
      <c r="AOW22" s="209"/>
      <c r="AOX22" s="209"/>
      <c r="AOY22" s="209"/>
      <c r="AOZ22" s="209"/>
      <c r="APA22" s="209"/>
      <c r="APB22" s="209"/>
      <c r="APC22" s="209"/>
      <c r="APD22" s="209"/>
      <c r="APE22" s="209"/>
      <c r="APF22" s="209"/>
      <c r="APG22" s="209"/>
      <c r="APH22" s="209"/>
      <c r="API22" s="209"/>
      <c r="APJ22" s="209"/>
      <c r="APK22" s="209"/>
      <c r="APL22" s="209"/>
      <c r="APM22" s="209"/>
      <c r="APN22" s="209"/>
      <c r="APO22" s="209"/>
      <c r="APP22" s="209"/>
      <c r="APQ22" s="209"/>
      <c r="APR22" s="209"/>
      <c r="APS22" s="209"/>
      <c r="APT22" s="209"/>
      <c r="APU22" s="209"/>
      <c r="APV22" s="209"/>
      <c r="APW22" s="209"/>
      <c r="APX22" s="209"/>
      <c r="APY22" s="209"/>
      <c r="APZ22" s="209"/>
      <c r="AQA22" s="209"/>
      <c r="AQB22" s="209"/>
      <c r="AQC22" s="209"/>
      <c r="AQD22" s="209"/>
      <c r="AQE22" s="209"/>
      <c r="AQF22" s="209"/>
      <c r="AQG22" s="209"/>
      <c r="AQH22" s="209"/>
      <c r="AQI22" s="209"/>
      <c r="AQJ22" s="209"/>
      <c r="AQK22" s="209"/>
      <c r="AQL22" s="209"/>
      <c r="AQM22" s="209"/>
      <c r="AQN22" s="209"/>
      <c r="AQO22" s="209"/>
      <c r="AQP22" s="209"/>
      <c r="AQQ22" s="209"/>
      <c r="AQR22" s="209"/>
      <c r="AQS22" s="209"/>
      <c r="AQT22" s="209"/>
      <c r="AQU22" s="209"/>
      <c r="AQV22" s="209"/>
      <c r="AQW22" s="209"/>
      <c r="AQX22" s="209"/>
      <c r="AQY22" s="209"/>
      <c r="AQZ22" s="209"/>
      <c r="ARA22" s="209"/>
      <c r="ARB22" s="209"/>
      <c r="ARC22" s="209"/>
      <c r="ARD22" s="209"/>
      <c r="ARE22" s="209"/>
      <c r="ARF22" s="209"/>
      <c r="ARG22" s="209"/>
      <c r="ARH22" s="209"/>
      <c r="ARI22" s="209"/>
      <c r="ARJ22" s="209"/>
      <c r="ARK22" s="209"/>
      <c r="ARL22" s="209"/>
      <c r="ARM22" s="209"/>
      <c r="ARN22" s="209"/>
      <c r="ARO22" s="209"/>
      <c r="ARP22" s="209"/>
      <c r="ARQ22" s="209"/>
      <c r="ARR22" s="209"/>
      <c r="ARS22" s="209"/>
      <c r="ART22" s="209"/>
      <c r="ARU22" s="209"/>
      <c r="ARV22" s="209"/>
      <c r="ARW22" s="209"/>
      <c r="ARX22" s="209"/>
      <c r="ARY22" s="209"/>
      <c r="ARZ22" s="209"/>
      <c r="ASA22" s="209"/>
      <c r="ASB22" s="209"/>
      <c r="ASC22" s="209"/>
      <c r="ASD22" s="209"/>
      <c r="ASE22" s="209"/>
      <c r="ASF22" s="209"/>
      <c r="ASG22" s="209"/>
      <c r="ASH22" s="209"/>
      <c r="ASI22" s="209"/>
      <c r="ASJ22" s="209"/>
      <c r="ASK22" s="209"/>
      <c r="ASL22" s="209"/>
      <c r="ASM22" s="209"/>
      <c r="ASN22" s="209"/>
      <c r="ASO22" s="209"/>
      <c r="ASP22" s="209"/>
      <c r="ASQ22" s="209"/>
      <c r="ASR22" s="209"/>
      <c r="ASS22" s="209"/>
      <c r="AST22" s="209"/>
      <c r="ASU22" s="209"/>
      <c r="ASV22" s="209"/>
      <c r="ASW22" s="209"/>
      <c r="ASX22" s="209"/>
      <c r="ASY22" s="209"/>
      <c r="ASZ22" s="209"/>
      <c r="ATA22" s="209"/>
      <c r="ATB22" s="209"/>
      <c r="ATC22" s="209"/>
      <c r="ATD22" s="209"/>
      <c r="ATE22" s="209"/>
      <c r="ATF22" s="209"/>
      <c r="ATG22" s="209"/>
      <c r="ATH22" s="209"/>
      <c r="ATI22" s="209"/>
      <c r="ATJ22" s="209"/>
      <c r="ATK22" s="209"/>
      <c r="ATL22" s="209"/>
      <c r="ATM22" s="209"/>
      <c r="ATN22" s="209"/>
      <c r="ATO22" s="209"/>
      <c r="ATP22" s="209"/>
      <c r="ATQ22" s="209"/>
      <c r="ATR22" s="209"/>
      <c r="ATS22" s="209"/>
      <c r="ATT22" s="209"/>
      <c r="ATU22" s="209"/>
      <c r="ATV22" s="209"/>
      <c r="ATW22" s="209"/>
      <c r="ATX22" s="209"/>
      <c r="ATY22" s="209"/>
      <c r="ATZ22" s="209"/>
      <c r="AUA22" s="209"/>
      <c r="AUB22" s="209"/>
      <c r="AUC22" s="209"/>
      <c r="AUD22" s="209"/>
      <c r="AUE22" s="209"/>
      <c r="AUF22" s="209"/>
      <c r="AUG22" s="209"/>
      <c r="AUH22" s="209"/>
      <c r="AUI22" s="209"/>
      <c r="AUJ22" s="209"/>
      <c r="AUK22" s="209"/>
      <c r="AUL22" s="209"/>
      <c r="AUM22" s="209"/>
      <c r="AUN22" s="209"/>
      <c r="AUO22" s="209"/>
      <c r="AUP22" s="209"/>
      <c r="AUQ22" s="209"/>
      <c r="AUR22" s="209"/>
      <c r="AUS22" s="209"/>
      <c r="AUT22" s="209"/>
      <c r="AUU22" s="209"/>
      <c r="AUV22" s="209"/>
      <c r="AUW22" s="209"/>
      <c r="AUX22" s="209"/>
      <c r="AUY22" s="209"/>
      <c r="AUZ22" s="209"/>
      <c r="AVA22" s="209"/>
      <c r="AVB22" s="209"/>
      <c r="AVC22" s="209"/>
      <c r="AVD22" s="209"/>
      <c r="AVE22" s="209"/>
      <c r="AVF22" s="209"/>
      <c r="AVG22" s="209"/>
      <c r="AVH22" s="209"/>
      <c r="AVI22" s="209"/>
      <c r="AVJ22" s="209"/>
      <c r="AVK22" s="209"/>
      <c r="AVL22" s="209"/>
      <c r="AVM22" s="209"/>
      <c r="AVN22" s="209"/>
      <c r="AVO22" s="209"/>
      <c r="AVP22" s="209"/>
      <c r="AVQ22" s="209"/>
      <c r="AVR22" s="209"/>
      <c r="AVS22" s="209"/>
      <c r="AVT22" s="209"/>
      <c r="AVU22" s="209"/>
      <c r="AVV22" s="209"/>
      <c r="AVW22" s="209"/>
      <c r="AVX22" s="209"/>
      <c r="AVY22" s="209"/>
      <c r="AVZ22" s="209"/>
      <c r="AWA22" s="209"/>
      <c r="AWB22" s="209"/>
      <c r="AWC22" s="209"/>
      <c r="AWD22" s="209"/>
      <c r="AWE22" s="209"/>
      <c r="AWF22" s="209"/>
      <c r="AWG22" s="209"/>
      <c r="AWH22" s="209"/>
      <c r="AWI22" s="209"/>
      <c r="AWJ22" s="209"/>
      <c r="AWK22" s="209"/>
      <c r="AWL22" s="209"/>
      <c r="AWM22" s="209"/>
      <c r="AWN22" s="209"/>
      <c r="AWO22" s="209"/>
      <c r="AWP22" s="209"/>
      <c r="AWQ22" s="209"/>
      <c r="AWR22" s="209"/>
      <c r="AWS22" s="209"/>
      <c r="AWT22" s="209"/>
      <c r="AWU22" s="209"/>
      <c r="AWV22" s="209"/>
      <c r="AWW22" s="209"/>
      <c r="AWX22" s="209"/>
      <c r="AWY22" s="209"/>
      <c r="AWZ22" s="209"/>
      <c r="AXA22" s="209"/>
      <c r="AXB22" s="209"/>
      <c r="AXC22" s="209"/>
      <c r="AXD22" s="209"/>
      <c r="AXE22" s="209"/>
      <c r="AXF22" s="209"/>
      <c r="AXG22" s="209"/>
      <c r="AXH22" s="209"/>
      <c r="AXI22" s="209"/>
      <c r="AXJ22" s="209"/>
      <c r="AXK22" s="209"/>
      <c r="AXL22" s="209"/>
      <c r="AXM22" s="209"/>
      <c r="AXN22" s="209"/>
      <c r="AXO22" s="209"/>
      <c r="AXP22" s="209"/>
      <c r="AXQ22" s="209"/>
      <c r="AXR22" s="209"/>
      <c r="AXS22" s="209"/>
      <c r="AXT22" s="209"/>
      <c r="AXU22" s="209"/>
      <c r="AXV22" s="209"/>
      <c r="AXW22" s="209"/>
      <c r="AXX22" s="209"/>
      <c r="AXY22" s="209"/>
      <c r="AXZ22" s="209"/>
      <c r="AYA22" s="209"/>
      <c r="AYB22" s="209"/>
      <c r="AYC22" s="209"/>
      <c r="AYD22" s="209"/>
      <c r="AYE22" s="209"/>
      <c r="AYF22" s="209"/>
      <c r="AYG22" s="209"/>
      <c r="AYH22" s="209"/>
      <c r="AYI22" s="209"/>
      <c r="AYJ22" s="209"/>
      <c r="AYK22" s="209"/>
      <c r="AYL22" s="209"/>
      <c r="AYM22" s="209"/>
      <c r="AYN22" s="209"/>
      <c r="AYO22" s="209"/>
      <c r="AYP22" s="209"/>
      <c r="AYQ22" s="209"/>
      <c r="AYR22" s="209"/>
      <c r="AYS22" s="209"/>
      <c r="AYT22" s="209"/>
      <c r="AYU22" s="209"/>
      <c r="AYV22" s="209"/>
      <c r="AYW22" s="209"/>
      <c r="AYX22" s="209"/>
      <c r="AYY22" s="209"/>
      <c r="AYZ22" s="209"/>
      <c r="AZA22" s="209"/>
      <c r="AZB22" s="209"/>
      <c r="AZC22" s="209"/>
      <c r="AZD22" s="209"/>
      <c r="AZE22" s="209"/>
      <c r="AZF22" s="209"/>
      <c r="AZG22" s="209"/>
      <c r="AZH22" s="209"/>
      <c r="AZI22" s="209"/>
      <c r="AZJ22" s="209"/>
      <c r="AZK22" s="209"/>
      <c r="AZL22" s="209"/>
      <c r="AZM22" s="209"/>
      <c r="AZN22" s="209"/>
      <c r="AZO22" s="209"/>
      <c r="AZP22" s="209"/>
      <c r="AZQ22" s="209"/>
      <c r="AZR22" s="209"/>
      <c r="AZS22" s="209"/>
      <c r="AZT22" s="209"/>
      <c r="AZU22" s="209"/>
      <c r="AZV22" s="209"/>
      <c r="AZW22" s="209"/>
      <c r="AZX22" s="209"/>
      <c r="AZY22" s="209"/>
      <c r="AZZ22" s="209"/>
      <c r="BAA22" s="209"/>
      <c r="BAB22" s="209"/>
      <c r="BAC22" s="209"/>
      <c r="BAD22" s="209"/>
      <c r="BAE22" s="209"/>
      <c r="BAF22" s="209"/>
      <c r="BAG22" s="209"/>
      <c r="BAH22" s="209"/>
      <c r="BAI22" s="209"/>
      <c r="BAJ22" s="209"/>
      <c r="BAK22" s="209"/>
      <c r="BAL22" s="209"/>
      <c r="BAM22" s="209"/>
      <c r="BAN22" s="209"/>
      <c r="BAO22" s="209"/>
      <c r="BAP22" s="209"/>
      <c r="BAQ22" s="209"/>
      <c r="BAR22" s="209"/>
      <c r="BAS22" s="209"/>
      <c r="BAT22" s="209"/>
      <c r="BAU22" s="209"/>
      <c r="BAV22" s="209"/>
      <c r="BAW22" s="209"/>
      <c r="BAX22" s="209"/>
      <c r="BAY22" s="209"/>
      <c r="BAZ22" s="209"/>
      <c r="BBA22" s="209"/>
      <c r="BBB22" s="209"/>
      <c r="BBC22" s="209"/>
      <c r="BBD22" s="209"/>
      <c r="BBE22" s="209"/>
      <c r="BBF22" s="209"/>
      <c r="BBG22" s="209"/>
      <c r="BBH22" s="209"/>
      <c r="BBI22" s="209"/>
      <c r="BBJ22" s="209"/>
      <c r="BBK22" s="209"/>
      <c r="BBL22" s="209"/>
      <c r="BBM22" s="209"/>
      <c r="BBN22" s="209"/>
      <c r="BBO22" s="209"/>
      <c r="BBP22" s="209"/>
      <c r="BBQ22" s="209"/>
      <c r="BBR22" s="209"/>
      <c r="BBS22" s="209"/>
      <c r="BBT22" s="209"/>
      <c r="BBU22" s="209"/>
      <c r="BBV22" s="209"/>
      <c r="BBW22" s="209"/>
      <c r="BBX22" s="209"/>
      <c r="BBY22" s="209"/>
      <c r="BBZ22" s="209"/>
      <c r="BCA22" s="209"/>
      <c r="BCB22" s="209"/>
      <c r="BCC22" s="209"/>
      <c r="BCD22" s="209"/>
      <c r="BCE22" s="209"/>
      <c r="BCF22" s="209"/>
      <c r="BCG22" s="209"/>
      <c r="BCH22" s="209"/>
      <c r="BCI22" s="209"/>
      <c r="BCJ22" s="209"/>
      <c r="BCK22" s="209"/>
      <c r="BCL22" s="209"/>
      <c r="BCM22" s="209"/>
      <c r="BCN22" s="209"/>
      <c r="BCO22" s="209"/>
      <c r="BCP22" s="209"/>
      <c r="BCQ22" s="209"/>
      <c r="BCR22" s="209"/>
      <c r="BCS22" s="209"/>
      <c r="BCT22" s="209"/>
      <c r="BCU22" s="209"/>
      <c r="BCV22" s="209"/>
      <c r="BCW22" s="209"/>
      <c r="BCX22" s="209"/>
      <c r="BCY22" s="209"/>
      <c r="BCZ22" s="209"/>
      <c r="BDA22" s="209"/>
      <c r="BDB22" s="209"/>
      <c r="BDC22" s="209"/>
      <c r="BDD22" s="209"/>
      <c r="BDE22" s="209"/>
      <c r="BDF22" s="209"/>
      <c r="BDG22" s="209"/>
      <c r="BDH22" s="209"/>
      <c r="BDI22" s="209"/>
      <c r="BDJ22" s="209"/>
      <c r="BDK22" s="209"/>
      <c r="BDL22" s="209"/>
      <c r="BDM22" s="209"/>
      <c r="BDN22" s="209"/>
      <c r="BDO22" s="209"/>
      <c r="BDP22" s="209"/>
      <c r="BDQ22" s="209"/>
      <c r="BDR22" s="209"/>
      <c r="BDS22" s="209"/>
      <c r="BDT22" s="209"/>
      <c r="BDU22" s="209"/>
      <c r="BDV22" s="209"/>
      <c r="BDW22" s="209"/>
      <c r="BDX22" s="209"/>
      <c r="BDY22" s="209"/>
      <c r="BDZ22" s="209"/>
      <c r="BEA22" s="209"/>
      <c r="BEB22" s="209"/>
      <c r="BEC22" s="209"/>
      <c r="BED22" s="209"/>
      <c r="BEE22" s="209"/>
      <c r="BEF22" s="209"/>
      <c r="BEG22" s="209"/>
      <c r="BEH22" s="209"/>
      <c r="BEI22" s="209"/>
      <c r="BEJ22" s="209"/>
      <c r="BEK22" s="209"/>
      <c r="BEL22" s="209"/>
      <c r="BEM22" s="209"/>
      <c r="BEN22" s="209"/>
      <c r="BEO22" s="209"/>
      <c r="BEP22" s="209"/>
      <c r="BEQ22" s="209"/>
      <c r="BER22" s="209"/>
      <c r="BES22" s="209"/>
      <c r="BET22" s="209"/>
      <c r="BEU22" s="209"/>
      <c r="BEV22" s="209"/>
      <c r="BEW22" s="209"/>
      <c r="BEX22" s="209"/>
      <c r="BEY22" s="209"/>
      <c r="BEZ22" s="209"/>
      <c r="BFA22" s="209"/>
      <c r="BFB22" s="209"/>
      <c r="BFC22" s="209"/>
      <c r="BFD22" s="209"/>
      <c r="BFE22" s="209"/>
      <c r="BFF22" s="209"/>
      <c r="BFG22" s="209"/>
      <c r="BFH22" s="209"/>
      <c r="BFI22" s="209"/>
      <c r="BFJ22" s="209"/>
      <c r="BFK22" s="209"/>
      <c r="BFL22" s="209"/>
      <c r="BFM22" s="209"/>
      <c r="BFN22" s="209"/>
      <c r="BFO22" s="209"/>
      <c r="BFP22" s="209"/>
      <c r="BFQ22" s="209"/>
      <c r="BFR22" s="209"/>
      <c r="BFS22" s="209"/>
      <c r="BFT22" s="209"/>
      <c r="BFU22" s="209"/>
      <c r="BFV22" s="209"/>
      <c r="BFW22" s="209"/>
      <c r="BFX22" s="209"/>
      <c r="BFY22" s="209"/>
      <c r="BFZ22" s="209"/>
      <c r="BGA22" s="209"/>
      <c r="BGB22" s="209"/>
      <c r="BGC22" s="209"/>
      <c r="BGD22" s="209"/>
      <c r="BGE22" s="209"/>
      <c r="BGF22" s="209"/>
      <c r="BGG22" s="209"/>
      <c r="BGH22" s="209"/>
      <c r="BGI22" s="209"/>
      <c r="BGJ22" s="209"/>
      <c r="BGK22" s="209"/>
      <c r="BGL22" s="209"/>
      <c r="BGM22" s="209"/>
      <c r="BGN22" s="209"/>
      <c r="BGO22" s="209"/>
      <c r="BGP22" s="209"/>
      <c r="BGQ22" s="209"/>
      <c r="BGR22" s="209"/>
      <c r="BGS22" s="209"/>
      <c r="BGT22" s="209"/>
      <c r="BGU22" s="209"/>
      <c r="BGV22" s="209"/>
      <c r="BGW22" s="209"/>
      <c r="BGX22" s="209"/>
      <c r="BGY22" s="209"/>
      <c r="BGZ22" s="209"/>
      <c r="BHA22" s="209"/>
      <c r="BHB22" s="209"/>
      <c r="BHC22" s="209"/>
      <c r="BHD22" s="209"/>
      <c r="BHE22" s="209"/>
      <c r="BHF22" s="209"/>
      <c r="BHG22" s="209"/>
      <c r="BHH22" s="209"/>
      <c r="BHI22" s="209"/>
      <c r="BHJ22" s="209"/>
      <c r="BHK22" s="209"/>
      <c r="BHL22" s="209"/>
      <c r="BHM22" s="209"/>
      <c r="BHN22" s="209"/>
      <c r="BHO22" s="209"/>
      <c r="BHP22" s="209"/>
      <c r="BHQ22" s="209"/>
      <c r="BHR22" s="209"/>
      <c r="BHS22" s="209"/>
      <c r="BHT22" s="209"/>
      <c r="BHU22" s="209"/>
      <c r="BHV22" s="209"/>
      <c r="BHW22" s="209"/>
      <c r="BHX22" s="209"/>
      <c r="BHY22" s="209"/>
      <c r="BHZ22" s="209"/>
      <c r="BIA22" s="209"/>
      <c r="BIB22" s="209"/>
      <c r="BIC22" s="209"/>
      <c r="BID22" s="209"/>
      <c r="BIE22" s="209"/>
      <c r="BIF22" s="209"/>
      <c r="BIG22" s="209"/>
      <c r="BIH22" s="209"/>
      <c r="BII22" s="209"/>
      <c r="BIJ22" s="209"/>
      <c r="BIK22" s="209"/>
      <c r="BIL22" s="209"/>
      <c r="BIM22" s="209"/>
      <c r="BIN22" s="209"/>
      <c r="BIO22" s="209"/>
      <c r="BIP22" s="209"/>
      <c r="BIQ22" s="209"/>
      <c r="BIR22" s="209"/>
      <c r="BIS22" s="209"/>
      <c r="BIT22" s="209"/>
      <c r="BIU22" s="209"/>
      <c r="BIV22" s="209"/>
      <c r="BIW22" s="209"/>
      <c r="BIX22" s="209"/>
      <c r="BIY22" s="209"/>
      <c r="BIZ22" s="209"/>
      <c r="BJA22" s="209"/>
      <c r="BJB22" s="209"/>
      <c r="BJC22" s="209"/>
      <c r="BJD22" s="209"/>
      <c r="BJE22" s="209"/>
      <c r="BJF22" s="209"/>
      <c r="BJG22" s="209"/>
      <c r="BJH22" s="209"/>
      <c r="BJI22" s="209"/>
      <c r="BJJ22" s="209"/>
      <c r="BJK22" s="209"/>
      <c r="BJL22" s="209"/>
      <c r="BJM22" s="209"/>
      <c r="BJN22" s="209"/>
      <c r="BJO22" s="209"/>
      <c r="BJP22" s="209"/>
      <c r="BJQ22" s="209"/>
      <c r="BJR22" s="209"/>
      <c r="BJS22" s="209"/>
      <c r="BJT22" s="209"/>
      <c r="BJU22" s="209"/>
      <c r="BJV22" s="209"/>
      <c r="BJW22" s="209"/>
      <c r="BJX22" s="209"/>
      <c r="BJY22" s="209"/>
      <c r="BJZ22" s="209"/>
      <c r="BKA22" s="209"/>
      <c r="BKB22" s="209"/>
      <c r="BKC22" s="209"/>
      <c r="BKD22" s="209"/>
      <c r="BKE22" s="209"/>
      <c r="BKF22" s="209"/>
      <c r="BKG22" s="209"/>
      <c r="BKH22" s="209"/>
      <c r="BKI22" s="209"/>
      <c r="BKJ22" s="209"/>
      <c r="BKK22" s="209"/>
      <c r="BKL22" s="209"/>
      <c r="BKM22" s="209"/>
      <c r="BKN22" s="209"/>
      <c r="BKO22" s="209"/>
      <c r="BKP22" s="209"/>
      <c r="BKQ22" s="209"/>
      <c r="BKR22" s="209"/>
      <c r="BKS22" s="209"/>
      <c r="BKT22" s="209"/>
      <c r="BKU22" s="209"/>
      <c r="BKV22" s="209"/>
      <c r="BKW22" s="209"/>
      <c r="BKX22" s="209"/>
      <c r="BKY22" s="209"/>
      <c r="BKZ22" s="209"/>
      <c r="BLA22" s="209"/>
      <c r="BLB22" s="209"/>
      <c r="BLC22" s="209"/>
      <c r="BLD22" s="209"/>
      <c r="BLE22" s="209"/>
      <c r="BLF22" s="209"/>
      <c r="BLG22" s="209"/>
      <c r="BLH22" s="209"/>
      <c r="BLI22" s="209"/>
      <c r="BLJ22" s="209"/>
      <c r="BLK22" s="209"/>
      <c r="BLL22" s="209"/>
      <c r="BLM22" s="209"/>
      <c r="BLN22" s="209"/>
      <c r="BLO22" s="209"/>
      <c r="BLP22" s="209"/>
      <c r="BLQ22" s="209"/>
      <c r="BLR22" s="209"/>
      <c r="BLS22" s="209"/>
      <c r="BLT22" s="209"/>
      <c r="BLU22" s="209"/>
      <c r="BLV22" s="209"/>
      <c r="BLW22" s="209"/>
      <c r="BLX22" s="209"/>
      <c r="BLY22" s="209"/>
      <c r="BLZ22" s="209"/>
      <c r="BMA22" s="209"/>
      <c r="BMB22" s="209"/>
      <c r="BMC22" s="209"/>
      <c r="BMD22" s="209"/>
      <c r="BME22" s="209"/>
      <c r="BMF22" s="209"/>
      <c r="BMG22" s="209"/>
      <c r="BMH22" s="209"/>
      <c r="BMI22" s="209"/>
      <c r="BMJ22" s="209"/>
      <c r="BMK22" s="209"/>
      <c r="BML22" s="209"/>
      <c r="BMM22" s="209"/>
      <c r="BMN22" s="209"/>
      <c r="BMO22" s="209"/>
      <c r="BMP22" s="209"/>
      <c r="BMQ22" s="209"/>
      <c r="BMR22" s="209"/>
      <c r="BMS22" s="209"/>
      <c r="BMT22" s="209"/>
      <c r="BMU22" s="209"/>
      <c r="BMV22" s="209"/>
      <c r="BMW22" s="209"/>
      <c r="BMX22" s="209"/>
      <c r="BMY22" s="209"/>
      <c r="BMZ22" s="209"/>
      <c r="BNA22" s="209"/>
      <c r="BNB22" s="209"/>
      <c r="BNC22" s="209"/>
      <c r="BND22" s="209"/>
      <c r="BNE22" s="209"/>
      <c r="BNF22" s="209"/>
      <c r="BNG22" s="209"/>
      <c r="BNH22" s="209"/>
      <c r="BNI22" s="209"/>
      <c r="BNJ22" s="209"/>
      <c r="BNK22" s="209"/>
      <c r="BNL22" s="209"/>
      <c r="BNM22" s="209"/>
      <c r="BNN22" s="209"/>
      <c r="BNO22" s="209"/>
      <c r="BNP22" s="209"/>
      <c r="BNQ22" s="209"/>
      <c r="BNR22" s="209"/>
      <c r="BNS22" s="209"/>
      <c r="BNT22" s="209"/>
      <c r="BNU22" s="209"/>
      <c r="BNV22" s="209"/>
      <c r="BNW22" s="209"/>
      <c r="BNX22" s="209"/>
      <c r="BNY22" s="209"/>
      <c r="BNZ22" s="209"/>
      <c r="BOA22" s="209"/>
      <c r="BOB22" s="209"/>
      <c r="BOC22" s="209"/>
      <c r="BOD22" s="209"/>
      <c r="BOE22" s="209"/>
      <c r="BOF22" s="209"/>
      <c r="BOG22" s="209"/>
      <c r="BOH22" s="209"/>
      <c r="BOI22" s="209"/>
      <c r="BOJ22" s="209"/>
      <c r="BOK22" s="209"/>
      <c r="BOL22" s="209"/>
      <c r="BOM22" s="209"/>
      <c r="BON22" s="209"/>
      <c r="BOO22" s="209"/>
      <c r="BOP22" s="209"/>
      <c r="BOQ22" s="209"/>
      <c r="BOR22" s="209"/>
      <c r="BOS22" s="209"/>
      <c r="BOT22" s="209"/>
      <c r="BOU22" s="209"/>
      <c r="BOV22" s="209"/>
      <c r="BOW22" s="209"/>
      <c r="BOX22" s="209"/>
      <c r="BOY22" s="209"/>
      <c r="BOZ22" s="209"/>
      <c r="BPA22" s="209"/>
      <c r="BPB22" s="209"/>
      <c r="BPC22" s="209"/>
      <c r="BPD22" s="209"/>
      <c r="BPE22" s="209"/>
      <c r="BPF22" s="209"/>
      <c r="BPG22" s="209"/>
      <c r="BPH22" s="209"/>
      <c r="BPI22" s="209"/>
      <c r="BPJ22" s="209"/>
      <c r="BPK22" s="209"/>
      <c r="BPL22" s="209"/>
      <c r="BPM22" s="209"/>
      <c r="BPN22" s="209"/>
      <c r="BPO22" s="209"/>
      <c r="BPP22" s="209"/>
      <c r="BPQ22" s="209"/>
      <c r="BPR22" s="209"/>
      <c r="BPS22" s="209"/>
      <c r="BPT22" s="209"/>
      <c r="BPU22" s="209"/>
      <c r="BPV22" s="209"/>
      <c r="BPW22" s="209"/>
      <c r="BPX22" s="209"/>
      <c r="BPY22" s="209"/>
      <c r="BPZ22" s="209"/>
      <c r="BQA22" s="209"/>
      <c r="BQB22" s="209"/>
      <c r="BQC22" s="209"/>
      <c r="BQD22" s="209"/>
      <c r="BQE22" s="209"/>
      <c r="BQF22" s="209"/>
      <c r="BQG22" s="209"/>
      <c r="BQH22" s="209"/>
      <c r="BQI22" s="209"/>
      <c r="BQJ22" s="209"/>
      <c r="BQK22" s="209"/>
      <c r="BQL22" s="209"/>
      <c r="BQM22" s="209"/>
      <c r="BQN22" s="209"/>
      <c r="BQO22" s="209"/>
      <c r="BQP22" s="209"/>
      <c r="BQQ22" s="209"/>
      <c r="BQR22" s="209"/>
      <c r="BQS22" s="209"/>
      <c r="BQT22" s="209"/>
      <c r="BQU22" s="209"/>
      <c r="BQV22" s="209"/>
      <c r="BQW22" s="209"/>
      <c r="BQX22" s="209"/>
      <c r="BQY22" s="209"/>
      <c r="BQZ22" s="209"/>
      <c r="BRA22" s="209"/>
      <c r="BRB22" s="209"/>
      <c r="BRC22" s="209"/>
      <c r="BRD22" s="209"/>
      <c r="BRE22" s="209"/>
      <c r="BRF22" s="209"/>
      <c r="BRG22" s="209"/>
      <c r="BRH22" s="209"/>
      <c r="BRI22" s="209"/>
      <c r="BRJ22" s="209"/>
      <c r="BRK22" s="209"/>
      <c r="BRL22" s="209"/>
      <c r="BRM22" s="209"/>
      <c r="BRN22" s="209"/>
      <c r="BRO22" s="209"/>
      <c r="BRP22" s="209"/>
      <c r="BRQ22" s="209"/>
      <c r="BRR22" s="209"/>
      <c r="BRS22" s="209"/>
      <c r="BRT22" s="209"/>
      <c r="BRU22" s="209"/>
      <c r="BRV22" s="209"/>
      <c r="BRW22" s="209"/>
      <c r="BRX22" s="209"/>
      <c r="BRY22" s="209"/>
      <c r="BRZ22" s="209"/>
      <c r="BSA22" s="209"/>
      <c r="BSB22" s="209"/>
      <c r="BSC22" s="209"/>
      <c r="BSD22" s="209"/>
      <c r="BSE22" s="209"/>
      <c r="BSF22" s="209"/>
      <c r="BSG22" s="209"/>
      <c r="BSH22" s="209"/>
      <c r="BSI22" s="209"/>
      <c r="BSJ22" s="209"/>
      <c r="BSK22" s="209"/>
      <c r="BSL22" s="209"/>
      <c r="BSM22" s="209"/>
      <c r="BSN22" s="209"/>
      <c r="BSO22" s="209"/>
      <c r="BSP22" s="209"/>
      <c r="BSQ22" s="209"/>
      <c r="BSR22" s="209"/>
      <c r="BSS22" s="209"/>
      <c r="BST22" s="209"/>
      <c r="BSU22" s="209"/>
      <c r="BSV22" s="209"/>
      <c r="BSW22" s="209"/>
      <c r="BSX22" s="209"/>
      <c r="BSY22" s="209"/>
      <c r="BSZ22" s="209"/>
      <c r="BTA22" s="209"/>
      <c r="BTB22" s="209"/>
      <c r="BTC22" s="209"/>
      <c r="BTD22" s="209"/>
      <c r="BTE22" s="209"/>
      <c r="BTF22" s="209"/>
      <c r="BTG22" s="209"/>
      <c r="BTH22" s="209"/>
      <c r="BTI22" s="209"/>
      <c r="BTJ22" s="209"/>
      <c r="BTK22" s="209"/>
      <c r="BTL22" s="209"/>
      <c r="BTM22" s="209"/>
      <c r="BTN22" s="209"/>
      <c r="BTO22" s="209"/>
      <c r="BTP22" s="209"/>
      <c r="BTQ22" s="209"/>
      <c r="BTR22" s="209"/>
      <c r="BTS22" s="209"/>
      <c r="BTT22" s="209"/>
      <c r="BTU22" s="209"/>
      <c r="BTV22" s="209"/>
      <c r="BTW22" s="209"/>
      <c r="BTX22" s="209"/>
      <c r="BTY22" s="209"/>
      <c r="BTZ22" s="209"/>
      <c r="BUA22" s="209"/>
      <c r="BUB22" s="209"/>
      <c r="BUC22" s="209"/>
      <c r="BUD22" s="209"/>
      <c r="BUE22" s="209"/>
      <c r="BUF22" s="209"/>
      <c r="BUG22" s="209"/>
      <c r="BUH22" s="209"/>
      <c r="BUI22" s="209"/>
      <c r="BUJ22" s="209"/>
      <c r="BUK22" s="209"/>
      <c r="BUL22" s="209"/>
      <c r="BUM22" s="209"/>
      <c r="BUN22" s="209"/>
      <c r="BUO22" s="209"/>
      <c r="BUP22" s="209"/>
      <c r="BUQ22" s="209"/>
      <c r="BUR22" s="209"/>
      <c r="BUS22" s="209"/>
      <c r="BUT22" s="209"/>
      <c r="BUU22" s="209"/>
      <c r="BUV22" s="209"/>
      <c r="BUW22" s="209"/>
      <c r="BUX22" s="209"/>
      <c r="BUY22" s="209"/>
      <c r="BUZ22" s="209"/>
      <c r="BVA22" s="209"/>
      <c r="BVB22" s="209"/>
      <c r="BVC22" s="209"/>
      <c r="BVD22" s="209"/>
      <c r="BVE22" s="209"/>
      <c r="BVF22" s="209"/>
      <c r="BVG22" s="209"/>
      <c r="BVH22" s="209"/>
      <c r="BVI22" s="209"/>
      <c r="BVJ22" s="209"/>
      <c r="BVK22" s="209"/>
      <c r="BVL22" s="209"/>
      <c r="BVM22" s="209"/>
      <c r="BVN22" s="209"/>
      <c r="BVO22" s="209"/>
      <c r="BVP22" s="209"/>
      <c r="BVQ22" s="209"/>
      <c r="BVR22" s="209"/>
      <c r="BVS22" s="209"/>
      <c r="BVT22" s="209"/>
      <c r="BVU22" s="209"/>
      <c r="BVV22" s="209"/>
      <c r="BVW22" s="209"/>
      <c r="BVX22" s="209"/>
      <c r="BVY22" s="209"/>
      <c r="BVZ22" s="209"/>
      <c r="BWA22" s="209"/>
      <c r="BWB22" s="209"/>
      <c r="BWC22" s="209"/>
      <c r="BWD22" s="209"/>
      <c r="BWE22" s="209"/>
      <c r="BWF22" s="209"/>
      <c r="BWG22" s="209"/>
      <c r="BWH22" s="209"/>
      <c r="BWI22" s="209"/>
      <c r="BWJ22" s="209"/>
      <c r="BWK22" s="209"/>
      <c r="BWL22" s="209"/>
      <c r="BWM22" s="209"/>
      <c r="BWN22" s="209"/>
      <c r="BWO22" s="209"/>
      <c r="BWP22" s="209"/>
      <c r="BWQ22" s="209"/>
      <c r="BWR22" s="209"/>
      <c r="BWS22" s="209"/>
      <c r="BWT22" s="209"/>
      <c r="BWU22" s="209"/>
      <c r="BWV22" s="209"/>
      <c r="BWW22" s="209"/>
      <c r="BWX22" s="209"/>
      <c r="BWY22" s="209"/>
      <c r="BWZ22" s="209"/>
      <c r="BXA22" s="209"/>
      <c r="BXB22" s="209"/>
      <c r="BXC22" s="209"/>
      <c r="BXD22" s="209"/>
      <c r="BXE22" s="209"/>
      <c r="BXF22" s="209"/>
      <c r="BXG22" s="209"/>
      <c r="BXH22" s="209"/>
      <c r="BXI22" s="209"/>
      <c r="BXJ22" s="209"/>
      <c r="BXK22" s="209"/>
      <c r="BXL22" s="209"/>
      <c r="BXM22" s="209"/>
      <c r="BXN22" s="209"/>
      <c r="BXO22" s="209"/>
      <c r="BXP22" s="209"/>
      <c r="BXQ22" s="209"/>
      <c r="BXR22" s="209"/>
      <c r="BXS22" s="209"/>
      <c r="BXT22" s="209"/>
      <c r="BXU22" s="209"/>
      <c r="BXV22" s="209"/>
      <c r="BXW22" s="209"/>
      <c r="BXX22" s="209"/>
      <c r="BXY22" s="209"/>
      <c r="BXZ22" s="209"/>
      <c r="BYA22" s="209"/>
      <c r="BYB22" s="209"/>
      <c r="BYC22" s="209"/>
      <c r="BYD22" s="209"/>
      <c r="BYE22" s="209"/>
      <c r="BYF22" s="209"/>
      <c r="BYG22" s="209"/>
      <c r="BYH22" s="209"/>
      <c r="BYI22" s="209"/>
      <c r="BYJ22" s="209"/>
      <c r="BYK22" s="209"/>
      <c r="BYL22" s="209"/>
      <c r="BYM22" s="209"/>
      <c r="BYN22" s="209"/>
      <c r="BYO22" s="209"/>
      <c r="BYP22" s="209"/>
      <c r="BYQ22" s="209"/>
      <c r="BYR22" s="209"/>
      <c r="BYS22" s="209"/>
      <c r="BYT22" s="209"/>
      <c r="BYU22" s="209"/>
      <c r="BYV22" s="209"/>
      <c r="BYW22" s="209"/>
      <c r="BYX22" s="209"/>
      <c r="BYY22" s="209"/>
      <c r="BYZ22" s="209"/>
      <c r="BZA22" s="209"/>
      <c r="BZB22" s="209"/>
      <c r="BZC22" s="209"/>
      <c r="BZD22" s="209"/>
      <c r="BZE22" s="209"/>
      <c r="BZF22" s="209"/>
      <c r="BZG22" s="209"/>
      <c r="BZH22" s="209"/>
      <c r="BZI22" s="209"/>
      <c r="BZJ22" s="209"/>
      <c r="BZK22" s="209"/>
      <c r="BZL22" s="209"/>
      <c r="BZM22" s="209"/>
      <c r="BZN22" s="209"/>
      <c r="BZO22" s="209"/>
      <c r="BZP22" s="209"/>
      <c r="BZQ22" s="209"/>
      <c r="BZR22" s="209"/>
      <c r="BZS22" s="209"/>
      <c r="BZT22" s="209"/>
      <c r="BZU22" s="209"/>
      <c r="BZV22" s="209"/>
      <c r="BZW22" s="209"/>
      <c r="BZX22" s="209"/>
      <c r="BZY22" s="209"/>
      <c r="BZZ22" s="209"/>
      <c r="CAA22" s="209"/>
      <c r="CAB22" s="209"/>
      <c r="CAC22" s="209"/>
      <c r="CAD22" s="209"/>
      <c r="CAE22" s="209"/>
      <c r="CAF22" s="209"/>
      <c r="CAG22" s="209"/>
      <c r="CAH22" s="209"/>
      <c r="CAI22" s="209"/>
      <c r="CAJ22" s="209"/>
      <c r="CAK22" s="209"/>
      <c r="CAL22" s="209"/>
      <c r="CAM22" s="209"/>
      <c r="CAN22" s="209"/>
      <c r="CAO22" s="209"/>
      <c r="CAP22" s="209"/>
      <c r="CAQ22" s="209"/>
      <c r="CAR22" s="209"/>
      <c r="CAS22" s="209"/>
      <c r="CAT22" s="209"/>
      <c r="CAU22" s="209"/>
      <c r="CAV22" s="209"/>
      <c r="CAW22" s="209"/>
      <c r="CAX22" s="209"/>
      <c r="CAY22" s="209"/>
      <c r="CAZ22" s="209"/>
      <c r="CBA22" s="209"/>
      <c r="CBB22" s="209"/>
      <c r="CBC22" s="209"/>
      <c r="CBD22" s="209"/>
      <c r="CBE22" s="209"/>
      <c r="CBF22" s="209"/>
      <c r="CBG22" s="209"/>
      <c r="CBH22" s="209"/>
      <c r="CBI22" s="209"/>
      <c r="CBJ22" s="209"/>
      <c r="CBK22" s="209"/>
      <c r="CBL22" s="209"/>
      <c r="CBM22" s="209"/>
      <c r="CBN22" s="209"/>
      <c r="CBO22" s="209"/>
      <c r="CBP22" s="209"/>
      <c r="CBQ22" s="209"/>
      <c r="CBR22" s="209"/>
      <c r="CBS22" s="209"/>
      <c r="CBT22" s="209"/>
      <c r="CBU22" s="209"/>
      <c r="CBV22" s="209"/>
      <c r="CBW22" s="209"/>
      <c r="CBX22" s="209"/>
      <c r="CBY22" s="209"/>
      <c r="CBZ22" s="209"/>
      <c r="CCA22" s="209"/>
      <c r="CCB22" s="209"/>
      <c r="CCC22" s="209"/>
      <c r="CCD22" s="209"/>
      <c r="CCE22" s="209"/>
      <c r="CCF22" s="209"/>
      <c r="CCG22" s="209"/>
      <c r="CCH22" s="209"/>
      <c r="CCI22" s="209"/>
      <c r="CCJ22" s="209"/>
      <c r="CCK22" s="209"/>
      <c r="CCL22" s="209"/>
      <c r="CCM22" s="209"/>
      <c r="CCN22" s="209"/>
      <c r="CCO22" s="209"/>
      <c r="CCP22" s="209"/>
      <c r="CCQ22" s="209"/>
      <c r="CCR22" s="209"/>
      <c r="CCS22" s="209"/>
      <c r="CCT22" s="209"/>
      <c r="CCU22" s="209"/>
      <c r="CCV22" s="209"/>
      <c r="CCW22" s="209"/>
      <c r="CCX22" s="209"/>
      <c r="CCY22" s="209"/>
      <c r="CCZ22" s="209"/>
      <c r="CDA22" s="209"/>
      <c r="CDB22" s="209"/>
      <c r="CDC22" s="209"/>
      <c r="CDD22" s="209"/>
      <c r="CDE22" s="209"/>
      <c r="CDF22" s="209"/>
      <c r="CDG22" s="209"/>
      <c r="CDH22" s="209"/>
      <c r="CDI22" s="209"/>
      <c r="CDJ22" s="209"/>
      <c r="CDK22" s="209"/>
      <c r="CDL22" s="209"/>
      <c r="CDM22" s="209"/>
      <c r="CDN22" s="209"/>
      <c r="CDO22" s="209"/>
      <c r="CDP22" s="209"/>
      <c r="CDQ22" s="209"/>
      <c r="CDR22" s="209"/>
      <c r="CDS22" s="209"/>
      <c r="CDT22" s="209"/>
      <c r="CDU22" s="209"/>
      <c r="CDV22" s="209"/>
      <c r="CDW22" s="209"/>
      <c r="CDX22" s="209"/>
      <c r="CDY22" s="209"/>
      <c r="CDZ22" s="209"/>
      <c r="CEA22" s="209"/>
      <c r="CEB22" s="209"/>
      <c r="CEC22" s="209"/>
      <c r="CED22" s="209"/>
      <c r="CEE22" s="209"/>
      <c r="CEF22" s="209"/>
      <c r="CEG22" s="209"/>
      <c r="CEH22" s="209"/>
      <c r="CEI22" s="209"/>
      <c r="CEJ22" s="209"/>
      <c r="CEK22" s="209"/>
      <c r="CEL22" s="209"/>
      <c r="CEM22" s="209"/>
      <c r="CEN22" s="209"/>
      <c r="CEO22" s="209"/>
      <c r="CEP22" s="209"/>
      <c r="CEQ22" s="209"/>
      <c r="CER22" s="209"/>
      <c r="CES22" s="209"/>
      <c r="CET22" s="209"/>
      <c r="CEU22" s="209"/>
      <c r="CEV22" s="209"/>
      <c r="CEW22" s="209"/>
      <c r="CEX22" s="209"/>
      <c r="CEY22" s="209"/>
      <c r="CEZ22" s="209"/>
      <c r="CFA22" s="209"/>
      <c r="CFB22" s="209"/>
      <c r="CFC22" s="209"/>
      <c r="CFD22" s="209"/>
      <c r="CFE22" s="209"/>
      <c r="CFF22" s="209"/>
      <c r="CFG22" s="209"/>
      <c r="CFH22" s="209"/>
      <c r="CFI22" s="209"/>
      <c r="CFJ22" s="209"/>
      <c r="CFK22" s="209"/>
      <c r="CFL22" s="209"/>
      <c r="CFM22" s="209"/>
      <c r="CFN22" s="209"/>
      <c r="CFO22" s="209"/>
      <c r="CFP22" s="209"/>
      <c r="CFQ22" s="209"/>
      <c r="CFR22" s="209"/>
      <c r="CFS22" s="209"/>
      <c r="CFT22" s="209"/>
      <c r="CFU22" s="209"/>
      <c r="CFV22" s="209"/>
      <c r="CFW22" s="209"/>
      <c r="CFX22" s="209"/>
      <c r="CFY22" s="209"/>
      <c r="CFZ22" s="209"/>
      <c r="CGA22" s="209"/>
      <c r="CGB22" s="209"/>
      <c r="CGC22" s="209"/>
      <c r="CGD22" s="209"/>
      <c r="CGE22" s="209"/>
      <c r="CGF22" s="209"/>
      <c r="CGG22" s="209"/>
      <c r="CGH22" s="209"/>
      <c r="CGI22" s="209"/>
      <c r="CGJ22" s="209"/>
      <c r="CGK22" s="209"/>
      <c r="CGL22" s="209"/>
      <c r="CGM22" s="209"/>
      <c r="CGN22" s="209"/>
      <c r="CGO22" s="209"/>
      <c r="CGP22" s="209"/>
      <c r="CGQ22" s="209"/>
      <c r="CGR22" s="209"/>
      <c r="CGS22" s="209"/>
      <c r="CGT22" s="209"/>
      <c r="CGU22" s="209"/>
      <c r="CGV22" s="209"/>
      <c r="CGW22" s="209"/>
      <c r="CGX22" s="209"/>
      <c r="CGY22" s="209"/>
      <c r="CGZ22" s="209"/>
      <c r="CHA22" s="209"/>
      <c r="CHB22" s="209"/>
      <c r="CHC22" s="209"/>
      <c r="CHD22" s="209"/>
      <c r="CHE22" s="209"/>
      <c r="CHF22" s="209"/>
      <c r="CHG22" s="209"/>
      <c r="CHH22" s="209"/>
      <c r="CHI22" s="209"/>
      <c r="CHJ22" s="209"/>
      <c r="CHK22" s="209"/>
      <c r="CHL22" s="209"/>
      <c r="CHM22" s="209"/>
      <c r="CHN22" s="209"/>
      <c r="CHO22" s="209"/>
      <c r="CHP22" s="209"/>
      <c r="CHQ22" s="209"/>
      <c r="CHR22" s="209"/>
      <c r="CHS22" s="209"/>
      <c r="CHT22" s="209"/>
      <c r="CHU22" s="209"/>
      <c r="CHV22" s="209"/>
      <c r="CHW22" s="209"/>
      <c r="CHX22" s="209"/>
      <c r="CHY22" s="209"/>
      <c r="CHZ22" s="209"/>
      <c r="CIA22" s="209"/>
      <c r="CIB22" s="209"/>
      <c r="CIC22" s="209"/>
      <c r="CID22" s="209"/>
      <c r="CIE22" s="209"/>
      <c r="CIF22" s="209"/>
      <c r="CIG22" s="209"/>
      <c r="CIH22" s="209"/>
      <c r="CII22" s="209"/>
      <c r="CIJ22" s="209"/>
      <c r="CIK22" s="209"/>
      <c r="CIL22" s="209"/>
      <c r="CIM22" s="209"/>
      <c r="CIN22" s="209"/>
      <c r="CIO22" s="209"/>
      <c r="CIP22" s="209"/>
      <c r="CIQ22" s="209"/>
      <c r="CIR22" s="209"/>
      <c r="CIS22" s="209"/>
      <c r="CIT22" s="209"/>
      <c r="CIU22" s="209"/>
      <c r="CIV22" s="209"/>
      <c r="CIW22" s="209"/>
      <c r="CIX22" s="209"/>
      <c r="CIY22" s="209"/>
      <c r="CIZ22" s="209"/>
      <c r="CJA22" s="209"/>
      <c r="CJB22" s="209"/>
      <c r="CJC22" s="209"/>
      <c r="CJD22" s="209"/>
      <c r="CJE22" s="209"/>
      <c r="CJF22" s="209"/>
      <c r="CJG22" s="209"/>
      <c r="CJH22" s="209"/>
      <c r="CJI22" s="209"/>
      <c r="CJJ22" s="209"/>
      <c r="CJK22" s="209"/>
      <c r="CJL22" s="209"/>
      <c r="CJM22" s="209"/>
      <c r="CJN22" s="209"/>
      <c r="CJO22" s="209"/>
      <c r="CJP22" s="209"/>
      <c r="CJQ22" s="209"/>
      <c r="CJR22" s="209"/>
      <c r="CJS22" s="209"/>
      <c r="CJT22" s="209"/>
      <c r="CJU22" s="209"/>
      <c r="CJV22" s="209"/>
      <c r="CJW22" s="209"/>
      <c r="CJX22" s="209"/>
      <c r="CJY22" s="209"/>
      <c r="CJZ22" s="209"/>
      <c r="CKA22" s="209"/>
      <c r="CKB22" s="209"/>
      <c r="CKC22" s="209"/>
      <c r="CKD22" s="209"/>
      <c r="CKE22" s="209"/>
      <c r="CKF22" s="209"/>
      <c r="CKG22" s="209"/>
      <c r="CKH22" s="209"/>
      <c r="CKI22" s="209"/>
      <c r="CKJ22" s="209"/>
      <c r="CKK22" s="209"/>
      <c r="CKL22" s="209"/>
      <c r="CKM22" s="209"/>
      <c r="CKN22" s="209"/>
      <c r="CKO22" s="209"/>
      <c r="CKP22" s="209"/>
      <c r="CKQ22" s="209"/>
      <c r="CKR22" s="209"/>
      <c r="CKS22" s="209"/>
      <c r="CKT22" s="209"/>
      <c r="CKU22" s="209"/>
      <c r="CKV22" s="209"/>
      <c r="CKW22" s="209"/>
      <c r="CKX22" s="209"/>
      <c r="CKY22" s="209"/>
      <c r="CKZ22" s="209"/>
      <c r="CLA22" s="209"/>
      <c r="CLB22" s="209"/>
      <c r="CLC22" s="209"/>
      <c r="CLD22" s="209"/>
      <c r="CLE22" s="209"/>
      <c r="CLF22" s="209"/>
      <c r="CLG22" s="209"/>
      <c r="CLH22" s="209"/>
      <c r="CLI22" s="209"/>
      <c r="CLJ22" s="209"/>
      <c r="CLK22" s="209"/>
      <c r="CLL22" s="209"/>
      <c r="CLM22" s="209"/>
      <c r="CLN22" s="209"/>
      <c r="CLO22" s="209"/>
      <c r="CLP22" s="209"/>
      <c r="CLQ22" s="209"/>
      <c r="CLR22" s="209"/>
      <c r="CLS22" s="209"/>
      <c r="CLT22" s="209"/>
      <c r="CLU22" s="209"/>
      <c r="CLV22" s="209"/>
      <c r="CLW22" s="209"/>
      <c r="CLX22" s="209"/>
      <c r="CLY22" s="209"/>
      <c r="CLZ22" s="209"/>
      <c r="CMA22" s="209"/>
      <c r="CMB22" s="209"/>
      <c r="CMC22" s="209"/>
      <c r="CMD22" s="209"/>
      <c r="CME22" s="209"/>
      <c r="CMF22" s="209"/>
      <c r="CMG22" s="209"/>
      <c r="CMH22" s="209"/>
      <c r="CMI22" s="209"/>
      <c r="CMJ22" s="209"/>
      <c r="CMK22" s="209"/>
      <c r="CML22" s="209"/>
      <c r="CMM22" s="209"/>
      <c r="CMN22" s="209"/>
      <c r="CMO22" s="209"/>
      <c r="CMP22" s="209"/>
      <c r="CMQ22" s="209"/>
      <c r="CMR22" s="209"/>
      <c r="CMS22" s="209"/>
      <c r="CMT22" s="209"/>
      <c r="CMU22" s="209"/>
      <c r="CMV22" s="209"/>
      <c r="CMW22" s="209"/>
      <c r="CMX22" s="209"/>
      <c r="CMY22" s="209"/>
      <c r="CMZ22" s="209"/>
      <c r="CNA22" s="209"/>
      <c r="CNB22" s="209"/>
      <c r="CNC22" s="209"/>
      <c r="CND22" s="209"/>
      <c r="CNE22" s="209"/>
      <c r="CNF22" s="209"/>
      <c r="CNG22" s="209"/>
      <c r="CNH22" s="209"/>
      <c r="CNI22" s="209"/>
      <c r="CNJ22" s="209"/>
      <c r="CNK22" s="209"/>
      <c r="CNL22" s="209"/>
      <c r="CNM22" s="209"/>
      <c r="CNN22" s="209"/>
      <c r="CNO22" s="209"/>
      <c r="CNP22" s="209"/>
      <c r="CNQ22" s="209"/>
      <c r="CNR22" s="209"/>
      <c r="CNS22" s="209"/>
      <c r="CNT22" s="209"/>
      <c r="CNU22" s="209"/>
      <c r="CNV22" s="209"/>
      <c r="CNW22" s="209"/>
      <c r="CNX22" s="209"/>
      <c r="CNY22" s="209"/>
      <c r="CNZ22" s="209"/>
      <c r="COA22" s="209"/>
      <c r="COB22" s="209"/>
      <c r="COC22" s="209"/>
      <c r="COD22" s="209"/>
      <c r="COE22" s="209"/>
      <c r="COF22" s="209"/>
      <c r="COG22" s="209"/>
      <c r="COH22" s="209"/>
      <c r="COI22" s="209"/>
      <c r="COJ22" s="209"/>
      <c r="COK22" s="209"/>
      <c r="COL22" s="209"/>
      <c r="COM22" s="209"/>
      <c r="CON22" s="209"/>
      <c r="COO22" s="209"/>
      <c r="COP22" s="209"/>
      <c r="COQ22" s="209"/>
      <c r="COR22" s="209"/>
      <c r="COS22" s="209"/>
      <c r="COT22" s="209"/>
      <c r="COU22" s="209"/>
      <c r="COV22" s="209"/>
      <c r="COW22" s="209"/>
      <c r="COX22" s="209"/>
      <c r="COY22" s="209"/>
      <c r="COZ22" s="209"/>
      <c r="CPA22" s="209"/>
      <c r="CPB22" s="209"/>
      <c r="CPC22" s="209"/>
      <c r="CPD22" s="209"/>
      <c r="CPE22" s="209"/>
      <c r="CPF22" s="209"/>
      <c r="CPG22" s="209"/>
      <c r="CPH22" s="209"/>
      <c r="CPI22" s="209"/>
      <c r="CPJ22" s="209"/>
      <c r="CPK22" s="209"/>
      <c r="CPL22" s="209"/>
      <c r="CPM22" s="209"/>
      <c r="CPN22" s="209"/>
      <c r="CPO22" s="209"/>
      <c r="CPP22" s="209"/>
      <c r="CPQ22" s="209"/>
      <c r="CPR22" s="209"/>
      <c r="CPS22" s="209"/>
      <c r="CPT22" s="209"/>
      <c r="CPU22" s="209"/>
      <c r="CPV22" s="209"/>
      <c r="CPW22" s="209"/>
      <c r="CPX22" s="209"/>
      <c r="CPY22" s="209"/>
      <c r="CPZ22" s="209"/>
      <c r="CQA22" s="209"/>
      <c r="CQB22" s="209"/>
      <c r="CQC22" s="209"/>
      <c r="CQD22" s="209"/>
      <c r="CQE22" s="209"/>
      <c r="CQF22" s="209"/>
      <c r="CQG22" s="209"/>
      <c r="CQH22" s="209"/>
      <c r="CQI22" s="209"/>
      <c r="CQJ22" s="209"/>
      <c r="CQK22" s="209"/>
      <c r="CQL22" s="209"/>
      <c r="CQM22" s="209"/>
      <c r="CQN22" s="209"/>
      <c r="CQO22" s="209"/>
      <c r="CQP22" s="209"/>
      <c r="CQQ22" s="209"/>
      <c r="CQR22" s="209"/>
      <c r="CQS22" s="209"/>
      <c r="CQT22" s="209"/>
      <c r="CQU22" s="209"/>
      <c r="CQV22" s="209"/>
      <c r="CQW22" s="209"/>
      <c r="CQX22" s="209"/>
      <c r="CQY22" s="209"/>
      <c r="CQZ22" s="209"/>
      <c r="CRA22" s="209"/>
      <c r="CRB22" s="209"/>
      <c r="CRC22" s="209"/>
      <c r="CRD22" s="209"/>
      <c r="CRE22" s="209"/>
      <c r="CRF22" s="209"/>
      <c r="CRG22" s="209"/>
      <c r="CRH22" s="209"/>
      <c r="CRI22" s="209"/>
      <c r="CRJ22" s="209"/>
      <c r="CRK22" s="209"/>
      <c r="CRL22" s="209"/>
      <c r="CRM22" s="209"/>
      <c r="CRN22" s="209"/>
      <c r="CRO22" s="209"/>
      <c r="CRP22" s="209"/>
      <c r="CRQ22" s="209"/>
      <c r="CRR22" s="209"/>
      <c r="CRS22" s="209"/>
      <c r="CRT22" s="209"/>
      <c r="CRU22" s="209"/>
      <c r="CRV22" s="209"/>
      <c r="CRW22" s="209"/>
      <c r="CRX22" s="209"/>
      <c r="CRY22" s="209"/>
      <c r="CRZ22" s="209"/>
      <c r="CSA22" s="209"/>
      <c r="CSB22" s="209"/>
      <c r="CSC22" s="209"/>
      <c r="CSD22" s="209"/>
      <c r="CSE22" s="209"/>
      <c r="CSF22" s="209"/>
      <c r="CSG22" s="209"/>
      <c r="CSH22" s="209"/>
      <c r="CSI22" s="209"/>
      <c r="CSJ22" s="209"/>
      <c r="CSK22" s="209"/>
      <c r="CSL22" s="209"/>
      <c r="CSM22" s="209"/>
      <c r="CSN22" s="209"/>
      <c r="CSO22" s="209"/>
      <c r="CSP22" s="209"/>
      <c r="CSQ22" s="209"/>
      <c r="CSR22" s="209"/>
      <c r="CSS22" s="209"/>
      <c r="CST22" s="209"/>
      <c r="CSU22" s="209"/>
      <c r="CSV22" s="209"/>
      <c r="CSW22" s="209"/>
      <c r="CSX22" s="209"/>
      <c r="CSY22" s="209"/>
      <c r="CSZ22" s="209"/>
      <c r="CTA22" s="209"/>
      <c r="CTB22" s="209"/>
      <c r="CTC22" s="209"/>
      <c r="CTD22" s="209"/>
      <c r="CTE22" s="209"/>
      <c r="CTF22" s="209"/>
      <c r="CTG22" s="209"/>
      <c r="CTH22" s="209"/>
      <c r="CTI22" s="209"/>
      <c r="CTJ22" s="209"/>
      <c r="CTK22" s="209"/>
      <c r="CTL22" s="209"/>
      <c r="CTM22" s="209"/>
      <c r="CTN22" s="209"/>
      <c r="CTO22" s="209"/>
      <c r="CTP22" s="209"/>
      <c r="CTQ22" s="209"/>
      <c r="CTR22" s="209"/>
      <c r="CTS22" s="209"/>
      <c r="CTT22" s="209"/>
      <c r="CTU22" s="209"/>
      <c r="CTV22" s="209"/>
      <c r="CTW22" s="209"/>
      <c r="CTX22" s="209"/>
      <c r="CTY22" s="209"/>
      <c r="CTZ22" s="209"/>
      <c r="CUA22" s="209"/>
      <c r="CUB22" s="209"/>
      <c r="CUC22" s="209"/>
      <c r="CUD22" s="209"/>
      <c r="CUE22" s="209"/>
      <c r="CUF22" s="209"/>
      <c r="CUG22" s="209"/>
      <c r="CUH22" s="209"/>
      <c r="CUI22" s="209"/>
      <c r="CUJ22" s="209"/>
      <c r="CUK22" s="209"/>
      <c r="CUL22" s="209"/>
      <c r="CUM22" s="209"/>
      <c r="CUN22" s="209"/>
      <c r="CUO22" s="209"/>
      <c r="CUP22" s="209"/>
      <c r="CUQ22" s="209"/>
      <c r="CUR22" s="209"/>
      <c r="CUS22" s="209"/>
      <c r="CUT22" s="209"/>
      <c r="CUU22" s="209"/>
      <c r="CUV22" s="209"/>
      <c r="CUW22" s="209"/>
      <c r="CUX22" s="209"/>
      <c r="CUY22" s="209"/>
      <c r="CUZ22" s="209"/>
      <c r="CVA22" s="209"/>
      <c r="CVB22" s="209"/>
      <c r="CVC22" s="209"/>
      <c r="CVD22" s="209"/>
      <c r="CVE22" s="209"/>
      <c r="CVF22" s="209"/>
      <c r="CVG22" s="209"/>
      <c r="CVH22" s="209"/>
      <c r="CVI22" s="209"/>
      <c r="CVJ22" s="209"/>
      <c r="CVK22" s="209"/>
      <c r="CVL22" s="209"/>
      <c r="CVM22" s="209"/>
      <c r="CVN22" s="209"/>
      <c r="CVO22" s="209"/>
      <c r="CVP22" s="209"/>
      <c r="CVQ22" s="209"/>
      <c r="CVR22" s="209"/>
      <c r="CVS22" s="209"/>
      <c r="CVT22" s="209"/>
      <c r="CVU22" s="209"/>
      <c r="CVV22" s="209"/>
      <c r="CVW22" s="209"/>
      <c r="CVX22" s="209"/>
      <c r="CVY22" s="209"/>
      <c r="CVZ22" s="209"/>
      <c r="CWA22" s="209"/>
      <c r="CWB22" s="209"/>
      <c r="CWC22" s="209"/>
      <c r="CWD22" s="209"/>
      <c r="CWE22" s="209"/>
      <c r="CWF22" s="209"/>
      <c r="CWG22" s="209"/>
      <c r="CWH22" s="209"/>
      <c r="CWI22" s="209"/>
      <c r="CWJ22" s="209"/>
      <c r="CWK22" s="209"/>
      <c r="CWL22" s="209"/>
      <c r="CWM22" s="209"/>
      <c r="CWN22" s="209"/>
      <c r="CWO22" s="209"/>
      <c r="CWP22" s="209"/>
      <c r="CWQ22" s="209"/>
      <c r="CWR22" s="209"/>
      <c r="CWS22" s="209"/>
      <c r="CWT22" s="209"/>
      <c r="CWU22" s="209"/>
      <c r="CWV22" s="209"/>
      <c r="CWW22" s="209"/>
      <c r="CWX22" s="209"/>
      <c r="CWY22" s="209"/>
      <c r="CWZ22" s="209"/>
      <c r="CXA22" s="209"/>
      <c r="CXB22" s="209"/>
      <c r="CXC22" s="209"/>
      <c r="CXD22" s="209"/>
      <c r="CXE22" s="209"/>
      <c r="CXF22" s="209"/>
      <c r="CXG22" s="209"/>
      <c r="CXH22" s="209"/>
      <c r="CXI22" s="209"/>
      <c r="CXJ22" s="209"/>
      <c r="CXK22" s="209"/>
      <c r="CXL22" s="209"/>
      <c r="CXM22" s="209"/>
      <c r="CXN22" s="209"/>
      <c r="CXO22" s="209"/>
      <c r="CXP22" s="209"/>
      <c r="CXQ22" s="209"/>
      <c r="CXR22" s="209"/>
      <c r="CXS22" s="209"/>
      <c r="CXT22" s="209"/>
      <c r="CXU22" s="209"/>
      <c r="CXV22" s="209"/>
      <c r="CXW22" s="209"/>
      <c r="CXX22" s="209"/>
      <c r="CXY22" s="209"/>
      <c r="CXZ22" s="209"/>
      <c r="CYA22" s="209"/>
      <c r="CYB22" s="209"/>
      <c r="CYC22" s="209"/>
      <c r="CYD22" s="209"/>
      <c r="CYE22" s="209"/>
      <c r="CYF22" s="209"/>
      <c r="CYG22" s="209"/>
      <c r="CYH22" s="209"/>
      <c r="CYI22" s="209"/>
      <c r="CYJ22" s="209"/>
      <c r="CYK22" s="209"/>
      <c r="CYL22" s="209"/>
      <c r="CYM22" s="209"/>
      <c r="CYN22" s="209"/>
      <c r="CYO22" s="209"/>
      <c r="CYP22" s="209"/>
      <c r="CYQ22" s="209"/>
      <c r="CYR22" s="209"/>
      <c r="CYS22" s="209"/>
      <c r="CYT22" s="209"/>
      <c r="CYU22" s="209"/>
      <c r="CYV22" s="209"/>
      <c r="CYW22" s="209"/>
      <c r="CYX22" s="209"/>
      <c r="CYY22" s="209"/>
      <c r="CYZ22" s="209"/>
      <c r="CZA22" s="209"/>
      <c r="CZB22" s="209"/>
      <c r="CZC22" s="209"/>
      <c r="CZD22" s="209"/>
      <c r="CZE22" s="209"/>
      <c r="CZF22" s="209"/>
      <c r="CZG22" s="209"/>
      <c r="CZH22" s="209"/>
      <c r="CZI22" s="209"/>
      <c r="CZJ22" s="209"/>
      <c r="CZK22" s="209"/>
      <c r="CZL22" s="209"/>
      <c r="CZM22" s="209"/>
      <c r="CZN22" s="209"/>
      <c r="CZO22" s="209"/>
      <c r="CZP22" s="209"/>
      <c r="CZQ22" s="209"/>
      <c r="CZR22" s="209"/>
      <c r="CZS22" s="209"/>
      <c r="CZT22" s="209"/>
      <c r="CZU22" s="209"/>
      <c r="CZV22" s="209"/>
      <c r="CZW22" s="209"/>
      <c r="CZX22" s="209"/>
      <c r="CZY22" s="209"/>
      <c r="CZZ22" s="209"/>
      <c r="DAA22" s="209"/>
      <c r="DAB22" s="209"/>
      <c r="DAC22" s="209"/>
      <c r="DAD22" s="209"/>
      <c r="DAE22" s="209"/>
      <c r="DAF22" s="209"/>
      <c r="DAG22" s="209"/>
      <c r="DAH22" s="209"/>
      <c r="DAI22" s="209"/>
      <c r="DAJ22" s="209"/>
      <c r="DAK22" s="209"/>
      <c r="DAL22" s="209"/>
      <c r="DAM22" s="209"/>
      <c r="DAN22" s="209"/>
      <c r="DAO22" s="209"/>
      <c r="DAP22" s="209"/>
      <c r="DAQ22" s="209"/>
      <c r="DAR22" s="209"/>
      <c r="DAS22" s="209"/>
      <c r="DAT22" s="209"/>
      <c r="DAU22" s="209"/>
      <c r="DAV22" s="209"/>
      <c r="DAW22" s="209"/>
      <c r="DAX22" s="209"/>
      <c r="DAY22" s="209"/>
      <c r="DAZ22" s="209"/>
      <c r="DBA22" s="209"/>
      <c r="DBB22" s="209"/>
      <c r="DBC22" s="209"/>
      <c r="DBD22" s="209"/>
      <c r="DBE22" s="209"/>
      <c r="DBF22" s="209"/>
      <c r="DBG22" s="209"/>
      <c r="DBH22" s="209"/>
      <c r="DBI22" s="209"/>
      <c r="DBJ22" s="209"/>
      <c r="DBK22" s="209"/>
      <c r="DBL22" s="209"/>
      <c r="DBM22" s="209"/>
      <c r="DBN22" s="209"/>
      <c r="DBO22" s="209"/>
      <c r="DBP22" s="209"/>
      <c r="DBQ22" s="209"/>
      <c r="DBR22" s="209"/>
      <c r="DBS22" s="209"/>
      <c r="DBT22" s="209"/>
      <c r="DBU22" s="209"/>
      <c r="DBV22" s="209"/>
      <c r="DBW22" s="209"/>
      <c r="DBX22" s="209"/>
      <c r="DBY22" s="209"/>
      <c r="DBZ22" s="209"/>
      <c r="DCA22" s="209"/>
      <c r="DCB22" s="209"/>
      <c r="DCC22" s="209"/>
      <c r="DCD22" s="209"/>
      <c r="DCE22" s="209"/>
      <c r="DCF22" s="209"/>
      <c r="DCG22" s="209"/>
      <c r="DCH22" s="209"/>
      <c r="DCI22" s="209"/>
      <c r="DCJ22" s="209"/>
      <c r="DCK22" s="209"/>
      <c r="DCL22" s="209"/>
      <c r="DCM22" s="209"/>
      <c r="DCN22" s="209"/>
      <c r="DCO22" s="209"/>
      <c r="DCP22" s="209"/>
      <c r="DCQ22" s="209"/>
      <c r="DCR22" s="209"/>
      <c r="DCS22" s="209"/>
      <c r="DCT22" s="209"/>
      <c r="DCU22" s="209"/>
      <c r="DCV22" s="209"/>
      <c r="DCW22" s="209"/>
      <c r="DCX22" s="209"/>
      <c r="DCY22" s="209"/>
      <c r="DCZ22" s="209"/>
      <c r="DDA22" s="209"/>
      <c r="DDB22" s="209"/>
      <c r="DDC22" s="209"/>
      <c r="DDD22" s="209"/>
      <c r="DDE22" s="209"/>
      <c r="DDF22" s="209"/>
      <c r="DDG22" s="209"/>
      <c r="DDH22" s="209"/>
      <c r="DDI22" s="209"/>
      <c r="DDJ22" s="209"/>
      <c r="DDK22" s="209"/>
      <c r="DDL22" s="209"/>
      <c r="DDM22" s="209"/>
      <c r="DDN22" s="209"/>
      <c r="DDO22" s="209"/>
      <c r="DDP22" s="209"/>
      <c r="DDQ22" s="209"/>
      <c r="DDR22" s="209"/>
      <c r="DDS22" s="209"/>
      <c r="DDT22" s="209"/>
      <c r="DDU22" s="209"/>
      <c r="DDV22" s="209"/>
      <c r="DDW22" s="209"/>
      <c r="DDX22" s="209"/>
      <c r="DDY22" s="209"/>
      <c r="DDZ22" s="209"/>
      <c r="DEA22" s="209"/>
      <c r="DEB22" s="209"/>
      <c r="DEC22" s="209"/>
      <c r="DED22" s="209"/>
      <c r="DEE22" s="209"/>
      <c r="DEF22" s="209"/>
      <c r="DEG22" s="209"/>
      <c r="DEH22" s="209"/>
      <c r="DEI22" s="209"/>
      <c r="DEJ22" s="209"/>
      <c r="DEK22" s="209"/>
      <c r="DEL22" s="209"/>
      <c r="DEM22" s="209"/>
      <c r="DEN22" s="209"/>
      <c r="DEO22" s="209"/>
      <c r="DEP22" s="209"/>
      <c r="DEQ22" s="209"/>
      <c r="DER22" s="209"/>
      <c r="DES22" s="209"/>
      <c r="DET22" s="209"/>
      <c r="DEU22" s="209"/>
      <c r="DEV22" s="209"/>
      <c r="DEW22" s="209"/>
      <c r="DEX22" s="209"/>
      <c r="DEY22" s="209"/>
      <c r="DEZ22" s="209"/>
      <c r="DFA22" s="209"/>
      <c r="DFB22" s="209"/>
      <c r="DFC22" s="209"/>
      <c r="DFD22" s="209"/>
      <c r="DFE22" s="209"/>
      <c r="DFF22" s="209"/>
      <c r="DFG22" s="209"/>
      <c r="DFH22" s="209"/>
      <c r="DFI22" s="209"/>
      <c r="DFJ22" s="209"/>
      <c r="DFK22" s="209"/>
      <c r="DFL22" s="209"/>
      <c r="DFM22" s="209"/>
      <c r="DFN22" s="209"/>
      <c r="DFO22" s="209"/>
      <c r="DFP22" s="209"/>
      <c r="DFQ22" s="209"/>
      <c r="DFR22" s="209"/>
      <c r="DFS22" s="209"/>
      <c r="DFT22" s="209"/>
      <c r="DFU22" s="209"/>
      <c r="DFV22" s="209"/>
      <c r="DFW22" s="209"/>
      <c r="DFX22" s="209"/>
      <c r="DFY22" s="209"/>
      <c r="DFZ22" s="209"/>
      <c r="DGA22" s="209"/>
      <c r="DGB22" s="209"/>
      <c r="DGC22" s="209"/>
      <c r="DGD22" s="209"/>
      <c r="DGE22" s="209"/>
      <c r="DGF22" s="209"/>
      <c r="DGG22" s="209"/>
      <c r="DGH22" s="209"/>
      <c r="DGI22" s="209"/>
      <c r="DGJ22" s="209"/>
      <c r="DGK22" s="209"/>
      <c r="DGL22" s="209"/>
      <c r="DGM22" s="209"/>
      <c r="DGN22" s="209"/>
      <c r="DGO22" s="209"/>
      <c r="DGP22" s="209"/>
      <c r="DGQ22" s="209"/>
      <c r="DGR22" s="209"/>
      <c r="DGS22" s="209"/>
      <c r="DGT22" s="209"/>
      <c r="DGU22" s="209"/>
      <c r="DGV22" s="209"/>
      <c r="DGW22" s="209"/>
      <c r="DGX22" s="209"/>
      <c r="DGY22" s="209"/>
      <c r="DGZ22" s="209"/>
      <c r="DHA22" s="209"/>
      <c r="DHB22" s="209"/>
      <c r="DHC22" s="209"/>
      <c r="DHD22" s="209"/>
      <c r="DHE22" s="209"/>
      <c r="DHF22" s="209"/>
      <c r="DHG22" s="209"/>
      <c r="DHH22" s="209"/>
      <c r="DHI22" s="209"/>
      <c r="DHJ22" s="209"/>
      <c r="DHK22" s="209"/>
      <c r="DHL22" s="209"/>
      <c r="DHM22" s="209"/>
      <c r="DHN22" s="209"/>
      <c r="DHO22" s="209"/>
      <c r="DHP22" s="209"/>
      <c r="DHQ22" s="209"/>
      <c r="DHR22" s="209"/>
      <c r="DHS22" s="209"/>
      <c r="DHT22" s="209"/>
      <c r="DHU22" s="209"/>
      <c r="DHV22" s="209"/>
      <c r="DHW22" s="209"/>
      <c r="DHX22" s="209"/>
      <c r="DHY22" s="209"/>
      <c r="DHZ22" s="209"/>
      <c r="DIA22" s="209"/>
      <c r="DIB22" s="209"/>
      <c r="DIC22" s="209"/>
      <c r="DID22" s="209"/>
      <c r="DIE22" s="209"/>
      <c r="DIF22" s="209"/>
      <c r="DIG22" s="209"/>
      <c r="DIH22" s="209"/>
      <c r="DII22" s="209"/>
      <c r="DIJ22" s="209"/>
      <c r="DIK22" s="209"/>
      <c r="DIL22" s="209"/>
      <c r="DIM22" s="209"/>
      <c r="DIN22" s="209"/>
      <c r="DIO22" s="209"/>
      <c r="DIP22" s="209"/>
      <c r="DIQ22" s="209"/>
      <c r="DIR22" s="209"/>
      <c r="DIS22" s="209"/>
      <c r="DIT22" s="209"/>
      <c r="DIU22" s="209"/>
      <c r="DIV22" s="209"/>
      <c r="DIW22" s="209"/>
      <c r="DIX22" s="209"/>
      <c r="DIY22" s="209"/>
      <c r="DIZ22" s="209"/>
      <c r="DJA22" s="209"/>
      <c r="DJB22" s="209"/>
      <c r="DJC22" s="209"/>
      <c r="DJD22" s="209"/>
      <c r="DJE22" s="209"/>
      <c r="DJF22" s="209"/>
      <c r="DJG22" s="209"/>
      <c r="DJH22" s="209"/>
      <c r="DJI22" s="209"/>
      <c r="DJJ22" s="209"/>
      <c r="DJK22" s="209"/>
      <c r="DJL22" s="209"/>
      <c r="DJM22" s="209"/>
      <c r="DJN22" s="209"/>
      <c r="DJO22" s="209"/>
      <c r="DJP22" s="209"/>
      <c r="DJQ22" s="209"/>
      <c r="DJR22" s="209"/>
      <c r="DJS22" s="209"/>
      <c r="DJT22" s="209"/>
      <c r="DJU22" s="209"/>
      <c r="DJV22" s="209"/>
      <c r="DJW22" s="209"/>
      <c r="DJX22" s="209"/>
      <c r="DJY22" s="209"/>
      <c r="DJZ22" s="209"/>
      <c r="DKA22" s="209"/>
      <c r="DKB22" s="209"/>
      <c r="DKC22" s="209"/>
      <c r="DKD22" s="209"/>
      <c r="DKE22" s="209"/>
      <c r="DKF22" s="209"/>
      <c r="DKG22" s="209"/>
      <c r="DKH22" s="209"/>
      <c r="DKI22" s="209"/>
      <c r="DKJ22" s="209"/>
      <c r="DKK22" s="209"/>
      <c r="DKL22" s="209"/>
      <c r="DKM22" s="209"/>
      <c r="DKN22" s="209"/>
      <c r="DKO22" s="209"/>
      <c r="DKP22" s="209"/>
      <c r="DKQ22" s="209"/>
      <c r="DKR22" s="209"/>
      <c r="DKS22" s="209"/>
      <c r="DKT22" s="209"/>
      <c r="DKU22" s="209"/>
      <c r="DKV22" s="209"/>
      <c r="DKW22" s="209"/>
      <c r="DKX22" s="209"/>
      <c r="DKY22" s="209"/>
      <c r="DKZ22" s="209"/>
      <c r="DLA22" s="209"/>
      <c r="DLB22" s="209"/>
      <c r="DLC22" s="209"/>
      <c r="DLD22" s="209"/>
      <c r="DLE22" s="209"/>
      <c r="DLF22" s="209"/>
      <c r="DLG22" s="209"/>
      <c r="DLH22" s="209"/>
      <c r="DLI22" s="209"/>
      <c r="DLJ22" s="209"/>
      <c r="DLK22" s="209"/>
      <c r="DLL22" s="209"/>
      <c r="DLM22" s="209"/>
      <c r="DLN22" s="209"/>
      <c r="DLO22" s="209"/>
      <c r="DLP22" s="209"/>
      <c r="DLQ22" s="209"/>
      <c r="DLR22" s="209"/>
      <c r="DLS22" s="209"/>
      <c r="DLT22" s="209"/>
      <c r="DLU22" s="209"/>
      <c r="DLV22" s="209"/>
      <c r="DLW22" s="209"/>
      <c r="DLX22" s="209"/>
      <c r="DLY22" s="209"/>
      <c r="DLZ22" s="209"/>
      <c r="DMA22" s="209"/>
      <c r="DMB22" s="209"/>
      <c r="DMC22" s="209"/>
      <c r="DMD22" s="209"/>
      <c r="DME22" s="209"/>
      <c r="DMF22" s="209"/>
      <c r="DMG22" s="209"/>
      <c r="DMH22" s="209"/>
      <c r="DMI22" s="209"/>
      <c r="DMJ22" s="209"/>
      <c r="DMK22" s="209"/>
      <c r="DML22" s="209"/>
      <c r="DMM22" s="209"/>
      <c r="DMN22" s="209"/>
      <c r="DMO22" s="209"/>
      <c r="DMP22" s="209"/>
      <c r="DMQ22" s="209"/>
      <c r="DMR22" s="209"/>
      <c r="DMS22" s="209"/>
      <c r="DMT22" s="209"/>
      <c r="DMU22" s="209"/>
      <c r="DMV22" s="209"/>
      <c r="DMW22" s="209"/>
      <c r="DMX22" s="209"/>
      <c r="DMY22" s="209"/>
      <c r="DMZ22" s="209"/>
      <c r="DNA22" s="209"/>
      <c r="DNB22" s="209"/>
      <c r="DNC22" s="209"/>
      <c r="DND22" s="209"/>
      <c r="DNE22" s="209"/>
      <c r="DNF22" s="209"/>
      <c r="DNG22" s="209"/>
      <c r="DNH22" s="209"/>
      <c r="DNI22" s="209"/>
      <c r="DNJ22" s="209"/>
      <c r="DNK22" s="209"/>
      <c r="DNL22" s="209"/>
      <c r="DNM22" s="209"/>
      <c r="DNN22" s="209"/>
      <c r="DNO22" s="209"/>
      <c r="DNP22" s="209"/>
      <c r="DNQ22" s="209"/>
      <c r="DNR22" s="209"/>
      <c r="DNS22" s="209"/>
      <c r="DNT22" s="209"/>
      <c r="DNU22" s="209"/>
      <c r="DNV22" s="209"/>
      <c r="DNW22" s="209"/>
      <c r="DNX22" s="209"/>
      <c r="DNY22" s="209"/>
      <c r="DNZ22" s="209"/>
      <c r="DOA22" s="209"/>
      <c r="DOB22" s="209"/>
      <c r="DOC22" s="209"/>
      <c r="DOD22" s="209"/>
      <c r="DOE22" s="209"/>
      <c r="DOF22" s="209"/>
      <c r="DOG22" s="209"/>
      <c r="DOH22" s="209"/>
      <c r="DOI22" s="209"/>
      <c r="DOJ22" s="209"/>
      <c r="DOK22" s="209"/>
      <c r="DOL22" s="209"/>
      <c r="DOM22" s="209"/>
      <c r="DON22" s="209"/>
      <c r="DOO22" s="209"/>
      <c r="DOP22" s="209"/>
      <c r="DOQ22" s="209"/>
      <c r="DOR22" s="209"/>
      <c r="DOS22" s="209"/>
      <c r="DOT22" s="209"/>
      <c r="DOU22" s="209"/>
      <c r="DOV22" s="209"/>
      <c r="DOW22" s="209"/>
      <c r="DOX22" s="209"/>
      <c r="DOY22" s="209"/>
      <c r="DOZ22" s="209"/>
      <c r="DPA22" s="209"/>
      <c r="DPB22" s="209"/>
      <c r="DPC22" s="209"/>
      <c r="DPD22" s="209"/>
      <c r="DPE22" s="209"/>
      <c r="DPF22" s="209"/>
      <c r="DPG22" s="209"/>
      <c r="DPH22" s="209"/>
      <c r="DPI22" s="209"/>
      <c r="DPJ22" s="209"/>
      <c r="DPK22" s="209"/>
      <c r="DPL22" s="209"/>
      <c r="DPM22" s="209"/>
      <c r="DPN22" s="209"/>
      <c r="DPO22" s="209"/>
      <c r="DPP22" s="209"/>
      <c r="DPQ22" s="209"/>
      <c r="DPR22" s="209"/>
      <c r="DPS22" s="209"/>
      <c r="DPT22" s="209"/>
      <c r="DPU22" s="209"/>
      <c r="DPV22" s="209"/>
      <c r="DPW22" s="209"/>
      <c r="DPX22" s="209"/>
      <c r="DPY22" s="209"/>
      <c r="DPZ22" s="209"/>
      <c r="DQA22" s="209"/>
      <c r="DQB22" s="209"/>
      <c r="DQC22" s="209"/>
      <c r="DQD22" s="209"/>
      <c r="DQE22" s="209"/>
      <c r="DQF22" s="209"/>
      <c r="DQG22" s="209"/>
      <c r="DQH22" s="209"/>
      <c r="DQI22" s="209"/>
      <c r="DQJ22" s="209"/>
      <c r="DQK22" s="209"/>
      <c r="DQL22" s="209"/>
      <c r="DQM22" s="209"/>
      <c r="DQN22" s="209"/>
      <c r="DQO22" s="209"/>
      <c r="DQP22" s="209"/>
      <c r="DQQ22" s="209"/>
      <c r="DQR22" s="209"/>
      <c r="DQS22" s="209"/>
      <c r="DQT22" s="209"/>
      <c r="DQU22" s="209"/>
      <c r="DQV22" s="209"/>
      <c r="DQW22" s="209"/>
      <c r="DQX22" s="209"/>
      <c r="DQY22" s="209"/>
      <c r="DQZ22" s="209"/>
      <c r="DRA22" s="209"/>
      <c r="DRB22" s="209"/>
      <c r="DRC22" s="209"/>
      <c r="DRD22" s="209"/>
      <c r="DRE22" s="209"/>
      <c r="DRF22" s="209"/>
      <c r="DRG22" s="209"/>
      <c r="DRH22" s="209"/>
      <c r="DRI22" s="209"/>
      <c r="DRJ22" s="209"/>
      <c r="DRK22" s="209"/>
      <c r="DRL22" s="209"/>
      <c r="DRM22" s="209"/>
      <c r="DRN22" s="209"/>
      <c r="DRO22" s="209"/>
      <c r="DRP22" s="209"/>
      <c r="DRQ22" s="209"/>
      <c r="DRR22" s="209"/>
      <c r="DRS22" s="209"/>
      <c r="DRT22" s="209"/>
      <c r="DRU22" s="209"/>
      <c r="DRV22" s="209"/>
      <c r="DRW22" s="209"/>
      <c r="DRX22" s="209"/>
      <c r="DRY22" s="209"/>
      <c r="DRZ22" s="209"/>
      <c r="DSA22" s="209"/>
      <c r="DSB22" s="209"/>
      <c r="DSC22" s="209"/>
      <c r="DSD22" s="209"/>
      <c r="DSE22" s="209"/>
      <c r="DSF22" s="209"/>
      <c r="DSG22" s="209"/>
      <c r="DSH22" s="209"/>
      <c r="DSI22" s="209"/>
      <c r="DSJ22" s="209"/>
      <c r="DSK22" s="209"/>
      <c r="DSL22" s="209"/>
      <c r="DSM22" s="209"/>
      <c r="DSN22" s="209"/>
      <c r="DSO22" s="209"/>
      <c r="DSP22" s="209"/>
      <c r="DSQ22" s="209"/>
      <c r="DSR22" s="209"/>
      <c r="DSS22" s="209"/>
      <c r="DST22" s="209"/>
      <c r="DSU22" s="209"/>
      <c r="DSV22" s="209"/>
      <c r="DSW22" s="209"/>
      <c r="DSX22" s="209"/>
      <c r="DSY22" s="209"/>
      <c r="DSZ22" s="209"/>
      <c r="DTA22" s="209"/>
      <c r="DTB22" s="209"/>
      <c r="DTC22" s="209"/>
      <c r="DTD22" s="209"/>
      <c r="DTE22" s="209"/>
      <c r="DTF22" s="209"/>
      <c r="DTG22" s="209"/>
      <c r="DTH22" s="209"/>
      <c r="DTI22" s="209"/>
      <c r="DTJ22" s="209"/>
      <c r="DTK22" s="209"/>
      <c r="DTL22" s="209"/>
      <c r="DTM22" s="209"/>
      <c r="DTN22" s="209"/>
      <c r="DTO22" s="209"/>
      <c r="DTP22" s="209"/>
      <c r="DTQ22" s="209"/>
      <c r="DTR22" s="209"/>
      <c r="DTS22" s="209"/>
      <c r="DTT22" s="209"/>
      <c r="DTU22" s="209"/>
      <c r="DTV22" s="209"/>
      <c r="DTW22" s="209"/>
      <c r="DTX22" s="209"/>
      <c r="DTY22" s="209"/>
      <c r="DTZ22" s="209"/>
      <c r="DUA22" s="209"/>
      <c r="DUB22" s="209"/>
      <c r="DUC22" s="209"/>
      <c r="DUD22" s="209"/>
      <c r="DUE22" s="209"/>
      <c r="DUF22" s="209"/>
      <c r="DUG22" s="209"/>
      <c r="DUH22" s="209"/>
      <c r="DUI22" s="209"/>
      <c r="DUJ22" s="209"/>
      <c r="DUK22" s="209"/>
      <c r="DUL22" s="209"/>
      <c r="DUM22" s="209"/>
      <c r="DUN22" s="209"/>
      <c r="DUO22" s="209"/>
      <c r="DUP22" s="209"/>
      <c r="DUQ22" s="209"/>
      <c r="DUR22" s="209"/>
      <c r="DUS22" s="209"/>
      <c r="DUT22" s="209"/>
      <c r="DUU22" s="209"/>
      <c r="DUV22" s="209"/>
      <c r="DUW22" s="209"/>
      <c r="DUX22" s="209"/>
      <c r="DUY22" s="209"/>
      <c r="DUZ22" s="209"/>
      <c r="DVA22" s="209"/>
      <c r="DVB22" s="209"/>
      <c r="DVC22" s="209"/>
      <c r="DVD22" s="209"/>
      <c r="DVE22" s="209"/>
      <c r="DVF22" s="209"/>
      <c r="DVG22" s="209"/>
      <c r="DVH22" s="209"/>
      <c r="DVI22" s="209"/>
      <c r="DVJ22" s="209"/>
      <c r="DVK22" s="209"/>
      <c r="DVL22" s="209"/>
      <c r="DVM22" s="209"/>
      <c r="DVN22" s="209"/>
      <c r="DVO22" s="209"/>
      <c r="DVP22" s="209"/>
      <c r="DVQ22" s="209"/>
      <c r="DVR22" s="209"/>
      <c r="DVS22" s="209"/>
      <c r="DVT22" s="209"/>
      <c r="DVU22" s="209"/>
      <c r="DVV22" s="209"/>
      <c r="DVW22" s="209"/>
      <c r="DVX22" s="209"/>
      <c r="DVY22" s="209"/>
      <c r="DVZ22" s="209"/>
      <c r="DWA22" s="209"/>
      <c r="DWB22" s="209"/>
      <c r="DWC22" s="209"/>
      <c r="DWD22" s="209"/>
      <c r="DWE22" s="209"/>
      <c r="DWF22" s="209"/>
      <c r="DWG22" s="209"/>
      <c r="DWH22" s="209"/>
      <c r="DWI22" s="209"/>
      <c r="DWJ22" s="209"/>
      <c r="DWK22" s="209"/>
      <c r="DWL22" s="209"/>
      <c r="DWM22" s="209"/>
      <c r="DWN22" s="209"/>
      <c r="DWO22" s="209"/>
      <c r="DWP22" s="209"/>
      <c r="DWQ22" s="209"/>
      <c r="DWR22" s="209"/>
      <c r="DWS22" s="209"/>
      <c r="DWT22" s="209"/>
      <c r="DWU22" s="209"/>
      <c r="DWV22" s="209"/>
      <c r="DWW22" s="209"/>
      <c r="DWX22" s="209"/>
      <c r="DWY22" s="209"/>
      <c r="DWZ22" s="209"/>
      <c r="DXA22" s="209"/>
      <c r="DXB22" s="209"/>
      <c r="DXC22" s="209"/>
      <c r="DXD22" s="209"/>
      <c r="DXE22" s="209"/>
      <c r="DXF22" s="209"/>
      <c r="DXG22" s="209"/>
      <c r="DXH22" s="209"/>
      <c r="DXI22" s="209"/>
      <c r="DXJ22" s="209"/>
      <c r="DXK22" s="209"/>
      <c r="DXL22" s="209"/>
      <c r="DXM22" s="209"/>
      <c r="DXN22" s="209"/>
      <c r="DXO22" s="209"/>
      <c r="DXP22" s="209"/>
      <c r="DXQ22" s="209"/>
      <c r="DXR22" s="209"/>
      <c r="DXS22" s="209"/>
      <c r="DXT22" s="209"/>
      <c r="DXU22" s="209"/>
      <c r="DXV22" s="209"/>
      <c r="DXW22" s="209"/>
      <c r="DXX22" s="209"/>
      <c r="DXY22" s="209"/>
      <c r="DXZ22" s="209"/>
      <c r="DYA22" s="209"/>
      <c r="DYB22" s="209"/>
      <c r="DYC22" s="209"/>
      <c r="DYD22" s="209"/>
      <c r="DYE22" s="209"/>
      <c r="DYF22" s="209"/>
      <c r="DYG22" s="209"/>
      <c r="DYH22" s="209"/>
      <c r="DYI22" s="209"/>
      <c r="DYJ22" s="209"/>
      <c r="DYK22" s="209"/>
      <c r="DYL22" s="209"/>
      <c r="DYM22" s="209"/>
      <c r="DYN22" s="209"/>
      <c r="DYO22" s="209"/>
      <c r="DYP22" s="209"/>
      <c r="DYQ22" s="209"/>
      <c r="DYR22" s="209"/>
      <c r="DYS22" s="209"/>
      <c r="DYT22" s="209"/>
      <c r="DYU22" s="209"/>
      <c r="DYV22" s="209"/>
      <c r="DYW22" s="209"/>
      <c r="DYX22" s="209"/>
      <c r="DYY22" s="209"/>
      <c r="DYZ22" s="209"/>
      <c r="DZA22" s="209"/>
      <c r="DZB22" s="209"/>
      <c r="DZC22" s="209"/>
      <c r="DZD22" s="209"/>
      <c r="DZE22" s="209"/>
      <c r="DZF22" s="209"/>
      <c r="DZG22" s="209"/>
      <c r="DZH22" s="209"/>
      <c r="DZI22" s="209"/>
      <c r="DZJ22" s="209"/>
      <c r="DZK22" s="209"/>
      <c r="DZL22" s="209"/>
      <c r="DZM22" s="209"/>
      <c r="DZN22" s="209"/>
      <c r="DZO22" s="209"/>
      <c r="DZP22" s="209"/>
      <c r="DZQ22" s="209"/>
      <c r="DZR22" s="209"/>
      <c r="DZS22" s="209"/>
      <c r="DZT22" s="209"/>
      <c r="DZU22" s="209"/>
      <c r="DZV22" s="209"/>
      <c r="DZW22" s="209"/>
      <c r="DZX22" s="209"/>
      <c r="DZY22" s="209"/>
      <c r="DZZ22" s="209"/>
      <c r="EAA22" s="209"/>
      <c r="EAB22" s="209"/>
      <c r="EAC22" s="209"/>
      <c r="EAD22" s="209"/>
      <c r="EAE22" s="209"/>
      <c r="EAF22" s="209"/>
      <c r="EAG22" s="209"/>
      <c r="EAH22" s="209"/>
      <c r="EAI22" s="209"/>
      <c r="EAJ22" s="209"/>
      <c r="EAK22" s="209"/>
      <c r="EAL22" s="209"/>
      <c r="EAM22" s="209"/>
      <c r="EAN22" s="209"/>
      <c r="EAO22" s="209"/>
      <c r="EAP22" s="209"/>
      <c r="EAQ22" s="209"/>
      <c r="EAR22" s="209"/>
      <c r="EAS22" s="209"/>
      <c r="EAT22" s="209"/>
      <c r="EAU22" s="209"/>
      <c r="EAV22" s="209"/>
      <c r="EAW22" s="209"/>
      <c r="EAX22" s="209"/>
      <c r="EAY22" s="209"/>
      <c r="EAZ22" s="209"/>
      <c r="EBA22" s="209"/>
      <c r="EBB22" s="209"/>
      <c r="EBC22" s="209"/>
      <c r="EBD22" s="209"/>
      <c r="EBE22" s="209"/>
      <c r="EBF22" s="209"/>
      <c r="EBG22" s="209"/>
      <c r="EBH22" s="209"/>
      <c r="EBI22" s="209"/>
      <c r="EBJ22" s="209"/>
      <c r="EBK22" s="209"/>
      <c r="EBL22" s="209"/>
      <c r="EBM22" s="209"/>
      <c r="EBN22" s="209"/>
      <c r="EBO22" s="209"/>
      <c r="EBP22" s="209"/>
      <c r="EBQ22" s="209"/>
      <c r="EBR22" s="209"/>
      <c r="EBS22" s="209"/>
      <c r="EBT22" s="209"/>
      <c r="EBU22" s="209"/>
      <c r="EBV22" s="209"/>
      <c r="EBW22" s="209"/>
      <c r="EBX22" s="209"/>
      <c r="EBY22" s="209"/>
      <c r="EBZ22" s="209"/>
      <c r="ECA22" s="209"/>
      <c r="ECB22" s="209"/>
      <c r="ECC22" s="209"/>
      <c r="ECD22" s="209"/>
      <c r="ECE22" s="209"/>
      <c r="ECF22" s="209"/>
      <c r="ECG22" s="209"/>
      <c r="ECH22" s="209"/>
      <c r="ECI22" s="209"/>
      <c r="ECJ22" s="209"/>
      <c r="ECK22" s="209"/>
      <c r="ECL22" s="209"/>
      <c r="ECM22" s="209"/>
      <c r="ECN22" s="209"/>
      <c r="ECO22" s="209"/>
      <c r="ECP22" s="209"/>
      <c r="ECQ22" s="209"/>
      <c r="ECR22" s="209"/>
      <c r="ECS22" s="209"/>
      <c r="ECT22" s="209"/>
      <c r="ECU22" s="209"/>
      <c r="ECV22" s="209"/>
      <c r="ECW22" s="209"/>
      <c r="ECX22" s="209"/>
      <c r="ECY22" s="209"/>
      <c r="ECZ22" s="209"/>
      <c r="EDA22" s="209"/>
      <c r="EDB22" s="209"/>
      <c r="EDC22" s="209"/>
      <c r="EDD22" s="209"/>
      <c r="EDE22" s="209"/>
      <c r="EDF22" s="209"/>
      <c r="EDG22" s="209"/>
      <c r="EDH22" s="209"/>
      <c r="EDI22" s="209"/>
      <c r="EDJ22" s="209"/>
      <c r="EDK22" s="209"/>
      <c r="EDL22" s="209"/>
      <c r="EDM22" s="209"/>
      <c r="EDN22" s="209"/>
      <c r="EDO22" s="209"/>
      <c r="EDP22" s="209"/>
      <c r="EDQ22" s="209"/>
      <c r="EDR22" s="209"/>
      <c r="EDS22" s="209"/>
      <c r="EDT22" s="209"/>
      <c r="EDU22" s="209"/>
      <c r="EDV22" s="209"/>
      <c r="EDW22" s="209"/>
      <c r="EDX22" s="209"/>
      <c r="EDY22" s="209"/>
      <c r="EDZ22" s="209"/>
      <c r="EEA22" s="209"/>
      <c r="EEB22" s="209"/>
      <c r="EEC22" s="209"/>
      <c r="EED22" s="209"/>
      <c r="EEE22" s="209"/>
      <c r="EEF22" s="209"/>
      <c r="EEG22" s="209"/>
      <c r="EEH22" s="209"/>
      <c r="EEI22" s="209"/>
      <c r="EEJ22" s="209"/>
      <c r="EEK22" s="209"/>
      <c r="EEL22" s="209"/>
      <c r="EEM22" s="209"/>
      <c r="EEN22" s="209"/>
      <c r="EEO22" s="209"/>
      <c r="EEP22" s="209"/>
      <c r="EEQ22" s="209"/>
      <c r="EER22" s="209"/>
      <c r="EES22" s="209"/>
      <c r="EET22" s="209"/>
      <c r="EEU22" s="209"/>
      <c r="EEV22" s="209"/>
      <c r="EEW22" s="209"/>
      <c r="EEX22" s="209"/>
      <c r="EEY22" s="209"/>
      <c r="EEZ22" s="209"/>
      <c r="EFA22" s="209"/>
      <c r="EFB22" s="209"/>
      <c r="EFC22" s="209"/>
      <c r="EFD22" s="209"/>
      <c r="EFE22" s="209"/>
      <c r="EFF22" s="209"/>
      <c r="EFG22" s="209"/>
      <c r="EFH22" s="209"/>
      <c r="EFI22" s="209"/>
      <c r="EFJ22" s="209"/>
      <c r="EFK22" s="209"/>
      <c r="EFL22" s="209"/>
      <c r="EFM22" s="209"/>
      <c r="EFN22" s="209"/>
      <c r="EFO22" s="209"/>
      <c r="EFP22" s="209"/>
      <c r="EFQ22" s="209"/>
      <c r="EFR22" s="209"/>
      <c r="EFS22" s="209"/>
      <c r="EFT22" s="209"/>
      <c r="EFU22" s="209"/>
      <c r="EFV22" s="209"/>
      <c r="EFW22" s="209"/>
      <c r="EFX22" s="209"/>
      <c r="EFY22" s="209"/>
      <c r="EFZ22" s="209"/>
      <c r="EGA22" s="209"/>
      <c r="EGB22" s="209"/>
      <c r="EGC22" s="209"/>
      <c r="EGD22" s="209"/>
      <c r="EGE22" s="209"/>
      <c r="EGF22" s="209"/>
      <c r="EGG22" s="209"/>
      <c r="EGH22" s="209"/>
      <c r="EGI22" s="209"/>
      <c r="EGJ22" s="209"/>
      <c r="EGK22" s="209"/>
      <c r="EGL22" s="209"/>
      <c r="EGM22" s="209"/>
      <c r="EGN22" s="209"/>
      <c r="EGO22" s="209"/>
      <c r="EGP22" s="209"/>
      <c r="EGQ22" s="209"/>
      <c r="EGR22" s="209"/>
      <c r="EGS22" s="209"/>
      <c r="EGT22" s="209"/>
      <c r="EGU22" s="209"/>
      <c r="EGV22" s="209"/>
      <c r="EGW22" s="209"/>
      <c r="EGX22" s="209"/>
      <c r="EGY22" s="209"/>
      <c r="EGZ22" s="209"/>
      <c r="EHA22" s="209"/>
      <c r="EHB22" s="209"/>
      <c r="EHC22" s="209"/>
      <c r="EHD22" s="209"/>
      <c r="EHE22" s="209"/>
      <c r="EHF22" s="209"/>
      <c r="EHG22" s="209"/>
      <c r="EHH22" s="209"/>
      <c r="EHI22" s="209"/>
      <c r="EHJ22" s="209"/>
      <c r="EHK22" s="209"/>
      <c r="EHL22" s="209"/>
      <c r="EHM22" s="209"/>
      <c r="EHN22" s="209"/>
      <c r="EHO22" s="209"/>
      <c r="EHP22" s="209"/>
      <c r="EHQ22" s="209"/>
      <c r="EHR22" s="209"/>
      <c r="EHS22" s="209"/>
      <c r="EHT22" s="209"/>
      <c r="EHU22" s="209"/>
      <c r="EHV22" s="209"/>
      <c r="EHW22" s="209"/>
      <c r="EHX22" s="209"/>
      <c r="EHY22" s="209"/>
      <c r="EHZ22" s="209"/>
      <c r="EIA22" s="209"/>
      <c r="EIB22" s="209"/>
      <c r="EIC22" s="209"/>
      <c r="EID22" s="209"/>
      <c r="EIE22" s="209"/>
      <c r="EIF22" s="209"/>
      <c r="EIG22" s="209"/>
      <c r="EIH22" s="209"/>
      <c r="EII22" s="209"/>
      <c r="EIJ22" s="209"/>
      <c r="EIK22" s="209"/>
      <c r="EIL22" s="209"/>
      <c r="EIM22" s="209"/>
      <c r="EIN22" s="209"/>
      <c r="EIO22" s="209"/>
      <c r="EIP22" s="209"/>
      <c r="EIQ22" s="209"/>
      <c r="EIR22" s="209"/>
      <c r="EIS22" s="209"/>
      <c r="EIT22" s="209"/>
      <c r="EIU22" s="209"/>
      <c r="EIV22" s="209"/>
      <c r="EIW22" s="209"/>
      <c r="EIX22" s="209"/>
      <c r="EIY22" s="209"/>
      <c r="EIZ22" s="209"/>
      <c r="EJA22" s="209"/>
      <c r="EJB22" s="209"/>
      <c r="EJC22" s="209"/>
      <c r="EJD22" s="209"/>
      <c r="EJE22" s="209"/>
      <c r="EJF22" s="209"/>
      <c r="EJG22" s="209"/>
      <c r="EJH22" s="209"/>
      <c r="EJI22" s="209"/>
      <c r="EJJ22" s="209"/>
      <c r="EJK22" s="209"/>
      <c r="EJL22" s="209"/>
      <c r="EJM22" s="209"/>
      <c r="EJN22" s="209"/>
      <c r="EJO22" s="209"/>
      <c r="EJP22" s="209"/>
      <c r="EJQ22" s="209"/>
      <c r="EJR22" s="209"/>
      <c r="EJS22" s="209"/>
      <c r="EJT22" s="209"/>
      <c r="EJU22" s="209"/>
      <c r="EJV22" s="209"/>
      <c r="EJW22" s="209"/>
      <c r="EJX22" s="209"/>
      <c r="EJY22" s="209"/>
      <c r="EJZ22" s="209"/>
      <c r="EKA22" s="209"/>
      <c r="EKB22" s="209"/>
      <c r="EKC22" s="209"/>
      <c r="EKD22" s="209"/>
      <c r="EKE22" s="209"/>
      <c r="EKF22" s="209"/>
      <c r="EKG22" s="209"/>
      <c r="EKH22" s="209"/>
      <c r="EKI22" s="209"/>
      <c r="EKJ22" s="209"/>
      <c r="EKK22" s="209"/>
      <c r="EKL22" s="209"/>
      <c r="EKM22" s="209"/>
      <c r="EKN22" s="209"/>
      <c r="EKO22" s="209"/>
      <c r="EKP22" s="209"/>
      <c r="EKQ22" s="209"/>
      <c r="EKR22" s="209"/>
      <c r="EKS22" s="209"/>
      <c r="EKT22" s="209"/>
      <c r="EKU22" s="209"/>
      <c r="EKV22" s="209"/>
      <c r="EKW22" s="209"/>
      <c r="EKX22" s="209"/>
      <c r="EKY22" s="209"/>
      <c r="EKZ22" s="209"/>
      <c r="ELA22" s="209"/>
      <c r="ELB22" s="209"/>
      <c r="ELC22" s="209"/>
      <c r="ELD22" s="209"/>
      <c r="ELE22" s="209"/>
      <c r="ELF22" s="209"/>
      <c r="ELG22" s="209"/>
      <c r="ELH22" s="209"/>
      <c r="ELI22" s="209"/>
      <c r="ELJ22" s="209"/>
      <c r="ELK22" s="209"/>
      <c r="ELL22" s="209"/>
      <c r="ELM22" s="209"/>
      <c r="ELN22" s="209"/>
      <c r="ELO22" s="209"/>
      <c r="ELP22" s="209"/>
      <c r="ELQ22" s="209"/>
      <c r="ELR22" s="209"/>
      <c r="ELS22" s="209"/>
      <c r="ELT22" s="209"/>
      <c r="ELU22" s="209"/>
      <c r="ELV22" s="209"/>
      <c r="ELW22" s="209"/>
      <c r="ELX22" s="209"/>
      <c r="ELY22" s="209"/>
      <c r="ELZ22" s="209"/>
      <c r="EMA22" s="209"/>
      <c r="EMB22" s="209"/>
      <c r="EMC22" s="209"/>
      <c r="EMD22" s="209"/>
      <c r="EME22" s="209"/>
      <c r="EMF22" s="209"/>
      <c r="EMG22" s="209"/>
      <c r="EMH22" s="209"/>
      <c r="EMI22" s="209"/>
      <c r="EMJ22" s="209"/>
      <c r="EMK22" s="209"/>
      <c r="EML22" s="209"/>
      <c r="EMM22" s="209"/>
      <c r="EMN22" s="209"/>
      <c r="EMO22" s="209"/>
      <c r="EMP22" s="209"/>
      <c r="EMQ22" s="209"/>
      <c r="EMR22" s="209"/>
      <c r="EMS22" s="209"/>
      <c r="EMT22" s="209"/>
      <c r="EMU22" s="209"/>
      <c r="EMV22" s="209"/>
      <c r="EMW22" s="209"/>
      <c r="EMX22" s="209"/>
      <c r="EMY22" s="209"/>
      <c r="EMZ22" s="209"/>
      <c r="ENA22" s="209"/>
      <c r="ENB22" s="209"/>
      <c r="ENC22" s="209"/>
      <c r="END22" s="209"/>
      <c r="ENE22" s="209"/>
      <c r="ENF22" s="209"/>
      <c r="ENG22" s="209"/>
      <c r="ENH22" s="209"/>
      <c r="ENI22" s="209"/>
      <c r="ENJ22" s="209"/>
      <c r="ENK22" s="209"/>
      <c r="ENL22" s="209"/>
      <c r="ENM22" s="209"/>
      <c r="ENN22" s="209"/>
      <c r="ENO22" s="209"/>
      <c r="ENP22" s="209"/>
      <c r="ENQ22" s="209"/>
      <c r="ENR22" s="209"/>
      <c r="ENS22" s="209"/>
      <c r="ENT22" s="209"/>
      <c r="ENU22" s="209"/>
      <c r="ENV22" s="209"/>
      <c r="ENW22" s="209"/>
      <c r="ENX22" s="209"/>
      <c r="ENY22" s="209"/>
      <c r="ENZ22" s="209"/>
      <c r="EOA22" s="209"/>
      <c r="EOB22" s="209"/>
      <c r="EOC22" s="209"/>
      <c r="EOD22" s="209"/>
      <c r="EOE22" s="209"/>
      <c r="EOF22" s="209"/>
      <c r="EOG22" s="209"/>
      <c r="EOH22" s="209"/>
      <c r="EOI22" s="209"/>
      <c r="EOJ22" s="209"/>
      <c r="EOK22" s="209"/>
      <c r="EOL22" s="209"/>
      <c r="EOM22" s="209"/>
      <c r="EON22" s="209"/>
      <c r="EOO22" s="209"/>
      <c r="EOP22" s="209"/>
      <c r="EOQ22" s="209"/>
      <c r="EOR22" s="209"/>
      <c r="EOS22" s="209"/>
      <c r="EOT22" s="209"/>
      <c r="EOU22" s="209"/>
      <c r="EOV22" s="209"/>
      <c r="EOW22" s="209"/>
      <c r="EOX22" s="209"/>
      <c r="EOY22" s="209"/>
      <c r="EOZ22" s="209"/>
      <c r="EPA22" s="209"/>
      <c r="EPB22" s="209"/>
      <c r="EPC22" s="209"/>
      <c r="EPD22" s="209"/>
      <c r="EPE22" s="209"/>
      <c r="EPF22" s="209"/>
      <c r="EPG22" s="209"/>
      <c r="EPH22" s="209"/>
      <c r="EPI22" s="209"/>
      <c r="EPJ22" s="209"/>
      <c r="EPK22" s="209"/>
      <c r="EPL22" s="209"/>
      <c r="EPM22" s="209"/>
      <c r="EPN22" s="209"/>
      <c r="EPO22" s="209"/>
      <c r="EPP22" s="209"/>
      <c r="EPQ22" s="209"/>
      <c r="EPR22" s="209"/>
      <c r="EPS22" s="209"/>
      <c r="EPT22" s="209"/>
      <c r="EPU22" s="209"/>
      <c r="EPV22" s="209"/>
      <c r="EPW22" s="209"/>
      <c r="EPX22" s="209"/>
      <c r="EPY22" s="209"/>
      <c r="EPZ22" s="209"/>
      <c r="EQA22" s="209"/>
      <c r="EQB22" s="209"/>
      <c r="EQC22" s="209"/>
      <c r="EQD22" s="209"/>
      <c r="EQE22" s="209"/>
      <c r="EQF22" s="209"/>
      <c r="EQG22" s="209"/>
      <c r="EQH22" s="209"/>
      <c r="EQI22" s="209"/>
      <c r="EQJ22" s="209"/>
      <c r="EQK22" s="209"/>
      <c r="EQL22" s="209"/>
      <c r="EQM22" s="209"/>
      <c r="EQN22" s="209"/>
      <c r="EQO22" s="209"/>
      <c r="EQP22" s="209"/>
      <c r="EQQ22" s="209"/>
      <c r="EQR22" s="209"/>
      <c r="EQS22" s="209"/>
      <c r="EQT22" s="209"/>
      <c r="EQU22" s="209"/>
      <c r="EQV22" s="209"/>
      <c r="EQW22" s="209"/>
      <c r="EQX22" s="209"/>
      <c r="EQY22" s="209"/>
      <c r="EQZ22" s="209"/>
      <c r="ERA22" s="209"/>
      <c r="ERB22" s="209"/>
      <c r="ERC22" s="209"/>
      <c r="ERD22" s="209"/>
      <c r="ERE22" s="209"/>
      <c r="ERF22" s="209"/>
      <c r="ERG22" s="209"/>
      <c r="ERH22" s="209"/>
      <c r="ERI22" s="209"/>
      <c r="ERJ22" s="209"/>
      <c r="ERK22" s="209"/>
      <c r="ERL22" s="209"/>
      <c r="ERM22" s="209"/>
      <c r="ERN22" s="209"/>
      <c r="ERO22" s="209"/>
      <c r="ERP22" s="209"/>
      <c r="ERQ22" s="209"/>
      <c r="ERR22" s="209"/>
      <c r="ERS22" s="209"/>
      <c r="ERT22" s="209"/>
      <c r="ERU22" s="209"/>
      <c r="ERV22" s="209"/>
      <c r="ERW22" s="209"/>
      <c r="ERX22" s="209"/>
      <c r="ERY22" s="209"/>
      <c r="ERZ22" s="209"/>
      <c r="ESA22" s="209"/>
      <c r="ESB22" s="209"/>
      <c r="ESC22" s="209"/>
      <c r="ESD22" s="209"/>
      <c r="ESE22" s="209"/>
      <c r="ESF22" s="209"/>
      <c r="ESG22" s="209"/>
      <c r="ESH22" s="209"/>
      <c r="ESI22" s="209"/>
      <c r="ESJ22" s="209"/>
      <c r="ESK22" s="209"/>
      <c r="ESL22" s="209"/>
      <c r="ESM22" s="209"/>
      <c r="ESN22" s="209"/>
      <c r="ESO22" s="209"/>
      <c r="ESP22" s="209"/>
      <c r="ESQ22" s="209"/>
      <c r="ESR22" s="209"/>
      <c r="ESS22" s="209"/>
      <c r="EST22" s="209"/>
      <c r="ESU22" s="209"/>
      <c r="ESV22" s="209"/>
      <c r="ESW22" s="209"/>
      <c r="ESX22" s="209"/>
      <c r="ESY22" s="209"/>
      <c r="ESZ22" s="209"/>
      <c r="ETA22" s="209"/>
      <c r="ETB22" s="209"/>
      <c r="ETC22" s="209"/>
      <c r="ETD22" s="209"/>
      <c r="ETE22" s="209"/>
      <c r="ETF22" s="209"/>
      <c r="ETG22" s="209"/>
      <c r="ETH22" s="209"/>
      <c r="ETI22" s="209"/>
      <c r="ETJ22" s="209"/>
      <c r="ETK22" s="209"/>
      <c r="ETL22" s="209"/>
      <c r="ETM22" s="209"/>
      <c r="ETN22" s="209"/>
      <c r="ETO22" s="209"/>
      <c r="ETP22" s="209"/>
      <c r="ETQ22" s="209"/>
      <c r="ETR22" s="209"/>
      <c r="ETS22" s="209"/>
      <c r="ETT22" s="209"/>
      <c r="ETU22" s="209"/>
      <c r="ETV22" s="209"/>
      <c r="ETW22" s="209"/>
      <c r="ETX22" s="209"/>
      <c r="ETY22" s="209"/>
      <c r="ETZ22" s="209"/>
      <c r="EUA22" s="209"/>
      <c r="EUB22" s="209"/>
      <c r="EUC22" s="209"/>
      <c r="EUD22" s="209"/>
      <c r="EUE22" s="209"/>
      <c r="EUF22" s="209"/>
      <c r="EUG22" s="209"/>
      <c r="EUH22" s="209"/>
      <c r="EUI22" s="209"/>
      <c r="EUJ22" s="209"/>
      <c r="EUK22" s="209"/>
      <c r="EUL22" s="209"/>
      <c r="EUM22" s="209"/>
      <c r="EUN22" s="209"/>
      <c r="EUO22" s="209"/>
      <c r="EUP22" s="209"/>
      <c r="EUQ22" s="209"/>
      <c r="EUR22" s="209"/>
      <c r="EUS22" s="209"/>
      <c r="EUT22" s="209"/>
      <c r="EUU22" s="209"/>
      <c r="EUV22" s="209"/>
      <c r="EUW22" s="209"/>
      <c r="EUX22" s="209"/>
      <c r="EUY22" s="209"/>
      <c r="EUZ22" s="209"/>
      <c r="EVA22" s="209"/>
      <c r="EVB22" s="209"/>
      <c r="EVC22" s="209"/>
      <c r="EVD22" s="209"/>
      <c r="EVE22" s="209"/>
      <c r="EVF22" s="209"/>
      <c r="EVG22" s="209"/>
      <c r="EVH22" s="209"/>
      <c r="EVI22" s="209"/>
      <c r="EVJ22" s="209"/>
      <c r="EVK22" s="209"/>
      <c r="EVL22" s="209"/>
      <c r="EVM22" s="209"/>
      <c r="EVN22" s="209"/>
      <c r="EVO22" s="209"/>
      <c r="EVP22" s="209"/>
      <c r="EVQ22" s="209"/>
      <c r="EVR22" s="209"/>
      <c r="EVS22" s="209"/>
      <c r="EVT22" s="209"/>
      <c r="EVU22" s="209"/>
      <c r="EVV22" s="209"/>
      <c r="EVW22" s="209"/>
      <c r="EVX22" s="209"/>
      <c r="EVY22" s="209"/>
      <c r="EVZ22" s="209"/>
      <c r="EWA22" s="209"/>
      <c r="EWB22" s="209"/>
      <c r="EWC22" s="209"/>
      <c r="EWD22" s="209"/>
      <c r="EWE22" s="209"/>
      <c r="EWF22" s="209"/>
      <c r="EWG22" s="209"/>
      <c r="EWH22" s="209"/>
      <c r="EWI22" s="209"/>
      <c r="EWJ22" s="209"/>
      <c r="EWK22" s="209"/>
      <c r="EWL22" s="209"/>
      <c r="EWM22" s="209"/>
      <c r="EWN22" s="209"/>
      <c r="EWO22" s="209"/>
      <c r="EWP22" s="209"/>
      <c r="EWQ22" s="209"/>
      <c r="EWR22" s="209"/>
      <c r="EWS22" s="209"/>
      <c r="EWT22" s="209"/>
      <c r="EWU22" s="209"/>
      <c r="EWV22" s="209"/>
      <c r="EWW22" s="209"/>
      <c r="EWX22" s="209"/>
      <c r="EWY22" s="209"/>
      <c r="EWZ22" s="209"/>
      <c r="EXA22" s="209"/>
      <c r="EXB22" s="209"/>
      <c r="EXC22" s="209"/>
      <c r="EXD22" s="209"/>
      <c r="EXE22" s="209"/>
      <c r="EXF22" s="209"/>
      <c r="EXG22" s="209"/>
      <c r="EXH22" s="209"/>
      <c r="EXI22" s="209"/>
      <c r="EXJ22" s="209"/>
      <c r="EXK22" s="209"/>
      <c r="EXL22" s="209"/>
      <c r="EXM22" s="209"/>
      <c r="EXN22" s="209"/>
      <c r="EXO22" s="209"/>
      <c r="EXP22" s="209"/>
      <c r="EXQ22" s="209"/>
      <c r="EXR22" s="209"/>
      <c r="EXS22" s="209"/>
      <c r="EXT22" s="209"/>
      <c r="EXU22" s="209"/>
      <c r="EXV22" s="209"/>
      <c r="EXW22" s="209"/>
      <c r="EXX22" s="209"/>
      <c r="EXY22" s="209"/>
      <c r="EXZ22" s="209"/>
      <c r="EYA22" s="209"/>
      <c r="EYB22" s="209"/>
      <c r="EYC22" s="209"/>
      <c r="EYD22" s="209"/>
      <c r="EYE22" s="209"/>
      <c r="EYF22" s="209"/>
      <c r="EYG22" s="209"/>
      <c r="EYH22" s="209"/>
      <c r="EYI22" s="209"/>
      <c r="EYJ22" s="209"/>
      <c r="EYK22" s="209"/>
      <c r="EYL22" s="209"/>
      <c r="EYM22" s="209"/>
      <c r="EYN22" s="209"/>
      <c r="EYO22" s="209"/>
      <c r="EYP22" s="209"/>
      <c r="EYQ22" s="209"/>
      <c r="EYR22" s="209"/>
      <c r="EYS22" s="209"/>
      <c r="EYT22" s="209"/>
      <c r="EYU22" s="209"/>
      <c r="EYV22" s="209"/>
      <c r="EYW22" s="209"/>
      <c r="EYX22" s="209"/>
      <c r="EYY22" s="209"/>
      <c r="EYZ22" s="209"/>
      <c r="EZA22" s="209"/>
      <c r="EZB22" s="209"/>
      <c r="EZC22" s="209"/>
      <c r="EZD22" s="209"/>
      <c r="EZE22" s="209"/>
      <c r="EZF22" s="209"/>
      <c r="EZG22" s="209"/>
      <c r="EZH22" s="209"/>
      <c r="EZI22" s="209"/>
      <c r="EZJ22" s="209"/>
      <c r="EZK22" s="209"/>
      <c r="EZL22" s="209"/>
      <c r="EZM22" s="209"/>
      <c r="EZN22" s="209"/>
      <c r="EZO22" s="209"/>
      <c r="EZP22" s="209"/>
      <c r="EZQ22" s="209"/>
      <c r="EZR22" s="209"/>
      <c r="EZS22" s="209"/>
      <c r="EZT22" s="209"/>
      <c r="EZU22" s="209"/>
      <c r="EZV22" s="209"/>
      <c r="EZW22" s="209"/>
      <c r="EZX22" s="209"/>
      <c r="EZY22" s="209"/>
      <c r="EZZ22" s="209"/>
      <c r="FAA22" s="209"/>
      <c r="FAB22" s="209"/>
      <c r="FAC22" s="209"/>
      <c r="FAD22" s="209"/>
      <c r="FAE22" s="209"/>
      <c r="FAF22" s="209"/>
      <c r="FAG22" s="209"/>
      <c r="FAH22" s="209"/>
      <c r="FAI22" s="209"/>
      <c r="FAJ22" s="209"/>
      <c r="FAK22" s="209"/>
      <c r="FAL22" s="209"/>
      <c r="FAM22" s="209"/>
      <c r="FAN22" s="209"/>
      <c r="FAO22" s="209"/>
      <c r="FAP22" s="209"/>
      <c r="FAQ22" s="209"/>
      <c r="FAR22" s="209"/>
      <c r="FAS22" s="209"/>
      <c r="FAT22" s="209"/>
      <c r="FAU22" s="209"/>
      <c r="FAV22" s="209"/>
      <c r="FAW22" s="209"/>
      <c r="FAX22" s="209"/>
      <c r="FAY22" s="209"/>
      <c r="FAZ22" s="209"/>
      <c r="FBA22" s="209"/>
      <c r="FBB22" s="209"/>
      <c r="FBC22" s="209"/>
      <c r="FBD22" s="209"/>
      <c r="FBE22" s="209"/>
      <c r="FBF22" s="209"/>
      <c r="FBG22" s="209"/>
      <c r="FBH22" s="209"/>
      <c r="FBI22" s="209"/>
      <c r="FBJ22" s="209"/>
      <c r="FBK22" s="209"/>
      <c r="FBL22" s="209"/>
      <c r="FBM22" s="209"/>
      <c r="FBN22" s="209"/>
      <c r="FBO22" s="209"/>
      <c r="FBP22" s="209"/>
      <c r="FBQ22" s="209"/>
      <c r="FBR22" s="209"/>
      <c r="FBS22" s="209"/>
      <c r="FBT22" s="209"/>
      <c r="FBU22" s="209"/>
      <c r="FBV22" s="209"/>
      <c r="FBW22" s="209"/>
      <c r="FBX22" s="209"/>
      <c r="FBY22" s="209"/>
      <c r="FBZ22" s="209"/>
      <c r="FCA22" s="209"/>
      <c r="FCB22" s="209"/>
      <c r="FCC22" s="209"/>
      <c r="FCD22" s="209"/>
      <c r="FCE22" s="209"/>
      <c r="FCF22" s="209"/>
      <c r="FCG22" s="209"/>
      <c r="FCH22" s="209"/>
      <c r="FCI22" s="209"/>
      <c r="FCJ22" s="209"/>
      <c r="FCK22" s="209"/>
      <c r="FCL22" s="209"/>
      <c r="FCM22" s="209"/>
      <c r="FCN22" s="209"/>
      <c r="FCO22" s="209"/>
      <c r="FCP22" s="209"/>
      <c r="FCQ22" s="209"/>
      <c r="FCR22" s="209"/>
      <c r="FCS22" s="209"/>
      <c r="FCT22" s="209"/>
      <c r="FCU22" s="209"/>
      <c r="FCV22" s="209"/>
      <c r="FCW22" s="209"/>
      <c r="FCX22" s="209"/>
      <c r="FCY22" s="209"/>
      <c r="FCZ22" s="209"/>
      <c r="FDA22" s="209"/>
      <c r="FDB22" s="209"/>
      <c r="FDC22" s="209"/>
      <c r="FDD22" s="209"/>
      <c r="FDE22" s="209"/>
      <c r="FDF22" s="209"/>
      <c r="FDG22" s="209"/>
      <c r="FDH22" s="209"/>
      <c r="FDI22" s="209"/>
      <c r="FDJ22" s="209"/>
      <c r="FDK22" s="209"/>
      <c r="FDL22" s="209"/>
      <c r="FDM22" s="209"/>
      <c r="FDN22" s="209"/>
      <c r="FDO22" s="209"/>
      <c r="FDP22" s="209"/>
      <c r="FDQ22" s="209"/>
      <c r="FDR22" s="209"/>
      <c r="FDS22" s="209"/>
      <c r="FDT22" s="209"/>
      <c r="FDU22" s="209"/>
      <c r="FDV22" s="209"/>
      <c r="FDW22" s="209"/>
      <c r="FDX22" s="209"/>
      <c r="FDY22" s="209"/>
      <c r="FDZ22" s="209"/>
      <c r="FEA22" s="209"/>
      <c r="FEB22" s="209"/>
      <c r="FEC22" s="209"/>
      <c r="FED22" s="209"/>
      <c r="FEE22" s="209"/>
      <c r="FEF22" s="209"/>
      <c r="FEG22" s="209"/>
      <c r="FEH22" s="209"/>
      <c r="FEI22" s="209"/>
      <c r="FEJ22" s="209"/>
      <c r="FEK22" s="209"/>
      <c r="FEL22" s="209"/>
      <c r="FEM22" s="209"/>
      <c r="FEN22" s="209"/>
      <c r="FEO22" s="209"/>
      <c r="FEP22" s="209"/>
      <c r="FEQ22" s="209"/>
      <c r="FER22" s="209"/>
      <c r="FES22" s="209"/>
      <c r="FET22" s="209"/>
      <c r="FEU22" s="209"/>
      <c r="FEV22" s="209"/>
      <c r="FEW22" s="209"/>
      <c r="FEX22" s="209"/>
      <c r="FEY22" s="209"/>
      <c r="FEZ22" s="209"/>
      <c r="FFA22" s="209"/>
      <c r="FFB22" s="209"/>
      <c r="FFC22" s="209"/>
      <c r="FFD22" s="209"/>
      <c r="FFE22" s="209"/>
      <c r="FFF22" s="209"/>
      <c r="FFG22" s="209"/>
      <c r="FFH22" s="209"/>
      <c r="FFI22" s="209"/>
      <c r="FFJ22" s="209"/>
      <c r="FFK22" s="209"/>
      <c r="FFL22" s="209"/>
      <c r="FFM22" s="209"/>
      <c r="FFN22" s="209"/>
      <c r="FFO22" s="209"/>
      <c r="FFP22" s="209"/>
      <c r="FFQ22" s="209"/>
      <c r="FFR22" s="209"/>
      <c r="FFS22" s="209"/>
      <c r="FFT22" s="209"/>
      <c r="FFU22" s="209"/>
      <c r="FFV22" s="209"/>
      <c r="FFW22" s="209"/>
      <c r="FFX22" s="209"/>
      <c r="FFY22" s="209"/>
      <c r="FFZ22" s="209"/>
      <c r="FGA22" s="209"/>
      <c r="FGB22" s="209"/>
      <c r="FGC22" s="209"/>
      <c r="FGD22" s="209"/>
      <c r="FGE22" s="209"/>
      <c r="FGF22" s="209"/>
      <c r="FGG22" s="209"/>
      <c r="FGH22" s="209"/>
      <c r="FGI22" s="209"/>
      <c r="FGJ22" s="209"/>
      <c r="FGK22" s="209"/>
      <c r="FGL22" s="209"/>
      <c r="FGM22" s="209"/>
      <c r="FGN22" s="209"/>
      <c r="FGO22" s="209"/>
      <c r="FGP22" s="209"/>
      <c r="FGQ22" s="209"/>
      <c r="FGR22" s="209"/>
      <c r="FGS22" s="209"/>
      <c r="FGT22" s="209"/>
      <c r="FGU22" s="209"/>
      <c r="FGV22" s="209"/>
      <c r="FGW22" s="209"/>
      <c r="FGX22" s="209"/>
      <c r="FGY22" s="209"/>
      <c r="FGZ22" s="209"/>
      <c r="FHA22" s="209"/>
      <c r="FHB22" s="209"/>
      <c r="FHC22" s="209"/>
      <c r="FHD22" s="209"/>
      <c r="FHE22" s="209"/>
      <c r="FHF22" s="209"/>
      <c r="FHG22" s="209"/>
      <c r="FHH22" s="209"/>
      <c r="FHI22" s="209"/>
      <c r="FHJ22" s="209"/>
      <c r="FHK22" s="209"/>
      <c r="FHL22" s="209"/>
      <c r="FHM22" s="209"/>
      <c r="FHN22" s="209"/>
      <c r="FHO22" s="209"/>
      <c r="FHP22" s="209"/>
      <c r="FHQ22" s="209"/>
      <c r="FHR22" s="209"/>
      <c r="FHS22" s="209"/>
      <c r="FHT22" s="209"/>
      <c r="FHU22" s="209"/>
      <c r="FHV22" s="209"/>
      <c r="FHW22" s="209"/>
      <c r="FHX22" s="209"/>
      <c r="FHY22" s="209"/>
      <c r="FHZ22" s="209"/>
      <c r="FIA22" s="209"/>
      <c r="FIB22" s="209"/>
      <c r="FIC22" s="209"/>
      <c r="FID22" s="209"/>
      <c r="FIE22" s="209"/>
      <c r="FIF22" s="209"/>
      <c r="FIG22" s="209"/>
      <c r="FIH22" s="209"/>
      <c r="FII22" s="209"/>
      <c r="FIJ22" s="209"/>
      <c r="FIK22" s="209"/>
      <c r="FIL22" s="209"/>
      <c r="FIM22" s="209"/>
      <c r="FIN22" s="209"/>
      <c r="FIO22" s="209"/>
      <c r="FIP22" s="209"/>
      <c r="FIQ22" s="209"/>
      <c r="FIR22" s="209"/>
      <c r="FIS22" s="209"/>
      <c r="FIT22" s="209"/>
      <c r="FIU22" s="209"/>
      <c r="FIV22" s="209"/>
      <c r="FIW22" s="209"/>
      <c r="FIX22" s="209"/>
      <c r="FIY22" s="209"/>
      <c r="FIZ22" s="209"/>
      <c r="FJA22" s="209"/>
      <c r="FJB22" s="209"/>
      <c r="FJC22" s="209"/>
      <c r="FJD22" s="209"/>
      <c r="FJE22" s="209"/>
      <c r="FJF22" s="209"/>
      <c r="FJG22" s="209"/>
      <c r="FJH22" s="209"/>
      <c r="FJI22" s="209"/>
      <c r="FJJ22" s="209"/>
      <c r="FJK22" s="209"/>
      <c r="FJL22" s="209"/>
      <c r="FJM22" s="209"/>
      <c r="FJN22" s="209"/>
      <c r="FJO22" s="209"/>
      <c r="FJP22" s="209"/>
      <c r="FJQ22" s="209"/>
      <c r="FJR22" s="209"/>
      <c r="FJS22" s="209"/>
      <c r="FJT22" s="209"/>
      <c r="FJU22" s="209"/>
      <c r="FJV22" s="209"/>
      <c r="FJW22" s="209"/>
      <c r="FJX22" s="209"/>
      <c r="FJY22" s="209"/>
      <c r="FJZ22" s="209"/>
      <c r="FKA22" s="209"/>
      <c r="FKB22" s="209"/>
      <c r="FKC22" s="209"/>
      <c r="FKD22" s="209"/>
      <c r="FKE22" s="209"/>
      <c r="FKF22" s="209"/>
      <c r="FKG22" s="209"/>
      <c r="FKH22" s="209"/>
      <c r="FKI22" s="209"/>
      <c r="FKJ22" s="209"/>
      <c r="FKK22" s="209"/>
      <c r="FKL22" s="209"/>
      <c r="FKM22" s="209"/>
      <c r="FKN22" s="209"/>
      <c r="FKO22" s="209"/>
      <c r="FKP22" s="209"/>
      <c r="FKQ22" s="209"/>
      <c r="FKR22" s="209"/>
      <c r="FKS22" s="209"/>
      <c r="FKT22" s="209"/>
      <c r="FKU22" s="209"/>
      <c r="FKV22" s="209"/>
      <c r="FKW22" s="209"/>
      <c r="FKX22" s="209"/>
      <c r="FKY22" s="209"/>
      <c r="FKZ22" s="209"/>
      <c r="FLA22" s="209"/>
      <c r="FLB22" s="209"/>
      <c r="FLC22" s="209"/>
      <c r="FLD22" s="209"/>
      <c r="FLE22" s="209"/>
      <c r="FLF22" s="209"/>
      <c r="FLG22" s="209"/>
      <c r="FLH22" s="209"/>
      <c r="FLI22" s="209"/>
      <c r="FLJ22" s="209"/>
      <c r="FLK22" s="209"/>
      <c r="FLL22" s="209"/>
      <c r="FLM22" s="209"/>
      <c r="FLN22" s="209"/>
      <c r="FLO22" s="209"/>
      <c r="FLP22" s="209"/>
      <c r="FLQ22" s="209"/>
      <c r="FLR22" s="209"/>
      <c r="FLS22" s="209"/>
      <c r="FLT22" s="209"/>
      <c r="FLU22" s="209"/>
      <c r="FLV22" s="209"/>
      <c r="FLW22" s="209"/>
      <c r="FLX22" s="209"/>
      <c r="FLY22" s="209"/>
      <c r="FLZ22" s="209"/>
      <c r="FMA22" s="209"/>
      <c r="FMB22" s="209"/>
      <c r="FMC22" s="209"/>
      <c r="FMD22" s="209"/>
      <c r="FME22" s="209"/>
      <c r="FMF22" s="209"/>
      <c r="FMG22" s="209"/>
      <c r="FMH22" s="209"/>
      <c r="FMI22" s="209"/>
      <c r="FMJ22" s="209"/>
      <c r="FMK22" s="209"/>
      <c r="FML22" s="209"/>
      <c r="FMM22" s="209"/>
      <c r="FMN22" s="209"/>
      <c r="FMO22" s="209"/>
      <c r="FMP22" s="209"/>
      <c r="FMQ22" s="209"/>
      <c r="FMR22" s="209"/>
      <c r="FMS22" s="209"/>
      <c r="FMT22" s="209"/>
      <c r="FMU22" s="209"/>
      <c r="FMV22" s="209"/>
      <c r="FMW22" s="209"/>
      <c r="FMX22" s="209"/>
      <c r="FMY22" s="209"/>
      <c r="FMZ22" s="209"/>
      <c r="FNA22" s="209"/>
      <c r="FNB22" s="209"/>
      <c r="FNC22" s="209"/>
      <c r="FND22" s="209"/>
      <c r="FNE22" s="209"/>
      <c r="FNF22" s="209"/>
      <c r="FNG22" s="209"/>
      <c r="FNH22" s="209"/>
      <c r="FNI22" s="209"/>
      <c r="FNJ22" s="209"/>
      <c r="FNK22" s="209"/>
      <c r="FNL22" s="209"/>
      <c r="FNM22" s="209"/>
      <c r="FNN22" s="209"/>
      <c r="FNO22" s="209"/>
      <c r="FNP22" s="209"/>
      <c r="FNQ22" s="209"/>
      <c r="FNR22" s="209"/>
      <c r="FNS22" s="209"/>
      <c r="FNT22" s="209"/>
      <c r="FNU22" s="209"/>
      <c r="FNV22" s="209"/>
      <c r="FNW22" s="209"/>
      <c r="FNX22" s="209"/>
      <c r="FNY22" s="209"/>
      <c r="FNZ22" s="209"/>
      <c r="FOA22" s="209"/>
      <c r="FOB22" s="209"/>
      <c r="FOC22" s="209"/>
      <c r="FOD22" s="209"/>
      <c r="FOE22" s="209"/>
      <c r="FOF22" s="209"/>
      <c r="FOG22" s="209"/>
      <c r="FOH22" s="209"/>
      <c r="FOI22" s="209"/>
      <c r="FOJ22" s="209"/>
      <c r="FOK22" s="209"/>
      <c r="FOL22" s="209"/>
      <c r="FOM22" s="209"/>
      <c r="FON22" s="209"/>
      <c r="FOO22" s="209"/>
      <c r="FOP22" s="209"/>
      <c r="FOQ22" s="209"/>
      <c r="FOR22" s="209"/>
      <c r="FOS22" s="209"/>
      <c r="FOT22" s="209"/>
      <c r="FOU22" s="209"/>
      <c r="FOV22" s="209"/>
      <c r="FOW22" s="209"/>
      <c r="FOX22" s="209"/>
      <c r="FOY22" s="209"/>
      <c r="FOZ22" s="209"/>
      <c r="FPA22" s="209"/>
      <c r="FPB22" s="209"/>
      <c r="FPC22" s="209"/>
      <c r="FPD22" s="209"/>
      <c r="FPE22" s="209"/>
      <c r="FPF22" s="209"/>
      <c r="FPG22" s="209"/>
      <c r="FPH22" s="209"/>
      <c r="FPI22" s="209"/>
      <c r="FPJ22" s="209"/>
      <c r="FPK22" s="209"/>
      <c r="FPL22" s="209"/>
      <c r="FPM22" s="209"/>
      <c r="FPN22" s="209"/>
      <c r="FPO22" s="209"/>
      <c r="FPP22" s="209"/>
      <c r="FPQ22" s="209"/>
      <c r="FPR22" s="209"/>
      <c r="FPS22" s="209"/>
      <c r="FPT22" s="209"/>
      <c r="FPU22" s="209"/>
      <c r="FPV22" s="209"/>
      <c r="FPW22" s="209"/>
      <c r="FPX22" s="209"/>
      <c r="FPY22" s="209"/>
      <c r="FPZ22" s="209"/>
      <c r="FQA22" s="209"/>
      <c r="FQB22" s="209"/>
      <c r="FQC22" s="209"/>
      <c r="FQD22" s="209"/>
      <c r="FQE22" s="209"/>
      <c r="FQF22" s="209"/>
      <c r="FQG22" s="209"/>
      <c r="FQH22" s="209"/>
      <c r="FQI22" s="209"/>
      <c r="FQJ22" s="209"/>
      <c r="FQK22" s="209"/>
      <c r="FQL22" s="209"/>
      <c r="FQM22" s="209"/>
      <c r="FQN22" s="209"/>
      <c r="FQO22" s="209"/>
      <c r="FQP22" s="209"/>
      <c r="FQQ22" s="209"/>
      <c r="FQR22" s="209"/>
      <c r="FQS22" s="209"/>
      <c r="FQT22" s="209"/>
      <c r="FQU22" s="209"/>
      <c r="FQV22" s="209"/>
      <c r="FQW22" s="209"/>
      <c r="FQX22" s="209"/>
      <c r="FQY22" s="209"/>
      <c r="FQZ22" s="209"/>
      <c r="FRA22" s="209"/>
      <c r="FRB22" s="209"/>
      <c r="FRC22" s="209"/>
      <c r="FRD22" s="209"/>
      <c r="FRE22" s="209"/>
      <c r="FRF22" s="209"/>
      <c r="FRG22" s="209"/>
      <c r="FRH22" s="209"/>
      <c r="FRI22" s="209"/>
      <c r="FRJ22" s="209"/>
      <c r="FRK22" s="209"/>
      <c r="FRL22" s="209"/>
      <c r="FRM22" s="209"/>
      <c r="FRN22" s="209"/>
      <c r="FRO22" s="209"/>
      <c r="FRP22" s="209"/>
      <c r="FRQ22" s="209"/>
      <c r="FRR22" s="209"/>
      <c r="FRS22" s="209"/>
      <c r="FRT22" s="209"/>
      <c r="FRU22" s="209"/>
      <c r="FRV22" s="209"/>
      <c r="FRW22" s="209"/>
      <c r="FRX22" s="209"/>
      <c r="FRY22" s="209"/>
      <c r="FRZ22" s="209"/>
      <c r="FSA22" s="209"/>
      <c r="FSB22" s="209"/>
      <c r="FSC22" s="209"/>
      <c r="FSD22" s="209"/>
      <c r="FSE22" s="209"/>
      <c r="FSF22" s="209"/>
      <c r="FSG22" s="209"/>
      <c r="FSH22" s="209"/>
      <c r="FSI22" s="209"/>
      <c r="FSJ22" s="209"/>
      <c r="FSK22" s="209"/>
      <c r="FSL22" s="209"/>
      <c r="FSM22" s="209"/>
      <c r="FSN22" s="209"/>
      <c r="FSO22" s="209"/>
      <c r="FSP22" s="209"/>
      <c r="FSQ22" s="209"/>
      <c r="FSR22" s="209"/>
      <c r="FSS22" s="209"/>
      <c r="FST22" s="209"/>
      <c r="FSU22" s="209"/>
      <c r="FSV22" s="209"/>
      <c r="FSW22" s="209"/>
      <c r="FSX22" s="209"/>
      <c r="FSY22" s="209"/>
      <c r="FSZ22" s="209"/>
      <c r="FTA22" s="209"/>
      <c r="FTB22" s="209"/>
      <c r="FTC22" s="209"/>
      <c r="FTD22" s="209"/>
      <c r="FTE22" s="209"/>
      <c r="FTF22" s="209"/>
      <c r="FTG22" s="209"/>
      <c r="FTH22" s="209"/>
      <c r="FTI22" s="209"/>
      <c r="FTJ22" s="209"/>
      <c r="FTK22" s="209"/>
      <c r="FTL22" s="209"/>
      <c r="FTM22" s="209"/>
      <c r="FTN22" s="209"/>
      <c r="FTO22" s="209"/>
      <c r="FTP22" s="209"/>
      <c r="FTQ22" s="209"/>
      <c r="FTR22" s="209"/>
      <c r="FTS22" s="209"/>
      <c r="FTT22" s="209"/>
      <c r="FTU22" s="209"/>
      <c r="FTV22" s="209"/>
      <c r="FTW22" s="209"/>
      <c r="FTX22" s="209"/>
      <c r="FTY22" s="209"/>
      <c r="FTZ22" s="209"/>
      <c r="FUA22" s="209"/>
      <c r="FUB22" s="209"/>
      <c r="FUC22" s="209"/>
      <c r="FUD22" s="209"/>
      <c r="FUE22" s="209"/>
      <c r="FUF22" s="209"/>
      <c r="FUG22" s="209"/>
      <c r="FUH22" s="209"/>
      <c r="FUI22" s="209"/>
      <c r="FUJ22" s="209"/>
      <c r="FUK22" s="209"/>
      <c r="FUL22" s="209"/>
      <c r="FUM22" s="209"/>
      <c r="FUN22" s="209"/>
      <c r="FUO22" s="209"/>
      <c r="FUP22" s="209"/>
      <c r="FUQ22" s="209"/>
      <c r="FUR22" s="209"/>
      <c r="FUS22" s="209"/>
      <c r="FUT22" s="209"/>
      <c r="FUU22" s="209"/>
      <c r="FUV22" s="209"/>
      <c r="FUW22" s="209"/>
      <c r="FUX22" s="209"/>
      <c r="FUY22" s="209"/>
      <c r="FUZ22" s="209"/>
      <c r="FVA22" s="209"/>
      <c r="FVB22" s="209"/>
      <c r="FVC22" s="209"/>
      <c r="FVD22" s="209"/>
      <c r="FVE22" s="209"/>
      <c r="FVF22" s="209"/>
      <c r="FVG22" s="209"/>
      <c r="FVH22" s="209"/>
      <c r="FVI22" s="209"/>
      <c r="FVJ22" s="209"/>
      <c r="FVK22" s="209"/>
      <c r="FVL22" s="209"/>
      <c r="FVM22" s="209"/>
      <c r="FVN22" s="209"/>
      <c r="FVO22" s="209"/>
      <c r="FVP22" s="209"/>
      <c r="FVQ22" s="209"/>
      <c r="FVR22" s="209"/>
      <c r="FVS22" s="209"/>
      <c r="FVT22" s="209"/>
      <c r="FVU22" s="209"/>
      <c r="FVV22" s="209"/>
      <c r="FVW22" s="209"/>
      <c r="FVX22" s="209"/>
      <c r="FVY22" s="209"/>
      <c r="FVZ22" s="209"/>
      <c r="FWA22" s="209"/>
      <c r="FWB22" s="209"/>
      <c r="FWC22" s="209"/>
      <c r="FWD22" s="209"/>
      <c r="FWE22" s="209"/>
      <c r="FWF22" s="209"/>
      <c r="FWG22" s="209"/>
      <c r="FWH22" s="209"/>
      <c r="FWI22" s="209"/>
      <c r="FWJ22" s="209"/>
      <c r="FWK22" s="209"/>
      <c r="FWL22" s="209"/>
      <c r="FWM22" s="209"/>
      <c r="FWN22" s="209"/>
      <c r="FWO22" s="209"/>
      <c r="FWP22" s="209"/>
      <c r="FWQ22" s="209"/>
      <c r="FWR22" s="209"/>
      <c r="FWS22" s="209"/>
      <c r="FWT22" s="209"/>
      <c r="FWU22" s="209"/>
      <c r="FWV22" s="209"/>
      <c r="FWW22" s="209"/>
      <c r="FWX22" s="209"/>
      <c r="FWY22" s="209"/>
      <c r="FWZ22" s="209"/>
      <c r="FXA22" s="209"/>
      <c r="FXB22" s="209"/>
      <c r="FXC22" s="209"/>
      <c r="FXD22" s="209"/>
      <c r="FXE22" s="209"/>
      <c r="FXF22" s="209"/>
      <c r="FXG22" s="209"/>
      <c r="FXH22" s="209"/>
      <c r="FXI22" s="209"/>
      <c r="FXJ22" s="209"/>
      <c r="FXK22" s="209"/>
      <c r="FXL22" s="209"/>
      <c r="FXM22" s="209"/>
      <c r="FXN22" s="209"/>
      <c r="FXO22" s="209"/>
      <c r="FXP22" s="209"/>
      <c r="FXQ22" s="209"/>
      <c r="FXR22" s="209"/>
      <c r="FXS22" s="209"/>
      <c r="FXT22" s="209"/>
      <c r="FXU22" s="209"/>
      <c r="FXV22" s="209"/>
      <c r="FXW22" s="209"/>
      <c r="FXX22" s="209"/>
      <c r="FXY22" s="209"/>
      <c r="FXZ22" s="209"/>
      <c r="FYA22" s="209"/>
      <c r="FYB22" s="209"/>
      <c r="FYC22" s="209"/>
      <c r="FYD22" s="209"/>
      <c r="FYE22" s="209"/>
      <c r="FYF22" s="209"/>
      <c r="FYG22" s="209"/>
      <c r="FYH22" s="209"/>
      <c r="FYI22" s="209"/>
      <c r="FYJ22" s="209"/>
      <c r="FYK22" s="209"/>
      <c r="FYL22" s="209"/>
      <c r="FYM22" s="209"/>
      <c r="FYN22" s="209"/>
      <c r="FYO22" s="209"/>
      <c r="FYP22" s="209"/>
      <c r="FYQ22" s="209"/>
      <c r="FYR22" s="209"/>
      <c r="FYS22" s="209"/>
      <c r="FYT22" s="209"/>
      <c r="FYU22" s="209"/>
      <c r="FYV22" s="209"/>
      <c r="FYW22" s="209"/>
      <c r="FYX22" s="209"/>
      <c r="FYY22" s="209"/>
      <c r="FYZ22" s="209"/>
      <c r="FZA22" s="209"/>
      <c r="FZB22" s="209"/>
      <c r="FZC22" s="209"/>
      <c r="FZD22" s="209"/>
      <c r="FZE22" s="209"/>
      <c r="FZF22" s="209"/>
      <c r="FZG22" s="209"/>
      <c r="FZH22" s="209"/>
      <c r="FZI22" s="209"/>
      <c r="FZJ22" s="209"/>
      <c r="FZK22" s="209"/>
      <c r="FZL22" s="209"/>
      <c r="FZM22" s="209"/>
      <c r="FZN22" s="209"/>
      <c r="FZO22" s="209"/>
      <c r="FZP22" s="209"/>
      <c r="FZQ22" s="209"/>
      <c r="FZR22" s="209"/>
      <c r="FZS22" s="209"/>
      <c r="FZT22" s="209"/>
      <c r="FZU22" s="209"/>
      <c r="FZV22" s="209"/>
      <c r="FZW22" s="209"/>
      <c r="FZX22" s="209"/>
      <c r="FZY22" s="209"/>
      <c r="FZZ22" s="209"/>
      <c r="GAA22" s="209"/>
      <c r="GAB22" s="209"/>
      <c r="GAC22" s="209"/>
      <c r="GAD22" s="209"/>
      <c r="GAE22" s="209"/>
      <c r="GAF22" s="209"/>
      <c r="GAG22" s="209"/>
      <c r="GAH22" s="209"/>
      <c r="GAI22" s="209"/>
      <c r="GAJ22" s="209"/>
      <c r="GAK22" s="209"/>
      <c r="GAL22" s="209"/>
      <c r="GAM22" s="209"/>
      <c r="GAN22" s="209"/>
      <c r="GAO22" s="209"/>
      <c r="GAP22" s="209"/>
      <c r="GAQ22" s="209"/>
      <c r="GAR22" s="209"/>
      <c r="GAS22" s="209"/>
      <c r="GAT22" s="209"/>
      <c r="GAU22" s="209"/>
      <c r="GAV22" s="209"/>
      <c r="GAW22" s="209"/>
      <c r="GAX22" s="209"/>
      <c r="GAY22" s="209"/>
      <c r="GAZ22" s="209"/>
      <c r="GBA22" s="209"/>
      <c r="GBB22" s="209"/>
      <c r="GBC22" s="209"/>
      <c r="GBD22" s="209"/>
      <c r="GBE22" s="209"/>
      <c r="GBF22" s="209"/>
      <c r="GBG22" s="209"/>
      <c r="GBH22" s="209"/>
      <c r="GBI22" s="209"/>
      <c r="GBJ22" s="209"/>
      <c r="GBK22" s="209"/>
      <c r="GBL22" s="209"/>
      <c r="GBM22" s="209"/>
      <c r="GBN22" s="209"/>
      <c r="GBO22" s="209"/>
      <c r="GBP22" s="209"/>
      <c r="GBQ22" s="209"/>
      <c r="GBR22" s="209"/>
      <c r="GBS22" s="209"/>
      <c r="GBT22" s="209"/>
      <c r="GBU22" s="209"/>
      <c r="GBV22" s="209"/>
      <c r="GBW22" s="209"/>
      <c r="GBX22" s="209"/>
      <c r="GBY22" s="209"/>
      <c r="GBZ22" s="209"/>
      <c r="GCA22" s="209"/>
      <c r="GCB22" s="209"/>
      <c r="GCC22" s="209"/>
      <c r="GCD22" s="209"/>
      <c r="GCE22" s="209"/>
      <c r="GCF22" s="209"/>
      <c r="GCG22" s="209"/>
      <c r="GCH22" s="209"/>
      <c r="GCI22" s="209"/>
      <c r="GCJ22" s="209"/>
      <c r="GCK22" s="209"/>
      <c r="GCL22" s="209"/>
      <c r="GCM22" s="209"/>
      <c r="GCN22" s="209"/>
      <c r="GCO22" s="209"/>
      <c r="GCP22" s="209"/>
      <c r="GCQ22" s="209"/>
      <c r="GCR22" s="209"/>
      <c r="GCS22" s="209"/>
      <c r="GCT22" s="209"/>
      <c r="GCU22" s="209"/>
      <c r="GCV22" s="209"/>
      <c r="GCW22" s="209"/>
      <c r="GCX22" s="209"/>
      <c r="GCY22" s="209"/>
      <c r="GCZ22" s="209"/>
      <c r="GDA22" s="209"/>
      <c r="GDB22" s="209"/>
      <c r="GDC22" s="209"/>
      <c r="GDD22" s="209"/>
      <c r="GDE22" s="209"/>
      <c r="GDF22" s="209"/>
      <c r="GDG22" s="209"/>
      <c r="GDH22" s="209"/>
      <c r="GDI22" s="209"/>
      <c r="GDJ22" s="209"/>
      <c r="GDK22" s="209"/>
      <c r="GDL22" s="209"/>
      <c r="GDM22" s="209"/>
      <c r="GDN22" s="209"/>
      <c r="GDO22" s="209"/>
      <c r="GDP22" s="209"/>
      <c r="GDQ22" s="209"/>
      <c r="GDR22" s="209"/>
      <c r="GDS22" s="209"/>
      <c r="GDT22" s="209"/>
      <c r="GDU22" s="209"/>
      <c r="GDV22" s="209"/>
      <c r="GDW22" s="209"/>
      <c r="GDX22" s="209"/>
      <c r="GDY22" s="209"/>
      <c r="GDZ22" s="209"/>
      <c r="GEA22" s="209"/>
      <c r="GEB22" s="209"/>
      <c r="GEC22" s="209"/>
      <c r="GED22" s="209"/>
      <c r="GEE22" s="209"/>
      <c r="GEF22" s="209"/>
      <c r="GEG22" s="209"/>
      <c r="GEH22" s="209"/>
      <c r="GEI22" s="209"/>
      <c r="GEJ22" s="209"/>
      <c r="GEK22" s="209"/>
      <c r="GEL22" s="209"/>
      <c r="GEM22" s="209"/>
      <c r="GEN22" s="209"/>
      <c r="GEO22" s="209"/>
      <c r="GEP22" s="209"/>
      <c r="GEQ22" s="209"/>
      <c r="GER22" s="209"/>
      <c r="GES22" s="209"/>
      <c r="GET22" s="209"/>
      <c r="GEU22" s="209"/>
      <c r="GEV22" s="209"/>
      <c r="GEW22" s="209"/>
      <c r="GEX22" s="209"/>
      <c r="GEY22" s="209"/>
      <c r="GEZ22" s="209"/>
      <c r="GFA22" s="209"/>
      <c r="GFB22" s="209"/>
      <c r="GFC22" s="209"/>
      <c r="GFD22" s="209"/>
      <c r="GFE22" s="209"/>
      <c r="GFF22" s="209"/>
      <c r="GFG22" s="209"/>
      <c r="GFH22" s="209"/>
      <c r="GFI22" s="209"/>
      <c r="GFJ22" s="209"/>
      <c r="GFK22" s="209"/>
      <c r="GFL22" s="209"/>
      <c r="GFM22" s="209"/>
      <c r="GFN22" s="209"/>
      <c r="GFO22" s="209"/>
      <c r="GFP22" s="209"/>
      <c r="GFQ22" s="209"/>
      <c r="GFR22" s="209"/>
      <c r="GFS22" s="209"/>
      <c r="GFT22" s="209"/>
      <c r="GFU22" s="209"/>
      <c r="GFV22" s="209"/>
      <c r="GFW22" s="209"/>
      <c r="GFX22" s="209"/>
      <c r="GFY22" s="209"/>
      <c r="GFZ22" s="209"/>
      <c r="GGA22" s="209"/>
      <c r="GGB22" s="209"/>
      <c r="GGC22" s="209"/>
      <c r="GGD22" s="209"/>
      <c r="GGE22" s="209"/>
      <c r="GGF22" s="209"/>
      <c r="GGG22" s="209"/>
      <c r="GGH22" s="209"/>
      <c r="GGI22" s="209"/>
      <c r="GGJ22" s="209"/>
      <c r="GGK22" s="209"/>
      <c r="GGL22" s="209"/>
      <c r="GGM22" s="209"/>
      <c r="GGN22" s="209"/>
      <c r="GGO22" s="209"/>
      <c r="GGP22" s="209"/>
      <c r="GGQ22" s="209"/>
      <c r="GGR22" s="209"/>
      <c r="GGS22" s="209"/>
      <c r="GGT22" s="209"/>
      <c r="GGU22" s="209"/>
      <c r="GGV22" s="209"/>
      <c r="GGW22" s="209"/>
      <c r="GGX22" s="209"/>
      <c r="GGY22" s="209"/>
      <c r="GGZ22" s="209"/>
      <c r="GHA22" s="209"/>
      <c r="GHB22" s="209"/>
      <c r="GHC22" s="209"/>
      <c r="GHD22" s="209"/>
      <c r="GHE22" s="209"/>
      <c r="GHF22" s="209"/>
      <c r="GHG22" s="209"/>
      <c r="GHH22" s="209"/>
      <c r="GHI22" s="209"/>
      <c r="GHJ22" s="209"/>
      <c r="GHK22" s="209"/>
      <c r="GHL22" s="209"/>
      <c r="GHM22" s="209"/>
      <c r="GHN22" s="209"/>
      <c r="GHO22" s="209"/>
      <c r="GHP22" s="209"/>
      <c r="GHQ22" s="209"/>
      <c r="GHR22" s="209"/>
      <c r="GHS22" s="209"/>
      <c r="GHT22" s="209"/>
      <c r="GHU22" s="209"/>
      <c r="GHV22" s="209"/>
      <c r="GHW22" s="209"/>
      <c r="GHX22" s="209"/>
      <c r="GHY22" s="209"/>
      <c r="GHZ22" s="209"/>
      <c r="GIA22" s="209"/>
      <c r="GIB22" s="209"/>
      <c r="GIC22" s="209"/>
      <c r="GID22" s="209"/>
      <c r="GIE22" s="209"/>
      <c r="GIF22" s="209"/>
      <c r="GIG22" s="209"/>
      <c r="GIH22" s="209"/>
      <c r="GII22" s="209"/>
      <c r="GIJ22" s="209"/>
      <c r="GIK22" s="209"/>
      <c r="GIL22" s="209"/>
      <c r="GIM22" s="209"/>
      <c r="GIN22" s="209"/>
      <c r="GIO22" s="209"/>
      <c r="GIP22" s="209"/>
      <c r="GIQ22" s="209"/>
      <c r="GIR22" s="209"/>
      <c r="GIS22" s="209"/>
      <c r="GIT22" s="209"/>
      <c r="GIU22" s="209"/>
      <c r="GIV22" s="209"/>
      <c r="GIW22" s="209"/>
      <c r="GIX22" s="209"/>
      <c r="GIY22" s="209"/>
      <c r="GIZ22" s="209"/>
      <c r="GJA22" s="209"/>
      <c r="GJB22" s="209"/>
      <c r="GJC22" s="209"/>
      <c r="GJD22" s="209"/>
      <c r="GJE22" s="209"/>
      <c r="GJF22" s="209"/>
      <c r="GJG22" s="209"/>
      <c r="GJH22" s="209"/>
      <c r="GJI22" s="209"/>
      <c r="GJJ22" s="209"/>
      <c r="GJK22" s="209"/>
      <c r="GJL22" s="209"/>
      <c r="GJM22" s="209"/>
      <c r="GJN22" s="209"/>
      <c r="GJO22" s="209"/>
      <c r="GJP22" s="209"/>
      <c r="GJQ22" s="209"/>
      <c r="GJR22" s="209"/>
      <c r="GJS22" s="209"/>
      <c r="GJT22" s="209"/>
      <c r="GJU22" s="209"/>
      <c r="GJV22" s="209"/>
      <c r="GJW22" s="209"/>
      <c r="GJX22" s="209"/>
      <c r="GJY22" s="209"/>
      <c r="GJZ22" s="209"/>
      <c r="GKA22" s="209"/>
      <c r="GKB22" s="209"/>
      <c r="GKC22" s="209"/>
      <c r="GKD22" s="209"/>
      <c r="GKE22" s="209"/>
      <c r="GKF22" s="209"/>
      <c r="GKG22" s="209"/>
      <c r="GKH22" s="209"/>
      <c r="GKI22" s="209"/>
      <c r="GKJ22" s="209"/>
      <c r="GKK22" s="209"/>
      <c r="GKL22" s="209"/>
      <c r="GKM22" s="209"/>
      <c r="GKN22" s="209"/>
      <c r="GKO22" s="209"/>
      <c r="GKP22" s="209"/>
      <c r="GKQ22" s="209"/>
      <c r="GKR22" s="209"/>
      <c r="GKS22" s="209"/>
      <c r="GKT22" s="209"/>
      <c r="GKU22" s="209"/>
      <c r="GKV22" s="209"/>
      <c r="GKW22" s="209"/>
      <c r="GKX22" s="209"/>
      <c r="GKY22" s="209"/>
      <c r="GKZ22" s="209"/>
      <c r="GLA22" s="209"/>
      <c r="GLB22" s="209"/>
      <c r="GLC22" s="209"/>
      <c r="GLD22" s="209"/>
      <c r="GLE22" s="209"/>
      <c r="GLF22" s="209"/>
      <c r="GLG22" s="209"/>
      <c r="GLH22" s="209"/>
      <c r="GLI22" s="209"/>
      <c r="GLJ22" s="209"/>
      <c r="GLK22" s="209"/>
      <c r="GLL22" s="209"/>
      <c r="GLM22" s="209"/>
      <c r="GLN22" s="209"/>
      <c r="GLO22" s="209"/>
      <c r="GLP22" s="209"/>
      <c r="GLQ22" s="209"/>
      <c r="GLR22" s="209"/>
      <c r="GLS22" s="209"/>
      <c r="GLT22" s="209"/>
      <c r="GLU22" s="209"/>
      <c r="GLV22" s="209"/>
      <c r="GLW22" s="209"/>
      <c r="GLX22" s="209"/>
      <c r="GLY22" s="209"/>
      <c r="GLZ22" s="209"/>
      <c r="GMA22" s="209"/>
      <c r="GMB22" s="209"/>
      <c r="GMC22" s="209"/>
      <c r="GMD22" s="209"/>
      <c r="GME22" s="209"/>
      <c r="GMF22" s="209"/>
      <c r="GMG22" s="209"/>
      <c r="GMH22" s="209"/>
      <c r="GMI22" s="209"/>
      <c r="GMJ22" s="209"/>
      <c r="GMK22" s="209"/>
      <c r="GML22" s="209"/>
      <c r="GMM22" s="209"/>
      <c r="GMN22" s="209"/>
      <c r="GMO22" s="209"/>
      <c r="GMP22" s="209"/>
      <c r="GMQ22" s="209"/>
      <c r="GMR22" s="209"/>
      <c r="GMS22" s="209"/>
      <c r="GMT22" s="209"/>
      <c r="GMU22" s="209"/>
      <c r="GMV22" s="209"/>
      <c r="GMW22" s="209"/>
      <c r="GMX22" s="209"/>
      <c r="GMY22" s="209"/>
      <c r="GMZ22" s="209"/>
      <c r="GNA22" s="209"/>
      <c r="GNB22" s="209"/>
      <c r="GNC22" s="209"/>
      <c r="GND22" s="209"/>
      <c r="GNE22" s="209"/>
      <c r="GNF22" s="209"/>
      <c r="GNG22" s="209"/>
      <c r="GNH22" s="209"/>
      <c r="GNI22" s="209"/>
      <c r="GNJ22" s="209"/>
      <c r="GNK22" s="209"/>
      <c r="GNL22" s="209"/>
      <c r="GNM22" s="209"/>
      <c r="GNN22" s="209"/>
      <c r="GNO22" s="209"/>
      <c r="GNP22" s="209"/>
      <c r="GNQ22" s="209"/>
      <c r="GNR22" s="209"/>
      <c r="GNS22" s="209"/>
      <c r="GNT22" s="209"/>
      <c r="GNU22" s="209"/>
      <c r="GNV22" s="209"/>
      <c r="GNW22" s="209"/>
      <c r="GNX22" s="209"/>
      <c r="GNY22" s="209"/>
      <c r="GNZ22" s="209"/>
      <c r="GOA22" s="209"/>
      <c r="GOB22" s="209"/>
      <c r="GOC22" s="209"/>
      <c r="GOD22" s="209"/>
      <c r="GOE22" s="209"/>
      <c r="GOF22" s="209"/>
      <c r="GOG22" s="209"/>
      <c r="GOH22" s="209"/>
      <c r="GOI22" s="209"/>
      <c r="GOJ22" s="209"/>
      <c r="GOK22" s="209"/>
      <c r="GOL22" s="209"/>
      <c r="GOM22" s="209"/>
      <c r="GON22" s="209"/>
      <c r="GOO22" s="209"/>
      <c r="GOP22" s="209"/>
      <c r="GOQ22" s="209"/>
      <c r="GOR22" s="209"/>
      <c r="GOS22" s="209"/>
      <c r="GOT22" s="209"/>
      <c r="GOU22" s="209"/>
      <c r="GOV22" s="209"/>
      <c r="GOW22" s="209"/>
      <c r="GOX22" s="209"/>
      <c r="GOY22" s="209"/>
      <c r="GOZ22" s="209"/>
      <c r="GPA22" s="209"/>
      <c r="GPB22" s="209"/>
      <c r="GPC22" s="209"/>
      <c r="GPD22" s="209"/>
      <c r="GPE22" s="209"/>
      <c r="GPF22" s="209"/>
      <c r="GPG22" s="209"/>
      <c r="GPH22" s="209"/>
      <c r="GPI22" s="209"/>
      <c r="GPJ22" s="209"/>
      <c r="GPK22" s="209"/>
      <c r="GPL22" s="209"/>
      <c r="GPM22" s="209"/>
      <c r="GPN22" s="209"/>
      <c r="GPO22" s="209"/>
      <c r="GPP22" s="209"/>
      <c r="GPQ22" s="209"/>
      <c r="GPR22" s="209"/>
      <c r="GPS22" s="209"/>
      <c r="GPT22" s="209"/>
      <c r="GPU22" s="209"/>
      <c r="GPV22" s="209"/>
      <c r="GPW22" s="209"/>
      <c r="GPX22" s="209"/>
      <c r="GPY22" s="209"/>
      <c r="GPZ22" s="209"/>
      <c r="GQA22" s="209"/>
      <c r="GQB22" s="209"/>
      <c r="GQC22" s="209"/>
      <c r="GQD22" s="209"/>
      <c r="GQE22" s="209"/>
      <c r="GQF22" s="209"/>
      <c r="GQG22" s="209"/>
      <c r="GQH22" s="209"/>
      <c r="GQI22" s="209"/>
      <c r="GQJ22" s="209"/>
      <c r="GQK22" s="209"/>
      <c r="GQL22" s="209"/>
      <c r="GQM22" s="209"/>
      <c r="GQN22" s="209"/>
      <c r="GQO22" s="209"/>
      <c r="GQP22" s="209"/>
      <c r="GQQ22" s="209"/>
      <c r="GQR22" s="209"/>
      <c r="GQS22" s="209"/>
      <c r="GQT22" s="209"/>
      <c r="GQU22" s="209"/>
      <c r="GQV22" s="209"/>
      <c r="GQW22" s="209"/>
      <c r="GQX22" s="209"/>
      <c r="GQY22" s="209"/>
      <c r="GQZ22" s="209"/>
      <c r="GRA22" s="209"/>
      <c r="GRB22" s="209"/>
      <c r="GRC22" s="209"/>
      <c r="GRD22" s="209"/>
      <c r="GRE22" s="209"/>
      <c r="GRF22" s="209"/>
      <c r="GRG22" s="209"/>
      <c r="GRH22" s="209"/>
      <c r="GRI22" s="209"/>
      <c r="GRJ22" s="209"/>
      <c r="GRK22" s="209"/>
      <c r="GRL22" s="209"/>
      <c r="GRM22" s="209"/>
      <c r="GRN22" s="209"/>
      <c r="GRO22" s="209"/>
      <c r="GRP22" s="209"/>
      <c r="GRQ22" s="209"/>
      <c r="GRR22" s="209"/>
      <c r="GRS22" s="209"/>
      <c r="GRT22" s="209"/>
      <c r="GRU22" s="209"/>
      <c r="GRV22" s="209"/>
      <c r="GRW22" s="209"/>
      <c r="GRX22" s="209"/>
      <c r="GRY22" s="209"/>
      <c r="GRZ22" s="209"/>
      <c r="GSA22" s="209"/>
      <c r="GSB22" s="209"/>
      <c r="GSC22" s="209"/>
      <c r="GSD22" s="209"/>
      <c r="GSE22" s="209"/>
      <c r="GSF22" s="209"/>
      <c r="GSG22" s="209"/>
      <c r="GSH22" s="209"/>
      <c r="GSI22" s="209"/>
      <c r="GSJ22" s="209"/>
      <c r="GSK22" s="209"/>
      <c r="GSL22" s="209"/>
      <c r="GSM22" s="209"/>
      <c r="GSN22" s="209"/>
      <c r="GSO22" s="209"/>
      <c r="GSP22" s="209"/>
      <c r="GSQ22" s="209"/>
      <c r="GSR22" s="209"/>
      <c r="GSS22" s="209"/>
      <c r="GST22" s="209"/>
      <c r="GSU22" s="209"/>
      <c r="GSV22" s="209"/>
      <c r="GSW22" s="209"/>
      <c r="GSX22" s="209"/>
      <c r="GSY22" s="209"/>
      <c r="GSZ22" s="209"/>
      <c r="GTA22" s="209"/>
      <c r="GTB22" s="209"/>
      <c r="GTC22" s="209"/>
      <c r="GTD22" s="209"/>
      <c r="GTE22" s="209"/>
      <c r="GTF22" s="209"/>
      <c r="GTG22" s="209"/>
      <c r="GTH22" s="209"/>
      <c r="GTI22" s="209"/>
      <c r="GTJ22" s="209"/>
      <c r="GTK22" s="209"/>
      <c r="GTL22" s="209"/>
      <c r="GTM22" s="209"/>
      <c r="GTN22" s="209"/>
      <c r="GTO22" s="209"/>
      <c r="GTP22" s="209"/>
      <c r="GTQ22" s="209"/>
      <c r="GTR22" s="209"/>
      <c r="GTS22" s="209"/>
      <c r="GTT22" s="209"/>
      <c r="GTU22" s="209"/>
      <c r="GTV22" s="209"/>
      <c r="GTW22" s="209"/>
      <c r="GTX22" s="209"/>
      <c r="GTY22" s="209"/>
      <c r="GTZ22" s="209"/>
      <c r="GUA22" s="209"/>
      <c r="GUB22" s="209"/>
      <c r="GUC22" s="209"/>
      <c r="GUD22" s="209"/>
      <c r="GUE22" s="209"/>
      <c r="GUF22" s="209"/>
      <c r="GUG22" s="209"/>
      <c r="GUH22" s="209"/>
      <c r="GUI22" s="209"/>
      <c r="GUJ22" s="209"/>
      <c r="GUK22" s="209"/>
      <c r="GUL22" s="209"/>
      <c r="GUM22" s="209"/>
      <c r="GUN22" s="209"/>
      <c r="GUO22" s="209"/>
      <c r="GUP22" s="209"/>
      <c r="GUQ22" s="209"/>
      <c r="GUR22" s="209"/>
      <c r="GUS22" s="209"/>
      <c r="GUT22" s="209"/>
      <c r="GUU22" s="209"/>
      <c r="GUV22" s="209"/>
      <c r="GUW22" s="209"/>
      <c r="GUX22" s="209"/>
      <c r="GUY22" s="209"/>
      <c r="GUZ22" s="209"/>
      <c r="GVA22" s="209"/>
      <c r="GVB22" s="209"/>
      <c r="GVC22" s="209"/>
      <c r="GVD22" s="209"/>
      <c r="GVE22" s="209"/>
      <c r="GVF22" s="209"/>
      <c r="GVG22" s="209"/>
      <c r="GVH22" s="209"/>
      <c r="GVI22" s="209"/>
      <c r="GVJ22" s="209"/>
      <c r="GVK22" s="209"/>
      <c r="GVL22" s="209"/>
      <c r="GVM22" s="209"/>
      <c r="GVN22" s="209"/>
      <c r="GVO22" s="209"/>
      <c r="GVP22" s="209"/>
      <c r="GVQ22" s="209"/>
      <c r="GVR22" s="209"/>
      <c r="GVS22" s="209"/>
      <c r="GVT22" s="209"/>
      <c r="GVU22" s="209"/>
      <c r="GVV22" s="209"/>
      <c r="GVW22" s="209"/>
      <c r="GVX22" s="209"/>
      <c r="GVY22" s="209"/>
      <c r="GVZ22" s="209"/>
      <c r="GWA22" s="209"/>
      <c r="GWB22" s="209"/>
      <c r="GWC22" s="209"/>
      <c r="GWD22" s="209"/>
      <c r="GWE22" s="209"/>
      <c r="GWF22" s="209"/>
      <c r="GWG22" s="209"/>
      <c r="GWH22" s="209"/>
      <c r="GWI22" s="209"/>
      <c r="GWJ22" s="209"/>
      <c r="GWK22" s="209"/>
      <c r="GWL22" s="209"/>
      <c r="GWM22" s="209"/>
      <c r="GWN22" s="209"/>
      <c r="GWO22" s="209"/>
      <c r="GWP22" s="209"/>
      <c r="GWQ22" s="209"/>
      <c r="GWR22" s="209"/>
      <c r="GWS22" s="209"/>
      <c r="GWT22" s="209"/>
      <c r="GWU22" s="209"/>
      <c r="GWV22" s="209"/>
      <c r="GWW22" s="209"/>
      <c r="GWX22" s="209"/>
      <c r="GWY22" s="209"/>
      <c r="GWZ22" s="209"/>
      <c r="GXA22" s="209"/>
      <c r="GXB22" s="209"/>
      <c r="GXC22" s="209"/>
      <c r="GXD22" s="209"/>
      <c r="GXE22" s="209"/>
      <c r="GXF22" s="209"/>
      <c r="GXG22" s="209"/>
      <c r="GXH22" s="209"/>
      <c r="GXI22" s="209"/>
      <c r="GXJ22" s="209"/>
      <c r="GXK22" s="209"/>
      <c r="GXL22" s="209"/>
      <c r="GXM22" s="209"/>
      <c r="GXN22" s="209"/>
      <c r="GXO22" s="209"/>
      <c r="GXP22" s="209"/>
      <c r="GXQ22" s="209"/>
      <c r="GXR22" s="209"/>
      <c r="GXS22" s="209"/>
      <c r="GXT22" s="209"/>
      <c r="GXU22" s="209"/>
      <c r="GXV22" s="209"/>
      <c r="GXW22" s="209"/>
      <c r="GXX22" s="209"/>
      <c r="GXY22" s="209"/>
      <c r="GXZ22" s="209"/>
      <c r="GYA22" s="209"/>
      <c r="GYB22" s="209"/>
      <c r="GYC22" s="209"/>
      <c r="GYD22" s="209"/>
      <c r="GYE22" s="209"/>
      <c r="GYF22" s="209"/>
      <c r="GYG22" s="209"/>
      <c r="GYH22" s="209"/>
      <c r="GYI22" s="209"/>
      <c r="GYJ22" s="209"/>
      <c r="GYK22" s="209"/>
      <c r="GYL22" s="209"/>
      <c r="GYM22" s="209"/>
      <c r="GYN22" s="209"/>
      <c r="GYO22" s="209"/>
      <c r="GYP22" s="209"/>
      <c r="GYQ22" s="209"/>
      <c r="GYR22" s="209"/>
      <c r="GYS22" s="209"/>
      <c r="GYT22" s="209"/>
      <c r="GYU22" s="209"/>
      <c r="GYV22" s="209"/>
      <c r="GYW22" s="209"/>
      <c r="GYX22" s="209"/>
      <c r="GYY22" s="209"/>
      <c r="GYZ22" s="209"/>
      <c r="GZA22" s="209"/>
      <c r="GZB22" s="209"/>
      <c r="GZC22" s="209"/>
      <c r="GZD22" s="209"/>
      <c r="GZE22" s="209"/>
      <c r="GZF22" s="209"/>
      <c r="GZG22" s="209"/>
      <c r="GZH22" s="209"/>
      <c r="GZI22" s="209"/>
      <c r="GZJ22" s="209"/>
      <c r="GZK22" s="209"/>
      <c r="GZL22" s="209"/>
      <c r="GZM22" s="209"/>
      <c r="GZN22" s="209"/>
      <c r="GZO22" s="209"/>
      <c r="GZP22" s="209"/>
      <c r="GZQ22" s="209"/>
      <c r="GZR22" s="209"/>
      <c r="GZS22" s="209"/>
      <c r="GZT22" s="209"/>
      <c r="GZU22" s="209"/>
      <c r="GZV22" s="209"/>
      <c r="GZW22" s="209"/>
      <c r="GZX22" s="209"/>
      <c r="GZY22" s="209"/>
      <c r="GZZ22" s="209"/>
      <c r="HAA22" s="209"/>
      <c r="HAB22" s="209"/>
      <c r="HAC22" s="209"/>
      <c r="HAD22" s="209"/>
      <c r="HAE22" s="209"/>
      <c r="HAF22" s="209"/>
      <c r="HAG22" s="209"/>
      <c r="HAH22" s="209"/>
      <c r="HAI22" s="209"/>
      <c r="HAJ22" s="209"/>
      <c r="HAK22" s="209"/>
      <c r="HAL22" s="209"/>
      <c r="HAM22" s="209"/>
      <c r="HAN22" s="209"/>
      <c r="HAO22" s="209"/>
      <c r="HAP22" s="209"/>
      <c r="HAQ22" s="209"/>
      <c r="HAR22" s="209"/>
      <c r="HAS22" s="209"/>
      <c r="HAT22" s="209"/>
      <c r="HAU22" s="209"/>
      <c r="HAV22" s="209"/>
      <c r="HAW22" s="209"/>
      <c r="HAX22" s="209"/>
      <c r="HAY22" s="209"/>
      <c r="HAZ22" s="209"/>
      <c r="HBA22" s="209"/>
      <c r="HBB22" s="209"/>
      <c r="HBC22" s="209"/>
      <c r="HBD22" s="209"/>
      <c r="HBE22" s="209"/>
      <c r="HBF22" s="209"/>
      <c r="HBG22" s="209"/>
      <c r="HBH22" s="209"/>
      <c r="HBI22" s="209"/>
      <c r="HBJ22" s="209"/>
      <c r="HBK22" s="209"/>
      <c r="HBL22" s="209"/>
      <c r="HBM22" s="209"/>
      <c r="HBN22" s="209"/>
      <c r="HBO22" s="209"/>
      <c r="HBP22" s="209"/>
      <c r="HBQ22" s="209"/>
      <c r="HBR22" s="209"/>
      <c r="HBS22" s="209"/>
      <c r="HBT22" s="209"/>
      <c r="HBU22" s="209"/>
      <c r="HBV22" s="209"/>
      <c r="HBW22" s="209"/>
      <c r="HBX22" s="209"/>
      <c r="HBY22" s="209"/>
      <c r="HBZ22" s="209"/>
      <c r="HCA22" s="209"/>
      <c r="HCB22" s="209"/>
      <c r="HCC22" s="209"/>
      <c r="HCD22" s="209"/>
      <c r="HCE22" s="209"/>
      <c r="HCF22" s="209"/>
      <c r="HCG22" s="209"/>
      <c r="HCH22" s="209"/>
      <c r="HCI22" s="209"/>
      <c r="HCJ22" s="209"/>
      <c r="HCK22" s="209"/>
      <c r="HCL22" s="209"/>
      <c r="HCM22" s="209"/>
      <c r="HCN22" s="209"/>
      <c r="HCO22" s="209"/>
      <c r="HCP22" s="209"/>
      <c r="HCQ22" s="209"/>
      <c r="HCR22" s="209"/>
      <c r="HCS22" s="209"/>
      <c r="HCT22" s="209"/>
      <c r="HCU22" s="209"/>
      <c r="HCV22" s="209"/>
      <c r="HCW22" s="209"/>
      <c r="HCX22" s="209"/>
      <c r="HCY22" s="209"/>
      <c r="HCZ22" s="209"/>
      <c r="HDA22" s="209"/>
      <c r="HDB22" s="209"/>
      <c r="HDC22" s="209"/>
      <c r="HDD22" s="209"/>
      <c r="HDE22" s="209"/>
      <c r="HDF22" s="209"/>
      <c r="HDG22" s="209"/>
      <c r="HDH22" s="209"/>
      <c r="HDI22" s="209"/>
      <c r="HDJ22" s="209"/>
      <c r="HDK22" s="209"/>
      <c r="HDL22" s="209"/>
      <c r="HDM22" s="209"/>
      <c r="HDN22" s="209"/>
      <c r="HDO22" s="209"/>
      <c r="HDP22" s="209"/>
      <c r="HDQ22" s="209"/>
      <c r="HDR22" s="209"/>
      <c r="HDS22" s="209"/>
      <c r="HDT22" s="209"/>
      <c r="HDU22" s="209"/>
      <c r="HDV22" s="209"/>
      <c r="HDW22" s="209"/>
      <c r="HDX22" s="209"/>
      <c r="HDY22" s="209"/>
      <c r="HDZ22" s="209"/>
      <c r="HEA22" s="209"/>
      <c r="HEB22" s="209"/>
      <c r="HEC22" s="209"/>
      <c r="HED22" s="209"/>
      <c r="HEE22" s="209"/>
      <c r="HEF22" s="209"/>
      <c r="HEG22" s="209"/>
      <c r="HEH22" s="209"/>
      <c r="HEI22" s="209"/>
      <c r="HEJ22" s="209"/>
      <c r="HEK22" s="209"/>
      <c r="HEL22" s="209"/>
      <c r="HEM22" s="209"/>
      <c r="HEN22" s="209"/>
      <c r="HEO22" s="209"/>
      <c r="HEP22" s="209"/>
      <c r="HEQ22" s="209"/>
      <c r="HER22" s="209"/>
      <c r="HES22" s="209"/>
      <c r="HET22" s="209"/>
      <c r="HEU22" s="209"/>
      <c r="HEV22" s="209"/>
      <c r="HEW22" s="209"/>
      <c r="HEX22" s="209"/>
      <c r="HEY22" s="209"/>
      <c r="HEZ22" s="209"/>
      <c r="HFA22" s="209"/>
      <c r="HFB22" s="209"/>
      <c r="HFC22" s="209"/>
      <c r="HFD22" s="209"/>
      <c r="HFE22" s="209"/>
      <c r="HFF22" s="209"/>
      <c r="HFG22" s="209"/>
      <c r="HFH22" s="209"/>
      <c r="HFI22" s="209"/>
      <c r="HFJ22" s="209"/>
      <c r="HFK22" s="209"/>
      <c r="HFL22" s="209"/>
      <c r="HFM22" s="209"/>
      <c r="HFN22" s="209"/>
      <c r="HFO22" s="209"/>
      <c r="HFP22" s="209"/>
      <c r="HFQ22" s="209"/>
      <c r="HFR22" s="209"/>
      <c r="HFS22" s="209"/>
      <c r="HFT22" s="209"/>
      <c r="HFU22" s="209"/>
      <c r="HFV22" s="209"/>
      <c r="HFW22" s="209"/>
      <c r="HFX22" s="209"/>
      <c r="HFY22" s="209"/>
      <c r="HFZ22" s="209"/>
      <c r="HGA22" s="209"/>
      <c r="HGB22" s="209"/>
      <c r="HGC22" s="209"/>
      <c r="HGD22" s="209"/>
      <c r="HGE22" s="209"/>
      <c r="HGF22" s="209"/>
      <c r="HGG22" s="209"/>
      <c r="HGH22" s="209"/>
      <c r="HGI22" s="209"/>
      <c r="HGJ22" s="209"/>
      <c r="HGK22" s="209"/>
      <c r="HGL22" s="209"/>
      <c r="HGM22" s="209"/>
      <c r="HGN22" s="209"/>
      <c r="HGO22" s="209"/>
      <c r="HGP22" s="209"/>
      <c r="HGQ22" s="209"/>
      <c r="HGR22" s="209"/>
      <c r="HGS22" s="209"/>
      <c r="HGT22" s="209"/>
      <c r="HGU22" s="209"/>
      <c r="HGV22" s="209"/>
      <c r="HGW22" s="209"/>
      <c r="HGX22" s="209"/>
      <c r="HGY22" s="209"/>
      <c r="HGZ22" s="209"/>
      <c r="HHA22" s="209"/>
      <c r="HHB22" s="209"/>
      <c r="HHC22" s="209"/>
      <c r="HHD22" s="209"/>
      <c r="HHE22" s="209"/>
      <c r="HHF22" s="209"/>
      <c r="HHG22" s="209"/>
      <c r="HHH22" s="209"/>
      <c r="HHI22" s="209"/>
      <c r="HHJ22" s="209"/>
      <c r="HHK22" s="209"/>
      <c r="HHL22" s="209"/>
      <c r="HHM22" s="209"/>
      <c r="HHN22" s="209"/>
      <c r="HHO22" s="209"/>
      <c r="HHP22" s="209"/>
      <c r="HHQ22" s="209"/>
      <c r="HHR22" s="209"/>
      <c r="HHS22" s="209"/>
      <c r="HHT22" s="209"/>
      <c r="HHU22" s="209"/>
      <c r="HHV22" s="209"/>
      <c r="HHW22" s="209"/>
      <c r="HHX22" s="209"/>
      <c r="HHY22" s="209"/>
      <c r="HHZ22" s="209"/>
      <c r="HIA22" s="209"/>
      <c r="HIB22" s="209"/>
      <c r="HIC22" s="209"/>
      <c r="HID22" s="209"/>
      <c r="HIE22" s="209"/>
      <c r="HIF22" s="209"/>
      <c r="HIG22" s="209"/>
      <c r="HIH22" s="209"/>
      <c r="HII22" s="209"/>
      <c r="HIJ22" s="209"/>
      <c r="HIK22" s="209"/>
      <c r="HIL22" s="209"/>
      <c r="HIM22" s="209"/>
      <c r="HIN22" s="209"/>
      <c r="HIO22" s="209"/>
      <c r="HIP22" s="209"/>
      <c r="HIQ22" s="209"/>
      <c r="HIR22" s="209"/>
      <c r="HIS22" s="209"/>
      <c r="HIT22" s="209"/>
      <c r="HIU22" s="209"/>
      <c r="HIV22" s="209"/>
      <c r="HIW22" s="209"/>
      <c r="HIX22" s="209"/>
      <c r="HIY22" s="209"/>
      <c r="HIZ22" s="209"/>
      <c r="HJA22" s="209"/>
      <c r="HJB22" s="209"/>
      <c r="HJC22" s="209"/>
      <c r="HJD22" s="209"/>
      <c r="HJE22" s="209"/>
      <c r="HJF22" s="209"/>
      <c r="HJG22" s="209"/>
      <c r="HJH22" s="209"/>
      <c r="HJI22" s="209"/>
      <c r="HJJ22" s="209"/>
      <c r="HJK22" s="209"/>
      <c r="HJL22" s="209"/>
      <c r="HJM22" s="209"/>
      <c r="HJN22" s="209"/>
      <c r="HJO22" s="209"/>
      <c r="HJP22" s="209"/>
      <c r="HJQ22" s="209"/>
      <c r="HJR22" s="209"/>
      <c r="HJS22" s="209"/>
      <c r="HJT22" s="209"/>
      <c r="HJU22" s="209"/>
      <c r="HJV22" s="209"/>
      <c r="HJW22" s="209"/>
      <c r="HJX22" s="209"/>
      <c r="HJY22" s="209"/>
      <c r="HJZ22" s="209"/>
      <c r="HKA22" s="209"/>
      <c r="HKB22" s="209"/>
      <c r="HKC22" s="209"/>
      <c r="HKD22" s="209"/>
      <c r="HKE22" s="209"/>
      <c r="HKF22" s="209"/>
      <c r="HKG22" s="209"/>
      <c r="HKH22" s="209"/>
      <c r="HKI22" s="209"/>
      <c r="HKJ22" s="209"/>
      <c r="HKK22" s="209"/>
      <c r="HKL22" s="209"/>
      <c r="HKM22" s="209"/>
      <c r="HKN22" s="209"/>
      <c r="HKO22" s="209"/>
      <c r="HKP22" s="209"/>
      <c r="HKQ22" s="209"/>
      <c r="HKR22" s="209"/>
      <c r="HKS22" s="209"/>
      <c r="HKT22" s="209"/>
      <c r="HKU22" s="209"/>
      <c r="HKV22" s="209"/>
      <c r="HKW22" s="209"/>
      <c r="HKX22" s="209"/>
      <c r="HKY22" s="209"/>
      <c r="HKZ22" s="209"/>
      <c r="HLA22" s="209"/>
      <c r="HLB22" s="209"/>
      <c r="HLC22" s="209"/>
      <c r="HLD22" s="209"/>
      <c r="HLE22" s="209"/>
      <c r="HLF22" s="209"/>
      <c r="HLG22" s="209"/>
      <c r="HLH22" s="209"/>
      <c r="HLI22" s="209"/>
      <c r="HLJ22" s="209"/>
      <c r="HLK22" s="209"/>
      <c r="HLL22" s="209"/>
      <c r="HLM22" s="209"/>
      <c r="HLN22" s="209"/>
      <c r="HLO22" s="209"/>
      <c r="HLP22" s="209"/>
      <c r="HLQ22" s="209"/>
      <c r="HLR22" s="209"/>
      <c r="HLS22" s="209"/>
      <c r="HLT22" s="209"/>
      <c r="HLU22" s="209"/>
      <c r="HLV22" s="209"/>
      <c r="HLW22" s="209"/>
      <c r="HLX22" s="209"/>
      <c r="HLY22" s="209"/>
      <c r="HLZ22" s="209"/>
      <c r="HMA22" s="209"/>
      <c r="HMB22" s="209"/>
      <c r="HMC22" s="209"/>
      <c r="HMD22" s="209"/>
      <c r="HME22" s="209"/>
      <c r="HMF22" s="209"/>
      <c r="HMG22" s="209"/>
      <c r="HMH22" s="209"/>
      <c r="HMI22" s="209"/>
      <c r="HMJ22" s="209"/>
      <c r="HMK22" s="209"/>
      <c r="HML22" s="209"/>
      <c r="HMM22" s="209"/>
      <c r="HMN22" s="209"/>
      <c r="HMO22" s="209"/>
      <c r="HMP22" s="209"/>
      <c r="HMQ22" s="209"/>
      <c r="HMR22" s="209"/>
      <c r="HMS22" s="209"/>
      <c r="HMT22" s="209"/>
      <c r="HMU22" s="209"/>
      <c r="HMV22" s="209"/>
      <c r="HMW22" s="209"/>
      <c r="HMX22" s="209"/>
      <c r="HMY22" s="209"/>
      <c r="HMZ22" s="209"/>
      <c r="HNA22" s="209"/>
      <c r="HNB22" s="209"/>
      <c r="HNC22" s="209"/>
      <c r="HND22" s="209"/>
      <c r="HNE22" s="209"/>
      <c r="HNF22" s="209"/>
      <c r="HNG22" s="209"/>
      <c r="HNH22" s="209"/>
      <c r="HNI22" s="209"/>
      <c r="HNJ22" s="209"/>
      <c r="HNK22" s="209"/>
      <c r="HNL22" s="209"/>
      <c r="HNM22" s="209"/>
      <c r="HNN22" s="209"/>
      <c r="HNO22" s="209"/>
      <c r="HNP22" s="209"/>
      <c r="HNQ22" s="209"/>
      <c r="HNR22" s="209"/>
      <c r="HNS22" s="209"/>
      <c r="HNT22" s="209"/>
      <c r="HNU22" s="209"/>
      <c r="HNV22" s="209"/>
      <c r="HNW22" s="209"/>
      <c r="HNX22" s="209"/>
      <c r="HNY22" s="209"/>
      <c r="HNZ22" s="209"/>
      <c r="HOA22" s="209"/>
      <c r="HOB22" s="209"/>
      <c r="HOC22" s="209"/>
      <c r="HOD22" s="209"/>
      <c r="HOE22" s="209"/>
      <c r="HOF22" s="209"/>
      <c r="HOG22" s="209"/>
      <c r="HOH22" s="209"/>
      <c r="HOI22" s="209"/>
      <c r="HOJ22" s="209"/>
      <c r="HOK22" s="209"/>
      <c r="HOL22" s="209"/>
      <c r="HOM22" s="209"/>
      <c r="HON22" s="209"/>
      <c r="HOO22" s="209"/>
      <c r="HOP22" s="209"/>
      <c r="HOQ22" s="209"/>
      <c r="HOR22" s="209"/>
      <c r="HOS22" s="209"/>
      <c r="HOT22" s="209"/>
      <c r="HOU22" s="209"/>
      <c r="HOV22" s="209"/>
      <c r="HOW22" s="209"/>
      <c r="HOX22" s="209"/>
      <c r="HOY22" s="209"/>
      <c r="HOZ22" s="209"/>
      <c r="HPA22" s="209"/>
      <c r="HPB22" s="209"/>
      <c r="HPC22" s="209"/>
      <c r="HPD22" s="209"/>
      <c r="HPE22" s="209"/>
      <c r="HPF22" s="209"/>
      <c r="HPG22" s="209"/>
      <c r="HPH22" s="209"/>
      <c r="HPI22" s="209"/>
      <c r="HPJ22" s="209"/>
      <c r="HPK22" s="209"/>
      <c r="HPL22" s="209"/>
      <c r="HPM22" s="209"/>
      <c r="HPN22" s="209"/>
      <c r="HPO22" s="209"/>
      <c r="HPP22" s="209"/>
      <c r="HPQ22" s="209"/>
      <c r="HPR22" s="209"/>
      <c r="HPS22" s="209"/>
      <c r="HPT22" s="209"/>
      <c r="HPU22" s="209"/>
      <c r="HPV22" s="209"/>
      <c r="HPW22" s="209"/>
      <c r="HPX22" s="209"/>
      <c r="HPY22" s="209"/>
      <c r="HPZ22" s="209"/>
      <c r="HQA22" s="209"/>
      <c r="HQB22" s="209"/>
      <c r="HQC22" s="209"/>
      <c r="HQD22" s="209"/>
      <c r="HQE22" s="209"/>
      <c r="HQF22" s="209"/>
      <c r="HQG22" s="209"/>
      <c r="HQH22" s="209"/>
      <c r="HQI22" s="209"/>
      <c r="HQJ22" s="209"/>
      <c r="HQK22" s="209"/>
      <c r="HQL22" s="209"/>
      <c r="HQM22" s="209"/>
      <c r="HQN22" s="209"/>
      <c r="HQO22" s="209"/>
      <c r="HQP22" s="209"/>
      <c r="HQQ22" s="209"/>
      <c r="HQR22" s="209"/>
      <c r="HQS22" s="209"/>
      <c r="HQT22" s="209"/>
      <c r="HQU22" s="209"/>
      <c r="HQV22" s="209"/>
      <c r="HQW22" s="209"/>
      <c r="HQX22" s="209"/>
      <c r="HQY22" s="209"/>
      <c r="HQZ22" s="209"/>
      <c r="HRA22" s="209"/>
      <c r="HRB22" s="209"/>
      <c r="HRC22" s="209"/>
      <c r="HRD22" s="209"/>
      <c r="HRE22" s="209"/>
      <c r="HRF22" s="209"/>
      <c r="HRG22" s="209"/>
      <c r="HRH22" s="209"/>
      <c r="HRI22" s="209"/>
      <c r="HRJ22" s="209"/>
      <c r="HRK22" s="209"/>
      <c r="HRL22" s="209"/>
      <c r="HRM22" s="209"/>
      <c r="HRN22" s="209"/>
      <c r="HRO22" s="209"/>
      <c r="HRP22" s="209"/>
      <c r="HRQ22" s="209"/>
      <c r="HRR22" s="209"/>
      <c r="HRS22" s="209"/>
      <c r="HRT22" s="209"/>
      <c r="HRU22" s="209"/>
      <c r="HRV22" s="209"/>
      <c r="HRW22" s="209"/>
      <c r="HRX22" s="209"/>
      <c r="HRY22" s="209"/>
      <c r="HRZ22" s="209"/>
      <c r="HSA22" s="209"/>
      <c r="HSB22" s="209"/>
      <c r="HSC22" s="209"/>
      <c r="HSD22" s="209"/>
      <c r="HSE22" s="209"/>
      <c r="HSF22" s="209"/>
      <c r="HSG22" s="209"/>
      <c r="HSH22" s="209"/>
      <c r="HSI22" s="209"/>
      <c r="HSJ22" s="209"/>
      <c r="HSK22" s="209"/>
      <c r="HSL22" s="209"/>
      <c r="HSM22" s="209"/>
      <c r="HSN22" s="209"/>
      <c r="HSO22" s="209"/>
      <c r="HSP22" s="209"/>
      <c r="HSQ22" s="209"/>
      <c r="HSR22" s="209"/>
      <c r="HSS22" s="209"/>
      <c r="HST22" s="209"/>
      <c r="HSU22" s="209"/>
      <c r="HSV22" s="209"/>
      <c r="HSW22" s="209"/>
      <c r="HSX22" s="209"/>
      <c r="HSY22" s="209"/>
      <c r="HSZ22" s="209"/>
      <c r="HTA22" s="209"/>
      <c r="HTB22" s="209"/>
      <c r="HTC22" s="209"/>
      <c r="HTD22" s="209"/>
      <c r="HTE22" s="209"/>
      <c r="HTF22" s="209"/>
      <c r="HTG22" s="209"/>
      <c r="HTH22" s="209"/>
      <c r="HTI22" s="209"/>
      <c r="HTJ22" s="209"/>
      <c r="HTK22" s="209"/>
      <c r="HTL22" s="209"/>
      <c r="HTM22" s="209"/>
      <c r="HTN22" s="209"/>
      <c r="HTO22" s="209"/>
      <c r="HTP22" s="209"/>
      <c r="HTQ22" s="209"/>
      <c r="HTR22" s="209"/>
      <c r="HTS22" s="209"/>
      <c r="HTT22" s="209"/>
      <c r="HTU22" s="209"/>
      <c r="HTV22" s="209"/>
      <c r="HTW22" s="209"/>
      <c r="HTX22" s="209"/>
      <c r="HTY22" s="209"/>
      <c r="HTZ22" s="209"/>
      <c r="HUA22" s="209"/>
      <c r="HUB22" s="209"/>
      <c r="HUC22" s="209"/>
      <c r="HUD22" s="209"/>
      <c r="HUE22" s="209"/>
      <c r="HUF22" s="209"/>
      <c r="HUG22" s="209"/>
      <c r="HUH22" s="209"/>
      <c r="HUI22" s="209"/>
      <c r="HUJ22" s="209"/>
      <c r="HUK22" s="209"/>
      <c r="HUL22" s="209"/>
      <c r="HUM22" s="209"/>
      <c r="HUN22" s="209"/>
      <c r="HUO22" s="209"/>
      <c r="HUP22" s="209"/>
      <c r="HUQ22" s="209"/>
      <c r="HUR22" s="209"/>
      <c r="HUS22" s="209"/>
      <c r="HUT22" s="209"/>
      <c r="HUU22" s="209"/>
      <c r="HUV22" s="209"/>
      <c r="HUW22" s="209"/>
      <c r="HUX22" s="209"/>
      <c r="HUY22" s="209"/>
      <c r="HUZ22" s="209"/>
      <c r="HVA22" s="209"/>
      <c r="HVB22" s="209"/>
      <c r="HVC22" s="209"/>
      <c r="HVD22" s="209"/>
      <c r="HVE22" s="209"/>
      <c r="HVF22" s="209"/>
      <c r="HVG22" s="209"/>
      <c r="HVH22" s="209"/>
      <c r="HVI22" s="209"/>
      <c r="HVJ22" s="209"/>
      <c r="HVK22" s="209"/>
      <c r="HVL22" s="209"/>
      <c r="HVM22" s="209"/>
      <c r="HVN22" s="209"/>
      <c r="HVO22" s="209"/>
      <c r="HVP22" s="209"/>
      <c r="HVQ22" s="209"/>
      <c r="HVR22" s="209"/>
      <c r="HVS22" s="209"/>
      <c r="HVT22" s="209"/>
      <c r="HVU22" s="209"/>
      <c r="HVV22" s="209"/>
      <c r="HVW22" s="209"/>
      <c r="HVX22" s="209"/>
      <c r="HVY22" s="209"/>
      <c r="HVZ22" s="209"/>
      <c r="HWA22" s="209"/>
      <c r="HWB22" s="209"/>
      <c r="HWC22" s="209"/>
      <c r="HWD22" s="209"/>
      <c r="HWE22" s="209"/>
      <c r="HWF22" s="209"/>
      <c r="HWG22" s="209"/>
      <c r="HWH22" s="209"/>
      <c r="HWI22" s="209"/>
      <c r="HWJ22" s="209"/>
      <c r="HWK22" s="209"/>
      <c r="HWL22" s="209"/>
      <c r="HWM22" s="209"/>
      <c r="HWN22" s="209"/>
      <c r="HWO22" s="209"/>
      <c r="HWP22" s="209"/>
      <c r="HWQ22" s="209"/>
      <c r="HWR22" s="209"/>
      <c r="HWS22" s="209"/>
      <c r="HWT22" s="209"/>
      <c r="HWU22" s="209"/>
      <c r="HWV22" s="209"/>
      <c r="HWW22" s="209"/>
      <c r="HWX22" s="209"/>
      <c r="HWY22" s="209"/>
      <c r="HWZ22" s="209"/>
      <c r="HXA22" s="209"/>
      <c r="HXB22" s="209"/>
      <c r="HXC22" s="209"/>
      <c r="HXD22" s="209"/>
      <c r="HXE22" s="209"/>
      <c r="HXF22" s="209"/>
      <c r="HXG22" s="209"/>
      <c r="HXH22" s="209"/>
      <c r="HXI22" s="209"/>
      <c r="HXJ22" s="209"/>
      <c r="HXK22" s="209"/>
      <c r="HXL22" s="209"/>
      <c r="HXM22" s="209"/>
      <c r="HXN22" s="209"/>
      <c r="HXO22" s="209"/>
      <c r="HXP22" s="209"/>
      <c r="HXQ22" s="209"/>
      <c r="HXR22" s="209"/>
      <c r="HXS22" s="209"/>
      <c r="HXT22" s="209"/>
      <c r="HXU22" s="209"/>
      <c r="HXV22" s="209"/>
      <c r="HXW22" s="209"/>
      <c r="HXX22" s="209"/>
      <c r="HXY22" s="209"/>
      <c r="HXZ22" s="209"/>
      <c r="HYA22" s="209"/>
      <c r="HYB22" s="209"/>
      <c r="HYC22" s="209"/>
      <c r="HYD22" s="209"/>
      <c r="HYE22" s="209"/>
      <c r="HYF22" s="209"/>
      <c r="HYG22" s="209"/>
      <c r="HYH22" s="209"/>
      <c r="HYI22" s="209"/>
      <c r="HYJ22" s="209"/>
      <c r="HYK22" s="209"/>
      <c r="HYL22" s="209"/>
      <c r="HYM22" s="209"/>
      <c r="HYN22" s="209"/>
      <c r="HYO22" s="209"/>
      <c r="HYP22" s="209"/>
      <c r="HYQ22" s="209"/>
      <c r="HYR22" s="209"/>
      <c r="HYS22" s="209"/>
      <c r="HYT22" s="209"/>
      <c r="HYU22" s="209"/>
      <c r="HYV22" s="209"/>
      <c r="HYW22" s="209"/>
      <c r="HYX22" s="209"/>
      <c r="HYY22" s="209"/>
      <c r="HYZ22" s="209"/>
      <c r="HZA22" s="209"/>
      <c r="HZB22" s="209"/>
      <c r="HZC22" s="209"/>
      <c r="HZD22" s="209"/>
      <c r="HZE22" s="209"/>
      <c r="HZF22" s="209"/>
      <c r="HZG22" s="209"/>
      <c r="HZH22" s="209"/>
      <c r="HZI22" s="209"/>
      <c r="HZJ22" s="209"/>
      <c r="HZK22" s="209"/>
      <c r="HZL22" s="209"/>
      <c r="HZM22" s="209"/>
      <c r="HZN22" s="209"/>
      <c r="HZO22" s="209"/>
      <c r="HZP22" s="209"/>
      <c r="HZQ22" s="209"/>
      <c r="HZR22" s="209"/>
      <c r="HZS22" s="209"/>
      <c r="HZT22" s="209"/>
      <c r="HZU22" s="209"/>
      <c r="HZV22" s="209"/>
      <c r="HZW22" s="209"/>
      <c r="HZX22" s="209"/>
      <c r="HZY22" s="209"/>
      <c r="HZZ22" s="209"/>
      <c r="IAA22" s="209"/>
      <c r="IAB22" s="209"/>
      <c r="IAC22" s="209"/>
      <c r="IAD22" s="209"/>
      <c r="IAE22" s="209"/>
      <c r="IAF22" s="209"/>
      <c r="IAG22" s="209"/>
      <c r="IAH22" s="209"/>
      <c r="IAI22" s="209"/>
      <c r="IAJ22" s="209"/>
      <c r="IAK22" s="209"/>
      <c r="IAL22" s="209"/>
      <c r="IAM22" s="209"/>
      <c r="IAN22" s="209"/>
      <c r="IAO22" s="209"/>
      <c r="IAP22" s="209"/>
      <c r="IAQ22" s="209"/>
      <c r="IAR22" s="209"/>
      <c r="IAS22" s="209"/>
      <c r="IAT22" s="209"/>
      <c r="IAU22" s="209"/>
      <c r="IAV22" s="209"/>
      <c r="IAW22" s="209"/>
      <c r="IAX22" s="209"/>
      <c r="IAY22" s="209"/>
      <c r="IAZ22" s="209"/>
      <c r="IBA22" s="209"/>
      <c r="IBB22" s="209"/>
      <c r="IBC22" s="209"/>
      <c r="IBD22" s="209"/>
      <c r="IBE22" s="209"/>
      <c r="IBF22" s="209"/>
      <c r="IBG22" s="209"/>
      <c r="IBH22" s="209"/>
      <c r="IBI22" s="209"/>
      <c r="IBJ22" s="209"/>
      <c r="IBK22" s="209"/>
      <c r="IBL22" s="209"/>
      <c r="IBM22" s="209"/>
      <c r="IBN22" s="209"/>
      <c r="IBO22" s="209"/>
      <c r="IBP22" s="209"/>
      <c r="IBQ22" s="209"/>
      <c r="IBR22" s="209"/>
      <c r="IBS22" s="209"/>
      <c r="IBT22" s="209"/>
      <c r="IBU22" s="209"/>
      <c r="IBV22" s="209"/>
      <c r="IBW22" s="209"/>
      <c r="IBX22" s="209"/>
      <c r="IBY22" s="209"/>
      <c r="IBZ22" s="209"/>
      <c r="ICA22" s="209"/>
      <c r="ICB22" s="209"/>
      <c r="ICC22" s="209"/>
      <c r="ICD22" s="209"/>
      <c r="ICE22" s="209"/>
      <c r="ICF22" s="209"/>
      <c r="ICG22" s="209"/>
      <c r="ICH22" s="209"/>
      <c r="ICI22" s="209"/>
      <c r="ICJ22" s="209"/>
      <c r="ICK22" s="209"/>
      <c r="ICL22" s="209"/>
      <c r="ICM22" s="209"/>
      <c r="ICN22" s="209"/>
      <c r="ICO22" s="209"/>
      <c r="ICP22" s="209"/>
      <c r="ICQ22" s="209"/>
      <c r="ICR22" s="209"/>
      <c r="ICS22" s="209"/>
      <c r="ICT22" s="209"/>
      <c r="ICU22" s="209"/>
      <c r="ICV22" s="209"/>
      <c r="ICW22" s="209"/>
      <c r="ICX22" s="209"/>
      <c r="ICY22" s="209"/>
      <c r="ICZ22" s="209"/>
      <c r="IDA22" s="209"/>
      <c r="IDB22" s="209"/>
      <c r="IDC22" s="209"/>
      <c r="IDD22" s="209"/>
      <c r="IDE22" s="209"/>
      <c r="IDF22" s="209"/>
      <c r="IDG22" s="209"/>
      <c r="IDH22" s="209"/>
      <c r="IDI22" s="209"/>
      <c r="IDJ22" s="209"/>
      <c r="IDK22" s="209"/>
      <c r="IDL22" s="209"/>
      <c r="IDM22" s="209"/>
      <c r="IDN22" s="209"/>
      <c r="IDO22" s="209"/>
      <c r="IDP22" s="209"/>
      <c r="IDQ22" s="209"/>
      <c r="IDR22" s="209"/>
      <c r="IDS22" s="209"/>
      <c r="IDT22" s="209"/>
      <c r="IDU22" s="209"/>
      <c r="IDV22" s="209"/>
      <c r="IDW22" s="209"/>
      <c r="IDX22" s="209"/>
      <c r="IDY22" s="209"/>
      <c r="IDZ22" s="209"/>
      <c r="IEA22" s="209"/>
      <c r="IEB22" s="209"/>
      <c r="IEC22" s="209"/>
      <c r="IED22" s="209"/>
      <c r="IEE22" s="209"/>
      <c r="IEF22" s="209"/>
      <c r="IEG22" s="209"/>
      <c r="IEH22" s="209"/>
      <c r="IEI22" s="209"/>
      <c r="IEJ22" s="209"/>
      <c r="IEK22" s="209"/>
      <c r="IEL22" s="209"/>
      <c r="IEM22" s="209"/>
      <c r="IEN22" s="209"/>
      <c r="IEO22" s="209"/>
      <c r="IEP22" s="209"/>
      <c r="IEQ22" s="209"/>
      <c r="IER22" s="209"/>
      <c r="IES22" s="209"/>
      <c r="IET22" s="209"/>
      <c r="IEU22" s="209"/>
      <c r="IEV22" s="209"/>
      <c r="IEW22" s="209"/>
      <c r="IEX22" s="209"/>
      <c r="IEY22" s="209"/>
      <c r="IEZ22" s="209"/>
      <c r="IFA22" s="209"/>
      <c r="IFB22" s="209"/>
      <c r="IFC22" s="209"/>
      <c r="IFD22" s="209"/>
      <c r="IFE22" s="209"/>
      <c r="IFF22" s="209"/>
      <c r="IFG22" s="209"/>
      <c r="IFH22" s="209"/>
      <c r="IFI22" s="209"/>
      <c r="IFJ22" s="209"/>
      <c r="IFK22" s="209"/>
      <c r="IFL22" s="209"/>
      <c r="IFM22" s="209"/>
      <c r="IFN22" s="209"/>
      <c r="IFO22" s="209"/>
      <c r="IFP22" s="209"/>
      <c r="IFQ22" s="209"/>
      <c r="IFR22" s="209"/>
      <c r="IFS22" s="209"/>
      <c r="IFT22" s="209"/>
      <c r="IFU22" s="209"/>
      <c r="IFV22" s="209"/>
      <c r="IFW22" s="209"/>
      <c r="IFX22" s="209"/>
      <c r="IFY22" s="209"/>
      <c r="IFZ22" s="209"/>
      <c r="IGA22" s="209"/>
      <c r="IGB22" s="209"/>
      <c r="IGC22" s="209"/>
      <c r="IGD22" s="209"/>
      <c r="IGE22" s="209"/>
      <c r="IGF22" s="209"/>
      <c r="IGG22" s="209"/>
      <c r="IGH22" s="209"/>
      <c r="IGI22" s="209"/>
      <c r="IGJ22" s="209"/>
      <c r="IGK22" s="209"/>
      <c r="IGL22" s="209"/>
      <c r="IGM22" s="209"/>
      <c r="IGN22" s="209"/>
      <c r="IGO22" s="209"/>
      <c r="IGP22" s="209"/>
      <c r="IGQ22" s="209"/>
      <c r="IGR22" s="209"/>
      <c r="IGS22" s="209"/>
      <c r="IGT22" s="209"/>
      <c r="IGU22" s="209"/>
      <c r="IGV22" s="209"/>
      <c r="IGW22" s="209"/>
      <c r="IGX22" s="209"/>
      <c r="IGY22" s="209"/>
      <c r="IGZ22" s="209"/>
      <c r="IHA22" s="209"/>
      <c r="IHB22" s="209"/>
      <c r="IHC22" s="209"/>
      <c r="IHD22" s="209"/>
      <c r="IHE22" s="209"/>
      <c r="IHF22" s="209"/>
      <c r="IHG22" s="209"/>
      <c r="IHH22" s="209"/>
      <c r="IHI22" s="209"/>
      <c r="IHJ22" s="209"/>
      <c r="IHK22" s="209"/>
      <c r="IHL22" s="209"/>
      <c r="IHM22" s="209"/>
      <c r="IHN22" s="209"/>
      <c r="IHO22" s="209"/>
      <c r="IHP22" s="209"/>
      <c r="IHQ22" s="209"/>
      <c r="IHR22" s="209"/>
      <c r="IHS22" s="209"/>
      <c r="IHT22" s="209"/>
      <c r="IHU22" s="209"/>
      <c r="IHV22" s="209"/>
      <c r="IHW22" s="209"/>
      <c r="IHX22" s="209"/>
      <c r="IHY22" s="209"/>
      <c r="IHZ22" s="209"/>
      <c r="IIA22" s="209"/>
      <c r="IIB22" s="209"/>
      <c r="IIC22" s="209"/>
      <c r="IID22" s="209"/>
      <c r="IIE22" s="209"/>
      <c r="IIF22" s="209"/>
      <c r="IIG22" s="209"/>
      <c r="IIH22" s="209"/>
      <c r="III22" s="209"/>
      <c r="IIJ22" s="209"/>
      <c r="IIK22" s="209"/>
      <c r="IIL22" s="209"/>
      <c r="IIM22" s="209"/>
      <c r="IIN22" s="209"/>
      <c r="IIO22" s="209"/>
      <c r="IIP22" s="209"/>
      <c r="IIQ22" s="209"/>
      <c r="IIR22" s="209"/>
      <c r="IIS22" s="209"/>
      <c r="IIT22" s="209"/>
      <c r="IIU22" s="209"/>
      <c r="IIV22" s="209"/>
      <c r="IIW22" s="209"/>
      <c r="IIX22" s="209"/>
      <c r="IIY22" s="209"/>
      <c r="IIZ22" s="209"/>
      <c r="IJA22" s="209"/>
      <c r="IJB22" s="209"/>
      <c r="IJC22" s="209"/>
      <c r="IJD22" s="209"/>
      <c r="IJE22" s="209"/>
      <c r="IJF22" s="209"/>
      <c r="IJG22" s="209"/>
      <c r="IJH22" s="209"/>
      <c r="IJI22" s="209"/>
      <c r="IJJ22" s="209"/>
      <c r="IJK22" s="209"/>
      <c r="IJL22" s="209"/>
      <c r="IJM22" s="209"/>
      <c r="IJN22" s="209"/>
      <c r="IJO22" s="209"/>
      <c r="IJP22" s="209"/>
      <c r="IJQ22" s="209"/>
      <c r="IJR22" s="209"/>
      <c r="IJS22" s="209"/>
      <c r="IJT22" s="209"/>
      <c r="IJU22" s="209"/>
      <c r="IJV22" s="209"/>
      <c r="IJW22" s="209"/>
      <c r="IJX22" s="209"/>
      <c r="IJY22" s="209"/>
      <c r="IJZ22" s="209"/>
      <c r="IKA22" s="209"/>
      <c r="IKB22" s="209"/>
      <c r="IKC22" s="209"/>
      <c r="IKD22" s="209"/>
      <c r="IKE22" s="209"/>
      <c r="IKF22" s="209"/>
      <c r="IKG22" s="209"/>
      <c r="IKH22" s="209"/>
      <c r="IKI22" s="209"/>
      <c r="IKJ22" s="209"/>
      <c r="IKK22" s="209"/>
      <c r="IKL22" s="209"/>
      <c r="IKM22" s="209"/>
      <c r="IKN22" s="209"/>
      <c r="IKO22" s="209"/>
      <c r="IKP22" s="209"/>
      <c r="IKQ22" s="209"/>
      <c r="IKR22" s="209"/>
      <c r="IKS22" s="209"/>
      <c r="IKT22" s="209"/>
      <c r="IKU22" s="209"/>
      <c r="IKV22" s="209"/>
      <c r="IKW22" s="209"/>
      <c r="IKX22" s="209"/>
      <c r="IKY22" s="209"/>
      <c r="IKZ22" s="209"/>
      <c r="ILA22" s="209"/>
      <c r="ILB22" s="209"/>
      <c r="ILC22" s="209"/>
      <c r="ILD22" s="209"/>
      <c r="ILE22" s="209"/>
      <c r="ILF22" s="209"/>
      <c r="ILG22" s="209"/>
      <c r="ILH22" s="209"/>
      <c r="ILI22" s="209"/>
      <c r="ILJ22" s="209"/>
      <c r="ILK22" s="209"/>
      <c r="ILL22" s="209"/>
      <c r="ILM22" s="209"/>
      <c r="ILN22" s="209"/>
      <c r="ILO22" s="209"/>
      <c r="ILP22" s="209"/>
      <c r="ILQ22" s="209"/>
      <c r="ILR22" s="209"/>
      <c r="ILS22" s="209"/>
      <c r="ILT22" s="209"/>
      <c r="ILU22" s="209"/>
      <c r="ILV22" s="209"/>
      <c r="ILW22" s="209"/>
      <c r="ILX22" s="209"/>
      <c r="ILY22" s="209"/>
      <c r="ILZ22" s="209"/>
      <c r="IMA22" s="209"/>
      <c r="IMB22" s="209"/>
      <c r="IMC22" s="209"/>
      <c r="IMD22" s="209"/>
      <c r="IME22" s="209"/>
      <c r="IMF22" s="209"/>
      <c r="IMG22" s="209"/>
      <c r="IMH22" s="209"/>
      <c r="IMI22" s="209"/>
      <c r="IMJ22" s="209"/>
      <c r="IMK22" s="209"/>
      <c r="IML22" s="209"/>
      <c r="IMM22" s="209"/>
      <c r="IMN22" s="209"/>
      <c r="IMO22" s="209"/>
      <c r="IMP22" s="209"/>
      <c r="IMQ22" s="209"/>
      <c r="IMR22" s="209"/>
      <c r="IMS22" s="209"/>
      <c r="IMT22" s="209"/>
      <c r="IMU22" s="209"/>
      <c r="IMV22" s="209"/>
      <c r="IMW22" s="209"/>
      <c r="IMX22" s="209"/>
      <c r="IMY22" s="209"/>
      <c r="IMZ22" s="209"/>
      <c r="INA22" s="209"/>
      <c r="INB22" s="209"/>
      <c r="INC22" s="209"/>
      <c r="IND22" s="209"/>
      <c r="INE22" s="209"/>
      <c r="INF22" s="209"/>
      <c r="ING22" s="209"/>
      <c r="INH22" s="209"/>
      <c r="INI22" s="209"/>
      <c r="INJ22" s="209"/>
      <c r="INK22" s="209"/>
      <c r="INL22" s="209"/>
      <c r="INM22" s="209"/>
      <c r="INN22" s="209"/>
      <c r="INO22" s="209"/>
      <c r="INP22" s="209"/>
      <c r="INQ22" s="209"/>
      <c r="INR22" s="209"/>
      <c r="INS22" s="209"/>
      <c r="INT22" s="209"/>
      <c r="INU22" s="209"/>
      <c r="INV22" s="209"/>
      <c r="INW22" s="209"/>
      <c r="INX22" s="209"/>
      <c r="INY22" s="209"/>
      <c r="INZ22" s="209"/>
      <c r="IOA22" s="209"/>
      <c r="IOB22" s="209"/>
      <c r="IOC22" s="209"/>
      <c r="IOD22" s="209"/>
      <c r="IOE22" s="209"/>
      <c r="IOF22" s="209"/>
      <c r="IOG22" s="209"/>
      <c r="IOH22" s="209"/>
      <c r="IOI22" s="209"/>
      <c r="IOJ22" s="209"/>
      <c r="IOK22" s="209"/>
      <c r="IOL22" s="209"/>
      <c r="IOM22" s="209"/>
      <c r="ION22" s="209"/>
      <c r="IOO22" s="209"/>
      <c r="IOP22" s="209"/>
      <c r="IOQ22" s="209"/>
      <c r="IOR22" s="209"/>
      <c r="IOS22" s="209"/>
      <c r="IOT22" s="209"/>
      <c r="IOU22" s="209"/>
      <c r="IOV22" s="209"/>
      <c r="IOW22" s="209"/>
      <c r="IOX22" s="209"/>
      <c r="IOY22" s="209"/>
      <c r="IOZ22" s="209"/>
      <c r="IPA22" s="209"/>
      <c r="IPB22" s="209"/>
      <c r="IPC22" s="209"/>
      <c r="IPD22" s="209"/>
      <c r="IPE22" s="209"/>
      <c r="IPF22" s="209"/>
      <c r="IPG22" s="209"/>
      <c r="IPH22" s="209"/>
      <c r="IPI22" s="209"/>
      <c r="IPJ22" s="209"/>
      <c r="IPK22" s="209"/>
      <c r="IPL22" s="209"/>
      <c r="IPM22" s="209"/>
      <c r="IPN22" s="209"/>
      <c r="IPO22" s="209"/>
      <c r="IPP22" s="209"/>
      <c r="IPQ22" s="209"/>
      <c r="IPR22" s="209"/>
      <c r="IPS22" s="209"/>
      <c r="IPT22" s="209"/>
      <c r="IPU22" s="209"/>
      <c r="IPV22" s="209"/>
      <c r="IPW22" s="209"/>
      <c r="IPX22" s="209"/>
      <c r="IPY22" s="209"/>
      <c r="IPZ22" s="209"/>
      <c r="IQA22" s="209"/>
      <c r="IQB22" s="209"/>
      <c r="IQC22" s="209"/>
      <c r="IQD22" s="209"/>
      <c r="IQE22" s="209"/>
      <c r="IQF22" s="209"/>
      <c r="IQG22" s="209"/>
      <c r="IQH22" s="209"/>
      <c r="IQI22" s="209"/>
      <c r="IQJ22" s="209"/>
      <c r="IQK22" s="209"/>
      <c r="IQL22" s="209"/>
      <c r="IQM22" s="209"/>
      <c r="IQN22" s="209"/>
      <c r="IQO22" s="209"/>
      <c r="IQP22" s="209"/>
      <c r="IQQ22" s="209"/>
      <c r="IQR22" s="209"/>
      <c r="IQS22" s="209"/>
      <c r="IQT22" s="209"/>
      <c r="IQU22" s="209"/>
      <c r="IQV22" s="209"/>
      <c r="IQW22" s="209"/>
      <c r="IQX22" s="209"/>
      <c r="IQY22" s="209"/>
      <c r="IQZ22" s="209"/>
      <c r="IRA22" s="209"/>
      <c r="IRB22" s="209"/>
      <c r="IRC22" s="209"/>
      <c r="IRD22" s="209"/>
      <c r="IRE22" s="209"/>
      <c r="IRF22" s="209"/>
      <c r="IRG22" s="209"/>
      <c r="IRH22" s="209"/>
      <c r="IRI22" s="209"/>
      <c r="IRJ22" s="209"/>
      <c r="IRK22" s="209"/>
      <c r="IRL22" s="209"/>
      <c r="IRM22" s="209"/>
      <c r="IRN22" s="209"/>
      <c r="IRO22" s="209"/>
      <c r="IRP22" s="209"/>
      <c r="IRQ22" s="209"/>
      <c r="IRR22" s="209"/>
      <c r="IRS22" s="209"/>
      <c r="IRT22" s="209"/>
      <c r="IRU22" s="209"/>
      <c r="IRV22" s="209"/>
      <c r="IRW22" s="209"/>
      <c r="IRX22" s="209"/>
      <c r="IRY22" s="209"/>
      <c r="IRZ22" s="209"/>
      <c r="ISA22" s="209"/>
      <c r="ISB22" s="209"/>
      <c r="ISC22" s="209"/>
      <c r="ISD22" s="209"/>
      <c r="ISE22" s="209"/>
      <c r="ISF22" s="209"/>
      <c r="ISG22" s="209"/>
      <c r="ISH22" s="209"/>
      <c r="ISI22" s="209"/>
      <c r="ISJ22" s="209"/>
      <c r="ISK22" s="209"/>
      <c r="ISL22" s="209"/>
      <c r="ISM22" s="209"/>
      <c r="ISN22" s="209"/>
      <c r="ISO22" s="209"/>
      <c r="ISP22" s="209"/>
      <c r="ISQ22" s="209"/>
      <c r="ISR22" s="209"/>
      <c r="ISS22" s="209"/>
      <c r="IST22" s="209"/>
      <c r="ISU22" s="209"/>
      <c r="ISV22" s="209"/>
      <c r="ISW22" s="209"/>
      <c r="ISX22" s="209"/>
      <c r="ISY22" s="209"/>
      <c r="ISZ22" s="209"/>
      <c r="ITA22" s="209"/>
      <c r="ITB22" s="209"/>
      <c r="ITC22" s="209"/>
      <c r="ITD22" s="209"/>
      <c r="ITE22" s="209"/>
      <c r="ITF22" s="209"/>
      <c r="ITG22" s="209"/>
      <c r="ITH22" s="209"/>
      <c r="ITI22" s="209"/>
      <c r="ITJ22" s="209"/>
      <c r="ITK22" s="209"/>
      <c r="ITL22" s="209"/>
      <c r="ITM22" s="209"/>
      <c r="ITN22" s="209"/>
      <c r="ITO22" s="209"/>
      <c r="ITP22" s="209"/>
      <c r="ITQ22" s="209"/>
      <c r="ITR22" s="209"/>
      <c r="ITS22" s="209"/>
      <c r="ITT22" s="209"/>
      <c r="ITU22" s="209"/>
      <c r="ITV22" s="209"/>
      <c r="ITW22" s="209"/>
      <c r="ITX22" s="209"/>
      <c r="ITY22" s="209"/>
      <c r="ITZ22" s="209"/>
      <c r="IUA22" s="209"/>
      <c r="IUB22" s="209"/>
      <c r="IUC22" s="209"/>
      <c r="IUD22" s="209"/>
      <c r="IUE22" s="209"/>
      <c r="IUF22" s="209"/>
      <c r="IUG22" s="209"/>
      <c r="IUH22" s="209"/>
      <c r="IUI22" s="209"/>
      <c r="IUJ22" s="209"/>
      <c r="IUK22" s="209"/>
      <c r="IUL22" s="209"/>
      <c r="IUM22" s="209"/>
      <c r="IUN22" s="209"/>
      <c r="IUO22" s="209"/>
      <c r="IUP22" s="209"/>
      <c r="IUQ22" s="209"/>
      <c r="IUR22" s="209"/>
      <c r="IUS22" s="209"/>
      <c r="IUT22" s="209"/>
      <c r="IUU22" s="209"/>
      <c r="IUV22" s="209"/>
      <c r="IUW22" s="209"/>
      <c r="IUX22" s="209"/>
      <c r="IUY22" s="209"/>
      <c r="IUZ22" s="209"/>
      <c r="IVA22" s="209"/>
      <c r="IVB22" s="209"/>
      <c r="IVC22" s="209"/>
      <c r="IVD22" s="209"/>
      <c r="IVE22" s="209"/>
      <c r="IVF22" s="209"/>
      <c r="IVG22" s="209"/>
      <c r="IVH22" s="209"/>
      <c r="IVI22" s="209"/>
      <c r="IVJ22" s="209"/>
      <c r="IVK22" s="209"/>
      <c r="IVL22" s="209"/>
      <c r="IVM22" s="209"/>
      <c r="IVN22" s="209"/>
      <c r="IVO22" s="209"/>
      <c r="IVP22" s="209"/>
      <c r="IVQ22" s="209"/>
      <c r="IVR22" s="209"/>
      <c r="IVS22" s="209"/>
      <c r="IVT22" s="209"/>
      <c r="IVU22" s="209"/>
      <c r="IVV22" s="209"/>
      <c r="IVW22" s="209"/>
      <c r="IVX22" s="209"/>
      <c r="IVY22" s="209"/>
      <c r="IVZ22" s="209"/>
      <c r="IWA22" s="209"/>
      <c r="IWB22" s="209"/>
      <c r="IWC22" s="209"/>
      <c r="IWD22" s="209"/>
      <c r="IWE22" s="209"/>
      <c r="IWF22" s="209"/>
      <c r="IWG22" s="209"/>
      <c r="IWH22" s="209"/>
      <c r="IWI22" s="209"/>
      <c r="IWJ22" s="209"/>
      <c r="IWK22" s="209"/>
      <c r="IWL22" s="209"/>
      <c r="IWM22" s="209"/>
      <c r="IWN22" s="209"/>
      <c r="IWO22" s="209"/>
      <c r="IWP22" s="209"/>
      <c r="IWQ22" s="209"/>
      <c r="IWR22" s="209"/>
      <c r="IWS22" s="209"/>
      <c r="IWT22" s="209"/>
      <c r="IWU22" s="209"/>
      <c r="IWV22" s="209"/>
      <c r="IWW22" s="209"/>
      <c r="IWX22" s="209"/>
      <c r="IWY22" s="209"/>
      <c r="IWZ22" s="209"/>
      <c r="IXA22" s="209"/>
      <c r="IXB22" s="209"/>
      <c r="IXC22" s="209"/>
      <c r="IXD22" s="209"/>
      <c r="IXE22" s="209"/>
      <c r="IXF22" s="209"/>
      <c r="IXG22" s="209"/>
      <c r="IXH22" s="209"/>
      <c r="IXI22" s="209"/>
      <c r="IXJ22" s="209"/>
      <c r="IXK22" s="209"/>
      <c r="IXL22" s="209"/>
      <c r="IXM22" s="209"/>
      <c r="IXN22" s="209"/>
      <c r="IXO22" s="209"/>
      <c r="IXP22" s="209"/>
      <c r="IXQ22" s="209"/>
      <c r="IXR22" s="209"/>
      <c r="IXS22" s="209"/>
      <c r="IXT22" s="209"/>
      <c r="IXU22" s="209"/>
      <c r="IXV22" s="209"/>
      <c r="IXW22" s="209"/>
      <c r="IXX22" s="209"/>
      <c r="IXY22" s="209"/>
      <c r="IXZ22" s="209"/>
      <c r="IYA22" s="209"/>
      <c r="IYB22" s="209"/>
      <c r="IYC22" s="209"/>
      <c r="IYD22" s="209"/>
      <c r="IYE22" s="209"/>
      <c r="IYF22" s="209"/>
      <c r="IYG22" s="209"/>
      <c r="IYH22" s="209"/>
      <c r="IYI22" s="209"/>
      <c r="IYJ22" s="209"/>
      <c r="IYK22" s="209"/>
      <c r="IYL22" s="209"/>
      <c r="IYM22" s="209"/>
      <c r="IYN22" s="209"/>
      <c r="IYO22" s="209"/>
      <c r="IYP22" s="209"/>
      <c r="IYQ22" s="209"/>
      <c r="IYR22" s="209"/>
      <c r="IYS22" s="209"/>
      <c r="IYT22" s="209"/>
      <c r="IYU22" s="209"/>
      <c r="IYV22" s="209"/>
      <c r="IYW22" s="209"/>
      <c r="IYX22" s="209"/>
      <c r="IYY22" s="209"/>
      <c r="IYZ22" s="209"/>
      <c r="IZA22" s="209"/>
      <c r="IZB22" s="209"/>
      <c r="IZC22" s="209"/>
      <c r="IZD22" s="209"/>
      <c r="IZE22" s="209"/>
      <c r="IZF22" s="209"/>
      <c r="IZG22" s="209"/>
      <c r="IZH22" s="209"/>
      <c r="IZI22" s="209"/>
      <c r="IZJ22" s="209"/>
      <c r="IZK22" s="209"/>
      <c r="IZL22" s="209"/>
      <c r="IZM22" s="209"/>
      <c r="IZN22" s="209"/>
      <c r="IZO22" s="209"/>
      <c r="IZP22" s="209"/>
      <c r="IZQ22" s="209"/>
      <c r="IZR22" s="209"/>
      <c r="IZS22" s="209"/>
      <c r="IZT22" s="209"/>
      <c r="IZU22" s="209"/>
      <c r="IZV22" s="209"/>
      <c r="IZW22" s="209"/>
      <c r="IZX22" s="209"/>
      <c r="IZY22" s="209"/>
      <c r="IZZ22" s="209"/>
      <c r="JAA22" s="209"/>
      <c r="JAB22" s="209"/>
      <c r="JAC22" s="209"/>
      <c r="JAD22" s="209"/>
      <c r="JAE22" s="209"/>
      <c r="JAF22" s="209"/>
      <c r="JAG22" s="209"/>
      <c r="JAH22" s="209"/>
      <c r="JAI22" s="209"/>
      <c r="JAJ22" s="209"/>
      <c r="JAK22" s="209"/>
      <c r="JAL22" s="209"/>
      <c r="JAM22" s="209"/>
      <c r="JAN22" s="209"/>
      <c r="JAO22" s="209"/>
      <c r="JAP22" s="209"/>
      <c r="JAQ22" s="209"/>
      <c r="JAR22" s="209"/>
      <c r="JAS22" s="209"/>
      <c r="JAT22" s="209"/>
      <c r="JAU22" s="209"/>
      <c r="JAV22" s="209"/>
      <c r="JAW22" s="209"/>
      <c r="JAX22" s="209"/>
      <c r="JAY22" s="209"/>
      <c r="JAZ22" s="209"/>
      <c r="JBA22" s="209"/>
      <c r="JBB22" s="209"/>
      <c r="JBC22" s="209"/>
      <c r="JBD22" s="209"/>
      <c r="JBE22" s="209"/>
      <c r="JBF22" s="209"/>
      <c r="JBG22" s="209"/>
      <c r="JBH22" s="209"/>
      <c r="JBI22" s="209"/>
      <c r="JBJ22" s="209"/>
      <c r="JBK22" s="209"/>
      <c r="JBL22" s="209"/>
      <c r="JBM22" s="209"/>
      <c r="JBN22" s="209"/>
      <c r="JBO22" s="209"/>
      <c r="JBP22" s="209"/>
      <c r="JBQ22" s="209"/>
      <c r="JBR22" s="209"/>
      <c r="JBS22" s="209"/>
      <c r="JBT22" s="209"/>
      <c r="JBU22" s="209"/>
      <c r="JBV22" s="209"/>
      <c r="JBW22" s="209"/>
      <c r="JBX22" s="209"/>
      <c r="JBY22" s="209"/>
      <c r="JBZ22" s="209"/>
      <c r="JCA22" s="209"/>
      <c r="JCB22" s="209"/>
      <c r="JCC22" s="209"/>
      <c r="JCD22" s="209"/>
      <c r="JCE22" s="209"/>
      <c r="JCF22" s="209"/>
      <c r="JCG22" s="209"/>
      <c r="JCH22" s="209"/>
      <c r="JCI22" s="209"/>
      <c r="JCJ22" s="209"/>
      <c r="JCK22" s="209"/>
      <c r="JCL22" s="209"/>
      <c r="JCM22" s="209"/>
      <c r="JCN22" s="209"/>
      <c r="JCO22" s="209"/>
      <c r="JCP22" s="209"/>
      <c r="JCQ22" s="209"/>
      <c r="JCR22" s="209"/>
      <c r="JCS22" s="209"/>
      <c r="JCT22" s="209"/>
      <c r="JCU22" s="209"/>
      <c r="JCV22" s="209"/>
      <c r="JCW22" s="209"/>
      <c r="JCX22" s="209"/>
      <c r="JCY22" s="209"/>
      <c r="JCZ22" s="209"/>
      <c r="JDA22" s="209"/>
      <c r="JDB22" s="209"/>
      <c r="JDC22" s="209"/>
      <c r="JDD22" s="209"/>
      <c r="JDE22" s="209"/>
      <c r="JDF22" s="209"/>
      <c r="JDG22" s="209"/>
      <c r="JDH22" s="209"/>
      <c r="JDI22" s="209"/>
      <c r="JDJ22" s="209"/>
      <c r="JDK22" s="209"/>
      <c r="JDL22" s="209"/>
      <c r="JDM22" s="209"/>
      <c r="JDN22" s="209"/>
      <c r="JDO22" s="209"/>
      <c r="JDP22" s="209"/>
      <c r="JDQ22" s="209"/>
      <c r="JDR22" s="209"/>
      <c r="JDS22" s="209"/>
      <c r="JDT22" s="209"/>
      <c r="JDU22" s="209"/>
      <c r="JDV22" s="209"/>
      <c r="JDW22" s="209"/>
      <c r="JDX22" s="209"/>
      <c r="JDY22" s="209"/>
      <c r="JDZ22" s="209"/>
      <c r="JEA22" s="209"/>
      <c r="JEB22" s="209"/>
      <c r="JEC22" s="209"/>
      <c r="JED22" s="209"/>
      <c r="JEE22" s="209"/>
      <c r="JEF22" s="209"/>
      <c r="JEG22" s="209"/>
      <c r="JEH22" s="209"/>
      <c r="JEI22" s="209"/>
      <c r="JEJ22" s="209"/>
      <c r="JEK22" s="209"/>
      <c r="JEL22" s="209"/>
      <c r="JEM22" s="209"/>
      <c r="JEN22" s="209"/>
      <c r="JEO22" s="209"/>
      <c r="JEP22" s="209"/>
      <c r="JEQ22" s="209"/>
      <c r="JER22" s="209"/>
      <c r="JES22" s="209"/>
      <c r="JET22" s="209"/>
      <c r="JEU22" s="209"/>
      <c r="JEV22" s="209"/>
      <c r="JEW22" s="209"/>
      <c r="JEX22" s="209"/>
      <c r="JEY22" s="209"/>
      <c r="JEZ22" s="209"/>
      <c r="JFA22" s="209"/>
      <c r="JFB22" s="209"/>
      <c r="JFC22" s="209"/>
      <c r="JFD22" s="209"/>
      <c r="JFE22" s="209"/>
      <c r="JFF22" s="209"/>
      <c r="JFG22" s="209"/>
      <c r="JFH22" s="209"/>
      <c r="JFI22" s="209"/>
      <c r="JFJ22" s="209"/>
      <c r="JFK22" s="209"/>
      <c r="JFL22" s="209"/>
      <c r="JFM22" s="209"/>
      <c r="JFN22" s="209"/>
      <c r="JFO22" s="209"/>
      <c r="JFP22" s="209"/>
      <c r="JFQ22" s="209"/>
      <c r="JFR22" s="209"/>
      <c r="JFS22" s="209"/>
      <c r="JFT22" s="209"/>
      <c r="JFU22" s="209"/>
      <c r="JFV22" s="209"/>
      <c r="JFW22" s="209"/>
      <c r="JFX22" s="209"/>
      <c r="JFY22" s="209"/>
      <c r="JFZ22" s="209"/>
      <c r="JGA22" s="209"/>
      <c r="JGB22" s="209"/>
      <c r="JGC22" s="209"/>
      <c r="JGD22" s="209"/>
      <c r="JGE22" s="209"/>
      <c r="JGF22" s="209"/>
      <c r="JGG22" s="209"/>
      <c r="JGH22" s="209"/>
      <c r="JGI22" s="209"/>
      <c r="JGJ22" s="209"/>
      <c r="JGK22" s="209"/>
      <c r="JGL22" s="209"/>
      <c r="JGM22" s="209"/>
      <c r="JGN22" s="209"/>
      <c r="JGO22" s="209"/>
      <c r="JGP22" s="209"/>
      <c r="JGQ22" s="209"/>
      <c r="JGR22" s="209"/>
      <c r="JGS22" s="209"/>
      <c r="JGT22" s="209"/>
      <c r="JGU22" s="209"/>
      <c r="JGV22" s="209"/>
      <c r="JGW22" s="209"/>
      <c r="JGX22" s="209"/>
      <c r="JGY22" s="209"/>
      <c r="JGZ22" s="209"/>
      <c r="JHA22" s="209"/>
      <c r="JHB22" s="209"/>
      <c r="JHC22" s="209"/>
      <c r="JHD22" s="209"/>
      <c r="JHE22" s="209"/>
      <c r="JHF22" s="209"/>
      <c r="JHG22" s="209"/>
      <c r="JHH22" s="209"/>
      <c r="JHI22" s="209"/>
      <c r="JHJ22" s="209"/>
      <c r="JHK22" s="209"/>
      <c r="JHL22" s="209"/>
      <c r="JHM22" s="209"/>
      <c r="JHN22" s="209"/>
      <c r="JHO22" s="209"/>
      <c r="JHP22" s="209"/>
      <c r="JHQ22" s="209"/>
      <c r="JHR22" s="209"/>
      <c r="JHS22" s="209"/>
      <c r="JHT22" s="209"/>
      <c r="JHU22" s="209"/>
      <c r="JHV22" s="209"/>
      <c r="JHW22" s="209"/>
      <c r="JHX22" s="209"/>
      <c r="JHY22" s="209"/>
      <c r="JHZ22" s="209"/>
      <c r="JIA22" s="209"/>
      <c r="JIB22" s="209"/>
      <c r="JIC22" s="209"/>
      <c r="JID22" s="209"/>
      <c r="JIE22" s="209"/>
      <c r="JIF22" s="209"/>
      <c r="JIG22" s="209"/>
      <c r="JIH22" s="209"/>
      <c r="JII22" s="209"/>
      <c r="JIJ22" s="209"/>
      <c r="JIK22" s="209"/>
      <c r="JIL22" s="209"/>
      <c r="JIM22" s="209"/>
      <c r="JIN22" s="209"/>
      <c r="JIO22" s="209"/>
      <c r="JIP22" s="209"/>
      <c r="JIQ22" s="209"/>
      <c r="JIR22" s="209"/>
      <c r="JIS22" s="209"/>
      <c r="JIT22" s="209"/>
      <c r="JIU22" s="209"/>
      <c r="JIV22" s="209"/>
      <c r="JIW22" s="209"/>
      <c r="JIX22" s="209"/>
      <c r="JIY22" s="209"/>
      <c r="JIZ22" s="209"/>
      <c r="JJA22" s="209"/>
      <c r="JJB22" s="209"/>
      <c r="JJC22" s="209"/>
      <c r="JJD22" s="209"/>
      <c r="JJE22" s="209"/>
      <c r="JJF22" s="209"/>
      <c r="JJG22" s="209"/>
      <c r="JJH22" s="209"/>
      <c r="JJI22" s="209"/>
      <c r="JJJ22" s="209"/>
      <c r="JJK22" s="209"/>
      <c r="JJL22" s="209"/>
      <c r="JJM22" s="209"/>
      <c r="JJN22" s="209"/>
      <c r="JJO22" s="209"/>
      <c r="JJP22" s="209"/>
      <c r="JJQ22" s="209"/>
      <c r="JJR22" s="209"/>
      <c r="JJS22" s="209"/>
      <c r="JJT22" s="209"/>
      <c r="JJU22" s="209"/>
      <c r="JJV22" s="209"/>
      <c r="JJW22" s="209"/>
      <c r="JJX22" s="209"/>
      <c r="JJY22" s="209"/>
      <c r="JJZ22" s="209"/>
      <c r="JKA22" s="209"/>
      <c r="JKB22" s="209"/>
      <c r="JKC22" s="209"/>
      <c r="JKD22" s="209"/>
      <c r="JKE22" s="209"/>
      <c r="JKF22" s="209"/>
      <c r="JKG22" s="209"/>
      <c r="JKH22" s="209"/>
      <c r="JKI22" s="209"/>
      <c r="JKJ22" s="209"/>
      <c r="JKK22" s="209"/>
      <c r="JKL22" s="209"/>
      <c r="JKM22" s="209"/>
      <c r="JKN22" s="209"/>
      <c r="JKO22" s="209"/>
      <c r="JKP22" s="209"/>
      <c r="JKQ22" s="209"/>
      <c r="JKR22" s="209"/>
      <c r="JKS22" s="209"/>
      <c r="JKT22" s="209"/>
      <c r="JKU22" s="209"/>
      <c r="JKV22" s="209"/>
      <c r="JKW22" s="209"/>
      <c r="JKX22" s="209"/>
      <c r="JKY22" s="209"/>
      <c r="JKZ22" s="209"/>
      <c r="JLA22" s="209"/>
      <c r="JLB22" s="209"/>
      <c r="JLC22" s="209"/>
      <c r="JLD22" s="209"/>
      <c r="JLE22" s="209"/>
      <c r="JLF22" s="209"/>
      <c r="JLG22" s="209"/>
      <c r="JLH22" s="209"/>
      <c r="JLI22" s="209"/>
      <c r="JLJ22" s="209"/>
      <c r="JLK22" s="209"/>
      <c r="JLL22" s="209"/>
      <c r="JLM22" s="209"/>
      <c r="JLN22" s="209"/>
      <c r="JLO22" s="209"/>
      <c r="JLP22" s="209"/>
      <c r="JLQ22" s="209"/>
      <c r="JLR22" s="209"/>
      <c r="JLS22" s="209"/>
      <c r="JLT22" s="209"/>
      <c r="JLU22" s="209"/>
      <c r="JLV22" s="209"/>
      <c r="JLW22" s="209"/>
      <c r="JLX22" s="209"/>
      <c r="JLY22" s="209"/>
      <c r="JLZ22" s="209"/>
      <c r="JMA22" s="209"/>
      <c r="JMB22" s="209"/>
      <c r="JMC22" s="209"/>
      <c r="JMD22" s="209"/>
      <c r="JME22" s="209"/>
      <c r="JMF22" s="209"/>
      <c r="JMG22" s="209"/>
      <c r="JMH22" s="209"/>
      <c r="JMI22" s="209"/>
      <c r="JMJ22" s="209"/>
      <c r="JMK22" s="209"/>
      <c r="JML22" s="209"/>
      <c r="JMM22" s="209"/>
      <c r="JMN22" s="209"/>
      <c r="JMO22" s="209"/>
      <c r="JMP22" s="209"/>
      <c r="JMQ22" s="209"/>
      <c r="JMR22" s="209"/>
      <c r="JMS22" s="209"/>
      <c r="JMT22" s="209"/>
      <c r="JMU22" s="209"/>
      <c r="JMV22" s="209"/>
      <c r="JMW22" s="209"/>
      <c r="JMX22" s="209"/>
      <c r="JMY22" s="209"/>
      <c r="JMZ22" s="209"/>
      <c r="JNA22" s="209"/>
      <c r="JNB22" s="209"/>
      <c r="JNC22" s="209"/>
      <c r="JND22" s="209"/>
      <c r="JNE22" s="209"/>
      <c r="JNF22" s="209"/>
      <c r="JNG22" s="209"/>
      <c r="JNH22" s="209"/>
      <c r="JNI22" s="209"/>
      <c r="JNJ22" s="209"/>
      <c r="JNK22" s="209"/>
      <c r="JNL22" s="209"/>
      <c r="JNM22" s="209"/>
      <c r="JNN22" s="209"/>
      <c r="JNO22" s="209"/>
      <c r="JNP22" s="209"/>
      <c r="JNQ22" s="209"/>
      <c r="JNR22" s="209"/>
      <c r="JNS22" s="209"/>
      <c r="JNT22" s="209"/>
      <c r="JNU22" s="209"/>
      <c r="JNV22" s="209"/>
      <c r="JNW22" s="209"/>
      <c r="JNX22" s="209"/>
      <c r="JNY22" s="209"/>
      <c r="JNZ22" s="209"/>
      <c r="JOA22" s="209"/>
      <c r="JOB22" s="209"/>
      <c r="JOC22" s="209"/>
      <c r="JOD22" s="209"/>
      <c r="JOE22" s="209"/>
      <c r="JOF22" s="209"/>
      <c r="JOG22" s="209"/>
      <c r="JOH22" s="209"/>
      <c r="JOI22" s="209"/>
      <c r="JOJ22" s="209"/>
      <c r="JOK22" s="209"/>
      <c r="JOL22" s="209"/>
      <c r="JOM22" s="209"/>
      <c r="JON22" s="209"/>
      <c r="JOO22" s="209"/>
      <c r="JOP22" s="209"/>
      <c r="JOQ22" s="209"/>
      <c r="JOR22" s="209"/>
      <c r="JOS22" s="209"/>
      <c r="JOT22" s="209"/>
      <c r="JOU22" s="209"/>
      <c r="JOV22" s="209"/>
      <c r="JOW22" s="209"/>
      <c r="JOX22" s="209"/>
      <c r="JOY22" s="209"/>
      <c r="JOZ22" s="209"/>
      <c r="JPA22" s="209"/>
      <c r="JPB22" s="209"/>
      <c r="JPC22" s="209"/>
      <c r="JPD22" s="209"/>
      <c r="JPE22" s="209"/>
      <c r="JPF22" s="209"/>
      <c r="JPG22" s="209"/>
      <c r="JPH22" s="209"/>
      <c r="JPI22" s="209"/>
      <c r="JPJ22" s="209"/>
      <c r="JPK22" s="209"/>
      <c r="JPL22" s="209"/>
      <c r="JPM22" s="209"/>
      <c r="JPN22" s="209"/>
      <c r="JPO22" s="209"/>
      <c r="JPP22" s="209"/>
      <c r="JPQ22" s="209"/>
      <c r="JPR22" s="209"/>
      <c r="JPS22" s="209"/>
      <c r="JPT22" s="209"/>
      <c r="JPU22" s="209"/>
      <c r="JPV22" s="209"/>
      <c r="JPW22" s="209"/>
      <c r="JPX22" s="209"/>
      <c r="JPY22" s="209"/>
      <c r="JPZ22" s="209"/>
      <c r="JQA22" s="209"/>
      <c r="JQB22" s="209"/>
      <c r="JQC22" s="209"/>
      <c r="JQD22" s="209"/>
      <c r="JQE22" s="209"/>
      <c r="JQF22" s="209"/>
      <c r="JQG22" s="209"/>
      <c r="JQH22" s="209"/>
      <c r="JQI22" s="209"/>
      <c r="JQJ22" s="209"/>
      <c r="JQK22" s="209"/>
      <c r="JQL22" s="209"/>
      <c r="JQM22" s="209"/>
      <c r="JQN22" s="209"/>
      <c r="JQO22" s="209"/>
      <c r="JQP22" s="209"/>
      <c r="JQQ22" s="209"/>
      <c r="JQR22" s="209"/>
      <c r="JQS22" s="209"/>
      <c r="JQT22" s="209"/>
      <c r="JQU22" s="209"/>
      <c r="JQV22" s="209"/>
      <c r="JQW22" s="209"/>
      <c r="JQX22" s="209"/>
      <c r="JQY22" s="209"/>
      <c r="JQZ22" s="209"/>
      <c r="JRA22" s="209"/>
      <c r="JRB22" s="209"/>
      <c r="JRC22" s="209"/>
      <c r="JRD22" s="209"/>
      <c r="JRE22" s="209"/>
      <c r="JRF22" s="209"/>
      <c r="JRG22" s="209"/>
      <c r="JRH22" s="209"/>
      <c r="JRI22" s="209"/>
      <c r="JRJ22" s="209"/>
      <c r="JRK22" s="209"/>
      <c r="JRL22" s="209"/>
      <c r="JRM22" s="209"/>
      <c r="JRN22" s="209"/>
      <c r="JRO22" s="209"/>
      <c r="JRP22" s="209"/>
      <c r="JRQ22" s="209"/>
      <c r="JRR22" s="209"/>
      <c r="JRS22" s="209"/>
      <c r="JRT22" s="209"/>
      <c r="JRU22" s="209"/>
      <c r="JRV22" s="209"/>
      <c r="JRW22" s="209"/>
      <c r="JRX22" s="209"/>
      <c r="JRY22" s="209"/>
      <c r="JRZ22" s="209"/>
      <c r="JSA22" s="209"/>
      <c r="JSB22" s="209"/>
      <c r="JSC22" s="209"/>
      <c r="JSD22" s="209"/>
      <c r="JSE22" s="209"/>
      <c r="JSF22" s="209"/>
      <c r="JSG22" s="209"/>
      <c r="JSH22" s="209"/>
      <c r="JSI22" s="209"/>
      <c r="JSJ22" s="209"/>
      <c r="JSK22" s="209"/>
      <c r="JSL22" s="209"/>
      <c r="JSM22" s="209"/>
      <c r="JSN22" s="209"/>
      <c r="JSO22" s="209"/>
      <c r="JSP22" s="209"/>
      <c r="JSQ22" s="209"/>
      <c r="JSR22" s="209"/>
      <c r="JSS22" s="209"/>
      <c r="JST22" s="209"/>
      <c r="JSU22" s="209"/>
      <c r="JSV22" s="209"/>
      <c r="JSW22" s="209"/>
      <c r="JSX22" s="209"/>
      <c r="JSY22" s="209"/>
      <c r="JSZ22" s="209"/>
      <c r="JTA22" s="209"/>
      <c r="JTB22" s="209"/>
      <c r="JTC22" s="209"/>
      <c r="JTD22" s="209"/>
      <c r="JTE22" s="209"/>
      <c r="JTF22" s="209"/>
      <c r="JTG22" s="209"/>
      <c r="JTH22" s="209"/>
      <c r="JTI22" s="209"/>
      <c r="JTJ22" s="209"/>
      <c r="JTK22" s="209"/>
      <c r="JTL22" s="209"/>
      <c r="JTM22" s="209"/>
      <c r="JTN22" s="209"/>
      <c r="JTO22" s="209"/>
      <c r="JTP22" s="209"/>
      <c r="JTQ22" s="209"/>
      <c r="JTR22" s="209"/>
      <c r="JTS22" s="209"/>
      <c r="JTT22" s="209"/>
      <c r="JTU22" s="209"/>
      <c r="JTV22" s="209"/>
      <c r="JTW22" s="209"/>
      <c r="JTX22" s="209"/>
      <c r="JTY22" s="209"/>
      <c r="JTZ22" s="209"/>
      <c r="JUA22" s="209"/>
      <c r="JUB22" s="209"/>
      <c r="JUC22" s="209"/>
      <c r="JUD22" s="209"/>
      <c r="JUE22" s="209"/>
      <c r="JUF22" s="209"/>
      <c r="JUG22" s="209"/>
      <c r="JUH22" s="209"/>
      <c r="JUI22" s="209"/>
      <c r="JUJ22" s="209"/>
      <c r="JUK22" s="209"/>
      <c r="JUL22" s="209"/>
      <c r="JUM22" s="209"/>
      <c r="JUN22" s="209"/>
      <c r="JUO22" s="209"/>
      <c r="JUP22" s="209"/>
      <c r="JUQ22" s="209"/>
      <c r="JUR22" s="209"/>
      <c r="JUS22" s="209"/>
      <c r="JUT22" s="209"/>
      <c r="JUU22" s="209"/>
      <c r="JUV22" s="209"/>
      <c r="JUW22" s="209"/>
      <c r="JUX22" s="209"/>
      <c r="JUY22" s="209"/>
      <c r="JUZ22" s="209"/>
      <c r="JVA22" s="209"/>
      <c r="JVB22" s="209"/>
      <c r="JVC22" s="209"/>
      <c r="JVD22" s="209"/>
      <c r="JVE22" s="209"/>
      <c r="JVF22" s="209"/>
      <c r="JVG22" s="209"/>
      <c r="JVH22" s="209"/>
      <c r="JVI22" s="209"/>
      <c r="JVJ22" s="209"/>
      <c r="JVK22" s="209"/>
      <c r="JVL22" s="209"/>
      <c r="JVM22" s="209"/>
      <c r="JVN22" s="209"/>
      <c r="JVO22" s="209"/>
      <c r="JVP22" s="209"/>
      <c r="JVQ22" s="209"/>
      <c r="JVR22" s="209"/>
      <c r="JVS22" s="209"/>
      <c r="JVT22" s="209"/>
      <c r="JVU22" s="209"/>
      <c r="JVV22" s="209"/>
      <c r="JVW22" s="209"/>
      <c r="JVX22" s="209"/>
      <c r="JVY22" s="209"/>
      <c r="JVZ22" s="209"/>
      <c r="JWA22" s="209"/>
      <c r="JWB22" s="209"/>
      <c r="JWC22" s="209"/>
      <c r="JWD22" s="209"/>
      <c r="JWE22" s="209"/>
      <c r="JWF22" s="209"/>
      <c r="JWG22" s="209"/>
      <c r="JWH22" s="209"/>
      <c r="JWI22" s="209"/>
      <c r="JWJ22" s="209"/>
      <c r="JWK22" s="209"/>
      <c r="JWL22" s="209"/>
      <c r="JWM22" s="209"/>
      <c r="JWN22" s="209"/>
      <c r="JWO22" s="209"/>
      <c r="JWP22" s="209"/>
      <c r="JWQ22" s="209"/>
      <c r="JWR22" s="209"/>
      <c r="JWS22" s="209"/>
      <c r="JWT22" s="209"/>
      <c r="JWU22" s="209"/>
      <c r="JWV22" s="209"/>
      <c r="JWW22" s="209"/>
      <c r="JWX22" s="209"/>
      <c r="JWY22" s="209"/>
      <c r="JWZ22" s="209"/>
      <c r="JXA22" s="209"/>
      <c r="JXB22" s="209"/>
      <c r="JXC22" s="209"/>
      <c r="JXD22" s="209"/>
      <c r="JXE22" s="209"/>
      <c r="JXF22" s="209"/>
      <c r="JXG22" s="209"/>
      <c r="JXH22" s="209"/>
      <c r="JXI22" s="209"/>
      <c r="JXJ22" s="209"/>
      <c r="JXK22" s="209"/>
      <c r="JXL22" s="209"/>
      <c r="JXM22" s="209"/>
      <c r="JXN22" s="209"/>
      <c r="JXO22" s="209"/>
      <c r="JXP22" s="209"/>
      <c r="JXQ22" s="209"/>
      <c r="JXR22" s="209"/>
      <c r="JXS22" s="209"/>
      <c r="JXT22" s="209"/>
      <c r="JXU22" s="209"/>
      <c r="JXV22" s="209"/>
      <c r="JXW22" s="209"/>
      <c r="JXX22" s="209"/>
      <c r="JXY22" s="209"/>
      <c r="JXZ22" s="209"/>
      <c r="JYA22" s="209"/>
      <c r="JYB22" s="209"/>
      <c r="JYC22" s="209"/>
      <c r="JYD22" s="209"/>
      <c r="JYE22" s="209"/>
      <c r="JYF22" s="209"/>
      <c r="JYG22" s="209"/>
      <c r="JYH22" s="209"/>
      <c r="JYI22" s="209"/>
      <c r="JYJ22" s="209"/>
      <c r="JYK22" s="209"/>
      <c r="JYL22" s="209"/>
      <c r="JYM22" s="209"/>
      <c r="JYN22" s="209"/>
      <c r="JYO22" s="209"/>
      <c r="JYP22" s="209"/>
      <c r="JYQ22" s="209"/>
      <c r="JYR22" s="209"/>
      <c r="JYS22" s="209"/>
      <c r="JYT22" s="209"/>
      <c r="JYU22" s="209"/>
      <c r="JYV22" s="209"/>
      <c r="JYW22" s="209"/>
      <c r="JYX22" s="209"/>
      <c r="JYY22" s="209"/>
      <c r="JYZ22" s="209"/>
      <c r="JZA22" s="209"/>
      <c r="JZB22" s="209"/>
      <c r="JZC22" s="209"/>
      <c r="JZD22" s="209"/>
      <c r="JZE22" s="209"/>
      <c r="JZF22" s="209"/>
      <c r="JZG22" s="209"/>
      <c r="JZH22" s="209"/>
      <c r="JZI22" s="209"/>
      <c r="JZJ22" s="209"/>
      <c r="JZK22" s="209"/>
      <c r="JZL22" s="209"/>
      <c r="JZM22" s="209"/>
      <c r="JZN22" s="209"/>
      <c r="JZO22" s="209"/>
      <c r="JZP22" s="209"/>
      <c r="JZQ22" s="209"/>
      <c r="JZR22" s="209"/>
      <c r="JZS22" s="209"/>
      <c r="JZT22" s="209"/>
      <c r="JZU22" s="209"/>
      <c r="JZV22" s="209"/>
      <c r="JZW22" s="209"/>
      <c r="JZX22" s="209"/>
      <c r="JZY22" s="209"/>
      <c r="JZZ22" s="209"/>
      <c r="KAA22" s="209"/>
      <c r="KAB22" s="209"/>
      <c r="KAC22" s="209"/>
      <c r="KAD22" s="209"/>
      <c r="KAE22" s="209"/>
      <c r="KAF22" s="209"/>
      <c r="KAG22" s="209"/>
      <c r="KAH22" s="209"/>
      <c r="KAI22" s="209"/>
      <c r="KAJ22" s="209"/>
      <c r="KAK22" s="209"/>
      <c r="KAL22" s="209"/>
      <c r="KAM22" s="209"/>
      <c r="KAN22" s="209"/>
      <c r="KAO22" s="209"/>
      <c r="KAP22" s="209"/>
      <c r="KAQ22" s="209"/>
      <c r="KAR22" s="209"/>
      <c r="KAS22" s="209"/>
      <c r="KAT22" s="209"/>
      <c r="KAU22" s="209"/>
      <c r="KAV22" s="209"/>
      <c r="KAW22" s="209"/>
      <c r="KAX22" s="209"/>
      <c r="KAY22" s="209"/>
      <c r="KAZ22" s="209"/>
      <c r="KBA22" s="209"/>
      <c r="KBB22" s="209"/>
      <c r="KBC22" s="209"/>
      <c r="KBD22" s="209"/>
      <c r="KBE22" s="209"/>
      <c r="KBF22" s="209"/>
      <c r="KBG22" s="209"/>
      <c r="KBH22" s="209"/>
      <c r="KBI22" s="209"/>
      <c r="KBJ22" s="209"/>
      <c r="KBK22" s="209"/>
      <c r="KBL22" s="209"/>
      <c r="KBM22" s="209"/>
      <c r="KBN22" s="209"/>
      <c r="KBO22" s="209"/>
      <c r="KBP22" s="209"/>
      <c r="KBQ22" s="209"/>
      <c r="KBR22" s="209"/>
      <c r="KBS22" s="209"/>
      <c r="KBT22" s="209"/>
      <c r="KBU22" s="209"/>
      <c r="KBV22" s="209"/>
      <c r="KBW22" s="209"/>
      <c r="KBX22" s="209"/>
      <c r="KBY22" s="209"/>
      <c r="KBZ22" s="209"/>
      <c r="KCA22" s="209"/>
      <c r="KCB22" s="209"/>
      <c r="KCC22" s="209"/>
      <c r="KCD22" s="209"/>
      <c r="KCE22" s="209"/>
      <c r="KCF22" s="209"/>
      <c r="KCG22" s="209"/>
      <c r="KCH22" s="209"/>
      <c r="KCI22" s="209"/>
      <c r="KCJ22" s="209"/>
      <c r="KCK22" s="209"/>
      <c r="KCL22" s="209"/>
      <c r="KCM22" s="209"/>
      <c r="KCN22" s="209"/>
      <c r="KCO22" s="209"/>
      <c r="KCP22" s="209"/>
      <c r="KCQ22" s="209"/>
      <c r="KCR22" s="209"/>
      <c r="KCS22" s="209"/>
      <c r="KCT22" s="209"/>
      <c r="KCU22" s="209"/>
      <c r="KCV22" s="209"/>
      <c r="KCW22" s="209"/>
      <c r="KCX22" s="209"/>
      <c r="KCY22" s="209"/>
      <c r="KCZ22" s="209"/>
      <c r="KDA22" s="209"/>
      <c r="KDB22" s="209"/>
      <c r="KDC22" s="209"/>
      <c r="KDD22" s="209"/>
      <c r="KDE22" s="209"/>
      <c r="KDF22" s="209"/>
      <c r="KDG22" s="209"/>
      <c r="KDH22" s="209"/>
      <c r="KDI22" s="209"/>
      <c r="KDJ22" s="209"/>
      <c r="KDK22" s="209"/>
      <c r="KDL22" s="209"/>
      <c r="KDM22" s="209"/>
      <c r="KDN22" s="209"/>
      <c r="KDO22" s="209"/>
      <c r="KDP22" s="209"/>
      <c r="KDQ22" s="209"/>
      <c r="KDR22" s="209"/>
      <c r="KDS22" s="209"/>
      <c r="KDT22" s="209"/>
      <c r="KDU22" s="209"/>
      <c r="KDV22" s="209"/>
      <c r="KDW22" s="209"/>
      <c r="KDX22" s="209"/>
      <c r="KDY22" s="209"/>
      <c r="KDZ22" s="209"/>
      <c r="KEA22" s="209"/>
      <c r="KEB22" s="209"/>
      <c r="KEC22" s="209"/>
      <c r="KED22" s="209"/>
      <c r="KEE22" s="209"/>
      <c r="KEF22" s="209"/>
      <c r="KEG22" s="209"/>
      <c r="KEH22" s="209"/>
      <c r="KEI22" s="209"/>
      <c r="KEJ22" s="209"/>
      <c r="KEK22" s="209"/>
      <c r="KEL22" s="209"/>
      <c r="KEM22" s="209"/>
      <c r="KEN22" s="209"/>
      <c r="KEO22" s="209"/>
      <c r="KEP22" s="209"/>
      <c r="KEQ22" s="209"/>
      <c r="KER22" s="209"/>
      <c r="KES22" s="209"/>
      <c r="KET22" s="209"/>
      <c r="KEU22" s="209"/>
      <c r="KEV22" s="209"/>
      <c r="KEW22" s="209"/>
      <c r="KEX22" s="209"/>
      <c r="KEY22" s="209"/>
      <c r="KEZ22" s="209"/>
      <c r="KFA22" s="209"/>
      <c r="KFB22" s="209"/>
      <c r="KFC22" s="209"/>
      <c r="KFD22" s="209"/>
      <c r="KFE22" s="209"/>
      <c r="KFF22" s="209"/>
      <c r="KFG22" s="209"/>
      <c r="KFH22" s="209"/>
      <c r="KFI22" s="209"/>
      <c r="KFJ22" s="209"/>
      <c r="KFK22" s="209"/>
      <c r="KFL22" s="209"/>
      <c r="KFM22" s="209"/>
      <c r="KFN22" s="209"/>
      <c r="KFO22" s="209"/>
      <c r="KFP22" s="209"/>
      <c r="KFQ22" s="209"/>
      <c r="KFR22" s="209"/>
      <c r="KFS22" s="209"/>
      <c r="KFT22" s="209"/>
      <c r="KFU22" s="209"/>
      <c r="KFV22" s="209"/>
      <c r="KFW22" s="209"/>
      <c r="KFX22" s="209"/>
      <c r="KFY22" s="209"/>
      <c r="KFZ22" s="209"/>
      <c r="KGA22" s="209"/>
      <c r="KGB22" s="209"/>
      <c r="KGC22" s="209"/>
      <c r="KGD22" s="209"/>
      <c r="KGE22" s="209"/>
      <c r="KGF22" s="209"/>
      <c r="KGG22" s="209"/>
      <c r="KGH22" s="209"/>
      <c r="KGI22" s="209"/>
      <c r="KGJ22" s="209"/>
      <c r="KGK22" s="209"/>
      <c r="KGL22" s="209"/>
      <c r="KGM22" s="209"/>
      <c r="KGN22" s="209"/>
      <c r="KGO22" s="209"/>
      <c r="KGP22" s="209"/>
      <c r="KGQ22" s="209"/>
      <c r="KGR22" s="209"/>
      <c r="KGS22" s="209"/>
      <c r="KGT22" s="209"/>
      <c r="KGU22" s="209"/>
      <c r="KGV22" s="209"/>
      <c r="KGW22" s="209"/>
      <c r="KGX22" s="209"/>
      <c r="KGY22" s="209"/>
      <c r="KGZ22" s="209"/>
      <c r="KHA22" s="209"/>
      <c r="KHB22" s="209"/>
      <c r="KHC22" s="209"/>
      <c r="KHD22" s="209"/>
      <c r="KHE22" s="209"/>
      <c r="KHF22" s="209"/>
      <c r="KHG22" s="209"/>
      <c r="KHH22" s="209"/>
      <c r="KHI22" s="209"/>
      <c r="KHJ22" s="209"/>
      <c r="KHK22" s="209"/>
      <c r="KHL22" s="209"/>
      <c r="KHM22" s="209"/>
      <c r="KHN22" s="209"/>
      <c r="KHO22" s="209"/>
      <c r="KHP22" s="209"/>
      <c r="KHQ22" s="209"/>
      <c r="KHR22" s="209"/>
      <c r="KHS22" s="209"/>
      <c r="KHT22" s="209"/>
      <c r="KHU22" s="209"/>
      <c r="KHV22" s="209"/>
      <c r="KHW22" s="209"/>
      <c r="KHX22" s="209"/>
      <c r="KHY22" s="209"/>
      <c r="KHZ22" s="209"/>
      <c r="KIA22" s="209"/>
      <c r="KIB22" s="209"/>
      <c r="KIC22" s="209"/>
      <c r="KID22" s="209"/>
      <c r="KIE22" s="209"/>
      <c r="KIF22" s="209"/>
      <c r="KIG22" s="209"/>
      <c r="KIH22" s="209"/>
      <c r="KII22" s="209"/>
      <c r="KIJ22" s="209"/>
      <c r="KIK22" s="209"/>
      <c r="KIL22" s="209"/>
      <c r="KIM22" s="209"/>
      <c r="KIN22" s="209"/>
      <c r="KIO22" s="209"/>
      <c r="KIP22" s="209"/>
      <c r="KIQ22" s="209"/>
      <c r="KIR22" s="209"/>
      <c r="KIS22" s="209"/>
      <c r="KIT22" s="209"/>
      <c r="KIU22" s="209"/>
      <c r="KIV22" s="209"/>
      <c r="KIW22" s="209"/>
      <c r="KIX22" s="209"/>
      <c r="KIY22" s="209"/>
      <c r="KIZ22" s="209"/>
      <c r="KJA22" s="209"/>
      <c r="KJB22" s="209"/>
      <c r="KJC22" s="209"/>
      <c r="KJD22" s="209"/>
      <c r="KJE22" s="209"/>
      <c r="KJF22" s="209"/>
      <c r="KJG22" s="209"/>
      <c r="KJH22" s="209"/>
      <c r="KJI22" s="209"/>
      <c r="KJJ22" s="209"/>
      <c r="KJK22" s="209"/>
      <c r="KJL22" s="209"/>
      <c r="KJM22" s="209"/>
      <c r="KJN22" s="209"/>
      <c r="KJO22" s="209"/>
      <c r="KJP22" s="209"/>
      <c r="KJQ22" s="209"/>
      <c r="KJR22" s="209"/>
      <c r="KJS22" s="209"/>
      <c r="KJT22" s="209"/>
      <c r="KJU22" s="209"/>
      <c r="KJV22" s="209"/>
      <c r="KJW22" s="209"/>
      <c r="KJX22" s="209"/>
      <c r="KJY22" s="209"/>
      <c r="KJZ22" s="209"/>
      <c r="KKA22" s="209"/>
      <c r="KKB22" s="209"/>
      <c r="KKC22" s="209"/>
      <c r="KKD22" s="209"/>
      <c r="KKE22" s="209"/>
      <c r="KKF22" s="209"/>
      <c r="KKG22" s="209"/>
      <c r="KKH22" s="209"/>
      <c r="KKI22" s="209"/>
      <c r="KKJ22" s="209"/>
      <c r="KKK22" s="209"/>
      <c r="KKL22" s="209"/>
      <c r="KKM22" s="209"/>
      <c r="KKN22" s="209"/>
      <c r="KKO22" s="209"/>
      <c r="KKP22" s="209"/>
      <c r="KKQ22" s="209"/>
      <c r="KKR22" s="209"/>
      <c r="KKS22" s="209"/>
      <c r="KKT22" s="209"/>
      <c r="KKU22" s="209"/>
      <c r="KKV22" s="209"/>
      <c r="KKW22" s="209"/>
      <c r="KKX22" s="209"/>
      <c r="KKY22" s="209"/>
      <c r="KKZ22" s="209"/>
      <c r="KLA22" s="209"/>
      <c r="KLB22" s="209"/>
      <c r="KLC22" s="209"/>
      <c r="KLD22" s="209"/>
      <c r="KLE22" s="209"/>
      <c r="KLF22" s="209"/>
      <c r="KLG22" s="209"/>
      <c r="KLH22" s="209"/>
      <c r="KLI22" s="209"/>
      <c r="KLJ22" s="209"/>
      <c r="KLK22" s="209"/>
      <c r="KLL22" s="209"/>
      <c r="KLM22" s="209"/>
      <c r="KLN22" s="209"/>
      <c r="KLO22" s="209"/>
      <c r="KLP22" s="209"/>
      <c r="KLQ22" s="209"/>
      <c r="KLR22" s="209"/>
      <c r="KLS22" s="209"/>
      <c r="KLT22" s="209"/>
      <c r="KLU22" s="209"/>
      <c r="KLV22" s="209"/>
      <c r="KLW22" s="209"/>
      <c r="KLX22" s="209"/>
      <c r="KLY22" s="209"/>
      <c r="KLZ22" s="209"/>
      <c r="KMA22" s="209"/>
      <c r="KMB22" s="209"/>
      <c r="KMC22" s="209"/>
      <c r="KMD22" s="209"/>
      <c r="KME22" s="209"/>
      <c r="KMF22" s="209"/>
      <c r="KMG22" s="209"/>
      <c r="KMH22" s="209"/>
      <c r="KMI22" s="209"/>
      <c r="KMJ22" s="209"/>
      <c r="KMK22" s="209"/>
      <c r="KML22" s="209"/>
      <c r="KMM22" s="209"/>
      <c r="KMN22" s="209"/>
      <c r="KMO22" s="209"/>
      <c r="KMP22" s="209"/>
      <c r="KMQ22" s="209"/>
      <c r="KMR22" s="209"/>
      <c r="KMS22" s="209"/>
      <c r="KMT22" s="209"/>
      <c r="KMU22" s="209"/>
      <c r="KMV22" s="209"/>
      <c r="KMW22" s="209"/>
      <c r="KMX22" s="209"/>
      <c r="KMY22" s="209"/>
      <c r="KMZ22" s="209"/>
      <c r="KNA22" s="209"/>
      <c r="KNB22" s="209"/>
      <c r="KNC22" s="209"/>
      <c r="KND22" s="209"/>
      <c r="KNE22" s="209"/>
      <c r="KNF22" s="209"/>
      <c r="KNG22" s="209"/>
      <c r="KNH22" s="209"/>
      <c r="KNI22" s="209"/>
      <c r="KNJ22" s="209"/>
      <c r="KNK22" s="209"/>
      <c r="KNL22" s="209"/>
      <c r="KNM22" s="209"/>
      <c r="KNN22" s="209"/>
      <c r="KNO22" s="209"/>
      <c r="KNP22" s="209"/>
      <c r="KNQ22" s="209"/>
      <c r="KNR22" s="209"/>
      <c r="KNS22" s="209"/>
      <c r="KNT22" s="209"/>
      <c r="KNU22" s="209"/>
      <c r="KNV22" s="209"/>
      <c r="KNW22" s="209"/>
      <c r="KNX22" s="209"/>
      <c r="KNY22" s="209"/>
      <c r="KNZ22" s="209"/>
      <c r="KOA22" s="209"/>
      <c r="KOB22" s="209"/>
      <c r="KOC22" s="209"/>
      <c r="KOD22" s="209"/>
      <c r="KOE22" s="209"/>
      <c r="KOF22" s="209"/>
      <c r="KOG22" s="209"/>
      <c r="KOH22" s="209"/>
      <c r="KOI22" s="209"/>
      <c r="KOJ22" s="209"/>
      <c r="KOK22" s="209"/>
      <c r="KOL22" s="209"/>
      <c r="KOM22" s="209"/>
      <c r="KON22" s="209"/>
      <c r="KOO22" s="209"/>
      <c r="KOP22" s="209"/>
      <c r="KOQ22" s="209"/>
      <c r="KOR22" s="209"/>
      <c r="KOS22" s="209"/>
      <c r="KOT22" s="209"/>
      <c r="KOU22" s="209"/>
      <c r="KOV22" s="209"/>
      <c r="KOW22" s="209"/>
      <c r="KOX22" s="209"/>
      <c r="KOY22" s="209"/>
      <c r="KOZ22" s="209"/>
      <c r="KPA22" s="209"/>
      <c r="KPB22" s="209"/>
      <c r="KPC22" s="209"/>
      <c r="KPD22" s="209"/>
      <c r="KPE22" s="209"/>
      <c r="KPF22" s="209"/>
      <c r="KPG22" s="209"/>
      <c r="KPH22" s="209"/>
      <c r="KPI22" s="209"/>
      <c r="KPJ22" s="209"/>
      <c r="KPK22" s="209"/>
      <c r="KPL22" s="209"/>
      <c r="KPM22" s="209"/>
      <c r="KPN22" s="209"/>
      <c r="KPO22" s="209"/>
      <c r="KPP22" s="209"/>
      <c r="KPQ22" s="209"/>
      <c r="KPR22" s="209"/>
      <c r="KPS22" s="209"/>
      <c r="KPT22" s="209"/>
      <c r="KPU22" s="209"/>
      <c r="KPV22" s="209"/>
      <c r="KPW22" s="209"/>
      <c r="KPX22" s="209"/>
      <c r="KPY22" s="209"/>
      <c r="KPZ22" s="209"/>
      <c r="KQA22" s="209"/>
      <c r="KQB22" s="209"/>
      <c r="KQC22" s="209"/>
      <c r="KQD22" s="209"/>
      <c r="KQE22" s="209"/>
      <c r="KQF22" s="209"/>
      <c r="KQG22" s="209"/>
      <c r="KQH22" s="209"/>
      <c r="KQI22" s="209"/>
      <c r="KQJ22" s="209"/>
      <c r="KQK22" s="209"/>
      <c r="KQL22" s="209"/>
      <c r="KQM22" s="209"/>
      <c r="KQN22" s="209"/>
      <c r="KQO22" s="209"/>
      <c r="KQP22" s="209"/>
      <c r="KQQ22" s="209"/>
      <c r="KQR22" s="209"/>
      <c r="KQS22" s="209"/>
      <c r="KQT22" s="209"/>
      <c r="KQU22" s="209"/>
      <c r="KQV22" s="209"/>
      <c r="KQW22" s="209"/>
      <c r="KQX22" s="209"/>
      <c r="KQY22" s="209"/>
      <c r="KQZ22" s="209"/>
      <c r="KRA22" s="209"/>
      <c r="KRB22" s="209"/>
      <c r="KRC22" s="209"/>
      <c r="KRD22" s="209"/>
      <c r="KRE22" s="209"/>
      <c r="KRF22" s="209"/>
      <c r="KRG22" s="209"/>
      <c r="KRH22" s="209"/>
      <c r="KRI22" s="209"/>
      <c r="KRJ22" s="209"/>
      <c r="KRK22" s="209"/>
      <c r="KRL22" s="209"/>
      <c r="KRM22" s="209"/>
      <c r="KRN22" s="209"/>
      <c r="KRO22" s="209"/>
      <c r="KRP22" s="209"/>
      <c r="KRQ22" s="209"/>
      <c r="KRR22" s="209"/>
      <c r="KRS22" s="209"/>
      <c r="KRT22" s="209"/>
      <c r="KRU22" s="209"/>
      <c r="KRV22" s="209"/>
      <c r="KRW22" s="209"/>
      <c r="KRX22" s="209"/>
      <c r="KRY22" s="209"/>
      <c r="KRZ22" s="209"/>
      <c r="KSA22" s="209"/>
      <c r="KSB22" s="209"/>
      <c r="KSC22" s="209"/>
      <c r="KSD22" s="209"/>
      <c r="KSE22" s="209"/>
      <c r="KSF22" s="209"/>
      <c r="KSG22" s="209"/>
      <c r="KSH22" s="209"/>
      <c r="KSI22" s="209"/>
      <c r="KSJ22" s="209"/>
      <c r="KSK22" s="209"/>
      <c r="KSL22" s="209"/>
      <c r="KSM22" s="209"/>
      <c r="KSN22" s="209"/>
      <c r="KSO22" s="209"/>
      <c r="KSP22" s="209"/>
      <c r="KSQ22" s="209"/>
      <c r="KSR22" s="209"/>
      <c r="KSS22" s="209"/>
      <c r="KST22" s="209"/>
      <c r="KSU22" s="209"/>
      <c r="KSV22" s="209"/>
      <c r="KSW22" s="209"/>
      <c r="KSX22" s="209"/>
      <c r="KSY22" s="209"/>
      <c r="KSZ22" s="209"/>
      <c r="KTA22" s="209"/>
      <c r="KTB22" s="209"/>
      <c r="KTC22" s="209"/>
      <c r="KTD22" s="209"/>
      <c r="KTE22" s="209"/>
      <c r="KTF22" s="209"/>
      <c r="KTG22" s="209"/>
      <c r="KTH22" s="209"/>
      <c r="KTI22" s="209"/>
      <c r="KTJ22" s="209"/>
      <c r="KTK22" s="209"/>
      <c r="KTL22" s="209"/>
      <c r="KTM22" s="209"/>
      <c r="KTN22" s="209"/>
      <c r="KTO22" s="209"/>
      <c r="KTP22" s="209"/>
      <c r="KTQ22" s="209"/>
      <c r="KTR22" s="209"/>
      <c r="KTS22" s="209"/>
      <c r="KTT22" s="209"/>
      <c r="KTU22" s="209"/>
      <c r="KTV22" s="209"/>
      <c r="KTW22" s="209"/>
      <c r="KTX22" s="209"/>
      <c r="KTY22" s="209"/>
      <c r="KTZ22" s="209"/>
      <c r="KUA22" s="209"/>
      <c r="KUB22" s="209"/>
      <c r="KUC22" s="209"/>
      <c r="KUD22" s="209"/>
      <c r="KUE22" s="209"/>
      <c r="KUF22" s="209"/>
      <c r="KUG22" s="209"/>
      <c r="KUH22" s="209"/>
      <c r="KUI22" s="209"/>
      <c r="KUJ22" s="209"/>
      <c r="KUK22" s="209"/>
      <c r="KUL22" s="209"/>
      <c r="KUM22" s="209"/>
      <c r="KUN22" s="209"/>
      <c r="KUO22" s="209"/>
      <c r="KUP22" s="209"/>
      <c r="KUQ22" s="209"/>
      <c r="KUR22" s="209"/>
      <c r="KUS22" s="209"/>
      <c r="KUT22" s="209"/>
      <c r="KUU22" s="209"/>
      <c r="KUV22" s="209"/>
      <c r="KUW22" s="209"/>
      <c r="KUX22" s="209"/>
      <c r="KUY22" s="209"/>
      <c r="KUZ22" s="209"/>
      <c r="KVA22" s="209"/>
      <c r="KVB22" s="209"/>
      <c r="KVC22" s="209"/>
      <c r="KVD22" s="209"/>
      <c r="KVE22" s="209"/>
      <c r="KVF22" s="209"/>
      <c r="KVG22" s="209"/>
      <c r="KVH22" s="209"/>
      <c r="KVI22" s="209"/>
      <c r="KVJ22" s="209"/>
      <c r="KVK22" s="209"/>
      <c r="KVL22" s="209"/>
      <c r="KVM22" s="209"/>
      <c r="KVN22" s="209"/>
      <c r="KVO22" s="209"/>
      <c r="KVP22" s="209"/>
      <c r="KVQ22" s="209"/>
      <c r="KVR22" s="209"/>
      <c r="KVS22" s="209"/>
      <c r="KVT22" s="209"/>
      <c r="KVU22" s="209"/>
      <c r="KVV22" s="209"/>
      <c r="KVW22" s="209"/>
      <c r="KVX22" s="209"/>
      <c r="KVY22" s="209"/>
      <c r="KVZ22" s="209"/>
      <c r="KWA22" s="209"/>
      <c r="KWB22" s="209"/>
      <c r="KWC22" s="209"/>
      <c r="KWD22" s="209"/>
      <c r="KWE22" s="209"/>
      <c r="KWF22" s="209"/>
      <c r="KWG22" s="209"/>
      <c r="KWH22" s="209"/>
      <c r="KWI22" s="209"/>
      <c r="KWJ22" s="209"/>
      <c r="KWK22" s="209"/>
      <c r="KWL22" s="209"/>
      <c r="KWM22" s="209"/>
      <c r="KWN22" s="209"/>
      <c r="KWO22" s="209"/>
      <c r="KWP22" s="209"/>
      <c r="KWQ22" s="209"/>
      <c r="KWR22" s="209"/>
      <c r="KWS22" s="209"/>
      <c r="KWT22" s="209"/>
      <c r="KWU22" s="209"/>
      <c r="KWV22" s="209"/>
      <c r="KWW22" s="209"/>
      <c r="KWX22" s="209"/>
      <c r="KWY22" s="209"/>
      <c r="KWZ22" s="209"/>
      <c r="KXA22" s="209"/>
      <c r="KXB22" s="209"/>
      <c r="KXC22" s="209"/>
      <c r="KXD22" s="209"/>
      <c r="KXE22" s="209"/>
      <c r="KXF22" s="209"/>
      <c r="KXG22" s="209"/>
      <c r="KXH22" s="209"/>
      <c r="KXI22" s="209"/>
      <c r="KXJ22" s="209"/>
      <c r="KXK22" s="209"/>
      <c r="KXL22" s="209"/>
      <c r="KXM22" s="209"/>
      <c r="KXN22" s="209"/>
      <c r="KXO22" s="209"/>
      <c r="KXP22" s="209"/>
      <c r="KXQ22" s="209"/>
      <c r="KXR22" s="209"/>
      <c r="KXS22" s="209"/>
      <c r="KXT22" s="209"/>
      <c r="KXU22" s="209"/>
      <c r="KXV22" s="209"/>
      <c r="KXW22" s="209"/>
      <c r="KXX22" s="209"/>
      <c r="KXY22" s="209"/>
      <c r="KXZ22" s="209"/>
      <c r="KYA22" s="209"/>
      <c r="KYB22" s="209"/>
      <c r="KYC22" s="209"/>
      <c r="KYD22" s="209"/>
      <c r="KYE22" s="209"/>
      <c r="KYF22" s="209"/>
      <c r="KYG22" s="209"/>
      <c r="KYH22" s="209"/>
      <c r="KYI22" s="209"/>
      <c r="KYJ22" s="209"/>
      <c r="KYK22" s="209"/>
      <c r="KYL22" s="209"/>
      <c r="KYM22" s="209"/>
      <c r="KYN22" s="209"/>
      <c r="KYO22" s="209"/>
      <c r="KYP22" s="209"/>
      <c r="KYQ22" s="209"/>
      <c r="KYR22" s="209"/>
      <c r="KYS22" s="209"/>
      <c r="KYT22" s="209"/>
      <c r="KYU22" s="209"/>
      <c r="KYV22" s="209"/>
      <c r="KYW22" s="209"/>
      <c r="KYX22" s="209"/>
      <c r="KYY22" s="209"/>
      <c r="KYZ22" s="209"/>
      <c r="KZA22" s="209"/>
      <c r="KZB22" s="209"/>
      <c r="KZC22" s="209"/>
      <c r="KZD22" s="209"/>
      <c r="KZE22" s="209"/>
      <c r="KZF22" s="209"/>
      <c r="KZG22" s="209"/>
      <c r="KZH22" s="209"/>
      <c r="KZI22" s="209"/>
      <c r="KZJ22" s="209"/>
      <c r="KZK22" s="209"/>
      <c r="KZL22" s="209"/>
      <c r="KZM22" s="209"/>
      <c r="KZN22" s="209"/>
      <c r="KZO22" s="209"/>
      <c r="KZP22" s="209"/>
      <c r="KZQ22" s="209"/>
      <c r="KZR22" s="209"/>
      <c r="KZS22" s="209"/>
      <c r="KZT22" s="209"/>
      <c r="KZU22" s="209"/>
      <c r="KZV22" s="209"/>
      <c r="KZW22" s="209"/>
      <c r="KZX22" s="209"/>
      <c r="KZY22" s="209"/>
      <c r="KZZ22" s="209"/>
      <c r="LAA22" s="209"/>
      <c r="LAB22" s="209"/>
      <c r="LAC22" s="209"/>
      <c r="LAD22" s="209"/>
      <c r="LAE22" s="209"/>
      <c r="LAF22" s="209"/>
      <c r="LAG22" s="209"/>
      <c r="LAH22" s="209"/>
      <c r="LAI22" s="209"/>
      <c r="LAJ22" s="209"/>
      <c r="LAK22" s="209"/>
      <c r="LAL22" s="209"/>
      <c r="LAM22" s="209"/>
      <c r="LAN22" s="209"/>
      <c r="LAO22" s="209"/>
      <c r="LAP22" s="209"/>
      <c r="LAQ22" s="209"/>
      <c r="LAR22" s="209"/>
      <c r="LAS22" s="209"/>
      <c r="LAT22" s="209"/>
      <c r="LAU22" s="209"/>
      <c r="LAV22" s="209"/>
      <c r="LAW22" s="209"/>
      <c r="LAX22" s="209"/>
      <c r="LAY22" s="209"/>
      <c r="LAZ22" s="209"/>
      <c r="LBA22" s="209"/>
      <c r="LBB22" s="209"/>
      <c r="LBC22" s="209"/>
      <c r="LBD22" s="209"/>
      <c r="LBE22" s="209"/>
      <c r="LBF22" s="209"/>
      <c r="LBG22" s="209"/>
      <c r="LBH22" s="209"/>
      <c r="LBI22" s="209"/>
      <c r="LBJ22" s="209"/>
      <c r="LBK22" s="209"/>
      <c r="LBL22" s="209"/>
      <c r="LBM22" s="209"/>
      <c r="LBN22" s="209"/>
      <c r="LBO22" s="209"/>
      <c r="LBP22" s="209"/>
      <c r="LBQ22" s="209"/>
      <c r="LBR22" s="209"/>
      <c r="LBS22" s="209"/>
      <c r="LBT22" s="209"/>
      <c r="LBU22" s="209"/>
      <c r="LBV22" s="209"/>
      <c r="LBW22" s="209"/>
      <c r="LBX22" s="209"/>
      <c r="LBY22" s="209"/>
      <c r="LBZ22" s="209"/>
      <c r="LCA22" s="209"/>
      <c r="LCB22" s="209"/>
      <c r="LCC22" s="209"/>
      <c r="LCD22" s="209"/>
      <c r="LCE22" s="209"/>
      <c r="LCF22" s="209"/>
      <c r="LCG22" s="209"/>
      <c r="LCH22" s="209"/>
      <c r="LCI22" s="209"/>
      <c r="LCJ22" s="209"/>
      <c r="LCK22" s="209"/>
      <c r="LCL22" s="209"/>
      <c r="LCM22" s="209"/>
      <c r="LCN22" s="209"/>
      <c r="LCO22" s="209"/>
      <c r="LCP22" s="209"/>
      <c r="LCQ22" s="209"/>
      <c r="LCR22" s="209"/>
      <c r="LCS22" s="209"/>
      <c r="LCT22" s="209"/>
      <c r="LCU22" s="209"/>
      <c r="LCV22" s="209"/>
      <c r="LCW22" s="209"/>
      <c r="LCX22" s="209"/>
      <c r="LCY22" s="209"/>
      <c r="LCZ22" s="209"/>
      <c r="LDA22" s="209"/>
      <c r="LDB22" s="209"/>
      <c r="LDC22" s="209"/>
      <c r="LDD22" s="209"/>
      <c r="LDE22" s="209"/>
      <c r="LDF22" s="209"/>
      <c r="LDG22" s="209"/>
      <c r="LDH22" s="209"/>
      <c r="LDI22" s="209"/>
      <c r="LDJ22" s="209"/>
      <c r="LDK22" s="209"/>
      <c r="LDL22" s="209"/>
      <c r="LDM22" s="209"/>
      <c r="LDN22" s="209"/>
      <c r="LDO22" s="209"/>
      <c r="LDP22" s="209"/>
      <c r="LDQ22" s="209"/>
      <c r="LDR22" s="209"/>
      <c r="LDS22" s="209"/>
      <c r="LDT22" s="209"/>
      <c r="LDU22" s="209"/>
      <c r="LDV22" s="209"/>
      <c r="LDW22" s="209"/>
      <c r="LDX22" s="209"/>
      <c r="LDY22" s="209"/>
      <c r="LDZ22" s="209"/>
      <c r="LEA22" s="209"/>
      <c r="LEB22" s="209"/>
      <c r="LEC22" s="209"/>
      <c r="LED22" s="209"/>
      <c r="LEE22" s="209"/>
      <c r="LEF22" s="209"/>
      <c r="LEG22" s="209"/>
      <c r="LEH22" s="209"/>
      <c r="LEI22" s="209"/>
      <c r="LEJ22" s="209"/>
      <c r="LEK22" s="209"/>
      <c r="LEL22" s="209"/>
      <c r="LEM22" s="209"/>
      <c r="LEN22" s="209"/>
      <c r="LEO22" s="209"/>
      <c r="LEP22" s="209"/>
      <c r="LEQ22" s="209"/>
      <c r="LER22" s="209"/>
      <c r="LES22" s="209"/>
      <c r="LET22" s="209"/>
      <c r="LEU22" s="209"/>
      <c r="LEV22" s="209"/>
      <c r="LEW22" s="209"/>
      <c r="LEX22" s="209"/>
      <c r="LEY22" s="209"/>
      <c r="LEZ22" s="209"/>
      <c r="LFA22" s="209"/>
      <c r="LFB22" s="209"/>
      <c r="LFC22" s="209"/>
      <c r="LFD22" s="209"/>
      <c r="LFE22" s="209"/>
      <c r="LFF22" s="209"/>
      <c r="LFG22" s="209"/>
      <c r="LFH22" s="209"/>
      <c r="LFI22" s="209"/>
      <c r="LFJ22" s="209"/>
      <c r="LFK22" s="209"/>
      <c r="LFL22" s="209"/>
      <c r="LFM22" s="209"/>
      <c r="LFN22" s="209"/>
      <c r="LFO22" s="209"/>
      <c r="LFP22" s="209"/>
      <c r="LFQ22" s="209"/>
      <c r="LFR22" s="209"/>
      <c r="LFS22" s="209"/>
      <c r="LFT22" s="209"/>
      <c r="LFU22" s="209"/>
      <c r="LFV22" s="209"/>
      <c r="LFW22" s="209"/>
      <c r="LFX22" s="209"/>
      <c r="LFY22" s="209"/>
      <c r="LFZ22" s="209"/>
      <c r="LGA22" s="209"/>
      <c r="LGB22" s="209"/>
      <c r="LGC22" s="209"/>
      <c r="LGD22" s="209"/>
      <c r="LGE22" s="209"/>
      <c r="LGF22" s="209"/>
      <c r="LGG22" s="209"/>
      <c r="LGH22" s="209"/>
      <c r="LGI22" s="209"/>
      <c r="LGJ22" s="209"/>
      <c r="LGK22" s="209"/>
      <c r="LGL22" s="209"/>
      <c r="LGM22" s="209"/>
      <c r="LGN22" s="209"/>
      <c r="LGO22" s="209"/>
      <c r="LGP22" s="209"/>
      <c r="LGQ22" s="209"/>
      <c r="LGR22" s="209"/>
      <c r="LGS22" s="209"/>
      <c r="LGT22" s="209"/>
      <c r="LGU22" s="209"/>
      <c r="LGV22" s="209"/>
      <c r="LGW22" s="209"/>
      <c r="LGX22" s="209"/>
      <c r="LGY22" s="209"/>
      <c r="LGZ22" s="209"/>
      <c r="LHA22" s="209"/>
      <c r="LHB22" s="209"/>
      <c r="LHC22" s="209"/>
      <c r="LHD22" s="209"/>
      <c r="LHE22" s="209"/>
      <c r="LHF22" s="209"/>
      <c r="LHG22" s="209"/>
      <c r="LHH22" s="209"/>
      <c r="LHI22" s="209"/>
      <c r="LHJ22" s="209"/>
      <c r="LHK22" s="209"/>
      <c r="LHL22" s="209"/>
      <c r="LHM22" s="209"/>
      <c r="LHN22" s="209"/>
      <c r="LHO22" s="209"/>
      <c r="LHP22" s="209"/>
      <c r="LHQ22" s="209"/>
      <c r="LHR22" s="209"/>
      <c r="LHS22" s="209"/>
      <c r="LHT22" s="209"/>
      <c r="LHU22" s="209"/>
      <c r="LHV22" s="209"/>
      <c r="LHW22" s="209"/>
      <c r="LHX22" s="209"/>
      <c r="LHY22" s="209"/>
      <c r="LHZ22" s="209"/>
      <c r="LIA22" s="209"/>
      <c r="LIB22" s="209"/>
      <c r="LIC22" s="209"/>
      <c r="LID22" s="209"/>
      <c r="LIE22" s="209"/>
      <c r="LIF22" s="209"/>
      <c r="LIG22" s="209"/>
      <c r="LIH22" s="209"/>
      <c r="LII22" s="209"/>
      <c r="LIJ22" s="209"/>
      <c r="LIK22" s="209"/>
      <c r="LIL22" s="209"/>
      <c r="LIM22" s="209"/>
      <c r="LIN22" s="209"/>
      <c r="LIO22" s="209"/>
      <c r="LIP22" s="209"/>
      <c r="LIQ22" s="209"/>
      <c r="LIR22" s="209"/>
      <c r="LIS22" s="209"/>
      <c r="LIT22" s="209"/>
      <c r="LIU22" s="209"/>
      <c r="LIV22" s="209"/>
      <c r="LIW22" s="209"/>
      <c r="LIX22" s="209"/>
      <c r="LIY22" s="209"/>
      <c r="LIZ22" s="209"/>
      <c r="LJA22" s="209"/>
      <c r="LJB22" s="209"/>
      <c r="LJC22" s="209"/>
      <c r="LJD22" s="209"/>
      <c r="LJE22" s="209"/>
      <c r="LJF22" s="209"/>
      <c r="LJG22" s="209"/>
      <c r="LJH22" s="209"/>
      <c r="LJI22" s="209"/>
      <c r="LJJ22" s="209"/>
      <c r="LJK22" s="209"/>
      <c r="LJL22" s="209"/>
      <c r="LJM22" s="209"/>
      <c r="LJN22" s="209"/>
      <c r="LJO22" s="209"/>
      <c r="LJP22" s="209"/>
      <c r="LJQ22" s="209"/>
      <c r="LJR22" s="209"/>
      <c r="LJS22" s="209"/>
      <c r="LJT22" s="209"/>
      <c r="LJU22" s="209"/>
      <c r="LJV22" s="209"/>
      <c r="LJW22" s="209"/>
      <c r="LJX22" s="209"/>
      <c r="LJY22" s="209"/>
      <c r="LJZ22" s="209"/>
      <c r="LKA22" s="209"/>
      <c r="LKB22" s="209"/>
      <c r="LKC22" s="209"/>
      <c r="LKD22" s="209"/>
      <c r="LKE22" s="209"/>
      <c r="LKF22" s="209"/>
      <c r="LKG22" s="209"/>
      <c r="LKH22" s="209"/>
      <c r="LKI22" s="209"/>
      <c r="LKJ22" s="209"/>
      <c r="LKK22" s="209"/>
      <c r="LKL22" s="209"/>
      <c r="LKM22" s="209"/>
      <c r="LKN22" s="209"/>
      <c r="LKO22" s="209"/>
      <c r="LKP22" s="209"/>
      <c r="LKQ22" s="209"/>
      <c r="LKR22" s="209"/>
      <c r="LKS22" s="209"/>
      <c r="LKT22" s="209"/>
      <c r="LKU22" s="209"/>
      <c r="LKV22" s="209"/>
      <c r="LKW22" s="209"/>
      <c r="LKX22" s="209"/>
      <c r="LKY22" s="209"/>
      <c r="LKZ22" s="209"/>
      <c r="LLA22" s="209"/>
      <c r="LLB22" s="209"/>
      <c r="LLC22" s="209"/>
      <c r="LLD22" s="209"/>
      <c r="LLE22" s="209"/>
      <c r="LLF22" s="209"/>
      <c r="LLG22" s="209"/>
      <c r="LLH22" s="209"/>
      <c r="LLI22" s="209"/>
      <c r="LLJ22" s="209"/>
      <c r="LLK22" s="209"/>
      <c r="LLL22" s="209"/>
      <c r="LLM22" s="209"/>
      <c r="LLN22" s="209"/>
      <c r="LLO22" s="209"/>
      <c r="LLP22" s="209"/>
      <c r="LLQ22" s="209"/>
      <c r="LLR22" s="209"/>
      <c r="LLS22" s="209"/>
      <c r="LLT22" s="209"/>
      <c r="LLU22" s="209"/>
      <c r="LLV22" s="209"/>
      <c r="LLW22" s="209"/>
      <c r="LLX22" s="209"/>
      <c r="LLY22" s="209"/>
      <c r="LLZ22" s="209"/>
      <c r="LMA22" s="209"/>
      <c r="LMB22" s="209"/>
      <c r="LMC22" s="209"/>
      <c r="LMD22" s="209"/>
      <c r="LME22" s="209"/>
      <c r="LMF22" s="209"/>
      <c r="LMG22" s="209"/>
      <c r="LMH22" s="209"/>
      <c r="LMI22" s="209"/>
      <c r="LMJ22" s="209"/>
      <c r="LMK22" s="209"/>
      <c r="LML22" s="209"/>
      <c r="LMM22" s="209"/>
      <c r="LMN22" s="209"/>
      <c r="LMO22" s="209"/>
      <c r="LMP22" s="209"/>
      <c r="LMQ22" s="209"/>
      <c r="LMR22" s="209"/>
      <c r="LMS22" s="209"/>
      <c r="LMT22" s="209"/>
      <c r="LMU22" s="209"/>
      <c r="LMV22" s="209"/>
      <c r="LMW22" s="209"/>
      <c r="LMX22" s="209"/>
      <c r="LMY22" s="209"/>
      <c r="LMZ22" s="209"/>
      <c r="LNA22" s="209"/>
      <c r="LNB22" s="209"/>
      <c r="LNC22" s="209"/>
      <c r="LND22" s="209"/>
      <c r="LNE22" s="209"/>
      <c r="LNF22" s="209"/>
      <c r="LNG22" s="209"/>
      <c r="LNH22" s="209"/>
      <c r="LNI22" s="209"/>
      <c r="LNJ22" s="209"/>
      <c r="LNK22" s="209"/>
      <c r="LNL22" s="209"/>
      <c r="LNM22" s="209"/>
      <c r="LNN22" s="209"/>
      <c r="LNO22" s="209"/>
      <c r="LNP22" s="209"/>
      <c r="LNQ22" s="209"/>
      <c r="LNR22" s="209"/>
      <c r="LNS22" s="209"/>
      <c r="LNT22" s="209"/>
      <c r="LNU22" s="209"/>
      <c r="LNV22" s="209"/>
      <c r="LNW22" s="209"/>
      <c r="LNX22" s="209"/>
      <c r="LNY22" s="209"/>
      <c r="LNZ22" s="209"/>
      <c r="LOA22" s="209"/>
      <c r="LOB22" s="209"/>
      <c r="LOC22" s="209"/>
      <c r="LOD22" s="209"/>
      <c r="LOE22" s="209"/>
      <c r="LOF22" s="209"/>
      <c r="LOG22" s="209"/>
      <c r="LOH22" s="209"/>
      <c r="LOI22" s="209"/>
      <c r="LOJ22" s="209"/>
      <c r="LOK22" s="209"/>
      <c r="LOL22" s="209"/>
      <c r="LOM22" s="209"/>
      <c r="LON22" s="209"/>
      <c r="LOO22" s="209"/>
      <c r="LOP22" s="209"/>
      <c r="LOQ22" s="209"/>
      <c r="LOR22" s="209"/>
      <c r="LOS22" s="209"/>
      <c r="LOT22" s="209"/>
      <c r="LOU22" s="209"/>
      <c r="LOV22" s="209"/>
      <c r="LOW22" s="209"/>
      <c r="LOX22" s="209"/>
      <c r="LOY22" s="209"/>
      <c r="LOZ22" s="209"/>
      <c r="LPA22" s="209"/>
      <c r="LPB22" s="209"/>
      <c r="LPC22" s="209"/>
      <c r="LPD22" s="209"/>
      <c r="LPE22" s="209"/>
      <c r="LPF22" s="209"/>
      <c r="LPG22" s="209"/>
      <c r="LPH22" s="209"/>
      <c r="LPI22" s="209"/>
      <c r="LPJ22" s="209"/>
      <c r="LPK22" s="209"/>
      <c r="LPL22" s="209"/>
      <c r="LPM22" s="209"/>
      <c r="LPN22" s="209"/>
      <c r="LPO22" s="209"/>
      <c r="LPP22" s="209"/>
      <c r="LPQ22" s="209"/>
      <c r="LPR22" s="209"/>
      <c r="LPS22" s="209"/>
      <c r="LPT22" s="209"/>
      <c r="LPU22" s="209"/>
      <c r="LPV22" s="209"/>
      <c r="LPW22" s="209"/>
      <c r="LPX22" s="209"/>
      <c r="LPY22" s="209"/>
      <c r="LPZ22" s="209"/>
      <c r="LQA22" s="209"/>
      <c r="LQB22" s="209"/>
      <c r="LQC22" s="209"/>
      <c r="LQD22" s="209"/>
      <c r="LQE22" s="209"/>
      <c r="LQF22" s="209"/>
      <c r="LQG22" s="209"/>
      <c r="LQH22" s="209"/>
      <c r="LQI22" s="209"/>
      <c r="LQJ22" s="209"/>
      <c r="LQK22" s="209"/>
      <c r="LQL22" s="209"/>
      <c r="LQM22" s="209"/>
      <c r="LQN22" s="209"/>
      <c r="LQO22" s="209"/>
      <c r="LQP22" s="209"/>
      <c r="LQQ22" s="209"/>
      <c r="LQR22" s="209"/>
      <c r="LQS22" s="209"/>
      <c r="LQT22" s="209"/>
      <c r="LQU22" s="209"/>
      <c r="LQV22" s="209"/>
      <c r="LQW22" s="209"/>
      <c r="LQX22" s="209"/>
      <c r="LQY22" s="209"/>
      <c r="LQZ22" s="209"/>
      <c r="LRA22" s="209"/>
      <c r="LRB22" s="209"/>
      <c r="LRC22" s="209"/>
      <c r="LRD22" s="209"/>
      <c r="LRE22" s="209"/>
      <c r="LRF22" s="209"/>
      <c r="LRG22" s="209"/>
      <c r="LRH22" s="209"/>
      <c r="LRI22" s="209"/>
      <c r="LRJ22" s="209"/>
      <c r="LRK22" s="209"/>
      <c r="LRL22" s="209"/>
      <c r="LRM22" s="209"/>
      <c r="LRN22" s="209"/>
      <c r="LRO22" s="209"/>
      <c r="LRP22" s="209"/>
      <c r="LRQ22" s="209"/>
      <c r="LRR22" s="209"/>
      <c r="LRS22" s="209"/>
      <c r="LRT22" s="209"/>
      <c r="LRU22" s="209"/>
      <c r="LRV22" s="209"/>
      <c r="LRW22" s="209"/>
      <c r="LRX22" s="209"/>
      <c r="LRY22" s="209"/>
      <c r="LRZ22" s="209"/>
      <c r="LSA22" s="209"/>
      <c r="LSB22" s="209"/>
      <c r="LSC22" s="209"/>
      <c r="LSD22" s="209"/>
      <c r="LSE22" s="209"/>
      <c r="LSF22" s="209"/>
      <c r="LSG22" s="209"/>
      <c r="LSH22" s="209"/>
      <c r="LSI22" s="209"/>
      <c r="LSJ22" s="209"/>
      <c r="LSK22" s="209"/>
      <c r="LSL22" s="209"/>
      <c r="LSM22" s="209"/>
      <c r="LSN22" s="209"/>
      <c r="LSO22" s="209"/>
      <c r="LSP22" s="209"/>
      <c r="LSQ22" s="209"/>
      <c r="LSR22" s="209"/>
      <c r="LSS22" s="209"/>
      <c r="LST22" s="209"/>
      <c r="LSU22" s="209"/>
      <c r="LSV22" s="209"/>
      <c r="LSW22" s="209"/>
      <c r="LSX22" s="209"/>
      <c r="LSY22" s="209"/>
      <c r="LSZ22" s="209"/>
      <c r="LTA22" s="209"/>
      <c r="LTB22" s="209"/>
      <c r="LTC22" s="209"/>
      <c r="LTD22" s="209"/>
      <c r="LTE22" s="209"/>
      <c r="LTF22" s="209"/>
      <c r="LTG22" s="209"/>
      <c r="LTH22" s="209"/>
      <c r="LTI22" s="209"/>
      <c r="LTJ22" s="209"/>
      <c r="LTK22" s="209"/>
      <c r="LTL22" s="209"/>
      <c r="LTM22" s="209"/>
      <c r="LTN22" s="209"/>
      <c r="LTO22" s="209"/>
      <c r="LTP22" s="209"/>
      <c r="LTQ22" s="209"/>
      <c r="LTR22" s="209"/>
      <c r="LTS22" s="209"/>
      <c r="LTT22" s="209"/>
      <c r="LTU22" s="209"/>
      <c r="LTV22" s="209"/>
      <c r="LTW22" s="209"/>
      <c r="LTX22" s="209"/>
      <c r="LTY22" s="209"/>
      <c r="LTZ22" s="209"/>
      <c r="LUA22" s="209"/>
      <c r="LUB22" s="209"/>
      <c r="LUC22" s="209"/>
      <c r="LUD22" s="209"/>
      <c r="LUE22" s="209"/>
      <c r="LUF22" s="209"/>
      <c r="LUG22" s="209"/>
      <c r="LUH22" s="209"/>
      <c r="LUI22" s="209"/>
      <c r="LUJ22" s="209"/>
      <c r="LUK22" s="209"/>
      <c r="LUL22" s="209"/>
      <c r="LUM22" s="209"/>
      <c r="LUN22" s="209"/>
      <c r="LUO22" s="209"/>
      <c r="LUP22" s="209"/>
      <c r="LUQ22" s="209"/>
      <c r="LUR22" s="209"/>
      <c r="LUS22" s="209"/>
      <c r="LUT22" s="209"/>
      <c r="LUU22" s="209"/>
      <c r="LUV22" s="209"/>
      <c r="LUW22" s="209"/>
      <c r="LUX22" s="209"/>
      <c r="LUY22" s="209"/>
      <c r="LUZ22" s="209"/>
      <c r="LVA22" s="209"/>
      <c r="LVB22" s="209"/>
      <c r="LVC22" s="209"/>
      <c r="LVD22" s="209"/>
      <c r="LVE22" s="209"/>
      <c r="LVF22" s="209"/>
      <c r="LVG22" s="209"/>
      <c r="LVH22" s="209"/>
      <c r="LVI22" s="209"/>
      <c r="LVJ22" s="209"/>
      <c r="LVK22" s="209"/>
      <c r="LVL22" s="209"/>
      <c r="LVM22" s="209"/>
      <c r="LVN22" s="209"/>
      <c r="LVO22" s="209"/>
      <c r="LVP22" s="209"/>
      <c r="LVQ22" s="209"/>
      <c r="LVR22" s="209"/>
      <c r="LVS22" s="209"/>
      <c r="LVT22" s="209"/>
      <c r="LVU22" s="209"/>
      <c r="LVV22" s="209"/>
      <c r="LVW22" s="209"/>
      <c r="LVX22" s="209"/>
      <c r="LVY22" s="209"/>
      <c r="LVZ22" s="209"/>
      <c r="LWA22" s="209"/>
      <c r="LWB22" s="209"/>
      <c r="LWC22" s="209"/>
      <c r="LWD22" s="209"/>
      <c r="LWE22" s="209"/>
      <c r="LWF22" s="209"/>
      <c r="LWG22" s="209"/>
      <c r="LWH22" s="209"/>
      <c r="LWI22" s="209"/>
      <c r="LWJ22" s="209"/>
      <c r="LWK22" s="209"/>
      <c r="LWL22" s="209"/>
      <c r="LWM22" s="209"/>
      <c r="LWN22" s="209"/>
      <c r="LWO22" s="209"/>
      <c r="LWP22" s="209"/>
      <c r="LWQ22" s="209"/>
      <c r="LWR22" s="209"/>
      <c r="LWS22" s="209"/>
      <c r="LWT22" s="209"/>
      <c r="LWU22" s="209"/>
      <c r="LWV22" s="209"/>
      <c r="LWW22" s="209"/>
      <c r="LWX22" s="209"/>
      <c r="LWY22" s="209"/>
      <c r="LWZ22" s="209"/>
      <c r="LXA22" s="209"/>
      <c r="LXB22" s="209"/>
      <c r="LXC22" s="209"/>
      <c r="LXD22" s="209"/>
      <c r="LXE22" s="209"/>
      <c r="LXF22" s="209"/>
      <c r="LXG22" s="209"/>
      <c r="LXH22" s="209"/>
      <c r="LXI22" s="209"/>
      <c r="LXJ22" s="209"/>
      <c r="LXK22" s="209"/>
      <c r="LXL22" s="209"/>
      <c r="LXM22" s="209"/>
      <c r="LXN22" s="209"/>
      <c r="LXO22" s="209"/>
      <c r="LXP22" s="209"/>
      <c r="LXQ22" s="209"/>
      <c r="LXR22" s="209"/>
      <c r="LXS22" s="209"/>
      <c r="LXT22" s="209"/>
      <c r="LXU22" s="209"/>
      <c r="LXV22" s="209"/>
      <c r="LXW22" s="209"/>
      <c r="LXX22" s="209"/>
      <c r="LXY22" s="209"/>
      <c r="LXZ22" s="209"/>
      <c r="LYA22" s="209"/>
      <c r="LYB22" s="209"/>
      <c r="LYC22" s="209"/>
      <c r="LYD22" s="209"/>
      <c r="LYE22" s="209"/>
      <c r="LYF22" s="209"/>
      <c r="LYG22" s="209"/>
      <c r="LYH22" s="209"/>
      <c r="LYI22" s="209"/>
      <c r="LYJ22" s="209"/>
      <c r="LYK22" s="209"/>
      <c r="LYL22" s="209"/>
      <c r="LYM22" s="209"/>
      <c r="LYN22" s="209"/>
      <c r="LYO22" s="209"/>
      <c r="LYP22" s="209"/>
      <c r="LYQ22" s="209"/>
      <c r="LYR22" s="209"/>
      <c r="LYS22" s="209"/>
      <c r="LYT22" s="209"/>
      <c r="LYU22" s="209"/>
      <c r="LYV22" s="209"/>
      <c r="LYW22" s="209"/>
      <c r="LYX22" s="209"/>
      <c r="LYY22" s="209"/>
      <c r="LYZ22" s="209"/>
      <c r="LZA22" s="209"/>
      <c r="LZB22" s="209"/>
      <c r="LZC22" s="209"/>
      <c r="LZD22" s="209"/>
      <c r="LZE22" s="209"/>
      <c r="LZF22" s="209"/>
      <c r="LZG22" s="209"/>
      <c r="LZH22" s="209"/>
      <c r="LZI22" s="209"/>
      <c r="LZJ22" s="209"/>
      <c r="LZK22" s="209"/>
      <c r="LZL22" s="209"/>
      <c r="LZM22" s="209"/>
      <c r="LZN22" s="209"/>
      <c r="LZO22" s="209"/>
      <c r="LZP22" s="209"/>
      <c r="LZQ22" s="209"/>
      <c r="LZR22" s="209"/>
      <c r="LZS22" s="209"/>
      <c r="LZT22" s="209"/>
      <c r="LZU22" s="209"/>
      <c r="LZV22" s="209"/>
      <c r="LZW22" s="209"/>
      <c r="LZX22" s="209"/>
      <c r="LZY22" s="209"/>
      <c r="LZZ22" s="209"/>
      <c r="MAA22" s="209"/>
      <c r="MAB22" s="209"/>
      <c r="MAC22" s="209"/>
      <c r="MAD22" s="209"/>
      <c r="MAE22" s="209"/>
      <c r="MAF22" s="209"/>
      <c r="MAG22" s="209"/>
      <c r="MAH22" s="209"/>
      <c r="MAI22" s="209"/>
      <c r="MAJ22" s="209"/>
      <c r="MAK22" s="209"/>
      <c r="MAL22" s="209"/>
      <c r="MAM22" s="209"/>
      <c r="MAN22" s="209"/>
      <c r="MAO22" s="209"/>
      <c r="MAP22" s="209"/>
      <c r="MAQ22" s="209"/>
      <c r="MAR22" s="209"/>
      <c r="MAS22" s="209"/>
      <c r="MAT22" s="209"/>
      <c r="MAU22" s="209"/>
      <c r="MAV22" s="209"/>
      <c r="MAW22" s="209"/>
      <c r="MAX22" s="209"/>
      <c r="MAY22" s="209"/>
      <c r="MAZ22" s="209"/>
      <c r="MBA22" s="209"/>
      <c r="MBB22" s="209"/>
      <c r="MBC22" s="209"/>
      <c r="MBD22" s="209"/>
      <c r="MBE22" s="209"/>
      <c r="MBF22" s="209"/>
      <c r="MBG22" s="209"/>
      <c r="MBH22" s="209"/>
      <c r="MBI22" s="209"/>
      <c r="MBJ22" s="209"/>
      <c r="MBK22" s="209"/>
      <c r="MBL22" s="209"/>
      <c r="MBM22" s="209"/>
      <c r="MBN22" s="209"/>
      <c r="MBO22" s="209"/>
      <c r="MBP22" s="209"/>
      <c r="MBQ22" s="209"/>
      <c r="MBR22" s="209"/>
      <c r="MBS22" s="209"/>
      <c r="MBT22" s="209"/>
      <c r="MBU22" s="209"/>
      <c r="MBV22" s="209"/>
      <c r="MBW22" s="209"/>
      <c r="MBX22" s="209"/>
      <c r="MBY22" s="209"/>
      <c r="MBZ22" s="209"/>
      <c r="MCA22" s="209"/>
      <c r="MCB22" s="209"/>
      <c r="MCC22" s="209"/>
      <c r="MCD22" s="209"/>
      <c r="MCE22" s="209"/>
      <c r="MCF22" s="209"/>
      <c r="MCG22" s="209"/>
      <c r="MCH22" s="209"/>
      <c r="MCI22" s="209"/>
      <c r="MCJ22" s="209"/>
      <c r="MCK22" s="209"/>
      <c r="MCL22" s="209"/>
      <c r="MCM22" s="209"/>
      <c r="MCN22" s="209"/>
      <c r="MCO22" s="209"/>
      <c r="MCP22" s="209"/>
      <c r="MCQ22" s="209"/>
      <c r="MCR22" s="209"/>
      <c r="MCS22" s="209"/>
      <c r="MCT22" s="209"/>
      <c r="MCU22" s="209"/>
      <c r="MCV22" s="209"/>
      <c r="MCW22" s="209"/>
      <c r="MCX22" s="209"/>
      <c r="MCY22" s="209"/>
      <c r="MCZ22" s="209"/>
      <c r="MDA22" s="209"/>
      <c r="MDB22" s="209"/>
      <c r="MDC22" s="209"/>
      <c r="MDD22" s="209"/>
      <c r="MDE22" s="209"/>
      <c r="MDF22" s="209"/>
      <c r="MDG22" s="209"/>
      <c r="MDH22" s="209"/>
      <c r="MDI22" s="209"/>
      <c r="MDJ22" s="209"/>
      <c r="MDK22" s="209"/>
      <c r="MDL22" s="209"/>
      <c r="MDM22" s="209"/>
      <c r="MDN22" s="209"/>
      <c r="MDO22" s="209"/>
      <c r="MDP22" s="209"/>
      <c r="MDQ22" s="209"/>
      <c r="MDR22" s="209"/>
      <c r="MDS22" s="209"/>
      <c r="MDT22" s="209"/>
      <c r="MDU22" s="209"/>
      <c r="MDV22" s="209"/>
      <c r="MDW22" s="209"/>
      <c r="MDX22" s="209"/>
      <c r="MDY22" s="209"/>
      <c r="MDZ22" s="209"/>
      <c r="MEA22" s="209"/>
      <c r="MEB22" s="209"/>
      <c r="MEC22" s="209"/>
      <c r="MED22" s="209"/>
      <c r="MEE22" s="209"/>
      <c r="MEF22" s="209"/>
      <c r="MEG22" s="209"/>
      <c r="MEH22" s="209"/>
      <c r="MEI22" s="209"/>
      <c r="MEJ22" s="209"/>
      <c r="MEK22" s="209"/>
      <c r="MEL22" s="209"/>
      <c r="MEM22" s="209"/>
      <c r="MEN22" s="209"/>
      <c r="MEO22" s="209"/>
      <c r="MEP22" s="209"/>
      <c r="MEQ22" s="209"/>
      <c r="MER22" s="209"/>
      <c r="MES22" s="209"/>
      <c r="MET22" s="209"/>
      <c r="MEU22" s="209"/>
      <c r="MEV22" s="209"/>
      <c r="MEW22" s="209"/>
      <c r="MEX22" s="209"/>
      <c r="MEY22" s="209"/>
      <c r="MEZ22" s="209"/>
      <c r="MFA22" s="209"/>
      <c r="MFB22" s="209"/>
      <c r="MFC22" s="209"/>
      <c r="MFD22" s="209"/>
      <c r="MFE22" s="209"/>
      <c r="MFF22" s="209"/>
      <c r="MFG22" s="209"/>
      <c r="MFH22" s="209"/>
      <c r="MFI22" s="209"/>
      <c r="MFJ22" s="209"/>
      <c r="MFK22" s="209"/>
      <c r="MFL22" s="209"/>
      <c r="MFM22" s="209"/>
      <c r="MFN22" s="209"/>
      <c r="MFO22" s="209"/>
      <c r="MFP22" s="209"/>
      <c r="MFQ22" s="209"/>
      <c r="MFR22" s="209"/>
      <c r="MFS22" s="209"/>
      <c r="MFT22" s="209"/>
      <c r="MFU22" s="209"/>
      <c r="MFV22" s="209"/>
      <c r="MFW22" s="209"/>
      <c r="MFX22" s="209"/>
      <c r="MFY22" s="209"/>
      <c r="MFZ22" s="209"/>
      <c r="MGA22" s="209"/>
      <c r="MGB22" s="209"/>
      <c r="MGC22" s="209"/>
      <c r="MGD22" s="209"/>
      <c r="MGE22" s="209"/>
      <c r="MGF22" s="209"/>
      <c r="MGG22" s="209"/>
      <c r="MGH22" s="209"/>
      <c r="MGI22" s="209"/>
      <c r="MGJ22" s="209"/>
      <c r="MGK22" s="209"/>
      <c r="MGL22" s="209"/>
      <c r="MGM22" s="209"/>
      <c r="MGN22" s="209"/>
      <c r="MGO22" s="209"/>
      <c r="MGP22" s="209"/>
      <c r="MGQ22" s="209"/>
      <c r="MGR22" s="209"/>
      <c r="MGS22" s="209"/>
      <c r="MGT22" s="209"/>
      <c r="MGU22" s="209"/>
      <c r="MGV22" s="209"/>
      <c r="MGW22" s="209"/>
      <c r="MGX22" s="209"/>
      <c r="MGY22" s="209"/>
      <c r="MGZ22" s="209"/>
      <c r="MHA22" s="209"/>
      <c r="MHB22" s="209"/>
      <c r="MHC22" s="209"/>
      <c r="MHD22" s="209"/>
      <c r="MHE22" s="209"/>
      <c r="MHF22" s="209"/>
      <c r="MHG22" s="209"/>
      <c r="MHH22" s="209"/>
      <c r="MHI22" s="209"/>
      <c r="MHJ22" s="209"/>
      <c r="MHK22" s="209"/>
      <c r="MHL22" s="209"/>
      <c r="MHM22" s="209"/>
      <c r="MHN22" s="209"/>
      <c r="MHO22" s="209"/>
      <c r="MHP22" s="209"/>
      <c r="MHQ22" s="209"/>
      <c r="MHR22" s="209"/>
      <c r="MHS22" s="209"/>
      <c r="MHT22" s="209"/>
      <c r="MHU22" s="209"/>
      <c r="MHV22" s="209"/>
      <c r="MHW22" s="209"/>
      <c r="MHX22" s="209"/>
      <c r="MHY22" s="209"/>
      <c r="MHZ22" s="209"/>
      <c r="MIA22" s="209"/>
      <c r="MIB22" s="209"/>
      <c r="MIC22" s="209"/>
      <c r="MID22" s="209"/>
      <c r="MIE22" s="209"/>
      <c r="MIF22" s="209"/>
      <c r="MIG22" s="209"/>
      <c r="MIH22" s="209"/>
      <c r="MII22" s="209"/>
      <c r="MIJ22" s="209"/>
      <c r="MIK22" s="209"/>
      <c r="MIL22" s="209"/>
      <c r="MIM22" s="209"/>
      <c r="MIN22" s="209"/>
      <c r="MIO22" s="209"/>
      <c r="MIP22" s="209"/>
      <c r="MIQ22" s="209"/>
      <c r="MIR22" s="209"/>
      <c r="MIS22" s="209"/>
      <c r="MIT22" s="209"/>
      <c r="MIU22" s="209"/>
      <c r="MIV22" s="209"/>
      <c r="MIW22" s="209"/>
      <c r="MIX22" s="209"/>
      <c r="MIY22" s="209"/>
      <c r="MIZ22" s="209"/>
      <c r="MJA22" s="209"/>
      <c r="MJB22" s="209"/>
      <c r="MJC22" s="209"/>
      <c r="MJD22" s="209"/>
      <c r="MJE22" s="209"/>
      <c r="MJF22" s="209"/>
      <c r="MJG22" s="209"/>
      <c r="MJH22" s="209"/>
      <c r="MJI22" s="209"/>
      <c r="MJJ22" s="209"/>
      <c r="MJK22" s="209"/>
      <c r="MJL22" s="209"/>
      <c r="MJM22" s="209"/>
      <c r="MJN22" s="209"/>
      <c r="MJO22" s="209"/>
      <c r="MJP22" s="209"/>
      <c r="MJQ22" s="209"/>
      <c r="MJR22" s="209"/>
      <c r="MJS22" s="209"/>
      <c r="MJT22" s="209"/>
      <c r="MJU22" s="209"/>
      <c r="MJV22" s="209"/>
      <c r="MJW22" s="209"/>
      <c r="MJX22" s="209"/>
      <c r="MJY22" s="209"/>
      <c r="MJZ22" s="209"/>
      <c r="MKA22" s="209"/>
      <c r="MKB22" s="209"/>
      <c r="MKC22" s="209"/>
      <c r="MKD22" s="209"/>
      <c r="MKE22" s="209"/>
      <c r="MKF22" s="209"/>
      <c r="MKG22" s="209"/>
      <c r="MKH22" s="209"/>
      <c r="MKI22" s="209"/>
      <c r="MKJ22" s="209"/>
      <c r="MKK22" s="209"/>
      <c r="MKL22" s="209"/>
      <c r="MKM22" s="209"/>
      <c r="MKN22" s="209"/>
      <c r="MKO22" s="209"/>
      <c r="MKP22" s="209"/>
      <c r="MKQ22" s="209"/>
      <c r="MKR22" s="209"/>
      <c r="MKS22" s="209"/>
      <c r="MKT22" s="209"/>
      <c r="MKU22" s="209"/>
      <c r="MKV22" s="209"/>
      <c r="MKW22" s="209"/>
      <c r="MKX22" s="209"/>
      <c r="MKY22" s="209"/>
      <c r="MKZ22" s="209"/>
      <c r="MLA22" s="209"/>
      <c r="MLB22" s="209"/>
      <c r="MLC22" s="209"/>
      <c r="MLD22" s="209"/>
      <c r="MLE22" s="209"/>
      <c r="MLF22" s="209"/>
      <c r="MLG22" s="209"/>
      <c r="MLH22" s="209"/>
      <c r="MLI22" s="209"/>
      <c r="MLJ22" s="209"/>
      <c r="MLK22" s="209"/>
      <c r="MLL22" s="209"/>
      <c r="MLM22" s="209"/>
      <c r="MLN22" s="209"/>
      <c r="MLO22" s="209"/>
      <c r="MLP22" s="209"/>
      <c r="MLQ22" s="209"/>
      <c r="MLR22" s="209"/>
      <c r="MLS22" s="209"/>
      <c r="MLT22" s="209"/>
      <c r="MLU22" s="209"/>
      <c r="MLV22" s="209"/>
      <c r="MLW22" s="209"/>
      <c r="MLX22" s="209"/>
      <c r="MLY22" s="209"/>
      <c r="MLZ22" s="209"/>
      <c r="MMA22" s="209"/>
      <c r="MMB22" s="209"/>
      <c r="MMC22" s="209"/>
      <c r="MMD22" s="209"/>
      <c r="MME22" s="209"/>
      <c r="MMF22" s="209"/>
      <c r="MMG22" s="209"/>
      <c r="MMH22" s="209"/>
      <c r="MMI22" s="209"/>
      <c r="MMJ22" s="209"/>
      <c r="MMK22" s="209"/>
      <c r="MML22" s="209"/>
      <c r="MMM22" s="209"/>
      <c r="MMN22" s="209"/>
      <c r="MMO22" s="209"/>
      <c r="MMP22" s="209"/>
      <c r="MMQ22" s="209"/>
      <c r="MMR22" s="209"/>
      <c r="MMS22" s="209"/>
      <c r="MMT22" s="209"/>
      <c r="MMU22" s="209"/>
      <c r="MMV22" s="209"/>
      <c r="MMW22" s="209"/>
      <c r="MMX22" s="209"/>
      <c r="MMY22" s="209"/>
      <c r="MMZ22" s="209"/>
      <c r="MNA22" s="209"/>
      <c r="MNB22" s="209"/>
      <c r="MNC22" s="209"/>
      <c r="MND22" s="209"/>
      <c r="MNE22" s="209"/>
      <c r="MNF22" s="209"/>
      <c r="MNG22" s="209"/>
      <c r="MNH22" s="209"/>
      <c r="MNI22" s="209"/>
      <c r="MNJ22" s="209"/>
      <c r="MNK22" s="209"/>
      <c r="MNL22" s="209"/>
      <c r="MNM22" s="209"/>
      <c r="MNN22" s="209"/>
      <c r="MNO22" s="209"/>
      <c r="MNP22" s="209"/>
      <c r="MNQ22" s="209"/>
      <c r="MNR22" s="209"/>
      <c r="MNS22" s="209"/>
      <c r="MNT22" s="209"/>
      <c r="MNU22" s="209"/>
      <c r="MNV22" s="209"/>
      <c r="MNW22" s="209"/>
      <c r="MNX22" s="209"/>
      <c r="MNY22" s="209"/>
      <c r="MNZ22" s="209"/>
      <c r="MOA22" s="209"/>
      <c r="MOB22" s="209"/>
      <c r="MOC22" s="209"/>
      <c r="MOD22" s="209"/>
      <c r="MOE22" s="209"/>
      <c r="MOF22" s="209"/>
      <c r="MOG22" s="209"/>
      <c r="MOH22" s="209"/>
      <c r="MOI22" s="209"/>
      <c r="MOJ22" s="209"/>
      <c r="MOK22" s="209"/>
      <c r="MOL22" s="209"/>
      <c r="MOM22" s="209"/>
      <c r="MON22" s="209"/>
      <c r="MOO22" s="209"/>
      <c r="MOP22" s="209"/>
      <c r="MOQ22" s="209"/>
      <c r="MOR22" s="209"/>
      <c r="MOS22" s="209"/>
      <c r="MOT22" s="209"/>
      <c r="MOU22" s="209"/>
      <c r="MOV22" s="209"/>
      <c r="MOW22" s="209"/>
      <c r="MOX22" s="209"/>
      <c r="MOY22" s="209"/>
      <c r="MOZ22" s="209"/>
      <c r="MPA22" s="209"/>
      <c r="MPB22" s="209"/>
      <c r="MPC22" s="209"/>
      <c r="MPD22" s="209"/>
      <c r="MPE22" s="209"/>
      <c r="MPF22" s="209"/>
      <c r="MPG22" s="209"/>
      <c r="MPH22" s="209"/>
      <c r="MPI22" s="209"/>
      <c r="MPJ22" s="209"/>
      <c r="MPK22" s="209"/>
      <c r="MPL22" s="209"/>
      <c r="MPM22" s="209"/>
      <c r="MPN22" s="209"/>
      <c r="MPO22" s="209"/>
      <c r="MPP22" s="209"/>
      <c r="MPQ22" s="209"/>
      <c r="MPR22" s="209"/>
      <c r="MPS22" s="209"/>
      <c r="MPT22" s="209"/>
      <c r="MPU22" s="209"/>
      <c r="MPV22" s="209"/>
      <c r="MPW22" s="209"/>
      <c r="MPX22" s="209"/>
      <c r="MPY22" s="209"/>
      <c r="MPZ22" s="209"/>
      <c r="MQA22" s="209"/>
      <c r="MQB22" s="209"/>
      <c r="MQC22" s="209"/>
      <c r="MQD22" s="209"/>
      <c r="MQE22" s="209"/>
      <c r="MQF22" s="209"/>
      <c r="MQG22" s="209"/>
      <c r="MQH22" s="209"/>
      <c r="MQI22" s="209"/>
      <c r="MQJ22" s="209"/>
      <c r="MQK22" s="209"/>
      <c r="MQL22" s="209"/>
      <c r="MQM22" s="209"/>
      <c r="MQN22" s="209"/>
      <c r="MQO22" s="209"/>
      <c r="MQP22" s="209"/>
      <c r="MQQ22" s="209"/>
      <c r="MQR22" s="209"/>
      <c r="MQS22" s="209"/>
      <c r="MQT22" s="209"/>
      <c r="MQU22" s="209"/>
      <c r="MQV22" s="209"/>
      <c r="MQW22" s="209"/>
      <c r="MQX22" s="209"/>
      <c r="MQY22" s="209"/>
      <c r="MQZ22" s="209"/>
      <c r="MRA22" s="209"/>
      <c r="MRB22" s="209"/>
      <c r="MRC22" s="209"/>
      <c r="MRD22" s="209"/>
      <c r="MRE22" s="209"/>
      <c r="MRF22" s="209"/>
      <c r="MRG22" s="209"/>
      <c r="MRH22" s="209"/>
      <c r="MRI22" s="209"/>
      <c r="MRJ22" s="209"/>
      <c r="MRK22" s="209"/>
      <c r="MRL22" s="209"/>
      <c r="MRM22" s="209"/>
      <c r="MRN22" s="209"/>
      <c r="MRO22" s="209"/>
      <c r="MRP22" s="209"/>
      <c r="MRQ22" s="209"/>
      <c r="MRR22" s="209"/>
      <c r="MRS22" s="209"/>
      <c r="MRT22" s="209"/>
      <c r="MRU22" s="209"/>
      <c r="MRV22" s="209"/>
      <c r="MRW22" s="209"/>
      <c r="MRX22" s="209"/>
      <c r="MRY22" s="209"/>
      <c r="MRZ22" s="209"/>
      <c r="MSA22" s="209"/>
      <c r="MSB22" s="209"/>
      <c r="MSC22" s="209"/>
      <c r="MSD22" s="209"/>
      <c r="MSE22" s="209"/>
      <c r="MSF22" s="209"/>
      <c r="MSG22" s="209"/>
      <c r="MSH22" s="209"/>
      <c r="MSI22" s="209"/>
      <c r="MSJ22" s="209"/>
      <c r="MSK22" s="209"/>
      <c r="MSL22" s="209"/>
      <c r="MSM22" s="209"/>
      <c r="MSN22" s="209"/>
      <c r="MSO22" s="209"/>
      <c r="MSP22" s="209"/>
      <c r="MSQ22" s="209"/>
      <c r="MSR22" s="209"/>
      <c r="MSS22" s="209"/>
      <c r="MST22" s="209"/>
      <c r="MSU22" s="209"/>
      <c r="MSV22" s="209"/>
      <c r="MSW22" s="209"/>
      <c r="MSX22" s="209"/>
      <c r="MSY22" s="209"/>
      <c r="MSZ22" s="209"/>
      <c r="MTA22" s="209"/>
      <c r="MTB22" s="209"/>
      <c r="MTC22" s="209"/>
      <c r="MTD22" s="209"/>
      <c r="MTE22" s="209"/>
      <c r="MTF22" s="209"/>
      <c r="MTG22" s="209"/>
      <c r="MTH22" s="209"/>
      <c r="MTI22" s="209"/>
      <c r="MTJ22" s="209"/>
      <c r="MTK22" s="209"/>
      <c r="MTL22" s="209"/>
      <c r="MTM22" s="209"/>
      <c r="MTN22" s="209"/>
      <c r="MTO22" s="209"/>
      <c r="MTP22" s="209"/>
      <c r="MTQ22" s="209"/>
      <c r="MTR22" s="209"/>
      <c r="MTS22" s="209"/>
      <c r="MTT22" s="209"/>
      <c r="MTU22" s="209"/>
      <c r="MTV22" s="209"/>
      <c r="MTW22" s="209"/>
      <c r="MTX22" s="209"/>
      <c r="MTY22" s="209"/>
      <c r="MTZ22" s="209"/>
      <c r="MUA22" s="209"/>
      <c r="MUB22" s="209"/>
      <c r="MUC22" s="209"/>
      <c r="MUD22" s="209"/>
      <c r="MUE22" s="209"/>
      <c r="MUF22" s="209"/>
      <c r="MUG22" s="209"/>
      <c r="MUH22" s="209"/>
      <c r="MUI22" s="209"/>
      <c r="MUJ22" s="209"/>
      <c r="MUK22" s="209"/>
      <c r="MUL22" s="209"/>
      <c r="MUM22" s="209"/>
      <c r="MUN22" s="209"/>
      <c r="MUO22" s="209"/>
      <c r="MUP22" s="209"/>
      <c r="MUQ22" s="209"/>
      <c r="MUR22" s="209"/>
      <c r="MUS22" s="209"/>
      <c r="MUT22" s="209"/>
      <c r="MUU22" s="209"/>
      <c r="MUV22" s="209"/>
      <c r="MUW22" s="209"/>
      <c r="MUX22" s="209"/>
      <c r="MUY22" s="209"/>
      <c r="MUZ22" s="209"/>
      <c r="MVA22" s="209"/>
      <c r="MVB22" s="209"/>
      <c r="MVC22" s="209"/>
      <c r="MVD22" s="209"/>
      <c r="MVE22" s="209"/>
      <c r="MVF22" s="209"/>
      <c r="MVG22" s="209"/>
      <c r="MVH22" s="209"/>
      <c r="MVI22" s="209"/>
      <c r="MVJ22" s="209"/>
      <c r="MVK22" s="209"/>
      <c r="MVL22" s="209"/>
      <c r="MVM22" s="209"/>
      <c r="MVN22" s="209"/>
      <c r="MVO22" s="209"/>
      <c r="MVP22" s="209"/>
      <c r="MVQ22" s="209"/>
      <c r="MVR22" s="209"/>
      <c r="MVS22" s="209"/>
      <c r="MVT22" s="209"/>
      <c r="MVU22" s="209"/>
      <c r="MVV22" s="209"/>
      <c r="MVW22" s="209"/>
      <c r="MVX22" s="209"/>
      <c r="MVY22" s="209"/>
      <c r="MVZ22" s="209"/>
      <c r="MWA22" s="209"/>
      <c r="MWB22" s="209"/>
      <c r="MWC22" s="209"/>
      <c r="MWD22" s="209"/>
      <c r="MWE22" s="209"/>
      <c r="MWF22" s="209"/>
      <c r="MWG22" s="209"/>
      <c r="MWH22" s="209"/>
      <c r="MWI22" s="209"/>
      <c r="MWJ22" s="209"/>
      <c r="MWK22" s="209"/>
      <c r="MWL22" s="209"/>
      <c r="MWM22" s="209"/>
      <c r="MWN22" s="209"/>
      <c r="MWO22" s="209"/>
      <c r="MWP22" s="209"/>
      <c r="MWQ22" s="209"/>
      <c r="MWR22" s="209"/>
      <c r="MWS22" s="209"/>
      <c r="MWT22" s="209"/>
      <c r="MWU22" s="209"/>
      <c r="MWV22" s="209"/>
      <c r="MWW22" s="209"/>
      <c r="MWX22" s="209"/>
      <c r="MWY22" s="209"/>
      <c r="MWZ22" s="209"/>
      <c r="MXA22" s="209"/>
      <c r="MXB22" s="209"/>
      <c r="MXC22" s="209"/>
      <c r="MXD22" s="209"/>
      <c r="MXE22" s="209"/>
      <c r="MXF22" s="209"/>
      <c r="MXG22" s="209"/>
      <c r="MXH22" s="209"/>
      <c r="MXI22" s="209"/>
      <c r="MXJ22" s="209"/>
      <c r="MXK22" s="209"/>
      <c r="MXL22" s="209"/>
      <c r="MXM22" s="209"/>
      <c r="MXN22" s="209"/>
      <c r="MXO22" s="209"/>
      <c r="MXP22" s="209"/>
      <c r="MXQ22" s="209"/>
      <c r="MXR22" s="209"/>
      <c r="MXS22" s="209"/>
      <c r="MXT22" s="209"/>
      <c r="MXU22" s="209"/>
      <c r="MXV22" s="209"/>
      <c r="MXW22" s="209"/>
      <c r="MXX22" s="209"/>
      <c r="MXY22" s="209"/>
      <c r="MXZ22" s="209"/>
      <c r="MYA22" s="209"/>
      <c r="MYB22" s="209"/>
      <c r="MYC22" s="209"/>
      <c r="MYD22" s="209"/>
      <c r="MYE22" s="209"/>
      <c r="MYF22" s="209"/>
      <c r="MYG22" s="209"/>
      <c r="MYH22" s="209"/>
      <c r="MYI22" s="209"/>
      <c r="MYJ22" s="209"/>
      <c r="MYK22" s="209"/>
      <c r="MYL22" s="209"/>
      <c r="MYM22" s="209"/>
      <c r="MYN22" s="209"/>
      <c r="MYO22" s="209"/>
      <c r="MYP22" s="209"/>
      <c r="MYQ22" s="209"/>
      <c r="MYR22" s="209"/>
      <c r="MYS22" s="209"/>
      <c r="MYT22" s="209"/>
      <c r="MYU22" s="209"/>
      <c r="MYV22" s="209"/>
      <c r="MYW22" s="209"/>
      <c r="MYX22" s="209"/>
      <c r="MYY22" s="209"/>
      <c r="MYZ22" s="209"/>
      <c r="MZA22" s="209"/>
      <c r="MZB22" s="209"/>
      <c r="MZC22" s="209"/>
      <c r="MZD22" s="209"/>
      <c r="MZE22" s="209"/>
      <c r="MZF22" s="209"/>
      <c r="MZG22" s="209"/>
      <c r="MZH22" s="209"/>
      <c r="MZI22" s="209"/>
      <c r="MZJ22" s="209"/>
      <c r="MZK22" s="209"/>
      <c r="MZL22" s="209"/>
      <c r="MZM22" s="209"/>
      <c r="MZN22" s="209"/>
      <c r="MZO22" s="209"/>
      <c r="MZP22" s="209"/>
      <c r="MZQ22" s="209"/>
      <c r="MZR22" s="209"/>
      <c r="MZS22" s="209"/>
      <c r="MZT22" s="209"/>
      <c r="MZU22" s="209"/>
      <c r="MZV22" s="209"/>
      <c r="MZW22" s="209"/>
      <c r="MZX22" s="209"/>
      <c r="MZY22" s="209"/>
      <c r="MZZ22" s="209"/>
      <c r="NAA22" s="209"/>
      <c r="NAB22" s="209"/>
      <c r="NAC22" s="209"/>
      <c r="NAD22" s="209"/>
      <c r="NAE22" s="209"/>
      <c r="NAF22" s="209"/>
      <c r="NAG22" s="209"/>
      <c r="NAH22" s="209"/>
      <c r="NAI22" s="209"/>
      <c r="NAJ22" s="209"/>
      <c r="NAK22" s="209"/>
      <c r="NAL22" s="209"/>
      <c r="NAM22" s="209"/>
      <c r="NAN22" s="209"/>
      <c r="NAO22" s="209"/>
      <c r="NAP22" s="209"/>
      <c r="NAQ22" s="209"/>
      <c r="NAR22" s="209"/>
      <c r="NAS22" s="209"/>
      <c r="NAT22" s="209"/>
      <c r="NAU22" s="209"/>
      <c r="NAV22" s="209"/>
      <c r="NAW22" s="209"/>
      <c r="NAX22" s="209"/>
      <c r="NAY22" s="209"/>
      <c r="NAZ22" s="209"/>
      <c r="NBA22" s="209"/>
      <c r="NBB22" s="209"/>
      <c r="NBC22" s="209"/>
      <c r="NBD22" s="209"/>
      <c r="NBE22" s="209"/>
      <c r="NBF22" s="209"/>
      <c r="NBG22" s="209"/>
      <c r="NBH22" s="209"/>
      <c r="NBI22" s="209"/>
      <c r="NBJ22" s="209"/>
      <c r="NBK22" s="209"/>
      <c r="NBL22" s="209"/>
      <c r="NBM22" s="209"/>
      <c r="NBN22" s="209"/>
      <c r="NBO22" s="209"/>
      <c r="NBP22" s="209"/>
      <c r="NBQ22" s="209"/>
      <c r="NBR22" s="209"/>
      <c r="NBS22" s="209"/>
      <c r="NBT22" s="209"/>
      <c r="NBU22" s="209"/>
      <c r="NBV22" s="209"/>
      <c r="NBW22" s="209"/>
      <c r="NBX22" s="209"/>
      <c r="NBY22" s="209"/>
      <c r="NBZ22" s="209"/>
      <c r="NCA22" s="209"/>
      <c r="NCB22" s="209"/>
      <c r="NCC22" s="209"/>
      <c r="NCD22" s="209"/>
      <c r="NCE22" s="209"/>
      <c r="NCF22" s="209"/>
      <c r="NCG22" s="209"/>
      <c r="NCH22" s="209"/>
      <c r="NCI22" s="209"/>
      <c r="NCJ22" s="209"/>
      <c r="NCK22" s="209"/>
      <c r="NCL22" s="209"/>
      <c r="NCM22" s="209"/>
      <c r="NCN22" s="209"/>
      <c r="NCO22" s="209"/>
      <c r="NCP22" s="209"/>
      <c r="NCQ22" s="209"/>
      <c r="NCR22" s="209"/>
      <c r="NCS22" s="209"/>
      <c r="NCT22" s="209"/>
      <c r="NCU22" s="209"/>
      <c r="NCV22" s="209"/>
      <c r="NCW22" s="209"/>
      <c r="NCX22" s="209"/>
      <c r="NCY22" s="209"/>
      <c r="NCZ22" s="209"/>
      <c r="NDA22" s="209"/>
      <c r="NDB22" s="209"/>
      <c r="NDC22" s="209"/>
      <c r="NDD22" s="209"/>
      <c r="NDE22" s="209"/>
      <c r="NDF22" s="209"/>
      <c r="NDG22" s="209"/>
      <c r="NDH22" s="209"/>
      <c r="NDI22" s="209"/>
      <c r="NDJ22" s="209"/>
      <c r="NDK22" s="209"/>
      <c r="NDL22" s="209"/>
      <c r="NDM22" s="209"/>
      <c r="NDN22" s="209"/>
      <c r="NDO22" s="209"/>
      <c r="NDP22" s="209"/>
      <c r="NDQ22" s="209"/>
      <c r="NDR22" s="209"/>
      <c r="NDS22" s="209"/>
      <c r="NDT22" s="209"/>
      <c r="NDU22" s="209"/>
      <c r="NDV22" s="209"/>
      <c r="NDW22" s="209"/>
      <c r="NDX22" s="209"/>
      <c r="NDY22" s="209"/>
      <c r="NDZ22" s="209"/>
      <c r="NEA22" s="209"/>
      <c r="NEB22" s="209"/>
      <c r="NEC22" s="209"/>
      <c r="NED22" s="209"/>
      <c r="NEE22" s="209"/>
      <c r="NEF22" s="209"/>
      <c r="NEG22" s="209"/>
      <c r="NEH22" s="209"/>
      <c r="NEI22" s="209"/>
      <c r="NEJ22" s="209"/>
      <c r="NEK22" s="209"/>
      <c r="NEL22" s="209"/>
      <c r="NEM22" s="209"/>
      <c r="NEN22" s="209"/>
      <c r="NEO22" s="209"/>
      <c r="NEP22" s="209"/>
      <c r="NEQ22" s="209"/>
      <c r="NER22" s="209"/>
      <c r="NES22" s="209"/>
      <c r="NET22" s="209"/>
      <c r="NEU22" s="209"/>
      <c r="NEV22" s="209"/>
      <c r="NEW22" s="209"/>
      <c r="NEX22" s="209"/>
      <c r="NEY22" s="209"/>
      <c r="NEZ22" s="209"/>
      <c r="NFA22" s="209"/>
      <c r="NFB22" s="209"/>
      <c r="NFC22" s="209"/>
      <c r="NFD22" s="209"/>
      <c r="NFE22" s="209"/>
      <c r="NFF22" s="209"/>
      <c r="NFG22" s="209"/>
      <c r="NFH22" s="209"/>
      <c r="NFI22" s="209"/>
      <c r="NFJ22" s="209"/>
      <c r="NFK22" s="209"/>
      <c r="NFL22" s="209"/>
      <c r="NFM22" s="209"/>
      <c r="NFN22" s="209"/>
      <c r="NFO22" s="209"/>
      <c r="NFP22" s="209"/>
      <c r="NFQ22" s="209"/>
      <c r="NFR22" s="209"/>
      <c r="NFS22" s="209"/>
      <c r="NFT22" s="209"/>
      <c r="NFU22" s="209"/>
      <c r="NFV22" s="209"/>
      <c r="NFW22" s="209"/>
      <c r="NFX22" s="209"/>
      <c r="NFY22" s="209"/>
      <c r="NFZ22" s="209"/>
      <c r="NGA22" s="209"/>
      <c r="NGB22" s="209"/>
      <c r="NGC22" s="209"/>
      <c r="NGD22" s="209"/>
      <c r="NGE22" s="209"/>
      <c r="NGF22" s="209"/>
      <c r="NGG22" s="209"/>
      <c r="NGH22" s="209"/>
      <c r="NGI22" s="209"/>
      <c r="NGJ22" s="209"/>
      <c r="NGK22" s="209"/>
      <c r="NGL22" s="209"/>
      <c r="NGM22" s="209"/>
      <c r="NGN22" s="209"/>
      <c r="NGO22" s="209"/>
      <c r="NGP22" s="209"/>
      <c r="NGQ22" s="209"/>
      <c r="NGR22" s="209"/>
      <c r="NGS22" s="209"/>
      <c r="NGT22" s="209"/>
      <c r="NGU22" s="209"/>
      <c r="NGV22" s="209"/>
      <c r="NGW22" s="209"/>
      <c r="NGX22" s="209"/>
      <c r="NGY22" s="209"/>
      <c r="NGZ22" s="209"/>
      <c r="NHA22" s="209"/>
      <c r="NHB22" s="209"/>
      <c r="NHC22" s="209"/>
      <c r="NHD22" s="209"/>
      <c r="NHE22" s="209"/>
      <c r="NHF22" s="209"/>
      <c r="NHG22" s="209"/>
      <c r="NHH22" s="209"/>
      <c r="NHI22" s="209"/>
      <c r="NHJ22" s="209"/>
      <c r="NHK22" s="209"/>
      <c r="NHL22" s="209"/>
      <c r="NHM22" s="209"/>
      <c r="NHN22" s="209"/>
      <c r="NHO22" s="209"/>
      <c r="NHP22" s="209"/>
      <c r="NHQ22" s="209"/>
      <c r="NHR22" s="209"/>
      <c r="NHS22" s="209"/>
      <c r="NHT22" s="209"/>
      <c r="NHU22" s="209"/>
      <c r="NHV22" s="209"/>
      <c r="NHW22" s="209"/>
      <c r="NHX22" s="209"/>
      <c r="NHY22" s="209"/>
      <c r="NHZ22" s="209"/>
      <c r="NIA22" s="209"/>
      <c r="NIB22" s="209"/>
      <c r="NIC22" s="209"/>
      <c r="NID22" s="209"/>
      <c r="NIE22" s="209"/>
      <c r="NIF22" s="209"/>
      <c r="NIG22" s="209"/>
      <c r="NIH22" s="209"/>
      <c r="NII22" s="209"/>
      <c r="NIJ22" s="209"/>
      <c r="NIK22" s="209"/>
      <c r="NIL22" s="209"/>
      <c r="NIM22" s="209"/>
      <c r="NIN22" s="209"/>
      <c r="NIO22" s="209"/>
      <c r="NIP22" s="209"/>
      <c r="NIQ22" s="209"/>
      <c r="NIR22" s="209"/>
      <c r="NIS22" s="209"/>
      <c r="NIT22" s="209"/>
      <c r="NIU22" s="209"/>
      <c r="NIV22" s="209"/>
      <c r="NIW22" s="209"/>
      <c r="NIX22" s="209"/>
      <c r="NIY22" s="209"/>
      <c r="NIZ22" s="209"/>
      <c r="NJA22" s="209"/>
      <c r="NJB22" s="209"/>
      <c r="NJC22" s="209"/>
      <c r="NJD22" s="209"/>
      <c r="NJE22" s="209"/>
      <c r="NJF22" s="209"/>
      <c r="NJG22" s="209"/>
      <c r="NJH22" s="209"/>
      <c r="NJI22" s="209"/>
      <c r="NJJ22" s="209"/>
      <c r="NJK22" s="209"/>
      <c r="NJL22" s="209"/>
      <c r="NJM22" s="209"/>
      <c r="NJN22" s="209"/>
      <c r="NJO22" s="209"/>
      <c r="NJP22" s="209"/>
      <c r="NJQ22" s="209"/>
      <c r="NJR22" s="209"/>
      <c r="NJS22" s="209"/>
      <c r="NJT22" s="209"/>
      <c r="NJU22" s="209"/>
      <c r="NJV22" s="209"/>
      <c r="NJW22" s="209"/>
      <c r="NJX22" s="209"/>
      <c r="NJY22" s="209"/>
      <c r="NJZ22" s="209"/>
      <c r="NKA22" s="209"/>
      <c r="NKB22" s="209"/>
      <c r="NKC22" s="209"/>
      <c r="NKD22" s="209"/>
      <c r="NKE22" s="209"/>
      <c r="NKF22" s="209"/>
      <c r="NKG22" s="209"/>
      <c r="NKH22" s="209"/>
      <c r="NKI22" s="209"/>
      <c r="NKJ22" s="209"/>
      <c r="NKK22" s="209"/>
      <c r="NKL22" s="209"/>
      <c r="NKM22" s="209"/>
      <c r="NKN22" s="209"/>
      <c r="NKO22" s="209"/>
      <c r="NKP22" s="209"/>
      <c r="NKQ22" s="209"/>
      <c r="NKR22" s="209"/>
      <c r="NKS22" s="209"/>
      <c r="NKT22" s="209"/>
      <c r="NKU22" s="209"/>
      <c r="NKV22" s="209"/>
      <c r="NKW22" s="209"/>
      <c r="NKX22" s="209"/>
      <c r="NKY22" s="209"/>
      <c r="NKZ22" s="209"/>
      <c r="NLA22" s="209"/>
      <c r="NLB22" s="209"/>
      <c r="NLC22" s="209"/>
      <c r="NLD22" s="209"/>
      <c r="NLE22" s="209"/>
      <c r="NLF22" s="209"/>
      <c r="NLG22" s="209"/>
      <c r="NLH22" s="209"/>
      <c r="NLI22" s="209"/>
      <c r="NLJ22" s="209"/>
      <c r="NLK22" s="209"/>
      <c r="NLL22" s="209"/>
      <c r="NLM22" s="209"/>
      <c r="NLN22" s="209"/>
      <c r="NLO22" s="209"/>
      <c r="NLP22" s="209"/>
      <c r="NLQ22" s="209"/>
      <c r="NLR22" s="209"/>
      <c r="NLS22" s="209"/>
      <c r="NLT22" s="209"/>
      <c r="NLU22" s="209"/>
      <c r="NLV22" s="209"/>
      <c r="NLW22" s="209"/>
      <c r="NLX22" s="209"/>
      <c r="NLY22" s="209"/>
      <c r="NLZ22" s="209"/>
      <c r="NMA22" s="209"/>
      <c r="NMB22" s="209"/>
      <c r="NMC22" s="209"/>
      <c r="NMD22" s="209"/>
      <c r="NME22" s="209"/>
      <c r="NMF22" s="209"/>
      <c r="NMG22" s="209"/>
      <c r="NMH22" s="209"/>
      <c r="NMI22" s="209"/>
      <c r="NMJ22" s="209"/>
      <c r="NMK22" s="209"/>
      <c r="NML22" s="209"/>
      <c r="NMM22" s="209"/>
      <c r="NMN22" s="209"/>
      <c r="NMO22" s="209"/>
      <c r="NMP22" s="209"/>
      <c r="NMQ22" s="209"/>
      <c r="NMR22" s="209"/>
      <c r="NMS22" s="209"/>
      <c r="NMT22" s="209"/>
      <c r="NMU22" s="209"/>
      <c r="NMV22" s="209"/>
      <c r="NMW22" s="209"/>
      <c r="NMX22" s="209"/>
      <c r="NMY22" s="209"/>
      <c r="NMZ22" s="209"/>
      <c r="NNA22" s="209"/>
      <c r="NNB22" s="209"/>
      <c r="NNC22" s="209"/>
      <c r="NND22" s="209"/>
      <c r="NNE22" s="209"/>
      <c r="NNF22" s="209"/>
      <c r="NNG22" s="209"/>
      <c r="NNH22" s="209"/>
      <c r="NNI22" s="209"/>
      <c r="NNJ22" s="209"/>
      <c r="NNK22" s="209"/>
      <c r="NNL22" s="209"/>
      <c r="NNM22" s="209"/>
      <c r="NNN22" s="209"/>
      <c r="NNO22" s="209"/>
      <c r="NNP22" s="209"/>
      <c r="NNQ22" s="209"/>
      <c r="NNR22" s="209"/>
      <c r="NNS22" s="209"/>
      <c r="NNT22" s="209"/>
      <c r="NNU22" s="209"/>
      <c r="NNV22" s="209"/>
      <c r="NNW22" s="209"/>
      <c r="NNX22" s="209"/>
      <c r="NNY22" s="209"/>
      <c r="NNZ22" s="209"/>
      <c r="NOA22" s="209"/>
      <c r="NOB22" s="209"/>
      <c r="NOC22" s="209"/>
      <c r="NOD22" s="209"/>
      <c r="NOE22" s="209"/>
      <c r="NOF22" s="209"/>
      <c r="NOG22" s="209"/>
      <c r="NOH22" s="209"/>
      <c r="NOI22" s="209"/>
      <c r="NOJ22" s="209"/>
      <c r="NOK22" s="209"/>
      <c r="NOL22" s="209"/>
      <c r="NOM22" s="209"/>
      <c r="NON22" s="209"/>
      <c r="NOO22" s="209"/>
      <c r="NOP22" s="209"/>
      <c r="NOQ22" s="209"/>
      <c r="NOR22" s="209"/>
      <c r="NOS22" s="209"/>
      <c r="NOT22" s="209"/>
      <c r="NOU22" s="209"/>
      <c r="NOV22" s="209"/>
      <c r="NOW22" s="209"/>
      <c r="NOX22" s="209"/>
      <c r="NOY22" s="209"/>
      <c r="NOZ22" s="209"/>
      <c r="NPA22" s="209"/>
      <c r="NPB22" s="209"/>
      <c r="NPC22" s="209"/>
      <c r="NPD22" s="209"/>
      <c r="NPE22" s="209"/>
      <c r="NPF22" s="209"/>
      <c r="NPG22" s="209"/>
      <c r="NPH22" s="209"/>
      <c r="NPI22" s="209"/>
      <c r="NPJ22" s="209"/>
      <c r="NPK22" s="209"/>
      <c r="NPL22" s="209"/>
      <c r="NPM22" s="209"/>
      <c r="NPN22" s="209"/>
      <c r="NPO22" s="209"/>
      <c r="NPP22" s="209"/>
      <c r="NPQ22" s="209"/>
      <c r="NPR22" s="209"/>
      <c r="NPS22" s="209"/>
      <c r="NPT22" s="209"/>
      <c r="NPU22" s="209"/>
      <c r="NPV22" s="209"/>
      <c r="NPW22" s="209"/>
      <c r="NPX22" s="209"/>
      <c r="NPY22" s="209"/>
      <c r="NPZ22" s="209"/>
      <c r="NQA22" s="209"/>
      <c r="NQB22" s="209"/>
      <c r="NQC22" s="209"/>
      <c r="NQD22" s="209"/>
      <c r="NQE22" s="209"/>
      <c r="NQF22" s="209"/>
      <c r="NQG22" s="209"/>
      <c r="NQH22" s="209"/>
      <c r="NQI22" s="209"/>
      <c r="NQJ22" s="209"/>
      <c r="NQK22" s="209"/>
      <c r="NQL22" s="209"/>
      <c r="NQM22" s="209"/>
      <c r="NQN22" s="209"/>
      <c r="NQO22" s="209"/>
      <c r="NQP22" s="209"/>
      <c r="NQQ22" s="209"/>
      <c r="NQR22" s="209"/>
      <c r="NQS22" s="209"/>
      <c r="NQT22" s="209"/>
      <c r="NQU22" s="209"/>
      <c r="NQV22" s="209"/>
      <c r="NQW22" s="209"/>
      <c r="NQX22" s="209"/>
      <c r="NQY22" s="209"/>
      <c r="NQZ22" s="209"/>
      <c r="NRA22" s="209"/>
      <c r="NRB22" s="209"/>
      <c r="NRC22" s="209"/>
      <c r="NRD22" s="209"/>
      <c r="NRE22" s="209"/>
      <c r="NRF22" s="209"/>
      <c r="NRG22" s="209"/>
      <c r="NRH22" s="209"/>
      <c r="NRI22" s="209"/>
      <c r="NRJ22" s="209"/>
      <c r="NRK22" s="209"/>
      <c r="NRL22" s="209"/>
      <c r="NRM22" s="209"/>
      <c r="NRN22" s="209"/>
      <c r="NRO22" s="209"/>
      <c r="NRP22" s="209"/>
      <c r="NRQ22" s="209"/>
      <c r="NRR22" s="209"/>
      <c r="NRS22" s="209"/>
      <c r="NRT22" s="209"/>
      <c r="NRU22" s="209"/>
      <c r="NRV22" s="209"/>
      <c r="NRW22" s="209"/>
      <c r="NRX22" s="209"/>
      <c r="NRY22" s="209"/>
      <c r="NRZ22" s="209"/>
      <c r="NSA22" s="209"/>
      <c r="NSB22" s="209"/>
      <c r="NSC22" s="209"/>
      <c r="NSD22" s="209"/>
      <c r="NSE22" s="209"/>
      <c r="NSF22" s="209"/>
      <c r="NSG22" s="209"/>
      <c r="NSH22" s="209"/>
      <c r="NSI22" s="209"/>
      <c r="NSJ22" s="209"/>
      <c r="NSK22" s="209"/>
      <c r="NSL22" s="209"/>
      <c r="NSM22" s="209"/>
      <c r="NSN22" s="209"/>
      <c r="NSO22" s="209"/>
      <c r="NSP22" s="209"/>
      <c r="NSQ22" s="209"/>
      <c r="NSR22" s="209"/>
      <c r="NSS22" s="209"/>
      <c r="NST22" s="209"/>
      <c r="NSU22" s="209"/>
      <c r="NSV22" s="209"/>
      <c r="NSW22" s="209"/>
      <c r="NSX22" s="209"/>
      <c r="NSY22" s="209"/>
      <c r="NSZ22" s="209"/>
      <c r="NTA22" s="209"/>
      <c r="NTB22" s="209"/>
      <c r="NTC22" s="209"/>
      <c r="NTD22" s="209"/>
      <c r="NTE22" s="209"/>
      <c r="NTF22" s="209"/>
      <c r="NTG22" s="209"/>
      <c r="NTH22" s="209"/>
      <c r="NTI22" s="209"/>
      <c r="NTJ22" s="209"/>
      <c r="NTK22" s="209"/>
      <c r="NTL22" s="209"/>
      <c r="NTM22" s="209"/>
      <c r="NTN22" s="209"/>
      <c r="NTO22" s="209"/>
      <c r="NTP22" s="209"/>
      <c r="NTQ22" s="209"/>
      <c r="NTR22" s="209"/>
      <c r="NTS22" s="209"/>
      <c r="NTT22" s="209"/>
      <c r="NTU22" s="209"/>
      <c r="NTV22" s="209"/>
      <c r="NTW22" s="209"/>
      <c r="NTX22" s="209"/>
      <c r="NTY22" s="209"/>
      <c r="NTZ22" s="209"/>
      <c r="NUA22" s="209"/>
      <c r="NUB22" s="209"/>
      <c r="NUC22" s="209"/>
      <c r="NUD22" s="209"/>
      <c r="NUE22" s="209"/>
      <c r="NUF22" s="209"/>
      <c r="NUG22" s="209"/>
      <c r="NUH22" s="209"/>
      <c r="NUI22" s="209"/>
      <c r="NUJ22" s="209"/>
      <c r="NUK22" s="209"/>
      <c r="NUL22" s="209"/>
      <c r="NUM22" s="209"/>
      <c r="NUN22" s="209"/>
      <c r="NUO22" s="209"/>
      <c r="NUP22" s="209"/>
      <c r="NUQ22" s="209"/>
      <c r="NUR22" s="209"/>
      <c r="NUS22" s="209"/>
      <c r="NUT22" s="209"/>
      <c r="NUU22" s="209"/>
      <c r="NUV22" s="209"/>
      <c r="NUW22" s="209"/>
      <c r="NUX22" s="209"/>
      <c r="NUY22" s="209"/>
      <c r="NUZ22" s="209"/>
      <c r="NVA22" s="209"/>
      <c r="NVB22" s="209"/>
      <c r="NVC22" s="209"/>
      <c r="NVD22" s="209"/>
      <c r="NVE22" s="209"/>
      <c r="NVF22" s="209"/>
      <c r="NVG22" s="209"/>
      <c r="NVH22" s="209"/>
      <c r="NVI22" s="209"/>
      <c r="NVJ22" s="209"/>
      <c r="NVK22" s="209"/>
      <c r="NVL22" s="209"/>
      <c r="NVM22" s="209"/>
      <c r="NVN22" s="209"/>
      <c r="NVO22" s="209"/>
      <c r="NVP22" s="209"/>
      <c r="NVQ22" s="209"/>
      <c r="NVR22" s="209"/>
      <c r="NVS22" s="209"/>
      <c r="NVT22" s="209"/>
      <c r="NVU22" s="209"/>
      <c r="NVV22" s="209"/>
      <c r="NVW22" s="209"/>
      <c r="NVX22" s="209"/>
      <c r="NVY22" s="209"/>
      <c r="NVZ22" s="209"/>
      <c r="NWA22" s="209"/>
      <c r="NWB22" s="209"/>
      <c r="NWC22" s="209"/>
      <c r="NWD22" s="209"/>
      <c r="NWE22" s="209"/>
      <c r="NWF22" s="209"/>
      <c r="NWG22" s="209"/>
      <c r="NWH22" s="209"/>
      <c r="NWI22" s="209"/>
      <c r="NWJ22" s="209"/>
      <c r="NWK22" s="209"/>
      <c r="NWL22" s="209"/>
      <c r="NWM22" s="209"/>
      <c r="NWN22" s="209"/>
      <c r="NWO22" s="209"/>
      <c r="NWP22" s="209"/>
      <c r="NWQ22" s="209"/>
      <c r="NWR22" s="209"/>
      <c r="NWS22" s="209"/>
      <c r="NWT22" s="209"/>
      <c r="NWU22" s="209"/>
      <c r="NWV22" s="209"/>
      <c r="NWW22" s="209"/>
      <c r="NWX22" s="209"/>
      <c r="NWY22" s="209"/>
      <c r="NWZ22" s="209"/>
      <c r="NXA22" s="209"/>
      <c r="NXB22" s="209"/>
      <c r="NXC22" s="209"/>
      <c r="NXD22" s="209"/>
      <c r="NXE22" s="209"/>
      <c r="NXF22" s="209"/>
      <c r="NXG22" s="209"/>
      <c r="NXH22" s="209"/>
      <c r="NXI22" s="209"/>
      <c r="NXJ22" s="209"/>
      <c r="NXK22" s="209"/>
      <c r="NXL22" s="209"/>
      <c r="NXM22" s="209"/>
      <c r="NXN22" s="209"/>
      <c r="NXO22" s="209"/>
      <c r="NXP22" s="209"/>
      <c r="NXQ22" s="209"/>
      <c r="NXR22" s="209"/>
      <c r="NXS22" s="209"/>
      <c r="NXT22" s="209"/>
      <c r="NXU22" s="209"/>
      <c r="NXV22" s="209"/>
      <c r="NXW22" s="209"/>
      <c r="NXX22" s="209"/>
      <c r="NXY22" s="209"/>
      <c r="NXZ22" s="209"/>
      <c r="NYA22" s="209"/>
      <c r="NYB22" s="209"/>
      <c r="NYC22" s="209"/>
      <c r="NYD22" s="209"/>
      <c r="NYE22" s="209"/>
      <c r="NYF22" s="209"/>
      <c r="NYG22" s="209"/>
      <c r="NYH22" s="209"/>
      <c r="NYI22" s="209"/>
      <c r="NYJ22" s="209"/>
      <c r="NYK22" s="209"/>
      <c r="NYL22" s="209"/>
      <c r="NYM22" s="209"/>
      <c r="NYN22" s="209"/>
      <c r="NYO22" s="209"/>
      <c r="NYP22" s="209"/>
      <c r="NYQ22" s="209"/>
      <c r="NYR22" s="209"/>
      <c r="NYS22" s="209"/>
      <c r="NYT22" s="209"/>
      <c r="NYU22" s="209"/>
      <c r="NYV22" s="209"/>
      <c r="NYW22" s="209"/>
      <c r="NYX22" s="209"/>
      <c r="NYY22" s="209"/>
      <c r="NYZ22" s="209"/>
      <c r="NZA22" s="209"/>
      <c r="NZB22" s="209"/>
      <c r="NZC22" s="209"/>
      <c r="NZD22" s="209"/>
      <c r="NZE22" s="209"/>
      <c r="NZF22" s="209"/>
      <c r="NZG22" s="209"/>
      <c r="NZH22" s="209"/>
      <c r="NZI22" s="209"/>
      <c r="NZJ22" s="209"/>
      <c r="NZK22" s="209"/>
      <c r="NZL22" s="209"/>
      <c r="NZM22" s="209"/>
      <c r="NZN22" s="209"/>
      <c r="NZO22" s="209"/>
      <c r="NZP22" s="209"/>
      <c r="NZQ22" s="209"/>
      <c r="NZR22" s="209"/>
      <c r="NZS22" s="209"/>
      <c r="NZT22" s="209"/>
      <c r="NZU22" s="209"/>
      <c r="NZV22" s="209"/>
      <c r="NZW22" s="209"/>
      <c r="NZX22" s="209"/>
      <c r="NZY22" s="209"/>
      <c r="NZZ22" s="209"/>
      <c r="OAA22" s="209"/>
      <c r="OAB22" s="209"/>
      <c r="OAC22" s="209"/>
      <c r="OAD22" s="209"/>
      <c r="OAE22" s="209"/>
      <c r="OAF22" s="209"/>
      <c r="OAG22" s="209"/>
      <c r="OAH22" s="209"/>
      <c r="OAI22" s="209"/>
      <c r="OAJ22" s="209"/>
      <c r="OAK22" s="209"/>
      <c r="OAL22" s="209"/>
      <c r="OAM22" s="209"/>
      <c r="OAN22" s="209"/>
      <c r="OAO22" s="209"/>
      <c r="OAP22" s="209"/>
      <c r="OAQ22" s="209"/>
      <c r="OAR22" s="209"/>
      <c r="OAS22" s="209"/>
      <c r="OAT22" s="209"/>
      <c r="OAU22" s="209"/>
      <c r="OAV22" s="209"/>
      <c r="OAW22" s="209"/>
      <c r="OAX22" s="209"/>
      <c r="OAY22" s="209"/>
      <c r="OAZ22" s="209"/>
      <c r="OBA22" s="209"/>
      <c r="OBB22" s="209"/>
      <c r="OBC22" s="209"/>
      <c r="OBD22" s="209"/>
      <c r="OBE22" s="209"/>
      <c r="OBF22" s="209"/>
      <c r="OBG22" s="209"/>
      <c r="OBH22" s="209"/>
      <c r="OBI22" s="209"/>
      <c r="OBJ22" s="209"/>
      <c r="OBK22" s="209"/>
      <c r="OBL22" s="209"/>
      <c r="OBM22" s="209"/>
      <c r="OBN22" s="209"/>
      <c r="OBO22" s="209"/>
      <c r="OBP22" s="209"/>
      <c r="OBQ22" s="209"/>
      <c r="OBR22" s="209"/>
      <c r="OBS22" s="209"/>
      <c r="OBT22" s="209"/>
      <c r="OBU22" s="209"/>
      <c r="OBV22" s="209"/>
      <c r="OBW22" s="209"/>
      <c r="OBX22" s="209"/>
      <c r="OBY22" s="209"/>
      <c r="OBZ22" s="209"/>
      <c r="OCA22" s="209"/>
      <c r="OCB22" s="209"/>
      <c r="OCC22" s="209"/>
      <c r="OCD22" s="209"/>
      <c r="OCE22" s="209"/>
      <c r="OCF22" s="209"/>
      <c r="OCG22" s="209"/>
      <c r="OCH22" s="209"/>
      <c r="OCI22" s="209"/>
      <c r="OCJ22" s="209"/>
      <c r="OCK22" s="209"/>
      <c r="OCL22" s="209"/>
      <c r="OCM22" s="209"/>
      <c r="OCN22" s="209"/>
      <c r="OCO22" s="209"/>
      <c r="OCP22" s="209"/>
      <c r="OCQ22" s="209"/>
      <c r="OCR22" s="209"/>
      <c r="OCS22" s="209"/>
      <c r="OCT22" s="209"/>
      <c r="OCU22" s="209"/>
      <c r="OCV22" s="209"/>
      <c r="OCW22" s="209"/>
      <c r="OCX22" s="209"/>
      <c r="OCY22" s="209"/>
      <c r="OCZ22" s="209"/>
      <c r="ODA22" s="209"/>
      <c r="ODB22" s="209"/>
      <c r="ODC22" s="209"/>
      <c r="ODD22" s="209"/>
      <c r="ODE22" s="209"/>
      <c r="ODF22" s="209"/>
      <c r="ODG22" s="209"/>
      <c r="ODH22" s="209"/>
      <c r="ODI22" s="209"/>
      <c r="ODJ22" s="209"/>
      <c r="ODK22" s="209"/>
      <c r="ODL22" s="209"/>
      <c r="ODM22" s="209"/>
      <c r="ODN22" s="209"/>
      <c r="ODO22" s="209"/>
      <c r="ODP22" s="209"/>
      <c r="ODQ22" s="209"/>
      <c r="ODR22" s="209"/>
      <c r="ODS22" s="209"/>
      <c r="ODT22" s="209"/>
      <c r="ODU22" s="209"/>
      <c r="ODV22" s="209"/>
      <c r="ODW22" s="209"/>
      <c r="ODX22" s="209"/>
      <c r="ODY22" s="209"/>
      <c r="ODZ22" s="209"/>
      <c r="OEA22" s="209"/>
      <c r="OEB22" s="209"/>
      <c r="OEC22" s="209"/>
      <c r="OED22" s="209"/>
      <c r="OEE22" s="209"/>
      <c r="OEF22" s="209"/>
      <c r="OEG22" s="209"/>
      <c r="OEH22" s="209"/>
      <c r="OEI22" s="209"/>
      <c r="OEJ22" s="209"/>
      <c r="OEK22" s="209"/>
      <c r="OEL22" s="209"/>
      <c r="OEM22" s="209"/>
      <c r="OEN22" s="209"/>
      <c r="OEO22" s="209"/>
      <c r="OEP22" s="209"/>
      <c r="OEQ22" s="209"/>
      <c r="OER22" s="209"/>
      <c r="OES22" s="209"/>
      <c r="OET22" s="209"/>
      <c r="OEU22" s="209"/>
      <c r="OEV22" s="209"/>
      <c r="OEW22" s="209"/>
      <c r="OEX22" s="209"/>
      <c r="OEY22" s="209"/>
      <c r="OEZ22" s="209"/>
      <c r="OFA22" s="209"/>
      <c r="OFB22" s="209"/>
      <c r="OFC22" s="209"/>
      <c r="OFD22" s="209"/>
      <c r="OFE22" s="209"/>
      <c r="OFF22" s="209"/>
      <c r="OFG22" s="209"/>
      <c r="OFH22" s="209"/>
      <c r="OFI22" s="209"/>
      <c r="OFJ22" s="209"/>
      <c r="OFK22" s="209"/>
      <c r="OFL22" s="209"/>
      <c r="OFM22" s="209"/>
      <c r="OFN22" s="209"/>
      <c r="OFO22" s="209"/>
      <c r="OFP22" s="209"/>
      <c r="OFQ22" s="209"/>
      <c r="OFR22" s="209"/>
      <c r="OFS22" s="209"/>
      <c r="OFT22" s="209"/>
      <c r="OFU22" s="209"/>
      <c r="OFV22" s="209"/>
      <c r="OFW22" s="209"/>
      <c r="OFX22" s="209"/>
      <c r="OFY22" s="209"/>
      <c r="OFZ22" s="209"/>
      <c r="OGA22" s="209"/>
      <c r="OGB22" s="209"/>
      <c r="OGC22" s="209"/>
      <c r="OGD22" s="209"/>
      <c r="OGE22" s="209"/>
      <c r="OGF22" s="209"/>
      <c r="OGG22" s="209"/>
      <c r="OGH22" s="209"/>
      <c r="OGI22" s="209"/>
      <c r="OGJ22" s="209"/>
      <c r="OGK22" s="209"/>
      <c r="OGL22" s="209"/>
      <c r="OGM22" s="209"/>
      <c r="OGN22" s="209"/>
      <c r="OGO22" s="209"/>
      <c r="OGP22" s="209"/>
      <c r="OGQ22" s="209"/>
      <c r="OGR22" s="209"/>
      <c r="OGS22" s="209"/>
      <c r="OGT22" s="209"/>
      <c r="OGU22" s="209"/>
      <c r="OGV22" s="209"/>
      <c r="OGW22" s="209"/>
      <c r="OGX22" s="209"/>
      <c r="OGY22" s="209"/>
      <c r="OGZ22" s="209"/>
      <c r="OHA22" s="209"/>
      <c r="OHB22" s="209"/>
      <c r="OHC22" s="209"/>
      <c r="OHD22" s="209"/>
      <c r="OHE22" s="209"/>
      <c r="OHF22" s="209"/>
      <c r="OHG22" s="209"/>
      <c r="OHH22" s="209"/>
      <c r="OHI22" s="209"/>
      <c r="OHJ22" s="209"/>
      <c r="OHK22" s="209"/>
      <c r="OHL22" s="209"/>
      <c r="OHM22" s="209"/>
      <c r="OHN22" s="209"/>
      <c r="OHO22" s="209"/>
      <c r="OHP22" s="209"/>
      <c r="OHQ22" s="209"/>
      <c r="OHR22" s="209"/>
      <c r="OHS22" s="209"/>
      <c r="OHT22" s="209"/>
      <c r="OHU22" s="209"/>
      <c r="OHV22" s="209"/>
      <c r="OHW22" s="209"/>
      <c r="OHX22" s="209"/>
      <c r="OHY22" s="209"/>
      <c r="OHZ22" s="209"/>
      <c r="OIA22" s="209"/>
      <c r="OIB22" s="209"/>
      <c r="OIC22" s="209"/>
      <c r="OID22" s="209"/>
      <c r="OIE22" s="209"/>
      <c r="OIF22" s="209"/>
      <c r="OIG22" s="209"/>
      <c r="OIH22" s="209"/>
      <c r="OII22" s="209"/>
      <c r="OIJ22" s="209"/>
      <c r="OIK22" s="209"/>
      <c r="OIL22" s="209"/>
      <c r="OIM22" s="209"/>
      <c r="OIN22" s="209"/>
      <c r="OIO22" s="209"/>
      <c r="OIP22" s="209"/>
      <c r="OIQ22" s="209"/>
      <c r="OIR22" s="209"/>
      <c r="OIS22" s="209"/>
      <c r="OIT22" s="209"/>
      <c r="OIU22" s="209"/>
      <c r="OIV22" s="209"/>
      <c r="OIW22" s="209"/>
      <c r="OIX22" s="209"/>
      <c r="OIY22" s="209"/>
      <c r="OIZ22" s="209"/>
      <c r="OJA22" s="209"/>
      <c r="OJB22" s="209"/>
      <c r="OJC22" s="209"/>
      <c r="OJD22" s="209"/>
      <c r="OJE22" s="209"/>
      <c r="OJF22" s="209"/>
      <c r="OJG22" s="209"/>
      <c r="OJH22" s="209"/>
      <c r="OJI22" s="209"/>
      <c r="OJJ22" s="209"/>
      <c r="OJK22" s="209"/>
      <c r="OJL22" s="209"/>
      <c r="OJM22" s="209"/>
      <c r="OJN22" s="209"/>
      <c r="OJO22" s="209"/>
      <c r="OJP22" s="209"/>
      <c r="OJQ22" s="209"/>
      <c r="OJR22" s="209"/>
      <c r="OJS22" s="209"/>
      <c r="OJT22" s="209"/>
      <c r="OJU22" s="209"/>
      <c r="OJV22" s="209"/>
      <c r="OJW22" s="209"/>
      <c r="OJX22" s="209"/>
      <c r="OJY22" s="209"/>
      <c r="OJZ22" s="209"/>
      <c r="OKA22" s="209"/>
      <c r="OKB22" s="209"/>
      <c r="OKC22" s="209"/>
      <c r="OKD22" s="209"/>
      <c r="OKE22" s="209"/>
      <c r="OKF22" s="209"/>
      <c r="OKG22" s="209"/>
      <c r="OKH22" s="209"/>
      <c r="OKI22" s="209"/>
      <c r="OKJ22" s="209"/>
      <c r="OKK22" s="209"/>
      <c r="OKL22" s="209"/>
      <c r="OKM22" s="209"/>
      <c r="OKN22" s="209"/>
      <c r="OKO22" s="209"/>
      <c r="OKP22" s="209"/>
      <c r="OKQ22" s="209"/>
      <c r="OKR22" s="209"/>
      <c r="OKS22" s="209"/>
      <c r="OKT22" s="209"/>
      <c r="OKU22" s="209"/>
      <c r="OKV22" s="209"/>
      <c r="OKW22" s="209"/>
      <c r="OKX22" s="209"/>
      <c r="OKY22" s="209"/>
      <c r="OKZ22" s="209"/>
      <c r="OLA22" s="209"/>
      <c r="OLB22" s="209"/>
      <c r="OLC22" s="209"/>
      <c r="OLD22" s="209"/>
      <c r="OLE22" s="209"/>
      <c r="OLF22" s="209"/>
      <c r="OLG22" s="209"/>
      <c r="OLH22" s="209"/>
      <c r="OLI22" s="209"/>
      <c r="OLJ22" s="209"/>
      <c r="OLK22" s="209"/>
      <c r="OLL22" s="209"/>
      <c r="OLM22" s="209"/>
      <c r="OLN22" s="209"/>
      <c r="OLO22" s="209"/>
      <c r="OLP22" s="209"/>
      <c r="OLQ22" s="209"/>
      <c r="OLR22" s="209"/>
      <c r="OLS22" s="209"/>
      <c r="OLT22" s="209"/>
      <c r="OLU22" s="209"/>
      <c r="OLV22" s="209"/>
      <c r="OLW22" s="209"/>
      <c r="OLX22" s="209"/>
      <c r="OLY22" s="209"/>
      <c r="OLZ22" s="209"/>
      <c r="OMA22" s="209"/>
      <c r="OMB22" s="209"/>
      <c r="OMC22" s="209"/>
      <c r="OMD22" s="209"/>
      <c r="OME22" s="209"/>
      <c r="OMF22" s="209"/>
      <c r="OMG22" s="209"/>
      <c r="OMH22" s="209"/>
      <c r="OMI22" s="209"/>
      <c r="OMJ22" s="209"/>
      <c r="OMK22" s="209"/>
      <c r="OML22" s="209"/>
      <c r="OMM22" s="209"/>
      <c r="OMN22" s="209"/>
      <c r="OMO22" s="209"/>
      <c r="OMP22" s="209"/>
      <c r="OMQ22" s="209"/>
      <c r="OMR22" s="209"/>
      <c r="OMS22" s="209"/>
      <c r="OMT22" s="209"/>
      <c r="OMU22" s="209"/>
      <c r="OMV22" s="209"/>
      <c r="OMW22" s="209"/>
      <c r="OMX22" s="209"/>
      <c r="OMY22" s="209"/>
      <c r="OMZ22" s="209"/>
      <c r="ONA22" s="209"/>
      <c r="ONB22" s="209"/>
      <c r="ONC22" s="209"/>
      <c r="OND22" s="209"/>
      <c r="ONE22" s="209"/>
      <c r="ONF22" s="209"/>
      <c r="ONG22" s="209"/>
      <c r="ONH22" s="209"/>
      <c r="ONI22" s="209"/>
      <c r="ONJ22" s="209"/>
      <c r="ONK22" s="209"/>
      <c r="ONL22" s="209"/>
      <c r="ONM22" s="209"/>
      <c r="ONN22" s="209"/>
      <c r="ONO22" s="209"/>
      <c r="ONP22" s="209"/>
      <c r="ONQ22" s="209"/>
      <c r="ONR22" s="209"/>
      <c r="ONS22" s="209"/>
      <c r="ONT22" s="209"/>
      <c r="ONU22" s="209"/>
      <c r="ONV22" s="209"/>
      <c r="ONW22" s="209"/>
      <c r="ONX22" s="209"/>
      <c r="ONY22" s="209"/>
      <c r="ONZ22" s="209"/>
      <c r="OOA22" s="209"/>
      <c r="OOB22" s="209"/>
      <c r="OOC22" s="209"/>
      <c r="OOD22" s="209"/>
      <c r="OOE22" s="209"/>
      <c r="OOF22" s="209"/>
      <c r="OOG22" s="209"/>
      <c r="OOH22" s="209"/>
      <c r="OOI22" s="209"/>
      <c r="OOJ22" s="209"/>
      <c r="OOK22" s="209"/>
      <c r="OOL22" s="209"/>
      <c r="OOM22" s="209"/>
      <c r="OON22" s="209"/>
      <c r="OOO22" s="209"/>
      <c r="OOP22" s="209"/>
      <c r="OOQ22" s="209"/>
      <c r="OOR22" s="209"/>
      <c r="OOS22" s="209"/>
      <c r="OOT22" s="209"/>
      <c r="OOU22" s="209"/>
      <c r="OOV22" s="209"/>
      <c r="OOW22" s="209"/>
      <c r="OOX22" s="209"/>
      <c r="OOY22" s="209"/>
      <c r="OOZ22" s="209"/>
      <c r="OPA22" s="209"/>
      <c r="OPB22" s="209"/>
      <c r="OPC22" s="209"/>
      <c r="OPD22" s="209"/>
      <c r="OPE22" s="209"/>
      <c r="OPF22" s="209"/>
      <c r="OPG22" s="209"/>
      <c r="OPH22" s="209"/>
      <c r="OPI22" s="209"/>
      <c r="OPJ22" s="209"/>
      <c r="OPK22" s="209"/>
      <c r="OPL22" s="209"/>
      <c r="OPM22" s="209"/>
      <c r="OPN22" s="209"/>
      <c r="OPO22" s="209"/>
      <c r="OPP22" s="209"/>
      <c r="OPQ22" s="209"/>
      <c r="OPR22" s="209"/>
      <c r="OPS22" s="209"/>
      <c r="OPT22" s="209"/>
      <c r="OPU22" s="209"/>
      <c r="OPV22" s="209"/>
      <c r="OPW22" s="209"/>
      <c r="OPX22" s="209"/>
      <c r="OPY22" s="209"/>
      <c r="OPZ22" s="209"/>
      <c r="OQA22" s="209"/>
      <c r="OQB22" s="209"/>
      <c r="OQC22" s="209"/>
      <c r="OQD22" s="209"/>
      <c r="OQE22" s="209"/>
      <c r="OQF22" s="209"/>
      <c r="OQG22" s="209"/>
      <c r="OQH22" s="209"/>
      <c r="OQI22" s="209"/>
      <c r="OQJ22" s="209"/>
      <c r="OQK22" s="209"/>
      <c r="OQL22" s="209"/>
      <c r="OQM22" s="209"/>
      <c r="OQN22" s="209"/>
      <c r="OQO22" s="209"/>
      <c r="OQP22" s="209"/>
      <c r="OQQ22" s="209"/>
      <c r="OQR22" s="209"/>
      <c r="OQS22" s="209"/>
      <c r="OQT22" s="209"/>
      <c r="OQU22" s="209"/>
      <c r="OQV22" s="209"/>
      <c r="OQW22" s="209"/>
      <c r="OQX22" s="209"/>
      <c r="OQY22" s="209"/>
      <c r="OQZ22" s="209"/>
      <c r="ORA22" s="209"/>
      <c r="ORB22" s="209"/>
      <c r="ORC22" s="209"/>
      <c r="ORD22" s="209"/>
      <c r="ORE22" s="209"/>
      <c r="ORF22" s="209"/>
      <c r="ORG22" s="209"/>
      <c r="ORH22" s="209"/>
      <c r="ORI22" s="209"/>
      <c r="ORJ22" s="209"/>
      <c r="ORK22" s="209"/>
      <c r="ORL22" s="209"/>
      <c r="ORM22" s="209"/>
      <c r="ORN22" s="209"/>
      <c r="ORO22" s="209"/>
      <c r="ORP22" s="209"/>
      <c r="ORQ22" s="209"/>
      <c r="ORR22" s="209"/>
      <c r="ORS22" s="209"/>
      <c r="ORT22" s="209"/>
      <c r="ORU22" s="209"/>
      <c r="ORV22" s="209"/>
      <c r="ORW22" s="209"/>
      <c r="ORX22" s="209"/>
      <c r="ORY22" s="209"/>
      <c r="ORZ22" s="209"/>
      <c r="OSA22" s="209"/>
      <c r="OSB22" s="209"/>
      <c r="OSC22" s="209"/>
      <c r="OSD22" s="209"/>
      <c r="OSE22" s="209"/>
      <c r="OSF22" s="209"/>
      <c r="OSG22" s="209"/>
      <c r="OSH22" s="209"/>
      <c r="OSI22" s="209"/>
      <c r="OSJ22" s="209"/>
      <c r="OSK22" s="209"/>
      <c r="OSL22" s="209"/>
      <c r="OSM22" s="209"/>
      <c r="OSN22" s="209"/>
      <c r="OSO22" s="209"/>
      <c r="OSP22" s="209"/>
      <c r="OSQ22" s="209"/>
      <c r="OSR22" s="209"/>
      <c r="OSS22" s="209"/>
      <c r="OST22" s="209"/>
      <c r="OSU22" s="209"/>
      <c r="OSV22" s="209"/>
      <c r="OSW22" s="209"/>
      <c r="OSX22" s="209"/>
      <c r="OSY22" s="209"/>
      <c r="OSZ22" s="209"/>
      <c r="OTA22" s="209"/>
      <c r="OTB22" s="209"/>
      <c r="OTC22" s="209"/>
      <c r="OTD22" s="209"/>
      <c r="OTE22" s="209"/>
      <c r="OTF22" s="209"/>
      <c r="OTG22" s="209"/>
      <c r="OTH22" s="209"/>
      <c r="OTI22" s="209"/>
      <c r="OTJ22" s="209"/>
      <c r="OTK22" s="209"/>
      <c r="OTL22" s="209"/>
      <c r="OTM22" s="209"/>
      <c r="OTN22" s="209"/>
      <c r="OTO22" s="209"/>
      <c r="OTP22" s="209"/>
      <c r="OTQ22" s="209"/>
      <c r="OTR22" s="209"/>
      <c r="OTS22" s="209"/>
      <c r="OTT22" s="209"/>
      <c r="OTU22" s="209"/>
      <c r="OTV22" s="209"/>
      <c r="OTW22" s="209"/>
      <c r="OTX22" s="209"/>
      <c r="OTY22" s="209"/>
      <c r="OTZ22" s="209"/>
      <c r="OUA22" s="209"/>
      <c r="OUB22" s="209"/>
      <c r="OUC22" s="209"/>
      <c r="OUD22" s="209"/>
      <c r="OUE22" s="209"/>
      <c r="OUF22" s="209"/>
      <c r="OUG22" s="209"/>
      <c r="OUH22" s="209"/>
      <c r="OUI22" s="209"/>
      <c r="OUJ22" s="209"/>
      <c r="OUK22" s="209"/>
      <c r="OUL22" s="209"/>
      <c r="OUM22" s="209"/>
      <c r="OUN22" s="209"/>
      <c r="OUO22" s="209"/>
      <c r="OUP22" s="209"/>
      <c r="OUQ22" s="209"/>
      <c r="OUR22" s="209"/>
      <c r="OUS22" s="209"/>
      <c r="OUT22" s="209"/>
      <c r="OUU22" s="209"/>
      <c r="OUV22" s="209"/>
      <c r="OUW22" s="209"/>
      <c r="OUX22" s="209"/>
      <c r="OUY22" s="209"/>
      <c r="OUZ22" s="209"/>
      <c r="OVA22" s="209"/>
      <c r="OVB22" s="209"/>
      <c r="OVC22" s="209"/>
      <c r="OVD22" s="209"/>
      <c r="OVE22" s="209"/>
      <c r="OVF22" s="209"/>
      <c r="OVG22" s="209"/>
      <c r="OVH22" s="209"/>
      <c r="OVI22" s="209"/>
      <c r="OVJ22" s="209"/>
      <c r="OVK22" s="209"/>
      <c r="OVL22" s="209"/>
      <c r="OVM22" s="209"/>
      <c r="OVN22" s="209"/>
      <c r="OVO22" s="209"/>
      <c r="OVP22" s="209"/>
      <c r="OVQ22" s="209"/>
      <c r="OVR22" s="209"/>
      <c r="OVS22" s="209"/>
      <c r="OVT22" s="209"/>
      <c r="OVU22" s="209"/>
      <c r="OVV22" s="209"/>
      <c r="OVW22" s="209"/>
      <c r="OVX22" s="209"/>
      <c r="OVY22" s="209"/>
      <c r="OVZ22" s="209"/>
      <c r="OWA22" s="209"/>
      <c r="OWB22" s="209"/>
      <c r="OWC22" s="209"/>
      <c r="OWD22" s="209"/>
      <c r="OWE22" s="209"/>
      <c r="OWF22" s="209"/>
      <c r="OWG22" s="209"/>
      <c r="OWH22" s="209"/>
      <c r="OWI22" s="209"/>
      <c r="OWJ22" s="209"/>
      <c r="OWK22" s="209"/>
      <c r="OWL22" s="209"/>
      <c r="OWM22" s="209"/>
      <c r="OWN22" s="209"/>
      <c r="OWO22" s="209"/>
      <c r="OWP22" s="209"/>
      <c r="OWQ22" s="209"/>
      <c r="OWR22" s="209"/>
      <c r="OWS22" s="209"/>
      <c r="OWT22" s="209"/>
      <c r="OWU22" s="209"/>
      <c r="OWV22" s="209"/>
      <c r="OWW22" s="209"/>
      <c r="OWX22" s="209"/>
      <c r="OWY22" s="209"/>
      <c r="OWZ22" s="209"/>
      <c r="OXA22" s="209"/>
      <c r="OXB22" s="209"/>
      <c r="OXC22" s="209"/>
      <c r="OXD22" s="209"/>
      <c r="OXE22" s="209"/>
      <c r="OXF22" s="209"/>
      <c r="OXG22" s="209"/>
      <c r="OXH22" s="209"/>
      <c r="OXI22" s="209"/>
      <c r="OXJ22" s="209"/>
      <c r="OXK22" s="209"/>
      <c r="OXL22" s="209"/>
      <c r="OXM22" s="209"/>
      <c r="OXN22" s="209"/>
      <c r="OXO22" s="209"/>
      <c r="OXP22" s="209"/>
      <c r="OXQ22" s="209"/>
      <c r="OXR22" s="209"/>
      <c r="OXS22" s="209"/>
      <c r="OXT22" s="209"/>
      <c r="OXU22" s="209"/>
      <c r="OXV22" s="209"/>
      <c r="OXW22" s="209"/>
      <c r="OXX22" s="209"/>
      <c r="OXY22" s="209"/>
      <c r="OXZ22" s="209"/>
      <c r="OYA22" s="209"/>
      <c r="OYB22" s="209"/>
      <c r="OYC22" s="209"/>
      <c r="OYD22" s="209"/>
      <c r="OYE22" s="209"/>
      <c r="OYF22" s="209"/>
      <c r="OYG22" s="209"/>
      <c r="OYH22" s="209"/>
      <c r="OYI22" s="209"/>
      <c r="OYJ22" s="209"/>
      <c r="OYK22" s="209"/>
      <c r="OYL22" s="209"/>
      <c r="OYM22" s="209"/>
      <c r="OYN22" s="209"/>
      <c r="OYO22" s="209"/>
      <c r="OYP22" s="209"/>
      <c r="OYQ22" s="209"/>
      <c r="OYR22" s="209"/>
      <c r="OYS22" s="209"/>
      <c r="OYT22" s="209"/>
      <c r="OYU22" s="209"/>
      <c r="OYV22" s="209"/>
      <c r="OYW22" s="209"/>
      <c r="OYX22" s="209"/>
      <c r="OYY22" s="209"/>
      <c r="OYZ22" s="209"/>
      <c r="OZA22" s="209"/>
      <c r="OZB22" s="209"/>
      <c r="OZC22" s="209"/>
      <c r="OZD22" s="209"/>
      <c r="OZE22" s="209"/>
      <c r="OZF22" s="209"/>
      <c r="OZG22" s="209"/>
      <c r="OZH22" s="209"/>
      <c r="OZI22" s="209"/>
      <c r="OZJ22" s="209"/>
      <c r="OZK22" s="209"/>
      <c r="OZL22" s="209"/>
      <c r="OZM22" s="209"/>
      <c r="OZN22" s="209"/>
      <c r="OZO22" s="209"/>
      <c r="OZP22" s="209"/>
      <c r="OZQ22" s="209"/>
      <c r="OZR22" s="209"/>
      <c r="OZS22" s="209"/>
      <c r="OZT22" s="209"/>
      <c r="OZU22" s="209"/>
      <c r="OZV22" s="209"/>
      <c r="OZW22" s="209"/>
      <c r="OZX22" s="209"/>
      <c r="OZY22" s="209"/>
      <c r="OZZ22" s="209"/>
      <c r="PAA22" s="209"/>
      <c r="PAB22" s="209"/>
      <c r="PAC22" s="209"/>
      <c r="PAD22" s="209"/>
      <c r="PAE22" s="209"/>
      <c r="PAF22" s="209"/>
      <c r="PAG22" s="209"/>
      <c r="PAH22" s="209"/>
      <c r="PAI22" s="209"/>
      <c r="PAJ22" s="209"/>
      <c r="PAK22" s="209"/>
      <c r="PAL22" s="209"/>
      <c r="PAM22" s="209"/>
      <c r="PAN22" s="209"/>
      <c r="PAO22" s="209"/>
      <c r="PAP22" s="209"/>
      <c r="PAQ22" s="209"/>
      <c r="PAR22" s="209"/>
      <c r="PAS22" s="209"/>
      <c r="PAT22" s="209"/>
      <c r="PAU22" s="209"/>
      <c r="PAV22" s="209"/>
      <c r="PAW22" s="209"/>
      <c r="PAX22" s="209"/>
      <c r="PAY22" s="209"/>
      <c r="PAZ22" s="209"/>
      <c r="PBA22" s="209"/>
      <c r="PBB22" s="209"/>
      <c r="PBC22" s="209"/>
      <c r="PBD22" s="209"/>
      <c r="PBE22" s="209"/>
      <c r="PBF22" s="209"/>
      <c r="PBG22" s="209"/>
      <c r="PBH22" s="209"/>
      <c r="PBI22" s="209"/>
      <c r="PBJ22" s="209"/>
      <c r="PBK22" s="209"/>
      <c r="PBL22" s="209"/>
      <c r="PBM22" s="209"/>
      <c r="PBN22" s="209"/>
      <c r="PBO22" s="209"/>
      <c r="PBP22" s="209"/>
      <c r="PBQ22" s="209"/>
      <c r="PBR22" s="209"/>
      <c r="PBS22" s="209"/>
      <c r="PBT22" s="209"/>
      <c r="PBU22" s="209"/>
      <c r="PBV22" s="209"/>
      <c r="PBW22" s="209"/>
      <c r="PBX22" s="209"/>
      <c r="PBY22" s="209"/>
      <c r="PBZ22" s="209"/>
      <c r="PCA22" s="209"/>
      <c r="PCB22" s="209"/>
      <c r="PCC22" s="209"/>
      <c r="PCD22" s="209"/>
      <c r="PCE22" s="209"/>
      <c r="PCF22" s="209"/>
      <c r="PCG22" s="209"/>
      <c r="PCH22" s="209"/>
      <c r="PCI22" s="209"/>
      <c r="PCJ22" s="209"/>
      <c r="PCK22" s="209"/>
      <c r="PCL22" s="209"/>
      <c r="PCM22" s="209"/>
      <c r="PCN22" s="209"/>
      <c r="PCO22" s="209"/>
      <c r="PCP22" s="209"/>
      <c r="PCQ22" s="209"/>
      <c r="PCR22" s="209"/>
      <c r="PCS22" s="209"/>
      <c r="PCT22" s="209"/>
      <c r="PCU22" s="209"/>
      <c r="PCV22" s="209"/>
      <c r="PCW22" s="209"/>
      <c r="PCX22" s="209"/>
      <c r="PCY22" s="209"/>
      <c r="PCZ22" s="209"/>
      <c r="PDA22" s="209"/>
      <c r="PDB22" s="209"/>
      <c r="PDC22" s="209"/>
      <c r="PDD22" s="209"/>
      <c r="PDE22" s="209"/>
      <c r="PDF22" s="209"/>
      <c r="PDG22" s="209"/>
      <c r="PDH22" s="209"/>
      <c r="PDI22" s="209"/>
      <c r="PDJ22" s="209"/>
      <c r="PDK22" s="209"/>
      <c r="PDL22" s="209"/>
      <c r="PDM22" s="209"/>
      <c r="PDN22" s="209"/>
      <c r="PDO22" s="209"/>
      <c r="PDP22" s="209"/>
      <c r="PDQ22" s="209"/>
      <c r="PDR22" s="209"/>
      <c r="PDS22" s="209"/>
      <c r="PDT22" s="209"/>
      <c r="PDU22" s="209"/>
      <c r="PDV22" s="209"/>
      <c r="PDW22" s="209"/>
      <c r="PDX22" s="209"/>
      <c r="PDY22" s="209"/>
      <c r="PDZ22" s="209"/>
      <c r="PEA22" s="209"/>
      <c r="PEB22" s="209"/>
      <c r="PEC22" s="209"/>
      <c r="PED22" s="209"/>
      <c r="PEE22" s="209"/>
      <c r="PEF22" s="209"/>
      <c r="PEG22" s="209"/>
      <c r="PEH22" s="209"/>
      <c r="PEI22" s="209"/>
      <c r="PEJ22" s="209"/>
      <c r="PEK22" s="209"/>
      <c r="PEL22" s="209"/>
      <c r="PEM22" s="209"/>
      <c r="PEN22" s="209"/>
      <c r="PEO22" s="209"/>
      <c r="PEP22" s="209"/>
      <c r="PEQ22" s="209"/>
      <c r="PER22" s="209"/>
      <c r="PES22" s="209"/>
      <c r="PET22" s="209"/>
      <c r="PEU22" s="209"/>
      <c r="PEV22" s="209"/>
      <c r="PEW22" s="209"/>
      <c r="PEX22" s="209"/>
      <c r="PEY22" s="209"/>
      <c r="PEZ22" s="209"/>
      <c r="PFA22" s="209"/>
      <c r="PFB22" s="209"/>
      <c r="PFC22" s="209"/>
      <c r="PFD22" s="209"/>
      <c r="PFE22" s="209"/>
      <c r="PFF22" s="209"/>
      <c r="PFG22" s="209"/>
      <c r="PFH22" s="209"/>
      <c r="PFI22" s="209"/>
      <c r="PFJ22" s="209"/>
      <c r="PFK22" s="209"/>
      <c r="PFL22" s="209"/>
      <c r="PFM22" s="209"/>
      <c r="PFN22" s="209"/>
      <c r="PFO22" s="209"/>
      <c r="PFP22" s="209"/>
      <c r="PFQ22" s="209"/>
      <c r="PFR22" s="209"/>
      <c r="PFS22" s="209"/>
      <c r="PFT22" s="209"/>
      <c r="PFU22" s="209"/>
      <c r="PFV22" s="209"/>
      <c r="PFW22" s="209"/>
      <c r="PFX22" s="209"/>
      <c r="PFY22" s="209"/>
      <c r="PFZ22" s="209"/>
      <c r="PGA22" s="209"/>
      <c r="PGB22" s="209"/>
      <c r="PGC22" s="209"/>
      <c r="PGD22" s="209"/>
      <c r="PGE22" s="209"/>
      <c r="PGF22" s="209"/>
      <c r="PGG22" s="209"/>
      <c r="PGH22" s="209"/>
      <c r="PGI22" s="209"/>
      <c r="PGJ22" s="209"/>
      <c r="PGK22" s="209"/>
      <c r="PGL22" s="209"/>
      <c r="PGM22" s="209"/>
      <c r="PGN22" s="209"/>
      <c r="PGO22" s="209"/>
      <c r="PGP22" s="209"/>
      <c r="PGQ22" s="209"/>
      <c r="PGR22" s="209"/>
      <c r="PGS22" s="209"/>
      <c r="PGT22" s="209"/>
      <c r="PGU22" s="209"/>
      <c r="PGV22" s="209"/>
      <c r="PGW22" s="209"/>
      <c r="PGX22" s="209"/>
      <c r="PGY22" s="209"/>
      <c r="PGZ22" s="209"/>
      <c r="PHA22" s="209"/>
      <c r="PHB22" s="209"/>
      <c r="PHC22" s="209"/>
      <c r="PHD22" s="209"/>
      <c r="PHE22" s="209"/>
      <c r="PHF22" s="209"/>
      <c r="PHG22" s="209"/>
      <c r="PHH22" s="209"/>
      <c r="PHI22" s="209"/>
      <c r="PHJ22" s="209"/>
      <c r="PHK22" s="209"/>
      <c r="PHL22" s="209"/>
      <c r="PHM22" s="209"/>
      <c r="PHN22" s="209"/>
      <c r="PHO22" s="209"/>
      <c r="PHP22" s="209"/>
      <c r="PHQ22" s="209"/>
      <c r="PHR22" s="209"/>
      <c r="PHS22" s="209"/>
      <c r="PHT22" s="209"/>
      <c r="PHU22" s="209"/>
      <c r="PHV22" s="209"/>
      <c r="PHW22" s="209"/>
      <c r="PHX22" s="209"/>
      <c r="PHY22" s="209"/>
      <c r="PHZ22" s="209"/>
      <c r="PIA22" s="209"/>
      <c r="PIB22" s="209"/>
      <c r="PIC22" s="209"/>
      <c r="PID22" s="209"/>
      <c r="PIE22" s="209"/>
      <c r="PIF22" s="209"/>
      <c r="PIG22" s="209"/>
      <c r="PIH22" s="209"/>
      <c r="PII22" s="209"/>
      <c r="PIJ22" s="209"/>
      <c r="PIK22" s="209"/>
      <c r="PIL22" s="209"/>
      <c r="PIM22" s="209"/>
      <c r="PIN22" s="209"/>
      <c r="PIO22" s="209"/>
      <c r="PIP22" s="209"/>
      <c r="PIQ22" s="209"/>
      <c r="PIR22" s="209"/>
      <c r="PIS22" s="209"/>
      <c r="PIT22" s="209"/>
      <c r="PIU22" s="209"/>
      <c r="PIV22" s="209"/>
      <c r="PIW22" s="209"/>
      <c r="PIX22" s="209"/>
      <c r="PIY22" s="209"/>
      <c r="PIZ22" s="209"/>
      <c r="PJA22" s="209"/>
      <c r="PJB22" s="209"/>
      <c r="PJC22" s="209"/>
      <c r="PJD22" s="209"/>
      <c r="PJE22" s="209"/>
      <c r="PJF22" s="209"/>
      <c r="PJG22" s="209"/>
      <c r="PJH22" s="209"/>
      <c r="PJI22" s="209"/>
      <c r="PJJ22" s="209"/>
      <c r="PJK22" s="209"/>
      <c r="PJL22" s="209"/>
      <c r="PJM22" s="209"/>
      <c r="PJN22" s="209"/>
      <c r="PJO22" s="209"/>
      <c r="PJP22" s="209"/>
      <c r="PJQ22" s="209"/>
      <c r="PJR22" s="209"/>
      <c r="PJS22" s="209"/>
      <c r="PJT22" s="209"/>
      <c r="PJU22" s="209"/>
      <c r="PJV22" s="209"/>
      <c r="PJW22" s="209"/>
      <c r="PJX22" s="209"/>
      <c r="PJY22" s="209"/>
      <c r="PJZ22" s="209"/>
      <c r="PKA22" s="209"/>
      <c r="PKB22" s="209"/>
      <c r="PKC22" s="209"/>
      <c r="PKD22" s="209"/>
      <c r="PKE22" s="209"/>
      <c r="PKF22" s="209"/>
      <c r="PKG22" s="209"/>
      <c r="PKH22" s="209"/>
      <c r="PKI22" s="209"/>
      <c r="PKJ22" s="209"/>
      <c r="PKK22" s="209"/>
      <c r="PKL22" s="209"/>
      <c r="PKM22" s="209"/>
      <c r="PKN22" s="209"/>
      <c r="PKO22" s="209"/>
      <c r="PKP22" s="209"/>
      <c r="PKQ22" s="209"/>
      <c r="PKR22" s="209"/>
      <c r="PKS22" s="209"/>
      <c r="PKT22" s="209"/>
      <c r="PKU22" s="209"/>
      <c r="PKV22" s="209"/>
      <c r="PKW22" s="209"/>
      <c r="PKX22" s="209"/>
      <c r="PKY22" s="209"/>
      <c r="PKZ22" s="209"/>
      <c r="PLA22" s="209"/>
      <c r="PLB22" s="209"/>
      <c r="PLC22" s="209"/>
      <c r="PLD22" s="209"/>
      <c r="PLE22" s="209"/>
      <c r="PLF22" s="209"/>
      <c r="PLG22" s="209"/>
      <c r="PLH22" s="209"/>
      <c r="PLI22" s="209"/>
      <c r="PLJ22" s="209"/>
      <c r="PLK22" s="209"/>
      <c r="PLL22" s="209"/>
      <c r="PLM22" s="209"/>
      <c r="PLN22" s="209"/>
      <c r="PLO22" s="209"/>
      <c r="PLP22" s="209"/>
      <c r="PLQ22" s="209"/>
      <c r="PLR22" s="209"/>
      <c r="PLS22" s="209"/>
      <c r="PLT22" s="209"/>
      <c r="PLU22" s="209"/>
      <c r="PLV22" s="209"/>
      <c r="PLW22" s="209"/>
      <c r="PLX22" s="209"/>
      <c r="PLY22" s="209"/>
      <c r="PLZ22" s="209"/>
      <c r="PMA22" s="209"/>
      <c r="PMB22" s="209"/>
      <c r="PMC22" s="209"/>
      <c r="PMD22" s="209"/>
      <c r="PME22" s="209"/>
      <c r="PMF22" s="209"/>
      <c r="PMG22" s="209"/>
      <c r="PMH22" s="209"/>
      <c r="PMI22" s="209"/>
      <c r="PMJ22" s="209"/>
      <c r="PMK22" s="209"/>
      <c r="PML22" s="209"/>
      <c r="PMM22" s="209"/>
      <c r="PMN22" s="209"/>
      <c r="PMO22" s="209"/>
      <c r="PMP22" s="209"/>
      <c r="PMQ22" s="209"/>
      <c r="PMR22" s="209"/>
      <c r="PMS22" s="209"/>
      <c r="PMT22" s="209"/>
      <c r="PMU22" s="209"/>
      <c r="PMV22" s="209"/>
      <c r="PMW22" s="209"/>
      <c r="PMX22" s="209"/>
      <c r="PMY22" s="209"/>
      <c r="PMZ22" s="209"/>
      <c r="PNA22" s="209"/>
      <c r="PNB22" s="209"/>
      <c r="PNC22" s="209"/>
      <c r="PND22" s="209"/>
      <c r="PNE22" s="209"/>
      <c r="PNF22" s="209"/>
      <c r="PNG22" s="209"/>
      <c r="PNH22" s="209"/>
      <c r="PNI22" s="209"/>
      <c r="PNJ22" s="209"/>
      <c r="PNK22" s="209"/>
      <c r="PNL22" s="209"/>
      <c r="PNM22" s="209"/>
      <c r="PNN22" s="209"/>
      <c r="PNO22" s="209"/>
      <c r="PNP22" s="209"/>
      <c r="PNQ22" s="209"/>
      <c r="PNR22" s="209"/>
      <c r="PNS22" s="209"/>
      <c r="PNT22" s="209"/>
      <c r="PNU22" s="209"/>
      <c r="PNV22" s="209"/>
      <c r="PNW22" s="209"/>
      <c r="PNX22" s="209"/>
      <c r="PNY22" s="209"/>
      <c r="PNZ22" s="209"/>
      <c r="POA22" s="209"/>
      <c r="POB22" s="209"/>
      <c r="POC22" s="209"/>
      <c r="POD22" s="209"/>
      <c r="POE22" s="209"/>
      <c r="POF22" s="209"/>
      <c r="POG22" s="209"/>
      <c r="POH22" s="209"/>
      <c r="POI22" s="209"/>
      <c r="POJ22" s="209"/>
      <c r="POK22" s="209"/>
      <c r="POL22" s="209"/>
      <c r="POM22" s="209"/>
      <c r="PON22" s="209"/>
      <c r="POO22" s="209"/>
      <c r="POP22" s="209"/>
      <c r="POQ22" s="209"/>
      <c r="POR22" s="209"/>
      <c r="POS22" s="209"/>
      <c r="POT22" s="209"/>
      <c r="POU22" s="209"/>
      <c r="POV22" s="209"/>
      <c r="POW22" s="209"/>
      <c r="POX22" s="209"/>
      <c r="POY22" s="209"/>
      <c r="POZ22" s="209"/>
      <c r="PPA22" s="209"/>
      <c r="PPB22" s="209"/>
      <c r="PPC22" s="209"/>
      <c r="PPD22" s="209"/>
      <c r="PPE22" s="209"/>
      <c r="PPF22" s="209"/>
      <c r="PPG22" s="209"/>
      <c r="PPH22" s="209"/>
      <c r="PPI22" s="209"/>
      <c r="PPJ22" s="209"/>
      <c r="PPK22" s="209"/>
      <c r="PPL22" s="209"/>
      <c r="PPM22" s="209"/>
      <c r="PPN22" s="209"/>
      <c r="PPO22" s="209"/>
      <c r="PPP22" s="209"/>
      <c r="PPQ22" s="209"/>
      <c r="PPR22" s="209"/>
      <c r="PPS22" s="209"/>
      <c r="PPT22" s="209"/>
      <c r="PPU22" s="209"/>
      <c r="PPV22" s="209"/>
      <c r="PPW22" s="209"/>
      <c r="PPX22" s="209"/>
      <c r="PPY22" s="209"/>
      <c r="PPZ22" s="209"/>
      <c r="PQA22" s="209"/>
      <c r="PQB22" s="209"/>
      <c r="PQC22" s="209"/>
      <c r="PQD22" s="209"/>
      <c r="PQE22" s="209"/>
      <c r="PQF22" s="209"/>
      <c r="PQG22" s="209"/>
      <c r="PQH22" s="209"/>
      <c r="PQI22" s="209"/>
      <c r="PQJ22" s="209"/>
      <c r="PQK22" s="209"/>
      <c r="PQL22" s="209"/>
      <c r="PQM22" s="209"/>
      <c r="PQN22" s="209"/>
      <c r="PQO22" s="209"/>
      <c r="PQP22" s="209"/>
      <c r="PQQ22" s="209"/>
      <c r="PQR22" s="209"/>
      <c r="PQS22" s="209"/>
      <c r="PQT22" s="209"/>
      <c r="PQU22" s="209"/>
      <c r="PQV22" s="209"/>
      <c r="PQW22" s="209"/>
      <c r="PQX22" s="209"/>
      <c r="PQY22" s="209"/>
      <c r="PQZ22" s="209"/>
      <c r="PRA22" s="209"/>
      <c r="PRB22" s="209"/>
      <c r="PRC22" s="209"/>
      <c r="PRD22" s="209"/>
      <c r="PRE22" s="209"/>
      <c r="PRF22" s="209"/>
      <c r="PRG22" s="209"/>
      <c r="PRH22" s="209"/>
      <c r="PRI22" s="209"/>
      <c r="PRJ22" s="209"/>
      <c r="PRK22" s="209"/>
      <c r="PRL22" s="209"/>
      <c r="PRM22" s="209"/>
      <c r="PRN22" s="209"/>
      <c r="PRO22" s="209"/>
      <c r="PRP22" s="209"/>
      <c r="PRQ22" s="209"/>
      <c r="PRR22" s="209"/>
      <c r="PRS22" s="209"/>
      <c r="PRT22" s="209"/>
      <c r="PRU22" s="209"/>
      <c r="PRV22" s="209"/>
      <c r="PRW22" s="209"/>
      <c r="PRX22" s="209"/>
      <c r="PRY22" s="209"/>
      <c r="PRZ22" s="209"/>
      <c r="PSA22" s="209"/>
      <c r="PSB22" s="209"/>
      <c r="PSC22" s="209"/>
      <c r="PSD22" s="209"/>
      <c r="PSE22" s="209"/>
      <c r="PSF22" s="209"/>
      <c r="PSG22" s="209"/>
      <c r="PSH22" s="209"/>
      <c r="PSI22" s="209"/>
      <c r="PSJ22" s="209"/>
      <c r="PSK22" s="209"/>
      <c r="PSL22" s="209"/>
      <c r="PSM22" s="209"/>
      <c r="PSN22" s="209"/>
      <c r="PSO22" s="209"/>
      <c r="PSP22" s="209"/>
      <c r="PSQ22" s="209"/>
      <c r="PSR22" s="209"/>
      <c r="PSS22" s="209"/>
      <c r="PST22" s="209"/>
      <c r="PSU22" s="209"/>
      <c r="PSV22" s="209"/>
      <c r="PSW22" s="209"/>
      <c r="PSX22" s="209"/>
      <c r="PSY22" s="209"/>
      <c r="PSZ22" s="209"/>
      <c r="PTA22" s="209"/>
      <c r="PTB22" s="209"/>
      <c r="PTC22" s="209"/>
      <c r="PTD22" s="209"/>
      <c r="PTE22" s="209"/>
      <c r="PTF22" s="209"/>
      <c r="PTG22" s="209"/>
      <c r="PTH22" s="209"/>
      <c r="PTI22" s="209"/>
      <c r="PTJ22" s="209"/>
      <c r="PTK22" s="209"/>
      <c r="PTL22" s="209"/>
      <c r="PTM22" s="209"/>
      <c r="PTN22" s="209"/>
      <c r="PTO22" s="209"/>
      <c r="PTP22" s="209"/>
      <c r="PTQ22" s="209"/>
      <c r="PTR22" s="209"/>
      <c r="PTS22" s="209"/>
      <c r="PTT22" s="209"/>
      <c r="PTU22" s="209"/>
      <c r="PTV22" s="209"/>
      <c r="PTW22" s="209"/>
      <c r="PTX22" s="209"/>
      <c r="PTY22" s="209"/>
      <c r="PTZ22" s="209"/>
      <c r="PUA22" s="209"/>
      <c r="PUB22" s="209"/>
      <c r="PUC22" s="209"/>
      <c r="PUD22" s="209"/>
      <c r="PUE22" s="209"/>
      <c r="PUF22" s="209"/>
      <c r="PUG22" s="209"/>
      <c r="PUH22" s="209"/>
      <c r="PUI22" s="209"/>
      <c r="PUJ22" s="209"/>
      <c r="PUK22" s="209"/>
      <c r="PUL22" s="209"/>
      <c r="PUM22" s="209"/>
      <c r="PUN22" s="209"/>
      <c r="PUO22" s="209"/>
      <c r="PUP22" s="209"/>
      <c r="PUQ22" s="209"/>
      <c r="PUR22" s="209"/>
      <c r="PUS22" s="209"/>
      <c r="PUT22" s="209"/>
      <c r="PUU22" s="209"/>
      <c r="PUV22" s="209"/>
      <c r="PUW22" s="209"/>
      <c r="PUX22" s="209"/>
      <c r="PUY22" s="209"/>
      <c r="PUZ22" s="209"/>
      <c r="PVA22" s="209"/>
      <c r="PVB22" s="209"/>
      <c r="PVC22" s="209"/>
      <c r="PVD22" s="209"/>
      <c r="PVE22" s="209"/>
      <c r="PVF22" s="209"/>
      <c r="PVG22" s="209"/>
      <c r="PVH22" s="209"/>
      <c r="PVI22" s="209"/>
      <c r="PVJ22" s="209"/>
      <c r="PVK22" s="209"/>
      <c r="PVL22" s="209"/>
      <c r="PVM22" s="209"/>
      <c r="PVN22" s="209"/>
      <c r="PVO22" s="209"/>
      <c r="PVP22" s="209"/>
      <c r="PVQ22" s="209"/>
      <c r="PVR22" s="209"/>
      <c r="PVS22" s="209"/>
      <c r="PVT22" s="209"/>
      <c r="PVU22" s="209"/>
      <c r="PVV22" s="209"/>
      <c r="PVW22" s="209"/>
      <c r="PVX22" s="209"/>
      <c r="PVY22" s="209"/>
      <c r="PVZ22" s="209"/>
      <c r="PWA22" s="209"/>
      <c r="PWB22" s="209"/>
      <c r="PWC22" s="209"/>
      <c r="PWD22" s="209"/>
      <c r="PWE22" s="209"/>
      <c r="PWF22" s="209"/>
      <c r="PWG22" s="209"/>
      <c r="PWH22" s="209"/>
      <c r="PWI22" s="209"/>
      <c r="PWJ22" s="209"/>
      <c r="PWK22" s="209"/>
      <c r="PWL22" s="209"/>
      <c r="PWM22" s="209"/>
      <c r="PWN22" s="209"/>
      <c r="PWO22" s="209"/>
      <c r="PWP22" s="209"/>
      <c r="PWQ22" s="209"/>
      <c r="PWR22" s="209"/>
      <c r="PWS22" s="209"/>
      <c r="PWT22" s="209"/>
      <c r="PWU22" s="209"/>
      <c r="PWV22" s="209"/>
      <c r="PWW22" s="209"/>
      <c r="PWX22" s="209"/>
      <c r="PWY22" s="209"/>
      <c r="PWZ22" s="209"/>
      <c r="PXA22" s="209"/>
      <c r="PXB22" s="209"/>
      <c r="PXC22" s="209"/>
      <c r="PXD22" s="209"/>
      <c r="PXE22" s="209"/>
      <c r="PXF22" s="209"/>
      <c r="PXG22" s="209"/>
      <c r="PXH22" s="209"/>
      <c r="PXI22" s="209"/>
      <c r="PXJ22" s="209"/>
      <c r="PXK22" s="209"/>
      <c r="PXL22" s="209"/>
      <c r="PXM22" s="209"/>
      <c r="PXN22" s="209"/>
      <c r="PXO22" s="209"/>
      <c r="PXP22" s="209"/>
      <c r="PXQ22" s="209"/>
      <c r="PXR22" s="209"/>
      <c r="PXS22" s="209"/>
      <c r="PXT22" s="209"/>
      <c r="PXU22" s="209"/>
      <c r="PXV22" s="209"/>
      <c r="PXW22" s="209"/>
      <c r="PXX22" s="209"/>
      <c r="PXY22" s="209"/>
      <c r="PXZ22" s="209"/>
      <c r="PYA22" s="209"/>
      <c r="PYB22" s="209"/>
      <c r="PYC22" s="209"/>
      <c r="PYD22" s="209"/>
      <c r="PYE22" s="209"/>
      <c r="PYF22" s="209"/>
      <c r="PYG22" s="209"/>
      <c r="PYH22" s="209"/>
      <c r="PYI22" s="209"/>
      <c r="PYJ22" s="209"/>
      <c r="PYK22" s="209"/>
      <c r="PYL22" s="209"/>
      <c r="PYM22" s="209"/>
      <c r="PYN22" s="209"/>
      <c r="PYO22" s="209"/>
      <c r="PYP22" s="209"/>
      <c r="PYQ22" s="209"/>
      <c r="PYR22" s="209"/>
      <c r="PYS22" s="209"/>
      <c r="PYT22" s="209"/>
      <c r="PYU22" s="209"/>
      <c r="PYV22" s="209"/>
      <c r="PYW22" s="209"/>
      <c r="PYX22" s="209"/>
      <c r="PYY22" s="209"/>
      <c r="PYZ22" s="209"/>
      <c r="PZA22" s="209"/>
      <c r="PZB22" s="209"/>
      <c r="PZC22" s="209"/>
      <c r="PZD22" s="209"/>
      <c r="PZE22" s="209"/>
      <c r="PZF22" s="209"/>
      <c r="PZG22" s="209"/>
      <c r="PZH22" s="209"/>
      <c r="PZI22" s="209"/>
      <c r="PZJ22" s="209"/>
      <c r="PZK22" s="209"/>
      <c r="PZL22" s="209"/>
      <c r="PZM22" s="209"/>
      <c r="PZN22" s="209"/>
      <c r="PZO22" s="209"/>
      <c r="PZP22" s="209"/>
      <c r="PZQ22" s="209"/>
      <c r="PZR22" s="209"/>
      <c r="PZS22" s="209"/>
      <c r="PZT22" s="209"/>
      <c r="PZU22" s="209"/>
      <c r="PZV22" s="209"/>
      <c r="PZW22" s="209"/>
      <c r="PZX22" s="209"/>
      <c r="PZY22" s="209"/>
      <c r="PZZ22" s="209"/>
      <c r="QAA22" s="209"/>
      <c r="QAB22" s="209"/>
      <c r="QAC22" s="209"/>
      <c r="QAD22" s="209"/>
      <c r="QAE22" s="209"/>
      <c r="QAF22" s="209"/>
      <c r="QAG22" s="209"/>
      <c r="QAH22" s="209"/>
      <c r="QAI22" s="209"/>
      <c r="QAJ22" s="209"/>
      <c r="QAK22" s="209"/>
      <c r="QAL22" s="209"/>
      <c r="QAM22" s="209"/>
      <c r="QAN22" s="209"/>
      <c r="QAO22" s="209"/>
      <c r="QAP22" s="209"/>
      <c r="QAQ22" s="209"/>
      <c r="QAR22" s="209"/>
      <c r="QAS22" s="209"/>
      <c r="QAT22" s="209"/>
      <c r="QAU22" s="209"/>
      <c r="QAV22" s="209"/>
      <c r="QAW22" s="209"/>
      <c r="QAX22" s="209"/>
      <c r="QAY22" s="209"/>
      <c r="QAZ22" s="209"/>
      <c r="QBA22" s="209"/>
      <c r="QBB22" s="209"/>
      <c r="QBC22" s="209"/>
      <c r="QBD22" s="209"/>
      <c r="QBE22" s="209"/>
      <c r="QBF22" s="209"/>
      <c r="QBG22" s="209"/>
      <c r="QBH22" s="209"/>
      <c r="QBI22" s="209"/>
      <c r="QBJ22" s="209"/>
      <c r="QBK22" s="209"/>
      <c r="QBL22" s="209"/>
      <c r="QBM22" s="209"/>
      <c r="QBN22" s="209"/>
      <c r="QBO22" s="209"/>
      <c r="QBP22" s="209"/>
      <c r="QBQ22" s="209"/>
      <c r="QBR22" s="209"/>
      <c r="QBS22" s="209"/>
      <c r="QBT22" s="209"/>
      <c r="QBU22" s="209"/>
      <c r="QBV22" s="209"/>
      <c r="QBW22" s="209"/>
      <c r="QBX22" s="209"/>
      <c r="QBY22" s="209"/>
      <c r="QBZ22" s="209"/>
      <c r="QCA22" s="209"/>
      <c r="QCB22" s="209"/>
      <c r="QCC22" s="209"/>
      <c r="QCD22" s="209"/>
      <c r="QCE22" s="209"/>
      <c r="QCF22" s="209"/>
      <c r="QCG22" s="209"/>
      <c r="QCH22" s="209"/>
      <c r="QCI22" s="209"/>
      <c r="QCJ22" s="209"/>
      <c r="QCK22" s="209"/>
      <c r="QCL22" s="209"/>
      <c r="QCM22" s="209"/>
      <c r="QCN22" s="209"/>
      <c r="QCO22" s="209"/>
      <c r="QCP22" s="209"/>
      <c r="QCQ22" s="209"/>
      <c r="QCR22" s="209"/>
      <c r="QCS22" s="209"/>
      <c r="QCT22" s="209"/>
      <c r="QCU22" s="209"/>
      <c r="QCV22" s="209"/>
      <c r="QCW22" s="209"/>
      <c r="QCX22" s="209"/>
      <c r="QCY22" s="209"/>
      <c r="QCZ22" s="209"/>
      <c r="QDA22" s="209"/>
      <c r="QDB22" s="209"/>
      <c r="QDC22" s="209"/>
      <c r="QDD22" s="209"/>
      <c r="QDE22" s="209"/>
      <c r="QDF22" s="209"/>
      <c r="QDG22" s="209"/>
      <c r="QDH22" s="209"/>
      <c r="QDI22" s="209"/>
      <c r="QDJ22" s="209"/>
      <c r="QDK22" s="209"/>
      <c r="QDL22" s="209"/>
      <c r="QDM22" s="209"/>
      <c r="QDN22" s="209"/>
      <c r="QDO22" s="209"/>
      <c r="QDP22" s="209"/>
      <c r="QDQ22" s="209"/>
      <c r="QDR22" s="209"/>
      <c r="QDS22" s="209"/>
      <c r="QDT22" s="209"/>
      <c r="QDU22" s="209"/>
      <c r="QDV22" s="209"/>
      <c r="QDW22" s="209"/>
      <c r="QDX22" s="209"/>
      <c r="QDY22" s="209"/>
      <c r="QDZ22" s="209"/>
      <c r="QEA22" s="209"/>
      <c r="QEB22" s="209"/>
      <c r="QEC22" s="209"/>
      <c r="QED22" s="209"/>
      <c r="QEE22" s="209"/>
      <c r="QEF22" s="209"/>
      <c r="QEG22" s="209"/>
      <c r="QEH22" s="209"/>
      <c r="QEI22" s="209"/>
      <c r="QEJ22" s="209"/>
      <c r="QEK22" s="209"/>
      <c r="QEL22" s="209"/>
      <c r="QEM22" s="209"/>
      <c r="QEN22" s="209"/>
      <c r="QEO22" s="209"/>
      <c r="QEP22" s="209"/>
      <c r="QEQ22" s="209"/>
      <c r="QER22" s="209"/>
      <c r="QES22" s="209"/>
      <c r="QET22" s="209"/>
      <c r="QEU22" s="209"/>
      <c r="QEV22" s="209"/>
      <c r="QEW22" s="209"/>
      <c r="QEX22" s="209"/>
      <c r="QEY22" s="209"/>
      <c r="QEZ22" s="209"/>
      <c r="QFA22" s="209"/>
      <c r="QFB22" s="209"/>
      <c r="QFC22" s="209"/>
      <c r="QFD22" s="209"/>
      <c r="QFE22" s="209"/>
      <c r="QFF22" s="209"/>
      <c r="QFG22" s="209"/>
      <c r="QFH22" s="209"/>
      <c r="QFI22" s="209"/>
      <c r="QFJ22" s="209"/>
      <c r="QFK22" s="209"/>
      <c r="QFL22" s="209"/>
      <c r="QFM22" s="209"/>
      <c r="QFN22" s="209"/>
      <c r="QFO22" s="209"/>
      <c r="QFP22" s="209"/>
      <c r="QFQ22" s="209"/>
      <c r="QFR22" s="209"/>
      <c r="QFS22" s="209"/>
      <c r="QFT22" s="209"/>
      <c r="QFU22" s="209"/>
      <c r="QFV22" s="209"/>
      <c r="QFW22" s="209"/>
      <c r="QFX22" s="209"/>
      <c r="QFY22" s="209"/>
      <c r="QFZ22" s="209"/>
      <c r="QGA22" s="209"/>
      <c r="QGB22" s="209"/>
      <c r="QGC22" s="209"/>
      <c r="QGD22" s="209"/>
      <c r="QGE22" s="209"/>
      <c r="QGF22" s="209"/>
      <c r="QGG22" s="209"/>
      <c r="QGH22" s="209"/>
      <c r="QGI22" s="209"/>
      <c r="QGJ22" s="209"/>
      <c r="QGK22" s="209"/>
      <c r="QGL22" s="209"/>
      <c r="QGM22" s="209"/>
      <c r="QGN22" s="209"/>
      <c r="QGO22" s="209"/>
      <c r="QGP22" s="209"/>
      <c r="QGQ22" s="209"/>
      <c r="QGR22" s="209"/>
      <c r="QGS22" s="209"/>
      <c r="QGT22" s="209"/>
      <c r="QGU22" s="209"/>
      <c r="QGV22" s="209"/>
      <c r="QGW22" s="209"/>
      <c r="QGX22" s="209"/>
      <c r="QGY22" s="209"/>
      <c r="QGZ22" s="209"/>
      <c r="QHA22" s="209"/>
      <c r="QHB22" s="209"/>
      <c r="QHC22" s="209"/>
      <c r="QHD22" s="209"/>
      <c r="QHE22" s="209"/>
      <c r="QHF22" s="209"/>
      <c r="QHG22" s="209"/>
      <c r="QHH22" s="209"/>
      <c r="QHI22" s="209"/>
      <c r="QHJ22" s="209"/>
      <c r="QHK22" s="209"/>
      <c r="QHL22" s="209"/>
      <c r="QHM22" s="209"/>
      <c r="QHN22" s="209"/>
      <c r="QHO22" s="209"/>
      <c r="QHP22" s="209"/>
      <c r="QHQ22" s="209"/>
      <c r="QHR22" s="209"/>
      <c r="QHS22" s="209"/>
      <c r="QHT22" s="209"/>
      <c r="QHU22" s="209"/>
      <c r="QHV22" s="209"/>
      <c r="QHW22" s="209"/>
      <c r="QHX22" s="209"/>
      <c r="QHY22" s="209"/>
      <c r="QHZ22" s="209"/>
      <c r="QIA22" s="209"/>
      <c r="QIB22" s="209"/>
      <c r="QIC22" s="209"/>
      <c r="QID22" s="209"/>
      <c r="QIE22" s="209"/>
      <c r="QIF22" s="209"/>
      <c r="QIG22" s="209"/>
      <c r="QIH22" s="209"/>
      <c r="QII22" s="209"/>
      <c r="QIJ22" s="209"/>
      <c r="QIK22" s="209"/>
      <c r="QIL22" s="209"/>
      <c r="QIM22" s="209"/>
      <c r="QIN22" s="209"/>
      <c r="QIO22" s="209"/>
      <c r="QIP22" s="209"/>
      <c r="QIQ22" s="209"/>
      <c r="QIR22" s="209"/>
      <c r="QIS22" s="209"/>
      <c r="QIT22" s="209"/>
      <c r="QIU22" s="209"/>
      <c r="QIV22" s="209"/>
      <c r="QIW22" s="209"/>
      <c r="QIX22" s="209"/>
      <c r="QIY22" s="209"/>
      <c r="QIZ22" s="209"/>
      <c r="QJA22" s="209"/>
      <c r="QJB22" s="209"/>
      <c r="QJC22" s="209"/>
      <c r="QJD22" s="209"/>
      <c r="QJE22" s="209"/>
      <c r="QJF22" s="209"/>
      <c r="QJG22" s="209"/>
      <c r="QJH22" s="209"/>
      <c r="QJI22" s="209"/>
      <c r="QJJ22" s="209"/>
      <c r="QJK22" s="209"/>
      <c r="QJL22" s="209"/>
      <c r="QJM22" s="209"/>
      <c r="QJN22" s="209"/>
      <c r="QJO22" s="209"/>
      <c r="QJP22" s="209"/>
      <c r="QJQ22" s="209"/>
      <c r="QJR22" s="209"/>
      <c r="QJS22" s="209"/>
      <c r="QJT22" s="209"/>
      <c r="QJU22" s="209"/>
      <c r="QJV22" s="209"/>
      <c r="QJW22" s="209"/>
      <c r="QJX22" s="209"/>
      <c r="QJY22" s="209"/>
      <c r="QJZ22" s="209"/>
      <c r="QKA22" s="209"/>
      <c r="QKB22" s="209"/>
      <c r="QKC22" s="209"/>
      <c r="QKD22" s="209"/>
      <c r="QKE22" s="209"/>
      <c r="QKF22" s="209"/>
      <c r="QKG22" s="209"/>
      <c r="QKH22" s="209"/>
      <c r="QKI22" s="209"/>
      <c r="QKJ22" s="209"/>
      <c r="QKK22" s="209"/>
      <c r="QKL22" s="209"/>
      <c r="QKM22" s="209"/>
      <c r="QKN22" s="209"/>
      <c r="QKO22" s="209"/>
      <c r="QKP22" s="209"/>
      <c r="QKQ22" s="209"/>
      <c r="QKR22" s="209"/>
      <c r="QKS22" s="209"/>
      <c r="QKT22" s="209"/>
      <c r="QKU22" s="209"/>
      <c r="QKV22" s="209"/>
      <c r="QKW22" s="209"/>
      <c r="QKX22" s="209"/>
      <c r="QKY22" s="209"/>
      <c r="QKZ22" s="209"/>
      <c r="QLA22" s="209"/>
      <c r="QLB22" s="209"/>
      <c r="QLC22" s="209"/>
      <c r="QLD22" s="209"/>
      <c r="QLE22" s="209"/>
      <c r="QLF22" s="209"/>
      <c r="QLG22" s="209"/>
      <c r="QLH22" s="209"/>
      <c r="QLI22" s="209"/>
      <c r="QLJ22" s="209"/>
      <c r="QLK22" s="209"/>
      <c r="QLL22" s="209"/>
      <c r="QLM22" s="209"/>
      <c r="QLN22" s="209"/>
      <c r="QLO22" s="209"/>
      <c r="QLP22" s="209"/>
      <c r="QLQ22" s="209"/>
      <c r="QLR22" s="209"/>
      <c r="QLS22" s="209"/>
      <c r="QLT22" s="209"/>
      <c r="QLU22" s="209"/>
      <c r="QLV22" s="209"/>
      <c r="QLW22" s="209"/>
      <c r="QLX22" s="209"/>
      <c r="QLY22" s="209"/>
      <c r="QLZ22" s="209"/>
      <c r="QMA22" s="209"/>
      <c r="QMB22" s="209"/>
      <c r="QMC22" s="209"/>
      <c r="QMD22" s="209"/>
      <c r="QME22" s="209"/>
      <c r="QMF22" s="209"/>
      <c r="QMG22" s="209"/>
      <c r="QMH22" s="209"/>
      <c r="QMI22" s="209"/>
      <c r="QMJ22" s="209"/>
      <c r="QMK22" s="209"/>
      <c r="QML22" s="209"/>
      <c r="QMM22" s="209"/>
      <c r="QMN22" s="209"/>
      <c r="QMO22" s="209"/>
      <c r="QMP22" s="209"/>
      <c r="QMQ22" s="209"/>
      <c r="QMR22" s="209"/>
      <c r="QMS22" s="209"/>
      <c r="QMT22" s="209"/>
      <c r="QMU22" s="209"/>
      <c r="QMV22" s="209"/>
      <c r="QMW22" s="209"/>
      <c r="QMX22" s="209"/>
      <c r="QMY22" s="209"/>
      <c r="QMZ22" s="209"/>
      <c r="QNA22" s="209"/>
      <c r="QNB22" s="209"/>
      <c r="QNC22" s="209"/>
      <c r="QND22" s="209"/>
      <c r="QNE22" s="209"/>
      <c r="QNF22" s="209"/>
      <c r="QNG22" s="209"/>
      <c r="QNH22" s="209"/>
      <c r="QNI22" s="209"/>
      <c r="QNJ22" s="209"/>
      <c r="QNK22" s="209"/>
      <c r="QNL22" s="209"/>
      <c r="QNM22" s="209"/>
      <c r="QNN22" s="209"/>
      <c r="QNO22" s="209"/>
      <c r="QNP22" s="209"/>
      <c r="QNQ22" s="209"/>
      <c r="QNR22" s="209"/>
      <c r="QNS22" s="209"/>
      <c r="QNT22" s="209"/>
      <c r="QNU22" s="209"/>
      <c r="QNV22" s="209"/>
      <c r="QNW22" s="209"/>
      <c r="QNX22" s="209"/>
      <c r="QNY22" s="209"/>
      <c r="QNZ22" s="209"/>
      <c r="QOA22" s="209"/>
      <c r="QOB22" s="209"/>
      <c r="QOC22" s="209"/>
      <c r="QOD22" s="209"/>
      <c r="QOE22" s="209"/>
      <c r="QOF22" s="209"/>
      <c r="QOG22" s="209"/>
      <c r="QOH22" s="209"/>
      <c r="QOI22" s="209"/>
      <c r="QOJ22" s="209"/>
      <c r="QOK22" s="209"/>
      <c r="QOL22" s="209"/>
      <c r="QOM22" s="209"/>
      <c r="QON22" s="209"/>
      <c r="QOO22" s="209"/>
      <c r="QOP22" s="209"/>
      <c r="QOQ22" s="209"/>
      <c r="QOR22" s="209"/>
      <c r="QOS22" s="209"/>
      <c r="QOT22" s="209"/>
      <c r="QOU22" s="209"/>
      <c r="QOV22" s="209"/>
      <c r="QOW22" s="209"/>
      <c r="QOX22" s="209"/>
      <c r="QOY22" s="209"/>
      <c r="QOZ22" s="209"/>
      <c r="QPA22" s="209"/>
      <c r="QPB22" s="209"/>
      <c r="QPC22" s="209"/>
      <c r="QPD22" s="209"/>
      <c r="QPE22" s="209"/>
      <c r="QPF22" s="209"/>
      <c r="QPG22" s="209"/>
      <c r="QPH22" s="209"/>
      <c r="QPI22" s="209"/>
      <c r="QPJ22" s="209"/>
      <c r="QPK22" s="209"/>
      <c r="QPL22" s="209"/>
      <c r="QPM22" s="209"/>
      <c r="QPN22" s="209"/>
      <c r="QPO22" s="209"/>
      <c r="QPP22" s="209"/>
      <c r="QPQ22" s="209"/>
      <c r="QPR22" s="209"/>
      <c r="QPS22" s="209"/>
      <c r="QPT22" s="209"/>
      <c r="QPU22" s="209"/>
      <c r="QPV22" s="209"/>
      <c r="QPW22" s="209"/>
      <c r="QPX22" s="209"/>
      <c r="QPY22" s="209"/>
      <c r="QPZ22" s="209"/>
      <c r="QQA22" s="209"/>
      <c r="QQB22" s="209"/>
      <c r="QQC22" s="209"/>
      <c r="QQD22" s="209"/>
      <c r="QQE22" s="209"/>
      <c r="QQF22" s="209"/>
      <c r="QQG22" s="209"/>
      <c r="QQH22" s="209"/>
      <c r="QQI22" s="209"/>
      <c r="QQJ22" s="209"/>
      <c r="QQK22" s="209"/>
      <c r="QQL22" s="209"/>
      <c r="QQM22" s="209"/>
      <c r="QQN22" s="209"/>
      <c r="QQO22" s="209"/>
      <c r="QQP22" s="209"/>
      <c r="QQQ22" s="209"/>
      <c r="QQR22" s="209"/>
      <c r="QQS22" s="209"/>
      <c r="QQT22" s="209"/>
      <c r="QQU22" s="209"/>
      <c r="QQV22" s="209"/>
      <c r="QQW22" s="209"/>
      <c r="QQX22" s="209"/>
      <c r="QQY22" s="209"/>
      <c r="QQZ22" s="209"/>
      <c r="QRA22" s="209"/>
      <c r="QRB22" s="209"/>
      <c r="QRC22" s="209"/>
      <c r="QRD22" s="209"/>
      <c r="QRE22" s="209"/>
      <c r="QRF22" s="209"/>
      <c r="QRG22" s="209"/>
      <c r="QRH22" s="209"/>
      <c r="QRI22" s="209"/>
      <c r="QRJ22" s="209"/>
      <c r="QRK22" s="209"/>
      <c r="QRL22" s="209"/>
      <c r="QRM22" s="209"/>
      <c r="QRN22" s="209"/>
      <c r="QRO22" s="209"/>
      <c r="QRP22" s="209"/>
      <c r="QRQ22" s="209"/>
      <c r="QRR22" s="209"/>
      <c r="QRS22" s="209"/>
      <c r="QRT22" s="209"/>
      <c r="QRU22" s="209"/>
      <c r="QRV22" s="209"/>
      <c r="QRW22" s="209"/>
      <c r="QRX22" s="209"/>
      <c r="QRY22" s="209"/>
      <c r="QRZ22" s="209"/>
      <c r="QSA22" s="209"/>
      <c r="QSB22" s="209"/>
      <c r="QSC22" s="209"/>
      <c r="QSD22" s="209"/>
      <c r="QSE22" s="209"/>
      <c r="QSF22" s="209"/>
      <c r="QSG22" s="209"/>
      <c r="QSH22" s="209"/>
      <c r="QSI22" s="209"/>
      <c r="QSJ22" s="209"/>
      <c r="QSK22" s="209"/>
      <c r="QSL22" s="209"/>
      <c r="QSM22" s="209"/>
      <c r="QSN22" s="209"/>
      <c r="QSO22" s="209"/>
      <c r="QSP22" s="209"/>
      <c r="QSQ22" s="209"/>
      <c r="QSR22" s="209"/>
      <c r="QSS22" s="209"/>
      <c r="QST22" s="209"/>
      <c r="QSU22" s="209"/>
      <c r="QSV22" s="209"/>
      <c r="QSW22" s="209"/>
      <c r="QSX22" s="209"/>
      <c r="QSY22" s="209"/>
      <c r="QSZ22" s="209"/>
      <c r="QTA22" s="209"/>
      <c r="QTB22" s="209"/>
      <c r="QTC22" s="209"/>
      <c r="QTD22" s="209"/>
      <c r="QTE22" s="209"/>
      <c r="QTF22" s="209"/>
      <c r="QTG22" s="209"/>
      <c r="QTH22" s="209"/>
      <c r="QTI22" s="209"/>
      <c r="QTJ22" s="209"/>
      <c r="QTK22" s="209"/>
      <c r="QTL22" s="209"/>
      <c r="QTM22" s="209"/>
      <c r="QTN22" s="209"/>
      <c r="QTO22" s="209"/>
      <c r="QTP22" s="209"/>
      <c r="QTQ22" s="209"/>
      <c r="QTR22" s="209"/>
      <c r="QTS22" s="209"/>
      <c r="QTT22" s="209"/>
      <c r="QTU22" s="209"/>
      <c r="QTV22" s="209"/>
      <c r="QTW22" s="209"/>
      <c r="QTX22" s="209"/>
      <c r="QTY22" s="209"/>
      <c r="QTZ22" s="209"/>
      <c r="QUA22" s="209"/>
      <c r="QUB22" s="209"/>
      <c r="QUC22" s="209"/>
      <c r="QUD22" s="209"/>
      <c r="QUE22" s="209"/>
      <c r="QUF22" s="209"/>
      <c r="QUG22" s="209"/>
      <c r="QUH22" s="209"/>
      <c r="QUI22" s="209"/>
      <c r="QUJ22" s="209"/>
      <c r="QUK22" s="209"/>
      <c r="QUL22" s="209"/>
      <c r="QUM22" s="209"/>
      <c r="QUN22" s="209"/>
      <c r="QUO22" s="209"/>
      <c r="QUP22" s="209"/>
      <c r="QUQ22" s="209"/>
      <c r="QUR22" s="209"/>
      <c r="QUS22" s="209"/>
      <c r="QUT22" s="209"/>
      <c r="QUU22" s="209"/>
      <c r="QUV22" s="209"/>
      <c r="QUW22" s="209"/>
      <c r="QUX22" s="209"/>
      <c r="QUY22" s="209"/>
      <c r="QUZ22" s="209"/>
      <c r="QVA22" s="209"/>
      <c r="QVB22" s="209"/>
      <c r="QVC22" s="209"/>
      <c r="QVD22" s="209"/>
      <c r="QVE22" s="209"/>
      <c r="QVF22" s="209"/>
      <c r="QVG22" s="209"/>
      <c r="QVH22" s="209"/>
      <c r="QVI22" s="209"/>
      <c r="QVJ22" s="209"/>
      <c r="QVK22" s="209"/>
      <c r="QVL22" s="209"/>
      <c r="QVM22" s="209"/>
      <c r="QVN22" s="209"/>
      <c r="QVO22" s="209"/>
      <c r="QVP22" s="209"/>
      <c r="QVQ22" s="209"/>
      <c r="QVR22" s="209"/>
      <c r="QVS22" s="209"/>
      <c r="QVT22" s="209"/>
      <c r="QVU22" s="209"/>
      <c r="QVV22" s="209"/>
      <c r="QVW22" s="209"/>
      <c r="QVX22" s="209"/>
      <c r="QVY22" s="209"/>
      <c r="QVZ22" s="209"/>
      <c r="QWA22" s="209"/>
      <c r="QWB22" s="209"/>
      <c r="QWC22" s="209"/>
      <c r="QWD22" s="209"/>
      <c r="QWE22" s="209"/>
      <c r="QWF22" s="209"/>
      <c r="QWG22" s="209"/>
      <c r="QWH22" s="209"/>
      <c r="QWI22" s="209"/>
      <c r="QWJ22" s="209"/>
      <c r="QWK22" s="209"/>
      <c r="QWL22" s="209"/>
      <c r="QWM22" s="209"/>
      <c r="QWN22" s="209"/>
      <c r="QWO22" s="209"/>
      <c r="QWP22" s="209"/>
      <c r="QWQ22" s="209"/>
      <c r="QWR22" s="209"/>
      <c r="QWS22" s="209"/>
      <c r="QWT22" s="209"/>
      <c r="QWU22" s="209"/>
      <c r="QWV22" s="209"/>
      <c r="QWW22" s="209"/>
      <c r="QWX22" s="209"/>
      <c r="QWY22" s="209"/>
      <c r="QWZ22" s="209"/>
      <c r="QXA22" s="209"/>
      <c r="QXB22" s="209"/>
      <c r="QXC22" s="209"/>
      <c r="QXD22" s="209"/>
      <c r="QXE22" s="209"/>
      <c r="QXF22" s="209"/>
      <c r="QXG22" s="209"/>
      <c r="QXH22" s="209"/>
      <c r="QXI22" s="209"/>
      <c r="QXJ22" s="209"/>
      <c r="QXK22" s="209"/>
      <c r="QXL22" s="209"/>
      <c r="QXM22" s="209"/>
      <c r="QXN22" s="209"/>
      <c r="QXO22" s="209"/>
      <c r="QXP22" s="209"/>
      <c r="QXQ22" s="209"/>
      <c r="QXR22" s="209"/>
      <c r="QXS22" s="209"/>
      <c r="QXT22" s="209"/>
      <c r="QXU22" s="209"/>
      <c r="QXV22" s="209"/>
      <c r="QXW22" s="209"/>
      <c r="QXX22" s="209"/>
      <c r="QXY22" s="209"/>
      <c r="QXZ22" s="209"/>
      <c r="QYA22" s="209"/>
      <c r="QYB22" s="209"/>
      <c r="QYC22" s="209"/>
      <c r="QYD22" s="209"/>
      <c r="QYE22" s="209"/>
      <c r="QYF22" s="209"/>
      <c r="QYG22" s="209"/>
      <c r="QYH22" s="209"/>
      <c r="QYI22" s="209"/>
      <c r="QYJ22" s="209"/>
      <c r="QYK22" s="209"/>
      <c r="QYL22" s="209"/>
      <c r="QYM22" s="209"/>
      <c r="QYN22" s="209"/>
      <c r="QYO22" s="209"/>
      <c r="QYP22" s="209"/>
      <c r="QYQ22" s="209"/>
      <c r="QYR22" s="209"/>
      <c r="QYS22" s="209"/>
      <c r="QYT22" s="209"/>
      <c r="QYU22" s="209"/>
      <c r="QYV22" s="209"/>
      <c r="QYW22" s="209"/>
      <c r="QYX22" s="209"/>
      <c r="QYY22" s="209"/>
      <c r="QYZ22" s="209"/>
      <c r="QZA22" s="209"/>
      <c r="QZB22" s="209"/>
      <c r="QZC22" s="209"/>
      <c r="QZD22" s="209"/>
      <c r="QZE22" s="209"/>
      <c r="QZF22" s="209"/>
      <c r="QZG22" s="209"/>
      <c r="QZH22" s="209"/>
      <c r="QZI22" s="209"/>
      <c r="QZJ22" s="209"/>
      <c r="QZK22" s="209"/>
      <c r="QZL22" s="209"/>
      <c r="QZM22" s="209"/>
      <c r="QZN22" s="209"/>
      <c r="QZO22" s="209"/>
      <c r="QZP22" s="209"/>
      <c r="QZQ22" s="209"/>
      <c r="QZR22" s="209"/>
      <c r="QZS22" s="209"/>
      <c r="QZT22" s="209"/>
      <c r="QZU22" s="209"/>
      <c r="QZV22" s="209"/>
      <c r="QZW22" s="209"/>
      <c r="QZX22" s="209"/>
      <c r="QZY22" s="209"/>
      <c r="QZZ22" s="209"/>
      <c r="RAA22" s="209"/>
      <c r="RAB22" s="209"/>
      <c r="RAC22" s="209"/>
      <c r="RAD22" s="209"/>
      <c r="RAE22" s="209"/>
      <c r="RAF22" s="209"/>
      <c r="RAG22" s="209"/>
      <c r="RAH22" s="209"/>
      <c r="RAI22" s="209"/>
      <c r="RAJ22" s="209"/>
      <c r="RAK22" s="209"/>
      <c r="RAL22" s="209"/>
      <c r="RAM22" s="209"/>
      <c r="RAN22" s="209"/>
      <c r="RAO22" s="209"/>
      <c r="RAP22" s="209"/>
      <c r="RAQ22" s="209"/>
      <c r="RAR22" s="209"/>
      <c r="RAS22" s="209"/>
      <c r="RAT22" s="209"/>
      <c r="RAU22" s="209"/>
      <c r="RAV22" s="209"/>
      <c r="RAW22" s="209"/>
      <c r="RAX22" s="209"/>
      <c r="RAY22" s="209"/>
      <c r="RAZ22" s="209"/>
      <c r="RBA22" s="209"/>
      <c r="RBB22" s="209"/>
      <c r="RBC22" s="209"/>
      <c r="RBD22" s="209"/>
      <c r="RBE22" s="209"/>
      <c r="RBF22" s="209"/>
      <c r="RBG22" s="209"/>
      <c r="RBH22" s="209"/>
      <c r="RBI22" s="209"/>
      <c r="RBJ22" s="209"/>
      <c r="RBK22" s="209"/>
      <c r="RBL22" s="209"/>
      <c r="RBM22" s="209"/>
      <c r="RBN22" s="209"/>
      <c r="RBO22" s="209"/>
      <c r="RBP22" s="209"/>
      <c r="RBQ22" s="209"/>
      <c r="RBR22" s="209"/>
      <c r="RBS22" s="209"/>
      <c r="RBT22" s="209"/>
      <c r="RBU22" s="209"/>
      <c r="RBV22" s="209"/>
      <c r="RBW22" s="209"/>
      <c r="RBX22" s="209"/>
      <c r="RBY22" s="209"/>
      <c r="RBZ22" s="209"/>
      <c r="RCA22" s="209"/>
      <c r="RCB22" s="209"/>
      <c r="RCC22" s="209"/>
      <c r="RCD22" s="209"/>
      <c r="RCE22" s="209"/>
      <c r="RCF22" s="209"/>
      <c r="RCG22" s="209"/>
      <c r="RCH22" s="209"/>
      <c r="RCI22" s="209"/>
      <c r="RCJ22" s="209"/>
      <c r="RCK22" s="209"/>
      <c r="RCL22" s="209"/>
      <c r="RCM22" s="209"/>
      <c r="RCN22" s="209"/>
      <c r="RCO22" s="209"/>
      <c r="RCP22" s="209"/>
      <c r="RCQ22" s="209"/>
      <c r="RCR22" s="209"/>
      <c r="RCS22" s="209"/>
      <c r="RCT22" s="209"/>
      <c r="RCU22" s="209"/>
      <c r="RCV22" s="209"/>
      <c r="RCW22" s="209"/>
      <c r="RCX22" s="209"/>
      <c r="RCY22" s="209"/>
      <c r="RCZ22" s="209"/>
      <c r="RDA22" s="209"/>
      <c r="RDB22" s="209"/>
      <c r="RDC22" s="209"/>
      <c r="RDD22" s="209"/>
      <c r="RDE22" s="209"/>
      <c r="RDF22" s="209"/>
      <c r="RDG22" s="209"/>
      <c r="RDH22" s="209"/>
      <c r="RDI22" s="209"/>
      <c r="RDJ22" s="209"/>
      <c r="RDK22" s="209"/>
      <c r="RDL22" s="209"/>
      <c r="RDM22" s="209"/>
      <c r="RDN22" s="209"/>
      <c r="RDO22" s="209"/>
      <c r="RDP22" s="209"/>
      <c r="RDQ22" s="209"/>
      <c r="RDR22" s="209"/>
      <c r="RDS22" s="209"/>
      <c r="RDT22" s="209"/>
      <c r="RDU22" s="209"/>
      <c r="RDV22" s="209"/>
      <c r="RDW22" s="209"/>
      <c r="RDX22" s="209"/>
      <c r="RDY22" s="209"/>
      <c r="RDZ22" s="209"/>
      <c r="REA22" s="209"/>
      <c r="REB22" s="209"/>
      <c r="REC22" s="209"/>
      <c r="RED22" s="209"/>
      <c r="REE22" s="209"/>
      <c r="REF22" s="209"/>
      <c r="REG22" s="209"/>
      <c r="REH22" s="209"/>
      <c r="REI22" s="209"/>
      <c r="REJ22" s="209"/>
      <c r="REK22" s="209"/>
      <c r="REL22" s="209"/>
      <c r="REM22" s="209"/>
      <c r="REN22" s="209"/>
      <c r="REO22" s="209"/>
      <c r="REP22" s="209"/>
      <c r="REQ22" s="209"/>
      <c r="RER22" s="209"/>
      <c r="RES22" s="209"/>
      <c r="RET22" s="209"/>
      <c r="REU22" s="209"/>
      <c r="REV22" s="209"/>
      <c r="REW22" s="209"/>
      <c r="REX22" s="209"/>
      <c r="REY22" s="209"/>
      <c r="REZ22" s="209"/>
      <c r="RFA22" s="209"/>
      <c r="RFB22" s="209"/>
      <c r="RFC22" s="209"/>
      <c r="RFD22" s="209"/>
      <c r="RFE22" s="209"/>
      <c r="RFF22" s="209"/>
      <c r="RFG22" s="209"/>
      <c r="RFH22" s="209"/>
      <c r="RFI22" s="209"/>
      <c r="RFJ22" s="209"/>
      <c r="RFK22" s="209"/>
      <c r="RFL22" s="209"/>
      <c r="RFM22" s="209"/>
      <c r="RFN22" s="209"/>
      <c r="RFO22" s="209"/>
      <c r="RFP22" s="209"/>
      <c r="RFQ22" s="209"/>
      <c r="RFR22" s="209"/>
      <c r="RFS22" s="209"/>
      <c r="RFT22" s="209"/>
      <c r="RFU22" s="209"/>
      <c r="RFV22" s="209"/>
      <c r="RFW22" s="209"/>
      <c r="RFX22" s="209"/>
      <c r="RFY22" s="209"/>
      <c r="RFZ22" s="209"/>
      <c r="RGA22" s="209"/>
      <c r="RGB22" s="209"/>
      <c r="RGC22" s="209"/>
      <c r="RGD22" s="209"/>
      <c r="RGE22" s="209"/>
      <c r="RGF22" s="209"/>
      <c r="RGG22" s="209"/>
      <c r="RGH22" s="209"/>
      <c r="RGI22" s="209"/>
      <c r="RGJ22" s="209"/>
      <c r="RGK22" s="209"/>
      <c r="RGL22" s="209"/>
      <c r="RGM22" s="209"/>
      <c r="RGN22" s="209"/>
      <c r="RGO22" s="209"/>
      <c r="RGP22" s="209"/>
      <c r="RGQ22" s="209"/>
      <c r="RGR22" s="209"/>
      <c r="RGS22" s="209"/>
      <c r="RGT22" s="209"/>
      <c r="RGU22" s="209"/>
      <c r="RGV22" s="209"/>
      <c r="RGW22" s="209"/>
      <c r="RGX22" s="209"/>
      <c r="RGY22" s="209"/>
      <c r="RGZ22" s="209"/>
      <c r="RHA22" s="209"/>
      <c r="RHB22" s="209"/>
      <c r="RHC22" s="209"/>
      <c r="RHD22" s="209"/>
      <c r="RHE22" s="209"/>
      <c r="RHF22" s="209"/>
      <c r="RHG22" s="209"/>
      <c r="RHH22" s="209"/>
      <c r="RHI22" s="209"/>
      <c r="RHJ22" s="209"/>
      <c r="RHK22" s="209"/>
      <c r="RHL22" s="209"/>
      <c r="RHM22" s="209"/>
      <c r="RHN22" s="209"/>
      <c r="RHO22" s="209"/>
      <c r="RHP22" s="209"/>
      <c r="RHQ22" s="209"/>
      <c r="RHR22" s="209"/>
      <c r="RHS22" s="209"/>
      <c r="RHT22" s="209"/>
      <c r="RHU22" s="209"/>
      <c r="RHV22" s="209"/>
      <c r="RHW22" s="209"/>
      <c r="RHX22" s="209"/>
      <c r="RHY22" s="209"/>
      <c r="RHZ22" s="209"/>
      <c r="RIA22" s="209"/>
      <c r="RIB22" s="209"/>
      <c r="RIC22" s="209"/>
      <c r="RID22" s="209"/>
      <c r="RIE22" s="209"/>
      <c r="RIF22" s="209"/>
      <c r="RIG22" s="209"/>
      <c r="RIH22" s="209"/>
      <c r="RII22" s="209"/>
      <c r="RIJ22" s="209"/>
      <c r="RIK22" s="209"/>
      <c r="RIL22" s="209"/>
      <c r="RIM22" s="209"/>
      <c r="RIN22" s="209"/>
      <c r="RIO22" s="209"/>
      <c r="RIP22" s="209"/>
      <c r="RIQ22" s="209"/>
      <c r="RIR22" s="209"/>
      <c r="RIS22" s="209"/>
      <c r="RIT22" s="209"/>
      <c r="RIU22" s="209"/>
      <c r="RIV22" s="209"/>
      <c r="RIW22" s="209"/>
      <c r="RIX22" s="209"/>
      <c r="RIY22" s="209"/>
      <c r="RIZ22" s="209"/>
      <c r="RJA22" s="209"/>
      <c r="RJB22" s="209"/>
      <c r="RJC22" s="209"/>
      <c r="RJD22" s="209"/>
      <c r="RJE22" s="209"/>
      <c r="RJF22" s="209"/>
      <c r="RJG22" s="209"/>
      <c r="RJH22" s="209"/>
      <c r="RJI22" s="209"/>
      <c r="RJJ22" s="209"/>
      <c r="RJK22" s="209"/>
      <c r="RJL22" s="209"/>
      <c r="RJM22" s="209"/>
      <c r="RJN22" s="209"/>
      <c r="RJO22" s="209"/>
      <c r="RJP22" s="209"/>
      <c r="RJQ22" s="209"/>
      <c r="RJR22" s="209"/>
      <c r="RJS22" s="209"/>
      <c r="RJT22" s="209"/>
      <c r="RJU22" s="209"/>
      <c r="RJV22" s="209"/>
      <c r="RJW22" s="209"/>
      <c r="RJX22" s="209"/>
      <c r="RJY22" s="209"/>
      <c r="RJZ22" s="209"/>
      <c r="RKA22" s="209"/>
      <c r="RKB22" s="209"/>
      <c r="RKC22" s="209"/>
      <c r="RKD22" s="209"/>
      <c r="RKE22" s="209"/>
      <c r="RKF22" s="209"/>
      <c r="RKG22" s="209"/>
      <c r="RKH22" s="209"/>
      <c r="RKI22" s="209"/>
      <c r="RKJ22" s="209"/>
      <c r="RKK22" s="209"/>
      <c r="RKL22" s="209"/>
      <c r="RKM22" s="209"/>
      <c r="RKN22" s="209"/>
      <c r="RKO22" s="209"/>
      <c r="RKP22" s="209"/>
      <c r="RKQ22" s="209"/>
      <c r="RKR22" s="209"/>
      <c r="RKS22" s="209"/>
      <c r="RKT22" s="209"/>
      <c r="RKU22" s="209"/>
      <c r="RKV22" s="209"/>
      <c r="RKW22" s="209"/>
      <c r="RKX22" s="209"/>
      <c r="RKY22" s="209"/>
      <c r="RKZ22" s="209"/>
      <c r="RLA22" s="209"/>
      <c r="RLB22" s="209"/>
      <c r="RLC22" s="209"/>
      <c r="RLD22" s="209"/>
      <c r="RLE22" s="209"/>
      <c r="RLF22" s="209"/>
      <c r="RLG22" s="209"/>
      <c r="RLH22" s="209"/>
      <c r="RLI22" s="209"/>
      <c r="RLJ22" s="209"/>
      <c r="RLK22" s="209"/>
      <c r="RLL22" s="209"/>
      <c r="RLM22" s="209"/>
      <c r="RLN22" s="209"/>
      <c r="RLO22" s="209"/>
      <c r="RLP22" s="209"/>
      <c r="RLQ22" s="209"/>
      <c r="RLR22" s="209"/>
      <c r="RLS22" s="209"/>
      <c r="RLT22" s="209"/>
      <c r="RLU22" s="209"/>
      <c r="RLV22" s="209"/>
      <c r="RLW22" s="209"/>
      <c r="RLX22" s="209"/>
      <c r="RLY22" s="209"/>
      <c r="RLZ22" s="209"/>
      <c r="RMA22" s="209"/>
      <c r="RMB22" s="209"/>
      <c r="RMC22" s="209"/>
      <c r="RMD22" s="209"/>
      <c r="RME22" s="209"/>
      <c r="RMF22" s="209"/>
      <c r="RMG22" s="209"/>
      <c r="RMH22" s="209"/>
      <c r="RMI22" s="209"/>
      <c r="RMJ22" s="209"/>
      <c r="RMK22" s="209"/>
      <c r="RML22" s="209"/>
      <c r="RMM22" s="209"/>
      <c r="RMN22" s="209"/>
      <c r="RMO22" s="209"/>
      <c r="RMP22" s="209"/>
      <c r="RMQ22" s="209"/>
      <c r="RMR22" s="209"/>
      <c r="RMS22" s="209"/>
      <c r="RMT22" s="209"/>
      <c r="RMU22" s="209"/>
      <c r="RMV22" s="209"/>
      <c r="RMW22" s="209"/>
      <c r="RMX22" s="209"/>
      <c r="RMY22" s="209"/>
      <c r="RMZ22" s="209"/>
      <c r="RNA22" s="209"/>
      <c r="RNB22" s="209"/>
      <c r="RNC22" s="209"/>
      <c r="RND22" s="209"/>
      <c r="RNE22" s="209"/>
      <c r="RNF22" s="209"/>
      <c r="RNG22" s="209"/>
      <c r="RNH22" s="209"/>
      <c r="RNI22" s="209"/>
      <c r="RNJ22" s="209"/>
      <c r="RNK22" s="209"/>
      <c r="RNL22" s="209"/>
      <c r="RNM22" s="209"/>
      <c r="RNN22" s="209"/>
      <c r="RNO22" s="209"/>
      <c r="RNP22" s="209"/>
      <c r="RNQ22" s="209"/>
      <c r="RNR22" s="209"/>
      <c r="RNS22" s="209"/>
      <c r="RNT22" s="209"/>
      <c r="RNU22" s="209"/>
      <c r="RNV22" s="209"/>
      <c r="RNW22" s="209"/>
      <c r="RNX22" s="209"/>
      <c r="RNY22" s="209"/>
      <c r="RNZ22" s="209"/>
      <c r="ROA22" s="209"/>
      <c r="ROB22" s="209"/>
      <c r="ROC22" s="209"/>
      <c r="ROD22" s="209"/>
      <c r="ROE22" s="209"/>
      <c r="ROF22" s="209"/>
      <c r="ROG22" s="209"/>
      <c r="ROH22" s="209"/>
      <c r="ROI22" s="209"/>
      <c r="ROJ22" s="209"/>
      <c r="ROK22" s="209"/>
      <c r="ROL22" s="209"/>
      <c r="ROM22" s="209"/>
      <c r="RON22" s="209"/>
      <c r="ROO22" s="209"/>
      <c r="ROP22" s="209"/>
      <c r="ROQ22" s="209"/>
      <c r="ROR22" s="209"/>
      <c r="ROS22" s="209"/>
      <c r="ROT22" s="209"/>
      <c r="ROU22" s="209"/>
      <c r="ROV22" s="209"/>
      <c r="ROW22" s="209"/>
      <c r="ROX22" s="209"/>
      <c r="ROY22" s="209"/>
      <c r="ROZ22" s="209"/>
      <c r="RPA22" s="209"/>
      <c r="RPB22" s="209"/>
      <c r="RPC22" s="209"/>
      <c r="RPD22" s="209"/>
      <c r="RPE22" s="209"/>
      <c r="RPF22" s="209"/>
      <c r="RPG22" s="209"/>
      <c r="RPH22" s="209"/>
      <c r="RPI22" s="209"/>
      <c r="RPJ22" s="209"/>
      <c r="RPK22" s="209"/>
      <c r="RPL22" s="209"/>
      <c r="RPM22" s="209"/>
      <c r="RPN22" s="209"/>
      <c r="RPO22" s="209"/>
      <c r="RPP22" s="209"/>
      <c r="RPQ22" s="209"/>
      <c r="RPR22" s="209"/>
      <c r="RPS22" s="209"/>
      <c r="RPT22" s="209"/>
      <c r="RPU22" s="209"/>
      <c r="RPV22" s="209"/>
      <c r="RPW22" s="209"/>
      <c r="RPX22" s="209"/>
      <c r="RPY22" s="209"/>
      <c r="RPZ22" s="209"/>
      <c r="RQA22" s="209"/>
      <c r="RQB22" s="209"/>
      <c r="RQC22" s="209"/>
      <c r="RQD22" s="209"/>
      <c r="RQE22" s="209"/>
      <c r="RQF22" s="209"/>
      <c r="RQG22" s="209"/>
      <c r="RQH22" s="209"/>
      <c r="RQI22" s="209"/>
      <c r="RQJ22" s="209"/>
      <c r="RQK22" s="209"/>
      <c r="RQL22" s="209"/>
      <c r="RQM22" s="209"/>
      <c r="RQN22" s="209"/>
      <c r="RQO22" s="209"/>
      <c r="RQP22" s="209"/>
      <c r="RQQ22" s="209"/>
      <c r="RQR22" s="209"/>
      <c r="RQS22" s="209"/>
      <c r="RQT22" s="209"/>
      <c r="RQU22" s="209"/>
      <c r="RQV22" s="209"/>
      <c r="RQW22" s="209"/>
      <c r="RQX22" s="209"/>
      <c r="RQY22" s="209"/>
      <c r="RQZ22" s="209"/>
      <c r="RRA22" s="209"/>
      <c r="RRB22" s="209"/>
      <c r="RRC22" s="209"/>
      <c r="RRD22" s="209"/>
      <c r="RRE22" s="209"/>
      <c r="RRF22" s="209"/>
      <c r="RRG22" s="209"/>
      <c r="RRH22" s="209"/>
      <c r="RRI22" s="209"/>
      <c r="RRJ22" s="209"/>
      <c r="RRK22" s="209"/>
      <c r="RRL22" s="209"/>
      <c r="RRM22" s="209"/>
      <c r="RRN22" s="209"/>
      <c r="RRO22" s="209"/>
      <c r="RRP22" s="209"/>
      <c r="RRQ22" s="209"/>
      <c r="RRR22" s="209"/>
      <c r="RRS22" s="209"/>
      <c r="RRT22" s="209"/>
      <c r="RRU22" s="209"/>
      <c r="RRV22" s="209"/>
      <c r="RRW22" s="209"/>
      <c r="RRX22" s="209"/>
      <c r="RRY22" s="209"/>
      <c r="RRZ22" s="209"/>
      <c r="RSA22" s="209"/>
      <c r="RSB22" s="209"/>
      <c r="RSC22" s="209"/>
      <c r="RSD22" s="209"/>
      <c r="RSE22" s="209"/>
      <c r="RSF22" s="209"/>
      <c r="RSG22" s="209"/>
      <c r="RSH22" s="209"/>
      <c r="RSI22" s="209"/>
      <c r="RSJ22" s="209"/>
      <c r="RSK22" s="209"/>
      <c r="RSL22" s="209"/>
      <c r="RSM22" s="209"/>
      <c r="RSN22" s="209"/>
      <c r="RSO22" s="209"/>
      <c r="RSP22" s="209"/>
      <c r="RSQ22" s="209"/>
      <c r="RSR22" s="209"/>
      <c r="RSS22" s="209"/>
      <c r="RST22" s="209"/>
      <c r="RSU22" s="209"/>
      <c r="RSV22" s="209"/>
      <c r="RSW22" s="209"/>
      <c r="RSX22" s="209"/>
      <c r="RSY22" s="209"/>
      <c r="RSZ22" s="209"/>
      <c r="RTA22" s="209"/>
      <c r="RTB22" s="209"/>
      <c r="RTC22" s="209"/>
      <c r="RTD22" s="209"/>
      <c r="RTE22" s="209"/>
      <c r="RTF22" s="209"/>
      <c r="RTG22" s="209"/>
      <c r="RTH22" s="209"/>
      <c r="RTI22" s="209"/>
      <c r="RTJ22" s="209"/>
      <c r="RTK22" s="209"/>
      <c r="RTL22" s="209"/>
      <c r="RTM22" s="209"/>
      <c r="RTN22" s="209"/>
      <c r="RTO22" s="209"/>
      <c r="RTP22" s="209"/>
      <c r="RTQ22" s="209"/>
      <c r="RTR22" s="209"/>
      <c r="RTS22" s="209"/>
      <c r="RTT22" s="209"/>
      <c r="RTU22" s="209"/>
      <c r="RTV22" s="209"/>
      <c r="RTW22" s="209"/>
      <c r="RTX22" s="209"/>
      <c r="RTY22" s="209"/>
      <c r="RTZ22" s="209"/>
      <c r="RUA22" s="209"/>
      <c r="RUB22" s="209"/>
      <c r="RUC22" s="209"/>
      <c r="RUD22" s="209"/>
      <c r="RUE22" s="209"/>
      <c r="RUF22" s="209"/>
      <c r="RUG22" s="209"/>
      <c r="RUH22" s="209"/>
      <c r="RUI22" s="209"/>
      <c r="RUJ22" s="209"/>
      <c r="RUK22" s="209"/>
      <c r="RUL22" s="209"/>
      <c r="RUM22" s="209"/>
      <c r="RUN22" s="209"/>
      <c r="RUO22" s="209"/>
      <c r="RUP22" s="209"/>
      <c r="RUQ22" s="209"/>
      <c r="RUR22" s="209"/>
      <c r="RUS22" s="209"/>
      <c r="RUT22" s="209"/>
      <c r="RUU22" s="209"/>
      <c r="RUV22" s="209"/>
      <c r="RUW22" s="209"/>
      <c r="RUX22" s="209"/>
      <c r="RUY22" s="209"/>
      <c r="RUZ22" s="209"/>
      <c r="RVA22" s="209"/>
      <c r="RVB22" s="209"/>
      <c r="RVC22" s="209"/>
      <c r="RVD22" s="209"/>
      <c r="RVE22" s="209"/>
      <c r="RVF22" s="209"/>
      <c r="RVG22" s="209"/>
      <c r="RVH22" s="209"/>
      <c r="RVI22" s="209"/>
      <c r="RVJ22" s="209"/>
      <c r="RVK22" s="209"/>
      <c r="RVL22" s="209"/>
      <c r="RVM22" s="209"/>
      <c r="RVN22" s="209"/>
      <c r="RVO22" s="209"/>
      <c r="RVP22" s="209"/>
      <c r="RVQ22" s="209"/>
      <c r="RVR22" s="209"/>
      <c r="RVS22" s="209"/>
      <c r="RVT22" s="209"/>
      <c r="RVU22" s="209"/>
      <c r="RVV22" s="209"/>
      <c r="RVW22" s="209"/>
      <c r="RVX22" s="209"/>
      <c r="RVY22" s="209"/>
      <c r="RVZ22" s="209"/>
      <c r="RWA22" s="209"/>
      <c r="RWB22" s="209"/>
      <c r="RWC22" s="209"/>
      <c r="RWD22" s="209"/>
      <c r="RWE22" s="209"/>
      <c r="RWF22" s="209"/>
      <c r="RWG22" s="209"/>
      <c r="RWH22" s="209"/>
      <c r="RWI22" s="209"/>
      <c r="RWJ22" s="209"/>
      <c r="RWK22" s="209"/>
      <c r="RWL22" s="209"/>
      <c r="RWM22" s="209"/>
      <c r="RWN22" s="209"/>
      <c r="RWO22" s="209"/>
      <c r="RWP22" s="209"/>
      <c r="RWQ22" s="209"/>
      <c r="RWR22" s="209"/>
      <c r="RWS22" s="209"/>
      <c r="RWT22" s="209"/>
      <c r="RWU22" s="209"/>
      <c r="RWV22" s="209"/>
      <c r="RWW22" s="209"/>
      <c r="RWX22" s="209"/>
      <c r="RWY22" s="209"/>
      <c r="RWZ22" s="209"/>
      <c r="RXA22" s="209"/>
      <c r="RXB22" s="209"/>
      <c r="RXC22" s="209"/>
      <c r="RXD22" s="209"/>
      <c r="RXE22" s="209"/>
      <c r="RXF22" s="209"/>
      <c r="RXG22" s="209"/>
      <c r="RXH22" s="209"/>
      <c r="RXI22" s="209"/>
      <c r="RXJ22" s="209"/>
      <c r="RXK22" s="209"/>
      <c r="RXL22" s="209"/>
      <c r="RXM22" s="209"/>
      <c r="RXN22" s="209"/>
      <c r="RXO22" s="209"/>
      <c r="RXP22" s="209"/>
      <c r="RXQ22" s="209"/>
      <c r="RXR22" s="209"/>
      <c r="RXS22" s="209"/>
      <c r="RXT22" s="209"/>
      <c r="RXU22" s="209"/>
      <c r="RXV22" s="209"/>
      <c r="RXW22" s="209"/>
      <c r="RXX22" s="209"/>
      <c r="RXY22" s="209"/>
      <c r="RXZ22" s="209"/>
      <c r="RYA22" s="209"/>
      <c r="RYB22" s="209"/>
      <c r="RYC22" s="209"/>
      <c r="RYD22" s="209"/>
      <c r="RYE22" s="209"/>
      <c r="RYF22" s="209"/>
      <c r="RYG22" s="209"/>
      <c r="RYH22" s="209"/>
      <c r="RYI22" s="209"/>
      <c r="RYJ22" s="209"/>
      <c r="RYK22" s="209"/>
      <c r="RYL22" s="209"/>
      <c r="RYM22" s="209"/>
      <c r="RYN22" s="209"/>
      <c r="RYO22" s="209"/>
      <c r="RYP22" s="209"/>
      <c r="RYQ22" s="209"/>
      <c r="RYR22" s="209"/>
      <c r="RYS22" s="209"/>
      <c r="RYT22" s="209"/>
      <c r="RYU22" s="209"/>
      <c r="RYV22" s="209"/>
      <c r="RYW22" s="209"/>
      <c r="RYX22" s="209"/>
      <c r="RYY22" s="209"/>
      <c r="RYZ22" s="209"/>
      <c r="RZA22" s="209"/>
      <c r="RZB22" s="209"/>
      <c r="RZC22" s="209"/>
      <c r="RZD22" s="209"/>
      <c r="RZE22" s="209"/>
      <c r="RZF22" s="209"/>
      <c r="RZG22" s="209"/>
      <c r="RZH22" s="209"/>
      <c r="RZI22" s="209"/>
      <c r="RZJ22" s="209"/>
      <c r="RZK22" s="209"/>
      <c r="RZL22" s="209"/>
      <c r="RZM22" s="209"/>
      <c r="RZN22" s="209"/>
      <c r="RZO22" s="209"/>
      <c r="RZP22" s="209"/>
      <c r="RZQ22" s="209"/>
      <c r="RZR22" s="209"/>
      <c r="RZS22" s="209"/>
      <c r="RZT22" s="209"/>
      <c r="RZU22" s="209"/>
      <c r="RZV22" s="209"/>
      <c r="RZW22" s="209"/>
      <c r="RZX22" s="209"/>
      <c r="RZY22" s="209"/>
      <c r="RZZ22" s="209"/>
      <c r="SAA22" s="209"/>
      <c r="SAB22" s="209"/>
      <c r="SAC22" s="209"/>
      <c r="SAD22" s="209"/>
      <c r="SAE22" s="209"/>
      <c r="SAF22" s="209"/>
      <c r="SAG22" s="209"/>
      <c r="SAH22" s="209"/>
      <c r="SAI22" s="209"/>
      <c r="SAJ22" s="209"/>
      <c r="SAK22" s="209"/>
      <c r="SAL22" s="209"/>
      <c r="SAM22" s="209"/>
      <c r="SAN22" s="209"/>
      <c r="SAO22" s="209"/>
      <c r="SAP22" s="209"/>
      <c r="SAQ22" s="209"/>
      <c r="SAR22" s="209"/>
      <c r="SAS22" s="209"/>
      <c r="SAT22" s="209"/>
      <c r="SAU22" s="209"/>
      <c r="SAV22" s="209"/>
      <c r="SAW22" s="209"/>
      <c r="SAX22" s="209"/>
      <c r="SAY22" s="209"/>
      <c r="SAZ22" s="209"/>
      <c r="SBA22" s="209"/>
      <c r="SBB22" s="209"/>
      <c r="SBC22" s="209"/>
      <c r="SBD22" s="209"/>
      <c r="SBE22" s="209"/>
      <c r="SBF22" s="209"/>
      <c r="SBG22" s="209"/>
      <c r="SBH22" s="209"/>
      <c r="SBI22" s="209"/>
      <c r="SBJ22" s="209"/>
      <c r="SBK22" s="209"/>
      <c r="SBL22" s="209"/>
      <c r="SBM22" s="209"/>
      <c r="SBN22" s="209"/>
      <c r="SBO22" s="209"/>
      <c r="SBP22" s="209"/>
      <c r="SBQ22" s="209"/>
      <c r="SBR22" s="209"/>
      <c r="SBS22" s="209"/>
      <c r="SBT22" s="209"/>
      <c r="SBU22" s="209"/>
      <c r="SBV22" s="209"/>
      <c r="SBW22" s="209"/>
      <c r="SBX22" s="209"/>
      <c r="SBY22" s="209"/>
      <c r="SBZ22" s="209"/>
      <c r="SCA22" s="209"/>
      <c r="SCB22" s="209"/>
      <c r="SCC22" s="209"/>
      <c r="SCD22" s="209"/>
      <c r="SCE22" s="209"/>
      <c r="SCF22" s="209"/>
      <c r="SCG22" s="209"/>
      <c r="SCH22" s="209"/>
      <c r="SCI22" s="209"/>
      <c r="SCJ22" s="209"/>
      <c r="SCK22" s="209"/>
      <c r="SCL22" s="209"/>
      <c r="SCM22" s="209"/>
      <c r="SCN22" s="209"/>
      <c r="SCO22" s="209"/>
      <c r="SCP22" s="209"/>
      <c r="SCQ22" s="209"/>
      <c r="SCR22" s="209"/>
      <c r="SCS22" s="209"/>
      <c r="SCT22" s="209"/>
      <c r="SCU22" s="209"/>
      <c r="SCV22" s="209"/>
      <c r="SCW22" s="209"/>
      <c r="SCX22" s="209"/>
      <c r="SCY22" s="209"/>
      <c r="SCZ22" s="209"/>
      <c r="SDA22" s="209"/>
      <c r="SDB22" s="209"/>
      <c r="SDC22" s="209"/>
      <c r="SDD22" s="209"/>
      <c r="SDE22" s="209"/>
      <c r="SDF22" s="209"/>
      <c r="SDG22" s="209"/>
      <c r="SDH22" s="209"/>
      <c r="SDI22" s="209"/>
      <c r="SDJ22" s="209"/>
      <c r="SDK22" s="209"/>
      <c r="SDL22" s="209"/>
      <c r="SDM22" s="209"/>
      <c r="SDN22" s="209"/>
      <c r="SDO22" s="209"/>
      <c r="SDP22" s="209"/>
      <c r="SDQ22" s="209"/>
      <c r="SDR22" s="209"/>
      <c r="SDS22" s="209"/>
      <c r="SDT22" s="209"/>
      <c r="SDU22" s="209"/>
      <c r="SDV22" s="209"/>
      <c r="SDW22" s="209"/>
      <c r="SDX22" s="209"/>
      <c r="SDY22" s="209"/>
      <c r="SDZ22" s="209"/>
      <c r="SEA22" s="209"/>
      <c r="SEB22" s="209"/>
      <c r="SEC22" s="209"/>
      <c r="SED22" s="209"/>
      <c r="SEE22" s="209"/>
      <c r="SEF22" s="209"/>
      <c r="SEG22" s="209"/>
      <c r="SEH22" s="209"/>
      <c r="SEI22" s="209"/>
      <c r="SEJ22" s="209"/>
      <c r="SEK22" s="209"/>
      <c r="SEL22" s="209"/>
      <c r="SEM22" s="209"/>
      <c r="SEN22" s="209"/>
      <c r="SEO22" s="209"/>
      <c r="SEP22" s="209"/>
      <c r="SEQ22" s="209"/>
      <c r="SER22" s="209"/>
      <c r="SES22" s="209"/>
      <c r="SET22" s="209"/>
      <c r="SEU22" s="209"/>
      <c r="SEV22" s="209"/>
      <c r="SEW22" s="209"/>
      <c r="SEX22" s="209"/>
      <c r="SEY22" s="209"/>
      <c r="SEZ22" s="209"/>
      <c r="SFA22" s="209"/>
      <c r="SFB22" s="209"/>
      <c r="SFC22" s="209"/>
      <c r="SFD22" s="209"/>
      <c r="SFE22" s="209"/>
      <c r="SFF22" s="209"/>
      <c r="SFG22" s="209"/>
      <c r="SFH22" s="209"/>
      <c r="SFI22" s="209"/>
      <c r="SFJ22" s="209"/>
      <c r="SFK22" s="209"/>
      <c r="SFL22" s="209"/>
      <c r="SFM22" s="209"/>
      <c r="SFN22" s="209"/>
      <c r="SFO22" s="209"/>
      <c r="SFP22" s="209"/>
      <c r="SFQ22" s="209"/>
      <c r="SFR22" s="209"/>
      <c r="SFS22" s="209"/>
      <c r="SFT22" s="209"/>
      <c r="SFU22" s="209"/>
      <c r="SFV22" s="209"/>
      <c r="SFW22" s="209"/>
      <c r="SFX22" s="209"/>
      <c r="SFY22" s="209"/>
      <c r="SFZ22" s="209"/>
      <c r="SGA22" s="209"/>
      <c r="SGB22" s="209"/>
      <c r="SGC22" s="209"/>
      <c r="SGD22" s="209"/>
      <c r="SGE22" s="209"/>
      <c r="SGF22" s="209"/>
      <c r="SGG22" s="209"/>
      <c r="SGH22" s="209"/>
      <c r="SGI22" s="209"/>
      <c r="SGJ22" s="209"/>
      <c r="SGK22" s="209"/>
      <c r="SGL22" s="209"/>
      <c r="SGM22" s="209"/>
      <c r="SGN22" s="209"/>
      <c r="SGO22" s="209"/>
      <c r="SGP22" s="209"/>
      <c r="SGQ22" s="209"/>
      <c r="SGR22" s="209"/>
      <c r="SGS22" s="209"/>
      <c r="SGT22" s="209"/>
      <c r="SGU22" s="209"/>
      <c r="SGV22" s="209"/>
      <c r="SGW22" s="209"/>
      <c r="SGX22" s="209"/>
      <c r="SGY22" s="209"/>
      <c r="SGZ22" s="209"/>
      <c r="SHA22" s="209"/>
      <c r="SHB22" s="209"/>
      <c r="SHC22" s="209"/>
      <c r="SHD22" s="209"/>
      <c r="SHE22" s="209"/>
      <c r="SHF22" s="209"/>
      <c r="SHG22" s="209"/>
      <c r="SHH22" s="209"/>
      <c r="SHI22" s="209"/>
      <c r="SHJ22" s="209"/>
      <c r="SHK22" s="209"/>
      <c r="SHL22" s="209"/>
      <c r="SHM22" s="209"/>
      <c r="SHN22" s="209"/>
      <c r="SHO22" s="209"/>
      <c r="SHP22" s="209"/>
      <c r="SHQ22" s="209"/>
      <c r="SHR22" s="209"/>
      <c r="SHS22" s="209"/>
      <c r="SHT22" s="209"/>
      <c r="SHU22" s="209"/>
      <c r="SHV22" s="209"/>
      <c r="SHW22" s="209"/>
      <c r="SHX22" s="209"/>
      <c r="SHY22" s="209"/>
      <c r="SHZ22" s="209"/>
      <c r="SIA22" s="209"/>
      <c r="SIB22" s="209"/>
      <c r="SIC22" s="209"/>
      <c r="SID22" s="209"/>
      <c r="SIE22" s="209"/>
      <c r="SIF22" s="209"/>
      <c r="SIG22" s="209"/>
      <c r="SIH22" s="209"/>
      <c r="SII22" s="209"/>
      <c r="SIJ22" s="209"/>
      <c r="SIK22" s="209"/>
      <c r="SIL22" s="209"/>
      <c r="SIM22" s="209"/>
      <c r="SIN22" s="209"/>
      <c r="SIO22" s="209"/>
      <c r="SIP22" s="209"/>
      <c r="SIQ22" s="209"/>
      <c r="SIR22" s="209"/>
      <c r="SIS22" s="209"/>
      <c r="SIT22" s="209"/>
      <c r="SIU22" s="209"/>
      <c r="SIV22" s="209"/>
      <c r="SIW22" s="209"/>
      <c r="SIX22" s="209"/>
      <c r="SIY22" s="209"/>
      <c r="SIZ22" s="209"/>
      <c r="SJA22" s="209"/>
      <c r="SJB22" s="209"/>
      <c r="SJC22" s="209"/>
      <c r="SJD22" s="209"/>
      <c r="SJE22" s="209"/>
      <c r="SJF22" s="209"/>
      <c r="SJG22" s="209"/>
      <c r="SJH22" s="209"/>
      <c r="SJI22" s="209"/>
      <c r="SJJ22" s="209"/>
      <c r="SJK22" s="209"/>
      <c r="SJL22" s="209"/>
      <c r="SJM22" s="209"/>
      <c r="SJN22" s="209"/>
      <c r="SJO22" s="209"/>
      <c r="SJP22" s="209"/>
      <c r="SJQ22" s="209"/>
      <c r="SJR22" s="209"/>
      <c r="SJS22" s="209"/>
      <c r="SJT22" s="209"/>
      <c r="SJU22" s="209"/>
      <c r="SJV22" s="209"/>
      <c r="SJW22" s="209"/>
      <c r="SJX22" s="209"/>
      <c r="SJY22" s="209"/>
      <c r="SJZ22" s="209"/>
      <c r="SKA22" s="209"/>
      <c r="SKB22" s="209"/>
      <c r="SKC22" s="209"/>
      <c r="SKD22" s="209"/>
      <c r="SKE22" s="209"/>
      <c r="SKF22" s="209"/>
      <c r="SKG22" s="209"/>
      <c r="SKH22" s="209"/>
      <c r="SKI22" s="209"/>
      <c r="SKJ22" s="209"/>
      <c r="SKK22" s="209"/>
      <c r="SKL22" s="209"/>
      <c r="SKM22" s="209"/>
      <c r="SKN22" s="209"/>
      <c r="SKO22" s="209"/>
      <c r="SKP22" s="209"/>
      <c r="SKQ22" s="209"/>
      <c r="SKR22" s="209"/>
      <c r="SKS22" s="209"/>
      <c r="SKT22" s="209"/>
      <c r="SKU22" s="209"/>
      <c r="SKV22" s="209"/>
      <c r="SKW22" s="209"/>
      <c r="SKX22" s="209"/>
      <c r="SKY22" s="209"/>
      <c r="SKZ22" s="209"/>
      <c r="SLA22" s="209"/>
      <c r="SLB22" s="209"/>
      <c r="SLC22" s="209"/>
      <c r="SLD22" s="209"/>
      <c r="SLE22" s="209"/>
      <c r="SLF22" s="209"/>
      <c r="SLG22" s="209"/>
      <c r="SLH22" s="209"/>
      <c r="SLI22" s="209"/>
      <c r="SLJ22" s="209"/>
      <c r="SLK22" s="209"/>
      <c r="SLL22" s="209"/>
      <c r="SLM22" s="209"/>
      <c r="SLN22" s="209"/>
      <c r="SLO22" s="209"/>
      <c r="SLP22" s="209"/>
      <c r="SLQ22" s="209"/>
      <c r="SLR22" s="209"/>
      <c r="SLS22" s="209"/>
      <c r="SLT22" s="209"/>
      <c r="SLU22" s="209"/>
      <c r="SLV22" s="209"/>
      <c r="SLW22" s="209"/>
      <c r="SLX22" s="209"/>
      <c r="SLY22" s="209"/>
      <c r="SLZ22" s="209"/>
      <c r="SMA22" s="209"/>
      <c r="SMB22" s="209"/>
      <c r="SMC22" s="209"/>
      <c r="SMD22" s="209"/>
      <c r="SME22" s="209"/>
      <c r="SMF22" s="209"/>
      <c r="SMG22" s="209"/>
      <c r="SMH22" s="209"/>
      <c r="SMI22" s="209"/>
      <c r="SMJ22" s="209"/>
      <c r="SMK22" s="209"/>
      <c r="SML22" s="209"/>
      <c r="SMM22" s="209"/>
      <c r="SMN22" s="209"/>
      <c r="SMO22" s="209"/>
      <c r="SMP22" s="209"/>
      <c r="SMQ22" s="209"/>
      <c r="SMR22" s="209"/>
      <c r="SMS22" s="209"/>
      <c r="SMT22" s="209"/>
      <c r="SMU22" s="209"/>
      <c r="SMV22" s="209"/>
      <c r="SMW22" s="209"/>
      <c r="SMX22" s="209"/>
      <c r="SMY22" s="209"/>
      <c r="SMZ22" s="209"/>
      <c r="SNA22" s="209"/>
      <c r="SNB22" s="209"/>
      <c r="SNC22" s="209"/>
      <c r="SND22" s="209"/>
      <c r="SNE22" s="209"/>
      <c r="SNF22" s="209"/>
      <c r="SNG22" s="209"/>
      <c r="SNH22" s="209"/>
      <c r="SNI22" s="209"/>
      <c r="SNJ22" s="209"/>
      <c r="SNK22" s="209"/>
      <c r="SNL22" s="209"/>
      <c r="SNM22" s="209"/>
      <c r="SNN22" s="209"/>
      <c r="SNO22" s="209"/>
      <c r="SNP22" s="209"/>
      <c r="SNQ22" s="209"/>
      <c r="SNR22" s="209"/>
      <c r="SNS22" s="209"/>
      <c r="SNT22" s="209"/>
      <c r="SNU22" s="209"/>
      <c r="SNV22" s="209"/>
      <c r="SNW22" s="209"/>
      <c r="SNX22" s="209"/>
      <c r="SNY22" s="209"/>
      <c r="SNZ22" s="209"/>
      <c r="SOA22" s="209"/>
      <c r="SOB22" s="209"/>
      <c r="SOC22" s="209"/>
      <c r="SOD22" s="209"/>
      <c r="SOE22" s="209"/>
      <c r="SOF22" s="209"/>
      <c r="SOG22" s="209"/>
      <c r="SOH22" s="209"/>
      <c r="SOI22" s="209"/>
      <c r="SOJ22" s="209"/>
      <c r="SOK22" s="209"/>
      <c r="SOL22" s="209"/>
      <c r="SOM22" s="209"/>
      <c r="SON22" s="209"/>
      <c r="SOO22" s="209"/>
      <c r="SOP22" s="209"/>
      <c r="SOQ22" s="209"/>
      <c r="SOR22" s="209"/>
      <c r="SOS22" s="209"/>
      <c r="SOT22" s="209"/>
      <c r="SOU22" s="209"/>
      <c r="SOV22" s="209"/>
      <c r="SOW22" s="209"/>
      <c r="SOX22" s="209"/>
      <c r="SOY22" s="209"/>
      <c r="SOZ22" s="209"/>
      <c r="SPA22" s="209"/>
      <c r="SPB22" s="209"/>
      <c r="SPC22" s="209"/>
      <c r="SPD22" s="209"/>
      <c r="SPE22" s="209"/>
      <c r="SPF22" s="209"/>
      <c r="SPG22" s="209"/>
      <c r="SPH22" s="209"/>
      <c r="SPI22" s="209"/>
      <c r="SPJ22" s="209"/>
      <c r="SPK22" s="209"/>
      <c r="SPL22" s="209"/>
      <c r="SPM22" s="209"/>
      <c r="SPN22" s="209"/>
      <c r="SPO22" s="209"/>
      <c r="SPP22" s="209"/>
      <c r="SPQ22" s="209"/>
      <c r="SPR22" s="209"/>
      <c r="SPS22" s="209"/>
      <c r="SPT22" s="209"/>
      <c r="SPU22" s="209"/>
      <c r="SPV22" s="209"/>
      <c r="SPW22" s="209"/>
      <c r="SPX22" s="209"/>
      <c r="SPY22" s="209"/>
      <c r="SPZ22" s="209"/>
      <c r="SQA22" s="209"/>
      <c r="SQB22" s="209"/>
      <c r="SQC22" s="209"/>
      <c r="SQD22" s="209"/>
      <c r="SQE22" s="209"/>
      <c r="SQF22" s="209"/>
      <c r="SQG22" s="209"/>
      <c r="SQH22" s="209"/>
      <c r="SQI22" s="209"/>
      <c r="SQJ22" s="209"/>
      <c r="SQK22" s="209"/>
      <c r="SQL22" s="209"/>
      <c r="SQM22" s="209"/>
      <c r="SQN22" s="209"/>
      <c r="SQO22" s="209"/>
      <c r="SQP22" s="209"/>
      <c r="SQQ22" s="209"/>
      <c r="SQR22" s="209"/>
      <c r="SQS22" s="209"/>
      <c r="SQT22" s="209"/>
      <c r="SQU22" s="209"/>
      <c r="SQV22" s="209"/>
      <c r="SQW22" s="209"/>
      <c r="SQX22" s="209"/>
      <c r="SQY22" s="209"/>
      <c r="SQZ22" s="209"/>
      <c r="SRA22" s="209"/>
      <c r="SRB22" s="209"/>
      <c r="SRC22" s="209"/>
      <c r="SRD22" s="209"/>
      <c r="SRE22" s="209"/>
      <c r="SRF22" s="209"/>
      <c r="SRG22" s="209"/>
      <c r="SRH22" s="209"/>
      <c r="SRI22" s="209"/>
      <c r="SRJ22" s="209"/>
      <c r="SRK22" s="209"/>
      <c r="SRL22" s="209"/>
      <c r="SRM22" s="209"/>
      <c r="SRN22" s="209"/>
      <c r="SRO22" s="209"/>
      <c r="SRP22" s="209"/>
      <c r="SRQ22" s="209"/>
      <c r="SRR22" s="209"/>
      <c r="SRS22" s="209"/>
      <c r="SRT22" s="209"/>
      <c r="SRU22" s="209"/>
      <c r="SRV22" s="209"/>
      <c r="SRW22" s="209"/>
      <c r="SRX22" s="209"/>
      <c r="SRY22" s="209"/>
      <c r="SRZ22" s="209"/>
      <c r="SSA22" s="209"/>
      <c r="SSB22" s="209"/>
      <c r="SSC22" s="209"/>
      <c r="SSD22" s="209"/>
      <c r="SSE22" s="209"/>
      <c r="SSF22" s="209"/>
      <c r="SSG22" s="209"/>
      <c r="SSH22" s="209"/>
      <c r="SSI22" s="209"/>
      <c r="SSJ22" s="209"/>
      <c r="SSK22" s="209"/>
      <c r="SSL22" s="209"/>
      <c r="SSM22" s="209"/>
      <c r="SSN22" s="209"/>
      <c r="SSO22" s="209"/>
      <c r="SSP22" s="209"/>
      <c r="SSQ22" s="209"/>
      <c r="SSR22" s="209"/>
      <c r="SSS22" s="209"/>
      <c r="SST22" s="209"/>
      <c r="SSU22" s="209"/>
      <c r="SSV22" s="209"/>
      <c r="SSW22" s="209"/>
      <c r="SSX22" s="209"/>
      <c r="SSY22" s="209"/>
      <c r="SSZ22" s="209"/>
      <c r="STA22" s="209"/>
      <c r="STB22" s="209"/>
      <c r="STC22" s="209"/>
      <c r="STD22" s="209"/>
      <c r="STE22" s="209"/>
      <c r="STF22" s="209"/>
      <c r="STG22" s="209"/>
      <c r="STH22" s="209"/>
      <c r="STI22" s="209"/>
      <c r="STJ22" s="209"/>
      <c r="STK22" s="209"/>
      <c r="STL22" s="209"/>
      <c r="STM22" s="209"/>
      <c r="STN22" s="209"/>
      <c r="STO22" s="209"/>
      <c r="STP22" s="209"/>
      <c r="STQ22" s="209"/>
      <c r="STR22" s="209"/>
      <c r="STS22" s="209"/>
      <c r="STT22" s="209"/>
      <c r="STU22" s="209"/>
      <c r="STV22" s="209"/>
      <c r="STW22" s="209"/>
      <c r="STX22" s="209"/>
      <c r="STY22" s="209"/>
      <c r="STZ22" s="209"/>
      <c r="SUA22" s="209"/>
      <c r="SUB22" s="209"/>
      <c r="SUC22" s="209"/>
      <c r="SUD22" s="209"/>
      <c r="SUE22" s="209"/>
      <c r="SUF22" s="209"/>
      <c r="SUG22" s="209"/>
      <c r="SUH22" s="209"/>
      <c r="SUI22" s="209"/>
      <c r="SUJ22" s="209"/>
      <c r="SUK22" s="209"/>
      <c r="SUL22" s="209"/>
      <c r="SUM22" s="209"/>
      <c r="SUN22" s="209"/>
      <c r="SUO22" s="209"/>
      <c r="SUP22" s="209"/>
      <c r="SUQ22" s="209"/>
      <c r="SUR22" s="209"/>
      <c r="SUS22" s="209"/>
      <c r="SUT22" s="209"/>
      <c r="SUU22" s="209"/>
      <c r="SUV22" s="209"/>
      <c r="SUW22" s="209"/>
      <c r="SUX22" s="209"/>
      <c r="SUY22" s="209"/>
      <c r="SUZ22" s="209"/>
      <c r="SVA22" s="209"/>
      <c r="SVB22" s="209"/>
      <c r="SVC22" s="209"/>
      <c r="SVD22" s="209"/>
      <c r="SVE22" s="209"/>
      <c r="SVF22" s="209"/>
      <c r="SVG22" s="209"/>
      <c r="SVH22" s="209"/>
      <c r="SVI22" s="209"/>
      <c r="SVJ22" s="209"/>
      <c r="SVK22" s="209"/>
      <c r="SVL22" s="209"/>
      <c r="SVM22" s="209"/>
      <c r="SVN22" s="209"/>
      <c r="SVO22" s="209"/>
      <c r="SVP22" s="209"/>
      <c r="SVQ22" s="209"/>
      <c r="SVR22" s="209"/>
      <c r="SVS22" s="209"/>
      <c r="SVT22" s="209"/>
      <c r="SVU22" s="209"/>
      <c r="SVV22" s="209"/>
      <c r="SVW22" s="209"/>
      <c r="SVX22" s="209"/>
      <c r="SVY22" s="209"/>
      <c r="SVZ22" s="209"/>
      <c r="SWA22" s="209"/>
      <c r="SWB22" s="209"/>
      <c r="SWC22" s="209"/>
      <c r="SWD22" s="209"/>
      <c r="SWE22" s="209"/>
      <c r="SWF22" s="209"/>
      <c r="SWG22" s="209"/>
      <c r="SWH22" s="209"/>
      <c r="SWI22" s="209"/>
      <c r="SWJ22" s="209"/>
      <c r="SWK22" s="209"/>
      <c r="SWL22" s="209"/>
      <c r="SWM22" s="209"/>
      <c r="SWN22" s="209"/>
      <c r="SWO22" s="209"/>
      <c r="SWP22" s="209"/>
      <c r="SWQ22" s="209"/>
      <c r="SWR22" s="209"/>
      <c r="SWS22" s="209"/>
      <c r="SWT22" s="209"/>
      <c r="SWU22" s="209"/>
      <c r="SWV22" s="209"/>
      <c r="SWW22" s="209"/>
      <c r="SWX22" s="209"/>
      <c r="SWY22" s="209"/>
      <c r="SWZ22" s="209"/>
      <c r="SXA22" s="209"/>
      <c r="SXB22" s="209"/>
      <c r="SXC22" s="209"/>
      <c r="SXD22" s="209"/>
      <c r="SXE22" s="209"/>
      <c r="SXF22" s="209"/>
      <c r="SXG22" s="209"/>
      <c r="SXH22" s="209"/>
      <c r="SXI22" s="209"/>
      <c r="SXJ22" s="209"/>
      <c r="SXK22" s="209"/>
      <c r="SXL22" s="209"/>
      <c r="SXM22" s="209"/>
      <c r="SXN22" s="209"/>
      <c r="SXO22" s="209"/>
      <c r="SXP22" s="209"/>
      <c r="SXQ22" s="209"/>
      <c r="SXR22" s="209"/>
      <c r="SXS22" s="209"/>
      <c r="SXT22" s="209"/>
      <c r="SXU22" s="209"/>
      <c r="SXV22" s="209"/>
      <c r="SXW22" s="209"/>
      <c r="SXX22" s="209"/>
      <c r="SXY22" s="209"/>
      <c r="SXZ22" s="209"/>
      <c r="SYA22" s="209"/>
      <c r="SYB22" s="209"/>
      <c r="SYC22" s="209"/>
      <c r="SYD22" s="209"/>
      <c r="SYE22" s="209"/>
      <c r="SYF22" s="209"/>
      <c r="SYG22" s="209"/>
      <c r="SYH22" s="209"/>
      <c r="SYI22" s="209"/>
      <c r="SYJ22" s="209"/>
      <c r="SYK22" s="209"/>
      <c r="SYL22" s="209"/>
      <c r="SYM22" s="209"/>
      <c r="SYN22" s="209"/>
      <c r="SYO22" s="209"/>
      <c r="SYP22" s="209"/>
      <c r="SYQ22" s="209"/>
      <c r="SYR22" s="209"/>
      <c r="SYS22" s="209"/>
      <c r="SYT22" s="209"/>
      <c r="SYU22" s="209"/>
      <c r="SYV22" s="209"/>
      <c r="SYW22" s="209"/>
      <c r="SYX22" s="209"/>
      <c r="SYY22" s="209"/>
      <c r="SYZ22" s="209"/>
      <c r="SZA22" s="209"/>
      <c r="SZB22" s="209"/>
      <c r="SZC22" s="209"/>
      <c r="SZD22" s="209"/>
      <c r="SZE22" s="209"/>
      <c r="SZF22" s="209"/>
      <c r="SZG22" s="209"/>
      <c r="SZH22" s="209"/>
      <c r="SZI22" s="209"/>
      <c r="SZJ22" s="209"/>
      <c r="SZK22" s="209"/>
      <c r="SZL22" s="209"/>
      <c r="SZM22" s="209"/>
      <c r="SZN22" s="209"/>
      <c r="SZO22" s="209"/>
      <c r="SZP22" s="209"/>
      <c r="SZQ22" s="209"/>
      <c r="SZR22" s="209"/>
      <c r="SZS22" s="209"/>
      <c r="SZT22" s="209"/>
      <c r="SZU22" s="209"/>
      <c r="SZV22" s="209"/>
      <c r="SZW22" s="209"/>
      <c r="SZX22" s="209"/>
      <c r="SZY22" s="209"/>
      <c r="SZZ22" s="209"/>
      <c r="TAA22" s="209"/>
      <c r="TAB22" s="209"/>
      <c r="TAC22" s="209"/>
      <c r="TAD22" s="209"/>
      <c r="TAE22" s="209"/>
      <c r="TAF22" s="209"/>
      <c r="TAG22" s="209"/>
      <c r="TAH22" s="209"/>
      <c r="TAI22" s="209"/>
      <c r="TAJ22" s="209"/>
      <c r="TAK22" s="209"/>
      <c r="TAL22" s="209"/>
      <c r="TAM22" s="209"/>
      <c r="TAN22" s="209"/>
      <c r="TAO22" s="209"/>
      <c r="TAP22" s="209"/>
      <c r="TAQ22" s="209"/>
      <c r="TAR22" s="209"/>
      <c r="TAS22" s="209"/>
      <c r="TAT22" s="209"/>
      <c r="TAU22" s="209"/>
      <c r="TAV22" s="209"/>
      <c r="TAW22" s="209"/>
      <c r="TAX22" s="209"/>
      <c r="TAY22" s="209"/>
      <c r="TAZ22" s="209"/>
      <c r="TBA22" s="209"/>
      <c r="TBB22" s="209"/>
      <c r="TBC22" s="209"/>
      <c r="TBD22" s="209"/>
      <c r="TBE22" s="209"/>
      <c r="TBF22" s="209"/>
      <c r="TBG22" s="209"/>
      <c r="TBH22" s="209"/>
      <c r="TBI22" s="209"/>
      <c r="TBJ22" s="209"/>
      <c r="TBK22" s="209"/>
      <c r="TBL22" s="209"/>
      <c r="TBM22" s="209"/>
      <c r="TBN22" s="209"/>
      <c r="TBO22" s="209"/>
      <c r="TBP22" s="209"/>
      <c r="TBQ22" s="209"/>
      <c r="TBR22" s="209"/>
      <c r="TBS22" s="209"/>
      <c r="TBT22" s="209"/>
      <c r="TBU22" s="209"/>
      <c r="TBV22" s="209"/>
      <c r="TBW22" s="209"/>
      <c r="TBX22" s="209"/>
      <c r="TBY22" s="209"/>
      <c r="TBZ22" s="209"/>
      <c r="TCA22" s="209"/>
      <c r="TCB22" s="209"/>
      <c r="TCC22" s="209"/>
      <c r="TCD22" s="209"/>
      <c r="TCE22" s="209"/>
      <c r="TCF22" s="209"/>
      <c r="TCG22" s="209"/>
      <c r="TCH22" s="209"/>
      <c r="TCI22" s="209"/>
      <c r="TCJ22" s="209"/>
      <c r="TCK22" s="209"/>
      <c r="TCL22" s="209"/>
      <c r="TCM22" s="209"/>
      <c r="TCN22" s="209"/>
      <c r="TCO22" s="209"/>
      <c r="TCP22" s="209"/>
      <c r="TCQ22" s="209"/>
      <c r="TCR22" s="209"/>
      <c r="TCS22" s="209"/>
      <c r="TCT22" s="209"/>
      <c r="TCU22" s="209"/>
      <c r="TCV22" s="209"/>
      <c r="TCW22" s="209"/>
      <c r="TCX22" s="209"/>
      <c r="TCY22" s="209"/>
      <c r="TCZ22" s="209"/>
      <c r="TDA22" s="209"/>
      <c r="TDB22" s="209"/>
      <c r="TDC22" s="209"/>
      <c r="TDD22" s="209"/>
      <c r="TDE22" s="209"/>
      <c r="TDF22" s="209"/>
      <c r="TDG22" s="209"/>
      <c r="TDH22" s="209"/>
      <c r="TDI22" s="209"/>
      <c r="TDJ22" s="209"/>
      <c r="TDK22" s="209"/>
      <c r="TDL22" s="209"/>
      <c r="TDM22" s="209"/>
      <c r="TDN22" s="209"/>
      <c r="TDO22" s="209"/>
      <c r="TDP22" s="209"/>
      <c r="TDQ22" s="209"/>
      <c r="TDR22" s="209"/>
      <c r="TDS22" s="209"/>
      <c r="TDT22" s="209"/>
      <c r="TDU22" s="209"/>
      <c r="TDV22" s="209"/>
      <c r="TDW22" s="209"/>
      <c r="TDX22" s="209"/>
      <c r="TDY22" s="209"/>
      <c r="TDZ22" s="209"/>
      <c r="TEA22" s="209"/>
      <c r="TEB22" s="209"/>
      <c r="TEC22" s="209"/>
      <c r="TED22" s="209"/>
      <c r="TEE22" s="209"/>
      <c r="TEF22" s="209"/>
      <c r="TEG22" s="209"/>
      <c r="TEH22" s="209"/>
      <c r="TEI22" s="209"/>
      <c r="TEJ22" s="209"/>
      <c r="TEK22" s="209"/>
      <c r="TEL22" s="209"/>
      <c r="TEM22" s="209"/>
      <c r="TEN22" s="209"/>
      <c r="TEO22" s="209"/>
      <c r="TEP22" s="209"/>
      <c r="TEQ22" s="209"/>
      <c r="TER22" s="209"/>
      <c r="TES22" s="209"/>
      <c r="TET22" s="209"/>
      <c r="TEU22" s="209"/>
      <c r="TEV22" s="209"/>
      <c r="TEW22" s="209"/>
      <c r="TEX22" s="209"/>
      <c r="TEY22" s="209"/>
      <c r="TEZ22" s="209"/>
      <c r="TFA22" s="209"/>
      <c r="TFB22" s="209"/>
      <c r="TFC22" s="209"/>
      <c r="TFD22" s="209"/>
      <c r="TFE22" s="209"/>
      <c r="TFF22" s="209"/>
      <c r="TFG22" s="209"/>
      <c r="TFH22" s="209"/>
      <c r="TFI22" s="209"/>
      <c r="TFJ22" s="209"/>
      <c r="TFK22" s="209"/>
      <c r="TFL22" s="209"/>
      <c r="TFM22" s="209"/>
      <c r="TFN22" s="209"/>
      <c r="TFO22" s="209"/>
      <c r="TFP22" s="209"/>
      <c r="TFQ22" s="209"/>
      <c r="TFR22" s="209"/>
      <c r="TFS22" s="209"/>
      <c r="TFT22" s="209"/>
      <c r="TFU22" s="209"/>
      <c r="TFV22" s="209"/>
      <c r="TFW22" s="209"/>
      <c r="TFX22" s="209"/>
      <c r="TFY22" s="209"/>
      <c r="TFZ22" s="209"/>
      <c r="TGA22" s="209"/>
      <c r="TGB22" s="209"/>
      <c r="TGC22" s="209"/>
      <c r="TGD22" s="209"/>
      <c r="TGE22" s="209"/>
      <c r="TGF22" s="209"/>
      <c r="TGG22" s="209"/>
      <c r="TGH22" s="209"/>
      <c r="TGI22" s="209"/>
      <c r="TGJ22" s="209"/>
      <c r="TGK22" s="209"/>
      <c r="TGL22" s="209"/>
      <c r="TGM22" s="209"/>
      <c r="TGN22" s="209"/>
      <c r="TGO22" s="209"/>
      <c r="TGP22" s="209"/>
      <c r="TGQ22" s="209"/>
      <c r="TGR22" s="209"/>
      <c r="TGS22" s="209"/>
      <c r="TGT22" s="209"/>
      <c r="TGU22" s="209"/>
      <c r="TGV22" s="209"/>
      <c r="TGW22" s="209"/>
      <c r="TGX22" s="209"/>
      <c r="TGY22" s="209"/>
      <c r="TGZ22" s="209"/>
      <c r="THA22" s="209"/>
      <c r="THB22" s="209"/>
      <c r="THC22" s="209"/>
      <c r="THD22" s="209"/>
      <c r="THE22" s="209"/>
      <c r="THF22" s="209"/>
      <c r="THG22" s="209"/>
      <c r="THH22" s="209"/>
      <c r="THI22" s="209"/>
      <c r="THJ22" s="209"/>
      <c r="THK22" s="209"/>
      <c r="THL22" s="209"/>
      <c r="THM22" s="209"/>
      <c r="THN22" s="209"/>
      <c r="THO22" s="209"/>
      <c r="THP22" s="209"/>
      <c r="THQ22" s="209"/>
      <c r="THR22" s="209"/>
      <c r="THS22" s="209"/>
      <c r="THT22" s="209"/>
      <c r="THU22" s="209"/>
      <c r="THV22" s="209"/>
      <c r="THW22" s="209"/>
      <c r="THX22" s="209"/>
      <c r="THY22" s="209"/>
      <c r="THZ22" s="209"/>
      <c r="TIA22" s="209"/>
      <c r="TIB22" s="209"/>
      <c r="TIC22" s="209"/>
      <c r="TID22" s="209"/>
      <c r="TIE22" s="209"/>
      <c r="TIF22" s="209"/>
      <c r="TIG22" s="209"/>
      <c r="TIH22" s="209"/>
      <c r="TII22" s="209"/>
      <c r="TIJ22" s="209"/>
      <c r="TIK22" s="209"/>
      <c r="TIL22" s="209"/>
      <c r="TIM22" s="209"/>
      <c r="TIN22" s="209"/>
      <c r="TIO22" s="209"/>
      <c r="TIP22" s="209"/>
      <c r="TIQ22" s="209"/>
      <c r="TIR22" s="209"/>
      <c r="TIS22" s="209"/>
      <c r="TIT22" s="209"/>
      <c r="TIU22" s="209"/>
      <c r="TIV22" s="209"/>
      <c r="TIW22" s="209"/>
      <c r="TIX22" s="209"/>
      <c r="TIY22" s="209"/>
      <c r="TIZ22" s="209"/>
      <c r="TJA22" s="209"/>
      <c r="TJB22" s="209"/>
      <c r="TJC22" s="209"/>
      <c r="TJD22" s="209"/>
      <c r="TJE22" s="209"/>
      <c r="TJF22" s="209"/>
      <c r="TJG22" s="209"/>
      <c r="TJH22" s="209"/>
      <c r="TJI22" s="209"/>
      <c r="TJJ22" s="209"/>
      <c r="TJK22" s="209"/>
      <c r="TJL22" s="209"/>
      <c r="TJM22" s="209"/>
      <c r="TJN22" s="209"/>
      <c r="TJO22" s="209"/>
      <c r="TJP22" s="209"/>
      <c r="TJQ22" s="209"/>
      <c r="TJR22" s="209"/>
      <c r="TJS22" s="209"/>
      <c r="TJT22" s="209"/>
      <c r="TJU22" s="209"/>
      <c r="TJV22" s="209"/>
      <c r="TJW22" s="209"/>
      <c r="TJX22" s="209"/>
      <c r="TJY22" s="209"/>
      <c r="TJZ22" s="209"/>
      <c r="TKA22" s="209"/>
      <c r="TKB22" s="209"/>
      <c r="TKC22" s="209"/>
      <c r="TKD22" s="209"/>
      <c r="TKE22" s="209"/>
      <c r="TKF22" s="209"/>
      <c r="TKG22" s="209"/>
      <c r="TKH22" s="209"/>
      <c r="TKI22" s="209"/>
      <c r="TKJ22" s="209"/>
      <c r="TKK22" s="209"/>
      <c r="TKL22" s="209"/>
      <c r="TKM22" s="209"/>
      <c r="TKN22" s="209"/>
      <c r="TKO22" s="209"/>
      <c r="TKP22" s="209"/>
      <c r="TKQ22" s="209"/>
      <c r="TKR22" s="209"/>
      <c r="TKS22" s="209"/>
      <c r="TKT22" s="209"/>
      <c r="TKU22" s="209"/>
      <c r="TKV22" s="209"/>
      <c r="TKW22" s="209"/>
      <c r="TKX22" s="209"/>
      <c r="TKY22" s="209"/>
      <c r="TKZ22" s="209"/>
      <c r="TLA22" s="209"/>
      <c r="TLB22" s="209"/>
      <c r="TLC22" s="209"/>
      <c r="TLD22" s="209"/>
      <c r="TLE22" s="209"/>
      <c r="TLF22" s="209"/>
      <c r="TLG22" s="209"/>
      <c r="TLH22" s="209"/>
      <c r="TLI22" s="209"/>
      <c r="TLJ22" s="209"/>
      <c r="TLK22" s="209"/>
      <c r="TLL22" s="209"/>
      <c r="TLM22" s="209"/>
      <c r="TLN22" s="209"/>
      <c r="TLO22" s="209"/>
      <c r="TLP22" s="209"/>
      <c r="TLQ22" s="209"/>
      <c r="TLR22" s="209"/>
      <c r="TLS22" s="209"/>
      <c r="TLT22" s="209"/>
      <c r="TLU22" s="209"/>
      <c r="TLV22" s="209"/>
      <c r="TLW22" s="209"/>
      <c r="TLX22" s="209"/>
      <c r="TLY22" s="209"/>
      <c r="TLZ22" s="209"/>
      <c r="TMA22" s="209"/>
      <c r="TMB22" s="209"/>
      <c r="TMC22" s="209"/>
      <c r="TMD22" s="209"/>
      <c r="TME22" s="209"/>
      <c r="TMF22" s="209"/>
      <c r="TMG22" s="209"/>
      <c r="TMH22" s="209"/>
      <c r="TMI22" s="209"/>
      <c r="TMJ22" s="209"/>
      <c r="TMK22" s="209"/>
      <c r="TML22" s="209"/>
      <c r="TMM22" s="209"/>
      <c r="TMN22" s="209"/>
      <c r="TMO22" s="209"/>
      <c r="TMP22" s="209"/>
      <c r="TMQ22" s="209"/>
      <c r="TMR22" s="209"/>
      <c r="TMS22" s="209"/>
      <c r="TMT22" s="209"/>
      <c r="TMU22" s="209"/>
      <c r="TMV22" s="209"/>
      <c r="TMW22" s="209"/>
      <c r="TMX22" s="209"/>
      <c r="TMY22" s="209"/>
      <c r="TMZ22" s="209"/>
      <c r="TNA22" s="209"/>
      <c r="TNB22" s="209"/>
      <c r="TNC22" s="209"/>
      <c r="TND22" s="209"/>
      <c r="TNE22" s="209"/>
      <c r="TNF22" s="209"/>
      <c r="TNG22" s="209"/>
      <c r="TNH22" s="209"/>
      <c r="TNI22" s="209"/>
      <c r="TNJ22" s="209"/>
      <c r="TNK22" s="209"/>
      <c r="TNL22" s="209"/>
      <c r="TNM22" s="209"/>
      <c r="TNN22" s="209"/>
      <c r="TNO22" s="209"/>
      <c r="TNP22" s="209"/>
      <c r="TNQ22" s="209"/>
      <c r="TNR22" s="209"/>
      <c r="TNS22" s="209"/>
      <c r="TNT22" s="209"/>
      <c r="TNU22" s="209"/>
      <c r="TNV22" s="209"/>
      <c r="TNW22" s="209"/>
      <c r="TNX22" s="209"/>
      <c r="TNY22" s="209"/>
      <c r="TNZ22" s="209"/>
      <c r="TOA22" s="209"/>
      <c r="TOB22" s="209"/>
      <c r="TOC22" s="209"/>
      <c r="TOD22" s="209"/>
      <c r="TOE22" s="209"/>
      <c r="TOF22" s="209"/>
      <c r="TOG22" s="209"/>
      <c r="TOH22" s="209"/>
      <c r="TOI22" s="209"/>
      <c r="TOJ22" s="209"/>
      <c r="TOK22" s="209"/>
      <c r="TOL22" s="209"/>
      <c r="TOM22" s="209"/>
      <c r="TON22" s="209"/>
      <c r="TOO22" s="209"/>
      <c r="TOP22" s="209"/>
      <c r="TOQ22" s="209"/>
      <c r="TOR22" s="209"/>
      <c r="TOS22" s="209"/>
      <c r="TOT22" s="209"/>
      <c r="TOU22" s="209"/>
      <c r="TOV22" s="209"/>
      <c r="TOW22" s="209"/>
      <c r="TOX22" s="209"/>
      <c r="TOY22" s="209"/>
      <c r="TOZ22" s="209"/>
      <c r="TPA22" s="209"/>
      <c r="TPB22" s="209"/>
      <c r="TPC22" s="209"/>
      <c r="TPD22" s="209"/>
      <c r="TPE22" s="209"/>
      <c r="TPF22" s="209"/>
      <c r="TPG22" s="209"/>
      <c r="TPH22" s="209"/>
      <c r="TPI22" s="209"/>
      <c r="TPJ22" s="209"/>
      <c r="TPK22" s="209"/>
      <c r="TPL22" s="209"/>
      <c r="TPM22" s="209"/>
      <c r="TPN22" s="209"/>
      <c r="TPO22" s="209"/>
      <c r="TPP22" s="209"/>
      <c r="TPQ22" s="209"/>
      <c r="TPR22" s="209"/>
      <c r="TPS22" s="209"/>
      <c r="TPT22" s="209"/>
      <c r="TPU22" s="209"/>
      <c r="TPV22" s="209"/>
      <c r="TPW22" s="209"/>
      <c r="TPX22" s="209"/>
      <c r="TPY22" s="209"/>
      <c r="TPZ22" s="209"/>
      <c r="TQA22" s="209"/>
      <c r="TQB22" s="209"/>
      <c r="TQC22" s="209"/>
      <c r="TQD22" s="209"/>
      <c r="TQE22" s="209"/>
      <c r="TQF22" s="209"/>
      <c r="TQG22" s="209"/>
      <c r="TQH22" s="209"/>
      <c r="TQI22" s="209"/>
      <c r="TQJ22" s="209"/>
      <c r="TQK22" s="209"/>
      <c r="TQL22" s="209"/>
      <c r="TQM22" s="209"/>
      <c r="TQN22" s="209"/>
      <c r="TQO22" s="209"/>
      <c r="TQP22" s="209"/>
      <c r="TQQ22" s="209"/>
      <c r="TQR22" s="209"/>
      <c r="TQS22" s="209"/>
      <c r="TQT22" s="209"/>
      <c r="TQU22" s="209"/>
      <c r="TQV22" s="209"/>
      <c r="TQW22" s="209"/>
      <c r="TQX22" s="209"/>
      <c r="TQY22" s="209"/>
      <c r="TQZ22" s="209"/>
      <c r="TRA22" s="209"/>
      <c r="TRB22" s="209"/>
      <c r="TRC22" s="209"/>
      <c r="TRD22" s="209"/>
      <c r="TRE22" s="209"/>
      <c r="TRF22" s="209"/>
      <c r="TRG22" s="209"/>
      <c r="TRH22" s="209"/>
      <c r="TRI22" s="209"/>
      <c r="TRJ22" s="209"/>
      <c r="TRK22" s="209"/>
      <c r="TRL22" s="209"/>
      <c r="TRM22" s="209"/>
      <c r="TRN22" s="209"/>
      <c r="TRO22" s="209"/>
      <c r="TRP22" s="209"/>
      <c r="TRQ22" s="209"/>
      <c r="TRR22" s="209"/>
      <c r="TRS22" s="209"/>
      <c r="TRT22" s="209"/>
      <c r="TRU22" s="209"/>
      <c r="TRV22" s="209"/>
      <c r="TRW22" s="209"/>
      <c r="TRX22" s="209"/>
      <c r="TRY22" s="209"/>
      <c r="TRZ22" s="209"/>
      <c r="TSA22" s="209"/>
      <c r="TSB22" s="209"/>
      <c r="TSC22" s="209"/>
      <c r="TSD22" s="209"/>
      <c r="TSE22" s="209"/>
      <c r="TSF22" s="209"/>
      <c r="TSG22" s="209"/>
      <c r="TSH22" s="209"/>
      <c r="TSI22" s="209"/>
      <c r="TSJ22" s="209"/>
      <c r="TSK22" s="209"/>
      <c r="TSL22" s="209"/>
      <c r="TSM22" s="209"/>
      <c r="TSN22" s="209"/>
      <c r="TSO22" s="209"/>
      <c r="TSP22" s="209"/>
      <c r="TSQ22" s="209"/>
      <c r="TSR22" s="209"/>
      <c r="TSS22" s="209"/>
      <c r="TST22" s="209"/>
      <c r="TSU22" s="209"/>
      <c r="TSV22" s="209"/>
      <c r="TSW22" s="209"/>
      <c r="TSX22" s="209"/>
      <c r="TSY22" s="209"/>
      <c r="TSZ22" s="209"/>
      <c r="TTA22" s="209"/>
      <c r="TTB22" s="209"/>
      <c r="TTC22" s="209"/>
      <c r="TTD22" s="209"/>
      <c r="TTE22" s="209"/>
      <c r="TTF22" s="209"/>
      <c r="TTG22" s="209"/>
      <c r="TTH22" s="209"/>
      <c r="TTI22" s="209"/>
      <c r="TTJ22" s="209"/>
      <c r="TTK22" s="209"/>
      <c r="TTL22" s="209"/>
      <c r="TTM22" s="209"/>
      <c r="TTN22" s="209"/>
      <c r="TTO22" s="209"/>
      <c r="TTP22" s="209"/>
      <c r="TTQ22" s="209"/>
      <c r="TTR22" s="209"/>
      <c r="TTS22" s="209"/>
      <c r="TTT22" s="209"/>
      <c r="TTU22" s="209"/>
      <c r="TTV22" s="209"/>
      <c r="TTW22" s="209"/>
      <c r="TTX22" s="209"/>
      <c r="TTY22" s="209"/>
      <c r="TTZ22" s="209"/>
      <c r="TUA22" s="209"/>
      <c r="TUB22" s="209"/>
      <c r="TUC22" s="209"/>
      <c r="TUD22" s="209"/>
      <c r="TUE22" s="209"/>
      <c r="TUF22" s="209"/>
      <c r="TUG22" s="209"/>
      <c r="TUH22" s="209"/>
      <c r="TUI22" s="209"/>
      <c r="TUJ22" s="209"/>
      <c r="TUK22" s="209"/>
      <c r="TUL22" s="209"/>
      <c r="TUM22" s="209"/>
      <c r="TUN22" s="209"/>
      <c r="TUO22" s="209"/>
      <c r="TUP22" s="209"/>
      <c r="TUQ22" s="209"/>
      <c r="TUR22" s="209"/>
      <c r="TUS22" s="209"/>
      <c r="TUT22" s="209"/>
      <c r="TUU22" s="209"/>
      <c r="TUV22" s="209"/>
      <c r="TUW22" s="209"/>
      <c r="TUX22" s="209"/>
      <c r="TUY22" s="209"/>
      <c r="TUZ22" s="209"/>
      <c r="TVA22" s="209"/>
      <c r="TVB22" s="209"/>
      <c r="TVC22" s="209"/>
      <c r="TVD22" s="209"/>
      <c r="TVE22" s="209"/>
      <c r="TVF22" s="209"/>
      <c r="TVG22" s="209"/>
      <c r="TVH22" s="209"/>
      <c r="TVI22" s="209"/>
      <c r="TVJ22" s="209"/>
      <c r="TVK22" s="209"/>
      <c r="TVL22" s="209"/>
      <c r="TVM22" s="209"/>
      <c r="TVN22" s="209"/>
      <c r="TVO22" s="209"/>
      <c r="TVP22" s="209"/>
      <c r="TVQ22" s="209"/>
      <c r="TVR22" s="209"/>
      <c r="TVS22" s="209"/>
      <c r="TVT22" s="209"/>
      <c r="TVU22" s="209"/>
      <c r="TVV22" s="209"/>
      <c r="TVW22" s="209"/>
      <c r="TVX22" s="209"/>
      <c r="TVY22" s="209"/>
      <c r="TVZ22" s="209"/>
      <c r="TWA22" s="209"/>
      <c r="TWB22" s="209"/>
      <c r="TWC22" s="209"/>
      <c r="TWD22" s="209"/>
      <c r="TWE22" s="209"/>
      <c r="TWF22" s="209"/>
      <c r="TWG22" s="209"/>
      <c r="TWH22" s="209"/>
      <c r="TWI22" s="209"/>
      <c r="TWJ22" s="209"/>
      <c r="TWK22" s="209"/>
      <c r="TWL22" s="209"/>
      <c r="TWM22" s="209"/>
      <c r="TWN22" s="209"/>
      <c r="TWO22" s="209"/>
      <c r="TWP22" s="209"/>
      <c r="TWQ22" s="209"/>
      <c r="TWR22" s="209"/>
      <c r="TWS22" s="209"/>
      <c r="TWT22" s="209"/>
      <c r="TWU22" s="209"/>
      <c r="TWV22" s="209"/>
      <c r="TWW22" s="209"/>
      <c r="TWX22" s="209"/>
      <c r="TWY22" s="209"/>
      <c r="TWZ22" s="209"/>
      <c r="TXA22" s="209"/>
      <c r="TXB22" s="209"/>
      <c r="TXC22" s="209"/>
      <c r="TXD22" s="209"/>
      <c r="TXE22" s="209"/>
      <c r="TXF22" s="209"/>
      <c r="TXG22" s="209"/>
      <c r="TXH22" s="209"/>
      <c r="TXI22" s="209"/>
      <c r="TXJ22" s="209"/>
      <c r="TXK22" s="209"/>
      <c r="TXL22" s="209"/>
      <c r="TXM22" s="209"/>
      <c r="TXN22" s="209"/>
      <c r="TXO22" s="209"/>
      <c r="TXP22" s="209"/>
      <c r="TXQ22" s="209"/>
      <c r="TXR22" s="209"/>
      <c r="TXS22" s="209"/>
      <c r="TXT22" s="209"/>
      <c r="TXU22" s="209"/>
      <c r="TXV22" s="209"/>
      <c r="TXW22" s="209"/>
      <c r="TXX22" s="209"/>
      <c r="TXY22" s="209"/>
      <c r="TXZ22" s="209"/>
      <c r="TYA22" s="209"/>
      <c r="TYB22" s="209"/>
      <c r="TYC22" s="209"/>
      <c r="TYD22" s="209"/>
      <c r="TYE22" s="209"/>
      <c r="TYF22" s="209"/>
      <c r="TYG22" s="209"/>
      <c r="TYH22" s="209"/>
      <c r="TYI22" s="209"/>
      <c r="TYJ22" s="209"/>
      <c r="TYK22" s="209"/>
      <c r="TYL22" s="209"/>
      <c r="TYM22" s="209"/>
      <c r="TYN22" s="209"/>
      <c r="TYO22" s="209"/>
      <c r="TYP22" s="209"/>
      <c r="TYQ22" s="209"/>
      <c r="TYR22" s="209"/>
      <c r="TYS22" s="209"/>
      <c r="TYT22" s="209"/>
      <c r="TYU22" s="209"/>
      <c r="TYV22" s="209"/>
      <c r="TYW22" s="209"/>
      <c r="TYX22" s="209"/>
      <c r="TYY22" s="209"/>
      <c r="TYZ22" s="209"/>
      <c r="TZA22" s="209"/>
      <c r="TZB22" s="209"/>
      <c r="TZC22" s="209"/>
      <c r="TZD22" s="209"/>
      <c r="TZE22" s="209"/>
      <c r="TZF22" s="209"/>
      <c r="TZG22" s="209"/>
      <c r="TZH22" s="209"/>
      <c r="TZI22" s="209"/>
      <c r="TZJ22" s="209"/>
      <c r="TZK22" s="209"/>
      <c r="TZL22" s="209"/>
      <c r="TZM22" s="209"/>
      <c r="TZN22" s="209"/>
      <c r="TZO22" s="209"/>
      <c r="TZP22" s="209"/>
      <c r="TZQ22" s="209"/>
      <c r="TZR22" s="209"/>
      <c r="TZS22" s="209"/>
      <c r="TZT22" s="209"/>
      <c r="TZU22" s="209"/>
      <c r="TZV22" s="209"/>
      <c r="TZW22" s="209"/>
      <c r="TZX22" s="209"/>
      <c r="TZY22" s="209"/>
      <c r="TZZ22" s="209"/>
      <c r="UAA22" s="209"/>
      <c r="UAB22" s="209"/>
      <c r="UAC22" s="209"/>
      <c r="UAD22" s="209"/>
      <c r="UAE22" s="209"/>
      <c r="UAF22" s="209"/>
      <c r="UAG22" s="209"/>
      <c r="UAH22" s="209"/>
      <c r="UAI22" s="209"/>
      <c r="UAJ22" s="209"/>
      <c r="UAK22" s="209"/>
      <c r="UAL22" s="209"/>
      <c r="UAM22" s="209"/>
      <c r="UAN22" s="209"/>
      <c r="UAO22" s="209"/>
      <c r="UAP22" s="209"/>
      <c r="UAQ22" s="209"/>
      <c r="UAR22" s="209"/>
      <c r="UAS22" s="209"/>
      <c r="UAT22" s="209"/>
      <c r="UAU22" s="209"/>
      <c r="UAV22" s="209"/>
      <c r="UAW22" s="209"/>
      <c r="UAX22" s="209"/>
      <c r="UAY22" s="209"/>
      <c r="UAZ22" s="209"/>
      <c r="UBA22" s="209"/>
      <c r="UBB22" s="209"/>
      <c r="UBC22" s="209"/>
      <c r="UBD22" s="209"/>
      <c r="UBE22" s="209"/>
      <c r="UBF22" s="209"/>
      <c r="UBG22" s="209"/>
      <c r="UBH22" s="209"/>
      <c r="UBI22" s="209"/>
      <c r="UBJ22" s="209"/>
      <c r="UBK22" s="209"/>
      <c r="UBL22" s="209"/>
      <c r="UBM22" s="209"/>
      <c r="UBN22" s="209"/>
      <c r="UBO22" s="209"/>
      <c r="UBP22" s="209"/>
      <c r="UBQ22" s="209"/>
      <c r="UBR22" s="209"/>
      <c r="UBS22" s="209"/>
      <c r="UBT22" s="209"/>
      <c r="UBU22" s="209"/>
      <c r="UBV22" s="209"/>
      <c r="UBW22" s="209"/>
      <c r="UBX22" s="209"/>
      <c r="UBY22" s="209"/>
      <c r="UBZ22" s="209"/>
      <c r="UCA22" s="209"/>
      <c r="UCB22" s="209"/>
      <c r="UCC22" s="209"/>
      <c r="UCD22" s="209"/>
      <c r="UCE22" s="209"/>
      <c r="UCF22" s="209"/>
      <c r="UCG22" s="209"/>
      <c r="UCH22" s="209"/>
      <c r="UCI22" s="209"/>
      <c r="UCJ22" s="209"/>
      <c r="UCK22" s="209"/>
      <c r="UCL22" s="209"/>
      <c r="UCM22" s="209"/>
      <c r="UCN22" s="209"/>
      <c r="UCO22" s="209"/>
      <c r="UCP22" s="209"/>
      <c r="UCQ22" s="209"/>
      <c r="UCR22" s="209"/>
      <c r="UCS22" s="209"/>
      <c r="UCT22" s="209"/>
      <c r="UCU22" s="209"/>
      <c r="UCV22" s="209"/>
      <c r="UCW22" s="209"/>
      <c r="UCX22" s="209"/>
      <c r="UCY22" s="209"/>
      <c r="UCZ22" s="209"/>
      <c r="UDA22" s="209"/>
      <c r="UDB22" s="209"/>
      <c r="UDC22" s="209"/>
      <c r="UDD22" s="209"/>
      <c r="UDE22" s="209"/>
      <c r="UDF22" s="209"/>
      <c r="UDG22" s="209"/>
      <c r="UDH22" s="209"/>
      <c r="UDI22" s="209"/>
      <c r="UDJ22" s="209"/>
      <c r="UDK22" s="209"/>
      <c r="UDL22" s="209"/>
      <c r="UDM22" s="209"/>
      <c r="UDN22" s="209"/>
      <c r="UDO22" s="209"/>
      <c r="UDP22" s="209"/>
      <c r="UDQ22" s="209"/>
      <c r="UDR22" s="209"/>
      <c r="UDS22" s="209"/>
      <c r="UDT22" s="209"/>
      <c r="UDU22" s="209"/>
      <c r="UDV22" s="209"/>
      <c r="UDW22" s="209"/>
      <c r="UDX22" s="209"/>
      <c r="UDY22" s="209"/>
      <c r="UDZ22" s="209"/>
      <c r="UEA22" s="209"/>
      <c r="UEB22" s="209"/>
      <c r="UEC22" s="209"/>
      <c r="UED22" s="209"/>
      <c r="UEE22" s="209"/>
      <c r="UEF22" s="209"/>
      <c r="UEG22" s="209"/>
      <c r="UEH22" s="209"/>
      <c r="UEI22" s="209"/>
      <c r="UEJ22" s="209"/>
      <c r="UEK22" s="209"/>
      <c r="UEL22" s="209"/>
      <c r="UEM22" s="209"/>
      <c r="UEN22" s="209"/>
      <c r="UEO22" s="209"/>
      <c r="UEP22" s="209"/>
      <c r="UEQ22" s="209"/>
      <c r="UER22" s="209"/>
      <c r="UES22" s="209"/>
      <c r="UET22" s="209"/>
      <c r="UEU22" s="209"/>
      <c r="UEV22" s="209"/>
      <c r="UEW22" s="209"/>
      <c r="UEX22" s="209"/>
      <c r="UEY22" s="209"/>
      <c r="UEZ22" s="209"/>
      <c r="UFA22" s="209"/>
      <c r="UFB22" s="209"/>
      <c r="UFC22" s="209"/>
      <c r="UFD22" s="209"/>
      <c r="UFE22" s="209"/>
      <c r="UFF22" s="209"/>
      <c r="UFG22" s="209"/>
      <c r="UFH22" s="209"/>
      <c r="UFI22" s="209"/>
      <c r="UFJ22" s="209"/>
      <c r="UFK22" s="209"/>
      <c r="UFL22" s="209"/>
      <c r="UFM22" s="209"/>
      <c r="UFN22" s="209"/>
      <c r="UFO22" s="209"/>
      <c r="UFP22" s="209"/>
      <c r="UFQ22" s="209"/>
      <c r="UFR22" s="209"/>
      <c r="UFS22" s="209"/>
      <c r="UFT22" s="209"/>
      <c r="UFU22" s="209"/>
      <c r="UFV22" s="209"/>
      <c r="UFW22" s="209"/>
      <c r="UFX22" s="209"/>
      <c r="UFY22" s="209"/>
      <c r="UFZ22" s="209"/>
      <c r="UGA22" s="209"/>
      <c r="UGB22" s="209"/>
      <c r="UGC22" s="209"/>
      <c r="UGD22" s="209"/>
      <c r="UGE22" s="209"/>
      <c r="UGF22" s="209"/>
      <c r="UGG22" s="209"/>
      <c r="UGH22" s="209"/>
      <c r="UGI22" s="209"/>
      <c r="UGJ22" s="209"/>
      <c r="UGK22" s="209"/>
      <c r="UGL22" s="209"/>
      <c r="UGM22" s="209"/>
      <c r="UGN22" s="209"/>
      <c r="UGO22" s="209"/>
      <c r="UGP22" s="209"/>
      <c r="UGQ22" s="209"/>
      <c r="UGR22" s="209"/>
      <c r="UGS22" s="209"/>
      <c r="UGT22" s="209"/>
      <c r="UGU22" s="209"/>
      <c r="UGV22" s="209"/>
      <c r="UGW22" s="209"/>
      <c r="UGX22" s="209"/>
      <c r="UGY22" s="209"/>
      <c r="UGZ22" s="209"/>
      <c r="UHA22" s="209"/>
      <c r="UHB22" s="209"/>
      <c r="UHC22" s="209"/>
      <c r="UHD22" s="209"/>
      <c r="UHE22" s="209"/>
      <c r="UHF22" s="209"/>
      <c r="UHG22" s="209"/>
      <c r="UHH22" s="209"/>
      <c r="UHI22" s="209"/>
      <c r="UHJ22" s="209"/>
      <c r="UHK22" s="209"/>
      <c r="UHL22" s="209"/>
      <c r="UHM22" s="209"/>
      <c r="UHN22" s="209"/>
      <c r="UHO22" s="209"/>
      <c r="UHP22" s="209"/>
      <c r="UHQ22" s="209"/>
      <c r="UHR22" s="209"/>
      <c r="UHS22" s="209"/>
      <c r="UHT22" s="209"/>
      <c r="UHU22" s="209"/>
      <c r="UHV22" s="209"/>
      <c r="UHW22" s="209"/>
      <c r="UHX22" s="209"/>
      <c r="UHY22" s="209"/>
      <c r="UHZ22" s="209"/>
      <c r="UIA22" s="209"/>
      <c r="UIB22" s="209"/>
      <c r="UIC22" s="209"/>
      <c r="UID22" s="209"/>
      <c r="UIE22" s="209"/>
      <c r="UIF22" s="209"/>
      <c r="UIG22" s="209"/>
      <c r="UIH22" s="209"/>
      <c r="UII22" s="209"/>
      <c r="UIJ22" s="209"/>
      <c r="UIK22" s="209"/>
      <c r="UIL22" s="209"/>
      <c r="UIM22" s="209"/>
      <c r="UIN22" s="209"/>
      <c r="UIO22" s="209"/>
      <c r="UIP22" s="209"/>
      <c r="UIQ22" s="209"/>
      <c r="UIR22" s="209"/>
      <c r="UIS22" s="209"/>
      <c r="UIT22" s="209"/>
      <c r="UIU22" s="209"/>
      <c r="UIV22" s="209"/>
      <c r="UIW22" s="209"/>
      <c r="UIX22" s="209"/>
      <c r="UIY22" s="209"/>
      <c r="UIZ22" s="209"/>
      <c r="UJA22" s="209"/>
      <c r="UJB22" s="209"/>
      <c r="UJC22" s="209"/>
      <c r="UJD22" s="209"/>
      <c r="UJE22" s="209"/>
      <c r="UJF22" s="209"/>
      <c r="UJG22" s="209"/>
      <c r="UJH22" s="209"/>
      <c r="UJI22" s="209"/>
      <c r="UJJ22" s="209"/>
      <c r="UJK22" s="209"/>
      <c r="UJL22" s="209"/>
      <c r="UJM22" s="209"/>
      <c r="UJN22" s="209"/>
      <c r="UJO22" s="209"/>
      <c r="UJP22" s="209"/>
      <c r="UJQ22" s="209"/>
      <c r="UJR22" s="209"/>
      <c r="UJS22" s="209"/>
      <c r="UJT22" s="209"/>
      <c r="UJU22" s="209"/>
      <c r="UJV22" s="209"/>
      <c r="UJW22" s="209"/>
      <c r="UJX22" s="209"/>
      <c r="UJY22" s="209"/>
      <c r="UJZ22" s="209"/>
      <c r="UKA22" s="209"/>
      <c r="UKB22" s="209"/>
      <c r="UKC22" s="209"/>
      <c r="UKD22" s="209"/>
      <c r="UKE22" s="209"/>
      <c r="UKF22" s="209"/>
      <c r="UKG22" s="209"/>
      <c r="UKH22" s="209"/>
      <c r="UKI22" s="209"/>
      <c r="UKJ22" s="209"/>
      <c r="UKK22" s="209"/>
      <c r="UKL22" s="209"/>
      <c r="UKM22" s="209"/>
      <c r="UKN22" s="209"/>
      <c r="UKO22" s="209"/>
      <c r="UKP22" s="209"/>
      <c r="UKQ22" s="209"/>
      <c r="UKR22" s="209"/>
      <c r="UKS22" s="209"/>
      <c r="UKT22" s="209"/>
      <c r="UKU22" s="209"/>
      <c r="UKV22" s="209"/>
      <c r="UKW22" s="209"/>
      <c r="UKX22" s="209"/>
      <c r="UKY22" s="209"/>
      <c r="UKZ22" s="209"/>
      <c r="ULA22" s="209"/>
      <c r="ULB22" s="209"/>
      <c r="ULC22" s="209"/>
      <c r="ULD22" s="209"/>
      <c r="ULE22" s="209"/>
      <c r="ULF22" s="209"/>
      <c r="ULG22" s="209"/>
      <c r="ULH22" s="209"/>
      <c r="ULI22" s="209"/>
      <c r="ULJ22" s="209"/>
      <c r="ULK22" s="209"/>
      <c r="ULL22" s="209"/>
      <c r="ULM22" s="209"/>
      <c r="ULN22" s="209"/>
      <c r="ULO22" s="209"/>
      <c r="ULP22" s="209"/>
      <c r="ULQ22" s="209"/>
      <c r="ULR22" s="209"/>
      <c r="ULS22" s="209"/>
      <c r="ULT22" s="209"/>
      <c r="ULU22" s="209"/>
      <c r="ULV22" s="209"/>
      <c r="ULW22" s="209"/>
      <c r="ULX22" s="209"/>
      <c r="ULY22" s="209"/>
      <c r="ULZ22" s="209"/>
      <c r="UMA22" s="209"/>
      <c r="UMB22" s="209"/>
      <c r="UMC22" s="209"/>
      <c r="UMD22" s="209"/>
      <c r="UME22" s="209"/>
      <c r="UMF22" s="209"/>
      <c r="UMG22" s="209"/>
      <c r="UMH22" s="209"/>
      <c r="UMI22" s="209"/>
      <c r="UMJ22" s="209"/>
      <c r="UMK22" s="209"/>
      <c r="UML22" s="209"/>
      <c r="UMM22" s="209"/>
      <c r="UMN22" s="209"/>
      <c r="UMO22" s="209"/>
      <c r="UMP22" s="209"/>
      <c r="UMQ22" s="209"/>
      <c r="UMR22" s="209"/>
      <c r="UMS22" s="209"/>
      <c r="UMT22" s="209"/>
      <c r="UMU22" s="209"/>
      <c r="UMV22" s="209"/>
      <c r="UMW22" s="209"/>
      <c r="UMX22" s="209"/>
      <c r="UMY22" s="209"/>
      <c r="UMZ22" s="209"/>
      <c r="UNA22" s="209"/>
      <c r="UNB22" s="209"/>
      <c r="UNC22" s="209"/>
      <c r="UND22" s="209"/>
      <c r="UNE22" s="209"/>
      <c r="UNF22" s="209"/>
      <c r="UNG22" s="209"/>
      <c r="UNH22" s="209"/>
      <c r="UNI22" s="209"/>
      <c r="UNJ22" s="209"/>
      <c r="UNK22" s="209"/>
      <c r="UNL22" s="209"/>
      <c r="UNM22" s="209"/>
      <c r="UNN22" s="209"/>
      <c r="UNO22" s="209"/>
      <c r="UNP22" s="209"/>
      <c r="UNQ22" s="209"/>
      <c r="UNR22" s="209"/>
      <c r="UNS22" s="209"/>
      <c r="UNT22" s="209"/>
      <c r="UNU22" s="209"/>
      <c r="UNV22" s="209"/>
      <c r="UNW22" s="209"/>
      <c r="UNX22" s="209"/>
      <c r="UNY22" s="209"/>
      <c r="UNZ22" s="209"/>
      <c r="UOA22" s="209"/>
      <c r="UOB22" s="209"/>
      <c r="UOC22" s="209"/>
      <c r="UOD22" s="209"/>
      <c r="UOE22" s="209"/>
      <c r="UOF22" s="209"/>
      <c r="UOG22" s="209"/>
      <c r="UOH22" s="209"/>
      <c r="UOI22" s="209"/>
      <c r="UOJ22" s="209"/>
      <c r="UOK22" s="209"/>
      <c r="UOL22" s="209"/>
      <c r="UOM22" s="209"/>
      <c r="UON22" s="209"/>
      <c r="UOO22" s="209"/>
      <c r="UOP22" s="209"/>
      <c r="UOQ22" s="209"/>
      <c r="UOR22" s="209"/>
      <c r="UOS22" s="209"/>
      <c r="UOT22" s="209"/>
      <c r="UOU22" s="209"/>
      <c r="UOV22" s="209"/>
      <c r="UOW22" s="209"/>
      <c r="UOX22" s="209"/>
      <c r="UOY22" s="209"/>
      <c r="UOZ22" s="209"/>
      <c r="UPA22" s="209"/>
      <c r="UPB22" s="209"/>
      <c r="UPC22" s="209"/>
      <c r="UPD22" s="209"/>
      <c r="UPE22" s="209"/>
      <c r="UPF22" s="209"/>
      <c r="UPG22" s="209"/>
      <c r="UPH22" s="209"/>
      <c r="UPI22" s="209"/>
      <c r="UPJ22" s="209"/>
      <c r="UPK22" s="209"/>
      <c r="UPL22" s="209"/>
      <c r="UPM22" s="209"/>
      <c r="UPN22" s="209"/>
      <c r="UPO22" s="209"/>
      <c r="UPP22" s="209"/>
      <c r="UPQ22" s="209"/>
      <c r="UPR22" s="209"/>
      <c r="UPS22" s="209"/>
      <c r="UPT22" s="209"/>
      <c r="UPU22" s="209"/>
      <c r="UPV22" s="209"/>
      <c r="UPW22" s="209"/>
      <c r="UPX22" s="209"/>
      <c r="UPY22" s="209"/>
      <c r="UPZ22" s="209"/>
      <c r="UQA22" s="209"/>
      <c r="UQB22" s="209"/>
      <c r="UQC22" s="209"/>
      <c r="UQD22" s="209"/>
      <c r="UQE22" s="209"/>
      <c r="UQF22" s="209"/>
      <c r="UQG22" s="209"/>
      <c r="UQH22" s="209"/>
      <c r="UQI22" s="209"/>
      <c r="UQJ22" s="209"/>
      <c r="UQK22" s="209"/>
      <c r="UQL22" s="209"/>
      <c r="UQM22" s="209"/>
      <c r="UQN22" s="209"/>
      <c r="UQO22" s="209"/>
      <c r="UQP22" s="209"/>
      <c r="UQQ22" s="209"/>
      <c r="UQR22" s="209"/>
      <c r="UQS22" s="209"/>
      <c r="UQT22" s="209"/>
      <c r="UQU22" s="209"/>
      <c r="UQV22" s="209"/>
      <c r="UQW22" s="209"/>
      <c r="UQX22" s="209"/>
      <c r="UQY22" s="209"/>
      <c r="UQZ22" s="209"/>
      <c r="URA22" s="209"/>
      <c r="URB22" s="209"/>
      <c r="URC22" s="209"/>
      <c r="URD22" s="209"/>
      <c r="URE22" s="209"/>
      <c r="URF22" s="209"/>
      <c r="URG22" s="209"/>
      <c r="URH22" s="209"/>
      <c r="URI22" s="209"/>
      <c r="URJ22" s="209"/>
      <c r="URK22" s="209"/>
      <c r="URL22" s="209"/>
      <c r="URM22" s="209"/>
      <c r="URN22" s="209"/>
      <c r="URO22" s="209"/>
      <c r="URP22" s="209"/>
      <c r="URQ22" s="209"/>
      <c r="URR22" s="209"/>
      <c r="URS22" s="209"/>
      <c r="URT22" s="209"/>
      <c r="URU22" s="209"/>
      <c r="URV22" s="209"/>
      <c r="URW22" s="209"/>
      <c r="URX22" s="209"/>
      <c r="URY22" s="209"/>
      <c r="URZ22" s="209"/>
      <c r="USA22" s="209"/>
      <c r="USB22" s="209"/>
      <c r="USC22" s="209"/>
      <c r="USD22" s="209"/>
      <c r="USE22" s="209"/>
      <c r="USF22" s="209"/>
      <c r="USG22" s="209"/>
      <c r="USH22" s="209"/>
      <c r="USI22" s="209"/>
      <c r="USJ22" s="209"/>
      <c r="USK22" s="209"/>
      <c r="USL22" s="209"/>
      <c r="USM22" s="209"/>
      <c r="USN22" s="209"/>
      <c r="USO22" s="209"/>
      <c r="USP22" s="209"/>
      <c r="USQ22" s="209"/>
      <c r="USR22" s="209"/>
      <c r="USS22" s="209"/>
      <c r="UST22" s="209"/>
      <c r="USU22" s="209"/>
      <c r="USV22" s="209"/>
      <c r="USW22" s="209"/>
      <c r="USX22" s="209"/>
      <c r="USY22" s="209"/>
      <c r="USZ22" s="209"/>
      <c r="UTA22" s="209"/>
      <c r="UTB22" s="209"/>
      <c r="UTC22" s="209"/>
      <c r="UTD22" s="209"/>
      <c r="UTE22" s="209"/>
      <c r="UTF22" s="209"/>
      <c r="UTG22" s="209"/>
      <c r="UTH22" s="209"/>
      <c r="UTI22" s="209"/>
      <c r="UTJ22" s="209"/>
      <c r="UTK22" s="209"/>
      <c r="UTL22" s="209"/>
      <c r="UTM22" s="209"/>
      <c r="UTN22" s="209"/>
      <c r="UTO22" s="209"/>
      <c r="UTP22" s="209"/>
      <c r="UTQ22" s="209"/>
      <c r="UTR22" s="209"/>
      <c r="UTS22" s="209"/>
      <c r="UTT22" s="209"/>
      <c r="UTU22" s="209"/>
      <c r="UTV22" s="209"/>
      <c r="UTW22" s="209"/>
      <c r="UTX22" s="209"/>
      <c r="UTY22" s="209"/>
      <c r="UTZ22" s="209"/>
      <c r="UUA22" s="209"/>
      <c r="UUB22" s="209"/>
      <c r="UUC22" s="209"/>
      <c r="UUD22" s="209"/>
      <c r="UUE22" s="209"/>
      <c r="UUF22" s="209"/>
      <c r="UUG22" s="209"/>
      <c r="UUH22" s="209"/>
      <c r="UUI22" s="209"/>
      <c r="UUJ22" s="209"/>
      <c r="UUK22" s="209"/>
      <c r="UUL22" s="209"/>
      <c r="UUM22" s="209"/>
      <c r="UUN22" s="209"/>
      <c r="UUO22" s="209"/>
      <c r="UUP22" s="209"/>
      <c r="UUQ22" s="209"/>
      <c r="UUR22" s="209"/>
      <c r="UUS22" s="209"/>
      <c r="UUT22" s="209"/>
      <c r="UUU22" s="209"/>
      <c r="UUV22" s="209"/>
      <c r="UUW22" s="209"/>
      <c r="UUX22" s="209"/>
      <c r="UUY22" s="209"/>
      <c r="UUZ22" s="209"/>
      <c r="UVA22" s="209"/>
      <c r="UVB22" s="209"/>
      <c r="UVC22" s="209"/>
      <c r="UVD22" s="209"/>
      <c r="UVE22" s="209"/>
      <c r="UVF22" s="209"/>
      <c r="UVG22" s="209"/>
      <c r="UVH22" s="209"/>
      <c r="UVI22" s="209"/>
      <c r="UVJ22" s="209"/>
      <c r="UVK22" s="209"/>
      <c r="UVL22" s="209"/>
      <c r="UVM22" s="209"/>
      <c r="UVN22" s="209"/>
      <c r="UVO22" s="209"/>
      <c r="UVP22" s="209"/>
      <c r="UVQ22" s="209"/>
      <c r="UVR22" s="209"/>
      <c r="UVS22" s="209"/>
      <c r="UVT22" s="209"/>
      <c r="UVU22" s="209"/>
      <c r="UVV22" s="209"/>
      <c r="UVW22" s="209"/>
      <c r="UVX22" s="209"/>
      <c r="UVY22" s="209"/>
      <c r="UVZ22" s="209"/>
      <c r="UWA22" s="209"/>
      <c r="UWB22" s="209"/>
      <c r="UWC22" s="209"/>
      <c r="UWD22" s="209"/>
      <c r="UWE22" s="209"/>
      <c r="UWF22" s="209"/>
      <c r="UWG22" s="209"/>
      <c r="UWH22" s="209"/>
      <c r="UWI22" s="209"/>
      <c r="UWJ22" s="209"/>
      <c r="UWK22" s="209"/>
      <c r="UWL22" s="209"/>
      <c r="UWM22" s="209"/>
      <c r="UWN22" s="209"/>
      <c r="UWO22" s="209"/>
      <c r="UWP22" s="209"/>
      <c r="UWQ22" s="209"/>
      <c r="UWR22" s="209"/>
      <c r="UWS22" s="209"/>
      <c r="UWT22" s="209"/>
      <c r="UWU22" s="209"/>
      <c r="UWV22" s="209"/>
      <c r="UWW22" s="209"/>
      <c r="UWX22" s="209"/>
      <c r="UWY22" s="209"/>
      <c r="UWZ22" s="209"/>
      <c r="UXA22" s="209"/>
      <c r="UXB22" s="209"/>
      <c r="UXC22" s="209"/>
      <c r="UXD22" s="209"/>
      <c r="UXE22" s="209"/>
      <c r="UXF22" s="209"/>
      <c r="UXG22" s="209"/>
      <c r="UXH22" s="209"/>
      <c r="UXI22" s="209"/>
      <c r="UXJ22" s="209"/>
      <c r="UXK22" s="209"/>
      <c r="UXL22" s="209"/>
      <c r="UXM22" s="209"/>
      <c r="UXN22" s="209"/>
      <c r="UXO22" s="209"/>
      <c r="UXP22" s="209"/>
      <c r="UXQ22" s="209"/>
      <c r="UXR22" s="209"/>
      <c r="UXS22" s="209"/>
      <c r="UXT22" s="209"/>
      <c r="UXU22" s="209"/>
      <c r="UXV22" s="209"/>
      <c r="UXW22" s="209"/>
      <c r="UXX22" s="209"/>
      <c r="UXY22" s="209"/>
      <c r="UXZ22" s="209"/>
      <c r="UYA22" s="209"/>
      <c r="UYB22" s="209"/>
      <c r="UYC22" s="209"/>
      <c r="UYD22" s="209"/>
      <c r="UYE22" s="209"/>
      <c r="UYF22" s="209"/>
      <c r="UYG22" s="209"/>
      <c r="UYH22" s="209"/>
      <c r="UYI22" s="209"/>
      <c r="UYJ22" s="209"/>
      <c r="UYK22" s="209"/>
      <c r="UYL22" s="209"/>
      <c r="UYM22" s="209"/>
      <c r="UYN22" s="209"/>
      <c r="UYO22" s="209"/>
      <c r="UYP22" s="209"/>
      <c r="UYQ22" s="209"/>
      <c r="UYR22" s="209"/>
      <c r="UYS22" s="209"/>
      <c r="UYT22" s="209"/>
      <c r="UYU22" s="209"/>
      <c r="UYV22" s="209"/>
      <c r="UYW22" s="209"/>
      <c r="UYX22" s="209"/>
      <c r="UYY22" s="209"/>
      <c r="UYZ22" s="209"/>
      <c r="UZA22" s="209"/>
      <c r="UZB22" s="209"/>
      <c r="UZC22" s="209"/>
      <c r="UZD22" s="209"/>
      <c r="UZE22" s="209"/>
      <c r="UZF22" s="209"/>
      <c r="UZG22" s="209"/>
      <c r="UZH22" s="209"/>
      <c r="UZI22" s="209"/>
      <c r="UZJ22" s="209"/>
      <c r="UZK22" s="209"/>
      <c r="UZL22" s="209"/>
      <c r="UZM22" s="209"/>
      <c r="UZN22" s="209"/>
      <c r="UZO22" s="209"/>
      <c r="UZP22" s="209"/>
      <c r="UZQ22" s="209"/>
      <c r="UZR22" s="209"/>
      <c r="UZS22" s="209"/>
      <c r="UZT22" s="209"/>
      <c r="UZU22" s="209"/>
      <c r="UZV22" s="209"/>
      <c r="UZW22" s="209"/>
      <c r="UZX22" s="209"/>
      <c r="UZY22" s="209"/>
      <c r="UZZ22" s="209"/>
      <c r="VAA22" s="209"/>
      <c r="VAB22" s="209"/>
      <c r="VAC22" s="209"/>
      <c r="VAD22" s="209"/>
      <c r="VAE22" s="209"/>
      <c r="VAF22" s="209"/>
      <c r="VAG22" s="209"/>
      <c r="VAH22" s="209"/>
      <c r="VAI22" s="209"/>
      <c r="VAJ22" s="209"/>
      <c r="VAK22" s="209"/>
      <c r="VAL22" s="209"/>
      <c r="VAM22" s="209"/>
      <c r="VAN22" s="209"/>
      <c r="VAO22" s="209"/>
      <c r="VAP22" s="209"/>
      <c r="VAQ22" s="209"/>
      <c r="VAR22" s="209"/>
      <c r="VAS22" s="209"/>
      <c r="VAT22" s="209"/>
      <c r="VAU22" s="209"/>
      <c r="VAV22" s="209"/>
      <c r="VAW22" s="209"/>
      <c r="VAX22" s="209"/>
      <c r="VAY22" s="209"/>
      <c r="VAZ22" s="209"/>
      <c r="VBA22" s="209"/>
      <c r="VBB22" s="209"/>
      <c r="VBC22" s="209"/>
      <c r="VBD22" s="209"/>
      <c r="VBE22" s="209"/>
      <c r="VBF22" s="209"/>
      <c r="VBG22" s="209"/>
      <c r="VBH22" s="209"/>
      <c r="VBI22" s="209"/>
      <c r="VBJ22" s="209"/>
      <c r="VBK22" s="209"/>
      <c r="VBL22" s="209"/>
      <c r="VBM22" s="209"/>
      <c r="VBN22" s="209"/>
      <c r="VBO22" s="209"/>
      <c r="VBP22" s="209"/>
      <c r="VBQ22" s="209"/>
      <c r="VBR22" s="209"/>
      <c r="VBS22" s="209"/>
      <c r="VBT22" s="209"/>
      <c r="VBU22" s="209"/>
      <c r="VBV22" s="209"/>
      <c r="VBW22" s="209"/>
      <c r="VBX22" s="209"/>
      <c r="VBY22" s="209"/>
      <c r="VBZ22" s="209"/>
      <c r="VCA22" s="209"/>
      <c r="VCB22" s="209"/>
      <c r="VCC22" s="209"/>
      <c r="VCD22" s="209"/>
      <c r="VCE22" s="209"/>
      <c r="VCF22" s="209"/>
      <c r="VCG22" s="209"/>
      <c r="VCH22" s="209"/>
      <c r="VCI22" s="209"/>
      <c r="VCJ22" s="209"/>
      <c r="VCK22" s="209"/>
      <c r="VCL22" s="209"/>
      <c r="VCM22" s="209"/>
      <c r="VCN22" s="209"/>
      <c r="VCO22" s="209"/>
      <c r="VCP22" s="209"/>
      <c r="VCQ22" s="209"/>
      <c r="VCR22" s="209"/>
      <c r="VCS22" s="209"/>
      <c r="VCT22" s="209"/>
      <c r="VCU22" s="209"/>
      <c r="VCV22" s="209"/>
      <c r="VCW22" s="209"/>
      <c r="VCX22" s="209"/>
      <c r="VCY22" s="209"/>
      <c r="VCZ22" s="209"/>
      <c r="VDA22" s="209"/>
      <c r="VDB22" s="209"/>
      <c r="VDC22" s="209"/>
      <c r="VDD22" s="209"/>
      <c r="VDE22" s="209"/>
      <c r="VDF22" s="209"/>
      <c r="VDG22" s="209"/>
      <c r="VDH22" s="209"/>
      <c r="VDI22" s="209"/>
      <c r="VDJ22" s="209"/>
      <c r="VDK22" s="209"/>
      <c r="VDL22" s="209"/>
      <c r="VDM22" s="209"/>
      <c r="VDN22" s="209"/>
      <c r="VDO22" s="209"/>
      <c r="VDP22" s="209"/>
      <c r="VDQ22" s="209"/>
      <c r="VDR22" s="209"/>
      <c r="VDS22" s="209"/>
      <c r="VDT22" s="209"/>
      <c r="VDU22" s="209"/>
      <c r="VDV22" s="209"/>
      <c r="VDW22" s="209"/>
      <c r="VDX22" s="209"/>
      <c r="VDY22" s="209"/>
      <c r="VDZ22" s="209"/>
      <c r="VEA22" s="209"/>
      <c r="VEB22" s="209"/>
      <c r="VEC22" s="209"/>
      <c r="VED22" s="209"/>
      <c r="VEE22" s="209"/>
      <c r="VEF22" s="209"/>
      <c r="VEG22" s="209"/>
      <c r="VEH22" s="209"/>
      <c r="VEI22" s="209"/>
      <c r="VEJ22" s="209"/>
      <c r="VEK22" s="209"/>
      <c r="VEL22" s="209"/>
      <c r="VEM22" s="209"/>
      <c r="VEN22" s="209"/>
      <c r="VEO22" s="209"/>
      <c r="VEP22" s="209"/>
      <c r="VEQ22" s="209"/>
      <c r="VER22" s="209"/>
      <c r="VES22" s="209"/>
      <c r="VET22" s="209"/>
      <c r="VEU22" s="209"/>
      <c r="VEV22" s="209"/>
      <c r="VEW22" s="209"/>
      <c r="VEX22" s="209"/>
      <c r="VEY22" s="209"/>
      <c r="VEZ22" s="209"/>
      <c r="VFA22" s="209"/>
      <c r="VFB22" s="209"/>
      <c r="VFC22" s="209"/>
      <c r="VFD22" s="209"/>
      <c r="VFE22" s="209"/>
      <c r="VFF22" s="209"/>
      <c r="VFG22" s="209"/>
      <c r="VFH22" s="209"/>
      <c r="VFI22" s="209"/>
      <c r="VFJ22" s="209"/>
      <c r="VFK22" s="209"/>
      <c r="VFL22" s="209"/>
      <c r="VFM22" s="209"/>
      <c r="VFN22" s="209"/>
      <c r="VFO22" s="209"/>
      <c r="VFP22" s="209"/>
      <c r="VFQ22" s="209"/>
      <c r="VFR22" s="209"/>
      <c r="VFS22" s="209"/>
      <c r="VFT22" s="209"/>
      <c r="VFU22" s="209"/>
      <c r="VFV22" s="209"/>
      <c r="VFW22" s="209"/>
      <c r="VFX22" s="209"/>
      <c r="VFY22" s="209"/>
      <c r="VFZ22" s="209"/>
      <c r="VGA22" s="209"/>
      <c r="VGB22" s="209"/>
      <c r="VGC22" s="209"/>
      <c r="VGD22" s="209"/>
      <c r="VGE22" s="209"/>
      <c r="VGF22" s="209"/>
      <c r="VGG22" s="209"/>
      <c r="VGH22" s="209"/>
      <c r="VGI22" s="209"/>
      <c r="VGJ22" s="209"/>
      <c r="VGK22" s="209"/>
      <c r="VGL22" s="209"/>
      <c r="VGM22" s="209"/>
      <c r="VGN22" s="209"/>
      <c r="VGO22" s="209"/>
      <c r="VGP22" s="209"/>
      <c r="VGQ22" s="209"/>
      <c r="VGR22" s="209"/>
      <c r="VGS22" s="209"/>
      <c r="VGT22" s="209"/>
      <c r="VGU22" s="209"/>
      <c r="VGV22" s="209"/>
      <c r="VGW22" s="209"/>
      <c r="VGX22" s="209"/>
      <c r="VGY22" s="209"/>
      <c r="VGZ22" s="209"/>
      <c r="VHA22" s="209"/>
      <c r="VHB22" s="209"/>
      <c r="VHC22" s="209"/>
      <c r="VHD22" s="209"/>
      <c r="VHE22" s="209"/>
      <c r="VHF22" s="209"/>
      <c r="VHG22" s="209"/>
      <c r="VHH22" s="209"/>
      <c r="VHI22" s="209"/>
      <c r="VHJ22" s="209"/>
      <c r="VHK22" s="209"/>
      <c r="VHL22" s="209"/>
      <c r="VHM22" s="209"/>
      <c r="VHN22" s="209"/>
      <c r="VHO22" s="209"/>
      <c r="VHP22" s="209"/>
      <c r="VHQ22" s="209"/>
      <c r="VHR22" s="209"/>
      <c r="VHS22" s="209"/>
      <c r="VHT22" s="209"/>
      <c r="VHU22" s="209"/>
      <c r="VHV22" s="209"/>
      <c r="VHW22" s="209"/>
      <c r="VHX22" s="209"/>
      <c r="VHY22" s="209"/>
      <c r="VHZ22" s="209"/>
      <c r="VIA22" s="209"/>
      <c r="VIB22" s="209"/>
      <c r="VIC22" s="209"/>
      <c r="VID22" s="209"/>
      <c r="VIE22" s="209"/>
      <c r="VIF22" s="209"/>
      <c r="VIG22" s="209"/>
      <c r="VIH22" s="209"/>
      <c r="VII22" s="209"/>
      <c r="VIJ22" s="209"/>
      <c r="VIK22" s="209"/>
      <c r="VIL22" s="209"/>
      <c r="VIM22" s="209"/>
      <c r="VIN22" s="209"/>
      <c r="VIO22" s="209"/>
      <c r="VIP22" s="209"/>
      <c r="VIQ22" s="209"/>
      <c r="VIR22" s="209"/>
      <c r="VIS22" s="209"/>
      <c r="VIT22" s="209"/>
      <c r="VIU22" s="209"/>
      <c r="VIV22" s="209"/>
      <c r="VIW22" s="209"/>
      <c r="VIX22" s="209"/>
      <c r="VIY22" s="209"/>
      <c r="VIZ22" s="209"/>
      <c r="VJA22" s="209"/>
      <c r="VJB22" s="209"/>
      <c r="VJC22" s="209"/>
      <c r="VJD22" s="209"/>
      <c r="VJE22" s="209"/>
      <c r="VJF22" s="209"/>
      <c r="VJG22" s="209"/>
      <c r="VJH22" s="209"/>
      <c r="VJI22" s="209"/>
      <c r="VJJ22" s="209"/>
      <c r="VJK22" s="209"/>
      <c r="VJL22" s="209"/>
      <c r="VJM22" s="209"/>
      <c r="VJN22" s="209"/>
      <c r="VJO22" s="209"/>
      <c r="VJP22" s="209"/>
      <c r="VJQ22" s="209"/>
      <c r="VJR22" s="209"/>
      <c r="VJS22" s="209"/>
      <c r="VJT22" s="209"/>
      <c r="VJU22" s="209"/>
      <c r="VJV22" s="209"/>
      <c r="VJW22" s="209"/>
      <c r="VJX22" s="209"/>
      <c r="VJY22" s="209"/>
      <c r="VJZ22" s="209"/>
      <c r="VKA22" s="209"/>
      <c r="VKB22" s="209"/>
      <c r="VKC22" s="209"/>
      <c r="VKD22" s="209"/>
      <c r="VKE22" s="209"/>
      <c r="VKF22" s="209"/>
      <c r="VKG22" s="209"/>
      <c r="VKH22" s="209"/>
      <c r="VKI22" s="209"/>
      <c r="VKJ22" s="209"/>
      <c r="VKK22" s="209"/>
      <c r="VKL22" s="209"/>
      <c r="VKM22" s="209"/>
      <c r="VKN22" s="209"/>
      <c r="VKO22" s="209"/>
      <c r="VKP22" s="209"/>
      <c r="VKQ22" s="209"/>
      <c r="VKR22" s="209"/>
      <c r="VKS22" s="209"/>
      <c r="VKT22" s="209"/>
      <c r="VKU22" s="209"/>
      <c r="VKV22" s="209"/>
      <c r="VKW22" s="209"/>
      <c r="VKX22" s="209"/>
      <c r="VKY22" s="209"/>
      <c r="VKZ22" s="209"/>
      <c r="VLA22" s="209"/>
      <c r="VLB22" s="209"/>
      <c r="VLC22" s="209"/>
      <c r="VLD22" s="209"/>
      <c r="VLE22" s="209"/>
      <c r="VLF22" s="209"/>
      <c r="VLG22" s="209"/>
      <c r="VLH22" s="209"/>
      <c r="VLI22" s="209"/>
      <c r="VLJ22" s="209"/>
      <c r="VLK22" s="209"/>
      <c r="VLL22" s="209"/>
      <c r="VLM22" s="209"/>
      <c r="VLN22" s="209"/>
      <c r="VLO22" s="209"/>
      <c r="VLP22" s="209"/>
      <c r="VLQ22" s="209"/>
      <c r="VLR22" s="209"/>
      <c r="VLS22" s="209"/>
      <c r="VLT22" s="209"/>
      <c r="VLU22" s="209"/>
      <c r="VLV22" s="209"/>
      <c r="VLW22" s="209"/>
      <c r="VLX22" s="209"/>
      <c r="VLY22" s="209"/>
      <c r="VLZ22" s="209"/>
      <c r="VMA22" s="209"/>
      <c r="VMB22" s="209"/>
      <c r="VMC22" s="209"/>
      <c r="VMD22" s="209"/>
      <c r="VME22" s="209"/>
      <c r="VMF22" s="209"/>
      <c r="VMG22" s="209"/>
      <c r="VMH22" s="209"/>
      <c r="VMI22" s="209"/>
      <c r="VMJ22" s="209"/>
      <c r="VMK22" s="209"/>
      <c r="VML22" s="209"/>
      <c r="VMM22" s="209"/>
      <c r="VMN22" s="209"/>
      <c r="VMO22" s="209"/>
      <c r="VMP22" s="209"/>
      <c r="VMQ22" s="209"/>
      <c r="VMR22" s="209"/>
      <c r="VMS22" s="209"/>
      <c r="VMT22" s="209"/>
      <c r="VMU22" s="209"/>
      <c r="VMV22" s="209"/>
      <c r="VMW22" s="209"/>
      <c r="VMX22" s="209"/>
      <c r="VMY22" s="209"/>
      <c r="VMZ22" s="209"/>
      <c r="VNA22" s="209"/>
      <c r="VNB22" s="209"/>
      <c r="VNC22" s="209"/>
      <c r="VND22" s="209"/>
      <c r="VNE22" s="209"/>
      <c r="VNF22" s="209"/>
      <c r="VNG22" s="209"/>
      <c r="VNH22" s="209"/>
      <c r="VNI22" s="209"/>
      <c r="VNJ22" s="209"/>
      <c r="VNK22" s="209"/>
      <c r="VNL22" s="209"/>
      <c r="VNM22" s="209"/>
      <c r="VNN22" s="209"/>
      <c r="VNO22" s="209"/>
      <c r="VNP22" s="209"/>
      <c r="VNQ22" s="209"/>
      <c r="VNR22" s="209"/>
      <c r="VNS22" s="209"/>
      <c r="VNT22" s="209"/>
      <c r="VNU22" s="209"/>
      <c r="VNV22" s="209"/>
      <c r="VNW22" s="209"/>
      <c r="VNX22" s="209"/>
      <c r="VNY22" s="209"/>
      <c r="VNZ22" s="209"/>
      <c r="VOA22" s="209"/>
      <c r="VOB22" s="209"/>
      <c r="VOC22" s="209"/>
      <c r="VOD22" s="209"/>
      <c r="VOE22" s="209"/>
      <c r="VOF22" s="209"/>
      <c r="VOG22" s="209"/>
      <c r="VOH22" s="209"/>
      <c r="VOI22" s="209"/>
      <c r="VOJ22" s="209"/>
      <c r="VOK22" s="209"/>
      <c r="VOL22" s="209"/>
      <c r="VOM22" s="209"/>
      <c r="VON22" s="209"/>
      <c r="VOO22" s="209"/>
      <c r="VOP22" s="209"/>
      <c r="VOQ22" s="209"/>
      <c r="VOR22" s="209"/>
      <c r="VOS22" s="209"/>
      <c r="VOT22" s="209"/>
      <c r="VOU22" s="209"/>
      <c r="VOV22" s="209"/>
      <c r="VOW22" s="209"/>
      <c r="VOX22" s="209"/>
      <c r="VOY22" s="209"/>
      <c r="VOZ22" s="209"/>
      <c r="VPA22" s="209"/>
      <c r="VPB22" s="209"/>
      <c r="VPC22" s="209"/>
      <c r="VPD22" s="209"/>
      <c r="VPE22" s="209"/>
      <c r="VPF22" s="209"/>
      <c r="VPG22" s="209"/>
      <c r="VPH22" s="209"/>
      <c r="VPI22" s="209"/>
      <c r="VPJ22" s="209"/>
      <c r="VPK22" s="209"/>
      <c r="VPL22" s="209"/>
      <c r="VPM22" s="209"/>
      <c r="VPN22" s="209"/>
      <c r="VPO22" s="209"/>
      <c r="VPP22" s="209"/>
      <c r="VPQ22" s="209"/>
      <c r="VPR22" s="209"/>
      <c r="VPS22" s="209"/>
      <c r="VPT22" s="209"/>
      <c r="VPU22" s="209"/>
      <c r="VPV22" s="209"/>
      <c r="VPW22" s="209"/>
      <c r="VPX22" s="209"/>
      <c r="VPY22" s="209"/>
      <c r="VPZ22" s="209"/>
      <c r="VQA22" s="209"/>
      <c r="VQB22" s="209"/>
      <c r="VQC22" s="209"/>
      <c r="VQD22" s="209"/>
      <c r="VQE22" s="209"/>
      <c r="VQF22" s="209"/>
      <c r="VQG22" s="209"/>
      <c r="VQH22" s="209"/>
      <c r="VQI22" s="209"/>
      <c r="VQJ22" s="209"/>
      <c r="VQK22" s="209"/>
      <c r="VQL22" s="209"/>
      <c r="VQM22" s="209"/>
      <c r="VQN22" s="209"/>
      <c r="VQO22" s="209"/>
      <c r="VQP22" s="209"/>
      <c r="VQQ22" s="209"/>
      <c r="VQR22" s="209"/>
      <c r="VQS22" s="209"/>
      <c r="VQT22" s="209"/>
      <c r="VQU22" s="209"/>
      <c r="VQV22" s="209"/>
      <c r="VQW22" s="209"/>
      <c r="VQX22" s="209"/>
      <c r="VQY22" s="209"/>
      <c r="VQZ22" s="209"/>
      <c r="VRA22" s="209"/>
      <c r="VRB22" s="209"/>
      <c r="VRC22" s="209"/>
      <c r="VRD22" s="209"/>
      <c r="VRE22" s="209"/>
      <c r="VRF22" s="209"/>
      <c r="VRG22" s="209"/>
      <c r="VRH22" s="209"/>
      <c r="VRI22" s="209"/>
      <c r="VRJ22" s="209"/>
      <c r="VRK22" s="209"/>
      <c r="VRL22" s="209"/>
      <c r="VRM22" s="209"/>
      <c r="VRN22" s="209"/>
      <c r="VRO22" s="209"/>
      <c r="VRP22" s="209"/>
      <c r="VRQ22" s="209"/>
      <c r="VRR22" s="209"/>
      <c r="VRS22" s="209"/>
      <c r="VRT22" s="209"/>
      <c r="VRU22" s="209"/>
      <c r="VRV22" s="209"/>
      <c r="VRW22" s="209"/>
      <c r="VRX22" s="209"/>
      <c r="VRY22" s="209"/>
      <c r="VRZ22" s="209"/>
      <c r="VSA22" s="209"/>
      <c r="VSB22" s="209"/>
      <c r="VSC22" s="209"/>
      <c r="VSD22" s="209"/>
      <c r="VSE22" s="209"/>
      <c r="VSF22" s="209"/>
      <c r="VSG22" s="209"/>
      <c r="VSH22" s="209"/>
      <c r="VSI22" s="209"/>
      <c r="VSJ22" s="209"/>
      <c r="VSK22" s="209"/>
      <c r="VSL22" s="209"/>
      <c r="VSM22" s="209"/>
      <c r="VSN22" s="209"/>
      <c r="VSO22" s="209"/>
      <c r="VSP22" s="209"/>
      <c r="VSQ22" s="209"/>
      <c r="VSR22" s="209"/>
      <c r="VSS22" s="209"/>
      <c r="VST22" s="209"/>
      <c r="VSU22" s="209"/>
      <c r="VSV22" s="209"/>
      <c r="VSW22" s="209"/>
      <c r="VSX22" s="209"/>
      <c r="VSY22" s="209"/>
      <c r="VSZ22" s="209"/>
      <c r="VTA22" s="209"/>
      <c r="VTB22" s="209"/>
      <c r="VTC22" s="209"/>
      <c r="VTD22" s="209"/>
      <c r="VTE22" s="209"/>
      <c r="VTF22" s="209"/>
      <c r="VTG22" s="209"/>
      <c r="VTH22" s="209"/>
      <c r="VTI22" s="209"/>
      <c r="VTJ22" s="209"/>
      <c r="VTK22" s="209"/>
      <c r="VTL22" s="209"/>
      <c r="VTM22" s="209"/>
      <c r="VTN22" s="209"/>
      <c r="VTO22" s="209"/>
      <c r="VTP22" s="209"/>
      <c r="VTQ22" s="209"/>
      <c r="VTR22" s="209"/>
      <c r="VTS22" s="209"/>
      <c r="VTT22" s="209"/>
      <c r="VTU22" s="209"/>
      <c r="VTV22" s="209"/>
      <c r="VTW22" s="209"/>
      <c r="VTX22" s="209"/>
      <c r="VTY22" s="209"/>
      <c r="VTZ22" s="209"/>
      <c r="VUA22" s="209"/>
      <c r="VUB22" s="209"/>
      <c r="VUC22" s="209"/>
      <c r="VUD22" s="209"/>
      <c r="VUE22" s="209"/>
      <c r="VUF22" s="209"/>
      <c r="VUG22" s="209"/>
      <c r="VUH22" s="209"/>
      <c r="VUI22" s="209"/>
      <c r="VUJ22" s="209"/>
      <c r="VUK22" s="209"/>
      <c r="VUL22" s="209"/>
      <c r="VUM22" s="209"/>
      <c r="VUN22" s="209"/>
      <c r="VUO22" s="209"/>
      <c r="VUP22" s="209"/>
      <c r="VUQ22" s="209"/>
      <c r="VUR22" s="209"/>
      <c r="VUS22" s="209"/>
      <c r="VUT22" s="209"/>
      <c r="VUU22" s="209"/>
      <c r="VUV22" s="209"/>
      <c r="VUW22" s="209"/>
      <c r="VUX22" s="209"/>
      <c r="VUY22" s="209"/>
      <c r="VUZ22" s="209"/>
      <c r="VVA22" s="209"/>
      <c r="VVB22" s="209"/>
      <c r="VVC22" s="209"/>
      <c r="VVD22" s="209"/>
      <c r="VVE22" s="209"/>
      <c r="VVF22" s="209"/>
      <c r="VVG22" s="209"/>
      <c r="VVH22" s="209"/>
      <c r="VVI22" s="209"/>
      <c r="VVJ22" s="209"/>
      <c r="VVK22" s="209"/>
      <c r="VVL22" s="209"/>
      <c r="VVM22" s="209"/>
      <c r="VVN22" s="209"/>
      <c r="VVO22" s="209"/>
      <c r="VVP22" s="209"/>
      <c r="VVQ22" s="209"/>
      <c r="VVR22" s="209"/>
      <c r="VVS22" s="209"/>
      <c r="VVT22" s="209"/>
      <c r="VVU22" s="209"/>
      <c r="VVV22" s="209"/>
      <c r="VVW22" s="209"/>
      <c r="VVX22" s="209"/>
      <c r="VVY22" s="209"/>
      <c r="VVZ22" s="209"/>
      <c r="VWA22" s="209"/>
      <c r="VWB22" s="209"/>
      <c r="VWC22" s="209"/>
      <c r="VWD22" s="209"/>
      <c r="VWE22" s="209"/>
      <c r="VWF22" s="209"/>
      <c r="VWG22" s="209"/>
      <c r="VWH22" s="209"/>
      <c r="VWI22" s="209"/>
      <c r="VWJ22" s="209"/>
      <c r="VWK22" s="209"/>
      <c r="VWL22" s="209"/>
      <c r="VWM22" s="209"/>
      <c r="VWN22" s="209"/>
      <c r="VWO22" s="209"/>
      <c r="VWP22" s="209"/>
      <c r="VWQ22" s="209"/>
      <c r="VWR22" s="209"/>
      <c r="VWS22" s="209"/>
      <c r="VWT22" s="209"/>
      <c r="VWU22" s="209"/>
      <c r="VWV22" s="209"/>
      <c r="VWW22" s="209"/>
      <c r="VWX22" s="209"/>
      <c r="VWY22" s="209"/>
      <c r="VWZ22" s="209"/>
      <c r="VXA22" s="209"/>
      <c r="VXB22" s="209"/>
      <c r="VXC22" s="209"/>
      <c r="VXD22" s="209"/>
      <c r="VXE22" s="209"/>
      <c r="VXF22" s="209"/>
      <c r="VXG22" s="209"/>
      <c r="VXH22" s="209"/>
      <c r="VXI22" s="209"/>
      <c r="VXJ22" s="209"/>
      <c r="VXK22" s="209"/>
      <c r="VXL22" s="209"/>
      <c r="VXM22" s="209"/>
      <c r="VXN22" s="209"/>
      <c r="VXO22" s="209"/>
      <c r="VXP22" s="209"/>
      <c r="VXQ22" s="209"/>
      <c r="VXR22" s="209"/>
      <c r="VXS22" s="209"/>
      <c r="VXT22" s="209"/>
      <c r="VXU22" s="209"/>
      <c r="VXV22" s="209"/>
      <c r="VXW22" s="209"/>
      <c r="VXX22" s="209"/>
      <c r="VXY22" s="209"/>
      <c r="VXZ22" s="209"/>
      <c r="VYA22" s="209"/>
      <c r="VYB22" s="209"/>
      <c r="VYC22" s="209"/>
      <c r="VYD22" s="209"/>
      <c r="VYE22" s="209"/>
      <c r="VYF22" s="209"/>
      <c r="VYG22" s="209"/>
      <c r="VYH22" s="209"/>
      <c r="VYI22" s="209"/>
      <c r="VYJ22" s="209"/>
      <c r="VYK22" s="209"/>
      <c r="VYL22" s="209"/>
      <c r="VYM22" s="209"/>
      <c r="VYN22" s="209"/>
      <c r="VYO22" s="209"/>
      <c r="VYP22" s="209"/>
      <c r="VYQ22" s="209"/>
      <c r="VYR22" s="209"/>
      <c r="VYS22" s="209"/>
      <c r="VYT22" s="209"/>
      <c r="VYU22" s="209"/>
      <c r="VYV22" s="209"/>
      <c r="VYW22" s="209"/>
      <c r="VYX22" s="209"/>
      <c r="VYY22" s="209"/>
      <c r="VYZ22" s="209"/>
      <c r="VZA22" s="209"/>
      <c r="VZB22" s="209"/>
      <c r="VZC22" s="209"/>
      <c r="VZD22" s="209"/>
      <c r="VZE22" s="209"/>
      <c r="VZF22" s="209"/>
      <c r="VZG22" s="209"/>
      <c r="VZH22" s="209"/>
      <c r="VZI22" s="209"/>
      <c r="VZJ22" s="209"/>
      <c r="VZK22" s="209"/>
      <c r="VZL22" s="209"/>
      <c r="VZM22" s="209"/>
      <c r="VZN22" s="209"/>
      <c r="VZO22" s="209"/>
      <c r="VZP22" s="209"/>
      <c r="VZQ22" s="209"/>
      <c r="VZR22" s="209"/>
      <c r="VZS22" s="209"/>
      <c r="VZT22" s="209"/>
      <c r="VZU22" s="209"/>
      <c r="VZV22" s="209"/>
      <c r="VZW22" s="209"/>
      <c r="VZX22" s="209"/>
      <c r="VZY22" s="209"/>
      <c r="VZZ22" s="209"/>
      <c r="WAA22" s="209"/>
      <c r="WAB22" s="209"/>
      <c r="WAC22" s="209"/>
      <c r="WAD22" s="209"/>
      <c r="WAE22" s="209"/>
      <c r="WAF22" s="209"/>
      <c r="WAG22" s="209"/>
      <c r="WAH22" s="209"/>
      <c r="WAI22" s="209"/>
      <c r="WAJ22" s="209"/>
      <c r="WAK22" s="209"/>
      <c r="WAL22" s="209"/>
      <c r="WAM22" s="209"/>
      <c r="WAN22" s="209"/>
      <c r="WAO22" s="209"/>
      <c r="WAP22" s="209"/>
      <c r="WAQ22" s="209"/>
      <c r="WAR22" s="209"/>
      <c r="WAS22" s="209"/>
      <c r="WAT22" s="209"/>
      <c r="WAU22" s="209"/>
      <c r="WAV22" s="209"/>
      <c r="WAW22" s="209"/>
      <c r="WAX22" s="209"/>
      <c r="WAY22" s="209"/>
      <c r="WAZ22" s="209"/>
      <c r="WBA22" s="209"/>
      <c r="WBB22" s="209"/>
      <c r="WBC22" s="209"/>
      <c r="WBD22" s="209"/>
      <c r="WBE22" s="209"/>
      <c r="WBF22" s="209"/>
      <c r="WBG22" s="209"/>
      <c r="WBH22" s="209"/>
      <c r="WBI22" s="209"/>
      <c r="WBJ22" s="209"/>
      <c r="WBK22" s="209"/>
      <c r="WBL22" s="209"/>
      <c r="WBM22" s="209"/>
      <c r="WBN22" s="209"/>
      <c r="WBO22" s="209"/>
      <c r="WBP22" s="209"/>
      <c r="WBQ22" s="209"/>
      <c r="WBR22" s="209"/>
      <c r="WBS22" s="209"/>
      <c r="WBT22" s="209"/>
      <c r="WBU22" s="209"/>
      <c r="WBV22" s="209"/>
      <c r="WBW22" s="209"/>
      <c r="WBX22" s="209"/>
      <c r="WBY22" s="209"/>
      <c r="WBZ22" s="209"/>
      <c r="WCA22" s="209"/>
      <c r="WCB22" s="209"/>
      <c r="WCC22" s="209"/>
      <c r="WCD22" s="209"/>
      <c r="WCE22" s="209"/>
      <c r="WCF22" s="209"/>
      <c r="WCG22" s="209"/>
      <c r="WCH22" s="209"/>
      <c r="WCI22" s="209"/>
      <c r="WCJ22" s="209"/>
      <c r="WCK22" s="209"/>
      <c r="WCL22" s="209"/>
      <c r="WCM22" s="209"/>
      <c r="WCN22" s="209"/>
      <c r="WCO22" s="209"/>
      <c r="WCP22" s="209"/>
      <c r="WCQ22" s="209"/>
      <c r="WCR22" s="209"/>
      <c r="WCS22" s="209"/>
      <c r="WCT22" s="209"/>
      <c r="WCU22" s="209"/>
      <c r="WCV22" s="209"/>
      <c r="WCW22" s="209"/>
      <c r="WCX22" s="209"/>
      <c r="WCY22" s="209"/>
      <c r="WCZ22" s="209"/>
      <c r="WDA22" s="209"/>
      <c r="WDB22" s="209"/>
      <c r="WDC22" s="209"/>
      <c r="WDD22" s="209"/>
      <c r="WDE22" s="209"/>
      <c r="WDF22" s="209"/>
      <c r="WDG22" s="209"/>
      <c r="WDH22" s="209"/>
      <c r="WDI22" s="209"/>
      <c r="WDJ22" s="209"/>
      <c r="WDK22" s="209"/>
      <c r="WDL22" s="209"/>
      <c r="WDM22" s="209"/>
      <c r="WDN22" s="209"/>
      <c r="WDO22" s="209"/>
      <c r="WDP22" s="209"/>
      <c r="WDQ22" s="209"/>
      <c r="WDR22" s="209"/>
      <c r="WDS22" s="209"/>
      <c r="WDT22" s="209"/>
      <c r="WDU22" s="209"/>
      <c r="WDV22" s="209"/>
      <c r="WDW22" s="209"/>
      <c r="WDX22" s="209"/>
      <c r="WDY22" s="209"/>
      <c r="WDZ22" s="209"/>
      <c r="WEA22" s="209"/>
      <c r="WEB22" s="209"/>
      <c r="WEC22" s="209"/>
      <c r="WED22" s="209"/>
      <c r="WEE22" s="209"/>
      <c r="WEF22" s="209"/>
      <c r="WEG22" s="209"/>
      <c r="WEH22" s="209"/>
      <c r="WEI22" s="209"/>
      <c r="WEJ22" s="209"/>
      <c r="WEK22" s="209"/>
      <c r="WEL22" s="209"/>
      <c r="WEM22" s="209"/>
      <c r="WEN22" s="209"/>
      <c r="WEO22" s="209"/>
      <c r="WEP22" s="209"/>
      <c r="WEQ22" s="209"/>
      <c r="WER22" s="209"/>
      <c r="WES22" s="209"/>
      <c r="WET22" s="209"/>
      <c r="WEU22" s="209"/>
      <c r="WEV22" s="209"/>
      <c r="WEW22" s="209"/>
      <c r="WEX22" s="209"/>
      <c r="WEY22" s="209"/>
      <c r="WEZ22" s="209"/>
      <c r="WFA22" s="209"/>
      <c r="WFB22" s="209"/>
      <c r="WFC22" s="209"/>
      <c r="WFD22" s="209"/>
      <c r="WFE22" s="209"/>
      <c r="WFF22" s="209"/>
      <c r="WFG22" s="209"/>
      <c r="WFH22" s="209"/>
      <c r="WFI22" s="209"/>
      <c r="WFJ22" s="209"/>
      <c r="WFK22" s="209"/>
      <c r="WFL22" s="209"/>
      <c r="WFM22" s="209"/>
      <c r="WFN22" s="209"/>
      <c r="WFO22" s="209"/>
      <c r="WFP22" s="209"/>
      <c r="WFQ22" s="209"/>
      <c r="WFR22" s="209"/>
      <c r="WFS22" s="209"/>
      <c r="WFT22" s="209"/>
      <c r="WFU22" s="209"/>
      <c r="WFV22" s="209"/>
      <c r="WFW22" s="209"/>
      <c r="WFX22" s="209"/>
      <c r="WFY22" s="209"/>
      <c r="WFZ22" s="209"/>
      <c r="WGA22" s="209"/>
      <c r="WGB22" s="209"/>
      <c r="WGC22" s="209"/>
      <c r="WGD22" s="209"/>
      <c r="WGE22" s="209"/>
      <c r="WGF22" s="209"/>
      <c r="WGG22" s="209"/>
      <c r="WGH22" s="209"/>
      <c r="WGI22" s="209"/>
      <c r="WGJ22" s="209"/>
      <c r="WGK22" s="209"/>
      <c r="WGL22" s="209"/>
      <c r="WGM22" s="209"/>
      <c r="WGN22" s="209"/>
      <c r="WGO22" s="209"/>
      <c r="WGP22" s="209"/>
      <c r="WGQ22" s="209"/>
      <c r="WGR22" s="209"/>
      <c r="WGS22" s="209"/>
      <c r="WGT22" s="209"/>
      <c r="WGU22" s="209"/>
      <c r="WGV22" s="209"/>
      <c r="WGW22" s="209"/>
      <c r="WGX22" s="209"/>
      <c r="WGY22" s="209"/>
      <c r="WGZ22" s="209"/>
      <c r="WHA22" s="209"/>
      <c r="WHB22" s="209"/>
      <c r="WHC22" s="209"/>
      <c r="WHD22" s="209"/>
      <c r="WHE22" s="209"/>
      <c r="WHF22" s="209"/>
      <c r="WHG22" s="209"/>
      <c r="WHH22" s="209"/>
      <c r="WHI22" s="209"/>
      <c r="WHJ22" s="209"/>
      <c r="WHK22" s="209"/>
      <c r="WHL22" s="209"/>
      <c r="WHM22" s="209"/>
      <c r="WHN22" s="209"/>
      <c r="WHO22" s="209"/>
      <c r="WHP22" s="209"/>
      <c r="WHQ22" s="209"/>
      <c r="WHR22" s="209"/>
      <c r="WHS22" s="209"/>
      <c r="WHT22" s="209"/>
      <c r="WHU22" s="209"/>
      <c r="WHV22" s="209"/>
      <c r="WHW22" s="209"/>
      <c r="WHX22" s="209"/>
      <c r="WHY22" s="209"/>
      <c r="WHZ22" s="209"/>
      <c r="WIA22" s="209"/>
      <c r="WIB22" s="209"/>
      <c r="WIC22" s="209"/>
      <c r="WID22" s="209"/>
      <c r="WIE22" s="209"/>
      <c r="WIF22" s="209"/>
      <c r="WIG22" s="209"/>
      <c r="WIH22" s="209"/>
      <c r="WII22" s="209"/>
      <c r="WIJ22" s="209"/>
      <c r="WIK22" s="209"/>
      <c r="WIL22" s="209"/>
      <c r="WIM22" s="209"/>
      <c r="WIN22" s="209"/>
      <c r="WIO22" s="209"/>
      <c r="WIP22" s="209"/>
      <c r="WIQ22" s="209"/>
      <c r="WIR22" s="209"/>
      <c r="WIS22" s="209"/>
      <c r="WIT22" s="209"/>
      <c r="WIU22" s="209"/>
      <c r="WIV22" s="209"/>
      <c r="WIW22" s="209"/>
      <c r="WIX22" s="209"/>
      <c r="WIY22" s="209"/>
      <c r="WIZ22" s="209"/>
      <c r="WJA22" s="209"/>
      <c r="WJB22" s="209"/>
      <c r="WJC22" s="209"/>
      <c r="WJD22" s="209"/>
      <c r="WJE22" s="209"/>
      <c r="WJF22" s="209"/>
      <c r="WJG22" s="209"/>
      <c r="WJH22" s="209"/>
      <c r="WJI22" s="209"/>
      <c r="WJJ22" s="209"/>
      <c r="WJK22" s="209"/>
      <c r="WJL22" s="209"/>
      <c r="WJM22" s="209"/>
      <c r="WJN22" s="209"/>
      <c r="WJO22" s="209"/>
      <c r="WJP22" s="209"/>
      <c r="WJQ22" s="209"/>
      <c r="WJR22" s="209"/>
      <c r="WJS22" s="209"/>
      <c r="WJT22" s="209"/>
      <c r="WJU22" s="209"/>
      <c r="WJV22" s="209"/>
      <c r="WJW22" s="209"/>
      <c r="WJX22" s="209"/>
      <c r="WJY22" s="209"/>
      <c r="WJZ22" s="209"/>
      <c r="WKA22" s="209"/>
      <c r="WKB22" s="209"/>
      <c r="WKC22" s="209"/>
      <c r="WKD22" s="209"/>
      <c r="WKE22" s="209"/>
      <c r="WKF22" s="209"/>
      <c r="WKG22" s="209"/>
      <c r="WKH22" s="209"/>
      <c r="WKI22" s="209"/>
      <c r="WKJ22" s="209"/>
      <c r="WKK22" s="209"/>
      <c r="WKL22" s="209"/>
      <c r="WKM22" s="209"/>
      <c r="WKN22" s="209"/>
      <c r="WKO22" s="209"/>
      <c r="WKP22" s="209"/>
      <c r="WKQ22" s="209"/>
      <c r="WKR22" s="209"/>
      <c r="WKS22" s="209"/>
      <c r="WKT22" s="209"/>
      <c r="WKU22" s="209"/>
      <c r="WKV22" s="209"/>
      <c r="WKW22" s="209"/>
      <c r="WKX22" s="209"/>
      <c r="WKY22" s="209"/>
      <c r="WKZ22" s="209"/>
      <c r="WLA22" s="209"/>
      <c r="WLB22" s="209"/>
      <c r="WLC22" s="209"/>
      <c r="WLD22" s="209"/>
      <c r="WLE22" s="209"/>
      <c r="WLF22" s="209"/>
      <c r="WLG22" s="209"/>
      <c r="WLH22" s="209"/>
      <c r="WLI22" s="209"/>
      <c r="WLJ22" s="209"/>
      <c r="WLK22" s="209"/>
      <c r="WLL22" s="209"/>
      <c r="WLM22" s="209"/>
      <c r="WLN22" s="209"/>
      <c r="WLO22" s="209"/>
      <c r="WLP22" s="209"/>
      <c r="WLQ22" s="209"/>
      <c r="WLR22" s="209"/>
      <c r="WLS22" s="209"/>
      <c r="WLT22" s="209"/>
      <c r="WLU22" s="209"/>
      <c r="WLV22" s="209"/>
      <c r="WLW22" s="209"/>
      <c r="WLX22" s="209"/>
      <c r="WLY22" s="209"/>
      <c r="WLZ22" s="209"/>
      <c r="WMA22" s="209"/>
      <c r="WMB22" s="209"/>
      <c r="WMC22" s="209"/>
      <c r="WMD22" s="209"/>
      <c r="WME22" s="209"/>
      <c r="WMF22" s="209"/>
      <c r="WMG22" s="209"/>
      <c r="WMH22" s="209"/>
      <c r="WMI22" s="209"/>
      <c r="WMJ22" s="209"/>
      <c r="WMK22" s="209"/>
      <c r="WML22" s="209"/>
      <c r="WMM22" s="209"/>
      <c r="WMN22" s="209"/>
      <c r="WMO22" s="209"/>
      <c r="WMP22" s="209"/>
      <c r="WMQ22" s="209"/>
      <c r="WMR22" s="209"/>
      <c r="WMS22" s="209"/>
      <c r="WMT22" s="209"/>
      <c r="WMU22" s="209"/>
      <c r="WMV22" s="209"/>
      <c r="WMW22" s="209"/>
      <c r="WMX22" s="209"/>
      <c r="WMY22" s="209"/>
      <c r="WMZ22" s="209"/>
      <c r="WNA22" s="209"/>
      <c r="WNB22" s="209"/>
      <c r="WNC22" s="209"/>
      <c r="WND22" s="209"/>
      <c r="WNE22" s="209"/>
      <c r="WNF22" s="209"/>
      <c r="WNG22" s="209"/>
      <c r="WNH22" s="209"/>
      <c r="WNI22" s="209"/>
      <c r="WNJ22" s="209"/>
      <c r="WNK22" s="209"/>
      <c r="WNL22" s="209"/>
      <c r="WNM22" s="209"/>
      <c r="WNN22" s="209"/>
      <c r="WNO22" s="209"/>
      <c r="WNP22" s="209"/>
      <c r="WNQ22" s="209"/>
      <c r="WNR22" s="209"/>
      <c r="WNS22" s="209"/>
      <c r="WNT22" s="209"/>
      <c r="WNU22" s="209"/>
      <c r="WNV22" s="209"/>
      <c r="WNW22" s="209"/>
      <c r="WNX22" s="209"/>
      <c r="WNY22" s="209"/>
      <c r="WNZ22" s="209"/>
      <c r="WOA22" s="209"/>
      <c r="WOB22" s="209"/>
      <c r="WOC22" s="209"/>
      <c r="WOD22" s="209"/>
      <c r="WOE22" s="209"/>
      <c r="WOF22" s="209"/>
      <c r="WOG22" s="209"/>
      <c r="WOH22" s="209"/>
      <c r="WOI22" s="209"/>
      <c r="WOJ22" s="209"/>
      <c r="WOK22" s="209"/>
      <c r="WOL22" s="209"/>
      <c r="WOM22" s="209"/>
      <c r="WON22" s="209"/>
      <c r="WOO22" s="209"/>
      <c r="WOP22" s="209"/>
      <c r="WOQ22" s="209"/>
      <c r="WOR22" s="209"/>
      <c r="WOS22" s="209"/>
      <c r="WOT22" s="209"/>
      <c r="WOU22" s="209"/>
      <c r="WOV22" s="209"/>
      <c r="WOW22" s="209"/>
      <c r="WOX22" s="209"/>
      <c r="WOY22" s="209"/>
      <c r="WOZ22" s="209"/>
      <c r="WPA22" s="209"/>
      <c r="WPB22" s="209"/>
      <c r="WPC22" s="209"/>
      <c r="WPD22" s="209"/>
      <c r="WPE22" s="209"/>
      <c r="WPF22" s="209"/>
      <c r="WPG22" s="209"/>
      <c r="WPH22" s="209"/>
      <c r="WPI22" s="209"/>
      <c r="WPJ22" s="209"/>
      <c r="WPK22" s="209"/>
      <c r="WPL22" s="209"/>
      <c r="WPM22" s="209"/>
      <c r="WPN22" s="209"/>
      <c r="WPO22" s="209"/>
      <c r="WPP22" s="209"/>
      <c r="WPQ22" s="209"/>
      <c r="WPR22" s="209"/>
      <c r="WPS22" s="209"/>
      <c r="WPT22" s="209"/>
      <c r="WPU22" s="209"/>
      <c r="WPV22" s="209"/>
      <c r="WPW22" s="209"/>
      <c r="WPX22" s="209"/>
      <c r="WPY22" s="209"/>
      <c r="WPZ22" s="209"/>
      <c r="WQA22" s="209"/>
      <c r="WQB22" s="209"/>
      <c r="WQC22" s="209"/>
      <c r="WQD22" s="209"/>
      <c r="WQE22" s="209"/>
      <c r="WQF22" s="209"/>
      <c r="WQG22" s="209"/>
      <c r="WQH22" s="209"/>
      <c r="WQI22" s="209"/>
      <c r="WQJ22" s="209"/>
      <c r="WQK22" s="209"/>
      <c r="WQL22" s="209"/>
      <c r="WQM22" s="209"/>
      <c r="WQN22" s="209"/>
      <c r="WQO22" s="209"/>
      <c r="WQP22" s="209"/>
      <c r="WQQ22" s="209"/>
      <c r="WQR22" s="209"/>
      <c r="WQS22" s="209"/>
      <c r="WQT22" s="209"/>
      <c r="WQU22" s="209"/>
      <c r="WQV22" s="209"/>
      <c r="WQW22" s="209"/>
      <c r="WQX22" s="209"/>
      <c r="WQY22" s="209"/>
      <c r="WQZ22" s="209"/>
      <c r="WRA22" s="209"/>
      <c r="WRB22" s="209"/>
      <c r="WRC22" s="209"/>
      <c r="WRD22" s="209"/>
      <c r="WRE22" s="209"/>
      <c r="WRF22" s="209"/>
      <c r="WRG22" s="209"/>
      <c r="WRH22" s="209"/>
      <c r="WRI22" s="209"/>
      <c r="WRJ22" s="209"/>
      <c r="WRK22" s="209"/>
      <c r="WRL22" s="209"/>
      <c r="WRM22" s="209"/>
      <c r="WRN22" s="209"/>
      <c r="WRO22" s="209"/>
      <c r="WRP22" s="209"/>
      <c r="WRQ22" s="209"/>
      <c r="WRR22" s="209"/>
      <c r="WRS22" s="209"/>
      <c r="WRT22" s="209"/>
      <c r="WRU22" s="209"/>
      <c r="WRV22" s="209"/>
      <c r="WRW22" s="209"/>
      <c r="WRX22" s="209"/>
      <c r="WRY22" s="209"/>
      <c r="WRZ22" s="209"/>
      <c r="WSA22" s="209"/>
      <c r="WSB22" s="209"/>
      <c r="WSC22" s="209"/>
      <c r="WSD22" s="209"/>
      <c r="WSE22" s="209"/>
      <c r="WSF22" s="209"/>
      <c r="WSG22" s="209"/>
      <c r="WSH22" s="209"/>
      <c r="WSI22" s="209"/>
      <c r="WSJ22" s="209"/>
      <c r="WSK22" s="209"/>
      <c r="WSL22" s="209"/>
      <c r="WSM22" s="209"/>
      <c r="WSN22" s="209"/>
      <c r="WSO22" s="209"/>
      <c r="WSP22" s="209"/>
      <c r="WSQ22" s="209"/>
      <c r="WSR22" s="209"/>
      <c r="WSS22" s="209"/>
      <c r="WST22" s="209"/>
      <c r="WSU22" s="209"/>
      <c r="WSV22" s="209"/>
      <c r="WSW22" s="209"/>
      <c r="WSX22" s="209"/>
      <c r="WSY22" s="209"/>
      <c r="WSZ22" s="209"/>
      <c r="WTA22" s="209"/>
      <c r="WTB22" s="209"/>
      <c r="WTC22" s="209"/>
      <c r="WTD22" s="209"/>
      <c r="WTE22" s="209"/>
      <c r="WTF22" s="209"/>
      <c r="WTG22" s="209"/>
      <c r="WTH22" s="209"/>
      <c r="WTI22" s="209"/>
      <c r="WTJ22" s="209"/>
      <c r="WTK22" s="209"/>
      <c r="WTL22" s="209"/>
      <c r="WTM22" s="209"/>
      <c r="WTN22" s="209"/>
      <c r="WTO22" s="209"/>
      <c r="WTP22" s="209"/>
      <c r="WTQ22" s="209"/>
      <c r="WTR22" s="209"/>
      <c r="WTS22" s="209"/>
      <c r="WTT22" s="209"/>
      <c r="WTU22" s="209"/>
      <c r="WTV22" s="209"/>
      <c r="WTW22" s="209"/>
      <c r="WTX22" s="209"/>
      <c r="WTY22" s="209"/>
      <c r="WTZ22" s="209"/>
      <c r="WUA22" s="209"/>
      <c r="WUB22" s="209"/>
      <c r="WUC22" s="209"/>
      <c r="WUD22" s="209"/>
      <c r="WUE22" s="209"/>
      <c r="WUF22" s="209"/>
      <c r="WUG22" s="209"/>
      <c r="WUH22" s="209"/>
      <c r="WUI22" s="209"/>
      <c r="WUJ22" s="209"/>
      <c r="WUK22" s="209"/>
      <c r="WUL22" s="209"/>
      <c r="WUM22" s="209"/>
      <c r="WUN22" s="209"/>
      <c r="WUO22" s="209"/>
      <c r="WUP22" s="209"/>
      <c r="WUQ22" s="209"/>
      <c r="WUR22" s="209"/>
      <c r="WUS22" s="209"/>
      <c r="WUT22" s="209"/>
      <c r="WUU22" s="209"/>
      <c r="WUV22" s="209"/>
      <c r="WUW22" s="209"/>
      <c r="WUX22" s="209"/>
      <c r="WUY22" s="209"/>
      <c r="WUZ22" s="209"/>
      <c r="WVA22" s="209"/>
      <c r="WVB22" s="209"/>
      <c r="WVC22" s="209"/>
      <c r="WVD22" s="209"/>
      <c r="WVE22" s="209"/>
      <c r="WVF22" s="209"/>
      <c r="WVG22" s="209"/>
      <c r="WVH22" s="209"/>
      <c r="WVI22" s="209"/>
      <c r="WVJ22" s="209"/>
      <c r="WVK22" s="209"/>
      <c r="WVL22" s="209"/>
      <c r="WVM22" s="209"/>
      <c r="WVN22" s="209"/>
      <c r="WVO22" s="209"/>
      <c r="WVP22" s="209"/>
      <c r="WVQ22" s="209"/>
      <c r="WVR22" s="209"/>
      <c r="WVS22" s="209"/>
      <c r="WVT22" s="209"/>
      <c r="WVU22" s="209"/>
      <c r="WVV22" s="209"/>
      <c r="WVW22" s="209"/>
      <c r="WVX22" s="209"/>
      <c r="WVY22" s="209"/>
      <c r="WVZ22" s="209"/>
      <c r="WWA22" s="209"/>
      <c r="WWB22" s="209"/>
      <c r="WWC22" s="209"/>
      <c r="WWD22" s="209"/>
      <c r="WWE22" s="209"/>
      <c r="WWF22" s="209"/>
      <c r="WWG22" s="209"/>
      <c r="WWH22" s="209"/>
      <c r="WWI22" s="209"/>
      <c r="WWJ22" s="209"/>
      <c r="WWK22" s="209"/>
      <c r="WWL22" s="209"/>
      <c r="WWM22" s="209"/>
      <c r="WWN22" s="209"/>
      <c r="WWO22" s="209"/>
      <c r="WWP22" s="209"/>
      <c r="WWQ22" s="209"/>
      <c r="WWR22" s="209"/>
      <c r="WWS22" s="209"/>
      <c r="WWT22" s="209"/>
      <c r="WWU22" s="209"/>
      <c r="WWV22" s="209"/>
      <c r="WWW22" s="209"/>
      <c r="WWX22" s="209"/>
      <c r="WWY22" s="209"/>
      <c r="WWZ22" s="209"/>
      <c r="WXA22" s="209"/>
      <c r="WXB22" s="209"/>
      <c r="WXC22" s="209"/>
      <c r="WXD22" s="209"/>
      <c r="WXE22" s="209"/>
      <c r="WXF22" s="209"/>
      <c r="WXG22" s="209"/>
      <c r="WXH22" s="209"/>
      <c r="WXI22" s="209"/>
      <c r="WXJ22" s="209"/>
      <c r="WXK22" s="209"/>
      <c r="WXL22" s="209"/>
      <c r="WXM22" s="209"/>
      <c r="WXN22" s="209"/>
      <c r="WXO22" s="209"/>
      <c r="WXP22" s="209"/>
      <c r="WXQ22" s="209"/>
      <c r="WXR22" s="209"/>
      <c r="WXS22" s="209"/>
      <c r="WXT22" s="209"/>
      <c r="WXU22" s="209"/>
      <c r="WXV22" s="209"/>
      <c r="WXW22" s="209"/>
      <c r="WXX22" s="209"/>
      <c r="WXY22" s="209"/>
      <c r="WXZ22" s="209"/>
      <c r="WYA22" s="209"/>
      <c r="WYB22" s="209"/>
      <c r="WYC22" s="209"/>
      <c r="WYD22" s="209"/>
      <c r="WYE22" s="209"/>
      <c r="WYF22" s="209"/>
      <c r="WYG22" s="209"/>
      <c r="WYH22" s="209"/>
      <c r="WYI22" s="209"/>
      <c r="WYJ22" s="209"/>
      <c r="WYK22" s="209"/>
      <c r="WYL22" s="209"/>
      <c r="WYM22" s="209"/>
      <c r="WYN22" s="209"/>
      <c r="WYO22" s="209"/>
      <c r="WYP22" s="209"/>
      <c r="WYQ22" s="209"/>
      <c r="WYR22" s="209"/>
      <c r="WYS22" s="209"/>
      <c r="WYT22" s="209"/>
      <c r="WYU22" s="209"/>
      <c r="WYV22" s="209"/>
      <c r="WYW22" s="209"/>
      <c r="WYX22" s="209"/>
      <c r="WYY22" s="209"/>
      <c r="WYZ22" s="209"/>
      <c r="WZA22" s="209"/>
      <c r="WZB22" s="209"/>
      <c r="WZC22" s="209"/>
      <c r="WZD22" s="209"/>
      <c r="WZE22" s="209"/>
      <c r="WZF22" s="209"/>
      <c r="WZG22" s="209"/>
      <c r="WZH22" s="209"/>
      <c r="WZI22" s="209"/>
      <c r="WZJ22" s="209"/>
      <c r="WZK22" s="209"/>
      <c r="WZL22" s="209"/>
      <c r="WZM22" s="209"/>
      <c r="WZN22" s="209"/>
      <c r="WZO22" s="209"/>
      <c r="WZP22" s="209"/>
      <c r="WZQ22" s="209"/>
      <c r="WZR22" s="209"/>
      <c r="WZS22" s="209"/>
      <c r="WZT22" s="209"/>
      <c r="WZU22" s="209"/>
      <c r="WZV22" s="209"/>
      <c r="WZW22" s="209"/>
      <c r="WZX22" s="209"/>
      <c r="WZY22" s="209"/>
      <c r="WZZ22" s="209"/>
      <c r="XAA22" s="209"/>
      <c r="XAB22" s="209"/>
      <c r="XAC22" s="209"/>
      <c r="XAD22" s="209"/>
      <c r="XAE22" s="209"/>
      <c r="XAF22" s="209"/>
      <c r="XAG22" s="209"/>
      <c r="XAH22" s="209"/>
      <c r="XAI22" s="209"/>
      <c r="XAJ22" s="209"/>
      <c r="XAK22" s="209"/>
      <c r="XAL22" s="209"/>
      <c r="XAM22" s="209"/>
      <c r="XAN22" s="209"/>
      <c r="XAO22" s="209"/>
      <c r="XAP22" s="209"/>
      <c r="XAQ22" s="209"/>
      <c r="XAR22" s="209"/>
      <c r="XAS22" s="209"/>
      <c r="XAT22" s="209"/>
      <c r="XAU22" s="209"/>
      <c r="XAV22" s="209"/>
      <c r="XAW22" s="209"/>
      <c r="XAX22" s="209"/>
      <c r="XAY22" s="209"/>
      <c r="XAZ22" s="209"/>
      <c r="XBA22" s="209"/>
      <c r="XBB22" s="209"/>
      <c r="XBC22" s="209"/>
      <c r="XBD22" s="209"/>
      <c r="XBE22" s="209"/>
      <c r="XBF22" s="209"/>
      <c r="XBG22" s="209"/>
      <c r="XBH22" s="209"/>
      <c r="XBI22" s="209"/>
      <c r="XBJ22" s="209"/>
      <c r="XBK22" s="209"/>
      <c r="XBL22" s="209"/>
      <c r="XBM22" s="209"/>
      <c r="XBN22" s="209"/>
      <c r="XBO22" s="209"/>
      <c r="XBP22" s="209"/>
      <c r="XBQ22" s="209"/>
      <c r="XBR22" s="209"/>
      <c r="XBS22" s="209"/>
      <c r="XBT22" s="209"/>
      <c r="XBU22" s="209"/>
      <c r="XBV22" s="209"/>
      <c r="XBW22" s="209"/>
      <c r="XBX22" s="209"/>
      <c r="XBY22" s="209"/>
      <c r="XBZ22" s="209"/>
      <c r="XCA22" s="209"/>
      <c r="XCB22" s="209"/>
      <c r="XCC22" s="209"/>
      <c r="XCD22" s="209"/>
      <c r="XCE22" s="209"/>
      <c r="XCF22" s="209"/>
      <c r="XCG22" s="209"/>
      <c r="XCH22" s="209"/>
      <c r="XCI22" s="209"/>
      <c r="XCJ22" s="209"/>
      <c r="XCK22" s="209"/>
      <c r="XCL22" s="209"/>
      <c r="XCM22" s="209"/>
      <c r="XCN22" s="209"/>
      <c r="XCO22" s="209"/>
      <c r="XCP22" s="209"/>
      <c r="XCQ22" s="209"/>
      <c r="XCR22" s="209"/>
      <c r="XCS22" s="209"/>
      <c r="XCT22" s="209"/>
      <c r="XCU22" s="209"/>
      <c r="XCV22" s="209"/>
      <c r="XCW22" s="209"/>
      <c r="XCX22" s="209"/>
      <c r="XCY22" s="209"/>
      <c r="XCZ22" s="209"/>
      <c r="XDA22" s="209"/>
      <c r="XDB22" s="209"/>
      <c r="XDC22" s="209"/>
      <c r="XDD22" s="209"/>
      <c r="XDE22" s="209"/>
      <c r="XDF22" s="209"/>
      <c r="XDG22" s="209"/>
      <c r="XDH22" s="209"/>
      <c r="XDI22" s="209"/>
      <c r="XDJ22" s="209"/>
      <c r="XDK22" s="209"/>
      <c r="XDL22" s="209"/>
      <c r="XDM22" s="209"/>
      <c r="XDN22" s="209"/>
      <c r="XDO22" s="209"/>
      <c r="XDP22" s="209"/>
      <c r="XDQ22" s="209"/>
      <c r="XDR22" s="209"/>
      <c r="XDS22" s="209"/>
      <c r="XDT22" s="209"/>
      <c r="XDU22" s="209"/>
      <c r="XDV22" s="209"/>
      <c r="XDW22" s="209"/>
      <c r="XDX22" s="209"/>
      <c r="XDY22" s="209"/>
      <c r="XDZ22" s="209"/>
      <c r="XEA22" s="209"/>
      <c r="XEB22" s="209"/>
      <c r="XEC22" s="209"/>
      <c r="XED22" s="209"/>
      <c r="XEE22" s="209"/>
      <c r="XEF22" s="209"/>
      <c r="XEG22" s="209"/>
      <c r="XEH22" s="209"/>
      <c r="XEI22" s="209"/>
      <c r="XEJ22" s="209"/>
      <c r="XEK22" s="209"/>
      <c r="XEL22" s="209"/>
      <c r="XEM22" s="209"/>
      <c r="XEN22" s="209"/>
      <c r="XEO22" s="209"/>
      <c r="XEP22" s="209"/>
      <c r="XEQ22" s="209"/>
      <c r="XER22" s="209"/>
      <c r="XES22" s="209"/>
      <c r="XET22" s="209"/>
      <c r="XEU22" s="209"/>
      <c r="XEV22" s="209"/>
      <c r="XEW22" s="209"/>
      <c r="XEX22" s="209"/>
      <c r="XEY22" s="209"/>
      <c r="XEZ22" s="209"/>
      <c r="XFA22" s="209"/>
      <c r="XFB22" s="209"/>
      <c r="XFC22" s="202"/>
      <c r="XFD22" s="202"/>
    </row>
    <row r="23" customFormat="1" ht="36" customHeight="1" spans="1:16384">
      <c r="A23" s="171" t="s">
        <v>1786</v>
      </c>
      <c r="B23" s="577"/>
      <c r="C23" s="575"/>
      <c r="D23" s="575"/>
      <c r="E23" s="567" t="str">
        <f t="shared" si="3"/>
        <v/>
      </c>
      <c r="F23" s="234" t="str">
        <f t="shared" si="0"/>
        <v/>
      </c>
      <c r="G23" s="201" t="str">
        <f t="shared" si="4"/>
        <v>否</v>
      </c>
      <c r="H23" s="559"/>
      <c r="I23" s="209"/>
      <c r="J23" s="209"/>
      <c r="K23" s="209"/>
      <c r="L23" s="209"/>
      <c r="M23" s="209"/>
      <c r="N23" s="209"/>
      <c r="O23" s="209"/>
      <c r="P23" s="209"/>
      <c r="Q23" s="209"/>
      <c r="R23" s="209"/>
      <c r="S23" s="209"/>
      <c r="T23" s="209"/>
      <c r="U23" s="209"/>
      <c r="V23" s="209"/>
      <c r="W23" s="209"/>
      <c r="X23" s="209"/>
      <c r="Y23" s="209"/>
      <c r="Z23" s="209"/>
      <c r="AA23" s="209"/>
      <c r="AB23" s="209"/>
      <c r="AC23" s="209"/>
      <c r="AD23" s="209"/>
      <c r="AE23" s="209"/>
      <c r="AF23" s="209"/>
      <c r="AG23" s="209"/>
      <c r="AH23" s="209"/>
      <c r="AI23" s="209"/>
      <c r="AJ23" s="209"/>
      <c r="AK23" s="209"/>
      <c r="AL23" s="209"/>
      <c r="AM23" s="209"/>
      <c r="AN23" s="209"/>
      <c r="AO23" s="209"/>
      <c r="AP23" s="209"/>
      <c r="AQ23" s="209"/>
      <c r="AR23" s="209"/>
      <c r="AS23" s="209"/>
      <c r="AT23" s="209"/>
      <c r="AU23" s="209"/>
      <c r="AV23" s="209"/>
      <c r="AW23" s="209"/>
      <c r="AX23" s="209"/>
      <c r="AY23" s="209"/>
      <c r="AZ23" s="209"/>
      <c r="BA23" s="209"/>
      <c r="BB23" s="209"/>
      <c r="BC23" s="209"/>
      <c r="BD23" s="209"/>
      <c r="BE23" s="209"/>
      <c r="BF23" s="209"/>
      <c r="BG23" s="209"/>
      <c r="BH23" s="209"/>
      <c r="BI23" s="209"/>
      <c r="BJ23" s="209"/>
      <c r="BK23" s="209"/>
      <c r="BL23" s="209"/>
      <c r="BM23" s="209"/>
      <c r="BN23" s="209"/>
      <c r="BO23" s="209"/>
      <c r="BP23" s="209"/>
      <c r="BQ23" s="209"/>
      <c r="BR23" s="209"/>
      <c r="BS23" s="209"/>
      <c r="BT23" s="209"/>
      <c r="BU23" s="209"/>
      <c r="BV23" s="209"/>
      <c r="BW23" s="209"/>
      <c r="BX23" s="209"/>
      <c r="BY23" s="209"/>
      <c r="BZ23" s="209"/>
      <c r="CA23" s="209"/>
      <c r="CB23" s="209"/>
      <c r="CC23" s="209"/>
      <c r="CD23" s="209"/>
      <c r="CE23" s="209"/>
      <c r="CF23" s="209"/>
      <c r="CG23" s="209"/>
      <c r="CH23" s="209"/>
      <c r="CI23" s="209"/>
      <c r="CJ23" s="209"/>
      <c r="CK23" s="209"/>
      <c r="CL23" s="209"/>
      <c r="CM23" s="209"/>
      <c r="CN23" s="209"/>
      <c r="CO23" s="209"/>
      <c r="CP23" s="209"/>
      <c r="CQ23" s="209"/>
      <c r="CR23" s="209"/>
      <c r="CS23" s="209"/>
      <c r="CT23" s="209"/>
      <c r="CU23" s="209"/>
      <c r="CV23" s="209"/>
      <c r="CW23" s="209"/>
      <c r="CX23" s="209"/>
      <c r="CY23" s="209"/>
      <c r="CZ23" s="209"/>
      <c r="DA23" s="209"/>
      <c r="DB23" s="209"/>
      <c r="DC23" s="209"/>
      <c r="DD23" s="209"/>
      <c r="DE23" s="209"/>
      <c r="DF23" s="209"/>
      <c r="DG23" s="209"/>
      <c r="DH23" s="209"/>
      <c r="DI23" s="209"/>
      <c r="DJ23" s="209"/>
      <c r="DK23" s="209"/>
      <c r="DL23" s="209"/>
      <c r="DM23" s="209"/>
      <c r="DN23" s="209"/>
      <c r="DO23" s="209"/>
      <c r="DP23" s="209"/>
      <c r="DQ23" s="209"/>
      <c r="DR23" s="209"/>
      <c r="DS23" s="209"/>
      <c r="DT23" s="209"/>
      <c r="DU23" s="209"/>
      <c r="DV23" s="209"/>
      <c r="DW23" s="209"/>
      <c r="DX23" s="209"/>
      <c r="DY23" s="209"/>
      <c r="DZ23" s="209"/>
      <c r="EA23" s="209"/>
      <c r="EB23" s="209"/>
      <c r="EC23" s="209"/>
      <c r="ED23" s="209"/>
      <c r="EE23" s="209"/>
      <c r="EF23" s="209"/>
      <c r="EG23" s="209"/>
      <c r="EH23" s="209"/>
      <c r="EI23" s="209"/>
      <c r="EJ23" s="209"/>
      <c r="EK23" s="209"/>
      <c r="EL23" s="209"/>
      <c r="EM23" s="209"/>
      <c r="EN23" s="209"/>
      <c r="EO23" s="209"/>
      <c r="EP23" s="209"/>
      <c r="EQ23" s="209"/>
      <c r="ER23" s="209"/>
      <c r="ES23" s="209"/>
      <c r="ET23" s="209"/>
      <c r="EU23" s="209"/>
      <c r="EV23" s="209"/>
      <c r="EW23" s="209"/>
      <c r="EX23" s="209"/>
      <c r="EY23" s="209"/>
      <c r="EZ23" s="209"/>
      <c r="FA23" s="209"/>
      <c r="FB23" s="209"/>
      <c r="FC23" s="209"/>
      <c r="FD23" s="209"/>
      <c r="FE23" s="209"/>
      <c r="FF23" s="209"/>
      <c r="FG23" s="209"/>
      <c r="FH23" s="209"/>
      <c r="FI23" s="209"/>
      <c r="FJ23" s="209"/>
      <c r="FK23" s="209"/>
      <c r="FL23" s="209"/>
      <c r="FM23" s="209"/>
      <c r="FN23" s="209"/>
      <c r="FO23" s="209"/>
      <c r="FP23" s="209"/>
      <c r="FQ23" s="209"/>
      <c r="FR23" s="209"/>
      <c r="FS23" s="209"/>
      <c r="FT23" s="209"/>
      <c r="FU23" s="209"/>
      <c r="FV23" s="209"/>
      <c r="FW23" s="209"/>
      <c r="FX23" s="209"/>
      <c r="FY23" s="209"/>
      <c r="FZ23" s="209"/>
      <c r="GA23" s="209"/>
      <c r="GB23" s="209"/>
      <c r="GC23" s="209"/>
      <c r="GD23" s="209"/>
      <c r="GE23" s="209"/>
      <c r="GF23" s="209"/>
      <c r="GG23" s="209"/>
      <c r="GH23" s="209"/>
      <c r="GI23" s="209"/>
      <c r="GJ23" s="209"/>
      <c r="GK23" s="209"/>
      <c r="GL23" s="209"/>
      <c r="GM23" s="209"/>
      <c r="GN23" s="209"/>
      <c r="GO23" s="209"/>
      <c r="GP23" s="209"/>
      <c r="GQ23" s="209"/>
      <c r="GR23" s="209"/>
      <c r="GS23" s="209"/>
      <c r="GT23" s="209"/>
      <c r="GU23" s="209"/>
      <c r="GV23" s="209"/>
      <c r="GW23" s="209"/>
      <c r="GX23" s="209"/>
      <c r="GY23" s="209"/>
      <c r="GZ23" s="209"/>
      <c r="HA23" s="209"/>
      <c r="HB23" s="209"/>
      <c r="HC23" s="209"/>
      <c r="HD23" s="209"/>
      <c r="HE23" s="209"/>
      <c r="HF23" s="209"/>
      <c r="HG23" s="209"/>
      <c r="HH23" s="209"/>
      <c r="HI23" s="209"/>
      <c r="HJ23" s="209"/>
      <c r="HK23" s="209"/>
      <c r="HL23" s="209"/>
      <c r="HM23" s="209"/>
      <c r="HN23" s="209"/>
      <c r="HO23" s="209"/>
      <c r="HP23" s="209"/>
      <c r="HQ23" s="209"/>
      <c r="HR23" s="209"/>
      <c r="HS23" s="209"/>
      <c r="HT23" s="209"/>
      <c r="HU23" s="209"/>
      <c r="HV23" s="209"/>
      <c r="HW23" s="209"/>
      <c r="HX23" s="209"/>
      <c r="HY23" s="209"/>
      <c r="HZ23" s="209"/>
      <c r="IA23" s="209"/>
      <c r="IB23" s="209"/>
      <c r="IC23" s="209"/>
      <c r="ID23" s="209"/>
      <c r="IE23" s="209"/>
      <c r="IF23" s="209"/>
      <c r="IG23" s="209"/>
      <c r="IH23" s="209"/>
      <c r="II23" s="209"/>
      <c r="IJ23" s="209"/>
      <c r="IK23" s="209"/>
      <c r="IL23" s="209"/>
      <c r="IM23" s="209"/>
      <c r="IN23" s="209"/>
      <c r="IO23" s="209"/>
      <c r="IP23" s="209"/>
      <c r="IQ23" s="209"/>
      <c r="IR23" s="209"/>
      <c r="IS23" s="209"/>
      <c r="IT23" s="209"/>
      <c r="IU23" s="209"/>
      <c r="IV23" s="209"/>
      <c r="IW23" s="209"/>
      <c r="IX23" s="209"/>
      <c r="IY23" s="209"/>
      <c r="IZ23" s="209"/>
      <c r="JA23" s="209"/>
      <c r="JB23" s="209"/>
      <c r="JC23" s="209"/>
      <c r="JD23" s="209"/>
      <c r="JE23" s="209"/>
      <c r="JF23" s="209"/>
      <c r="JG23" s="209"/>
      <c r="JH23" s="209"/>
      <c r="JI23" s="209"/>
      <c r="JJ23" s="209"/>
      <c r="JK23" s="209"/>
      <c r="JL23" s="209"/>
      <c r="JM23" s="209"/>
      <c r="JN23" s="209"/>
      <c r="JO23" s="209"/>
      <c r="JP23" s="209"/>
      <c r="JQ23" s="209"/>
      <c r="JR23" s="209"/>
      <c r="JS23" s="209"/>
      <c r="JT23" s="209"/>
      <c r="JU23" s="209"/>
      <c r="JV23" s="209"/>
      <c r="JW23" s="209"/>
      <c r="JX23" s="209"/>
      <c r="JY23" s="209"/>
      <c r="JZ23" s="209"/>
      <c r="KA23" s="209"/>
      <c r="KB23" s="209"/>
      <c r="KC23" s="209"/>
      <c r="KD23" s="209"/>
      <c r="KE23" s="209"/>
      <c r="KF23" s="209"/>
      <c r="KG23" s="209"/>
      <c r="KH23" s="209"/>
      <c r="KI23" s="209"/>
      <c r="KJ23" s="209"/>
      <c r="KK23" s="209"/>
      <c r="KL23" s="209"/>
      <c r="KM23" s="209"/>
      <c r="KN23" s="209"/>
      <c r="KO23" s="209"/>
      <c r="KP23" s="209"/>
      <c r="KQ23" s="209"/>
      <c r="KR23" s="209"/>
      <c r="KS23" s="209"/>
      <c r="KT23" s="209"/>
      <c r="KU23" s="209"/>
      <c r="KV23" s="209"/>
      <c r="KW23" s="209"/>
      <c r="KX23" s="209"/>
      <c r="KY23" s="209"/>
      <c r="KZ23" s="209"/>
      <c r="LA23" s="209"/>
      <c r="LB23" s="209"/>
      <c r="LC23" s="209"/>
      <c r="LD23" s="209"/>
      <c r="LE23" s="209"/>
      <c r="LF23" s="209"/>
      <c r="LG23" s="209"/>
      <c r="LH23" s="209"/>
      <c r="LI23" s="209"/>
      <c r="LJ23" s="209"/>
      <c r="LK23" s="209"/>
      <c r="LL23" s="209"/>
      <c r="LM23" s="209"/>
      <c r="LN23" s="209"/>
      <c r="LO23" s="209"/>
      <c r="LP23" s="209"/>
      <c r="LQ23" s="209"/>
      <c r="LR23" s="209"/>
      <c r="LS23" s="209"/>
      <c r="LT23" s="209"/>
      <c r="LU23" s="209"/>
      <c r="LV23" s="209"/>
      <c r="LW23" s="209"/>
      <c r="LX23" s="209"/>
      <c r="LY23" s="209"/>
      <c r="LZ23" s="209"/>
      <c r="MA23" s="209"/>
      <c r="MB23" s="209"/>
      <c r="MC23" s="209"/>
      <c r="MD23" s="209"/>
      <c r="ME23" s="209"/>
      <c r="MF23" s="209"/>
      <c r="MG23" s="209"/>
      <c r="MH23" s="209"/>
      <c r="MI23" s="209"/>
      <c r="MJ23" s="209"/>
      <c r="MK23" s="209"/>
      <c r="ML23" s="209"/>
      <c r="MM23" s="209"/>
      <c r="MN23" s="209"/>
      <c r="MO23" s="209"/>
      <c r="MP23" s="209"/>
      <c r="MQ23" s="209"/>
      <c r="MR23" s="209"/>
      <c r="MS23" s="209"/>
      <c r="MT23" s="209"/>
      <c r="MU23" s="209"/>
      <c r="MV23" s="209"/>
      <c r="MW23" s="209"/>
      <c r="MX23" s="209"/>
      <c r="MY23" s="209"/>
      <c r="MZ23" s="209"/>
      <c r="NA23" s="209"/>
      <c r="NB23" s="209"/>
      <c r="NC23" s="209"/>
      <c r="ND23" s="209"/>
      <c r="NE23" s="209"/>
      <c r="NF23" s="209"/>
      <c r="NG23" s="209"/>
      <c r="NH23" s="209"/>
      <c r="NI23" s="209"/>
      <c r="NJ23" s="209"/>
      <c r="NK23" s="209"/>
      <c r="NL23" s="209"/>
      <c r="NM23" s="209"/>
      <c r="NN23" s="209"/>
      <c r="NO23" s="209"/>
      <c r="NP23" s="209"/>
      <c r="NQ23" s="209"/>
      <c r="NR23" s="209"/>
      <c r="NS23" s="209"/>
      <c r="NT23" s="209"/>
      <c r="NU23" s="209"/>
      <c r="NV23" s="209"/>
      <c r="NW23" s="209"/>
      <c r="NX23" s="209"/>
      <c r="NY23" s="209"/>
      <c r="NZ23" s="209"/>
      <c r="OA23" s="209"/>
      <c r="OB23" s="209"/>
      <c r="OC23" s="209"/>
      <c r="OD23" s="209"/>
      <c r="OE23" s="209"/>
      <c r="OF23" s="209"/>
      <c r="OG23" s="209"/>
      <c r="OH23" s="209"/>
      <c r="OI23" s="209"/>
      <c r="OJ23" s="209"/>
      <c r="OK23" s="209"/>
      <c r="OL23" s="209"/>
      <c r="OM23" s="209"/>
      <c r="ON23" s="209"/>
      <c r="OO23" s="209"/>
      <c r="OP23" s="209"/>
      <c r="OQ23" s="209"/>
      <c r="OR23" s="209"/>
      <c r="OS23" s="209"/>
      <c r="OT23" s="209"/>
      <c r="OU23" s="209"/>
      <c r="OV23" s="209"/>
      <c r="OW23" s="209"/>
      <c r="OX23" s="209"/>
      <c r="OY23" s="209"/>
      <c r="OZ23" s="209"/>
      <c r="PA23" s="209"/>
      <c r="PB23" s="209"/>
      <c r="PC23" s="209"/>
      <c r="PD23" s="209"/>
      <c r="PE23" s="209"/>
      <c r="PF23" s="209"/>
      <c r="PG23" s="209"/>
      <c r="PH23" s="209"/>
      <c r="PI23" s="209"/>
      <c r="PJ23" s="209"/>
      <c r="PK23" s="209"/>
      <c r="PL23" s="209"/>
      <c r="PM23" s="209"/>
      <c r="PN23" s="209"/>
      <c r="PO23" s="209"/>
      <c r="PP23" s="209"/>
      <c r="PQ23" s="209"/>
      <c r="PR23" s="209"/>
      <c r="PS23" s="209"/>
      <c r="PT23" s="209"/>
      <c r="PU23" s="209"/>
      <c r="PV23" s="209"/>
      <c r="PW23" s="209"/>
      <c r="PX23" s="209"/>
      <c r="PY23" s="209"/>
      <c r="PZ23" s="209"/>
      <c r="QA23" s="209"/>
      <c r="QB23" s="209"/>
      <c r="QC23" s="209"/>
      <c r="QD23" s="209"/>
      <c r="QE23" s="209"/>
      <c r="QF23" s="209"/>
      <c r="QG23" s="209"/>
      <c r="QH23" s="209"/>
      <c r="QI23" s="209"/>
      <c r="QJ23" s="209"/>
      <c r="QK23" s="209"/>
      <c r="QL23" s="209"/>
      <c r="QM23" s="209"/>
      <c r="QN23" s="209"/>
      <c r="QO23" s="209"/>
      <c r="QP23" s="209"/>
      <c r="QQ23" s="209"/>
      <c r="QR23" s="209"/>
      <c r="QS23" s="209"/>
      <c r="QT23" s="209"/>
      <c r="QU23" s="209"/>
      <c r="QV23" s="209"/>
      <c r="QW23" s="209"/>
      <c r="QX23" s="209"/>
      <c r="QY23" s="209"/>
      <c r="QZ23" s="209"/>
      <c r="RA23" s="209"/>
      <c r="RB23" s="209"/>
      <c r="RC23" s="209"/>
      <c r="RD23" s="209"/>
      <c r="RE23" s="209"/>
      <c r="RF23" s="209"/>
      <c r="RG23" s="209"/>
      <c r="RH23" s="209"/>
      <c r="RI23" s="209"/>
      <c r="RJ23" s="209"/>
      <c r="RK23" s="209"/>
      <c r="RL23" s="209"/>
      <c r="RM23" s="209"/>
      <c r="RN23" s="209"/>
      <c r="RO23" s="209"/>
      <c r="RP23" s="209"/>
      <c r="RQ23" s="209"/>
      <c r="RR23" s="209"/>
      <c r="RS23" s="209"/>
      <c r="RT23" s="209"/>
      <c r="RU23" s="209"/>
      <c r="RV23" s="209"/>
      <c r="RW23" s="209"/>
      <c r="RX23" s="209"/>
      <c r="RY23" s="209"/>
      <c r="RZ23" s="209"/>
      <c r="SA23" s="209"/>
      <c r="SB23" s="209"/>
      <c r="SC23" s="209"/>
      <c r="SD23" s="209"/>
      <c r="SE23" s="209"/>
      <c r="SF23" s="209"/>
      <c r="SG23" s="209"/>
      <c r="SH23" s="209"/>
      <c r="SI23" s="209"/>
      <c r="SJ23" s="209"/>
      <c r="SK23" s="209"/>
      <c r="SL23" s="209"/>
      <c r="SM23" s="209"/>
      <c r="SN23" s="209"/>
      <c r="SO23" s="209"/>
      <c r="SP23" s="209"/>
      <c r="SQ23" s="209"/>
      <c r="SR23" s="209"/>
      <c r="SS23" s="209"/>
      <c r="ST23" s="209"/>
      <c r="SU23" s="209"/>
      <c r="SV23" s="209"/>
      <c r="SW23" s="209"/>
      <c r="SX23" s="209"/>
      <c r="SY23" s="209"/>
      <c r="SZ23" s="209"/>
      <c r="TA23" s="209"/>
      <c r="TB23" s="209"/>
      <c r="TC23" s="209"/>
      <c r="TD23" s="209"/>
      <c r="TE23" s="209"/>
      <c r="TF23" s="209"/>
      <c r="TG23" s="209"/>
      <c r="TH23" s="209"/>
      <c r="TI23" s="209"/>
      <c r="TJ23" s="209"/>
      <c r="TK23" s="209"/>
      <c r="TL23" s="209"/>
      <c r="TM23" s="209"/>
      <c r="TN23" s="209"/>
      <c r="TO23" s="209"/>
      <c r="TP23" s="209"/>
      <c r="TQ23" s="209"/>
      <c r="TR23" s="209"/>
      <c r="TS23" s="209"/>
      <c r="TT23" s="209"/>
      <c r="TU23" s="209"/>
      <c r="TV23" s="209"/>
      <c r="TW23" s="209"/>
      <c r="TX23" s="209"/>
      <c r="TY23" s="209"/>
      <c r="TZ23" s="209"/>
      <c r="UA23" s="209"/>
      <c r="UB23" s="209"/>
      <c r="UC23" s="209"/>
      <c r="UD23" s="209"/>
      <c r="UE23" s="209"/>
      <c r="UF23" s="209"/>
      <c r="UG23" s="209"/>
      <c r="UH23" s="209"/>
      <c r="UI23" s="209"/>
      <c r="UJ23" s="209"/>
      <c r="UK23" s="209"/>
      <c r="UL23" s="209"/>
      <c r="UM23" s="209"/>
      <c r="UN23" s="209"/>
      <c r="UO23" s="209"/>
      <c r="UP23" s="209"/>
      <c r="UQ23" s="209"/>
      <c r="UR23" s="209"/>
      <c r="US23" s="209"/>
      <c r="UT23" s="209"/>
      <c r="UU23" s="209"/>
      <c r="UV23" s="209"/>
      <c r="UW23" s="209"/>
      <c r="UX23" s="209"/>
      <c r="UY23" s="209"/>
      <c r="UZ23" s="209"/>
      <c r="VA23" s="209"/>
      <c r="VB23" s="209"/>
      <c r="VC23" s="209"/>
      <c r="VD23" s="209"/>
      <c r="VE23" s="209"/>
      <c r="VF23" s="209"/>
      <c r="VG23" s="209"/>
      <c r="VH23" s="209"/>
      <c r="VI23" s="209"/>
      <c r="VJ23" s="209"/>
      <c r="VK23" s="209"/>
      <c r="VL23" s="209"/>
      <c r="VM23" s="209"/>
      <c r="VN23" s="209"/>
      <c r="VO23" s="209"/>
      <c r="VP23" s="209"/>
      <c r="VQ23" s="209"/>
      <c r="VR23" s="209"/>
      <c r="VS23" s="209"/>
      <c r="VT23" s="209"/>
      <c r="VU23" s="209"/>
      <c r="VV23" s="209"/>
      <c r="VW23" s="209"/>
      <c r="VX23" s="209"/>
      <c r="VY23" s="209"/>
      <c r="VZ23" s="209"/>
      <c r="WA23" s="209"/>
      <c r="WB23" s="209"/>
      <c r="WC23" s="209"/>
      <c r="WD23" s="209"/>
      <c r="WE23" s="209"/>
      <c r="WF23" s="209"/>
      <c r="WG23" s="209"/>
      <c r="WH23" s="209"/>
      <c r="WI23" s="209"/>
      <c r="WJ23" s="209"/>
      <c r="WK23" s="209"/>
      <c r="WL23" s="209"/>
      <c r="WM23" s="209"/>
      <c r="WN23" s="209"/>
      <c r="WO23" s="209"/>
      <c r="WP23" s="209"/>
      <c r="WQ23" s="209"/>
      <c r="WR23" s="209"/>
      <c r="WS23" s="209"/>
      <c r="WT23" s="209"/>
      <c r="WU23" s="209"/>
      <c r="WV23" s="209"/>
      <c r="WW23" s="209"/>
      <c r="WX23" s="209"/>
      <c r="WY23" s="209"/>
      <c r="WZ23" s="209"/>
      <c r="XA23" s="209"/>
      <c r="XB23" s="209"/>
      <c r="XC23" s="209"/>
      <c r="XD23" s="209"/>
      <c r="XE23" s="209"/>
      <c r="XF23" s="209"/>
      <c r="XG23" s="209"/>
      <c r="XH23" s="209"/>
      <c r="XI23" s="209"/>
      <c r="XJ23" s="209"/>
      <c r="XK23" s="209"/>
      <c r="XL23" s="209"/>
      <c r="XM23" s="209"/>
      <c r="XN23" s="209"/>
      <c r="XO23" s="209"/>
      <c r="XP23" s="209"/>
      <c r="XQ23" s="209"/>
      <c r="XR23" s="209"/>
      <c r="XS23" s="209"/>
      <c r="XT23" s="209"/>
      <c r="XU23" s="209"/>
      <c r="XV23" s="209"/>
      <c r="XW23" s="209"/>
      <c r="XX23" s="209"/>
      <c r="XY23" s="209"/>
      <c r="XZ23" s="209"/>
      <c r="YA23" s="209"/>
      <c r="YB23" s="209"/>
      <c r="YC23" s="209"/>
      <c r="YD23" s="209"/>
      <c r="YE23" s="209"/>
      <c r="YF23" s="209"/>
      <c r="YG23" s="209"/>
      <c r="YH23" s="209"/>
      <c r="YI23" s="209"/>
      <c r="YJ23" s="209"/>
      <c r="YK23" s="209"/>
      <c r="YL23" s="209"/>
      <c r="YM23" s="209"/>
      <c r="YN23" s="209"/>
      <c r="YO23" s="209"/>
      <c r="YP23" s="209"/>
      <c r="YQ23" s="209"/>
      <c r="YR23" s="209"/>
      <c r="YS23" s="209"/>
      <c r="YT23" s="209"/>
      <c r="YU23" s="209"/>
      <c r="YV23" s="209"/>
      <c r="YW23" s="209"/>
      <c r="YX23" s="209"/>
      <c r="YY23" s="209"/>
      <c r="YZ23" s="209"/>
      <c r="ZA23" s="209"/>
      <c r="ZB23" s="209"/>
      <c r="ZC23" s="209"/>
      <c r="ZD23" s="209"/>
      <c r="ZE23" s="209"/>
      <c r="ZF23" s="209"/>
      <c r="ZG23" s="209"/>
      <c r="ZH23" s="209"/>
      <c r="ZI23" s="209"/>
      <c r="ZJ23" s="209"/>
      <c r="ZK23" s="209"/>
      <c r="ZL23" s="209"/>
      <c r="ZM23" s="209"/>
      <c r="ZN23" s="209"/>
      <c r="ZO23" s="209"/>
      <c r="ZP23" s="209"/>
      <c r="ZQ23" s="209"/>
      <c r="ZR23" s="209"/>
      <c r="ZS23" s="209"/>
      <c r="ZT23" s="209"/>
      <c r="ZU23" s="209"/>
      <c r="ZV23" s="209"/>
      <c r="ZW23" s="209"/>
      <c r="ZX23" s="209"/>
      <c r="ZY23" s="209"/>
      <c r="ZZ23" s="209"/>
      <c r="AAA23" s="209"/>
      <c r="AAB23" s="209"/>
      <c r="AAC23" s="209"/>
      <c r="AAD23" s="209"/>
      <c r="AAE23" s="209"/>
      <c r="AAF23" s="209"/>
      <c r="AAG23" s="209"/>
      <c r="AAH23" s="209"/>
      <c r="AAI23" s="209"/>
      <c r="AAJ23" s="209"/>
      <c r="AAK23" s="209"/>
      <c r="AAL23" s="209"/>
      <c r="AAM23" s="209"/>
      <c r="AAN23" s="209"/>
      <c r="AAO23" s="209"/>
      <c r="AAP23" s="209"/>
      <c r="AAQ23" s="209"/>
      <c r="AAR23" s="209"/>
      <c r="AAS23" s="209"/>
      <c r="AAT23" s="209"/>
      <c r="AAU23" s="209"/>
      <c r="AAV23" s="209"/>
      <c r="AAW23" s="209"/>
      <c r="AAX23" s="209"/>
      <c r="AAY23" s="209"/>
      <c r="AAZ23" s="209"/>
      <c r="ABA23" s="209"/>
      <c r="ABB23" s="209"/>
      <c r="ABC23" s="209"/>
      <c r="ABD23" s="209"/>
      <c r="ABE23" s="209"/>
      <c r="ABF23" s="209"/>
      <c r="ABG23" s="209"/>
      <c r="ABH23" s="209"/>
      <c r="ABI23" s="209"/>
      <c r="ABJ23" s="209"/>
      <c r="ABK23" s="209"/>
      <c r="ABL23" s="209"/>
      <c r="ABM23" s="209"/>
      <c r="ABN23" s="209"/>
      <c r="ABO23" s="209"/>
      <c r="ABP23" s="209"/>
      <c r="ABQ23" s="209"/>
      <c r="ABR23" s="209"/>
      <c r="ABS23" s="209"/>
      <c r="ABT23" s="209"/>
      <c r="ABU23" s="209"/>
      <c r="ABV23" s="209"/>
      <c r="ABW23" s="209"/>
      <c r="ABX23" s="209"/>
      <c r="ABY23" s="209"/>
      <c r="ABZ23" s="209"/>
      <c r="ACA23" s="209"/>
      <c r="ACB23" s="209"/>
      <c r="ACC23" s="209"/>
      <c r="ACD23" s="209"/>
      <c r="ACE23" s="209"/>
      <c r="ACF23" s="209"/>
      <c r="ACG23" s="209"/>
      <c r="ACH23" s="209"/>
      <c r="ACI23" s="209"/>
      <c r="ACJ23" s="209"/>
      <c r="ACK23" s="209"/>
      <c r="ACL23" s="209"/>
      <c r="ACM23" s="209"/>
      <c r="ACN23" s="209"/>
      <c r="ACO23" s="209"/>
      <c r="ACP23" s="209"/>
      <c r="ACQ23" s="209"/>
      <c r="ACR23" s="209"/>
      <c r="ACS23" s="209"/>
      <c r="ACT23" s="209"/>
      <c r="ACU23" s="209"/>
      <c r="ACV23" s="209"/>
      <c r="ACW23" s="209"/>
      <c r="ACX23" s="209"/>
      <c r="ACY23" s="209"/>
      <c r="ACZ23" s="209"/>
      <c r="ADA23" s="209"/>
      <c r="ADB23" s="209"/>
      <c r="ADC23" s="209"/>
      <c r="ADD23" s="209"/>
      <c r="ADE23" s="209"/>
      <c r="ADF23" s="209"/>
      <c r="ADG23" s="209"/>
      <c r="ADH23" s="209"/>
      <c r="ADI23" s="209"/>
      <c r="ADJ23" s="209"/>
      <c r="ADK23" s="209"/>
      <c r="ADL23" s="209"/>
      <c r="ADM23" s="209"/>
      <c r="ADN23" s="209"/>
      <c r="ADO23" s="209"/>
      <c r="ADP23" s="209"/>
      <c r="ADQ23" s="209"/>
      <c r="ADR23" s="209"/>
      <c r="ADS23" s="209"/>
      <c r="ADT23" s="209"/>
      <c r="ADU23" s="209"/>
      <c r="ADV23" s="209"/>
      <c r="ADW23" s="209"/>
      <c r="ADX23" s="209"/>
      <c r="ADY23" s="209"/>
      <c r="ADZ23" s="209"/>
      <c r="AEA23" s="209"/>
      <c r="AEB23" s="209"/>
      <c r="AEC23" s="209"/>
      <c r="AED23" s="209"/>
      <c r="AEE23" s="209"/>
      <c r="AEF23" s="209"/>
      <c r="AEG23" s="209"/>
      <c r="AEH23" s="209"/>
      <c r="AEI23" s="209"/>
      <c r="AEJ23" s="209"/>
      <c r="AEK23" s="209"/>
      <c r="AEL23" s="209"/>
      <c r="AEM23" s="209"/>
      <c r="AEN23" s="209"/>
      <c r="AEO23" s="209"/>
      <c r="AEP23" s="209"/>
      <c r="AEQ23" s="209"/>
      <c r="AER23" s="209"/>
      <c r="AES23" s="209"/>
      <c r="AET23" s="209"/>
      <c r="AEU23" s="209"/>
      <c r="AEV23" s="209"/>
      <c r="AEW23" s="209"/>
      <c r="AEX23" s="209"/>
      <c r="AEY23" s="209"/>
      <c r="AEZ23" s="209"/>
      <c r="AFA23" s="209"/>
      <c r="AFB23" s="209"/>
      <c r="AFC23" s="209"/>
      <c r="AFD23" s="209"/>
      <c r="AFE23" s="209"/>
      <c r="AFF23" s="209"/>
      <c r="AFG23" s="209"/>
      <c r="AFH23" s="209"/>
      <c r="AFI23" s="209"/>
      <c r="AFJ23" s="209"/>
      <c r="AFK23" s="209"/>
      <c r="AFL23" s="209"/>
      <c r="AFM23" s="209"/>
      <c r="AFN23" s="209"/>
      <c r="AFO23" s="209"/>
      <c r="AFP23" s="209"/>
      <c r="AFQ23" s="209"/>
      <c r="AFR23" s="209"/>
      <c r="AFS23" s="209"/>
      <c r="AFT23" s="209"/>
      <c r="AFU23" s="209"/>
      <c r="AFV23" s="209"/>
      <c r="AFW23" s="209"/>
      <c r="AFX23" s="209"/>
      <c r="AFY23" s="209"/>
      <c r="AFZ23" s="209"/>
      <c r="AGA23" s="209"/>
      <c r="AGB23" s="209"/>
      <c r="AGC23" s="209"/>
      <c r="AGD23" s="209"/>
      <c r="AGE23" s="209"/>
      <c r="AGF23" s="209"/>
      <c r="AGG23" s="209"/>
      <c r="AGH23" s="209"/>
      <c r="AGI23" s="209"/>
      <c r="AGJ23" s="209"/>
      <c r="AGK23" s="209"/>
      <c r="AGL23" s="209"/>
      <c r="AGM23" s="209"/>
      <c r="AGN23" s="209"/>
      <c r="AGO23" s="209"/>
      <c r="AGP23" s="209"/>
      <c r="AGQ23" s="209"/>
      <c r="AGR23" s="209"/>
      <c r="AGS23" s="209"/>
      <c r="AGT23" s="209"/>
      <c r="AGU23" s="209"/>
      <c r="AGV23" s="209"/>
      <c r="AGW23" s="209"/>
      <c r="AGX23" s="209"/>
      <c r="AGY23" s="209"/>
      <c r="AGZ23" s="209"/>
      <c r="AHA23" s="209"/>
      <c r="AHB23" s="209"/>
      <c r="AHC23" s="209"/>
      <c r="AHD23" s="209"/>
      <c r="AHE23" s="209"/>
      <c r="AHF23" s="209"/>
      <c r="AHG23" s="209"/>
      <c r="AHH23" s="209"/>
      <c r="AHI23" s="209"/>
      <c r="AHJ23" s="209"/>
      <c r="AHK23" s="209"/>
      <c r="AHL23" s="209"/>
      <c r="AHM23" s="209"/>
      <c r="AHN23" s="209"/>
      <c r="AHO23" s="209"/>
      <c r="AHP23" s="209"/>
      <c r="AHQ23" s="209"/>
      <c r="AHR23" s="209"/>
      <c r="AHS23" s="209"/>
      <c r="AHT23" s="209"/>
      <c r="AHU23" s="209"/>
      <c r="AHV23" s="209"/>
      <c r="AHW23" s="209"/>
      <c r="AHX23" s="209"/>
      <c r="AHY23" s="209"/>
      <c r="AHZ23" s="209"/>
      <c r="AIA23" s="209"/>
      <c r="AIB23" s="209"/>
      <c r="AIC23" s="209"/>
      <c r="AID23" s="209"/>
      <c r="AIE23" s="209"/>
      <c r="AIF23" s="209"/>
      <c r="AIG23" s="209"/>
      <c r="AIH23" s="209"/>
      <c r="AII23" s="209"/>
      <c r="AIJ23" s="209"/>
      <c r="AIK23" s="209"/>
      <c r="AIL23" s="209"/>
      <c r="AIM23" s="209"/>
      <c r="AIN23" s="209"/>
      <c r="AIO23" s="209"/>
      <c r="AIP23" s="209"/>
      <c r="AIQ23" s="209"/>
      <c r="AIR23" s="209"/>
      <c r="AIS23" s="209"/>
      <c r="AIT23" s="209"/>
      <c r="AIU23" s="209"/>
      <c r="AIV23" s="209"/>
      <c r="AIW23" s="209"/>
      <c r="AIX23" s="209"/>
      <c r="AIY23" s="209"/>
      <c r="AIZ23" s="209"/>
      <c r="AJA23" s="209"/>
      <c r="AJB23" s="209"/>
      <c r="AJC23" s="209"/>
      <c r="AJD23" s="209"/>
      <c r="AJE23" s="209"/>
      <c r="AJF23" s="209"/>
      <c r="AJG23" s="209"/>
      <c r="AJH23" s="209"/>
      <c r="AJI23" s="209"/>
      <c r="AJJ23" s="209"/>
      <c r="AJK23" s="209"/>
      <c r="AJL23" s="209"/>
      <c r="AJM23" s="209"/>
      <c r="AJN23" s="209"/>
      <c r="AJO23" s="209"/>
      <c r="AJP23" s="209"/>
      <c r="AJQ23" s="209"/>
      <c r="AJR23" s="209"/>
      <c r="AJS23" s="209"/>
      <c r="AJT23" s="209"/>
      <c r="AJU23" s="209"/>
      <c r="AJV23" s="209"/>
      <c r="AJW23" s="209"/>
      <c r="AJX23" s="209"/>
      <c r="AJY23" s="209"/>
      <c r="AJZ23" s="209"/>
      <c r="AKA23" s="209"/>
      <c r="AKB23" s="209"/>
      <c r="AKC23" s="209"/>
      <c r="AKD23" s="209"/>
      <c r="AKE23" s="209"/>
      <c r="AKF23" s="209"/>
      <c r="AKG23" s="209"/>
      <c r="AKH23" s="209"/>
      <c r="AKI23" s="209"/>
      <c r="AKJ23" s="209"/>
      <c r="AKK23" s="209"/>
      <c r="AKL23" s="209"/>
      <c r="AKM23" s="209"/>
      <c r="AKN23" s="209"/>
      <c r="AKO23" s="209"/>
      <c r="AKP23" s="209"/>
      <c r="AKQ23" s="209"/>
      <c r="AKR23" s="209"/>
      <c r="AKS23" s="209"/>
      <c r="AKT23" s="209"/>
      <c r="AKU23" s="209"/>
      <c r="AKV23" s="209"/>
      <c r="AKW23" s="209"/>
      <c r="AKX23" s="209"/>
      <c r="AKY23" s="209"/>
      <c r="AKZ23" s="209"/>
      <c r="ALA23" s="209"/>
      <c r="ALB23" s="209"/>
      <c r="ALC23" s="209"/>
      <c r="ALD23" s="209"/>
      <c r="ALE23" s="209"/>
      <c r="ALF23" s="209"/>
      <c r="ALG23" s="209"/>
      <c r="ALH23" s="209"/>
      <c r="ALI23" s="209"/>
      <c r="ALJ23" s="209"/>
      <c r="ALK23" s="209"/>
      <c r="ALL23" s="209"/>
      <c r="ALM23" s="209"/>
      <c r="ALN23" s="209"/>
      <c r="ALO23" s="209"/>
      <c r="ALP23" s="209"/>
      <c r="ALQ23" s="209"/>
      <c r="ALR23" s="209"/>
      <c r="ALS23" s="209"/>
      <c r="ALT23" s="209"/>
      <c r="ALU23" s="209"/>
      <c r="ALV23" s="209"/>
      <c r="ALW23" s="209"/>
      <c r="ALX23" s="209"/>
      <c r="ALY23" s="209"/>
      <c r="ALZ23" s="209"/>
      <c r="AMA23" s="209"/>
      <c r="AMB23" s="209"/>
      <c r="AMC23" s="209"/>
      <c r="AMD23" s="209"/>
      <c r="AME23" s="209"/>
      <c r="AMF23" s="209"/>
      <c r="AMG23" s="209"/>
      <c r="AMH23" s="209"/>
      <c r="AMI23" s="209"/>
      <c r="AMJ23" s="209"/>
      <c r="AMK23" s="209"/>
      <c r="AML23" s="209"/>
      <c r="AMM23" s="209"/>
      <c r="AMN23" s="209"/>
      <c r="AMO23" s="209"/>
      <c r="AMP23" s="209"/>
      <c r="AMQ23" s="209"/>
      <c r="AMR23" s="209"/>
      <c r="AMS23" s="209"/>
      <c r="AMT23" s="209"/>
      <c r="AMU23" s="209"/>
      <c r="AMV23" s="209"/>
      <c r="AMW23" s="209"/>
      <c r="AMX23" s="209"/>
      <c r="AMY23" s="209"/>
      <c r="AMZ23" s="209"/>
      <c r="ANA23" s="209"/>
      <c r="ANB23" s="209"/>
      <c r="ANC23" s="209"/>
      <c r="AND23" s="209"/>
      <c r="ANE23" s="209"/>
      <c r="ANF23" s="209"/>
      <c r="ANG23" s="209"/>
      <c r="ANH23" s="209"/>
      <c r="ANI23" s="209"/>
      <c r="ANJ23" s="209"/>
      <c r="ANK23" s="209"/>
      <c r="ANL23" s="209"/>
      <c r="ANM23" s="209"/>
      <c r="ANN23" s="209"/>
      <c r="ANO23" s="209"/>
      <c r="ANP23" s="209"/>
      <c r="ANQ23" s="209"/>
      <c r="ANR23" s="209"/>
      <c r="ANS23" s="209"/>
      <c r="ANT23" s="209"/>
      <c r="ANU23" s="209"/>
      <c r="ANV23" s="209"/>
      <c r="ANW23" s="209"/>
      <c r="ANX23" s="209"/>
      <c r="ANY23" s="209"/>
      <c r="ANZ23" s="209"/>
      <c r="AOA23" s="209"/>
      <c r="AOB23" s="209"/>
      <c r="AOC23" s="209"/>
      <c r="AOD23" s="209"/>
      <c r="AOE23" s="209"/>
      <c r="AOF23" s="209"/>
      <c r="AOG23" s="209"/>
      <c r="AOH23" s="209"/>
      <c r="AOI23" s="209"/>
      <c r="AOJ23" s="209"/>
      <c r="AOK23" s="209"/>
      <c r="AOL23" s="209"/>
      <c r="AOM23" s="209"/>
      <c r="AON23" s="209"/>
      <c r="AOO23" s="209"/>
      <c r="AOP23" s="209"/>
      <c r="AOQ23" s="209"/>
      <c r="AOR23" s="209"/>
      <c r="AOS23" s="209"/>
      <c r="AOT23" s="209"/>
      <c r="AOU23" s="209"/>
      <c r="AOV23" s="209"/>
      <c r="AOW23" s="209"/>
      <c r="AOX23" s="209"/>
      <c r="AOY23" s="209"/>
      <c r="AOZ23" s="209"/>
      <c r="APA23" s="209"/>
      <c r="APB23" s="209"/>
      <c r="APC23" s="209"/>
      <c r="APD23" s="209"/>
      <c r="APE23" s="209"/>
      <c r="APF23" s="209"/>
      <c r="APG23" s="209"/>
      <c r="APH23" s="209"/>
      <c r="API23" s="209"/>
      <c r="APJ23" s="209"/>
      <c r="APK23" s="209"/>
      <c r="APL23" s="209"/>
      <c r="APM23" s="209"/>
      <c r="APN23" s="209"/>
      <c r="APO23" s="209"/>
      <c r="APP23" s="209"/>
      <c r="APQ23" s="209"/>
      <c r="APR23" s="209"/>
      <c r="APS23" s="209"/>
      <c r="APT23" s="209"/>
      <c r="APU23" s="209"/>
      <c r="APV23" s="209"/>
      <c r="APW23" s="209"/>
      <c r="APX23" s="209"/>
      <c r="APY23" s="209"/>
      <c r="APZ23" s="209"/>
      <c r="AQA23" s="209"/>
      <c r="AQB23" s="209"/>
      <c r="AQC23" s="209"/>
      <c r="AQD23" s="209"/>
      <c r="AQE23" s="209"/>
      <c r="AQF23" s="209"/>
      <c r="AQG23" s="209"/>
      <c r="AQH23" s="209"/>
      <c r="AQI23" s="209"/>
      <c r="AQJ23" s="209"/>
      <c r="AQK23" s="209"/>
      <c r="AQL23" s="209"/>
      <c r="AQM23" s="209"/>
      <c r="AQN23" s="209"/>
      <c r="AQO23" s="209"/>
      <c r="AQP23" s="209"/>
      <c r="AQQ23" s="209"/>
      <c r="AQR23" s="209"/>
      <c r="AQS23" s="209"/>
      <c r="AQT23" s="209"/>
      <c r="AQU23" s="209"/>
      <c r="AQV23" s="209"/>
      <c r="AQW23" s="209"/>
      <c r="AQX23" s="209"/>
      <c r="AQY23" s="209"/>
      <c r="AQZ23" s="209"/>
      <c r="ARA23" s="209"/>
      <c r="ARB23" s="209"/>
      <c r="ARC23" s="209"/>
      <c r="ARD23" s="209"/>
      <c r="ARE23" s="209"/>
      <c r="ARF23" s="209"/>
      <c r="ARG23" s="209"/>
      <c r="ARH23" s="209"/>
      <c r="ARI23" s="209"/>
      <c r="ARJ23" s="209"/>
      <c r="ARK23" s="209"/>
      <c r="ARL23" s="209"/>
      <c r="ARM23" s="209"/>
      <c r="ARN23" s="209"/>
      <c r="ARO23" s="209"/>
      <c r="ARP23" s="209"/>
      <c r="ARQ23" s="209"/>
      <c r="ARR23" s="209"/>
      <c r="ARS23" s="209"/>
      <c r="ART23" s="209"/>
      <c r="ARU23" s="209"/>
      <c r="ARV23" s="209"/>
      <c r="ARW23" s="209"/>
      <c r="ARX23" s="209"/>
      <c r="ARY23" s="209"/>
      <c r="ARZ23" s="209"/>
      <c r="ASA23" s="209"/>
      <c r="ASB23" s="209"/>
      <c r="ASC23" s="209"/>
      <c r="ASD23" s="209"/>
      <c r="ASE23" s="209"/>
      <c r="ASF23" s="209"/>
      <c r="ASG23" s="209"/>
      <c r="ASH23" s="209"/>
      <c r="ASI23" s="209"/>
      <c r="ASJ23" s="209"/>
      <c r="ASK23" s="209"/>
      <c r="ASL23" s="209"/>
      <c r="ASM23" s="209"/>
      <c r="ASN23" s="209"/>
      <c r="ASO23" s="209"/>
      <c r="ASP23" s="209"/>
      <c r="ASQ23" s="209"/>
      <c r="ASR23" s="209"/>
      <c r="ASS23" s="209"/>
      <c r="AST23" s="209"/>
      <c r="ASU23" s="209"/>
      <c r="ASV23" s="209"/>
      <c r="ASW23" s="209"/>
      <c r="ASX23" s="209"/>
      <c r="ASY23" s="209"/>
      <c r="ASZ23" s="209"/>
      <c r="ATA23" s="209"/>
      <c r="ATB23" s="209"/>
      <c r="ATC23" s="209"/>
      <c r="ATD23" s="209"/>
      <c r="ATE23" s="209"/>
      <c r="ATF23" s="209"/>
      <c r="ATG23" s="209"/>
      <c r="ATH23" s="209"/>
      <c r="ATI23" s="209"/>
      <c r="ATJ23" s="209"/>
      <c r="ATK23" s="209"/>
      <c r="ATL23" s="209"/>
      <c r="ATM23" s="209"/>
      <c r="ATN23" s="209"/>
      <c r="ATO23" s="209"/>
      <c r="ATP23" s="209"/>
      <c r="ATQ23" s="209"/>
      <c r="ATR23" s="209"/>
      <c r="ATS23" s="209"/>
      <c r="ATT23" s="209"/>
      <c r="ATU23" s="209"/>
      <c r="ATV23" s="209"/>
      <c r="ATW23" s="209"/>
      <c r="ATX23" s="209"/>
      <c r="ATY23" s="209"/>
      <c r="ATZ23" s="209"/>
      <c r="AUA23" s="209"/>
      <c r="AUB23" s="209"/>
      <c r="AUC23" s="209"/>
      <c r="AUD23" s="209"/>
      <c r="AUE23" s="209"/>
      <c r="AUF23" s="209"/>
      <c r="AUG23" s="209"/>
      <c r="AUH23" s="209"/>
      <c r="AUI23" s="209"/>
      <c r="AUJ23" s="209"/>
      <c r="AUK23" s="209"/>
      <c r="AUL23" s="209"/>
      <c r="AUM23" s="209"/>
      <c r="AUN23" s="209"/>
      <c r="AUO23" s="209"/>
      <c r="AUP23" s="209"/>
      <c r="AUQ23" s="209"/>
      <c r="AUR23" s="209"/>
      <c r="AUS23" s="209"/>
      <c r="AUT23" s="209"/>
      <c r="AUU23" s="209"/>
      <c r="AUV23" s="209"/>
      <c r="AUW23" s="209"/>
      <c r="AUX23" s="209"/>
      <c r="AUY23" s="209"/>
      <c r="AUZ23" s="209"/>
      <c r="AVA23" s="209"/>
      <c r="AVB23" s="209"/>
      <c r="AVC23" s="209"/>
      <c r="AVD23" s="209"/>
      <c r="AVE23" s="209"/>
      <c r="AVF23" s="209"/>
      <c r="AVG23" s="209"/>
      <c r="AVH23" s="209"/>
      <c r="AVI23" s="209"/>
      <c r="AVJ23" s="209"/>
      <c r="AVK23" s="209"/>
      <c r="AVL23" s="209"/>
      <c r="AVM23" s="209"/>
      <c r="AVN23" s="209"/>
      <c r="AVO23" s="209"/>
      <c r="AVP23" s="209"/>
      <c r="AVQ23" s="209"/>
      <c r="AVR23" s="209"/>
      <c r="AVS23" s="209"/>
      <c r="AVT23" s="209"/>
      <c r="AVU23" s="209"/>
      <c r="AVV23" s="209"/>
      <c r="AVW23" s="209"/>
      <c r="AVX23" s="209"/>
      <c r="AVY23" s="209"/>
      <c r="AVZ23" s="209"/>
      <c r="AWA23" s="209"/>
      <c r="AWB23" s="209"/>
      <c r="AWC23" s="209"/>
      <c r="AWD23" s="209"/>
      <c r="AWE23" s="209"/>
      <c r="AWF23" s="209"/>
      <c r="AWG23" s="209"/>
      <c r="AWH23" s="209"/>
      <c r="AWI23" s="209"/>
      <c r="AWJ23" s="209"/>
      <c r="AWK23" s="209"/>
      <c r="AWL23" s="209"/>
      <c r="AWM23" s="209"/>
      <c r="AWN23" s="209"/>
      <c r="AWO23" s="209"/>
      <c r="AWP23" s="209"/>
      <c r="AWQ23" s="209"/>
      <c r="AWR23" s="209"/>
      <c r="AWS23" s="209"/>
      <c r="AWT23" s="209"/>
      <c r="AWU23" s="209"/>
      <c r="AWV23" s="209"/>
      <c r="AWW23" s="209"/>
      <c r="AWX23" s="209"/>
      <c r="AWY23" s="209"/>
      <c r="AWZ23" s="209"/>
      <c r="AXA23" s="209"/>
      <c r="AXB23" s="209"/>
      <c r="AXC23" s="209"/>
      <c r="AXD23" s="209"/>
      <c r="AXE23" s="209"/>
      <c r="AXF23" s="209"/>
      <c r="AXG23" s="209"/>
      <c r="AXH23" s="209"/>
      <c r="AXI23" s="209"/>
      <c r="AXJ23" s="209"/>
      <c r="AXK23" s="209"/>
      <c r="AXL23" s="209"/>
      <c r="AXM23" s="209"/>
      <c r="AXN23" s="209"/>
      <c r="AXO23" s="209"/>
      <c r="AXP23" s="209"/>
      <c r="AXQ23" s="209"/>
      <c r="AXR23" s="209"/>
      <c r="AXS23" s="209"/>
      <c r="AXT23" s="209"/>
      <c r="AXU23" s="209"/>
      <c r="AXV23" s="209"/>
      <c r="AXW23" s="209"/>
      <c r="AXX23" s="209"/>
      <c r="AXY23" s="209"/>
      <c r="AXZ23" s="209"/>
      <c r="AYA23" s="209"/>
      <c r="AYB23" s="209"/>
      <c r="AYC23" s="209"/>
      <c r="AYD23" s="209"/>
      <c r="AYE23" s="209"/>
      <c r="AYF23" s="209"/>
      <c r="AYG23" s="209"/>
      <c r="AYH23" s="209"/>
      <c r="AYI23" s="209"/>
      <c r="AYJ23" s="209"/>
      <c r="AYK23" s="209"/>
      <c r="AYL23" s="209"/>
      <c r="AYM23" s="209"/>
      <c r="AYN23" s="209"/>
      <c r="AYO23" s="209"/>
      <c r="AYP23" s="209"/>
      <c r="AYQ23" s="209"/>
      <c r="AYR23" s="209"/>
      <c r="AYS23" s="209"/>
      <c r="AYT23" s="209"/>
      <c r="AYU23" s="209"/>
      <c r="AYV23" s="209"/>
      <c r="AYW23" s="209"/>
      <c r="AYX23" s="209"/>
      <c r="AYY23" s="209"/>
      <c r="AYZ23" s="209"/>
      <c r="AZA23" s="209"/>
      <c r="AZB23" s="209"/>
      <c r="AZC23" s="209"/>
      <c r="AZD23" s="209"/>
      <c r="AZE23" s="209"/>
      <c r="AZF23" s="209"/>
      <c r="AZG23" s="209"/>
      <c r="AZH23" s="209"/>
      <c r="AZI23" s="209"/>
      <c r="AZJ23" s="209"/>
      <c r="AZK23" s="209"/>
      <c r="AZL23" s="209"/>
      <c r="AZM23" s="209"/>
      <c r="AZN23" s="209"/>
      <c r="AZO23" s="209"/>
      <c r="AZP23" s="209"/>
      <c r="AZQ23" s="209"/>
      <c r="AZR23" s="209"/>
      <c r="AZS23" s="209"/>
      <c r="AZT23" s="209"/>
      <c r="AZU23" s="209"/>
      <c r="AZV23" s="209"/>
      <c r="AZW23" s="209"/>
      <c r="AZX23" s="209"/>
      <c r="AZY23" s="209"/>
      <c r="AZZ23" s="209"/>
      <c r="BAA23" s="209"/>
      <c r="BAB23" s="209"/>
      <c r="BAC23" s="209"/>
      <c r="BAD23" s="209"/>
      <c r="BAE23" s="209"/>
      <c r="BAF23" s="209"/>
      <c r="BAG23" s="209"/>
      <c r="BAH23" s="209"/>
      <c r="BAI23" s="209"/>
      <c r="BAJ23" s="209"/>
      <c r="BAK23" s="209"/>
      <c r="BAL23" s="209"/>
      <c r="BAM23" s="209"/>
      <c r="BAN23" s="209"/>
      <c r="BAO23" s="209"/>
      <c r="BAP23" s="209"/>
      <c r="BAQ23" s="209"/>
      <c r="BAR23" s="209"/>
      <c r="BAS23" s="209"/>
      <c r="BAT23" s="209"/>
      <c r="BAU23" s="209"/>
      <c r="BAV23" s="209"/>
      <c r="BAW23" s="209"/>
      <c r="BAX23" s="209"/>
      <c r="BAY23" s="209"/>
      <c r="BAZ23" s="209"/>
      <c r="BBA23" s="209"/>
      <c r="BBB23" s="209"/>
      <c r="BBC23" s="209"/>
      <c r="BBD23" s="209"/>
      <c r="BBE23" s="209"/>
      <c r="BBF23" s="209"/>
      <c r="BBG23" s="209"/>
      <c r="BBH23" s="209"/>
      <c r="BBI23" s="209"/>
      <c r="BBJ23" s="209"/>
      <c r="BBK23" s="209"/>
      <c r="BBL23" s="209"/>
      <c r="BBM23" s="209"/>
      <c r="BBN23" s="209"/>
      <c r="BBO23" s="209"/>
      <c r="BBP23" s="209"/>
      <c r="BBQ23" s="209"/>
      <c r="BBR23" s="209"/>
      <c r="BBS23" s="209"/>
      <c r="BBT23" s="209"/>
      <c r="BBU23" s="209"/>
      <c r="BBV23" s="209"/>
      <c r="BBW23" s="209"/>
      <c r="BBX23" s="209"/>
      <c r="BBY23" s="209"/>
      <c r="BBZ23" s="209"/>
      <c r="BCA23" s="209"/>
      <c r="BCB23" s="209"/>
      <c r="BCC23" s="209"/>
      <c r="BCD23" s="209"/>
      <c r="BCE23" s="209"/>
      <c r="BCF23" s="209"/>
      <c r="BCG23" s="209"/>
      <c r="BCH23" s="209"/>
      <c r="BCI23" s="209"/>
      <c r="BCJ23" s="209"/>
      <c r="BCK23" s="209"/>
      <c r="BCL23" s="209"/>
      <c r="BCM23" s="209"/>
      <c r="BCN23" s="209"/>
      <c r="BCO23" s="209"/>
      <c r="BCP23" s="209"/>
      <c r="BCQ23" s="209"/>
      <c r="BCR23" s="209"/>
      <c r="BCS23" s="209"/>
      <c r="BCT23" s="209"/>
      <c r="BCU23" s="209"/>
      <c r="BCV23" s="209"/>
      <c r="BCW23" s="209"/>
      <c r="BCX23" s="209"/>
      <c r="BCY23" s="209"/>
      <c r="BCZ23" s="209"/>
      <c r="BDA23" s="209"/>
      <c r="BDB23" s="209"/>
      <c r="BDC23" s="209"/>
      <c r="BDD23" s="209"/>
      <c r="BDE23" s="209"/>
      <c r="BDF23" s="209"/>
      <c r="BDG23" s="209"/>
      <c r="BDH23" s="209"/>
      <c r="BDI23" s="209"/>
      <c r="BDJ23" s="209"/>
      <c r="BDK23" s="209"/>
      <c r="BDL23" s="209"/>
      <c r="BDM23" s="209"/>
      <c r="BDN23" s="209"/>
      <c r="BDO23" s="209"/>
      <c r="BDP23" s="209"/>
      <c r="BDQ23" s="209"/>
      <c r="BDR23" s="209"/>
      <c r="BDS23" s="209"/>
      <c r="BDT23" s="209"/>
      <c r="BDU23" s="209"/>
      <c r="BDV23" s="209"/>
      <c r="BDW23" s="209"/>
      <c r="BDX23" s="209"/>
      <c r="BDY23" s="209"/>
      <c r="BDZ23" s="209"/>
      <c r="BEA23" s="209"/>
      <c r="BEB23" s="209"/>
      <c r="BEC23" s="209"/>
      <c r="BED23" s="209"/>
      <c r="BEE23" s="209"/>
      <c r="BEF23" s="209"/>
      <c r="BEG23" s="209"/>
      <c r="BEH23" s="209"/>
      <c r="BEI23" s="209"/>
      <c r="BEJ23" s="209"/>
      <c r="BEK23" s="209"/>
      <c r="BEL23" s="209"/>
      <c r="BEM23" s="209"/>
      <c r="BEN23" s="209"/>
      <c r="BEO23" s="209"/>
      <c r="BEP23" s="209"/>
      <c r="BEQ23" s="209"/>
      <c r="BER23" s="209"/>
      <c r="BES23" s="209"/>
      <c r="BET23" s="209"/>
      <c r="BEU23" s="209"/>
      <c r="BEV23" s="209"/>
      <c r="BEW23" s="209"/>
      <c r="BEX23" s="209"/>
      <c r="BEY23" s="209"/>
      <c r="BEZ23" s="209"/>
      <c r="BFA23" s="209"/>
      <c r="BFB23" s="209"/>
      <c r="BFC23" s="209"/>
      <c r="BFD23" s="209"/>
      <c r="BFE23" s="209"/>
      <c r="BFF23" s="209"/>
      <c r="BFG23" s="209"/>
      <c r="BFH23" s="209"/>
      <c r="BFI23" s="209"/>
      <c r="BFJ23" s="209"/>
      <c r="BFK23" s="209"/>
      <c r="BFL23" s="209"/>
      <c r="BFM23" s="209"/>
      <c r="BFN23" s="209"/>
      <c r="BFO23" s="209"/>
      <c r="BFP23" s="209"/>
      <c r="BFQ23" s="209"/>
      <c r="BFR23" s="209"/>
      <c r="BFS23" s="209"/>
      <c r="BFT23" s="209"/>
      <c r="BFU23" s="209"/>
      <c r="BFV23" s="209"/>
      <c r="BFW23" s="209"/>
      <c r="BFX23" s="209"/>
      <c r="BFY23" s="209"/>
      <c r="BFZ23" s="209"/>
      <c r="BGA23" s="209"/>
      <c r="BGB23" s="209"/>
      <c r="BGC23" s="209"/>
      <c r="BGD23" s="209"/>
      <c r="BGE23" s="209"/>
      <c r="BGF23" s="209"/>
      <c r="BGG23" s="209"/>
      <c r="BGH23" s="209"/>
      <c r="BGI23" s="209"/>
      <c r="BGJ23" s="209"/>
      <c r="BGK23" s="209"/>
      <c r="BGL23" s="209"/>
      <c r="BGM23" s="209"/>
      <c r="BGN23" s="209"/>
      <c r="BGO23" s="209"/>
      <c r="BGP23" s="209"/>
      <c r="BGQ23" s="209"/>
      <c r="BGR23" s="209"/>
      <c r="BGS23" s="209"/>
      <c r="BGT23" s="209"/>
      <c r="BGU23" s="209"/>
      <c r="BGV23" s="209"/>
      <c r="BGW23" s="209"/>
      <c r="BGX23" s="209"/>
      <c r="BGY23" s="209"/>
      <c r="BGZ23" s="209"/>
      <c r="BHA23" s="209"/>
      <c r="BHB23" s="209"/>
      <c r="BHC23" s="209"/>
      <c r="BHD23" s="209"/>
      <c r="BHE23" s="209"/>
      <c r="BHF23" s="209"/>
      <c r="BHG23" s="209"/>
      <c r="BHH23" s="209"/>
      <c r="BHI23" s="209"/>
      <c r="BHJ23" s="209"/>
      <c r="BHK23" s="209"/>
      <c r="BHL23" s="209"/>
      <c r="BHM23" s="209"/>
      <c r="BHN23" s="209"/>
      <c r="BHO23" s="209"/>
      <c r="BHP23" s="209"/>
      <c r="BHQ23" s="209"/>
      <c r="BHR23" s="209"/>
      <c r="BHS23" s="209"/>
      <c r="BHT23" s="209"/>
      <c r="BHU23" s="209"/>
      <c r="BHV23" s="209"/>
      <c r="BHW23" s="209"/>
      <c r="BHX23" s="209"/>
      <c r="BHY23" s="209"/>
      <c r="BHZ23" s="209"/>
      <c r="BIA23" s="209"/>
      <c r="BIB23" s="209"/>
      <c r="BIC23" s="209"/>
      <c r="BID23" s="209"/>
      <c r="BIE23" s="209"/>
      <c r="BIF23" s="209"/>
      <c r="BIG23" s="209"/>
      <c r="BIH23" s="209"/>
      <c r="BII23" s="209"/>
      <c r="BIJ23" s="209"/>
      <c r="BIK23" s="209"/>
      <c r="BIL23" s="209"/>
      <c r="BIM23" s="209"/>
      <c r="BIN23" s="209"/>
      <c r="BIO23" s="209"/>
      <c r="BIP23" s="209"/>
      <c r="BIQ23" s="209"/>
      <c r="BIR23" s="209"/>
      <c r="BIS23" s="209"/>
      <c r="BIT23" s="209"/>
      <c r="BIU23" s="209"/>
      <c r="BIV23" s="209"/>
      <c r="BIW23" s="209"/>
      <c r="BIX23" s="209"/>
      <c r="BIY23" s="209"/>
      <c r="BIZ23" s="209"/>
      <c r="BJA23" s="209"/>
      <c r="BJB23" s="209"/>
      <c r="BJC23" s="209"/>
      <c r="BJD23" s="209"/>
      <c r="BJE23" s="209"/>
      <c r="BJF23" s="209"/>
      <c r="BJG23" s="209"/>
      <c r="BJH23" s="209"/>
      <c r="BJI23" s="209"/>
      <c r="BJJ23" s="209"/>
      <c r="BJK23" s="209"/>
      <c r="BJL23" s="209"/>
      <c r="BJM23" s="209"/>
      <c r="BJN23" s="209"/>
      <c r="BJO23" s="209"/>
      <c r="BJP23" s="209"/>
      <c r="BJQ23" s="209"/>
      <c r="BJR23" s="209"/>
      <c r="BJS23" s="209"/>
      <c r="BJT23" s="209"/>
      <c r="BJU23" s="209"/>
      <c r="BJV23" s="209"/>
      <c r="BJW23" s="209"/>
      <c r="BJX23" s="209"/>
      <c r="BJY23" s="209"/>
      <c r="BJZ23" s="209"/>
      <c r="BKA23" s="209"/>
      <c r="BKB23" s="209"/>
      <c r="BKC23" s="209"/>
      <c r="BKD23" s="209"/>
      <c r="BKE23" s="209"/>
      <c r="BKF23" s="209"/>
      <c r="BKG23" s="209"/>
      <c r="BKH23" s="209"/>
      <c r="BKI23" s="209"/>
      <c r="BKJ23" s="209"/>
      <c r="BKK23" s="209"/>
      <c r="BKL23" s="209"/>
      <c r="BKM23" s="209"/>
      <c r="BKN23" s="209"/>
      <c r="BKO23" s="209"/>
      <c r="BKP23" s="209"/>
      <c r="BKQ23" s="209"/>
      <c r="BKR23" s="209"/>
      <c r="BKS23" s="209"/>
      <c r="BKT23" s="209"/>
      <c r="BKU23" s="209"/>
      <c r="BKV23" s="209"/>
      <c r="BKW23" s="209"/>
      <c r="BKX23" s="209"/>
      <c r="BKY23" s="209"/>
      <c r="BKZ23" s="209"/>
      <c r="BLA23" s="209"/>
      <c r="BLB23" s="209"/>
      <c r="BLC23" s="209"/>
      <c r="BLD23" s="209"/>
      <c r="BLE23" s="209"/>
      <c r="BLF23" s="209"/>
      <c r="BLG23" s="209"/>
      <c r="BLH23" s="209"/>
      <c r="BLI23" s="209"/>
      <c r="BLJ23" s="209"/>
      <c r="BLK23" s="209"/>
      <c r="BLL23" s="209"/>
      <c r="BLM23" s="209"/>
      <c r="BLN23" s="209"/>
      <c r="BLO23" s="209"/>
      <c r="BLP23" s="209"/>
      <c r="BLQ23" s="209"/>
      <c r="BLR23" s="209"/>
      <c r="BLS23" s="209"/>
      <c r="BLT23" s="209"/>
      <c r="BLU23" s="209"/>
      <c r="BLV23" s="209"/>
      <c r="BLW23" s="209"/>
      <c r="BLX23" s="209"/>
      <c r="BLY23" s="209"/>
      <c r="BLZ23" s="209"/>
      <c r="BMA23" s="209"/>
      <c r="BMB23" s="209"/>
      <c r="BMC23" s="209"/>
      <c r="BMD23" s="209"/>
      <c r="BME23" s="209"/>
      <c r="BMF23" s="209"/>
      <c r="BMG23" s="209"/>
      <c r="BMH23" s="209"/>
      <c r="BMI23" s="209"/>
      <c r="BMJ23" s="209"/>
      <c r="BMK23" s="209"/>
      <c r="BML23" s="209"/>
      <c r="BMM23" s="209"/>
      <c r="BMN23" s="209"/>
      <c r="BMO23" s="209"/>
      <c r="BMP23" s="209"/>
      <c r="BMQ23" s="209"/>
      <c r="BMR23" s="209"/>
      <c r="BMS23" s="209"/>
      <c r="BMT23" s="209"/>
      <c r="BMU23" s="209"/>
      <c r="BMV23" s="209"/>
      <c r="BMW23" s="209"/>
      <c r="BMX23" s="209"/>
      <c r="BMY23" s="209"/>
      <c r="BMZ23" s="209"/>
      <c r="BNA23" s="209"/>
      <c r="BNB23" s="209"/>
      <c r="BNC23" s="209"/>
      <c r="BND23" s="209"/>
      <c r="BNE23" s="209"/>
      <c r="BNF23" s="209"/>
      <c r="BNG23" s="209"/>
      <c r="BNH23" s="209"/>
      <c r="BNI23" s="209"/>
      <c r="BNJ23" s="209"/>
      <c r="BNK23" s="209"/>
      <c r="BNL23" s="209"/>
      <c r="BNM23" s="209"/>
      <c r="BNN23" s="209"/>
      <c r="BNO23" s="209"/>
      <c r="BNP23" s="209"/>
      <c r="BNQ23" s="209"/>
      <c r="BNR23" s="209"/>
      <c r="BNS23" s="209"/>
      <c r="BNT23" s="209"/>
      <c r="BNU23" s="209"/>
      <c r="BNV23" s="209"/>
      <c r="BNW23" s="209"/>
      <c r="BNX23" s="209"/>
      <c r="BNY23" s="209"/>
      <c r="BNZ23" s="209"/>
      <c r="BOA23" s="209"/>
      <c r="BOB23" s="209"/>
      <c r="BOC23" s="209"/>
      <c r="BOD23" s="209"/>
      <c r="BOE23" s="209"/>
      <c r="BOF23" s="209"/>
      <c r="BOG23" s="209"/>
      <c r="BOH23" s="209"/>
      <c r="BOI23" s="209"/>
      <c r="BOJ23" s="209"/>
      <c r="BOK23" s="209"/>
      <c r="BOL23" s="209"/>
      <c r="BOM23" s="209"/>
      <c r="BON23" s="209"/>
      <c r="BOO23" s="209"/>
      <c r="BOP23" s="209"/>
      <c r="BOQ23" s="209"/>
      <c r="BOR23" s="209"/>
      <c r="BOS23" s="209"/>
      <c r="BOT23" s="209"/>
      <c r="BOU23" s="209"/>
      <c r="BOV23" s="209"/>
      <c r="BOW23" s="209"/>
      <c r="BOX23" s="209"/>
      <c r="BOY23" s="209"/>
      <c r="BOZ23" s="209"/>
      <c r="BPA23" s="209"/>
      <c r="BPB23" s="209"/>
      <c r="BPC23" s="209"/>
      <c r="BPD23" s="209"/>
      <c r="BPE23" s="209"/>
      <c r="BPF23" s="209"/>
      <c r="BPG23" s="209"/>
      <c r="BPH23" s="209"/>
      <c r="BPI23" s="209"/>
      <c r="BPJ23" s="209"/>
      <c r="BPK23" s="209"/>
      <c r="BPL23" s="209"/>
      <c r="BPM23" s="209"/>
      <c r="BPN23" s="209"/>
      <c r="BPO23" s="209"/>
      <c r="BPP23" s="209"/>
      <c r="BPQ23" s="209"/>
      <c r="BPR23" s="209"/>
      <c r="BPS23" s="209"/>
      <c r="BPT23" s="209"/>
      <c r="BPU23" s="209"/>
      <c r="BPV23" s="209"/>
      <c r="BPW23" s="209"/>
      <c r="BPX23" s="209"/>
      <c r="BPY23" s="209"/>
      <c r="BPZ23" s="209"/>
      <c r="BQA23" s="209"/>
      <c r="BQB23" s="209"/>
      <c r="BQC23" s="209"/>
      <c r="BQD23" s="209"/>
      <c r="BQE23" s="209"/>
      <c r="BQF23" s="209"/>
      <c r="BQG23" s="209"/>
      <c r="BQH23" s="209"/>
      <c r="BQI23" s="209"/>
      <c r="BQJ23" s="209"/>
      <c r="BQK23" s="209"/>
      <c r="BQL23" s="209"/>
      <c r="BQM23" s="209"/>
      <c r="BQN23" s="209"/>
      <c r="BQO23" s="209"/>
      <c r="BQP23" s="209"/>
      <c r="BQQ23" s="209"/>
      <c r="BQR23" s="209"/>
      <c r="BQS23" s="209"/>
      <c r="BQT23" s="209"/>
      <c r="BQU23" s="209"/>
      <c r="BQV23" s="209"/>
      <c r="BQW23" s="209"/>
      <c r="BQX23" s="209"/>
      <c r="BQY23" s="209"/>
      <c r="BQZ23" s="209"/>
      <c r="BRA23" s="209"/>
      <c r="BRB23" s="209"/>
      <c r="BRC23" s="209"/>
      <c r="BRD23" s="209"/>
      <c r="BRE23" s="209"/>
      <c r="BRF23" s="209"/>
      <c r="BRG23" s="209"/>
      <c r="BRH23" s="209"/>
      <c r="BRI23" s="209"/>
      <c r="BRJ23" s="209"/>
      <c r="BRK23" s="209"/>
      <c r="BRL23" s="209"/>
      <c r="BRM23" s="209"/>
      <c r="BRN23" s="209"/>
      <c r="BRO23" s="209"/>
      <c r="BRP23" s="209"/>
      <c r="BRQ23" s="209"/>
      <c r="BRR23" s="209"/>
      <c r="BRS23" s="209"/>
      <c r="BRT23" s="209"/>
      <c r="BRU23" s="209"/>
      <c r="BRV23" s="209"/>
      <c r="BRW23" s="209"/>
      <c r="BRX23" s="209"/>
      <c r="BRY23" s="209"/>
      <c r="BRZ23" s="209"/>
      <c r="BSA23" s="209"/>
      <c r="BSB23" s="209"/>
      <c r="BSC23" s="209"/>
      <c r="BSD23" s="209"/>
      <c r="BSE23" s="209"/>
      <c r="BSF23" s="209"/>
      <c r="BSG23" s="209"/>
      <c r="BSH23" s="209"/>
      <c r="BSI23" s="209"/>
      <c r="BSJ23" s="209"/>
      <c r="BSK23" s="209"/>
      <c r="BSL23" s="209"/>
      <c r="BSM23" s="209"/>
      <c r="BSN23" s="209"/>
      <c r="BSO23" s="209"/>
      <c r="BSP23" s="209"/>
      <c r="BSQ23" s="209"/>
      <c r="BSR23" s="209"/>
      <c r="BSS23" s="209"/>
      <c r="BST23" s="209"/>
      <c r="BSU23" s="209"/>
      <c r="BSV23" s="209"/>
      <c r="BSW23" s="209"/>
      <c r="BSX23" s="209"/>
      <c r="BSY23" s="209"/>
      <c r="BSZ23" s="209"/>
      <c r="BTA23" s="209"/>
      <c r="BTB23" s="209"/>
      <c r="BTC23" s="209"/>
      <c r="BTD23" s="209"/>
      <c r="BTE23" s="209"/>
      <c r="BTF23" s="209"/>
      <c r="BTG23" s="209"/>
      <c r="BTH23" s="209"/>
      <c r="BTI23" s="209"/>
      <c r="BTJ23" s="209"/>
      <c r="BTK23" s="209"/>
      <c r="BTL23" s="209"/>
      <c r="BTM23" s="209"/>
      <c r="BTN23" s="209"/>
      <c r="BTO23" s="209"/>
      <c r="BTP23" s="209"/>
      <c r="BTQ23" s="209"/>
      <c r="BTR23" s="209"/>
      <c r="BTS23" s="209"/>
      <c r="BTT23" s="209"/>
      <c r="BTU23" s="209"/>
      <c r="BTV23" s="209"/>
      <c r="BTW23" s="209"/>
      <c r="BTX23" s="209"/>
      <c r="BTY23" s="209"/>
      <c r="BTZ23" s="209"/>
      <c r="BUA23" s="209"/>
      <c r="BUB23" s="209"/>
      <c r="BUC23" s="209"/>
      <c r="BUD23" s="209"/>
      <c r="BUE23" s="209"/>
      <c r="BUF23" s="209"/>
      <c r="BUG23" s="209"/>
      <c r="BUH23" s="209"/>
      <c r="BUI23" s="209"/>
      <c r="BUJ23" s="209"/>
      <c r="BUK23" s="209"/>
      <c r="BUL23" s="209"/>
      <c r="BUM23" s="209"/>
      <c r="BUN23" s="209"/>
      <c r="BUO23" s="209"/>
      <c r="BUP23" s="209"/>
      <c r="BUQ23" s="209"/>
      <c r="BUR23" s="209"/>
      <c r="BUS23" s="209"/>
      <c r="BUT23" s="209"/>
      <c r="BUU23" s="209"/>
      <c r="BUV23" s="209"/>
      <c r="BUW23" s="209"/>
      <c r="BUX23" s="209"/>
      <c r="BUY23" s="209"/>
      <c r="BUZ23" s="209"/>
      <c r="BVA23" s="209"/>
      <c r="BVB23" s="209"/>
      <c r="BVC23" s="209"/>
      <c r="BVD23" s="209"/>
      <c r="BVE23" s="209"/>
      <c r="BVF23" s="209"/>
      <c r="BVG23" s="209"/>
      <c r="BVH23" s="209"/>
      <c r="BVI23" s="209"/>
      <c r="BVJ23" s="209"/>
      <c r="BVK23" s="209"/>
      <c r="BVL23" s="209"/>
      <c r="BVM23" s="209"/>
      <c r="BVN23" s="209"/>
      <c r="BVO23" s="209"/>
      <c r="BVP23" s="209"/>
      <c r="BVQ23" s="209"/>
      <c r="BVR23" s="209"/>
      <c r="BVS23" s="209"/>
      <c r="BVT23" s="209"/>
      <c r="BVU23" s="209"/>
      <c r="BVV23" s="209"/>
      <c r="BVW23" s="209"/>
      <c r="BVX23" s="209"/>
      <c r="BVY23" s="209"/>
      <c r="BVZ23" s="209"/>
      <c r="BWA23" s="209"/>
      <c r="BWB23" s="209"/>
      <c r="BWC23" s="209"/>
      <c r="BWD23" s="209"/>
      <c r="BWE23" s="209"/>
      <c r="BWF23" s="209"/>
      <c r="BWG23" s="209"/>
      <c r="BWH23" s="209"/>
      <c r="BWI23" s="209"/>
      <c r="BWJ23" s="209"/>
      <c r="BWK23" s="209"/>
      <c r="BWL23" s="209"/>
      <c r="BWM23" s="209"/>
      <c r="BWN23" s="209"/>
      <c r="BWO23" s="209"/>
      <c r="BWP23" s="209"/>
      <c r="BWQ23" s="209"/>
      <c r="BWR23" s="209"/>
      <c r="BWS23" s="209"/>
      <c r="BWT23" s="209"/>
      <c r="BWU23" s="209"/>
      <c r="BWV23" s="209"/>
      <c r="BWW23" s="209"/>
      <c r="BWX23" s="209"/>
      <c r="BWY23" s="209"/>
      <c r="BWZ23" s="209"/>
      <c r="BXA23" s="209"/>
      <c r="BXB23" s="209"/>
      <c r="BXC23" s="209"/>
      <c r="BXD23" s="209"/>
      <c r="BXE23" s="209"/>
      <c r="BXF23" s="209"/>
      <c r="BXG23" s="209"/>
      <c r="BXH23" s="209"/>
      <c r="BXI23" s="209"/>
      <c r="BXJ23" s="209"/>
      <c r="BXK23" s="209"/>
      <c r="BXL23" s="209"/>
      <c r="BXM23" s="209"/>
      <c r="BXN23" s="209"/>
      <c r="BXO23" s="209"/>
      <c r="BXP23" s="209"/>
      <c r="BXQ23" s="209"/>
      <c r="BXR23" s="209"/>
      <c r="BXS23" s="209"/>
      <c r="BXT23" s="209"/>
      <c r="BXU23" s="209"/>
      <c r="BXV23" s="209"/>
      <c r="BXW23" s="209"/>
      <c r="BXX23" s="209"/>
      <c r="BXY23" s="209"/>
      <c r="BXZ23" s="209"/>
      <c r="BYA23" s="209"/>
      <c r="BYB23" s="209"/>
      <c r="BYC23" s="209"/>
      <c r="BYD23" s="209"/>
      <c r="BYE23" s="209"/>
      <c r="BYF23" s="209"/>
      <c r="BYG23" s="209"/>
      <c r="BYH23" s="209"/>
      <c r="BYI23" s="209"/>
      <c r="BYJ23" s="209"/>
      <c r="BYK23" s="209"/>
      <c r="BYL23" s="209"/>
      <c r="BYM23" s="209"/>
      <c r="BYN23" s="209"/>
      <c r="BYO23" s="209"/>
      <c r="BYP23" s="209"/>
      <c r="BYQ23" s="209"/>
      <c r="BYR23" s="209"/>
      <c r="BYS23" s="209"/>
      <c r="BYT23" s="209"/>
      <c r="BYU23" s="209"/>
      <c r="BYV23" s="209"/>
      <c r="BYW23" s="209"/>
      <c r="BYX23" s="209"/>
      <c r="BYY23" s="209"/>
      <c r="BYZ23" s="209"/>
      <c r="BZA23" s="209"/>
      <c r="BZB23" s="209"/>
      <c r="BZC23" s="209"/>
      <c r="BZD23" s="209"/>
      <c r="BZE23" s="209"/>
      <c r="BZF23" s="209"/>
      <c r="BZG23" s="209"/>
      <c r="BZH23" s="209"/>
      <c r="BZI23" s="209"/>
      <c r="BZJ23" s="209"/>
      <c r="BZK23" s="209"/>
      <c r="BZL23" s="209"/>
      <c r="BZM23" s="209"/>
      <c r="BZN23" s="209"/>
      <c r="BZO23" s="209"/>
      <c r="BZP23" s="209"/>
      <c r="BZQ23" s="209"/>
      <c r="BZR23" s="209"/>
      <c r="BZS23" s="209"/>
      <c r="BZT23" s="209"/>
      <c r="BZU23" s="209"/>
      <c r="BZV23" s="209"/>
      <c r="BZW23" s="209"/>
      <c r="BZX23" s="209"/>
      <c r="BZY23" s="209"/>
      <c r="BZZ23" s="209"/>
      <c r="CAA23" s="209"/>
      <c r="CAB23" s="209"/>
      <c r="CAC23" s="209"/>
      <c r="CAD23" s="209"/>
      <c r="CAE23" s="209"/>
      <c r="CAF23" s="209"/>
      <c r="CAG23" s="209"/>
      <c r="CAH23" s="209"/>
      <c r="CAI23" s="209"/>
      <c r="CAJ23" s="209"/>
      <c r="CAK23" s="209"/>
      <c r="CAL23" s="209"/>
      <c r="CAM23" s="209"/>
      <c r="CAN23" s="209"/>
      <c r="CAO23" s="209"/>
      <c r="CAP23" s="209"/>
      <c r="CAQ23" s="209"/>
      <c r="CAR23" s="209"/>
      <c r="CAS23" s="209"/>
      <c r="CAT23" s="209"/>
      <c r="CAU23" s="209"/>
      <c r="CAV23" s="209"/>
      <c r="CAW23" s="209"/>
      <c r="CAX23" s="209"/>
      <c r="CAY23" s="209"/>
      <c r="CAZ23" s="209"/>
      <c r="CBA23" s="209"/>
      <c r="CBB23" s="209"/>
      <c r="CBC23" s="209"/>
      <c r="CBD23" s="209"/>
      <c r="CBE23" s="209"/>
      <c r="CBF23" s="209"/>
      <c r="CBG23" s="209"/>
      <c r="CBH23" s="209"/>
      <c r="CBI23" s="209"/>
      <c r="CBJ23" s="209"/>
      <c r="CBK23" s="209"/>
      <c r="CBL23" s="209"/>
      <c r="CBM23" s="209"/>
      <c r="CBN23" s="209"/>
      <c r="CBO23" s="209"/>
      <c r="CBP23" s="209"/>
      <c r="CBQ23" s="209"/>
      <c r="CBR23" s="209"/>
      <c r="CBS23" s="209"/>
      <c r="CBT23" s="209"/>
      <c r="CBU23" s="209"/>
      <c r="CBV23" s="209"/>
      <c r="CBW23" s="209"/>
      <c r="CBX23" s="209"/>
      <c r="CBY23" s="209"/>
      <c r="CBZ23" s="209"/>
      <c r="CCA23" s="209"/>
      <c r="CCB23" s="209"/>
      <c r="CCC23" s="209"/>
      <c r="CCD23" s="209"/>
      <c r="CCE23" s="209"/>
      <c r="CCF23" s="209"/>
      <c r="CCG23" s="209"/>
      <c r="CCH23" s="209"/>
      <c r="CCI23" s="209"/>
      <c r="CCJ23" s="209"/>
      <c r="CCK23" s="209"/>
      <c r="CCL23" s="209"/>
      <c r="CCM23" s="209"/>
      <c r="CCN23" s="209"/>
      <c r="CCO23" s="209"/>
      <c r="CCP23" s="209"/>
      <c r="CCQ23" s="209"/>
      <c r="CCR23" s="209"/>
      <c r="CCS23" s="209"/>
      <c r="CCT23" s="209"/>
      <c r="CCU23" s="209"/>
      <c r="CCV23" s="209"/>
      <c r="CCW23" s="209"/>
      <c r="CCX23" s="209"/>
      <c r="CCY23" s="209"/>
      <c r="CCZ23" s="209"/>
      <c r="CDA23" s="209"/>
      <c r="CDB23" s="209"/>
      <c r="CDC23" s="209"/>
      <c r="CDD23" s="209"/>
      <c r="CDE23" s="209"/>
      <c r="CDF23" s="209"/>
      <c r="CDG23" s="209"/>
      <c r="CDH23" s="209"/>
      <c r="CDI23" s="209"/>
      <c r="CDJ23" s="209"/>
      <c r="CDK23" s="209"/>
      <c r="CDL23" s="209"/>
      <c r="CDM23" s="209"/>
      <c r="CDN23" s="209"/>
      <c r="CDO23" s="209"/>
      <c r="CDP23" s="209"/>
      <c r="CDQ23" s="209"/>
      <c r="CDR23" s="209"/>
      <c r="CDS23" s="209"/>
      <c r="CDT23" s="209"/>
      <c r="CDU23" s="209"/>
      <c r="CDV23" s="209"/>
      <c r="CDW23" s="209"/>
      <c r="CDX23" s="209"/>
      <c r="CDY23" s="209"/>
      <c r="CDZ23" s="209"/>
      <c r="CEA23" s="209"/>
      <c r="CEB23" s="209"/>
      <c r="CEC23" s="209"/>
      <c r="CED23" s="209"/>
      <c r="CEE23" s="209"/>
      <c r="CEF23" s="209"/>
      <c r="CEG23" s="209"/>
      <c r="CEH23" s="209"/>
      <c r="CEI23" s="209"/>
      <c r="CEJ23" s="209"/>
      <c r="CEK23" s="209"/>
      <c r="CEL23" s="209"/>
      <c r="CEM23" s="209"/>
      <c r="CEN23" s="209"/>
      <c r="CEO23" s="209"/>
      <c r="CEP23" s="209"/>
      <c r="CEQ23" s="209"/>
      <c r="CER23" s="209"/>
      <c r="CES23" s="209"/>
      <c r="CET23" s="209"/>
      <c r="CEU23" s="209"/>
      <c r="CEV23" s="209"/>
      <c r="CEW23" s="209"/>
      <c r="CEX23" s="209"/>
      <c r="CEY23" s="209"/>
      <c r="CEZ23" s="209"/>
      <c r="CFA23" s="209"/>
      <c r="CFB23" s="209"/>
      <c r="CFC23" s="209"/>
      <c r="CFD23" s="209"/>
      <c r="CFE23" s="209"/>
      <c r="CFF23" s="209"/>
      <c r="CFG23" s="209"/>
      <c r="CFH23" s="209"/>
      <c r="CFI23" s="209"/>
      <c r="CFJ23" s="209"/>
      <c r="CFK23" s="209"/>
      <c r="CFL23" s="209"/>
      <c r="CFM23" s="209"/>
      <c r="CFN23" s="209"/>
      <c r="CFO23" s="209"/>
      <c r="CFP23" s="209"/>
      <c r="CFQ23" s="209"/>
      <c r="CFR23" s="209"/>
      <c r="CFS23" s="209"/>
      <c r="CFT23" s="209"/>
      <c r="CFU23" s="209"/>
      <c r="CFV23" s="209"/>
      <c r="CFW23" s="209"/>
      <c r="CFX23" s="209"/>
      <c r="CFY23" s="209"/>
      <c r="CFZ23" s="209"/>
      <c r="CGA23" s="209"/>
      <c r="CGB23" s="209"/>
      <c r="CGC23" s="209"/>
      <c r="CGD23" s="209"/>
      <c r="CGE23" s="209"/>
      <c r="CGF23" s="209"/>
      <c r="CGG23" s="209"/>
      <c r="CGH23" s="209"/>
      <c r="CGI23" s="209"/>
      <c r="CGJ23" s="209"/>
      <c r="CGK23" s="209"/>
      <c r="CGL23" s="209"/>
      <c r="CGM23" s="209"/>
      <c r="CGN23" s="209"/>
      <c r="CGO23" s="209"/>
      <c r="CGP23" s="209"/>
      <c r="CGQ23" s="209"/>
      <c r="CGR23" s="209"/>
      <c r="CGS23" s="209"/>
      <c r="CGT23" s="209"/>
      <c r="CGU23" s="209"/>
      <c r="CGV23" s="209"/>
      <c r="CGW23" s="209"/>
      <c r="CGX23" s="209"/>
      <c r="CGY23" s="209"/>
      <c r="CGZ23" s="209"/>
      <c r="CHA23" s="209"/>
      <c r="CHB23" s="209"/>
      <c r="CHC23" s="209"/>
      <c r="CHD23" s="209"/>
      <c r="CHE23" s="209"/>
      <c r="CHF23" s="209"/>
      <c r="CHG23" s="209"/>
      <c r="CHH23" s="209"/>
      <c r="CHI23" s="209"/>
      <c r="CHJ23" s="209"/>
      <c r="CHK23" s="209"/>
      <c r="CHL23" s="209"/>
      <c r="CHM23" s="209"/>
      <c r="CHN23" s="209"/>
      <c r="CHO23" s="209"/>
      <c r="CHP23" s="209"/>
      <c r="CHQ23" s="209"/>
      <c r="CHR23" s="209"/>
      <c r="CHS23" s="209"/>
      <c r="CHT23" s="209"/>
      <c r="CHU23" s="209"/>
      <c r="CHV23" s="209"/>
      <c r="CHW23" s="209"/>
      <c r="CHX23" s="209"/>
      <c r="CHY23" s="209"/>
      <c r="CHZ23" s="209"/>
      <c r="CIA23" s="209"/>
      <c r="CIB23" s="209"/>
      <c r="CIC23" s="209"/>
      <c r="CID23" s="209"/>
      <c r="CIE23" s="209"/>
      <c r="CIF23" s="209"/>
      <c r="CIG23" s="209"/>
      <c r="CIH23" s="209"/>
      <c r="CII23" s="209"/>
      <c r="CIJ23" s="209"/>
      <c r="CIK23" s="209"/>
      <c r="CIL23" s="209"/>
      <c r="CIM23" s="209"/>
      <c r="CIN23" s="209"/>
      <c r="CIO23" s="209"/>
      <c r="CIP23" s="209"/>
      <c r="CIQ23" s="209"/>
      <c r="CIR23" s="209"/>
      <c r="CIS23" s="209"/>
      <c r="CIT23" s="209"/>
      <c r="CIU23" s="209"/>
      <c r="CIV23" s="209"/>
      <c r="CIW23" s="209"/>
      <c r="CIX23" s="209"/>
      <c r="CIY23" s="209"/>
      <c r="CIZ23" s="209"/>
      <c r="CJA23" s="209"/>
      <c r="CJB23" s="209"/>
      <c r="CJC23" s="209"/>
      <c r="CJD23" s="209"/>
      <c r="CJE23" s="209"/>
      <c r="CJF23" s="209"/>
      <c r="CJG23" s="209"/>
      <c r="CJH23" s="209"/>
      <c r="CJI23" s="209"/>
      <c r="CJJ23" s="209"/>
      <c r="CJK23" s="209"/>
      <c r="CJL23" s="209"/>
      <c r="CJM23" s="209"/>
      <c r="CJN23" s="209"/>
      <c r="CJO23" s="209"/>
      <c r="CJP23" s="209"/>
      <c r="CJQ23" s="209"/>
      <c r="CJR23" s="209"/>
      <c r="CJS23" s="209"/>
      <c r="CJT23" s="209"/>
      <c r="CJU23" s="209"/>
      <c r="CJV23" s="209"/>
      <c r="CJW23" s="209"/>
      <c r="CJX23" s="209"/>
      <c r="CJY23" s="209"/>
      <c r="CJZ23" s="209"/>
      <c r="CKA23" s="209"/>
      <c r="CKB23" s="209"/>
      <c r="CKC23" s="209"/>
      <c r="CKD23" s="209"/>
      <c r="CKE23" s="209"/>
      <c r="CKF23" s="209"/>
      <c r="CKG23" s="209"/>
      <c r="CKH23" s="209"/>
      <c r="CKI23" s="209"/>
      <c r="CKJ23" s="209"/>
      <c r="CKK23" s="209"/>
      <c r="CKL23" s="209"/>
      <c r="CKM23" s="209"/>
      <c r="CKN23" s="209"/>
      <c r="CKO23" s="209"/>
      <c r="CKP23" s="209"/>
      <c r="CKQ23" s="209"/>
      <c r="CKR23" s="209"/>
      <c r="CKS23" s="209"/>
      <c r="CKT23" s="209"/>
      <c r="CKU23" s="209"/>
      <c r="CKV23" s="209"/>
      <c r="CKW23" s="209"/>
      <c r="CKX23" s="209"/>
      <c r="CKY23" s="209"/>
      <c r="CKZ23" s="209"/>
      <c r="CLA23" s="209"/>
      <c r="CLB23" s="209"/>
      <c r="CLC23" s="209"/>
      <c r="CLD23" s="209"/>
      <c r="CLE23" s="209"/>
      <c r="CLF23" s="209"/>
      <c r="CLG23" s="209"/>
      <c r="CLH23" s="209"/>
      <c r="CLI23" s="209"/>
      <c r="CLJ23" s="209"/>
      <c r="CLK23" s="209"/>
      <c r="CLL23" s="209"/>
      <c r="CLM23" s="209"/>
      <c r="CLN23" s="209"/>
      <c r="CLO23" s="209"/>
      <c r="CLP23" s="209"/>
      <c r="CLQ23" s="209"/>
      <c r="CLR23" s="209"/>
      <c r="CLS23" s="209"/>
      <c r="CLT23" s="209"/>
      <c r="CLU23" s="209"/>
      <c r="CLV23" s="209"/>
      <c r="CLW23" s="209"/>
      <c r="CLX23" s="209"/>
      <c r="CLY23" s="209"/>
      <c r="CLZ23" s="209"/>
      <c r="CMA23" s="209"/>
      <c r="CMB23" s="209"/>
      <c r="CMC23" s="209"/>
      <c r="CMD23" s="209"/>
      <c r="CME23" s="209"/>
      <c r="CMF23" s="209"/>
      <c r="CMG23" s="209"/>
      <c r="CMH23" s="209"/>
      <c r="CMI23" s="209"/>
      <c r="CMJ23" s="209"/>
      <c r="CMK23" s="209"/>
      <c r="CML23" s="209"/>
      <c r="CMM23" s="209"/>
      <c r="CMN23" s="209"/>
      <c r="CMO23" s="209"/>
      <c r="CMP23" s="209"/>
      <c r="CMQ23" s="209"/>
      <c r="CMR23" s="209"/>
      <c r="CMS23" s="209"/>
      <c r="CMT23" s="209"/>
      <c r="CMU23" s="209"/>
      <c r="CMV23" s="209"/>
      <c r="CMW23" s="209"/>
      <c r="CMX23" s="209"/>
      <c r="CMY23" s="209"/>
      <c r="CMZ23" s="209"/>
      <c r="CNA23" s="209"/>
      <c r="CNB23" s="209"/>
      <c r="CNC23" s="209"/>
      <c r="CND23" s="209"/>
      <c r="CNE23" s="209"/>
      <c r="CNF23" s="209"/>
      <c r="CNG23" s="209"/>
      <c r="CNH23" s="209"/>
      <c r="CNI23" s="209"/>
      <c r="CNJ23" s="209"/>
      <c r="CNK23" s="209"/>
      <c r="CNL23" s="209"/>
      <c r="CNM23" s="209"/>
      <c r="CNN23" s="209"/>
      <c r="CNO23" s="209"/>
      <c r="CNP23" s="209"/>
      <c r="CNQ23" s="209"/>
      <c r="CNR23" s="209"/>
      <c r="CNS23" s="209"/>
      <c r="CNT23" s="209"/>
      <c r="CNU23" s="209"/>
      <c r="CNV23" s="209"/>
      <c r="CNW23" s="209"/>
      <c r="CNX23" s="209"/>
      <c r="CNY23" s="209"/>
      <c r="CNZ23" s="209"/>
      <c r="COA23" s="209"/>
      <c r="COB23" s="209"/>
      <c r="COC23" s="209"/>
      <c r="COD23" s="209"/>
      <c r="COE23" s="209"/>
      <c r="COF23" s="209"/>
      <c r="COG23" s="209"/>
      <c r="COH23" s="209"/>
      <c r="COI23" s="209"/>
      <c r="COJ23" s="209"/>
      <c r="COK23" s="209"/>
      <c r="COL23" s="209"/>
      <c r="COM23" s="209"/>
      <c r="CON23" s="209"/>
      <c r="COO23" s="209"/>
      <c r="COP23" s="209"/>
      <c r="COQ23" s="209"/>
      <c r="COR23" s="209"/>
      <c r="COS23" s="209"/>
      <c r="COT23" s="209"/>
      <c r="COU23" s="209"/>
      <c r="COV23" s="209"/>
      <c r="COW23" s="209"/>
      <c r="COX23" s="209"/>
      <c r="COY23" s="209"/>
      <c r="COZ23" s="209"/>
      <c r="CPA23" s="209"/>
      <c r="CPB23" s="209"/>
      <c r="CPC23" s="209"/>
      <c r="CPD23" s="209"/>
      <c r="CPE23" s="209"/>
      <c r="CPF23" s="209"/>
      <c r="CPG23" s="209"/>
      <c r="CPH23" s="209"/>
      <c r="CPI23" s="209"/>
      <c r="CPJ23" s="209"/>
      <c r="CPK23" s="209"/>
      <c r="CPL23" s="209"/>
      <c r="CPM23" s="209"/>
      <c r="CPN23" s="209"/>
      <c r="CPO23" s="209"/>
      <c r="CPP23" s="209"/>
      <c r="CPQ23" s="209"/>
      <c r="CPR23" s="209"/>
      <c r="CPS23" s="209"/>
      <c r="CPT23" s="209"/>
      <c r="CPU23" s="209"/>
      <c r="CPV23" s="209"/>
      <c r="CPW23" s="209"/>
      <c r="CPX23" s="209"/>
      <c r="CPY23" s="209"/>
      <c r="CPZ23" s="209"/>
      <c r="CQA23" s="209"/>
      <c r="CQB23" s="209"/>
      <c r="CQC23" s="209"/>
      <c r="CQD23" s="209"/>
      <c r="CQE23" s="209"/>
      <c r="CQF23" s="209"/>
      <c r="CQG23" s="209"/>
      <c r="CQH23" s="209"/>
      <c r="CQI23" s="209"/>
      <c r="CQJ23" s="209"/>
      <c r="CQK23" s="209"/>
      <c r="CQL23" s="209"/>
      <c r="CQM23" s="209"/>
      <c r="CQN23" s="209"/>
      <c r="CQO23" s="209"/>
      <c r="CQP23" s="209"/>
      <c r="CQQ23" s="209"/>
      <c r="CQR23" s="209"/>
      <c r="CQS23" s="209"/>
      <c r="CQT23" s="209"/>
      <c r="CQU23" s="209"/>
      <c r="CQV23" s="209"/>
      <c r="CQW23" s="209"/>
      <c r="CQX23" s="209"/>
      <c r="CQY23" s="209"/>
      <c r="CQZ23" s="209"/>
      <c r="CRA23" s="209"/>
      <c r="CRB23" s="209"/>
      <c r="CRC23" s="209"/>
      <c r="CRD23" s="209"/>
      <c r="CRE23" s="209"/>
      <c r="CRF23" s="209"/>
      <c r="CRG23" s="209"/>
      <c r="CRH23" s="209"/>
      <c r="CRI23" s="209"/>
      <c r="CRJ23" s="209"/>
      <c r="CRK23" s="209"/>
      <c r="CRL23" s="209"/>
      <c r="CRM23" s="209"/>
      <c r="CRN23" s="209"/>
      <c r="CRO23" s="209"/>
      <c r="CRP23" s="209"/>
      <c r="CRQ23" s="209"/>
      <c r="CRR23" s="209"/>
      <c r="CRS23" s="209"/>
      <c r="CRT23" s="209"/>
      <c r="CRU23" s="209"/>
      <c r="CRV23" s="209"/>
      <c r="CRW23" s="209"/>
      <c r="CRX23" s="209"/>
      <c r="CRY23" s="209"/>
      <c r="CRZ23" s="209"/>
      <c r="CSA23" s="209"/>
      <c r="CSB23" s="209"/>
      <c r="CSC23" s="209"/>
      <c r="CSD23" s="209"/>
      <c r="CSE23" s="209"/>
      <c r="CSF23" s="209"/>
      <c r="CSG23" s="209"/>
      <c r="CSH23" s="209"/>
      <c r="CSI23" s="209"/>
      <c r="CSJ23" s="209"/>
      <c r="CSK23" s="209"/>
      <c r="CSL23" s="209"/>
      <c r="CSM23" s="209"/>
      <c r="CSN23" s="209"/>
      <c r="CSO23" s="209"/>
      <c r="CSP23" s="209"/>
      <c r="CSQ23" s="209"/>
      <c r="CSR23" s="209"/>
      <c r="CSS23" s="209"/>
      <c r="CST23" s="209"/>
      <c r="CSU23" s="209"/>
      <c r="CSV23" s="209"/>
      <c r="CSW23" s="209"/>
      <c r="CSX23" s="209"/>
      <c r="CSY23" s="209"/>
      <c r="CSZ23" s="209"/>
      <c r="CTA23" s="209"/>
      <c r="CTB23" s="209"/>
      <c r="CTC23" s="209"/>
      <c r="CTD23" s="209"/>
      <c r="CTE23" s="209"/>
      <c r="CTF23" s="209"/>
      <c r="CTG23" s="209"/>
      <c r="CTH23" s="209"/>
      <c r="CTI23" s="209"/>
      <c r="CTJ23" s="209"/>
      <c r="CTK23" s="209"/>
      <c r="CTL23" s="209"/>
      <c r="CTM23" s="209"/>
      <c r="CTN23" s="209"/>
      <c r="CTO23" s="209"/>
      <c r="CTP23" s="209"/>
      <c r="CTQ23" s="209"/>
      <c r="CTR23" s="209"/>
      <c r="CTS23" s="209"/>
      <c r="CTT23" s="209"/>
      <c r="CTU23" s="209"/>
      <c r="CTV23" s="209"/>
      <c r="CTW23" s="209"/>
      <c r="CTX23" s="209"/>
      <c r="CTY23" s="209"/>
      <c r="CTZ23" s="209"/>
      <c r="CUA23" s="209"/>
      <c r="CUB23" s="209"/>
      <c r="CUC23" s="209"/>
      <c r="CUD23" s="209"/>
      <c r="CUE23" s="209"/>
      <c r="CUF23" s="209"/>
      <c r="CUG23" s="209"/>
      <c r="CUH23" s="209"/>
      <c r="CUI23" s="209"/>
      <c r="CUJ23" s="209"/>
      <c r="CUK23" s="209"/>
      <c r="CUL23" s="209"/>
      <c r="CUM23" s="209"/>
      <c r="CUN23" s="209"/>
      <c r="CUO23" s="209"/>
      <c r="CUP23" s="209"/>
      <c r="CUQ23" s="209"/>
      <c r="CUR23" s="209"/>
      <c r="CUS23" s="209"/>
      <c r="CUT23" s="209"/>
      <c r="CUU23" s="209"/>
      <c r="CUV23" s="209"/>
      <c r="CUW23" s="209"/>
      <c r="CUX23" s="209"/>
      <c r="CUY23" s="209"/>
      <c r="CUZ23" s="209"/>
      <c r="CVA23" s="209"/>
      <c r="CVB23" s="209"/>
      <c r="CVC23" s="209"/>
      <c r="CVD23" s="209"/>
      <c r="CVE23" s="209"/>
      <c r="CVF23" s="209"/>
      <c r="CVG23" s="209"/>
      <c r="CVH23" s="209"/>
      <c r="CVI23" s="209"/>
      <c r="CVJ23" s="209"/>
      <c r="CVK23" s="209"/>
      <c r="CVL23" s="209"/>
      <c r="CVM23" s="209"/>
      <c r="CVN23" s="209"/>
      <c r="CVO23" s="209"/>
      <c r="CVP23" s="209"/>
      <c r="CVQ23" s="209"/>
      <c r="CVR23" s="209"/>
      <c r="CVS23" s="209"/>
      <c r="CVT23" s="209"/>
      <c r="CVU23" s="209"/>
      <c r="CVV23" s="209"/>
      <c r="CVW23" s="209"/>
      <c r="CVX23" s="209"/>
      <c r="CVY23" s="209"/>
      <c r="CVZ23" s="209"/>
      <c r="CWA23" s="209"/>
      <c r="CWB23" s="209"/>
      <c r="CWC23" s="209"/>
      <c r="CWD23" s="209"/>
      <c r="CWE23" s="209"/>
      <c r="CWF23" s="209"/>
      <c r="CWG23" s="209"/>
      <c r="CWH23" s="209"/>
      <c r="CWI23" s="209"/>
      <c r="CWJ23" s="209"/>
      <c r="CWK23" s="209"/>
      <c r="CWL23" s="209"/>
      <c r="CWM23" s="209"/>
      <c r="CWN23" s="209"/>
      <c r="CWO23" s="209"/>
      <c r="CWP23" s="209"/>
      <c r="CWQ23" s="209"/>
      <c r="CWR23" s="209"/>
      <c r="CWS23" s="209"/>
      <c r="CWT23" s="209"/>
      <c r="CWU23" s="209"/>
      <c r="CWV23" s="209"/>
      <c r="CWW23" s="209"/>
      <c r="CWX23" s="209"/>
      <c r="CWY23" s="209"/>
      <c r="CWZ23" s="209"/>
      <c r="CXA23" s="209"/>
      <c r="CXB23" s="209"/>
      <c r="CXC23" s="209"/>
      <c r="CXD23" s="209"/>
      <c r="CXE23" s="209"/>
      <c r="CXF23" s="209"/>
      <c r="CXG23" s="209"/>
      <c r="CXH23" s="209"/>
      <c r="CXI23" s="209"/>
      <c r="CXJ23" s="209"/>
      <c r="CXK23" s="209"/>
      <c r="CXL23" s="209"/>
      <c r="CXM23" s="209"/>
      <c r="CXN23" s="209"/>
      <c r="CXO23" s="209"/>
      <c r="CXP23" s="209"/>
      <c r="CXQ23" s="209"/>
      <c r="CXR23" s="209"/>
      <c r="CXS23" s="209"/>
      <c r="CXT23" s="209"/>
      <c r="CXU23" s="209"/>
      <c r="CXV23" s="209"/>
      <c r="CXW23" s="209"/>
      <c r="CXX23" s="209"/>
      <c r="CXY23" s="209"/>
      <c r="CXZ23" s="209"/>
      <c r="CYA23" s="209"/>
      <c r="CYB23" s="209"/>
      <c r="CYC23" s="209"/>
      <c r="CYD23" s="209"/>
      <c r="CYE23" s="209"/>
      <c r="CYF23" s="209"/>
      <c r="CYG23" s="209"/>
      <c r="CYH23" s="209"/>
      <c r="CYI23" s="209"/>
      <c r="CYJ23" s="209"/>
      <c r="CYK23" s="209"/>
      <c r="CYL23" s="209"/>
      <c r="CYM23" s="209"/>
      <c r="CYN23" s="209"/>
      <c r="CYO23" s="209"/>
      <c r="CYP23" s="209"/>
      <c r="CYQ23" s="209"/>
      <c r="CYR23" s="209"/>
      <c r="CYS23" s="209"/>
      <c r="CYT23" s="209"/>
      <c r="CYU23" s="209"/>
      <c r="CYV23" s="209"/>
      <c r="CYW23" s="209"/>
      <c r="CYX23" s="209"/>
      <c r="CYY23" s="209"/>
      <c r="CYZ23" s="209"/>
      <c r="CZA23" s="209"/>
      <c r="CZB23" s="209"/>
      <c r="CZC23" s="209"/>
      <c r="CZD23" s="209"/>
      <c r="CZE23" s="209"/>
      <c r="CZF23" s="209"/>
      <c r="CZG23" s="209"/>
      <c r="CZH23" s="209"/>
      <c r="CZI23" s="209"/>
      <c r="CZJ23" s="209"/>
      <c r="CZK23" s="209"/>
      <c r="CZL23" s="209"/>
      <c r="CZM23" s="209"/>
      <c r="CZN23" s="209"/>
      <c r="CZO23" s="209"/>
      <c r="CZP23" s="209"/>
      <c r="CZQ23" s="209"/>
      <c r="CZR23" s="209"/>
      <c r="CZS23" s="209"/>
      <c r="CZT23" s="209"/>
      <c r="CZU23" s="209"/>
      <c r="CZV23" s="209"/>
      <c r="CZW23" s="209"/>
      <c r="CZX23" s="209"/>
      <c r="CZY23" s="209"/>
      <c r="CZZ23" s="209"/>
      <c r="DAA23" s="209"/>
      <c r="DAB23" s="209"/>
      <c r="DAC23" s="209"/>
      <c r="DAD23" s="209"/>
      <c r="DAE23" s="209"/>
      <c r="DAF23" s="209"/>
      <c r="DAG23" s="209"/>
      <c r="DAH23" s="209"/>
      <c r="DAI23" s="209"/>
      <c r="DAJ23" s="209"/>
      <c r="DAK23" s="209"/>
      <c r="DAL23" s="209"/>
      <c r="DAM23" s="209"/>
      <c r="DAN23" s="209"/>
      <c r="DAO23" s="209"/>
      <c r="DAP23" s="209"/>
      <c r="DAQ23" s="209"/>
      <c r="DAR23" s="209"/>
      <c r="DAS23" s="209"/>
      <c r="DAT23" s="209"/>
      <c r="DAU23" s="209"/>
      <c r="DAV23" s="209"/>
      <c r="DAW23" s="209"/>
      <c r="DAX23" s="209"/>
      <c r="DAY23" s="209"/>
      <c r="DAZ23" s="209"/>
      <c r="DBA23" s="209"/>
      <c r="DBB23" s="209"/>
      <c r="DBC23" s="209"/>
      <c r="DBD23" s="209"/>
      <c r="DBE23" s="209"/>
      <c r="DBF23" s="209"/>
      <c r="DBG23" s="209"/>
      <c r="DBH23" s="209"/>
      <c r="DBI23" s="209"/>
      <c r="DBJ23" s="209"/>
      <c r="DBK23" s="209"/>
      <c r="DBL23" s="209"/>
      <c r="DBM23" s="209"/>
      <c r="DBN23" s="209"/>
      <c r="DBO23" s="209"/>
      <c r="DBP23" s="209"/>
      <c r="DBQ23" s="209"/>
      <c r="DBR23" s="209"/>
      <c r="DBS23" s="209"/>
      <c r="DBT23" s="209"/>
      <c r="DBU23" s="209"/>
      <c r="DBV23" s="209"/>
      <c r="DBW23" s="209"/>
      <c r="DBX23" s="209"/>
      <c r="DBY23" s="209"/>
      <c r="DBZ23" s="209"/>
      <c r="DCA23" s="209"/>
      <c r="DCB23" s="209"/>
      <c r="DCC23" s="209"/>
      <c r="DCD23" s="209"/>
      <c r="DCE23" s="209"/>
      <c r="DCF23" s="209"/>
      <c r="DCG23" s="209"/>
      <c r="DCH23" s="209"/>
      <c r="DCI23" s="209"/>
      <c r="DCJ23" s="209"/>
      <c r="DCK23" s="209"/>
      <c r="DCL23" s="209"/>
      <c r="DCM23" s="209"/>
      <c r="DCN23" s="209"/>
      <c r="DCO23" s="209"/>
      <c r="DCP23" s="209"/>
      <c r="DCQ23" s="209"/>
      <c r="DCR23" s="209"/>
      <c r="DCS23" s="209"/>
      <c r="DCT23" s="209"/>
      <c r="DCU23" s="209"/>
      <c r="DCV23" s="209"/>
      <c r="DCW23" s="209"/>
      <c r="DCX23" s="209"/>
      <c r="DCY23" s="209"/>
      <c r="DCZ23" s="209"/>
      <c r="DDA23" s="209"/>
      <c r="DDB23" s="209"/>
      <c r="DDC23" s="209"/>
      <c r="DDD23" s="209"/>
      <c r="DDE23" s="209"/>
      <c r="DDF23" s="209"/>
      <c r="DDG23" s="209"/>
      <c r="DDH23" s="209"/>
      <c r="DDI23" s="209"/>
      <c r="DDJ23" s="209"/>
      <c r="DDK23" s="209"/>
      <c r="DDL23" s="209"/>
      <c r="DDM23" s="209"/>
      <c r="DDN23" s="209"/>
      <c r="DDO23" s="209"/>
      <c r="DDP23" s="209"/>
      <c r="DDQ23" s="209"/>
      <c r="DDR23" s="209"/>
      <c r="DDS23" s="209"/>
      <c r="DDT23" s="209"/>
      <c r="DDU23" s="209"/>
      <c r="DDV23" s="209"/>
      <c r="DDW23" s="209"/>
      <c r="DDX23" s="209"/>
      <c r="DDY23" s="209"/>
      <c r="DDZ23" s="209"/>
      <c r="DEA23" s="209"/>
      <c r="DEB23" s="209"/>
      <c r="DEC23" s="209"/>
      <c r="DED23" s="209"/>
      <c r="DEE23" s="209"/>
      <c r="DEF23" s="209"/>
      <c r="DEG23" s="209"/>
      <c r="DEH23" s="209"/>
      <c r="DEI23" s="209"/>
      <c r="DEJ23" s="209"/>
      <c r="DEK23" s="209"/>
      <c r="DEL23" s="209"/>
      <c r="DEM23" s="209"/>
      <c r="DEN23" s="209"/>
      <c r="DEO23" s="209"/>
      <c r="DEP23" s="209"/>
      <c r="DEQ23" s="209"/>
      <c r="DER23" s="209"/>
      <c r="DES23" s="209"/>
      <c r="DET23" s="209"/>
      <c r="DEU23" s="209"/>
      <c r="DEV23" s="209"/>
      <c r="DEW23" s="209"/>
      <c r="DEX23" s="209"/>
      <c r="DEY23" s="209"/>
      <c r="DEZ23" s="209"/>
      <c r="DFA23" s="209"/>
      <c r="DFB23" s="209"/>
      <c r="DFC23" s="209"/>
      <c r="DFD23" s="209"/>
      <c r="DFE23" s="209"/>
      <c r="DFF23" s="209"/>
      <c r="DFG23" s="209"/>
      <c r="DFH23" s="209"/>
      <c r="DFI23" s="209"/>
      <c r="DFJ23" s="209"/>
      <c r="DFK23" s="209"/>
      <c r="DFL23" s="209"/>
      <c r="DFM23" s="209"/>
      <c r="DFN23" s="209"/>
      <c r="DFO23" s="209"/>
      <c r="DFP23" s="209"/>
      <c r="DFQ23" s="209"/>
      <c r="DFR23" s="209"/>
      <c r="DFS23" s="209"/>
      <c r="DFT23" s="209"/>
      <c r="DFU23" s="209"/>
      <c r="DFV23" s="209"/>
      <c r="DFW23" s="209"/>
      <c r="DFX23" s="209"/>
      <c r="DFY23" s="209"/>
      <c r="DFZ23" s="209"/>
      <c r="DGA23" s="209"/>
      <c r="DGB23" s="209"/>
      <c r="DGC23" s="209"/>
      <c r="DGD23" s="209"/>
      <c r="DGE23" s="209"/>
      <c r="DGF23" s="209"/>
      <c r="DGG23" s="209"/>
      <c r="DGH23" s="209"/>
      <c r="DGI23" s="209"/>
      <c r="DGJ23" s="209"/>
      <c r="DGK23" s="209"/>
      <c r="DGL23" s="209"/>
      <c r="DGM23" s="209"/>
      <c r="DGN23" s="209"/>
      <c r="DGO23" s="209"/>
      <c r="DGP23" s="209"/>
      <c r="DGQ23" s="209"/>
      <c r="DGR23" s="209"/>
      <c r="DGS23" s="209"/>
      <c r="DGT23" s="209"/>
      <c r="DGU23" s="209"/>
      <c r="DGV23" s="209"/>
      <c r="DGW23" s="209"/>
      <c r="DGX23" s="209"/>
      <c r="DGY23" s="209"/>
      <c r="DGZ23" s="209"/>
      <c r="DHA23" s="209"/>
      <c r="DHB23" s="209"/>
      <c r="DHC23" s="209"/>
      <c r="DHD23" s="209"/>
      <c r="DHE23" s="209"/>
      <c r="DHF23" s="209"/>
      <c r="DHG23" s="209"/>
      <c r="DHH23" s="209"/>
      <c r="DHI23" s="209"/>
      <c r="DHJ23" s="209"/>
      <c r="DHK23" s="209"/>
      <c r="DHL23" s="209"/>
      <c r="DHM23" s="209"/>
      <c r="DHN23" s="209"/>
      <c r="DHO23" s="209"/>
      <c r="DHP23" s="209"/>
      <c r="DHQ23" s="209"/>
      <c r="DHR23" s="209"/>
      <c r="DHS23" s="209"/>
      <c r="DHT23" s="209"/>
      <c r="DHU23" s="209"/>
      <c r="DHV23" s="209"/>
      <c r="DHW23" s="209"/>
      <c r="DHX23" s="209"/>
      <c r="DHY23" s="209"/>
      <c r="DHZ23" s="209"/>
      <c r="DIA23" s="209"/>
      <c r="DIB23" s="209"/>
      <c r="DIC23" s="209"/>
      <c r="DID23" s="209"/>
      <c r="DIE23" s="209"/>
      <c r="DIF23" s="209"/>
      <c r="DIG23" s="209"/>
      <c r="DIH23" s="209"/>
      <c r="DII23" s="209"/>
      <c r="DIJ23" s="209"/>
      <c r="DIK23" s="209"/>
      <c r="DIL23" s="209"/>
      <c r="DIM23" s="209"/>
      <c r="DIN23" s="209"/>
      <c r="DIO23" s="209"/>
      <c r="DIP23" s="209"/>
      <c r="DIQ23" s="209"/>
      <c r="DIR23" s="209"/>
      <c r="DIS23" s="209"/>
      <c r="DIT23" s="209"/>
      <c r="DIU23" s="209"/>
      <c r="DIV23" s="209"/>
      <c r="DIW23" s="209"/>
      <c r="DIX23" s="209"/>
      <c r="DIY23" s="209"/>
      <c r="DIZ23" s="209"/>
      <c r="DJA23" s="209"/>
      <c r="DJB23" s="209"/>
      <c r="DJC23" s="209"/>
      <c r="DJD23" s="209"/>
      <c r="DJE23" s="209"/>
      <c r="DJF23" s="209"/>
      <c r="DJG23" s="209"/>
      <c r="DJH23" s="209"/>
      <c r="DJI23" s="209"/>
      <c r="DJJ23" s="209"/>
      <c r="DJK23" s="209"/>
      <c r="DJL23" s="209"/>
      <c r="DJM23" s="209"/>
      <c r="DJN23" s="209"/>
      <c r="DJO23" s="209"/>
      <c r="DJP23" s="209"/>
      <c r="DJQ23" s="209"/>
      <c r="DJR23" s="209"/>
      <c r="DJS23" s="209"/>
      <c r="DJT23" s="209"/>
      <c r="DJU23" s="209"/>
      <c r="DJV23" s="209"/>
      <c r="DJW23" s="209"/>
      <c r="DJX23" s="209"/>
      <c r="DJY23" s="209"/>
      <c r="DJZ23" s="209"/>
      <c r="DKA23" s="209"/>
      <c r="DKB23" s="209"/>
      <c r="DKC23" s="209"/>
      <c r="DKD23" s="209"/>
      <c r="DKE23" s="209"/>
      <c r="DKF23" s="209"/>
      <c r="DKG23" s="209"/>
      <c r="DKH23" s="209"/>
      <c r="DKI23" s="209"/>
      <c r="DKJ23" s="209"/>
      <c r="DKK23" s="209"/>
      <c r="DKL23" s="209"/>
      <c r="DKM23" s="209"/>
      <c r="DKN23" s="209"/>
      <c r="DKO23" s="209"/>
      <c r="DKP23" s="209"/>
      <c r="DKQ23" s="209"/>
      <c r="DKR23" s="209"/>
      <c r="DKS23" s="209"/>
      <c r="DKT23" s="209"/>
      <c r="DKU23" s="209"/>
      <c r="DKV23" s="209"/>
      <c r="DKW23" s="209"/>
      <c r="DKX23" s="209"/>
      <c r="DKY23" s="209"/>
      <c r="DKZ23" s="209"/>
      <c r="DLA23" s="209"/>
      <c r="DLB23" s="209"/>
      <c r="DLC23" s="209"/>
      <c r="DLD23" s="209"/>
      <c r="DLE23" s="209"/>
      <c r="DLF23" s="209"/>
      <c r="DLG23" s="209"/>
      <c r="DLH23" s="209"/>
      <c r="DLI23" s="209"/>
      <c r="DLJ23" s="209"/>
      <c r="DLK23" s="209"/>
      <c r="DLL23" s="209"/>
      <c r="DLM23" s="209"/>
      <c r="DLN23" s="209"/>
      <c r="DLO23" s="209"/>
      <c r="DLP23" s="209"/>
      <c r="DLQ23" s="209"/>
      <c r="DLR23" s="209"/>
      <c r="DLS23" s="209"/>
      <c r="DLT23" s="209"/>
      <c r="DLU23" s="209"/>
      <c r="DLV23" s="209"/>
      <c r="DLW23" s="209"/>
      <c r="DLX23" s="209"/>
      <c r="DLY23" s="209"/>
      <c r="DLZ23" s="209"/>
      <c r="DMA23" s="209"/>
      <c r="DMB23" s="209"/>
      <c r="DMC23" s="209"/>
      <c r="DMD23" s="209"/>
      <c r="DME23" s="209"/>
      <c r="DMF23" s="209"/>
      <c r="DMG23" s="209"/>
      <c r="DMH23" s="209"/>
      <c r="DMI23" s="209"/>
      <c r="DMJ23" s="209"/>
      <c r="DMK23" s="209"/>
      <c r="DML23" s="209"/>
      <c r="DMM23" s="209"/>
      <c r="DMN23" s="209"/>
      <c r="DMO23" s="209"/>
      <c r="DMP23" s="209"/>
      <c r="DMQ23" s="209"/>
      <c r="DMR23" s="209"/>
      <c r="DMS23" s="209"/>
      <c r="DMT23" s="209"/>
      <c r="DMU23" s="209"/>
      <c r="DMV23" s="209"/>
      <c r="DMW23" s="209"/>
      <c r="DMX23" s="209"/>
      <c r="DMY23" s="209"/>
      <c r="DMZ23" s="209"/>
      <c r="DNA23" s="209"/>
      <c r="DNB23" s="209"/>
      <c r="DNC23" s="209"/>
      <c r="DND23" s="209"/>
      <c r="DNE23" s="209"/>
      <c r="DNF23" s="209"/>
      <c r="DNG23" s="209"/>
      <c r="DNH23" s="209"/>
      <c r="DNI23" s="209"/>
      <c r="DNJ23" s="209"/>
      <c r="DNK23" s="209"/>
      <c r="DNL23" s="209"/>
      <c r="DNM23" s="209"/>
      <c r="DNN23" s="209"/>
      <c r="DNO23" s="209"/>
      <c r="DNP23" s="209"/>
      <c r="DNQ23" s="209"/>
      <c r="DNR23" s="209"/>
      <c r="DNS23" s="209"/>
      <c r="DNT23" s="209"/>
      <c r="DNU23" s="209"/>
      <c r="DNV23" s="209"/>
      <c r="DNW23" s="209"/>
      <c r="DNX23" s="209"/>
      <c r="DNY23" s="209"/>
      <c r="DNZ23" s="209"/>
      <c r="DOA23" s="209"/>
      <c r="DOB23" s="209"/>
      <c r="DOC23" s="209"/>
      <c r="DOD23" s="209"/>
      <c r="DOE23" s="209"/>
      <c r="DOF23" s="209"/>
      <c r="DOG23" s="209"/>
      <c r="DOH23" s="209"/>
      <c r="DOI23" s="209"/>
      <c r="DOJ23" s="209"/>
      <c r="DOK23" s="209"/>
      <c r="DOL23" s="209"/>
      <c r="DOM23" s="209"/>
      <c r="DON23" s="209"/>
      <c r="DOO23" s="209"/>
      <c r="DOP23" s="209"/>
      <c r="DOQ23" s="209"/>
      <c r="DOR23" s="209"/>
      <c r="DOS23" s="209"/>
      <c r="DOT23" s="209"/>
      <c r="DOU23" s="209"/>
      <c r="DOV23" s="209"/>
      <c r="DOW23" s="209"/>
      <c r="DOX23" s="209"/>
      <c r="DOY23" s="209"/>
      <c r="DOZ23" s="209"/>
      <c r="DPA23" s="209"/>
      <c r="DPB23" s="209"/>
      <c r="DPC23" s="209"/>
      <c r="DPD23" s="209"/>
      <c r="DPE23" s="209"/>
      <c r="DPF23" s="209"/>
      <c r="DPG23" s="209"/>
      <c r="DPH23" s="209"/>
      <c r="DPI23" s="209"/>
      <c r="DPJ23" s="209"/>
      <c r="DPK23" s="209"/>
      <c r="DPL23" s="209"/>
      <c r="DPM23" s="209"/>
      <c r="DPN23" s="209"/>
      <c r="DPO23" s="209"/>
      <c r="DPP23" s="209"/>
      <c r="DPQ23" s="209"/>
      <c r="DPR23" s="209"/>
      <c r="DPS23" s="209"/>
      <c r="DPT23" s="209"/>
      <c r="DPU23" s="209"/>
      <c r="DPV23" s="209"/>
      <c r="DPW23" s="209"/>
      <c r="DPX23" s="209"/>
      <c r="DPY23" s="209"/>
      <c r="DPZ23" s="209"/>
      <c r="DQA23" s="209"/>
      <c r="DQB23" s="209"/>
      <c r="DQC23" s="209"/>
      <c r="DQD23" s="209"/>
      <c r="DQE23" s="209"/>
      <c r="DQF23" s="209"/>
      <c r="DQG23" s="209"/>
      <c r="DQH23" s="209"/>
      <c r="DQI23" s="209"/>
      <c r="DQJ23" s="209"/>
      <c r="DQK23" s="209"/>
      <c r="DQL23" s="209"/>
      <c r="DQM23" s="209"/>
      <c r="DQN23" s="209"/>
      <c r="DQO23" s="209"/>
      <c r="DQP23" s="209"/>
      <c r="DQQ23" s="209"/>
      <c r="DQR23" s="209"/>
      <c r="DQS23" s="209"/>
      <c r="DQT23" s="209"/>
      <c r="DQU23" s="209"/>
      <c r="DQV23" s="209"/>
      <c r="DQW23" s="209"/>
      <c r="DQX23" s="209"/>
      <c r="DQY23" s="209"/>
      <c r="DQZ23" s="209"/>
      <c r="DRA23" s="209"/>
      <c r="DRB23" s="209"/>
      <c r="DRC23" s="209"/>
      <c r="DRD23" s="209"/>
      <c r="DRE23" s="209"/>
      <c r="DRF23" s="209"/>
      <c r="DRG23" s="209"/>
      <c r="DRH23" s="209"/>
      <c r="DRI23" s="209"/>
      <c r="DRJ23" s="209"/>
      <c r="DRK23" s="209"/>
      <c r="DRL23" s="209"/>
      <c r="DRM23" s="209"/>
      <c r="DRN23" s="209"/>
      <c r="DRO23" s="209"/>
      <c r="DRP23" s="209"/>
      <c r="DRQ23" s="209"/>
      <c r="DRR23" s="209"/>
      <c r="DRS23" s="209"/>
      <c r="DRT23" s="209"/>
      <c r="DRU23" s="209"/>
      <c r="DRV23" s="209"/>
      <c r="DRW23" s="209"/>
      <c r="DRX23" s="209"/>
      <c r="DRY23" s="209"/>
      <c r="DRZ23" s="209"/>
      <c r="DSA23" s="209"/>
      <c r="DSB23" s="209"/>
      <c r="DSC23" s="209"/>
      <c r="DSD23" s="209"/>
      <c r="DSE23" s="209"/>
      <c r="DSF23" s="209"/>
      <c r="DSG23" s="209"/>
      <c r="DSH23" s="209"/>
      <c r="DSI23" s="209"/>
      <c r="DSJ23" s="209"/>
      <c r="DSK23" s="209"/>
      <c r="DSL23" s="209"/>
      <c r="DSM23" s="209"/>
      <c r="DSN23" s="209"/>
      <c r="DSO23" s="209"/>
      <c r="DSP23" s="209"/>
      <c r="DSQ23" s="209"/>
      <c r="DSR23" s="209"/>
      <c r="DSS23" s="209"/>
      <c r="DST23" s="209"/>
      <c r="DSU23" s="209"/>
      <c r="DSV23" s="209"/>
      <c r="DSW23" s="209"/>
      <c r="DSX23" s="209"/>
      <c r="DSY23" s="209"/>
      <c r="DSZ23" s="209"/>
      <c r="DTA23" s="209"/>
      <c r="DTB23" s="209"/>
      <c r="DTC23" s="209"/>
      <c r="DTD23" s="209"/>
      <c r="DTE23" s="209"/>
      <c r="DTF23" s="209"/>
      <c r="DTG23" s="209"/>
      <c r="DTH23" s="209"/>
      <c r="DTI23" s="209"/>
      <c r="DTJ23" s="209"/>
      <c r="DTK23" s="209"/>
      <c r="DTL23" s="209"/>
      <c r="DTM23" s="209"/>
      <c r="DTN23" s="209"/>
      <c r="DTO23" s="209"/>
      <c r="DTP23" s="209"/>
      <c r="DTQ23" s="209"/>
      <c r="DTR23" s="209"/>
      <c r="DTS23" s="209"/>
      <c r="DTT23" s="209"/>
      <c r="DTU23" s="209"/>
      <c r="DTV23" s="209"/>
      <c r="DTW23" s="209"/>
      <c r="DTX23" s="209"/>
      <c r="DTY23" s="209"/>
      <c r="DTZ23" s="209"/>
      <c r="DUA23" s="209"/>
      <c r="DUB23" s="209"/>
      <c r="DUC23" s="209"/>
      <c r="DUD23" s="209"/>
      <c r="DUE23" s="209"/>
      <c r="DUF23" s="209"/>
      <c r="DUG23" s="209"/>
      <c r="DUH23" s="209"/>
      <c r="DUI23" s="209"/>
      <c r="DUJ23" s="209"/>
      <c r="DUK23" s="209"/>
      <c r="DUL23" s="209"/>
      <c r="DUM23" s="209"/>
      <c r="DUN23" s="209"/>
      <c r="DUO23" s="209"/>
      <c r="DUP23" s="209"/>
      <c r="DUQ23" s="209"/>
      <c r="DUR23" s="209"/>
      <c r="DUS23" s="209"/>
      <c r="DUT23" s="209"/>
      <c r="DUU23" s="209"/>
      <c r="DUV23" s="209"/>
      <c r="DUW23" s="209"/>
      <c r="DUX23" s="209"/>
      <c r="DUY23" s="209"/>
      <c r="DUZ23" s="209"/>
      <c r="DVA23" s="209"/>
      <c r="DVB23" s="209"/>
      <c r="DVC23" s="209"/>
      <c r="DVD23" s="209"/>
      <c r="DVE23" s="209"/>
      <c r="DVF23" s="209"/>
      <c r="DVG23" s="209"/>
      <c r="DVH23" s="209"/>
      <c r="DVI23" s="209"/>
      <c r="DVJ23" s="209"/>
      <c r="DVK23" s="209"/>
      <c r="DVL23" s="209"/>
      <c r="DVM23" s="209"/>
      <c r="DVN23" s="209"/>
      <c r="DVO23" s="209"/>
      <c r="DVP23" s="209"/>
      <c r="DVQ23" s="209"/>
      <c r="DVR23" s="209"/>
      <c r="DVS23" s="209"/>
      <c r="DVT23" s="209"/>
      <c r="DVU23" s="209"/>
      <c r="DVV23" s="209"/>
      <c r="DVW23" s="209"/>
      <c r="DVX23" s="209"/>
      <c r="DVY23" s="209"/>
      <c r="DVZ23" s="209"/>
      <c r="DWA23" s="209"/>
      <c r="DWB23" s="209"/>
      <c r="DWC23" s="209"/>
      <c r="DWD23" s="209"/>
      <c r="DWE23" s="209"/>
      <c r="DWF23" s="209"/>
      <c r="DWG23" s="209"/>
      <c r="DWH23" s="209"/>
      <c r="DWI23" s="209"/>
      <c r="DWJ23" s="209"/>
      <c r="DWK23" s="209"/>
      <c r="DWL23" s="209"/>
      <c r="DWM23" s="209"/>
      <c r="DWN23" s="209"/>
      <c r="DWO23" s="209"/>
      <c r="DWP23" s="209"/>
      <c r="DWQ23" s="209"/>
      <c r="DWR23" s="209"/>
      <c r="DWS23" s="209"/>
      <c r="DWT23" s="209"/>
      <c r="DWU23" s="209"/>
      <c r="DWV23" s="209"/>
      <c r="DWW23" s="209"/>
      <c r="DWX23" s="209"/>
      <c r="DWY23" s="209"/>
      <c r="DWZ23" s="209"/>
      <c r="DXA23" s="209"/>
      <c r="DXB23" s="209"/>
      <c r="DXC23" s="209"/>
      <c r="DXD23" s="209"/>
      <c r="DXE23" s="209"/>
      <c r="DXF23" s="209"/>
      <c r="DXG23" s="209"/>
      <c r="DXH23" s="209"/>
      <c r="DXI23" s="209"/>
      <c r="DXJ23" s="209"/>
      <c r="DXK23" s="209"/>
      <c r="DXL23" s="209"/>
      <c r="DXM23" s="209"/>
      <c r="DXN23" s="209"/>
      <c r="DXO23" s="209"/>
      <c r="DXP23" s="209"/>
      <c r="DXQ23" s="209"/>
      <c r="DXR23" s="209"/>
      <c r="DXS23" s="209"/>
      <c r="DXT23" s="209"/>
      <c r="DXU23" s="209"/>
      <c r="DXV23" s="209"/>
      <c r="DXW23" s="209"/>
      <c r="DXX23" s="209"/>
      <c r="DXY23" s="209"/>
      <c r="DXZ23" s="209"/>
      <c r="DYA23" s="209"/>
      <c r="DYB23" s="209"/>
      <c r="DYC23" s="209"/>
      <c r="DYD23" s="209"/>
      <c r="DYE23" s="209"/>
      <c r="DYF23" s="209"/>
      <c r="DYG23" s="209"/>
      <c r="DYH23" s="209"/>
      <c r="DYI23" s="209"/>
      <c r="DYJ23" s="209"/>
      <c r="DYK23" s="209"/>
      <c r="DYL23" s="209"/>
      <c r="DYM23" s="209"/>
      <c r="DYN23" s="209"/>
      <c r="DYO23" s="209"/>
      <c r="DYP23" s="209"/>
      <c r="DYQ23" s="209"/>
      <c r="DYR23" s="209"/>
      <c r="DYS23" s="209"/>
      <c r="DYT23" s="209"/>
      <c r="DYU23" s="209"/>
      <c r="DYV23" s="209"/>
      <c r="DYW23" s="209"/>
      <c r="DYX23" s="209"/>
      <c r="DYY23" s="209"/>
      <c r="DYZ23" s="209"/>
      <c r="DZA23" s="209"/>
      <c r="DZB23" s="209"/>
      <c r="DZC23" s="209"/>
      <c r="DZD23" s="209"/>
      <c r="DZE23" s="209"/>
      <c r="DZF23" s="209"/>
      <c r="DZG23" s="209"/>
      <c r="DZH23" s="209"/>
      <c r="DZI23" s="209"/>
      <c r="DZJ23" s="209"/>
      <c r="DZK23" s="209"/>
      <c r="DZL23" s="209"/>
      <c r="DZM23" s="209"/>
      <c r="DZN23" s="209"/>
      <c r="DZO23" s="209"/>
      <c r="DZP23" s="209"/>
      <c r="DZQ23" s="209"/>
      <c r="DZR23" s="209"/>
      <c r="DZS23" s="209"/>
      <c r="DZT23" s="209"/>
      <c r="DZU23" s="209"/>
      <c r="DZV23" s="209"/>
      <c r="DZW23" s="209"/>
      <c r="DZX23" s="209"/>
      <c r="DZY23" s="209"/>
      <c r="DZZ23" s="209"/>
      <c r="EAA23" s="209"/>
      <c r="EAB23" s="209"/>
      <c r="EAC23" s="209"/>
      <c r="EAD23" s="209"/>
      <c r="EAE23" s="209"/>
      <c r="EAF23" s="209"/>
      <c r="EAG23" s="209"/>
      <c r="EAH23" s="209"/>
      <c r="EAI23" s="209"/>
      <c r="EAJ23" s="209"/>
      <c r="EAK23" s="209"/>
      <c r="EAL23" s="209"/>
      <c r="EAM23" s="209"/>
      <c r="EAN23" s="209"/>
      <c r="EAO23" s="209"/>
      <c r="EAP23" s="209"/>
      <c r="EAQ23" s="209"/>
      <c r="EAR23" s="209"/>
      <c r="EAS23" s="209"/>
      <c r="EAT23" s="209"/>
      <c r="EAU23" s="209"/>
      <c r="EAV23" s="209"/>
      <c r="EAW23" s="209"/>
      <c r="EAX23" s="209"/>
      <c r="EAY23" s="209"/>
      <c r="EAZ23" s="209"/>
      <c r="EBA23" s="209"/>
      <c r="EBB23" s="209"/>
      <c r="EBC23" s="209"/>
      <c r="EBD23" s="209"/>
      <c r="EBE23" s="209"/>
      <c r="EBF23" s="209"/>
      <c r="EBG23" s="209"/>
      <c r="EBH23" s="209"/>
      <c r="EBI23" s="209"/>
      <c r="EBJ23" s="209"/>
      <c r="EBK23" s="209"/>
      <c r="EBL23" s="209"/>
      <c r="EBM23" s="209"/>
      <c r="EBN23" s="209"/>
      <c r="EBO23" s="209"/>
      <c r="EBP23" s="209"/>
      <c r="EBQ23" s="209"/>
      <c r="EBR23" s="209"/>
      <c r="EBS23" s="209"/>
      <c r="EBT23" s="209"/>
      <c r="EBU23" s="209"/>
      <c r="EBV23" s="209"/>
      <c r="EBW23" s="209"/>
      <c r="EBX23" s="209"/>
      <c r="EBY23" s="209"/>
      <c r="EBZ23" s="209"/>
      <c r="ECA23" s="209"/>
      <c r="ECB23" s="209"/>
      <c r="ECC23" s="209"/>
      <c r="ECD23" s="209"/>
      <c r="ECE23" s="209"/>
      <c r="ECF23" s="209"/>
      <c r="ECG23" s="209"/>
      <c r="ECH23" s="209"/>
      <c r="ECI23" s="209"/>
      <c r="ECJ23" s="209"/>
      <c r="ECK23" s="209"/>
      <c r="ECL23" s="209"/>
      <c r="ECM23" s="209"/>
      <c r="ECN23" s="209"/>
      <c r="ECO23" s="209"/>
      <c r="ECP23" s="209"/>
      <c r="ECQ23" s="209"/>
      <c r="ECR23" s="209"/>
      <c r="ECS23" s="209"/>
      <c r="ECT23" s="209"/>
      <c r="ECU23" s="209"/>
      <c r="ECV23" s="209"/>
      <c r="ECW23" s="209"/>
      <c r="ECX23" s="209"/>
      <c r="ECY23" s="209"/>
      <c r="ECZ23" s="209"/>
      <c r="EDA23" s="209"/>
      <c r="EDB23" s="209"/>
      <c r="EDC23" s="209"/>
      <c r="EDD23" s="209"/>
      <c r="EDE23" s="209"/>
      <c r="EDF23" s="209"/>
      <c r="EDG23" s="209"/>
      <c r="EDH23" s="209"/>
      <c r="EDI23" s="209"/>
      <c r="EDJ23" s="209"/>
      <c r="EDK23" s="209"/>
      <c r="EDL23" s="209"/>
      <c r="EDM23" s="209"/>
      <c r="EDN23" s="209"/>
      <c r="EDO23" s="209"/>
      <c r="EDP23" s="209"/>
      <c r="EDQ23" s="209"/>
      <c r="EDR23" s="209"/>
      <c r="EDS23" s="209"/>
      <c r="EDT23" s="209"/>
      <c r="EDU23" s="209"/>
      <c r="EDV23" s="209"/>
      <c r="EDW23" s="209"/>
      <c r="EDX23" s="209"/>
      <c r="EDY23" s="209"/>
      <c r="EDZ23" s="209"/>
      <c r="EEA23" s="209"/>
      <c r="EEB23" s="209"/>
      <c r="EEC23" s="209"/>
      <c r="EED23" s="209"/>
      <c r="EEE23" s="209"/>
      <c r="EEF23" s="209"/>
      <c r="EEG23" s="209"/>
      <c r="EEH23" s="209"/>
      <c r="EEI23" s="209"/>
      <c r="EEJ23" s="209"/>
      <c r="EEK23" s="209"/>
      <c r="EEL23" s="209"/>
      <c r="EEM23" s="209"/>
      <c r="EEN23" s="209"/>
      <c r="EEO23" s="209"/>
      <c r="EEP23" s="209"/>
      <c r="EEQ23" s="209"/>
      <c r="EER23" s="209"/>
      <c r="EES23" s="209"/>
      <c r="EET23" s="209"/>
      <c r="EEU23" s="209"/>
      <c r="EEV23" s="209"/>
      <c r="EEW23" s="209"/>
      <c r="EEX23" s="209"/>
      <c r="EEY23" s="209"/>
      <c r="EEZ23" s="209"/>
      <c r="EFA23" s="209"/>
      <c r="EFB23" s="209"/>
      <c r="EFC23" s="209"/>
      <c r="EFD23" s="209"/>
      <c r="EFE23" s="209"/>
      <c r="EFF23" s="209"/>
      <c r="EFG23" s="209"/>
      <c r="EFH23" s="209"/>
      <c r="EFI23" s="209"/>
      <c r="EFJ23" s="209"/>
      <c r="EFK23" s="209"/>
      <c r="EFL23" s="209"/>
      <c r="EFM23" s="209"/>
      <c r="EFN23" s="209"/>
      <c r="EFO23" s="209"/>
      <c r="EFP23" s="209"/>
      <c r="EFQ23" s="209"/>
      <c r="EFR23" s="209"/>
      <c r="EFS23" s="209"/>
      <c r="EFT23" s="209"/>
      <c r="EFU23" s="209"/>
      <c r="EFV23" s="209"/>
      <c r="EFW23" s="209"/>
      <c r="EFX23" s="209"/>
      <c r="EFY23" s="209"/>
      <c r="EFZ23" s="209"/>
      <c r="EGA23" s="209"/>
      <c r="EGB23" s="209"/>
      <c r="EGC23" s="209"/>
      <c r="EGD23" s="209"/>
      <c r="EGE23" s="209"/>
      <c r="EGF23" s="209"/>
      <c r="EGG23" s="209"/>
      <c r="EGH23" s="209"/>
      <c r="EGI23" s="209"/>
      <c r="EGJ23" s="209"/>
      <c r="EGK23" s="209"/>
      <c r="EGL23" s="209"/>
      <c r="EGM23" s="209"/>
      <c r="EGN23" s="209"/>
      <c r="EGO23" s="209"/>
      <c r="EGP23" s="209"/>
      <c r="EGQ23" s="209"/>
      <c r="EGR23" s="209"/>
      <c r="EGS23" s="209"/>
      <c r="EGT23" s="209"/>
      <c r="EGU23" s="209"/>
      <c r="EGV23" s="209"/>
      <c r="EGW23" s="209"/>
      <c r="EGX23" s="209"/>
      <c r="EGY23" s="209"/>
      <c r="EGZ23" s="209"/>
      <c r="EHA23" s="209"/>
      <c r="EHB23" s="209"/>
      <c r="EHC23" s="209"/>
      <c r="EHD23" s="209"/>
      <c r="EHE23" s="209"/>
      <c r="EHF23" s="209"/>
      <c r="EHG23" s="209"/>
      <c r="EHH23" s="209"/>
      <c r="EHI23" s="209"/>
      <c r="EHJ23" s="209"/>
      <c r="EHK23" s="209"/>
      <c r="EHL23" s="209"/>
      <c r="EHM23" s="209"/>
      <c r="EHN23" s="209"/>
      <c r="EHO23" s="209"/>
      <c r="EHP23" s="209"/>
      <c r="EHQ23" s="209"/>
      <c r="EHR23" s="209"/>
      <c r="EHS23" s="209"/>
      <c r="EHT23" s="209"/>
      <c r="EHU23" s="209"/>
      <c r="EHV23" s="209"/>
      <c r="EHW23" s="209"/>
      <c r="EHX23" s="209"/>
      <c r="EHY23" s="209"/>
      <c r="EHZ23" s="209"/>
      <c r="EIA23" s="209"/>
      <c r="EIB23" s="209"/>
      <c r="EIC23" s="209"/>
      <c r="EID23" s="209"/>
      <c r="EIE23" s="209"/>
      <c r="EIF23" s="209"/>
      <c r="EIG23" s="209"/>
      <c r="EIH23" s="209"/>
      <c r="EII23" s="209"/>
      <c r="EIJ23" s="209"/>
      <c r="EIK23" s="209"/>
      <c r="EIL23" s="209"/>
      <c r="EIM23" s="209"/>
      <c r="EIN23" s="209"/>
      <c r="EIO23" s="209"/>
      <c r="EIP23" s="209"/>
      <c r="EIQ23" s="209"/>
      <c r="EIR23" s="209"/>
      <c r="EIS23" s="209"/>
      <c r="EIT23" s="209"/>
      <c r="EIU23" s="209"/>
      <c r="EIV23" s="209"/>
      <c r="EIW23" s="209"/>
      <c r="EIX23" s="209"/>
      <c r="EIY23" s="209"/>
      <c r="EIZ23" s="209"/>
      <c r="EJA23" s="209"/>
      <c r="EJB23" s="209"/>
      <c r="EJC23" s="209"/>
      <c r="EJD23" s="209"/>
      <c r="EJE23" s="209"/>
      <c r="EJF23" s="209"/>
      <c r="EJG23" s="209"/>
      <c r="EJH23" s="209"/>
      <c r="EJI23" s="209"/>
      <c r="EJJ23" s="209"/>
      <c r="EJK23" s="209"/>
      <c r="EJL23" s="209"/>
      <c r="EJM23" s="209"/>
      <c r="EJN23" s="209"/>
      <c r="EJO23" s="209"/>
      <c r="EJP23" s="209"/>
      <c r="EJQ23" s="209"/>
      <c r="EJR23" s="209"/>
      <c r="EJS23" s="209"/>
      <c r="EJT23" s="209"/>
      <c r="EJU23" s="209"/>
      <c r="EJV23" s="209"/>
      <c r="EJW23" s="209"/>
      <c r="EJX23" s="209"/>
      <c r="EJY23" s="209"/>
      <c r="EJZ23" s="209"/>
      <c r="EKA23" s="209"/>
      <c r="EKB23" s="209"/>
      <c r="EKC23" s="209"/>
      <c r="EKD23" s="209"/>
      <c r="EKE23" s="209"/>
      <c r="EKF23" s="209"/>
      <c r="EKG23" s="209"/>
      <c r="EKH23" s="209"/>
      <c r="EKI23" s="209"/>
      <c r="EKJ23" s="209"/>
      <c r="EKK23" s="209"/>
      <c r="EKL23" s="209"/>
      <c r="EKM23" s="209"/>
      <c r="EKN23" s="209"/>
      <c r="EKO23" s="209"/>
      <c r="EKP23" s="209"/>
      <c r="EKQ23" s="209"/>
      <c r="EKR23" s="209"/>
      <c r="EKS23" s="209"/>
      <c r="EKT23" s="209"/>
      <c r="EKU23" s="209"/>
      <c r="EKV23" s="209"/>
      <c r="EKW23" s="209"/>
      <c r="EKX23" s="209"/>
      <c r="EKY23" s="209"/>
      <c r="EKZ23" s="209"/>
      <c r="ELA23" s="209"/>
      <c r="ELB23" s="209"/>
      <c r="ELC23" s="209"/>
      <c r="ELD23" s="209"/>
      <c r="ELE23" s="209"/>
      <c r="ELF23" s="209"/>
      <c r="ELG23" s="209"/>
      <c r="ELH23" s="209"/>
      <c r="ELI23" s="209"/>
      <c r="ELJ23" s="209"/>
      <c r="ELK23" s="209"/>
      <c r="ELL23" s="209"/>
      <c r="ELM23" s="209"/>
      <c r="ELN23" s="209"/>
      <c r="ELO23" s="209"/>
      <c r="ELP23" s="209"/>
      <c r="ELQ23" s="209"/>
      <c r="ELR23" s="209"/>
      <c r="ELS23" s="209"/>
      <c r="ELT23" s="209"/>
      <c r="ELU23" s="209"/>
      <c r="ELV23" s="209"/>
      <c r="ELW23" s="209"/>
      <c r="ELX23" s="209"/>
      <c r="ELY23" s="209"/>
      <c r="ELZ23" s="209"/>
      <c r="EMA23" s="209"/>
      <c r="EMB23" s="209"/>
      <c r="EMC23" s="209"/>
      <c r="EMD23" s="209"/>
      <c r="EME23" s="209"/>
      <c r="EMF23" s="209"/>
      <c r="EMG23" s="209"/>
      <c r="EMH23" s="209"/>
      <c r="EMI23" s="209"/>
      <c r="EMJ23" s="209"/>
      <c r="EMK23" s="209"/>
      <c r="EML23" s="209"/>
      <c r="EMM23" s="209"/>
      <c r="EMN23" s="209"/>
      <c r="EMO23" s="209"/>
      <c r="EMP23" s="209"/>
      <c r="EMQ23" s="209"/>
      <c r="EMR23" s="209"/>
      <c r="EMS23" s="209"/>
      <c r="EMT23" s="209"/>
      <c r="EMU23" s="209"/>
      <c r="EMV23" s="209"/>
      <c r="EMW23" s="209"/>
      <c r="EMX23" s="209"/>
      <c r="EMY23" s="209"/>
      <c r="EMZ23" s="209"/>
      <c r="ENA23" s="209"/>
      <c r="ENB23" s="209"/>
      <c r="ENC23" s="209"/>
      <c r="END23" s="209"/>
      <c r="ENE23" s="209"/>
      <c r="ENF23" s="209"/>
      <c r="ENG23" s="209"/>
      <c r="ENH23" s="209"/>
      <c r="ENI23" s="209"/>
      <c r="ENJ23" s="209"/>
      <c r="ENK23" s="209"/>
      <c r="ENL23" s="209"/>
      <c r="ENM23" s="209"/>
      <c r="ENN23" s="209"/>
      <c r="ENO23" s="209"/>
      <c r="ENP23" s="209"/>
      <c r="ENQ23" s="209"/>
      <c r="ENR23" s="209"/>
      <c r="ENS23" s="209"/>
      <c r="ENT23" s="209"/>
      <c r="ENU23" s="209"/>
      <c r="ENV23" s="209"/>
      <c r="ENW23" s="209"/>
      <c r="ENX23" s="209"/>
      <c r="ENY23" s="209"/>
      <c r="ENZ23" s="209"/>
      <c r="EOA23" s="209"/>
      <c r="EOB23" s="209"/>
      <c r="EOC23" s="209"/>
      <c r="EOD23" s="209"/>
      <c r="EOE23" s="209"/>
      <c r="EOF23" s="209"/>
      <c r="EOG23" s="209"/>
      <c r="EOH23" s="209"/>
      <c r="EOI23" s="209"/>
      <c r="EOJ23" s="209"/>
      <c r="EOK23" s="209"/>
      <c r="EOL23" s="209"/>
      <c r="EOM23" s="209"/>
      <c r="EON23" s="209"/>
      <c r="EOO23" s="209"/>
      <c r="EOP23" s="209"/>
      <c r="EOQ23" s="209"/>
      <c r="EOR23" s="209"/>
      <c r="EOS23" s="209"/>
      <c r="EOT23" s="209"/>
      <c r="EOU23" s="209"/>
      <c r="EOV23" s="209"/>
      <c r="EOW23" s="209"/>
      <c r="EOX23" s="209"/>
      <c r="EOY23" s="209"/>
      <c r="EOZ23" s="209"/>
      <c r="EPA23" s="209"/>
      <c r="EPB23" s="209"/>
      <c r="EPC23" s="209"/>
      <c r="EPD23" s="209"/>
      <c r="EPE23" s="209"/>
      <c r="EPF23" s="209"/>
      <c r="EPG23" s="209"/>
      <c r="EPH23" s="209"/>
      <c r="EPI23" s="209"/>
      <c r="EPJ23" s="209"/>
      <c r="EPK23" s="209"/>
      <c r="EPL23" s="209"/>
      <c r="EPM23" s="209"/>
      <c r="EPN23" s="209"/>
      <c r="EPO23" s="209"/>
      <c r="EPP23" s="209"/>
      <c r="EPQ23" s="209"/>
      <c r="EPR23" s="209"/>
      <c r="EPS23" s="209"/>
      <c r="EPT23" s="209"/>
      <c r="EPU23" s="209"/>
      <c r="EPV23" s="209"/>
      <c r="EPW23" s="209"/>
      <c r="EPX23" s="209"/>
      <c r="EPY23" s="209"/>
      <c r="EPZ23" s="209"/>
      <c r="EQA23" s="209"/>
      <c r="EQB23" s="209"/>
      <c r="EQC23" s="209"/>
      <c r="EQD23" s="209"/>
      <c r="EQE23" s="209"/>
      <c r="EQF23" s="209"/>
      <c r="EQG23" s="209"/>
      <c r="EQH23" s="209"/>
      <c r="EQI23" s="209"/>
      <c r="EQJ23" s="209"/>
      <c r="EQK23" s="209"/>
      <c r="EQL23" s="209"/>
      <c r="EQM23" s="209"/>
      <c r="EQN23" s="209"/>
      <c r="EQO23" s="209"/>
      <c r="EQP23" s="209"/>
      <c r="EQQ23" s="209"/>
      <c r="EQR23" s="209"/>
      <c r="EQS23" s="209"/>
      <c r="EQT23" s="209"/>
      <c r="EQU23" s="209"/>
      <c r="EQV23" s="209"/>
      <c r="EQW23" s="209"/>
      <c r="EQX23" s="209"/>
      <c r="EQY23" s="209"/>
      <c r="EQZ23" s="209"/>
      <c r="ERA23" s="209"/>
      <c r="ERB23" s="209"/>
      <c r="ERC23" s="209"/>
      <c r="ERD23" s="209"/>
      <c r="ERE23" s="209"/>
      <c r="ERF23" s="209"/>
      <c r="ERG23" s="209"/>
      <c r="ERH23" s="209"/>
      <c r="ERI23" s="209"/>
      <c r="ERJ23" s="209"/>
      <c r="ERK23" s="209"/>
      <c r="ERL23" s="209"/>
      <c r="ERM23" s="209"/>
      <c r="ERN23" s="209"/>
      <c r="ERO23" s="209"/>
      <c r="ERP23" s="209"/>
      <c r="ERQ23" s="209"/>
      <c r="ERR23" s="209"/>
      <c r="ERS23" s="209"/>
      <c r="ERT23" s="209"/>
      <c r="ERU23" s="209"/>
      <c r="ERV23" s="209"/>
      <c r="ERW23" s="209"/>
      <c r="ERX23" s="209"/>
      <c r="ERY23" s="209"/>
      <c r="ERZ23" s="209"/>
      <c r="ESA23" s="209"/>
      <c r="ESB23" s="209"/>
      <c r="ESC23" s="209"/>
      <c r="ESD23" s="209"/>
      <c r="ESE23" s="209"/>
      <c r="ESF23" s="209"/>
      <c r="ESG23" s="209"/>
      <c r="ESH23" s="209"/>
      <c r="ESI23" s="209"/>
      <c r="ESJ23" s="209"/>
      <c r="ESK23" s="209"/>
      <c r="ESL23" s="209"/>
      <c r="ESM23" s="209"/>
      <c r="ESN23" s="209"/>
      <c r="ESO23" s="209"/>
      <c r="ESP23" s="209"/>
      <c r="ESQ23" s="209"/>
      <c r="ESR23" s="209"/>
      <c r="ESS23" s="209"/>
      <c r="EST23" s="209"/>
      <c r="ESU23" s="209"/>
      <c r="ESV23" s="209"/>
      <c r="ESW23" s="209"/>
      <c r="ESX23" s="209"/>
      <c r="ESY23" s="209"/>
      <c r="ESZ23" s="209"/>
      <c r="ETA23" s="209"/>
      <c r="ETB23" s="209"/>
      <c r="ETC23" s="209"/>
      <c r="ETD23" s="209"/>
      <c r="ETE23" s="209"/>
      <c r="ETF23" s="209"/>
      <c r="ETG23" s="209"/>
      <c r="ETH23" s="209"/>
      <c r="ETI23" s="209"/>
      <c r="ETJ23" s="209"/>
      <c r="ETK23" s="209"/>
      <c r="ETL23" s="209"/>
      <c r="ETM23" s="209"/>
      <c r="ETN23" s="209"/>
      <c r="ETO23" s="209"/>
      <c r="ETP23" s="209"/>
      <c r="ETQ23" s="209"/>
      <c r="ETR23" s="209"/>
      <c r="ETS23" s="209"/>
      <c r="ETT23" s="209"/>
      <c r="ETU23" s="209"/>
      <c r="ETV23" s="209"/>
      <c r="ETW23" s="209"/>
      <c r="ETX23" s="209"/>
      <c r="ETY23" s="209"/>
      <c r="ETZ23" s="209"/>
      <c r="EUA23" s="209"/>
      <c r="EUB23" s="209"/>
      <c r="EUC23" s="209"/>
      <c r="EUD23" s="209"/>
      <c r="EUE23" s="209"/>
      <c r="EUF23" s="209"/>
      <c r="EUG23" s="209"/>
      <c r="EUH23" s="209"/>
      <c r="EUI23" s="209"/>
      <c r="EUJ23" s="209"/>
      <c r="EUK23" s="209"/>
      <c r="EUL23" s="209"/>
      <c r="EUM23" s="209"/>
      <c r="EUN23" s="209"/>
      <c r="EUO23" s="209"/>
      <c r="EUP23" s="209"/>
      <c r="EUQ23" s="209"/>
      <c r="EUR23" s="209"/>
      <c r="EUS23" s="209"/>
      <c r="EUT23" s="209"/>
      <c r="EUU23" s="209"/>
      <c r="EUV23" s="209"/>
      <c r="EUW23" s="209"/>
      <c r="EUX23" s="209"/>
      <c r="EUY23" s="209"/>
      <c r="EUZ23" s="209"/>
      <c r="EVA23" s="209"/>
      <c r="EVB23" s="209"/>
      <c r="EVC23" s="209"/>
      <c r="EVD23" s="209"/>
      <c r="EVE23" s="209"/>
      <c r="EVF23" s="209"/>
      <c r="EVG23" s="209"/>
      <c r="EVH23" s="209"/>
      <c r="EVI23" s="209"/>
      <c r="EVJ23" s="209"/>
      <c r="EVK23" s="209"/>
      <c r="EVL23" s="209"/>
      <c r="EVM23" s="209"/>
      <c r="EVN23" s="209"/>
      <c r="EVO23" s="209"/>
      <c r="EVP23" s="209"/>
      <c r="EVQ23" s="209"/>
      <c r="EVR23" s="209"/>
      <c r="EVS23" s="209"/>
      <c r="EVT23" s="209"/>
      <c r="EVU23" s="209"/>
      <c r="EVV23" s="209"/>
      <c r="EVW23" s="209"/>
      <c r="EVX23" s="209"/>
      <c r="EVY23" s="209"/>
      <c r="EVZ23" s="209"/>
      <c r="EWA23" s="209"/>
      <c r="EWB23" s="209"/>
      <c r="EWC23" s="209"/>
      <c r="EWD23" s="209"/>
      <c r="EWE23" s="209"/>
      <c r="EWF23" s="209"/>
      <c r="EWG23" s="209"/>
      <c r="EWH23" s="209"/>
      <c r="EWI23" s="209"/>
      <c r="EWJ23" s="209"/>
      <c r="EWK23" s="209"/>
      <c r="EWL23" s="209"/>
      <c r="EWM23" s="209"/>
      <c r="EWN23" s="209"/>
      <c r="EWO23" s="209"/>
      <c r="EWP23" s="209"/>
      <c r="EWQ23" s="209"/>
      <c r="EWR23" s="209"/>
      <c r="EWS23" s="209"/>
      <c r="EWT23" s="209"/>
      <c r="EWU23" s="209"/>
      <c r="EWV23" s="209"/>
      <c r="EWW23" s="209"/>
      <c r="EWX23" s="209"/>
      <c r="EWY23" s="209"/>
      <c r="EWZ23" s="209"/>
      <c r="EXA23" s="209"/>
      <c r="EXB23" s="209"/>
      <c r="EXC23" s="209"/>
      <c r="EXD23" s="209"/>
      <c r="EXE23" s="209"/>
      <c r="EXF23" s="209"/>
      <c r="EXG23" s="209"/>
      <c r="EXH23" s="209"/>
      <c r="EXI23" s="209"/>
      <c r="EXJ23" s="209"/>
      <c r="EXK23" s="209"/>
      <c r="EXL23" s="209"/>
      <c r="EXM23" s="209"/>
      <c r="EXN23" s="209"/>
      <c r="EXO23" s="209"/>
      <c r="EXP23" s="209"/>
      <c r="EXQ23" s="209"/>
      <c r="EXR23" s="209"/>
      <c r="EXS23" s="209"/>
      <c r="EXT23" s="209"/>
      <c r="EXU23" s="209"/>
      <c r="EXV23" s="209"/>
      <c r="EXW23" s="209"/>
      <c r="EXX23" s="209"/>
      <c r="EXY23" s="209"/>
      <c r="EXZ23" s="209"/>
      <c r="EYA23" s="209"/>
      <c r="EYB23" s="209"/>
      <c r="EYC23" s="209"/>
      <c r="EYD23" s="209"/>
      <c r="EYE23" s="209"/>
      <c r="EYF23" s="209"/>
      <c r="EYG23" s="209"/>
      <c r="EYH23" s="209"/>
      <c r="EYI23" s="209"/>
      <c r="EYJ23" s="209"/>
      <c r="EYK23" s="209"/>
      <c r="EYL23" s="209"/>
      <c r="EYM23" s="209"/>
      <c r="EYN23" s="209"/>
      <c r="EYO23" s="209"/>
      <c r="EYP23" s="209"/>
      <c r="EYQ23" s="209"/>
      <c r="EYR23" s="209"/>
      <c r="EYS23" s="209"/>
      <c r="EYT23" s="209"/>
      <c r="EYU23" s="209"/>
      <c r="EYV23" s="209"/>
      <c r="EYW23" s="209"/>
      <c r="EYX23" s="209"/>
      <c r="EYY23" s="209"/>
      <c r="EYZ23" s="209"/>
      <c r="EZA23" s="209"/>
      <c r="EZB23" s="209"/>
      <c r="EZC23" s="209"/>
      <c r="EZD23" s="209"/>
      <c r="EZE23" s="209"/>
      <c r="EZF23" s="209"/>
      <c r="EZG23" s="209"/>
      <c r="EZH23" s="209"/>
      <c r="EZI23" s="209"/>
      <c r="EZJ23" s="209"/>
      <c r="EZK23" s="209"/>
      <c r="EZL23" s="209"/>
      <c r="EZM23" s="209"/>
      <c r="EZN23" s="209"/>
      <c r="EZO23" s="209"/>
      <c r="EZP23" s="209"/>
      <c r="EZQ23" s="209"/>
      <c r="EZR23" s="209"/>
      <c r="EZS23" s="209"/>
      <c r="EZT23" s="209"/>
      <c r="EZU23" s="209"/>
      <c r="EZV23" s="209"/>
      <c r="EZW23" s="209"/>
      <c r="EZX23" s="209"/>
      <c r="EZY23" s="209"/>
      <c r="EZZ23" s="209"/>
      <c r="FAA23" s="209"/>
      <c r="FAB23" s="209"/>
      <c r="FAC23" s="209"/>
      <c r="FAD23" s="209"/>
      <c r="FAE23" s="209"/>
      <c r="FAF23" s="209"/>
      <c r="FAG23" s="209"/>
      <c r="FAH23" s="209"/>
      <c r="FAI23" s="209"/>
      <c r="FAJ23" s="209"/>
      <c r="FAK23" s="209"/>
      <c r="FAL23" s="209"/>
      <c r="FAM23" s="209"/>
      <c r="FAN23" s="209"/>
      <c r="FAO23" s="209"/>
      <c r="FAP23" s="209"/>
      <c r="FAQ23" s="209"/>
      <c r="FAR23" s="209"/>
      <c r="FAS23" s="209"/>
      <c r="FAT23" s="209"/>
      <c r="FAU23" s="209"/>
      <c r="FAV23" s="209"/>
      <c r="FAW23" s="209"/>
      <c r="FAX23" s="209"/>
      <c r="FAY23" s="209"/>
      <c r="FAZ23" s="209"/>
      <c r="FBA23" s="209"/>
      <c r="FBB23" s="209"/>
      <c r="FBC23" s="209"/>
      <c r="FBD23" s="209"/>
      <c r="FBE23" s="209"/>
      <c r="FBF23" s="209"/>
      <c r="FBG23" s="209"/>
      <c r="FBH23" s="209"/>
      <c r="FBI23" s="209"/>
      <c r="FBJ23" s="209"/>
      <c r="FBK23" s="209"/>
      <c r="FBL23" s="209"/>
      <c r="FBM23" s="209"/>
      <c r="FBN23" s="209"/>
      <c r="FBO23" s="209"/>
      <c r="FBP23" s="209"/>
      <c r="FBQ23" s="209"/>
      <c r="FBR23" s="209"/>
      <c r="FBS23" s="209"/>
      <c r="FBT23" s="209"/>
      <c r="FBU23" s="209"/>
      <c r="FBV23" s="209"/>
      <c r="FBW23" s="209"/>
      <c r="FBX23" s="209"/>
      <c r="FBY23" s="209"/>
      <c r="FBZ23" s="209"/>
      <c r="FCA23" s="209"/>
      <c r="FCB23" s="209"/>
      <c r="FCC23" s="209"/>
      <c r="FCD23" s="209"/>
      <c r="FCE23" s="209"/>
      <c r="FCF23" s="209"/>
      <c r="FCG23" s="209"/>
      <c r="FCH23" s="209"/>
      <c r="FCI23" s="209"/>
      <c r="FCJ23" s="209"/>
      <c r="FCK23" s="209"/>
      <c r="FCL23" s="209"/>
      <c r="FCM23" s="209"/>
      <c r="FCN23" s="209"/>
      <c r="FCO23" s="209"/>
      <c r="FCP23" s="209"/>
      <c r="FCQ23" s="209"/>
      <c r="FCR23" s="209"/>
      <c r="FCS23" s="209"/>
      <c r="FCT23" s="209"/>
      <c r="FCU23" s="209"/>
      <c r="FCV23" s="209"/>
      <c r="FCW23" s="209"/>
      <c r="FCX23" s="209"/>
      <c r="FCY23" s="209"/>
      <c r="FCZ23" s="209"/>
      <c r="FDA23" s="209"/>
      <c r="FDB23" s="209"/>
      <c r="FDC23" s="209"/>
      <c r="FDD23" s="209"/>
      <c r="FDE23" s="209"/>
      <c r="FDF23" s="209"/>
      <c r="FDG23" s="209"/>
      <c r="FDH23" s="209"/>
      <c r="FDI23" s="209"/>
      <c r="FDJ23" s="209"/>
      <c r="FDK23" s="209"/>
      <c r="FDL23" s="209"/>
      <c r="FDM23" s="209"/>
      <c r="FDN23" s="209"/>
      <c r="FDO23" s="209"/>
      <c r="FDP23" s="209"/>
      <c r="FDQ23" s="209"/>
      <c r="FDR23" s="209"/>
      <c r="FDS23" s="209"/>
      <c r="FDT23" s="209"/>
      <c r="FDU23" s="209"/>
      <c r="FDV23" s="209"/>
      <c r="FDW23" s="209"/>
      <c r="FDX23" s="209"/>
      <c r="FDY23" s="209"/>
      <c r="FDZ23" s="209"/>
      <c r="FEA23" s="209"/>
      <c r="FEB23" s="209"/>
      <c r="FEC23" s="209"/>
      <c r="FED23" s="209"/>
      <c r="FEE23" s="209"/>
      <c r="FEF23" s="209"/>
      <c r="FEG23" s="209"/>
      <c r="FEH23" s="209"/>
      <c r="FEI23" s="209"/>
      <c r="FEJ23" s="209"/>
      <c r="FEK23" s="209"/>
      <c r="FEL23" s="209"/>
      <c r="FEM23" s="209"/>
      <c r="FEN23" s="209"/>
      <c r="FEO23" s="209"/>
      <c r="FEP23" s="209"/>
      <c r="FEQ23" s="209"/>
      <c r="FER23" s="209"/>
      <c r="FES23" s="209"/>
      <c r="FET23" s="209"/>
      <c r="FEU23" s="209"/>
      <c r="FEV23" s="209"/>
      <c r="FEW23" s="209"/>
      <c r="FEX23" s="209"/>
      <c r="FEY23" s="209"/>
      <c r="FEZ23" s="209"/>
      <c r="FFA23" s="209"/>
      <c r="FFB23" s="209"/>
      <c r="FFC23" s="209"/>
      <c r="FFD23" s="209"/>
      <c r="FFE23" s="209"/>
      <c r="FFF23" s="209"/>
      <c r="FFG23" s="209"/>
      <c r="FFH23" s="209"/>
      <c r="FFI23" s="209"/>
      <c r="FFJ23" s="209"/>
      <c r="FFK23" s="209"/>
      <c r="FFL23" s="209"/>
      <c r="FFM23" s="209"/>
      <c r="FFN23" s="209"/>
      <c r="FFO23" s="209"/>
      <c r="FFP23" s="209"/>
      <c r="FFQ23" s="209"/>
      <c r="FFR23" s="209"/>
      <c r="FFS23" s="209"/>
      <c r="FFT23" s="209"/>
      <c r="FFU23" s="209"/>
      <c r="FFV23" s="209"/>
      <c r="FFW23" s="209"/>
      <c r="FFX23" s="209"/>
      <c r="FFY23" s="209"/>
      <c r="FFZ23" s="209"/>
      <c r="FGA23" s="209"/>
      <c r="FGB23" s="209"/>
      <c r="FGC23" s="209"/>
      <c r="FGD23" s="209"/>
      <c r="FGE23" s="209"/>
      <c r="FGF23" s="209"/>
      <c r="FGG23" s="209"/>
      <c r="FGH23" s="209"/>
      <c r="FGI23" s="209"/>
      <c r="FGJ23" s="209"/>
      <c r="FGK23" s="209"/>
      <c r="FGL23" s="209"/>
      <c r="FGM23" s="209"/>
      <c r="FGN23" s="209"/>
      <c r="FGO23" s="209"/>
      <c r="FGP23" s="209"/>
      <c r="FGQ23" s="209"/>
      <c r="FGR23" s="209"/>
      <c r="FGS23" s="209"/>
      <c r="FGT23" s="209"/>
      <c r="FGU23" s="209"/>
      <c r="FGV23" s="209"/>
      <c r="FGW23" s="209"/>
      <c r="FGX23" s="209"/>
      <c r="FGY23" s="209"/>
      <c r="FGZ23" s="209"/>
      <c r="FHA23" s="209"/>
      <c r="FHB23" s="209"/>
      <c r="FHC23" s="209"/>
      <c r="FHD23" s="209"/>
      <c r="FHE23" s="209"/>
      <c r="FHF23" s="209"/>
      <c r="FHG23" s="209"/>
      <c r="FHH23" s="209"/>
      <c r="FHI23" s="209"/>
      <c r="FHJ23" s="209"/>
      <c r="FHK23" s="209"/>
      <c r="FHL23" s="209"/>
      <c r="FHM23" s="209"/>
      <c r="FHN23" s="209"/>
      <c r="FHO23" s="209"/>
      <c r="FHP23" s="209"/>
      <c r="FHQ23" s="209"/>
      <c r="FHR23" s="209"/>
      <c r="FHS23" s="209"/>
      <c r="FHT23" s="209"/>
      <c r="FHU23" s="209"/>
      <c r="FHV23" s="209"/>
      <c r="FHW23" s="209"/>
      <c r="FHX23" s="209"/>
      <c r="FHY23" s="209"/>
      <c r="FHZ23" s="209"/>
      <c r="FIA23" s="209"/>
      <c r="FIB23" s="209"/>
      <c r="FIC23" s="209"/>
      <c r="FID23" s="209"/>
      <c r="FIE23" s="209"/>
      <c r="FIF23" s="209"/>
      <c r="FIG23" s="209"/>
      <c r="FIH23" s="209"/>
      <c r="FII23" s="209"/>
      <c r="FIJ23" s="209"/>
      <c r="FIK23" s="209"/>
      <c r="FIL23" s="209"/>
      <c r="FIM23" s="209"/>
      <c r="FIN23" s="209"/>
      <c r="FIO23" s="209"/>
      <c r="FIP23" s="209"/>
      <c r="FIQ23" s="209"/>
      <c r="FIR23" s="209"/>
      <c r="FIS23" s="209"/>
      <c r="FIT23" s="209"/>
      <c r="FIU23" s="209"/>
      <c r="FIV23" s="209"/>
      <c r="FIW23" s="209"/>
      <c r="FIX23" s="209"/>
      <c r="FIY23" s="209"/>
      <c r="FIZ23" s="209"/>
      <c r="FJA23" s="209"/>
      <c r="FJB23" s="209"/>
      <c r="FJC23" s="209"/>
      <c r="FJD23" s="209"/>
      <c r="FJE23" s="209"/>
      <c r="FJF23" s="209"/>
      <c r="FJG23" s="209"/>
      <c r="FJH23" s="209"/>
      <c r="FJI23" s="209"/>
      <c r="FJJ23" s="209"/>
      <c r="FJK23" s="209"/>
      <c r="FJL23" s="209"/>
      <c r="FJM23" s="209"/>
      <c r="FJN23" s="209"/>
      <c r="FJO23" s="209"/>
      <c r="FJP23" s="209"/>
      <c r="FJQ23" s="209"/>
      <c r="FJR23" s="209"/>
      <c r="FJS23" s="209"/>
      <c r="FJT23" s="209"/>
      <c r="FJU23" s="209"/>
      <c r="FJV23" s="209"/>
      <c r="FJW23" s="209"/>
      <c r="FJX23" s="209"/>
      <c r="FJY23" s="209"/>
      <c r="FJZ23" s="209"/>
      <c r="FKA23" s="209"/>
      <c r="FKB23" s="209"/>
      <c r="FKC23" s="209"/>
      <c r="FKD23" s="209"/>
      <c r="FKE23" s="209"/>
      <c r="FKF23" s="209"/>
      <c r="FKG23" s="209"/>
      <c r="FKH23" s="209"/>
      <c r="FKI23" s="209"/>
      <c r="FKJ23" s="209"/>
      <c r="FKK23" s="209"/>
      <c r="FKL23" s="209"/>
      <c r="FKM23" s="209"/>
      <c r="FKN23" s="209"/>
      <c r="FKO23" s="209"/>
      <c r="FKP23" s="209"/>
      <c r="FKQ23" s="209"/>
      <c r="FKR23" s="209"/>
      <c r="FKS23" s="209"/>
      <c r="FKT23" s="209"/>
      <c r="FKU23" s="209"/>
      <c r="FKV23" s="209"/>
      <c r="FKW23" s="209"/>
      <c r="FKX23" s="209"/>
      <c r="FKY23" s="209"/>
      <c r="FKZ23" s="209"/>
      <c r="FLA23" s="209"/>
      <c r="FLB23" s="209"/>
      <c r="FLC23" s="209"/>
      <c r="FLD23" s="209"/>
      <c r="FLE23" s="209"/>
      <c r="FLF23" s="209"/>
      <c r="FLG23" s="209"/>
      <c r="FLH23" s="209"/>
      <c r="FLI23" s="209"/>
      <c r="FLJ23" s="209"/>
      <c r="FLK23" s="209"/>
      <c r="FLL23" s="209"/>
      <c r="FLM23" s="209"/>
      <c r="FLN23" s="209"/>
      <c r="FLO23" s="209"/>
      <c r="FLP23" s="209"/>
      <c r="FLQ23" s="209"/>
      <c r="FLR23" s="209"/>
      <c r="FLS23" s="209"/>
      <c r="FLT23" s="209"/>
      <c r="FLU23" s="209"/>
      <c r="FLV23" s="209"/>
      <c r="FLW23" s="209"/>
      <c r="FLX23" s="209"/>
      <c r="FLY23" s="209"/>
      <c r="FLZ23" s="209"/>
      <c r="FMA23" s="209"/>
      <c r="FMB23" s="209"/>
      <c r="FMC23" s="209"/>
      <c r="FMD23" s="209"/>
      <c r="FME23" s="209"/>
      <c r="FMF23" s="209"/>
      <c r="FMG23" s="209"/>
      <c r="FMH23" s="209"/>
      <c r="FMI23" s="209"/>
      <c r="FMJ23" s="209"/>
      <c r="FMK23" s="209"/>
      <c r="FML23" s="209"/>
      <c r="FMM23" s="209"/>
      <c r="FMN23" s="209"/>
      <c r="FMO23" s="209"/>
      <c r="FMP23" s="209"/>
      <c r="FMQ23" s="209"/>
      <c r="FMR23" s="209"/>
      <c r="FMS23" s="209"/>
      <c r="FMT23" s="209"/>
      <c r="FMU23" s="209"/>
      <c r="FMV23" s="209"/>
      <c r="FMW23" s="209"/>
      <c r="FMX23" s="209"/>
      <c r="FMY23" s="209"/>
      <c r="FMZ23" s="209"/>
      <c r="FNA23" s="209"/>
      <c r="FNB23" s="209"/>
      <c r="FNC23" s="209"/>
      <c r="FND23" s="209"/>
      <c r="FNE23" s="209"/>
      <c r="FNF23" s="209"/>
      <c r="FNG23" s="209"/>
      <c r="FNH23" s="209"/>
      <c r="FNI23" s="209"/>
      <c r="FNJ23" s="209"/>
      <c r="FNK23" s="209"/>
      <c r="FNL23" s="209"/>
      <c r="FNM23" s="209"/>
      <c r="FNN23" s="209"/>
      <c r="FNO23" s="209"/>
      <c r="FNP23" s="209"/>
      <c r="FNQ23" s="209"/>
      <c r="FNR23" s="209"/>
      <c r="FNS23" s="209"/>
      <c r="FNT23" s="209"/>
      <c r="FNU23" s="209"/>
      <c r="FNV23" s="209"/>
      <c r="FNW23" s="209"/>
      <c r="FNX23" s="209"/>
      <c r="FNY23" s="209"/>
      <c r="FNZ23" s="209"/>
      <c r="FOA23" s="209"/>
      <c r="FOB23" s="209"/>
      <c r="FOC23" s="209"/>
      <c r="FOD23" s="209"/>
      <c r="FOE23" s="209"/>
      <c r="FOF23" s="209"/>
      <c r="FOG23" s="209"/>
      <c r="FOH23" s="209"/>
      <c r="FOI23" s="209"/>
      <c r="FOJ23" s="209"/>
      <c r="FOK23" s="209"/>
      <c r="FOL23" s="209"/>
      <c r="FOM23" s="209"/>
      <c r="FON23" s="209"/>
      <c r="FOO23" s="209"/>
      <c r="FOP23" s="209"/>
      <c r="FOQ23" s="209"/>
      <c r="FOR23" s="209"/>
      <c r="FOS23" s="209"/>
      <c r="FOT23" s="209"/>
      <c r="FOU23" s="209"/>
      <c r="FOV23" s="209"/>
      <c r="FOW23" s="209"/>
      <c r="FOX23" s="209"/>
      <c r="FOY23" s="209"/>
      <c r="FOZ23" s="209"/>
      <c r="FPA23" s="209"/>
      <c r="FPB23" s="209"/>
      <c r="FPC23" s="209"/>
      <c r="FPD23" s="209"/>
      <c r="FPE23" s="209"/>
      <c r="FPF23" s="209"/>
      <c r="FPG23" s="209"/>
      <c r="FPH23" s="209"/>
      <c r="FPI23" s="209"/>
      <c r="FPJ23" s="209"/>
      <c r="FPK23" s="209"/>
      <c r="FPL23" s="209"/>
      <c r="FPM23" s="209"/>
      <c r="FPN23" s="209"/>
      <c r="FPO23" s="209"/>
      <c r="FPP23" s="209"/>
      <c r="FPQ23" s="209"/>
      <c r="FPR23" s="209"/>
      <c r="FPS23" s="209"/>
      <c r="FPT23" s="209"/>
      <c r="FPU23" s="209"/>
      <c r="FPV23" s="209"/>
      <c r="FPW23" s="209"/>
      <c r="FPX23" s="209"/>
      <c r="FPY23" s="209"/>
      <c r="FPZ23" s="209"/>
      <c r="FQA23" s="209"/>
      <c r="FQB23" s="209"/>
      <c r="FQC23" s="209"/>
      <c r="FQD23" s="209"/>
      <c r="FQE23" s="209"/>
      <c r="FQF23" s="209"/>
      <c r="FQG23" s="209"/>
      <c r="FQH23" s="209"/>
      <c r="FQI23" s="209"/>
      <c r="FQJ23" s="209"/>
      <c r="FQK23" s="209"/>
      <c r="FQL23" s="209"/>
      <c r="FQM23" s="209"/>
      <c r="FQN23" s="209"/>
      <c r="FQO23" s="209"/>
      <c r="FQP23" s="209"/>
      <c r="FQQ23" s="209"/>
      <c r="FQR23" s="209"/>
      <c r="FQS23" s="209"/>
      <c r="FQT23" s="209"/>
      <c r="FQU23" s="209"/>
      <c r="FQV23" s="209"/>
      <c r="FQW23" s="209"/>
      <c r="FQX23" s="209"/>
      <c r="FQY23" s="209"/>
      <c r="FQZ23" s="209"/>
      <c r="FRA23" s="209"/>
      <c r="FRB23" s="209"/>
      <c r="FRC23" s="209"/>
      <c r="FRD23" s="209"/>
      <c r="FRE23" s="209"/>
      <c r="FRF23" s="209"/>
      <c r="FRG23" s="209"/>
      <c r="FRH23" s="209"/>
      <c r="FRI23" s="209"/>
      <c r="FRJ23" s="209"/>
      <c r="FRK23" s="209"/>
      <c r="FRL23" s="209"/>
      <c r="FRM23" s="209"/>
      <c r="FRN23" s="209"/>
      <c r="FRO23" s="209"/>
      <c r="FRP23" s="209"/>
      <c r="FRQ23" s="209"/>
      <c r="FRR23" s="209"/>
      <c r="FRS23" s="209"/>
      <c r="FRT23" s="209"/>
      <c r="FRU23" s="209"/>
      <c r="FRV23" s="209"/>
      <c r="FRW23" s="209"/>
      <c r="FRX23" s="209"/>
      <c r="FRY23" s="209"/>
      <c r="FRZ23" s="209"/>
      <c r="FSA23" s="209"/>
      <c r="FSB23" s="209"/>
      <c r="FSC23" s="209"/>
      <c r="FSD23" s="209"/>
      <c r="FSE23" s="209"/>
      <c r="FSF23" s="209"/>
      <c r="FSG23" s="209"/>
      <c r="FSH23" s="209"/>
      <c r="FSI23" s="209"/>
      <c r="FSJ23" s="209"/>
      <c r="FSK23" s="209"/>
      <c r="FSL23" s="209"/>
      <c r="FSM23" s="209"/>
      <c r="FSN23" s="209"/>
      <c r="FSO23" s="209"/>
      <c r="FSP23" s="209"/>
      <c r="FSQ23" s="209"/>
      <c r="FSR23" s="209"/>
      <c r="FSS23" s="209"/>
      <c r="FST23" s="209"/>
      <c r="FSU23" s="209"/>
      <c r="FSV23" s="209"/>
      <c r="FSW23" s="209"/>
      <c r="FSX23" s="209"/>
      <c r="FSY23" s="209"/>
      <c r="FSZ23" s="209"/>
      <c r="FTA23" s="209"/>
      <c r="FTB23" s="209"/>
      <c r="FTC23" s="209"/>
      <c r="FTD23" s="209"/>
      <c r="FTE23" s="209"/>
      <c r="FTF23" s="209"/>
      <c r="FTG23" s="209"/>
      <c r="FTH23" s="209"/>
      <c r="FTI23" s="209"/>
      <c r="FTJ23" s="209"/>
      <c r="FTK23" s="209"/>
      <c r="FTL23" s="209"/>
      <c r="FTM23" s="209"/>
      <c r="FTN23" s="209"/>
      <c r="FTO23" s="209"/>
      <c r="FTP23" s="209"/>
      <c r="FTQ23" s="209"/>
      <c r="FTR23" s="209"/>
      <c r="FTS23" s="209"/>
      <c r="FTT23" s="209"/>
      <c r="FTU23" s="209"/>
      <c r="FTV23" s="209"/>
      <c r="FTW23" s="209"/>
      <c r="FTX23" s="209"/>
      <c r="FTY23" s="209"/>
      <c r="FTZ23" s="209"/>
      <c r="FUA23" s="209"/>
      <c r="FUB23" s="209"/>
      <c r="FUC23" s="209"/>
      <c r="FUD23" s="209"/>
      <c r="FUE23" s="209"/>
      <c r="FUF23" s="209"/>
      <c r="FUG23" s="209"/>
      <c r="FUH23" s="209"/>
      <c r="FUI23" s="209"/>
      <c r="FUJ23" s="209"/>
      <c r="FUK23" s="209"/>
      <c r="FUL23" s="209"/>
      <c r="FUM23" s="209"/>
      <c r="FUN23" s="209"/>
      <c r="FUO23" s="209"/>
      <c r="FUP23" s="209"/>
      <c r="FUQ23" s="209"/>
      <c r="FUR23" s="209"/>
      <c r="FUS23" s="209"/>
      <c r="FUT23" s="209"/>
      <c r="FUU23" s="209"/>
      <c r="FUV23" s="209"/>
      <c r="FUW23" s="209"/>
      <c r="FUX23" s="209"/>
      <c r="FUY23" s="209"/>
      <c r="FUZ23" s="209"/>
      <c r="FVA23" s="209"/>
      <c r="FVB23" s="209"/>
      <c r="FVC23" s="209"/>
      <c r="FVD23" s="209"/>
      <c r="FVE23" s="209"/>
      <c r="FVF23" s="209"/>
      <c r="FVG23" s="209"/>
      <c r="FVH23" s="209"/>
      <c r="FVI23" s="209"/>
      <c r="FVJ23" s="209"/>
      <c r="FVK23" s="209"/>
      <c r="FVL23" s="209"/>
      <c r="FVM23" s="209"/>
      <c r="FVN23" s="209"/>
      <c r="FVO23" s="209"/>
      <c r="FVP23" s="209"/>
      <c r="FVQ23" s="209"/>
      <c r="FVR23" s="209"/>
      <c r="FVS23" s="209"/>
      <c r="FVT23" s="209"/>
      <c r="FVU23" s="209"/>
      <c r="FVV23" s="209"/>
      <c r="FVW23" s="209"/>
      <c r="FVX23" s="209"/>
      <c r="FVY23" s="209"/>
      <c r="FVZ23" s="209"/>
      <c r="FWA23" s="209"/>
      <c r="FWB23" s="209"/>
      <c r="FWC23" s="209"/>
      <c r="FWD23" s="209"/>
      <c r="FWE23" s="209"/>
      <c r="FWF23" s="209"/>
      <c r="FWG23" s="209"/>
      <c r="FWH23" s="209"/>
      <c r="FWI23" s="209"/>
      <c r="FWJ23" s="209"/>
      <c r="FWK23" s="209"/>
      <c r="FWL23" s="209"/>
      <c r="FWM23" s="209"/>
      <c r="FWN23" s="209"/>
      <c r="FWO23" s="209"/>
      <c r="FWP23" s="209"/>
      <c r="FWQ23" s="209"/>
      <c r="FWR23" s="209"/>
      <c r="FWS23" s="209"/>
      <c r="FWT23" s="209"/>
      <c r="FWU23" s="209"/>
      <c r="FWV23" s="209"/>
      <c r="FWW23" s="209"/>
      <c r="FWX23" s="209"/>
      <c r="FWY23" s="209"/>
      <c r="FWZ23" s="209"/>
      <c r="FXA23" s="209"/>
      <c r="FXB23" s="209"/>
      <c r="FXC23" s="209"/>
      <c r="FXD23" s="209"/>
      <c r="FXE23" s="209"/>
      <c r="FXF23" s="209"/>
      <c r="FXG23" s="209"/>
      <c r="FXH23" s="209"/>
      <c r="FXI23" s="209"/>
      <c r="FXJ23" s="209"/>
      <c r="FXK23" s="209"/>
      <c r="FXL23" s="209"/>
      <c r="FXM23" s="209"/>
      <c r="FXN23" s="209"/>
      <c r="FXO23" s="209"/>
      <c r="FXP23" s="209"/>
      <c r="FXQ23" s="209"/>
      <c r="FXR23" s="209"/>
      <c r="FXS23" s="209"/>
      <c r="FXT23" s="209"/>
      <c r="FXU23" s="209"/>
      <c r="FXV23" s="209"/>
      <c r="FXW23" s="209"/>
      <c r="FXX23" s="209"/>
      <c r="FXY23" s="209"/>
      <c r="FXZ23" s="209"/>
      <c r="FYA23" s="209"/>
      <c r="FYB23" s="209"/>
      <c r="FYC23" s="209"/>
      <c r="FYD23" s="209"/>
      <c r="FYE23" s="209"/>
      <c r="FYF23" s="209"/>
      <c r="FYG23" s="209"/>
      <c r="FYH23" s="209"/>
      <c r="FYI23" s="209"/>
      <c r="FYJ23" s="209"/>
      <c r="FYK23" s="209"/>
      <c r="FYL23" s="209"/>
      <c r="FYM23" s="209"/>
      <c r="FYN23" s="209"/>
      <c r="FYO23" s="209"/>
      <c r="FYP23" s="209"/>
      <c r="FYQ23" s="209"/>
      <c r="FYR23" s="209"/>
      <c r="FYS23" s="209"/>
      <c r="FYT23" s="209"/>
      <c r="FYU23" s="209"/>
      <c r="FYV23" s="209"/>
      <c r="FYW23" s="209"/>
      <c r="FYX23" s="209"/>
      <c r="FYY23" s="209"/>
      <c r="FYZ23" s="209"/>
      <c r="FZA23" s="209"/>
      <c r="FZB23" s="209"/>
      <c r="FZC23" s="209"/>
      <c r="FZD23" s="209"/>
      <c r="FZE23" s="209"/>
      <c r="FZF23" s="209"/>
      <c r="FZG23" s="209"/>
      <c r="FZH23" s="209"/>
      <c r="FZI23" s="209"/>
      <c r="FZJ23" s="209"/>
      <c r="FZK23" s="209"/>
      <c r="FZL23" s="209"/>
      <c r="FZM23" s="209"/>
      <c r="FZN23" s="209"/>
      <c r="FZO23" s="209"/>
      <c r="FZP23" s="209"/>
      <c r="FZQ23" s="209"/>
      <c r="FZR23" s="209"/>
      <c r="FZS23" s="209"/>
      <c r="FZT23" s="209"/>
      <c r="FZU23" s="209"/>
      <c r="FZV23" s="209"/>
      <c r="FZW23" s="209"/>
      <c r="FZX23" s="209"/>
      <c r="FZY23" s="209"/>
      <c r="FZZ23" s="209"/>
      <c r="GAA23" s="209"/>
      <c r="GAB23" s="209"/>
      <c r="GAC23" s="209"/>
      <c r="GAD23" s="209"/>
      <c r="GAE23" s="209"/>
      <c r="GAF23" s="209"/>
      <c r="GAG23" s="209"/>
      <c r="GAH23" s="209"/>
      <c r="GAI23" s="209"/>
      <c r="GAJ23" s="209"/>
      <c r="GAK23" s="209"/>
      <c r="GAL23" s="209"/>
      <c r="GAM23" s="209"/>
      <c r="GAN23" s="209"/>
      <c r="GAO23" s="209"/>
      <c r="GAP23" s="209"/>
      <c r="GAQ23" s="209"/>
      <c r="GAR23" s="209"/>
      <c r="GAS23" s="209"/>
      <c r="GAT23" s="209"/>
      <c r="GAU23" s="209"/>
      <c r="GAV23" s="209"/>
      <c r="GAW23" s="209"/>
      <c r="GAX23" s="209"/>
      <c r="GAY23" s="209"/>
      <c r="GAZ23" s="209"/>
      <c r="GBA23" s="209"/>
      <c r="GBB23" s="209"/>
      <c r="GBC23" s="209"/>
      <c r="GBD23" s="209"/>
      <c r="GBE23" s="209"/>
      <c r="GBF23" s="209"/>
      <c r="GBG23" s="209"/>
      <c r="GBH23" s="209"/>
      <c r="GBI23" s="209"/>
      <c r="GBJ23" s="209"/>
      <c r="GBK23" s="209"/>
      <c r="GBL23" s="209"/>
      <c r="GBM23" s="209"/>
      <c r="GBN23" s="209"/>
      <c r="GBO23" s="209"/>
      <c r="GBP23" s="209"/>
      <c r="GBQ23" s="209"/>
      <c r="GBR23" s="209"/>
      <c r="GBS23" s="209"/>
      <c r="GBT23" s="209"/>
      <c r="GBU23" s="209"/>
      <c r="GBV23" s="209"/>
      <c r="GBW23" s="209"/>
      <c r="GBX23" s="209"/>
      <c r="GBY23" s="209"/>
      <c r="GBZ23" s="209"/>
      <c r="GCA23" s="209"/>
      <c r="GCB23" s="209"/>
      <c r="GCC23" s="209"/>
      <c r="GCD23" s="209"/>
      <c r="GCE23" s="209"/>
      <c r="GCF23" s="209"/>
      <c r="GCG23" s="209"/>
      <c r="GCH23" s="209"/>
      <c r="GCI23" s="209"/>
      <c r="GCJ23" s="209"/>
      <c r="GCK23" s="209"/>
      <c r="GCL23" s="209"/>
      <c r="GCM23" s="209"/>
      <c r="GCN23" s="209"/>
      <c r="GCO23" s="209"/>
      <c r="GCP23" s="209"/>
      <c r="GCQ23" s="209"/>
      <c r="GCR23" s="209"/>
      <c r="GCS23" s="209"/>
      <c r="GCT23" s="209"/>
      <c r="GCU23" s="209"/>
      <c r="GCV23" s="209"/>
      <c r="GCW23" s="209"/>
      <c r="GCX23" s="209"/>
      <c r="GCY23" s="209"/>
      <c r="GCZ23" s="209"/>
      <c r="GDA23" s="209"/>
      <c r="GDB23" s="209"/>
      <c r="GDC23" s="209"/>
      <c r="GDD23" s="209"/>
      <c r="GDE23" s="209"/>
      <c r="GDF23" s="209"/>
      <c r="GDG23" s="209"/>
      <c r="GDH23" s="209"/>
      <c r="GDI23" s="209"/>
      <c r="GDJ23" s="209"/>
      <c r="GDK23" s="209"/>
      <c r="GDL23" s="209"/>
      <c r="GDM23" s="209"/>
      <c r="GDN23" s="209"/>
      <c r="GDO23" s="209"/>
      <c r="GDP23" s="209"/>
      <c r="GDQ23" s="209"/>
      <c r="GDR23" s="209"/>
      <c r="GDS23" s="209"/>
      <c r="GDT23" s="209"/>
      <c r="GDU23" s="209"/>
      <c r="GDV23" s="209"/>
      <c r="GDW23" s="209"/>
      <c r="GDX23" s="209"/>
      <c r="GDY23" s="209"/>
      <c r="GDZ23" s="209"/>
      <c r="GEA23" s="209"/>
      <c r="GEB23" s="209"/>
      <c r="GEC23" s="209"/>
      <c r="GED23" s="209"/>
      <c r="GEE23" s="209"/>
      <c r="GEF23" s="209"/>
      <c r="GEG23" s="209"/>
      <c r="GEH23" s="209"/>
      <c r="GEI23" s="209"/>
      <c r="GEJ23" s="209"/>
      <c r="GEK23" s="209"/>
      <c r="GEL23" s="209"/>
      <c r="GEM23" s="209"/>
      <c r="GEN23" s="209"/>
      <c r="GEO23" s="209"/>
      <c r="GEP23" s="209"/>
      <c r="GEQ23" s="209"/>
      <c r="GER23" s="209"/>
      <c r="GES23" s="209"/>
      <c r="GET23" s="209"/>
      <c r="GEU23" s="209"/>
      <c r="GEV23" s="209"/>
      <c r="GEW23" s="209"/>
      <c r="GEX23" s="209"/>
      <c r="GEY23" s="209"/>
      <c r="GEZ23" s="209"/>
      <c r="GFA23" s="209"/>
      <c r="GFB23" s="209"/>
      <c r="GFC23" s="209"/>
      <c r="GFD23" s="209"/>
      <c r="GFE23" s="209"/>
      <c r="GFF23" s="209"/>
      <c r="GFG23" s="209"/>
      <c r="GFH23" s="209"/>
      <c r="GFI23" s="209"/>
      <c r="GFJ23" s="209"/>
      <c r="GFK23" s="209"/>
      <c r="GFL23" s="209"/>
      <c r="GFM23" s="209"/>
      <c r="GFN23" s="209"/>
      <c r="GFO23" s="209"/>
      <c r="GFP23" s="209"/>
      <c r="GFQ23" s="209"/>
      <c r="GFR23" s="209"/>
      <c r="GFS23" s="209"/>
      <c r="GFT23" s="209"/>
      <c r="GFU23" s="209"/>
      <c r="GFV23" s="209"/>
      <c r="GFW23" s="209"/>
      <c r="GFX23" s="209"/>
      <c r="GFY23" s="209"/>
      <c r="GFZ23" s="209"/>
      <c r="GGA23" s="209"/>
      <c r="GGB23" s="209"/>
      <c r="GGC23" s="209"/>
      <c r="GGD23" s="209"/>
      <c r="GGE23" s="209"/>
      <c r="GGF23" s="209"/>
      <c r="GGG23" s="209"/>
      <c r="GGH23" s="209"/>
      <c r="GGI23" s="209"/>
      <c r="GGJ23" s="209"/>
      <c r="GGK23" s="209"/>
      <c r="GGL23" s="209"/>
      <c r="GGM23" s="209"/>
      <c r="GGN23" s="209"/>
      <c r="GGO23" s="209"/>
      <c r="GGP23" s="209"/>
      <c r="GGQ23" s="209"/>
      <c r="GGR23" s="209"/>
      <c r="GGS23" s="209"/>
      <c r="GGT23" s="209"/>
      <c r="GGU23" s="209"/>
      <c r="GGV23" s="209"/>
      <c r="GGW23" s="209"/>
      <c r="GGX23" s="209"/>
      <c r="GGY23" s="209"/>
      <c r="GGZ23" s="209"/>
      <c r="GHA23" s="209"/>
      <c r="GHB23" s="209"/>
      <c r="GHC23" s="209"/>
      <c r="GHD23" s="209"/>
      <c r="GHE23" s="209"/>
      <c r="GHF23" s="209"/>
      <c r="GHG23" s="209"/>
      <c r="GHH23" s="209"/>
      <c r="GHI23" s="209"/>
      <c r="GHJ23" s="209"/>
      <c r="GHK23" s="209"/>
      <c r="GHL23" s="209"/>
      <c r="GHM23" s="209"/>
      <c r="GHN23" s="209"/>
      <c r="GHO23" s="209"/>
      <c r="GHP23" s="209"/>
      <c r="GHQ23" s="209"/>
      <c r="GHR23" s="209"/>
      <c r="GHS23" s="209"/>
      <c r="GHT23" s="209"/>
      <c r="GHU23" s="209"/>
      <c r="GHV23" s="209"/>
      <c r="GHW23" s="209"/>
      <c r="GHX23" s="209"/>
      <c r="GHY23" s="209"/>
      <c r="GHZ23" s="209"/>
      <c r="GIA23" s="209"/>
      <c r="GIB23" s="209"/>
      <c r="GIC23" s="209"/>
      <c r="GID23" s="209"/>
      <c r="GIE23" s="209"/>
      <c r="GIF23" s="209"/>
      <c r="GIG23" s="209"/>
      <c r="GIH23" s="209"/>
      <c r="GII23" s="209"/>
      <c r="GIJ23" s="209"/>
      <c r="GIK23" s="209"/>
      <c r="GIL23" s="209"/>
      <c r="GIM23" s="209"/>
      <c r="GIN23" s="209"/>
      <c r="GIO23" s="209"/>
      <c r="GIP23" s="209"/>
      <c r="GIQ23" s="209"/>
      <c r="GIR23" s="209"/>
      <c r="GIS23" s="209"/>
      <c r="GIT23" s="209"/>
      <c r="GIU23" s="209"/>
      <c r="GIV23" s="209"/>
      <c r="GIW23" s="209"/>
      <c r="GIX23" s="209"/>
      <c r="GIY23" s="209"/>
      <c r="GIZ23" s="209"/>
      <c r="GJA23" s="209"/>
      <c r="GJB23" s="209"/>
      <c r="GJC23" s="209"/>
      <c r="GJD23" s="209"/>
      <c r="GJE23" s="209"/>
      <c r="GJF23" s="209"/>
      <c r="GJG23" s="209"/>
      <c r="GJH23" s="209"/>
      <c r="GJI23" s="209"/>
      <c r="GJJ23" s="209"/>
      <c r="GJK23" s="209"/>
      <c r="GJL23" s="209"/>
      <c r="GJM23" s="209"/>
      <c r="GJN23" s="209"/>
      <c r="GJO23" s="209"/>
      <c r="GJP23" s="209"/>
      <c r="GJQ23" s="209"/>
      <c r="GJR23" s="209"/>
      <c r="GJS23" s="209"/>
      <c r="GJT23" s="209"/>
      <c r="GJU23" s="209"/>
      <c r="GJV23" s="209"/>
      <c r="GJW23" s="209"/>
      <c r="GJX23" s="209"/>
      <c r="GJY23" s="209"/>
      <c r="GJZ23" s="209"/>
      <c r="GKA23" s="209"/>
      <c r="GKB23" s="209"/>
      <c r="GKC23" s="209"/>
      <c r="GKD23" s="209"/>
      <c r="GKE23" s="209"/>
      <c r="GKF23" s="209"/>
      <c r="GKG23" s="209"/>
      <c r="GKH23" s="209"/>
      <c r="GKI23" s="209"/>
      <c r="GKJ23" s="209"/>
      <c r="GKK23" s="209"/>
      <c r="GKL23" s="209"/>
      <c r="GKM23" s="209"/>
      <c r="GKN23" s="209"/>
      <c r="GKO23" s="209"/>
      <c r="GKP23" s="209"/>
      <c r="GKQ23" s="209"/>
      <c r="GKR23" s="209"/>
      <c r="GKS23" s="209"/>
      <c r="GKT23" s="209"/>
      <c r="GKU23" s="209"/>
      <c r="GKV23" s="209"/>
      <c r="GKW23" s="209"/>
      <c r="GKX23" s="209"/>
      <c r="GKY23" s="209"/>
      <c r="GKZ23" s="209"/>
      <c r="GLA23" s="209"/>
      <c r="GLB23" s="209"/>
      <c r="GLC23" s="209"/>
      <c r="GLD23" s="209"/>
      <c r="GLE23" s="209"/>
      <c r="GLF23" s="209"/>
      <c r="GLG23" s="209"/>
      <c r="GLH23" s="209"/>
      <c r="GLI23" s="209"/>
      <c r="GLJ23" s="209"/>
      <c r="GLK23" s="209"/>
      <c r="GLL23" s="209"/>
      <c r="GLM23" s="209"/>
      <c r="GLN23" s="209"/>
      <c r="GLO23" s="209"/>
      <c r="GLP23" s="209"/>
      <c r="GLQ23" s="209"/>
      <c r="GLR23" s="209"/>
      <c r="GLS23" s="209"/>
      <c r="GLT23" s="209"/>
      <c r="GLU23" s="209"/>
      <c r="GLV23" s="209"/>
      <c r="GLW23" s="209"/>
      <c r="GLX23" s="209"/>
      <c r="GLY23" s="209"/>
      <c r="GLZ23" s="209"/>
      <c r="GMA23" s="209"/>
      <c r="GMB23" s="209"/>
      <c r="GMC23" s="209"/>
      <c r="GMD23" s="209"/>
      <c r="GME23" s="209"/>
      <c r="GMF23" s="209"/>
      <c r="GMG23" s="209"/>
      <c r="GMH23" s="209"/>
      <c r="GMI23" s="209"/>
      <c r="GMJ23" s="209"/>
      <c r="GMK23" s="209"/>
      <c r="GML23" s="209"/>
      <c r="GMM23" s="209"/>
      <c r="GMN23" s="209"/>
      <c r="GMO23" s="209"/>
      <c r="GMP23" s="209"/>
      <c r="GMQ23" s="209"/>
      <c r="GMR23" s="209"/>
      <c r="GMS23" s="209"/>
      <c r="GMT23" s="209"/>
      <c r="GMU23" s="209"/>
      <c r="GMV23" s="209"/>
      <c r="GMW23" s="209"/>
      <c r="GMX23" s="209"/>
      <c r="GMY23" s="209"/>
      <c r="GMZ23" s="209"/>
      <c r="GNA23" s="209"/>
      <c r="GNB23" s="209"/>
      <c r="GNC23" s="209"/>
      <c r="GND23" s="209"/>
      <c r="GNE23" s="209"/>
      <c r="GNF23" s="209"/>
      <c r="GNG23" s="209"/>
      <c r="GNH23" s="209"/>
      <c r="GNI23" s="209"/>
      <c r="GNJ23" s="209"/>
      <c r="GNK23" s="209"/>
      <c r="GNL23" s="209"/>
      <c r="GNM23" s="209"/>
      <c r="GNN23" s="209"/>
      <c r="GNO23" s="209"/>
      <c r="GNP23" s="209"/>
      <c r="GNQ23" s="209"/>
      <c r="GNR23" s="209"/>
      <c r="GNS23" s="209"/>
      <c r="GNT23" s="209"/>
      <c r="GNU23" s="209"/>
      <c r="GNV23" s="209"/>
      <c r="GNW23" s="209"/>
      <c r="GNX23" s="209"/>
      <c r="GNY23" s="209"/>
      <c r="GNZ23" s="209"/>
      <c r="GOA23" s="209"/>
      <c r="GOB23" s="209"/>
      <c r="GOC23" s="209"/>
      <c r="GOD23" s="209"/>
      <c r="GOE23" s="209"/>
      <c r="GOF23" s="209"/>
      <c r="GOG23" s="209"/>
      <c r="GOH23" s="209"/>
      <c r="GOI23" s="209"/>
      <c r="GOJ23" s="209"/>
      <c r="GOK23" s="209"/>
      <c r="GOL23" s="209"/>
      <c r="GOM23" s="209"/>
      <c r="GON23" s="209"/>
      <c r="GOO23" s="209"/>
      <c r="GOP23" s="209"/>
      <c r="GOQ23" s="209"/>
      <c r="GOR23" s="209"/>
      <c r="GOS23" s="209"/>
      <c r="GOT23" s="209"/>
      <c r="GOU23" s="209"/>
      <c r="GOV23" s="209"/>
      <c r="GOW23" s="209"/>
      <c r="GOX23" s="209"/>
      <c r="GOY23" s="209"/>
      <c r="GOZ23" s="209"/>
      <c r="GPA23" s="209"/>
      <c r="GPB23" s="209"/>
      <c r="GPC23" s="209"/>
      <c r="GPD23" s="209"/>
      <c r="GPE23" s="209"/>
      <c r="GPF23" s="209"/>
      <c r="GPG23" s="209"/>
      <c r="GPH23" s="209"/>
      <c r="GPI23" s="209"/>
      <c r="GPJ23" s="209"/>
      <c r="GPK23" s="209"/>
      <c r="GPL23" s="209"/>
      <c r="GPM23" s="209"/>
      <c r="GPN23" s="209"/>
      <c r="GPO23" s="209"/>
      <c r="GPP23" s="209"/>
      <c r="GPQ23" s="209"/>
      <c r="GPR23" s="209"/>
      <c r="GPS23" s="209"/>
      <c r="GPT23" s="209"/>
      <c r="GPU23" s="209"/>
      <c r="GPV23" s="209"/>
      <c r="GPW23" s="209"/>
      <c r="GPX23" s="209"/>
      <c r="GPY23" s="209"/>
      <c r="GPZ23" s="209"/>
      <c r="GQA23" s="209"/>
      <c r="GQB23" s="209"/>
      <c r="GQC23" s="209"/>
      <c r="GQD23" s="209"/>
      <c r="GQE23" s="209"/>
      <c r="GQF23" s="209"/>
      <c r="GQG23" s="209"/>
      <c r="GQH23" s="209"/>
      <c r="GQI23" s="209"/>
      <c r="GQJ23" s="209"/>
      <c r="GQK23" s="209"/>
      <c r="GQL23" s="209"/>
      <c r="GQM23" s="209"/>
      <c r="GQN23" s="209"/>
      <c r="GQO23" s="209"/>
      <c r="GQP23" s="209"/>
      <c r="GQQ23" s="209"/>
      <c r="GQR23" s="209"/>
      <c r="GQS23" s="209"/>
      <c r="GQT23" s="209"/>
      <c r="GQU23" s="209"/>
      <c r="GQV23" s="209"/>
      <c r="GQW23" s="209"/>
      <c r="GQX23" s="209"/>
      <c r="GQY23" s="209"/>
      <c r="GQZ23" s="209"/>
      <c r="GRA23" s="209"/>
      <c r="GRB23" s="209"/>
      <c r="GRC23" s="209"/>
      <c r="GRD23" s="209"/>
      <c r="GRE23" s="209"/>
      <c r="GRF23" s="209"/>
      <c r="GRG23" s="209"/>
      <c r="GRH23" s="209"/>
      <c r="GRI23" s="209"/>
      <c r="GRJ23" s="209"/>
      <c r="GRK23" s="209"/>
      <c r="GRL23" s="209"/>
      <c r="GRM23" s="209"/>
      <c r="GRN23" s="209"/>
      <c r="GRO23" s="209"/>
      <c r="GRP23" s="209"/>
      <c r="GRQ23" s="209"/>
      <c r="GRR23" s="209"/>
      <c r="GRS23" s="209"/>
      <c r="GRT23" s="209"/>
      <c r="GRU23" s="209"/>
      <c r="GRV23" s="209"/>
      <c r="GRW23" s="209"/>
      <c r="GRX23" s="209"/>
      <c r="GRY23" s="209"/>
      <c r="GRZ23" s="209"/>
      <c r="GSA23" s="209"/>
      <c r="GSB23" s="209"/>
      <c r="GSC23" s="209"/>
      <c r="GSD23" s="209"/>
      <c r="GSE23" s="209"/>
      <c r="GSF23" s="209"/>
      <c r="GSG23" s="209"/>
      <c r="GSH23" s="209"/>
      <c r="GSI23" s="209"/>
      <c r="GSJ23" s="209"/>
      <c r="GSK23" s="209"/>
      <c r="GSL23" s="209"/>
      <c r="GSM23" s="209"/>
      <c r="GSN23" s="209"/>
      <c r="GSO23" s="209"/>
      <c r="GSP23" s="209"/>
      <c r="GSQ23" s="209"/>
      <c r="GSR23" s="209"/>
      <c r="GSS23" s="209"/>
      <c r="GST23" s="209"/>
      <c r="GSU23" s="209"/>
      <c r="GSV23" s="209"/>
      <c r="GSW23" s="209"/>
      <c r="GSX23" s="209"/>
      <c r="GSY23" s="209"/>
      <c r="GSZ23" s="209"/>
      <c r="GTA23" s="209"/>
      <c r="GTB23" s="209"/>
      <c r="GTC23" s="209"/>
      <c r="GTD23" s="209"/>
      <c r="GTE23" s="209"/>
      <c r="GTF23" s="209"/>
      <c r="GTG23" s="209"/>
      <c r="GTH23" s="209"/>
      <c r="GTI23" s="209"/>
      <c r="GTJ23" s="209"/>
      <c r="GTK23" s="209"/>
      <c r="GTL23" s="209"/>
      <c r="GTM23" s="209"/>
      <c r="GTN23" s="209"/>
      <c r="GTO23" s="209"/>
      <c r="GTP23" s="209"/>
      <c r="GTQ23" s="209"/>
      <c r="GTR23" s="209"/>
      <c r="GTS23" s="209"/>
      <c r="GTT23" s="209"/>
      <c r="GTU23" s="209"/>
      <c r="GTV23" s="209"/>
      <c r="GTW23" s="209"/>
      <c r="GTX23" s="209"/>
      <c r="GTY23" s="209"/>
      <c r="GTZ23" s="209"/>
      <c r="GUA23" s="209"/>
      <c r="GUB23" s="209"/>
      <c r="GUC23" s="209"/>
      <c r="GUD23" s="209"/>
      <c r="GUE23" s="209"/>
      <c r="GUF23" s="209"/>
      <c r="GUG23" s="209"/>
      <c r="GUH23" s="209"/>
      <c r="GUI23" s="209"/>
      <c r="GUJ23" s="209"/>
      <c r="GUK23" s="209"/>
      <c r="GUL23" s="209"/>
      <c r="GUM23" s="209"/>
      <c r="GUN23" s="209"/>
      <c r="GUO23" s="209"/>
      <c r="GUP23" s="209"/>
      <c r="GUQ23" s="209"/>
      <c r="GUR23" s="209"/>
      <c r="GUS23" s="209"/>
      <c r="GUT23" s="209"/>
      <c r="GUU23" s="209"/>
      <c r="GUV23" s="209"/>
      <c r="GUW23" s="209"/>
      <c r="GUX23" s="209"/>
      <c r="GUY23" s="209"/>
      <c r="GUZ23" s="209"/>
      <c r="GVA23" s="209"/>
      <c r="GVB23" s="209"/>
      <c r="GVC23" s="209"/>
      <c r="GVD23" s="209"/>
      <c r="GVE23" s="209"/>
      <c r="GVF23" s="209"/>
      <c r="GVG23" s="209"/>
      <c r="GVH23" s="209"/>
      <c r="GVI23" s="209"/>
      <c r="GVJ23" s="209"/>
      <c r="GVK23" s="209"/>
      <c r="GVL23" s="209"/>
      <c r="GVM23" s="209"/>
      <c r="GVN23" s="209"/>
      <c r="GVO23" s="209"/>
      <c r="GVP23" s="209"/>
      <c r="GVQ23" s="209"/>
      <c r="GVR23" s="209"/>
      <c r="GVS23" s="209"/>
      <c r="GVT23" s="209"/>
      <c r="GVU23" s="209"/>
      <c r="GVV23" s="209"/>
      <c r="GVW23" s="209"/>
      <c r="GVX23" s="209"/>
      <c r="GVY23" s="209"/>
      <c r="GVZ23" s="209"/>
      <c r="GWA23" s="209"/>
      <c r="GWB23" s="209"/>
      <c r="GWC23" s="209"/>
      <c r="GWD23" s="209"/>
      <c r="GWE23" s="209"/>
      <c r="GWF23" s="209"/>
      <c r="GWG23" s="209"/>
      <c r="GWH23" s="209"/>
      <c r="GWI23" s="209"/>
      <c r="GWJ23" s="209"/>
      <c r="GWK23" s="209"/>
      <c r="GWL23" s="209"/>
      <c r="GWM23" s="209"/>
      <c r="GWN23" s="209"/>
      <c r="GWO23" s="209"/>
      <c r="GWP23" s="209"/>
      <c r="GWQ23" s="209"/>
      <c r="GWR23" s="209"/>
      <c r="GWS23" s="209"/>
      <c r="GWT23" s="209"/>
      <c r="GWU23" s="209"/>
      <c r="GWV23" s="209"/>
      <c r="GWW23" s="209"/>
      <c r="GWX23" s="209"/>
      <c r="GWY23" s="209"/>
      <c r="GWZ23" s="209"/>
      <c r="GXA23" s="209"/>
      <c r="GXB23" s="209"/>
      <c r="GXC23" s="209"/>
      <c r="GXD23" s="209"/>
      <c r="GXE23" s="209"/>
      <c r="GXF23" s="209"/>
      <c r="GXG23" s="209"/>
      <c r="GXH23" s="209"/>
      <c r="GXI23" s="209"/>
      <c r="GXJ23" s="209"/>
      <c r="GXK23" s="209"/>
      <c r="GXL23" s="209"/>
      <c r="GXM23" s="209"/>
      <c r="GXN23" s="209"/>
      <c r="GXO23" s="209"/>
      <c r="GXP23" s="209"/>
      <c r="GXQ23" s="209"/>
      <c r="GXR23" s="209"/>
      <c r="GXS23" s="209"/>
      <c r="GXT23" s="209"/>
      <c r="GXU23" s="209"/>
      <c r="GXV23" s="209"/>
      <c r="GXW23" s="209"/>
      <c r="GXX23" s="209"/>
      <c r="GXY23" s="209"/>
      <c r="GXZ23" s="209"/>
      <c r="GYA23" s="209"/>
      <c r="GYB23" s="209"/>
      <c r="GYC23" s="209"/>
      <c r="GYD23" s="209"/>
      <c r="GYE23" s="209"/>
      <c r="GYF23" s="209"/>
      <c r="GYG23" s="209"/>
      <c r="GYH23" s="209"/>
      <c r="GYI23" s="209"/>
      <c r="GYJ23" s="209"/>
      <c r="GYK23" s="209"/>
      <c r="GYL23" s="209"/>
      <c r="GYM23" s="209"/>
      <c r="GYN23" s="209"/>
      <c r="GYO23" s="209"/>
      <c r="GYP23" s="209"/>
      <c r="GYQ23" s="209"/>
      <c r="GYR23" s="209"/>
      <c r="GYS23" s="209"/>
      <c r="GYT23" s="209"/>
      <c r="GYU23" s="209"/>
      <c r="GYV23" s="209"/>
      <c r="GYW23" s="209"/>
      <c r="GYX23" s="209"/>
      <c r="GYY23" s="209"/>
      <c r="GYZ23" s="209"/>
      <c r="GZA23" s="209"/>
      <c r="GZB23" s="209"/>
      <c r="GZC23" s="209"/>
      <c r="GZD23" s="209"/>
      <c r="GZE23" s="209"/>
      <c r="GZF23" s="209"/>
      <c r="GZG23" s="209"/>
      <c r="GZH23" s="209"/>
      <c r="GZI23" s="209"/>
      <c r="GZJ23" s="209"/>
      <c r="GZK23" s="209"/>
      <c r="GZL23" s="209"/>
      <c r="GZM23" s="209"/>
      <c r="GZN23" s="209"/>
      <c r="GZO23" s="209"/>
      <c r="GZP23" s="209"/>
      <c r="GZQ23" s="209"/>
      <c r="GZR23" s="209"/>
      <c r="GZS23" s="209"/>
      <c r="GZT23" s="209"/>
      <c r="GZU23" s="209"/>
      <c r="GZV23" s="209"/>
      <c r="GZW23" s="209"/>
      <c r="GZX23" s="209"/>
      <c r="GZY23" s="209"/>
      <c r="GZZ23" s="209"/>
      <c r="HAA23" s="209"/>
      <c r="HAB23" s="209"/>
      <c r="HAC23" s="209"/>
      <c r="HAD23" s="209"/>
      <c r="HAE23" s="209"/>
      <c r="HAF23" s="209"/>
      <c r="HAG23" s="209"/>
      <c r="HAH23" s="209"/>
      <c r="HAI23" s="209"/>
      <c r="HAJ23" s="209"/>
      <c r="HAK23" s="209"/>
      <c r="HAL23" s="209"/>
      <c r="HAM23" s="209"/>
      <c r="HAN23" s="209"/>
      <c r="HAO23" s="209"/>
      <c r="HAP23" s="209"/>
      <c r="HAQ23" s="209"/>
      <c r="HAR23" s="209"/>
      <c r="HAS23" s="209"/>
      <c r="HAT23" s="209"/>
      <c r="HAU23" s="209"/>
      <c r="HAV23" s="209"/>
      <c r="HAW23" s="209"/>
      <c r="HAX23" s="209"/>
      <c r="HAY23" s="209"/>
      <c r="HAZ23" s="209"/>
      <c r="HBA23" s="209"/>
      <c r="HBB23" s="209"/>
      <c r="HBC23" s="209"/>
      <c r="HBD23" s="209"/>
      <c r="HBE23" s="209"/>
      <c r="HBF23" s="209"/>
      <c r="HBG23" s="209"/>
      <c r="HBH23" s="209"/>
      <c r="HBI23" s="209"/>
      <c r="HBJ23" s="209"/>
      <c r="HBK23" s="209"/>
      <c r="HBL23" s="209"/>
      <c r="HBM23" s="209"/>
      <c r="HBN23" s="209"/>
      <c r="HBO23" s="209"/>
      <c r="HBP23" s="209"/>
      <c r="HBQ23" s="209"/>
      <c r="HBR23" s="209"/>
      <c r="HBS23" s="209"/>
      <c r="HBT23" s="209"/>
      <c r="HBU23" s="209"/>
      <c r="HBV23" s="209"/>
      <c r="HBW23" s="209"/>
      <c r="HBX23" s="209"/>
      <c r="HBY23" s="209"/>
      <c r="HBZ23" s="209"/>
      <c r="HCA23" s="209"/>
      <c r="HCB23" s="209"/>
      <c r="HCC23" s="209"/>
      <c r="HCD23" s="209"/>
      <c r="HCE23" s="209"/>
      <c r="HCF23" s="209"/>
      <c r="HCG23" s="209"/>
      <c r="HCH23" s="209"/>
      <c r="HCI23" s="209"/>
      <c r="HCJ23" s="209"/>
      <c r="HCK23" s="209"/>
      <c r="HCL23" s="209"/>
      <c r="HCM23" s="209"/>
      <c r="HCN23" s="209"/>
      <c r="HCO23" s="209"/>
      <c r="HCP23" s="209"/>
      <c r="HCQ23" s="209"/>
      <c r="HCR23" s="209"/>
      <c r="HCS23" s="209"/>
      <c r="HCT23" s="209"/>
      <c r="HCU23" s="209"/>
      <c r="HCV23" s="209"/>
      <c r="HCW23" s="209"/>
      <c r="HCX23" s="209"/>
      <c r="HCY23" s="209"/>
      <c r="HCZ23" s="209"/>
      <c r="HDA23" s="209"/>
      <c r="HDB23" s="209"/>
      <c r="HDC23" s="209"/>
      <c r="HDD23" s="209"/>
      <c r="HDE23" s="209"/>
      <c r="HDF23" s="209"/>
      <c r="HDG23" s="209"/>
      <c r="HDH23" s="209"/>
      <c r="HDI23" s="209"/>
      <c r="HDJ23" s="209"/>
      <c r="HDK23" s="209"/>
      <c r="HDL23" s="209"/>
      <c r="HDM23" s="209"/>
      <c r="HDN23" s="209"/>
      <c r="HDO23" s="209"/>
      <c r="HDP23" s="209"/>
      <c r="HDQ23" s="209"/>
      <c r="HDR23" s="209"/>
      <c r="HDS23" s="209"/>
      <c r="HDT23" s="209"/>
      <c r="HDU23" s="209"/>
      <c r="HDV23" s="209"/>
      <c r="HDW23" s="209"/>
      <c r="HDX23" s="209"/>
      <c r="HDY23" s="209"/>
      <c r="HDZ23" s="209"/>
      <c r="HEA23" s="209"/>
      <c r="HEB23" s="209"/>
      <c r="HEC23" s="209"/>
      <c r="HED23" s="209"/>
      <c r="HEE23" s="209"/>
      <c r="HEF23" s="209"/>
      <c r="HEG23" s="209"/>
      <c r="HEH23" s="209"/>
      <c r="HEI23" s="209"/>
      <c r="HEJ23" s="209"/>
      <c r="HEK23" s="209"/>
      <c r="HEL23" s="209"/>
      <c r="HEM23" s="209"/>
      <c r="HEN23" s="209"/>
      <c r="HEO23" s="209"/>
      <c r="HEP23" s="209"/>
      <c r="HEQ23" s="209"/>
      <c r="HER23" s="209"/>
      <c r="HES23" s="209"/>
      <c r="HET23" s="209"/>
      <c r="HEU23" s="209"/>
      <c r="HEV23" s="209"/>
      <c r="HEW23" s="209"/>
      <c r="HEX23" s="209"/>
      <c r="HEY23" s="209"/>
      <c r="HEZ23" s="209"/>
      <c r="HFA23" s="209"/>
      <c r="HFB23" s="209"/>
      <c r="HFC23" s="209"/>
      <c r="HFD23" s="209"/>
      <c r="HFE23" s="209"/>
      <c r="HFF23" s="209"/>
      <c r="HFG23" s="209"/>
      <c r="HFH23" s="209"/>
      <c r="HFI23" s="209"/>
      <c r="HFJ23" s="209"/>
      <c r="HFK23" s="209"/>
      <c r="HFL23" s="209"/>
      <c r="HFM23" s="209"/>
      <c r="HFN23" s="209"/>
      <c r="HFO23" s="209"/>
      <c r="HFP23" s="209"/>
      <c r="HFQ23" s="209"/>
      <c r="HFR23" s="209"/>
      <c r="HFS23" s="209"/>
      <c r="HFT23" s="209"/>
      <c r="HFU23" s="209"/>
      <c r="HFV23" s="209"/>
      <c r="HFW23" s="209"/>
      <c r="HFX23" s="209"/>
      <c r="HFY23" s="209"/>
      <c r="HFZ23" s="209"/>
      <c r="HGA23" s="209"/>
      <c r="HGB23" s="209"/>
      <c r="HGC23" s="209"/>
      <c r="HGD23" s="209"/>
      <c r="HGE23" s="209"/>
      <c r="HGF23" s="209"/>
      <c r="HGG23" s="209"/>
      <c r="HGH23" s="209"/>
      <c r="HGI23" s="209"/>
      <c r="HGJ23" s="209"/>
      <c r="HGK23" s="209"/>
      <c r="HGL23" s="209"/>
      <c r="HGM23" s="209"/>
      <c r="HGN23" s="209"/>
      <c r="HGO23" s="209"/>
      <c r="HGP23" s="209"/>
      <c r="HGQ23" s="209"/>
      <c r="HGR23" s="209"/>
      <c r="HGS23" s="209"/>
      <c r="HGT23" s="209"/>
      <c r="HGU23" s="209"/>
      <c r="HGV23" s="209"/>
      <c r="HGW23" s="209"/>
      <c r="HGX23" s="209"/>
      <c r="HGY23" s="209"/>
      <c r="HGZ23" s="209"/>
      <c r="HHA23" s="209"/>
      <c r="HHB23" s="209"/>
      <c r="HHC23" s="209"/>
      <c r="HHD23" s="209"/>
      <c r="HHE23" s="209"/>
      <c r="HHF23" s="209"/>
      <c r="HHG23" s="209"/>
      <c r="HHH23" s="209"/>
      <c r="HHI23" s="209"/>
      <c r="HHJ23" s="209"/>
      <c r="HHK23" s="209"/>
      <c r="HHL23" s="209"/>
      <c r="HHM23" s="209"/>
      <c r="HHN23" s="209"/>
      <c r="HHO23" s="209"/>
      <c r="HHP23" s="209"/>
      <c r="HHQ23" s="209"/>
      <c r="HHR23" s="209"/>
      <c r="HHS23" s="209"/>
      <c r="HHT23" s="209"/>
      <c r="HHU23" s="209"/>
      <c r="HHV23" s="209"/>
      <c r="HHW23" s="209"/>
      <c r="HHX23" s="209"/>
      <c r="HHY23" s="209"/>
      <c r="HHZ23" s="209"/>
      <c r="HIA23" s="209"/>
      <c r="HIB23" s="209"/>
      <c r="HIC23" s="209"/>
      <c r="HID23" s="209"/>
      <c r="HIE23" s="209"/>
      <c r="HIF23" s="209"/>
      <c r="HIG23" s="209"/>
      <c r="HIH23" s="209"/>
      <c r="HII23" s="209"/>
      <c r="HIJ23" s="209"/>
      <c r="HIK23" s="209"/>
      <c r="HIL23" s="209"/>
      <c r="HIM23" s="209"/>
      <c r="HIN23" s="209"/>
      <c r="HIO23" s="209"/>
      <c r="HIP23" s="209"/>
      <c r="HIQ23" s="209"/>
      <c r="HIR23" s="209"/>
      <c r="HIS23" s="209"/>
      <c r="HIT23" s="209"/>
      <c r="HIU23" s="209"/>
      <c r="HIV23" s="209"/>
      <c r="HIW23" s="209"/>
      <c r="HIX23" s="209"/>
      <c r="HIY23" s="209"/>
      <c r="HIZ23" s="209"/>
      <c r="HJA23" s="209"/>
      <c r="HJB23" s="209"/>
      <c r="HJC23" s="209"/>
      <c r="HJD23" s="209"/>
      <c r="HJE23" s="209"/>
      <c r="HJF23" s="209"/>
      <c r="HJG23" s="209"/>
      <c r="HJH23" s="209"/>
      <c r="HJI23" s="209"/>
      <c r="HJJ23" s="209"/>
      <c r="HJK23" s="209"/>
      <c r="HJL23" s="209"/>
      <c r="HJM23" s="209"/>
      <c r="HJN23" s="209"/>
      <c r="HJO23" s="209"/>
      <c r="HJP23" s="209"/>
      <c r="HJQ23" s="209"/>
      <c r="HJR23" s="209"/>
      <c r="HJS23" s="209"/>
      <c r="HJT23" s="209"/>
      <c r="HJU23" s="209"/>
      <c r="HJV23" s="209"/>
      <c r="HJW23" s="209"/>
      <c r="HJX23" s="209"/>
      <c r="HJY23" s="209"/>
      <c r="HJZ23" s="209"/>
      <c r="HKA23" s="209"/>
      <c r="HKB23" s="209"/>
      <c r="HKC23" s="209"/>
      <c r="HKD23" s="209"/>
      <c r="HKE23" s="209"/>
      <c r="HKF23" s="209"/>
      <c r="HKG23" s="209"/>
      <c r="HKH23" s="209"/>
      <c r="HKI23" s="209"/>
      <c r="HKJ23" s="209"/>
      <c r="HKK23" s="209"/>
      <c r="HKL23" s="209"/>
      <c r="HKM23" s="209"/>
      <c r="HKN23" s="209"/>
      <c r="HKO23" s="209"/>
      <c r="HKP23" s="209"/>
      <c r="HKQ23" s="209"/>
      <c r="HKR23" s="209"/>
      <c r="HKS23" s="209"/>
      <c r="HKT23" s="209"/>
      <c r="HKU23" s="209"/>
      <c r="HKV23" s="209"/>
      <c r="HKW23" s="209"/>
      <c r="HKX23" s="209"/>
      <c r="HKY23" s="209"/>
      <c r="HKZ23" s="209"/>
      <c r="HLA23" s="209"/>
      <c r="HLB23" s="209"/>
      <c r="HLC23" s="209"/>
      <c r="HLD23" s="209"/>
      <c r="HLE23" s="209"/>
      <c r="HLF23" s="209"/>
      <c r="HLG23" s="209"/>
      <c r="HLH23" s="209"/>
      <c r="HLI23" s="209"/>
      <c r="HLJ23" s="209"/>
      <c r="HLK23" s="209"/>
      <c r="HLL23" s="209"/>
      <c r="HLM23" s="209"/>
      <c r="HLN23" s="209"/>
      <c r="HLO23" s="209"/>
      <c r="HLP23" s="209"/>
      <c r="HLQ23" s="209"/>
      <c r="HLR23" s="209"/>
      <c r="HLS23" s="209"/>
      <c r="HLT23" s="209"/>
      <c r="HLU23" s="209"/>
      <c r="HLV23" s="209"/>
      <c r="HLW23" s="209"/>
      <c r="HLX23" s="209"/>
      <c r="HLY23" s="209"/>
      <c r="HLZ23" s="209"/>
      <c r="HMA23" s="209"/>
      <c r="HMB23" s="209"/>
      <c r="HMC23" s="209"/>
      <c r="HMD23" s="209"/>
      <c r="HME23" s="209"/>
      <c r="HMF23" s="209"/>
      <c r="HMG23" s="209"/>
      <c r="HMH23" s="209"/>
      <c r="HMI23" s="209"/>
      <c r="HMJ23" s="209"/>
      <c r="HMK23" s="209"/>
      <c r="HML23" s="209"/>
      <c r="HMM23" s="209"/>
      <c r="HMN23" s="209"/>
      <c r="HMO23" s="209"/>
      <c r="HMP23" s="209"/>
      <c r="HMQ23" s="209"/>
      <c r="HMR23" s="209"/>
      <c r="HMS23" s="209"/>
      <c r="HMT23" s="209"/>
      <c r="HMU23" s="209"/>
      <c r="HMV23" s="209"/>
      <c r="HMW23" s="209"/>
      <c r="HMX23" s="209"/>
      <c r="HMY23" s="209"/>
      <c r="HMZ23" s="209"/>
      <c r="HNA23" s="209"/>
      <c r="HNB23" s="209"/>
      <c r="HNC23" s="209"/>
      <c r="HND23" s="209"/>
      <c r="HNE23" s="209"/>
      <c r="HNF23" s="209"/>
      <c r="HNG23" s="209"/>
      <c r="HNH23" s="209"/>
      <c r="HNI23" s="209"/>
      <c r="HNJ23" s="209"/>
      <c r="HNK23" s="209"/>
      <c r="HNL23" s="209"/>
      <c r="HNM23" s="209"/>
      <c r="HNN23" s="209"/>
      <c r="HNO23" s="209"/>
      <c r="HNP23" s="209"/>
      <c r="HNQ23" s="209"/>
      <c r="HNR23" s="209"/>
      <c r="HNS23" s="209"/>
      <c r="HNT23" s="209"/>
      <c r="HNU23" s="209"/>
      <c r="HNV23" s="209"/>
      <c r="HNW23" s="209"/>
      <c r="HNX23" s="209"/>
      <c r="HNY23" s="209"/>
      <c r="HNZ23" s="209"/>
      <c r="HOA23" s="209"/>
      <c r="HOB23" s="209"/>
      <c r="HOC23" s="209"/>
      <c r="HOD23" s="209"/>
      <c r="HOE23" s="209"/>
      <c r="HOF23" s="209"/>
      <c r="HOG23" s="209"/>
      <c r="HOH23" s="209"/>
      <c r="HOI23" s="209"/>
      <c r="HOJ23" s="209"/>
      <c r="HOK23" s="209"/>
      <c r="HOL23" s="209"/>
      <c r="HOM23" s="209"/>
      <c r="HON23" s="209"/>
      <c r="HOO23" s="209"/>
      <c r="HOP23" s="209"/>
      <c r="HOQ23" s="209"/>
      <c r="HOR23" s="209"/>
      <c r="HOS23" s="209"/>
      <c r="HOT23" s="209"/>
      <c r="HOU23" s="209"/>
      <c r="HOV23" s="209"/>
      <c r="HOW23" s="209"/>
      <c r="HOX23" s="209"/>
      <c r="HOY23" s="209"/>
      <c r="HOZ23" s="209"/>
      <c r="HPA23" s="209"/>
      <c r="HPB23" s="209"/>
      <c r="HPC23" s="209"/>
      <c r="HPD23" s="209"/>
      <c r="HPE23" s="209"/>
      <c r="HPF23" s="209"/>
      <c r="HPG23" s="209"/>
      <c r="HPH23" s="209"/>
      <c r="HPI23" s="209"/>
      <c r="HPJ23" s="209"/>
      <c r="HPK23" s="209"/>
      <c r="HPL23" s="209"/>
      <c r="HPM23" s="209"/>
      <c r="HPN23" s="209"/>
      <c r="HPO23" s="209"/>
      <c r="HPP23" s="209"/>
      <c r="HPQ23" s="209"/>
      <c r="HPR23" s="209"/>
      <c r="HPS23" s="209"/>
      <c r="HPT23" s="209"/>
      <c r="HPU23" s="209"/>
      <c r="HPV23" s="209"/>
      <c r="HPW23" s="209"/>
      <c r="HPX23" s="209"/>
      <c r="HPY23" s="209"/>
      <c r="HPZ23" s="209"/>
      <c r="HQA23" s="209"/>
      <c r="HQB23" s="209"/>
      <c r="HQC23" s="209"/>
      <c r="HQD23" s="209"/>
      <c r="HQE23" s="209"/>
      <c r="HQF23" s="209"/>
      <c r="HQG23" s="209"/>
      <c r="HQH23" s="209"/>
      <c r="HQI23" s="209"/>
      <c r="HQJ23" s="209"/>
      <c r="HQK23" s="209"/>
      <c r="HQL23" s="209"/>
      <c r="HQM23" s="209"/>
      <c r="HQN23" s="209"/>
      <c r="HQO23" s="209"/>
      <c r="HQP23" s="209"/>
      <c r="HQQ23" s="209"/>
      <c r="HQR23" s="209"/>
      <c r="HQS23" s="209"/>
      <c r="HQT23" s="209"/>
      <c r="HQU23" s="209"/>
      <c r="HQV23" s="209"/>
      <c r="HQW23" s="209"/>
      <c r="HQX23" s="209"/>
      <c r="HQY23" s="209"/>
      <c r="HQZ23" s="209"/>
      <c r="HRA23" s="209"/>
      <c r="HRB23" s="209"/>
      <c r="HRC23" s="209"/>
      <c r="HRD23" s="209"/>
      <c r="HRE23" s="209"/>
      <c r="HRF23" s="209"/>
      <c r="HRG23" s="209"/>
      <c r="HRH23" s="209"/>
      <c r="HRI23" s="209"/>
      <c r="HRJ23" s="209"/>
      <c r="HRK23" s="209"/>
      <c r="HRL23" s="209"/>
      <c r="HRM23" s="209"/>
      <c r="HRN23" s="209"/>
      <c r="HRO23" s="209"/>
      <c r="HRP23" s="209"/>
      <c r="HRQ23" s="209"/>
      <c r="HRR23" s="209"/>
      <c r="HRS23" s="209"/>
      <c r="HRT23" s="209"/>
      <c r="HRU23" s="209"/>
      <c r="HRV23" s="209"/>
      <c r="HRW23" s="209"/>
      <c r="HRX23" s="209"/>
      <c r="HRY23" s="209"/>
      <c r="HRZ23" s="209"/>
      <c r="HSA23" s="209"/>
      <c r="HSB23" s="209"/>
      <c r="HSC23" s="209"/>
      <c r="HSD23" s="209"/>
      <c r="HSE23" s="209"/>
      <c r="HSF23" s="209"/>
      <c r="HSG23" s="209"/>
      <c r="HSH23" s="209"/>
      <c r="HSI23" s="209"/>
      <c r="HSJ23" s="209"/>
      <c r="HSK23" s="209"/>
      <c r="HSL23" s="209"/>
      <c r="HSM23" s="209"/>
      <c r="HSN23" s="209"/>
      <c r="HSO23" s="209"/>
      <c r="HSP23" s="209"/>
      <c r="HSQ23" s="209"/>
      <c r="HSR23" s="209"/>
      <c r="HSS23" s="209"/>
      <c r="HST23" s="209"/>
      <c r="HSU23" s="209"/>
      <c r="HSV23" s="209"/>
      <c r="HSW23" s="209"/>
      <c r="HSX23" s="209"/>
      <c r="HSY23" s="209"/>
      <c r="HSZ23" s="209"/>
      <c r="HTA23" s="209"/>
      <c r="HTB23" s="209"/>
      <c r="HTC23" s="209"/>
      <c r="HTD23" s="209"/>
      <c r="HTE23" s="209"/>
      <c r="HTF23" s="209"/>
      <c r="HTG23" s="209"/>
      <c r="HTH23" s="209"/>
      <c r="HTI23" s="209"/>
      <c r="HTJ23" s="209"/>
      <c r="HTK23" s="209"/>
      <c r="HTL23" s="209"/>
      <c r="HTM23" s="209"/>
      <c r="HTN23" s="209"/>
      <c r="HTO23" s="209"/>
      <c r="HTP23" s="209"/>
      <c r="HTQ23" s="209"/>
      <c r="HTR23" s="209"/>
      <c r="HTS23" s="209"/>
      <c r="HTT23" s="209"/>
      <c r="HTU23" s="209"/>
      <c r="HTV23" s="209"/>
      <c r="HTW23" s="209"/>
      <c r="HTX23" s="209"/>
      <c r="HTY23" s="209"/>
      <c r="HTZ23" s="209"/>
      <c r="HUA23" s="209"/>
      <c r="HUB23" s="209"/>
      <c r="HUC23" s="209"/>
      <c r="HUD23" s="209"/>
      <c r="HUE23" s="209"/>
      <c r="HUF23" s="209"/>
      <c r="HUG23" s="209"/>
      <c r="HUH23" s="209"/>
      <c r="HUI23" s="209"/>
      <c r="HUJ23" s="209"/>
      <c r="HUK23" s="209"/>
      <c r="HUL23" s="209"/>
      <c r="HUM23" s="209"/>
      <c r="HUN23" s="209"/>
      <c r="HUO23" s="209"/>
      <c r="HUP23" s="209"/>
      <c r="HUQ23" s="209"/>
      <c r="HUR23" s="209"/>
      <c r="HUS23" s="209"/>
      <c r="HUT23" s="209"/>
      <c r="HUU23" s="209"/>
      <c r="HUV23" s="209"/>
      <c r="HUW23" s="209"/>
      <c r="HUX23" s="209"/>
      <c r="HUY23" s="209"/>
      <c r="HUZ23" s="209"/>
      <c r="HVA23" s="209"/>
      <c r="HVB23" s="209"/>
      <c r="HVC23" s="209"/>
      <c r="HVD23" s="209"/>
      <c r="HVE23" s="209"/>
      <c r="HVF23" s="209"/>
      <c r="HVG23" s="209"/>
      <c r="HVH23" s="209"/>
      <c r="HVI23" s="209"/>
      <c r="HVJ23" s="209"/>
      <c r="HVK23" s="209"/>
      <c r="HVL23" s="209"/>
      <c r="HVM23" s="209"/>
      <c r="HVN23" s="209"/>
      <c r="HVO23" s="209"/>
      <c r="HVP23" s="209"/>
      <c r="HVQ23" s="209"/>
      <c r="HVR23" s="209"/>
      <c r="HVS23" s="209"/>
      <c r="HVT23" s="209"/>
      <c r="HVU23" s="209"/>
      <c r="HVV23" s="209"/>
      <c r="HVW23" s="209"/>
      <c r="HVX23" s="209"/>
      <c r="HVY23" s="209"/>
      <c r="HVZ23" s="209"/>
      <c r="HWA23" s="209"/>
      <c r="HWB23" s="209"/>
      <c r="HWC23" s="209"/>
      <c r="HWD23" s="209"/>
      <c r="HWE23" s="209"/>
      <c r="HWF23" s="209"/>
      <c r="HWG23" s="209"/>
      <c r="HWH23" s="209"/>
      <c r="HWI23" s="209"/>
      <c r="HWJ23" s="209"/>
      <c r="HWK23" s="209"/>
      <c r="HWL23" s="209"/>
      <c r="HWM23" s="209"/>
      <c r="HWN23" s="209"/>
      <c r="HWO23" s="209"/>
      <c r="HWP23" s="209"/>
      <c r="HWQ23" s="209"/>
      <c r="HWR23" s="209"/>
      <c r="HWS23" s="209"/>
      <c r="HWT23" s="209"/>
      <c r="HWU23" s="209"/>
      <c r="HWV23" s="209"/>
      <c r="HWW23" s="209"/>
      <c r="HWX23" s="209"/>
      <c r="HWY23" s="209"/>
      <c r="HWZ23" s="209"/>
      <c r="HXA23" s="209"/>
      <c r="HXB23" s="209"/>
      <c r="HXC23" s="209"/>
      <c r="HXD23" s="209"/>
      <c r="HXE23" s="209"/>
      <c r="HXF23" s="209"/>
      <c r="HXG23" s="209"/>
      <c r="HXH23" s="209"/>
      <c r="HXI23" s="209"/>
      <c r="HXJ23" s="209"/>
      <c r="HXK23" s="209"/>
      <c r="HXL23" s="209"/>
      <c r="HXM23" s="209"/>
      <c r="HXN23" s="209"/>
      <c r="HXO23" s="209"/>
      <c r="HXP23" s="209"/>
      <c r="HXQ23" s="209"/>
      <c r="HXR23" s="209"/>
      <c r="HXS23" s="209"/>
      <c r="HXT23" s="209"/>
      <c r="HXU23" s="209"/>
      <c r="HXV23" s="209"/>
      <c r="HXW23" s="209"/>
      <c r="HXX23" s="209"/>
      <c r="HXY23" s="209"/>
      <c r="HXZ23" s="209"/>
      <c r="HYA23" s="209"/>
      <c r="HYB23" s="209"/>
      <c r="HYC23" s="209"/>
      <c r="HYD23" s="209"/>
      <c r="HYE23" s="209"/>
      <c r="HYF23" s="209"/>
      <c r="HYG23" s="209"/>
      <c r="HYH23" s="209"/>
      <c r="HYI23" s="209"/>
      <c r="HYJ23" s="209"/>
      <c r="HYK23" s="209"/>
      <c r="HYL23" s="209"/>
      <c r="HYM23" s="209"/>
      <c r="HYN23" s="209"/>
      <c r="HYO23" s="209"/>
      <c r="HYP23" s="209"/>
      <c r="HYQ23" s="209"/>
      <c r="HYR23" s="209"/>
      <c r="HYS23" s="209"/>
      <c r="HYT23" s="209"/>
      <c r="HYU23" s="209"/>
      <c r="HYV23" s="209"/>
      <c r="HYW23" s="209"/>
      <c r="HYX23" s="209"/>
      <c r="HYY23" s="209"/>
      <c r="HYZ23" s="209"/>
      <c r="HZA23" s="209"/>
      <c r="HZB23" s="209"/>
      <c r="HZC23" s="209"/>
      <c r="HZD23" s="209"/>
      <c r="HZE23" s="209"/>
      <c r="HZF23" s="209"/>
      <c r="HZG23" s="209"/>
      <c r="HZH23" s="209"/>
      <c r="HZI23" s="209"/>
      <c r="HZJ23" s="209"/>
      <c r="HZK23" s="209"/>
      <c r="HZL23" s="209"/>
      <c r="HZM23" s="209"/>
      <c r="HZN23" s="209"/>
      <c r="HZO23" s="209"/>
      <c r="HZP23" s="209"/>
      <c r="HZQ23" s="209"/>
      <c r="HZR23" s="209"/>
      <c r="HZS23" s="209"/>
      <c r="HZT23" s="209"/>
      <c r="HZU23" s="209"/>
      <c r="HZV23" s="209"/>
      <c r="HZW23" s="209"/>
      <c r="HZX23" s="209"/>
      <c r="HZY23" s="209"/>
      <c r="HZZ23" s="209"/>
      <c r="IAA23" s="209"/>
      <c r="IAB23" s="209"/>
      <c r="IAC23" s="209"/>
      <c r="IAD23" s="209"/>
      <c r="IAE23" s="209"/>
      <c r="IAF23" s="209"/>
      <c r="IAG23" s="209"/>
      <c r="IAH23" s="209"/>
      <c r="IAI23" s="209"/>
      <c r="IAJ23" s="209"/>
      <c r="IAK23" s="209"/>
      <c r="IAL23" s="209"/>
      <c r="IAM23" s="209"/>
      <c r="IAN23" s="209"/>
      <c r="IAO23" s="209"/>
      <c r="IAP23" s="209"/>
      <c r="IAQ23" s="209"/>
      <c r="IAR23" s="209"/>
      <c r="IAS23" s="209"/>
      <c r="IAT23" s="209"/>
      <c r="IAU23" s="209"/>
      <c r="IAV23" s="209"/>
      <c r="IAW23" s="209"/>
      <c r="IAX23" s="209"/>
      <c r="IAY23" s="209"/>
      <c r="IAZ23" s="209"/>
      <c r="IBA23" s="209"/>
      <c r="IBB23" s="209"/>
      <c r="IBC23" s="209"/>
      <c r="IBD23" s="209"/>
      <c r="IBE23" s="209"/>
      <c r="IBF23" s="209"/>
      <c r="IBG23" s="209"/>
      <c r="IBH23" s="209"/>
      <c r="IBI23" s="209"/>
      <c r="IBJ23" s="209"/>
      <c r="IBK23" s="209"/>
      <c r="IBL23" s="209"/>
      <c r="IBM23" s="209"/>
      <c r="IBN23" s="209"/>
      <c r="IBO23" s="209"/>
      <c r="IBP23" s="209"/>
      <c r="IBQ23" s="209"/>
      <c r="IBR23" s="209"/>
      <c r="IBS23" s="209"/>
      <c r="IBT23" s="209"/>
      <c r="IBU23" s="209"/>
      <c r="IBV23" s="209"/>
      <c r="IBW23" s="209"/>
      <c r="IBX23" s="209"/>
      <c r="IBY23" s="209"/>
      <c r="IBZ23" s="209"/>
      <c r="ICA23" s="209"/>
      <c r="ICB23" s="209"/>
      <c r="ICC23" s="209"/>
      <c r="ICD23" s="209"/>
      <c r="ICE23" s="209"/>
      <c r="ICF23" s="209"/>
      <c r="ICG23" s="209"/>
      <c r="ICH23" s="209"/>
      <c r="ICI23" s="209"/>
      <c r="ICJ23" s="209"/>
      <c r="ICK23" s="209"/>
      <c r="ICL23" s="209"/>
      <c r="ICM23" s="209"/>
      <c r="ICN23" s="209"/>
      <c r="ICO23" s="209"/>
      <c r="ICP23" s="209"/>
      <c r="ICQ23" s="209"/>
      <c r="ICR23" s="209"/>
      <c r="ICS23" s="209"/>
      <c r="ICT23" s="209"/>
      <c r="ICU23" s="209"/>
      <c r="ICV23" s="209"/>
      <c r="ICW23" s="209"/>
      <c r="ICX23" s="209"/>
      <c r="ICY23" s="209"/>
      <c r="ICZ23" s="209"/>
      <c r="IDA23" s="209"/>
      <c r="IDB23" s="209"/>
      <c r="IDC23" s="209"/>
      <c r="IDD23" s="209"/>
      <c r="IDE23" s="209"/>
      <c r="IDF23" s="209"/>
      <c r="IDG23" s="209"/>
      <c r="IDH23" s="209"/>
      <c r="IDI23" s="209"/>
      <c r="IDJ23" s="209"/>
      <c r="IDK23" s="209"/>
      <c r="IDL23" s="209"/>
      <c r="IDM23" s="209"/>
      <c r="IDN23" s="209"/>
      <c r="IDO23" s="209"/>
      <c r="IDP23" s="209"/>
      <c r="IDQ23" s="209"/>
      <c r="IDR23" s="209"/>
      <c r="IDS23" s="209"/>
      <c r="IDT23" s="209"/>
      <c r="IDU23" s="209"/>
      <c r="IDV23" s="209"/>
      <c r="IDW23" s="209"/>
      <c r="IDX23" s="209"/>
      <c r="IDY23" s="209"/>
      <c r="IDZ23" s="209"/>
      <c r="IEA23" s="209"/>
      <c r="IEB23" s="209"/>
      <c r="IEC23" s="209"/>
      <c r="IED23" s="209"/>
      <c r="IEE23" s="209"/>
      <c r="IEF23" s="209"/>
      <c r="IEG23" s="209"/>
      <c r="IEH23" s="209"/>
      <c r="IEI23" s="209"/>
      <c r="IEJ23" s="209"/>
      <c r="IEK23" s="209"/>
      <c r="IEL23" s="209"/>
      <c r="IEM23" s="209"/>
      <c r="IEN23" s="209"/>
      <c r="IEO23" s="209"/>
      <c r="IEP23" s="209"/>
      <c r="IEQ23" s="209"/>
      <c r="IER23" s="209"/>
      <c r="IES23" s="209"/>
      <c r="IET23" s="209"/>
      <c r="IEU23" s="209"/>
      <c r="IEV23" s="209"/>
      <c r="IEW23" s="209"/>
      <c r="IEX23" s="209"/>
      <c r="IEY23" s="209"/>
      <c r="IEZ23" s="209"/>
      <c r="IFA23" s="209"/>
      <c r="IFB23" s="209"/>
      <c r="IFC23" s="209"/>
      <c r="IFD23" s="209"/>
      <c r="IFE23" s="209"/>
      <c r="IFF23" s="209"/>
      <c r="IFG23" s="209"/>
      <c r="IFH23" s="209"/>
      <c r="IFI23" s="209"/>
      <c r="IFJ23" s="209"/>
      <c r="IFK23" s="209"/>
      <c r="IFL23" s="209"/>
      <c r="IFM23" s="209"/>
      <c r="IFN23" s="209"/>
      <c r="IFO23" s="209"/>
      <c r="IFP23" s="209"/>
      <c r="IFQ23" s="209"/>
      <c r="IFR23" s="209"/>
      <c r="IFS23" s="209"/>
      <c r="IFT23" s="209"/>
      <c r="IFU23" s="209"/>
      <c r="IFV23" s="209"/>
      <c r="IFW23" s="209"/>
      <c r="IFX23" s="209"/>
      <c r="IFY23" s="209"/>
      <c r="IFZ23" s="209"/>
      <c r="IGA23" s="209"/>
      <c r="IGB23" s="209"/>
      <c r="IGC23" s="209"/>
      <c r="IGD23" s="209"/>
      <c r="IGE23" s="209"/>
      <c r="IGF23" s="209"/>
      <c r="IGG23" s="209"/>
      <c r="IGH23" s="209"/>
      <c r="IGI23" s="209"/>
      <c r="IGJ23" s="209"/>
      <c r="IGK23" s="209"/>
      <c r="IGL23" s="209"/>
      <c r="IGM23" s="209"/>
      <c r="IGN23" s="209"/>
      <c r="IGO23" s="209"/>
      <c r="IGP23" s="209"/>
      <c r="IGQ23" s="209"/>
      <c r="IGR23" s="209"/>
      <c r="IGS23" s="209"/>
      <c r="IGT23" s="209"/>
      <c r="IGU23" s="209"/>
      <c r="IGV23" s="209"/>
      <c r="IGW23" s="209"/>
      <c r="IGX23" s="209"/>
      <c r="IGY23" s="209"/>
      <c r="IGZ23" s="209"/>
      <c r="IHA23" s="209"/>
      <c r="IHB23" s="209"/>
      <c r="IHC23" s="209"/>
      <c r="IHD23" s="209"/>
      <c r="IHE23" s="209"/>
      <c r="IHF23" s="209"/>
      <c r="IHG23" s="209"/>
      <c r="IHH23" s="209"/>
      <c r="IHI23" s="209"/>
      <c r="IHJ23" s="209"/>
      <c r="IHK23" s="209"/>
      <c r="IHL23" s="209"/>
      <c r="IHM23" s="209"/>
      <c r="IHN23" s="209"/>
      <c r="IHO23" s="209"/>
      <c r="IHP23" s="209"/>
      <c r="IHQ23" s="209"/>
      <c r="IHR23" s="209"/>
      <c r="IHS23" s="209"/>
      <c r="IHT23" s="209"/>
      <c r="IHU23" s="209"/>
      <c r="IHV23" s="209"/>
      <c r="IHW23" s="209"/>
      <c r="IHX23" s="209"/>
      <c r="IHY23" s="209"/>
      <c r="IHZ23" s="209"/>
      <c r="IIA23" s="209"/>
      <c r="IIB23" s="209"/>
      <c r="IIC23" s="209"/>
      <c r="IID23" s="209"/>
      <c r="IIE23" s="209"/>
      <c r="IIF23" s="209"/>
      <c r="IIG23" s="209"/>
      <c r="IIH23" s="209"/>
      <c r="III23" s="209"/>
      <c r="IIJ23" s="209"/>
      <c r="IIK23" s="209"/>
      <c r="IIL23" s="209"/>
      <c r="IIM23" s="209"/>
      <c r="IIN23" s="209"/>
      <c r="IIO23" s="209"/>
      <c r="IIP23" s="209"/>
      <c r="IIQ23" s="209"/>
      <c r="IIR23" s="209"/>
      <c r="IIS23" s="209"/>
      <c r="IIT23" s="209"/>
      <c r="IIU23" s="209"/>
      <c r="IIV23" s="209"/>
      <c r="IIW23" s="209"/>
      <c r="IIX23" s="209"/>
      <c r="IIY23" s="209"/>
      <c r="IIZ23" s="209"/>
      <c r="IJA23" s="209"/>
      <c r="IJB23" s="209"/>
      <c r="IJC23" s="209"/>
      <c r="IJD23" s="209"/>
      <c r="IJE23" s="209"/>
      <c r="IJF23" s="209"/>
      <c r="IJG23" s="209"/>
      <c r="IJH23" s="209"/>
      <c r="IJI23" s="209"/>
      <c r="IJJ23" s="209"/>
      <c r="IJK23" s="209"/>
      <c r="IJL23" s="209"/>
      <c r="IJM23" s="209"/>
      <c r="IJN23" s="209"/>
      <c r="IJO23" s="209"/>
      <c r="IJP23" s="209"/>
      <c r="IJQ23" s="209"/>
      <c r="IJR23" s="209"/>
      <c r="IJS23" s="209"/>
      <c r="IJT23" s="209"/>
      <c r="IJU23" s="209"/>
      <c r="IJV23" s="209"/>
      <c r="IJW23" s="209"/>
      <c r="IJX23" s="209"/>
      <c r="IJY23" s="209"/>
      <c r="IJZ23" s="209"/>
      <c r="IKA23" s="209"/>
      <c r="IKB23" s="209"/>
      <c r="IKC23" s="209"/>
      <c r="IKD23" s="209"/>
      <c r="IKE23" s="209"/>
      <c r="IKF23" s="209"/>
      <c r="IKG23" s="209"/>
      <c r="IKH23" s="209"/>
      <c r="IKI23" s="209"/>
      <c r="IKJ23" s="209"/>
      <c r="IKK23" s="209"/>
      <c r="IKL23" s="209"/>
      <c r="IKM23" s="209"/>
      <c r="IKN23" s="209"/>
      <c r="IKO23" s="209"/>
      <c r="IKP23" s="209"/>
      <c r="IKQ23" s="209"/>
      <c r="IKR23" s="209"/>
      <c r="IKS23" s="209"/>
      <c r="IKT23" s="209"/>
      <c r="IKU23" s="209"/>
      <c r="IKV23" s="209"/>
      <c r="IKW23" s="209"/>
      <c r="IKX23" s="209"/>
      <c r="IKY23" s="209"/>
      <c r="IKZ23" s="209"/>
      <c r="ILA23" s="209"/>
      <c r="ILB23" s="209"/>
      <c r="ILC23" s="209"/>
      <c r="ILD23" s="209"/>
      <c r="ILE23" s="209"/>
      <c r="ILF23" s="209"/>
      <c r="ILG23" s="209"/>
      <c r="ILH23" s="209"/>
      <c r="ILI23" s="209"/>
      <c r="ILJ23" s="209"/>
      <c r="ILK23" s="209"/>
      <c r="ILL23" s="209"/>
      <c r="ILM23" s="209"/>
      <c r="ILN23" s="209"/>
      <c r="ILO23" s="209"/>
      <c r="ILP23" s="209"/>
      <c r="ILQ23" s="209"/>
      <c r="ILR23" s="209"/>
      <c r="ILS23" s="209"/>
      <c r="ILT23" s="209"/>
      <c r="ILU23" s="209"/>
      <c r="ILV23" s="209"/>
      <c r="ILW23" s="209"/>
      <c r="ILX23" s="209"/>
      <c r="ILY23" s="209"/>
      <c r="ILZ23" s="209"/>
      <c r="IMA23" s="209"/>
      <c r="IMB23" s="209"/>
      <c r="IMC23" s="209"/>
      <c r="IMD23" s="209"/>
      <c r="IME23" s="209"/>
      <c r="IMF23" s="209"/>
      <c r="IMG23" s="209"/>
      <c r="IMH23" s="209"/>
      <c r="IMI23" s="209"/>
      <c r="IMJ23" s="209"/>
      <c r="IMK23" s="209"/>
      <c r="IML23" s="209"/>
      <c r="IMM23" s="209"/>
      <c r="IMN23" s="209"/>
      <c r="IMO23" s="209"/>
      <c r="IMP23" s="209"/>
      <c r="IMQ23" s="209"/>
      <c r="IMR23" s="209"/>
      <c r="IMS23" s="209"/>
      <c r="IMT23" s="209"/>
      <c r="IMU23" s="209"/>
      <c r="IMV23" s="209"/>
      <c r="IMW23" s="209"/>
      <c r="IMX23" s="209"/>
      <c r="IMY23" s="209"/>
      <c r="IMZ23" s="209"/>
      <c r="INA23" s="209"/>
      <c r="INB23" s="209"/>
      <c r="INC23" s="209"/>
      <c r="IND23" s="209"/>
      <c r="INE23" s="209"/>
      <c r="INF23" s="209"/>
      <c r="ING23" s="209"/>
      <c r="INH23" s="209"/>
      <c r="INI23" s="209"/>
      <c r="INJ23" s="209"/>
      <c r="INK23" s="209"/>
      <c r="INL23" s="209"/>
      <c r="INM23" s="209"/>
      <c r="INN23" s="209"/>
      <c r="INO23" s="209"/>
      <c r="INP23" s="209"/>
      <c r="INQ23" s="209"/>
      <c r="INR23" s="209"/>
      <c r="INS23" s="209"/>
      <c r="INT23" s="209"/>
      <c r="INU23" s="209"/>
      <c r="INV23" s="209"/>
      <c r="INW23" s="209"/>
      <c r="INX23" s="209"/>
      <c r="INY23" s="209"/>
      <c r="INZ23" s="209"/>
      <c r="IOA23" s="209"/>
      <c r="IOB23" s="209"/>
      <c r="IOC23" s="209"/>
      <c r="IOD23" s="209"/>
      <c r="IOE23" s="209"/>
      <c r="IOF23" s="209"/>
      <c r="IOG23" s="209"/>
      <c r="IOH23" s="209"/>
      <c r="IOI23" s="209"/>
      <c r="IOJ23" s="209"/>
      <c r="IOK23" s="209"/>
      <c r="IOL23" s="209"/>
      <c r="IOM23" s="209"/>
      <c r="ION23" s="209"/>
      <c r="IOO23" s="209"/>
      <c r="IOP23" s="209"/>
      <c r="IOQ23" s="209"/>
      <c r="IOR23" s="209"/>
      <c r="IOS23" s="209"/>
      <c r="IOT23" s="209"/>
      <c r="IOU23" s="209"/>
      <c r="IOV23" s="209"/>
      <c r="IOW23" s="209"/>
      <c r="IOX23" s="209"/>
      <c r="IOY23" s="209"/>
      <c r="IOZ23" s="209"/>
      <c r="IPA23" s="209"/>
      <c r="IPB23" s="209"/>
      <c r="IPC23" s="209"/>
      <c r="IPD23" s="209"/>
      <c r="IPE23" s="209"/>
      <c r="IPF23" s="209"/>
      <c r="IPG23" s="209"/>
      <c r="IPH23" s="209"/>
      <c r="IPI23" s="209"/>
      <c r="IPJ23" s="209"/>
      <c r="IPK23" s="209"/>
      <c r="IPL23" s="209"/>
      <c r="IPM23" s="209"/>
      <c r="IPN23" s="209"/>
      <c r="IPO23" s="209"/>
      <c r="IPP23" s="209"/>
      <c r="IPQ23" s="209"/>
      <c r="IPR23" s="209"/>
      <c r="IPS23" s="209"/>
      <c r="IPT23" s="209"/>
      <c r="IPU23" s="209"/>
      <c r="IPV23" s="209"/>
      <c r="IPW23" s="209"/>
      <c r="IPX23" s="209"/>
      <c r="IPY23" s="209"/>
      <c r="IPZ23" s="209"/>
      <c r="IQA23" s="209"/>
      <c r="IQB23" s="209"/>
      <c r="IQC23" s="209"/>
      <c r="IQD23" s="209"/>
      <c r="IQE23" s="209"/>
      <c r="IQF23" s="209"/>
      <c r="IQG23" s="209"/>
      <c r="IQH23" s="209"/>
      <c r="IQI23" s="209"/>
      <c r="IQJ23" s="209"/>
      <c r="IQK23" s="209"/>
      <c r="IQL23" s="209"/>
      <c r="IQM23" s="209"/>
      <c r="IQN23" s="209"/>
      <c r="IQO23" s="209"/>
      <c r="IQP23" s="209"/>
      <c r="IQQ23" s="209"/>
      <c r="IQR23" s="209"/>
      <c r="IQS23" s="209"/>
      <c r="IQT23" s="209"/>
      <c r="IQU23" s="209"/>
      <c r="IQV23" s="209"/>
      <c r="IQW23" s="209"/>
      <c r="IQX23" s="209"/>
      <c r="IQY23" s="209"/>
      <c r="IQZ23" s="209"/>
      <c r="IRA23" s="209"/>
      <c r="IRB23" s="209"/>
      <c r="IRC23" s="209"/>
      <c r="IRD23" s="209"/>
      <c r="IRE23" s="209"/>
      <c r="IRF23" s="209"/>
      <c r="IRG23" s="209"/>
      <c r="IRH23" s="209"/>
      <c r="IRI23" s="209"/>
      <c r="IRJ23" s="209"/>
      <c r="IRK23" s="209"/>
      <c r="IRL23" s="209"/>
      <c r="IRM23" s="209"/>
      <c r="IRN23" s="209"/>
      <c r="IRO23" s="209"/>
      <c r="IRP23" s="209"/>
      <c r="IRQ23" s="209"/>
      <c r="IRR23" s="209"/>
      <c r="IRS23" s="209"/>
      <c r="IRT23" s="209"/>
      <c r="IRU23" s="209"/>
      <c r="IRV23" s="209"/>
      <c r="IRW23" s="209"/>
      <c r="IRX23" s="209"/>
      <c r="IRY23" s="209"/>
      <c r="IRZ23" s="209"/>
      <c r="ISA23" s="209"/>
      <c r="ISB23" s="209"/>
      <c r="ISC23" s="209"/>
      <c r="ISD23" s="209"/>
      <c r="ISE23" s="209"/>
      <c r="ISF23" s="209"/>
      <c r="ISG23" s="209"/>
      <c r="ISH23" s="209"/>
      <c r="ISI23" s="209"/>
      <c r="ISJ23" s="209"/>
      <c r="ISK23" s="209"/>
      <c r="ISL23" s="209"/>
      <c r="ISM23" s="209"/>
      <c r="ISN23" s="209"/>
      <c r="ISO23" s="209"/>
      <c r="ISP23" s="209"/>
      <c r="ISQ23" s="209"/>
      <c r="ISR23" s="209"/>
      <c r="ISS23" s="209"/>
      <c r="IST23" s="209"/>
      <c r="ISU23" s="209"/>
      <c r="ISV23" s="209"/>
      <c r="ISW23" s="209"/>
      <c r="ISX23" s="209"/>
      <c r="ISY23" s="209"/>
      <c r="ISZ23" s="209"/>
      <c r="ITA23" s="209"/>
      <c r="ITB23" s="209"/>
      <c r="ITC23" s="209"/>
      <c r="ITD23" s="209"/>
      <c r="ITE23" s="209"/>
      <c r="ITF23" s="209"/>
      <c r="ITG23" s="209"/>
      <c r="ITH23" s="209"/>
      <c r="ITI23" s="209"/>
      <c r="ITJ23" s="209"/>
      <c r="ITK23" s="209"/>
      <c r="ITL23" s="209"/>
      <c r="ITM23" s="209"/>
      <c r="ITN23" s="209"/>
      <c r="ITO23" s="209"/>
      <c r="ITP23" s="209"/>
      <c r="ITQ23" s="209"/>
      <c r="ITR23" s="209"/>
      <c r="ITS23" s="209"/>
      <c r="ITT23" s="209"/>
      <c r="ITU23" s="209"/>
      <c r="ITV23" s="209"/>
      <c r="ITW23" s="209"/>
      <c r="ITX23" s="209"/>
      <c r="ITY23" s="209"/>
      <c r="ITZ23" s="209"/>
      <c r="IUA23" s="209"/>
      <c r="IUB23" s="209"/>
      <c r="IUC23" s="209"/>
      <c r="IUD23" s="209"/>
      <c r="IUE23" s="209"/>
      <c r="IUF23" s="209"/>
      <c r="IUG23" s="209"/>
      <c r="IUH23" s="209"/>
      <c r="IUI23" s="209"/>
      <c r="IUJ23" s="209"/>
      <c r="IUK23" s="209"/>
      <c r="IUL23" s="209"/>
      <c r="IUM23" s="209"/>
      <c r="IUN23" s="209"/>
      <c r="IUO23" s="209"/>
      <c r="IUP23" s="209"/>
      <c r="IUQ23" s="209"/>
      <c r="IUR23" s="209"/>
      <c r="IUS23" s="209"/>
      <c r="IUT23" s="209"/>
      <c r="IUU23" s="209"/>
      <c r="IUV23" s="209"/>
      <c r="IUW23" s="209"/>
      <c r="IUX23" s="209"/>
      <c r="IUY23" s="209"/>
      <c r="IUZ23" s="209"/>
      <c r="IVA23" s="209"/>
      <c r="IVB23" s="209"/>
      <c r="IVC23" s="209"/>
      <c r="IVD23" s="209"/>
      <c r="IVE23" s="209"/>
      <c r="IVF23" s="209"/>
      <c r="IVG23" s="209"/>
      <c r="IVH23" s="209"/>
      <c r="IVI23" s="209"/>
      <c r="IVJ23" s="209"/>
      <c r="IVK23" s="209"/>
      <c r="IVL23" s="209"/>
      <c r="IVM23" s="209"/>
      <c r="IVN23" s="209"/>
      <c r="IVO23" s="209"/>
      <c r="IVP23" s="209"/>
      <c r="IVQ23" s="209"/>
      <c r="IVR23" s="209"/>
      <c r="IVS23" s="209"/>
      <c r="IVT23" s="209"/>
      <c r="IVU23" s="209"/>
      <c r="IVV23" s="209"/>
      <c r="IVW23" s="209"/>
      <c r="IVX23" s="209"/>
      <c r="IVY23" s="209"/>
      <c r="IVZ23" s="209"/>
      <c r="IWA23" s="209"/>
      <c r="IWB23" s="209"/>
      <c r="IWC23" s="209"/>
      <c r="IWD23" s="209"/>
      <c r="IWE23" s="209"/>
      <c r="IWF23" s="209"/>
      <c r="IWG23" s="209"/>
      <c r="IWH23" s="209"/>
      <c r="IWI23" s="209"/>
      <c r="IWJ23" s="209"/>
      <c r="IWK23" s="209"/>
      <c r="IWL23" s="209"/>
      <c r="IWM23" s="209"/>
      <c r="IWN23" s="209"/>
      <c r="IWO23" s="209"/>
      <c r="IWP23" s="209"/>
      <c r="IWQ23" s="209"/>
      <c r="IWR23" s="209"/>
      <c r="IWS23" s="209"/>
      <c r="IWT23" s="209"/>
      <c r="IWU23" s="209"/>
      <c r="IWV23" s="209"/>
      <c r="IWW23" s="209"/>
      <c r="IWX23" s="209"/>
      <c r="IWY23" s="209"/>
      <c r="IWZ23" s="209"/>
      <c r="IXA23" s="209"/>
      <c r="IXB23" s="209"/>
      <c r="IXC23" s="209"/>
      <c r="IXD23" s="209"/>
      <c r="IXE23" s="209"/>
      <c r="IXF23" s="209"/>
      <c r="IXG23" s="209"/>
      <c r="IXH23" s="209"/>
      <c r="IXI23" s="209"/>
      <c r="IXJ23" s="209"/>
      <c r="IXK23" s="209"/>
      <c r="IXL23" s="209"/>
      <c r="IXM23" s="209"/>
      <c r="IXN23" s="209"/>
      <c r="IXO23" s="209"/>
      <c r="IXP23" s="209"/>
      <c r="IXQ23" s="209"/>
      <c r="IXR23" s="209"/>
      <c r="IXS23" s="209"/>
      <c r="IXT23" s="209"/>
      <c r="IXU23" s="209"/>
      <c r="IXV23" s="209"/>
      <c r="IXW23" s="209"/>
      <c r="IXX23" s="209"/>
      <c r="IXY23" s="209"/>
      <c r="IXZ23" s="209"/>
      <c r="IYA23" s="209"/>
      <c r="IYB23" s="209"/>
      <c r="IYC23" s="209"/>
      <c r="IYD23" s="209"/>
      <c r="IYE23" s="209"/>
      <c r="IYF23" s="209"/>
      <c r="IYG23" s="209"/>
      <c r="IYH23" s="209"/>
      <c r="IYI23" s="209"/>
      <c r="IYJ23" s="209"/>
      <c r="IYK23" s="209"/>
      <c r="IYL23" s="209"/>
      <c r="IYM23" s="209"/>
      <c r="IYN23" s="209"/>
      <c r="IYO23" s="209"/>
      <c r="IYP23" s="209"/>
      <c r="IYQ23" s="209"/>
      <c r="IYR23" s="209"/>
      <c r="IYS23" s="209"/>
      <c r="IYT23" s="209"/>
      <c r="IYU23" s="209"/>
      <c r="IYV23" s="209"/>
      <c r="IYW23" s="209"/>
      <c r="IYX23" s="209"/>
      <c r="IYY23" s="209"/>
      <c r="IYZ23" s="209"/>
      <c r="IZA23" s="209"/>
      <c r="IZB23" s="209"/>
      <c r="IZC23" s="209"/>
      <c r="IZD23" s="209"/>
      <c r="IZE23" s="209"/>
      <c r="IZF23" s="209"/>
      <c r="IZG23" s="209"/>
      <c r="IZH23" s="209"/>
      <c r="IZI23" s="209"/>
      <c r="IZJ23" s="209"/>
      <c r="IZK23" s="209"/>
      <c r="IZL23" s="209"/>
      <c r="IZM23" s="209"/>
      <c r="IZN23" s="209"/>
      <c r="IZO23" s="209"/>
      <c r="IZP23" s="209"/>
      <c r="IZQ23" s="209"/>
      <c r="IZR23" s="209"/>
      <c r="IZS23" s="209"/>
      <c r="IZT23" s="209"/>
      <c r="IZU23" s="209"/>
      <c r="IZV23" s="209"/>
      <c r="IZW23" s="209"/>
      <c r="IZX23" s="209"/>
      <c r="IZY23" s="209"/>
      <c r="IZZ23" s="209"/>
      <c r="JAA23" s="209"/>
      <c r="JAB23" s="209"/>
      <c r="JAC23" s="209"/>
      <c r="JAD23" s="209"/>
      <c r="JAE23" s="209"/>
      <c r="JAF23" s="209"/>
      <c r="JAG23" s="209"/>
      <c r="JAH23" s="209"/>
      <c r="JAI23" s="209"/>
      <c r="JAJ23" s="209"/>
      <c r="JAK23" s="209"/>
      <c r="JAL23" s="209"/>
      <c r="JAM23" s="209"/>
      <c r="JAN23" s="209"/>
      <c r="JAO23" s="209"/>
      <c r="JAP23" s="209"/>
      <c r="JAQ23" s="209"/>
      <c r="JAR23" s="209"/>
      <c r="JAS23" s="209"/>
      <c r="JAT23" s="209"/>
      <c r="JAU23" s="209"/>
      <c r="JAV23" s="209"/>
      <c r="JAW23" s="209"/>
      <c r="JAX23" s="209"/>
      <c r="JAY23" s="209"/>
      <c r="JAZ23" s="209"/>
      <c r="JBA23" s="209"/>
      <c r="JBB23" s="209"/>
      <c r="JBC23" s="209"/>
      <c r="JBD23" s="209"/>
      <c r="JBE23" s="209"/>
      <c r="JBF23" s="209"/>
      <c r="JBG23" s="209"/>
      <c r="JBH23" s="209"/>
      <c r="JBI23" s="209"/>
      <c r="JBJ23" s="209"/>
      <c r="JBK23" s="209"/>
      <c r="JBL23" s="209"/>
      <c r="JBM23" s="209"/>
      <c r="JBN23" s="209"/>
      <c r="JBO23" s="209"/>
      <c r="JBP23" s="209"/>
      <c r="JBQ23" s="209"/>
      <c r="JBR23" s="209"/>
      <c r="JBS23" s="209"/>
      <c r="JBT23" s="209"/>
      <c r="JBU23" s="209"/>
      <c r="JBV23" s="209"/>
      <c r="JBW23" s="209"/>
      <c r="JBX23" s="209"/>
      <c r="JBY23" s="209"/>
      <c r="JBZ23" s="209"/>
      <c r="JCA23" s="209"/>
      <c r="JCB23" s="209"/>
      <c r="JCC23" s="209"/>
      <c r="JCD23" s="209"/>
      <c r="JCE23" s="209"/>
      <c r="JCF23" s="209"/>
      <c r="JCG23" s="209"/>
      <c r="JCH23" s="209"/>
      <c r="JCI23" s="209"/>
      <c r="JCJ23" s="209"/>
      <c r="JCK23" s="209"/>
      <c r="JCL23" s="209"/>
      <c r="JCM23" s="209"/>
      <c r="JCN23" s="209"/>
      <c r="JCO23" s="209"/>
      <c r="JCP23" s="209"/>
      <c r="JCQ23" s="209"/>
      <c r="JCR23" s="209"/>
      <c r="JCS23" s="209"/>
      <c r="JCT23" s="209"/>
      <c r="JCU23" s="209"/>
      <c r="JCV23" s="209"/>
      <c r="JCW23" s="209"/>
      <c r="JCX23" s="209"/>
      <c r="JCY23" s="209"/>
      <c r="JCZ23" s="209"/>
      <c r="JDA23" s="209"/>
      <c r="JDB23" s="209"/>
      <c r="JDC23" s="209"/>
      <c r="JDD23" s="209"/>
      <c r="JDE23" s="209"/>
      <c r="JDF23" s="209"/>
      <c r="JDG23" s="209"/>
      <c r="JDH23" s="209"/>
      <c r="JDI23" s="209"/>
      <c r="JDJ23" s="209"/>
      <c r="JDK23" s="209"/>
      <c r="JDL23" s="209"/>
      <c r="JDM23" s="209"/>
      <c r="JDN23" s="209"/>
      <c r="JDO23" s="209"/>
      <c r="JDP23" s="209"/>
      <c r="JDQ23" s="209"/>
      <c r="JDR23" s="209"/>
      <c r="JDS23" s="209"/>
      <c r="JDT23" s="209"/>
      <c r="JDU23" s="209"/>
      <c r="JDV23" s="209"/>
      <c r="JDW23" s="209"/>
      <c r="JDX23" s="209"/>
      <c r="JDY23" s="209"/>
      <c r="JDZ23" s="209"/>
      <c r="JEA23" s="209"/>
      <c r="JEB23" s="209"/>
      <c r="JEC23" s="209"/>
      <c r="JED23" s="209"/>
      <c r="JEE23" s="209"/>
      <c r="JEF23" s="209"/>
      <c r="JEG23" s="209"/>
      <c r="JEH23" s="209"/>
      <c r="JEI23" s="209"/>
      <c r="JEJ23" s="209"/>
      <c r="JEK23" s="209"/>
      <c r="JEL23" s="209"/>
      <c r="JEM23" s="209"/>
      <c r="JEN23" s="209"/>
      <c r="JEO23" s="209"/>
      <c r="JEP23" s="209"/>
      <c r="JEQ23" s="209"/>
      <c r="JER23" s="209"/>
      <c r="JES23" s="209"/>
      <c r="JET23" s="209"/>
      <c r="JEU23" s="209"/>
      <c r="JEV23" s="209"/>
      <c r="JEW23" s="209"/>
      <c r="JEX23" s="209"/>
      <c r="JEY23" s="209"/>
      <c r="JEZ23" s="209"/>
      <c r="JFA23" s="209"/>
      <c r="JFB23" s="209"/>
      <c r="JFC23" s="209"/>
      <c r="JFD23" s="209"/>
      <c r="JFE23" s="209"/>
      <c r="JFF23" s="209"/>
      <c r="JFG23" s="209"/>
      <c r="JFH23" s="209"/>
      <c r="JFI23" s="209"/>
      <c r="JFJ23" s="209"/>
      <c r="JFK23" s="209"/>
      <c r="JFL23" s="209"/>
      <c r="JFM23" s="209"/>
      <c r="JFN23" s="209"/>
      <c r="JFO23" s="209"/>
      <c r="JFP23" s="209"/>
      <c r="JFQ23" s="209"/>
      <c r="JFR23" s="209"/>
      <c r="JFS23" s="209"/>
      <c r="JFT23" s="209"/>
      <c r="JFU23" s="209"/>
      <c r="JFV23" s="209"/>
      <c r="JFW23" s="209"/>
      <c r="JFX23" s="209"/>
      <c r="JFY23" s="209"/>
      <c r="JFZ23" s="209"/>
      <c r="JGA23" s="209"/>
      <c r="JGB23" s="209"/>
      <c r="JGC23" s="209"/>
      <c r="JGD23" s="209"/>
      <c r="JGE23" s="209"/>
      <c r="JGF23" s="209"/>
      <c r="JGG23" s="209"/>
      <c r="JGH23" s="209"/>
      <c r="JGI23" s="209"/>
      <c r="JGJ23" s="209"/>
      <c r="JGK23" s="209"/>
      <c r="JGL23" s="209"/>
      <c r="JGM23" s="209"/>
      <c r="JGN23" s="209"/>
      <c r="JGO23" s="209"/>
      <c r="JGP23" s="209"/>
      <c r="JGQ23" s="209"/>
      <c r="JGR23" s="209"/>
      <c r="JGS23" s="209"/>
      <c r="JGT23" s="209"/>
      <c r="JGU23" s="209"/>
      <c r="JGV23" s="209"/>
      <c r="JGW23" s="209"/>
      <c r="JGX23" s="209"/>
      <c r="JGY23" s="209"/>
      <c r="JGZ23" s="209"/>
      <c r="JHA23" s="209"/>
      <c r="JHB23" s="209"/>
      <c r="JHC23" s="209"/>
      <c r="JHD23" s="209"/>
      <c r="JHE23" s="209"/>
      <c r="JHF23" s="209"/>
      <c r="JHG23" s="209"/>
      <c r="JHH23" s="209"/>
      <c r="JHI23" s="209"/>
      <c r="JHJ23" s="209"/>
      <c r="JHK23" s="209"/>
      <c r="JHL23" s="209"/>
      <c r="JHM23" s="209"/>
      <c r="JHN23" s="209"/>
      <c r="JHO23" s="209"/>
      <c r="JHP23" s="209"/>
      <c r="JHQ23" s="209"/>
      <c r="JHR23" s="209"/>
      <c r="JHS23" s="209"/>
      <c r="JHT23" s="209"/>
      <c r="JHU23" s="209"/>
      <c r="JHV23" s="209"/>
      <c r="JHW23" s="209"/>
      <c r="JHX23" s="209"/>
      <c r="JHY23" s="209"/>
      <c r="JHZ23" s="209"/>
      <c r="JIA23" s="209"/>
      <c r="JIB23" s="209"/>
      <c r="JIC23" s="209"/>
      <c r="JID23" s="209"/>
      <c r="JIE23" s="209"/>
      <c r="JIF23" s="209"/>
      <c r="JIG23" s="209"/>
      <c r="JIH23" s="209"/>
      <c r="JII23" s="209"/>
      <c r="JIJ23" s="209"/>
      <c r="JIK23" s="209"/>
      <c r="JIL23" s="209"/>
      <c r="JIM23" s="209"/>
      <c r="JIN23" s="209"/>
      <c r="JIO23" s="209"/>
      <c r="JIP23" s="209"/>
      <c r="JIQ23" s="209"/>
      <c r="JIR23" s="209"/>
      <c r="JIS23" s="209"/>
      <c r="JIT23" s="209"/>
      <c r="JIU23" s="209"/>
      <c r="JIV23" s="209"/>
      <c r="JIW23" s="209"/>
      <c r="JIX23" s="209"/>
      <c r="JIY23" s="209"/>
      <c r="JIZ23" s="209"/>
      <c r="JJA23" s="209"/>
      <c r="JJB23" s="209"/>
      <c r="JJC23" s="209"/>
      <c r="JJD23" s="209"/>
      <c r="JJE23" s="209"/>
      <c r="JJF23" s="209"/>
      <c r="JJG23" s="209"/>
      <c r="JJH23" s="209"/>
      <c r="JJI23" s="209"/>
      <c r="JJJ23" s="209"/>
      <c r="JJK23" s="209"/>
      <c r="JJL23" s="209"/>
      <c r="JJM23" s="209"/>
      <c r="JJN23" s="209"/>
      <c r="JJO23" s="209"/>
      <c r="JJP23" s="209"/>
      <c r="JJQ23" s="209"/>
      <c r="JJR23" s="209"/>
      <c r="JJS23" s="209"/>
      <c r="JJT23" s="209"/>
      <c r="JJU23" s="209"/>
      <c r="JJV23" s="209"/>
      <c r="JJW23" s="209"/>
      <c r="JJX23" s="209"/>
      <c r="JJY23" s="209"/>
      <c r="JJZ23" s="209"/>
      <c r="JKA23" s="209"/>
      <c r="JKB23" s="209"/>
      <c r="JKC23" s="209"/>
      <c r="JKD23" s="209"/>
      <c r="JKE23" s="209"/>
      <c r="JKF23" s="209"/>
      <c r="JKG23" s="209"/>
      <c r="JKH23" s="209"/>
      <c r="JKI23" s="209"/>
      <c r="JKJ23" s="209"/>
      <c r="JKK23" s="209"/>
      <c r="JKL23" s="209"/>
      <c r="JKM23" s="209"/>
      <c r="JKN23" s="209"/>
      <c r="JKO23" s="209"/>
      <c r="JKP23" s="209"/>
      <c r="JKQ23" s="209"/>
      <c r="JKR23" s="209"/>
      <c r="JKS23" s="209"/>
      <c r="JKT23" s="209"/>
      <c r="JKU23" s="209"/>
      <c r="JKV23" s="209"/>
      <c r="JKW23" s="209"/>
      <c r="JKX23" s="209"/>
      <c r="JKY23" s="209"/>
      <c r="JKZ23" s="209"/>
      <c r="JLA23" s="209"/>
      <c r="JLB23" s="209"/>
      <c r="JLC23" s="209"/>
      <c r="JLD23" s="209"/>
      <c r="JLE23" s="209"/>
      <c r="JLF23" s="209"/>
      <c r="JLG23" s="209"/>
      <c r="JLH23" s="209"/>
      <c r="JLI23" s="209"/>
      <c r="JLJ23" s="209"/>
      <c r="JLK23" s="209"/>
      <c r="JLL23" s="209"/>
      <c r="JLM23" s="209"/>
      <c r="JLN23" s="209"/>
      <c r="JLO23" s="209"/>
      <c r="JLP23" s="209"/>
      <c r="JLQ23" s="209"/>
      <c r="JLR23" s="209"/>
      <c r="JLS23" s="209"/>
      <c r="JLT23" s="209"/>
      <c r="JLU23" s="209"/>
      <c r="JLV23" s="209"/>
      <c r="JLW23" s="209"/>
      <c r="JLX23" s="209"/>
      <c r="JLY23" s="209"/>
      <c r="JLZ23" s="209"/>
      <c r="JMA23" s="209"/>
      <c r="JMB23" s="209"/>
      <c r="JMC23" s="209"/>
      <c r="JMD23" s="209"/>
      <c r="JME23" s="209"/>
      <c r="JMF23" s="209"/>
      <c r="JMG23" s="209"/>
      <c r="JMH23" s="209"/>
      <c r="JMI23" s="209"/>
      <c r="JMJ23" s="209"/>
      <c r="JMK23" s="209"/>
      <c r="JML23" s="209"/>
      <c r="JMM23" s="209"/>
      <c r="JMN23" s="209"/>
      <c r="JMO23" s="209"/>
      <c r="JMP23" s="209"/>
      <c r="JMQ23" s="209"/>
      <c r="JMR23" s="209"/>
      <c r="JMS23" s="209"/>
      <c r="JMT23" s="209"/>
      <c r="JMU23" s="209"/>
      <c r="JMV23" s="209"/>
      <c r="JMW23" s="209"/>
      <c r="JMX23" s="209"/>
      <c r="JMY23" s="209"/>
      <c r="JMZ23" s="209"/>
      <c r="JNA23" s="209"/>
      <c r="JNB23" s="209"/>
      <c r="JNC23" s="209"/>
      <c r="JND23" s="209"/>
      <c r="JNE23" s="209"/>
      <c r="JNF23" s="209"/>
      <c r="JNG23" s="209"/>
      <c r="JNH23" s="209"/>
      <c r="JNI23" s="209"/>
      <c r="JNJ23" s="209"/>
      <c r="JNK23" s="209"/>
      <c r="JNL23" s="209"/>
      <c r="JNM23" s="209"/>
      <c r="JNN23" s="209"/>
      <c r="JNO23" s="209"/>
      <c r="JNP23" s="209"/>
      <c r="JNQ23" s="209"/>
      <c r="JNR23" s="209"/>
      <c r="JNS23" s="209"/>
      <c r="JNT23" s="209"/>
      <c r="JNU23" s="209"/>
      <c r="JNV23" s="209"/>
      <c r="JNW23" s="209"/>
      <c r="JNX23" s="209"/>
      <c r="JNY23" s="209"/>
      <c r="JNZ23" s="209"/>
      <c r="JOA23" s="209"/>
      <c r="JOB23" s="209"/>
      <c r="JOC23" s="209"/>
      <c r="JOD23" s="209"/>
      <c r="JOE23" s="209"/>
      <c r="JOF23" s="209"/>
      <c r="JOG23" s="209"/>
      <c r="JOH23" s="209"/>
      <c r="JOI23" s="209"/>
      <c r="JOJ23" s="209"/>
      <c r="JOK23" s="209"/>
      <c r="JOL23" s="209"/>
      <c r="JOM23" s="209"/>
      <c r="JON23" s="209"/>
      <c r="JOO23" s="209"/>
      <c r="JOP23" s="209"/>
      <c r="JOQ23" s="209"/>
      <c r="JOR23" s="209"/>
      <c r="JOS23" s="209"/>
      <c r="JOT23" s="209"/>
      <c r="JOU23" s="209"/>
      <c r="JOV23" s="209"/>
      <c r="JOW23" s="209"/>
      <c r="JOX23" s="209"/>
      <c r="JOY23" s="209"/>
      <c r="JOZ23" s="209"/>
      <c r="JPA23" s="209"/>
      <c r="JPB23" s="209"/>
      <c r="JPC23" s="209"/>
      <c r="JPD23" s="209"/>
      <c r="JPE23" s="209"/>
      <c r="JPF23" s="209"/>
      <c r="JPG23" s="209"/>
      <c r="JPH23" s="209"/>
      <c r="JPI23" s="209"/>
      <c r="JPJ23" s="209"/>
      <c r="JPK23" s="209"/>
      <c r="JPL23" s="209"/>
      <c r="JPM23" s="209"/>
      <c r="JPN23" s="209"/>
      <c r="JPO23" s="209"/>
      <c r="JPP23" s="209"/>
      <c r="JPQ23" s="209"/>
      <c r="JPR23" s="209"/>
      <c r="JPS23" s="209"/>
      <c r="JPT23" s="209"/>
      <c r="JPU23" s="209"/>
      <c r="JPV23" s="209"/>
      <c r="JPW23" s="209"/>
      <c r="JPX23" s="209"/>
      <c r="JPY23" s="209"/>
      <c r="JPZ23" s="209"/>
      <c r="JQA23" s="209"/>
      <c r="JQB23" s="209"/>
      <c r="JQC23" s="209"/>
      <c r="JQD23" s="209"/>
      <c r="JQE23" s="209"/>
      <c r="JQF23" s="209"/>
      <c r="JQG23" s="209"/>
      <c r="JQH23" s="209"/>
      <c r="JQI23" s="209"/>
      <c r="JQJ23" s="209"/>
      <c r="JQK23" s="209"/>
      <c r="JQL23" s="209"/>
      <c r="JQM23" s="209"/>
      <c r="JQN23" s="209"/>
      <c r="JQO23" s="209"/>
      <c r="JQP23" s="209"/>
      <c r="JQQ23" s="209"/>
      <c r="JQR23" s="209"/>
      <c r="JQS23" s="209"/>
      <c r="JQT23" s="209"/>
      <c r="JQU23" s="209"/>
      <c r="JQV23" s="209"/>
      <c r="JQW23" s="209"/>
      <c r="JQX23" s="209"/>
      <c r="JQY23" s="209"/>
      <c r="JQZ23" s="209"/>
      <c r="JRA23" s="209"/>
      <c r="JRB23" s="209"/>
      <c r="JRC23" s="209"/>
      <c r="JRD23" s="209"/>
      <c r="JRE23" s="209"/>
      <c r="JRF23" s="209"/>
      <c r="JRG23" s="209"/>
      <c r="JRH23" s="209"/>
      <c r="JRI23" s="209"/>
      <c r="JRJ23" s="209"/>
      <c r="JRK23" s="209"/>
      <c r="JRL23" s="209"/>
      <c r="JRM23" s="209"/>
      <c r="JRN23" s="209"/>
      <c r="JRO23" s="209"/>
      <c r="JRP23" s="209"/>
      <c r="JRQ23" s="209"/>
      <c r="JRR23" s="209"/>
      <c r="JRS23" s="209"/>
      <c r="JRT23" s="209"/>
      <c r="JRU23" s="209"/>
      <c r="JRV23" s="209"/>
      <c r="JRW23" s="209"/>
      <c r="JRX23" s="209"/>
      <c r="JRY23" s="209"/>
      <c r="JRZ23" s="209"/>
      <c r="JSA23" s="209"/>
      <c r="JSB23" s="209"/>
      <c r="JSC23" s="209"/>
      <c r="JSD23" s="209"/>
      <c r="JSE23" s="209"/>
      <c r="JSF23" s="209"/>
      <c r="JSG23" s="209"/>
      <c r="JSH23" s="209"/>
      <c r="JSI23" s="209"/>
      <c r="JSJ23" s="209"/>
      <c r="JSK23" s="209"/>
      <c r="JSL23" s="209"/>
      <c r="JSM23" s="209"/>
      <c r="JSN23" s="209"/>
      <c r="JSO23" s="209"/>
      <c r="JSP23" s="209"/>
      <c r="JSQ23" s="209"/>
      <c r="JSR23" s="209"/>
      <c r="JSS23" s="209"/>
      <c r="JST23" s="209"/>
      <c r="JSU23" s="209"/>
      <c r="JSV23" s="209"/>
      <c r="JSW23" s="209"/>
      <c r="JSX23" s="209"/>
      <c r="JSY23" s="209"/>
      <c r="JSZ23" s="209"/>
      <c r="JTA23" s="209"/>
      <c r="JTB23" s="209"/>
      <c r="JTC23" s="209"/>
      <c r="JTD23" s="209"/>
      <c r="JTE23" s="209"/>
      <c r="JTF23" s="209"/>
      <c r="JTG23" s="209"/>
      <c r="JTH23" s="209"/>
      <c r="JTI23" s="209"/>
      <c r="JTJ23" s="209"/>
      <c r="JTK23" s="209"/>
      <c r="JTL23" s="209"/>
      <c r="JTM23" s="209"/>
      <c r="JTN23" s="209"/>
      <c r="JTO23" s="209"/>
      <c r="JTP23" s="209"/>
      <c r="JTQ23" s="209"/>
      <c r="JTR23" s="209"/>
      <c r="JTS23" s="209"/>
      <c r="JTT23" s="209"/>
      <c r="JTU23" s="209"/>
      <c r="JTV23" s="209"/>
      <c r="JTW23" s="209"/>
      <c r="JTX23" s="209"/>
      <c r="JTY23" s="209"/>
      <c r="JTZ23" s="209"/>
      <c r="JUA23" s="209"/>
      <c r="JUB23" s="209"/>
      <c r="JUC23" s="209"/>
      <c r="JUD23" s="209"/>
      <c r="JUE23" s="209"/>
      <c r="JUF23" s="209"/>
      <c r="JUG23" s="209"/>
      <c r="JUH23" s="209"/>
      <c r="JUI23" s="209"/>
      <c r="JUJ23" s="209"/>
      <c r="JUK23" s="209"/>
      <c r="JUL23" s="209"/>
      <c r="JUM23" s="209"/>
      <c r="JUN23" s="209"/>
      <c r="JUO23" s="209"/>
      <c r="JUP23" s="209"/>
      <c r="JUQ23" s="209"/>
      <c r="JUR23" s="209"/>
      <c r="JUS23" s="209"/>
      <c r="JUT23" s="209"/>
      <c r="JUU23" s="209"/>
      <c r="JUV23" s="209"/>
      <c r="JUW23" s="209"/>
      <c r="JUX23" s="209"/>
      <c r="JUY23" s="209"/>
      <c r="JUZ23" s="209"/>
      <c r="JVA23" s="209"/>
      <c r="JVB23" s="209"/>
      <c r="JVC23" s="209"/>
      <c r="JVD23" s="209"/>
      <c r="JVE23" s="209"/>
      <c r="JVF23" s="209"/>
      <c r="JVG23" s="209"/>
      <c r="JVH23" s="209"/>
      <c r="JVI23" s="209"/>
      <c r="JVJ23" s="209"/>
      <c r="JVK23" s="209"/>
      <c r="JVL23" s="209"/>
      <c r="JVM23" s="209"/>
      <c r="JVN23" s="209"/>
      <c r="JVO23" s="209"/>
      <c r="JVP23" s="209"/>
      <c r="JVQ23" s="209"/>
      <c r="JVR23" s="209"/>
      <c r="JVS23" s="209"/>
      <c r="JVT23" s="209"/>
      <c r="JVU23" s="209"/>
      <c r="JVV23" s="209"/>
      <c r="JVW23" s="209"/>
      <c r="JVX23" s="209"/>
      <c r="JVY23" s="209"/>
      <c r="JVZ23" s="209"/>
      <c r="JWA23" s="209"/>
      <c r="JWB23" s="209"/>
      <c r="JWC23" s="209"/>
      <c r="JWD23" s="209"/>
      <c r="JWE23" s="209"/>
      <c r="JWF23" s="209"/>
      <c r="JWG23" s="209"/>
      <c r="JWH23" s="209"/>
      <c r="JWI23" s="209"/>
      <c r="JWJ23" s="209"/>
      <c r="JWK23" s="209"/>
      <c r="JWL23" s="209"/>
      <c r="JWM23" s="209"/>
      <c r="JWN23" s="209"/>
      <c r="JWO23" s="209"/>
      <c r="JWP23" s="209"/>
      <c r="JWQ23" s="209"/>
      <c r="JWR23" s="209"/>
      <c r="JWS23" s="209"/>
      <c r="JWT23" s="209"/>
      <c r="JWU23" s="209"/>
      <c r="JWV23" s="209"/>
      <c r="JWW23" s="209"/>
      <c r="JWX23" s="209"/>
      <c r="JWY23" s="209"/>
      <c r="JWZ23" s="209"/>
      <c r="JXA23" s="209"/>
      <c r="JXB23" s="209"/>
      <c r="JXC23" s="209"/>
      <c r="JXD23" s="209"/>
      <c r="JXE23" s="209"/>
      <c r="JXF23" s="209"/>
      <c r="JXG23" s="209"/>
      <c r="JXH23" s="209"/>
      <c r="JXI23" s="209"/>
      <c r="JXJ23" s="209"/>
      <c r="JXK23" s="209"/>
      <c r="JXL23" s="209"/>
      <c r="JXM23" s="209"/>
      <c r="JXN23" s="209"/>
      <c r="JXO23" s="209"/>
      <c r="JXP23" s="209"/>
      <c r="JXQ23" s="209"/>
      <c r="JXR23" s="209"/>
      <c r="JXS23" s="209"/>
      <c r="JXT23" s="209"/>
      <c r="JXU23" s="209"/>
      <c r="JXV23" s="209"/>
      <c r="JXW23" s="209"/>
      <c r="JXX23" s="209"/>
      <c r="JXY23" s="209"/>
      <c r="JXZ23" s="209"/>
      <c r="JYA23" s="209"/>
      <c r="JYB23" s="209"/>
      <c r="JYC23" s="209"/>
      <c r="JYD23" s="209"/>
      <c r="JYE23" s="209"/>
      <c r="JYF23" s="209"/>
      <c r="JYG23" s="209"/>
      <c r="JYH23" s="209"/>
      <c r="JYI23" s="209"/>
      <c r="JYJ23" s="209"/>
      <c r="JYK23" s="209"/>
      <c r="JYL23" s="209"/>
      <c r="JYM23" s="209"/>
      <c r="JYN23" s="209"/>
      <c r="JYO23" s="209"/>
      <c r="JYP23" s="209"/>
      <c r="JYQ23" s="209"/>
      <c r="JYR23" s="209"/>
      <c r="JYS23" s="209"/>
      <c r="JYT23" s="209"/>
      <c r="JYU23" s="209"/>
      <c r="JYV23" s="209"/>
      <c r="JYW23" s="209"/>
      <c r="JYX23" s="209"/>
      <c r="JYY23" s="209"/>
      <c r="JYZ23" s="209"/>
      <c r="JZA23" s="209"/>
      <c r="JZB23" s="209"/>
      <c r="JZC23" s="209"/>
      <c r="JZD23" s="209"/>
      <c r="JZE23" s="209"/>
      <c r="JZF23" s="209"/>
      <c r="JZG23" s="209"/>
      <c r="JZH23" s="209"/>
      <c r="JZI23" s="209"/>
      <c r="JZJ23" s="209"/>
      <c r="JZK23" s="209"/>
      <c r="JZL23" s="209"/>
      <c r="JZM23" s="209"/>
      <c r="JZN23" s="209"/>
      <c r="JZO23" s="209"/>
      <c r="JZP23" s="209"/>
      <c r="JZQ23" s="209"/>
      <c r="JZR23" s="209"/>
      <c r="JZS23" s="209"/>
      <c r="JZT23" s="209"/>
      <c r="JZU23" s="209"/>
      <c r="JZV23" s="209"/>
      <c r="JZW23" s="209"/>
      <c r="JZX23" s="209"/>
      <c r="JZY23" s="209"/>
      <c r="JZZ23" s="209"/>
      <c r="KAA23" s="209"/>
      <c r="KAB23" s="209"/>
      <c r="KAC23" s="209"/>
      <c r="KAD23" s="209"/>
      <c r="KAE23" s="209"/>
      <c r="KAF23" s="209"/>
      <c r="KAG23" s="209"/>
      <c r="KAH23" s="209"/>
      <c r="KAI23" s="209"/>
      <c r="KAJ23" s="209"/>
      <c r="KAK23" s="209"/>
      <c r="KAL23" s="209"/>
      <c r="KAM23" s="209"/>
      <c r="KAN23" s="209"/>
      <c r="KAO23" s="209"/>
      <c r="KAP23" s="209"/>
      <c r="KAQ23" s="209"/>
      <c r="KAR23" s="209"/>
      <c r="KAS23" s="209"/>
      <c r="KAT23" s="209"/>
      <c r="KAU23" s="209"/>
      <c r="KAV23" s="209"/>
      <c r="KAW23" s="209"/>
      <c r="KAX23" s="209"/>
      <c r="KAY23" s="209"/>
      <c r="KAZ23" s="209"/>
      <c r="KBA23" s="209"/>
      <c r="KBB23" s="209"/>
      <c r="KBC23" s="209"/>
      <c r="KBD23" s="209"/>
      <c r="KBE23" s="209"/>
      <c r="KBF23" s="209"/>
      <c r="KBG23" s="209"/>
      <c r="KBH23" s="209"/>
      <c r="KBI23" s="209"/>
      <c r="KBJ23" s="209"/>
      <c r="KBK23" s="209"/>
      <c r="KBL23" s="209"/>
      <c r="KBM23" s="209"/>
      <c r="KBN23" s="209"/>
      <c r="KBO23" s="209"/>
      <c r="KBP23" s="209"/>
      <c r="KBQ23" s="209"/>
      <c r="KBR23" s="209"/>
      <c r="KBS23" s="209"/>
      <c r="KBT23" s="209"/>
      <c r="KBU23" s="209"/>
      <c r="KBV23" s="209"/>
      <c r="KBW23" s="209"/>
      <c r="KBX23" s="209"/>
      <c r="KBY23" s="209"/>
      <c r="KBZ23" s="209"/>
      <c r="KCA23" s="209"/>
      <c r="KCB23" s="209"/>
      <c r="KCC23" s="209"/>
      <c r="KCD23" s="209"/>
      <c r="KCE23" s="209"/>
      <c r="KCF23" s="209"/>
      <c r="KCG23" s="209"/>
      <c r="KCH23" s="209"/>
      <c r="KCI23" s="209"/>
      <c r="KCJ23" s="209"/>
      <c r="KCK23" s="209"/>
      <c r="KCL23" s="209"/>
      <c r="KCM23" s="209"/>
      <c r="KCN23" s="209"/>
      <c r="KCO23" s="209"/>
      <c r="KCP23" s="209"/>
      <c r="KCQ23" s="209"/>
      <c r="KCR23" s="209"/>
      <c r="KCS23" s="209"/>
      <c r="KCT23" s="209"/>
      <c r="KCU23" s="209"/>
      <c r="KCV23" s="209"/>
      <c r="KCW23" s="209"/>
      <c r="KCX23" s="209"/>
      <c r="KCY23" s="209"/>
      <c r="KCZ23" s="209"/>
      <c r="KDA23" s="209"/>
      <c r="KDB23" s="209"/>
      <c r="KDC23" s="209"/>
      <c r="KDD23" s="209"/>
      <c r="KDE23" s="209"/>
      <c r="KDF23" s="209"/>
      <c r="KDG23" s="209"/>
      <c r="KDH23" s="209"/>
      <c r="KDI23" s="209"/>
      <c r="KDJ23" s="209"/>
      <c r="KDK23" s="209"/>
      <c r="KDL23" s="209"/>
      <c r="KDM23" s="209"/>
      <c r="KDN23" s="209"/>
      <c r="KDO23" s="209"/>
      <c r="KDP23" s="209"/>
      <c r="KDQ23" s="209"/>
      <c r="KDR23" s="209"/>
      <c r="KDS23" s="209"/>
      <c r="KDT23" s="209"/>
      <c r="KDU23" s="209"/>
      <c r="KDV23" s="209"/>
      <c r="KDW23" s="209"/>
      <c r="KDX23" s="209"/>
      <c r="KDY23" s="209"/>
      <c r="KDZ23" s="209"/>
      <c r="KEA23" s="209"/>
      <c r="KEB23" s="209"/>
      <c r="KEC23" s="209"/>
      <c r="KED23" s="209"/>
      <c r="KEE23" s="209"/>
      <c r="KEF23" s="209"/>
      <c r="KEG23" s="209"/>
      <c r="KEH23" s="209"/>
      <c r="KEI23" s="209"/>
      <c r="KEJ23" s="209"/>
      <c r="KEK23" s="209"/>
      <c r="KEL23" s="209"/>
      <c r="KEM23" s="209"/>
      <c r="KEN23" s="209"/>
      <c r="KEO23" s="209"/>
      <c r="KEP23" s="209"/>
      <c r="KEQ23" s="209"/>
      <c r="KER23" s="209"/>
      <c r="KES23" s="209"/>
      <c r="KET23" s="209"/>
      <c r="KEU23" s="209"/>
      <c r="KEV23" s="209"/>
      <c r="KEW23" s="209"/>
      <c r="KEX23" s="209"/>
      <c r="KEY23" s="209"/>
      <c r="KEZ23" s="209"/>
      <c r="KFA23" s="209"/>
      <c r="KFB23" s="209"/>
      <c r="KFC23" s="209"/>
      <c r="KFD23" s="209"/>
      <c r="KFE23" s="209"/>
      <c r="KFF23" s="209"/>
      <c r="KFG23" s="209"/>
      <c r="KFH23" s="209"/>
      <c r="KFI23" s="209"/>
      <c r="KFJ23" s="209"/>
      <c r="KFK23" s="209"/>
      <c r="KFL23" s="209"/>
      <c r="KFM23" s="209"/>
      <c r="KFN23" s="209"/>
      <c r="KFO23" s="209"/>
      <c r="KFP23" s="209"/>
      <c r="KFQ23" s="209"/>
      <c r="KFR23" s="209"/>
      <c r="KFS23" s="209"/>
      <c r="KFT23" s="209"/>
      <c r="KFU23" s="209"/>
      <c r="KFV23" s="209"/>
      <c r="KFW23" s="209"/>
      <c r="KFX23" s="209"/>
      <c r="KFY23" s="209"/>
      <c r="KFZ23" s="209"/>
      <c r="KGA23" s="209"/>
      <c r="KGB23" s="209"/>
      <c r="KGC23" s="209"/>
      <c r="KGD23" s="209"/>
      <c r="KGE23" s="209"/>
      <c r="KGF23" s="209"/>
      <c r="KGG23" s="209"/>
      <c r="KGH23" s="209"/>
      <c r="KGI23" s="209"/>
      <c r="KGJ23" s="209"/>
      <c r="KGK23" s="209"/>
      <c r="KGL23" s="209"/>
      <c r="KGM23" s="209"/>
      <c r="KGN23" s="209"/>
      <c r="KGO23" s="209"/>
      <c r="KGP23" s="209"/>
      <c r="KGQ23" s="209"/>
      <c r="KGR23" s="209"/>
      <c r="KGS23" s="209"/>
      <c r="KGT23" s="209"/>
      <c r="KGU23" s="209"/>
      <c r="KGV23" s="209"/>
      <c r="KGW23" s="209"/>
      <c r="KGX23" s="209"/>
      <c r="KGY23" s="209"/>
      <c r="KGZ23" s="209"/>
      <c r="KHA23" s="209"/>
      <c r="KHB23" s="209"/>
      <c r="KHC23" s="209"/>
      <c r="KHD23" s="209"/>
      <c r="KHE23" s="209"/>
      <c r="KHF23" s="209"/>
      <c r="KHG23" s="209"/>
      <c r="KHH23" s="209"/>
      <c r="KHI23" s="209"/>
      <c r="KHJ23" s="209"/>
      <c r="KHK23" s="209"/>
      <c r="KHL23" s="209"/>
      <c r="KHM23" s="209"/>
      <c r="KHN23" s="209"/>
      <c r="KHO23" s="209"/>
      <c r="KHP23" s="209"/>
      <c r="KHQ23" s="209"/>
      <c r="KHR23" s="209"/>
      <c r="KHS23" s="209"/>
      <c r="KHT23" s="209"/>
      <c r="KHU23" s="209"/>
      <c r="KHV23" s="209"/>
      <c r="KHW23" s="209"/>
      <c r="KHX23" s="209"/>
      <c r="KHY23" s="209"/>
      <c r="KHZ23" s="209"/>
      <c r="KIA23" s="209"/>
      <c r="KIB23" s="209"/>
      <c r="KIC23" s="209"/>
      <c r="KID23" s="209"/>
      <c r="KIE23" s="209"/>
      <c r="KIF23" s="209"/>
      <c r="KIG23" s="209"/>
      <c r="KIH23" s="209"/>
      <c r="KII23" s="209"/>
      <c r="KIJ23" s="209"/>
      <c r="KIK23" s="209"/>
      <c r="KIL23" s="209"/>
      <c r="KIM23" s="209"/>
      <c r="KIN23" s="209"/>
      <c r="KIO23" s="209"/>
      <c r="KIP23" s="209"/>
      <c r="KIQ23" s="209"/>
      <c r="KIR23" s="209"/>
      <c r="KIS23" s="209"/>
      <c r="KIT23" s="209"/>
      <c r="KIU23" s="209"/>
      <c r="KIV23" s="209"/>
      <c r="KIW23" s="209"/>
      <c r="KIX23" s="209"/>
      <c r="KIY23" s="209"/>
      <c r="KIZ23" s="209"/>
      <c r="KJA23" s="209"/>
      <c r="KJB23" s="209"/>
      <c r="KJC23" s="209"/>
      <c r="KJD23" s="209"/>
      <c r="KJE23" s="209"/>
      <c r="KJF23" s="209"/>
      <c r="KJG23" s="209"/>
      <c r="KJH23" s="209"/>
      <c r="KJI23" s="209"/>
      <c r="KJJ23" s="209"/>
      <c r="KJK23" s="209"/>
      <c r="KJL23" s="209"/>
      <c r="KJM23" s="209"/>
      <c r="KJN23" s="209"/>
      <c r="KJO23" s="209"/>
      <c r="KJP23" s="209"/>
      <c r="KJQ23" s="209"/>
      <c r="KJR23" s="209"/>
      <c r="KJS23" s="209"/>
      <c r="KJT23" s="209"/>
      <c r="KJU23" s="209"/>
      <c r="KJV23" s="209"/>
      <c r="KJW23" s="209"/>
      <c r="KJX23" s="209"/>
      <c r="KJY23" s="209"/>
      <c r="KJZ23" s="209"/>
      <c r="KKA23" s="209"/>
      <c r="KKB23" s="209"/>
      <c r="KKC23" s="209"/>
      <c r="KKD23" s="209"/>
      <c r="KKE23" s="209"/>
      <c r="KKF23" s="209"/>
      <c r="KKG23" s="209"/>
      <c r="KKH23" s="209"/>
      <c r="KKI23" s="209"/>
      <c r="KKJ23" s="209"/>
      <c r="KKK23" s="209"/>
      <c r="KKL23" s="209"/>
      <c r="KKM23" s="209"/>
      <c r="KKN23" s="209"/>
      <c r="KKO23" s="209"/>
      <c r="KKP23" s="209"/>
      <c r="KKQ23" s="209"/>
      <c r="KKR23" s="209"/>
      <c r="KKS23" s="209"/>
      <c r="KKT23" s="209"/>
      <c r="KKU23" s="209"/>
      <c r="KKV23" s="209"/>
      <c r="KKW23" s="209"/>
      <c r="KKX23" s="209"/>
      <c r="KKY23" s="209"/>
      <c r="KKZ23" s="209"/>
      <c r="KLA23" s="209"/>
      <c r="KLB23" s="209"/>
      <c r="KLC23" s="209"/>
      <c r="KLD23" s="209"/>
      <c r="KLE23" s="209"/>
      <c r="KLF23" s="209"/>
      <c r="KLG23" s="209"/>
      <c r="KLH23" s="209"/>
      <c r="KLI23" s="209"/>
      <c r="KLJ23" s="209"/>
      <c r="KLK23" s="209"/>
      <c r="KLL23" s="209"/>
      <c r="KLM23" s="209"/>
      <c r="KLN23" s="209"/>
      <c r="KLO23" s="209"/>
      <c r="KLP23" s="209"/>
      <c r="KLQ23" s="209"/>
      <c r="KLR23" s="209"/>
      <c r="KLS23" s="209"/>
      <c r="KLT23" s="209"/>
      <c r="KLU23" s="209"/>
      <c r="KLV23" s="209"/>
      <c r="KLW23" s="209"/>
      <c r="KLX23" s="209"/>
      <c r="KLY23" s="209"/>
      <c r="KLZ23" s="209"/>
      <c r="KMA23" s="209"/>
      <c r="KMB23" s="209"/>
      <c r="KMC23" s="209"/>
      <c r="KMD23" s="209"/>
      <c r="KME23" s="209"/>
      <c r="KMF23" s="209"/>
      <c r="KMG23" s="209"/>
      <c r="KMH23" s="209"/>
      <c r="KMI23" s="209"/>
      <c r="KMJ23" s="209"/>
      <c r="KMK23" s="209"/>
      <c r="KML23" s="209"/>
      <c r="KMM23" s="209"/>
      <c r="KMN23" s="209"/>
      <c r="KMO23" s="209"/>
      <c r="KMP23" s="209"/>
      <c r="KMQ23" s="209"/>
      <c r="KMR23" s="209"/>
      <c r="KMS23" s="209"/>
      <c r="KMT23" s="209"/>
      <c r="KMU23" s="209"/>
      <c r="KMV23" s="209"/>
      <c r="KMW23" s="209"/>
      <c r="KMX23" s="209"/>
      <c r="KMY23" s="209"/>
      <c r="KMZ23" s="209"/>
      <c r="KNA23" s="209"/>
      <c r="KNB23" s="209"/>
      <c r="KNC23" s="209"/>
      <c r="KND23" s="209"/>
      <c r="KNE23" s="209"/>
      <c r="KNF23" s="209"/>
      <c r="KNG23" s="209"/>
      <c r="KNH23" s="209"/>
      <c r="KNI23" s="209"/>
      <c r="KNJ23" s="209"/>
      <c r="KNK23" s="209"/>
      <c r="KNL23" s="209"/>
      <c r="KNM23" s="209"/>
      <c r="KNN23" s="209"/>
      <c r="KNO23" s="209"/>
      <c r="KNP23" s="209"/>
      <c r="KNQ23" s="209"/>
      <c r="KNR23" s="209"/>
      <c r="KNS23" s="209"/>
      <c r="KNT23" s="209"/>
      <c r="KNU23" s="209"/>
      <c r="KNV23" s="209"/>
      <c r="KNW23" s="209"/>
      <c r="KNX23" s="209"/>
      <c r="KNY23" s="209"/>
      <c r="KNZ23" s="209"/>
      <c r="KOA23" s="209"/>
      <c r="KOB23" s="209"/>
      <c r="KOC23" s="209"/>
      <c r="KOD23" s="209"/>
      <c r="KOE23" s="209"/>
      <c r="KOF23" s="209"/>
      <c r="KOG23" s="209"/>
      <c r="KOH23" s="209"/>
      <c r="KOI23" s="209"/>
      <c r="KOJ23" s="209"/>
      <c r="KOK23" s="209"/>
      <c r="KOL23" s="209"/>
      <c r="KOM23" s="209"/>
      <c r="KON23" s="209"/>
      <c r="KOO23" s="209"/>
      <c r="KOP23" s="209"/>
      <c r="KOQ23" s="209"/>
      <c r="KOR23" s="209"/>
      <c r="KOS23" s="209"/>
      <c r="KOT23" s="209"/>
      <c r="KOU23" s="209"/>
      <c r="KOV23" s="209"/>
      <c r="KOW23" s="209"/>
      <c r="KOX23" s="209"/>
      <c r="KOY23" s="209"/>
      <c r="KOZ23" s="209"/>
      <c r="KPA23" s="209"/>
      <c r="KPB23" s="209"/>
      <c r="KPC23" s="209"/>
      <c r="KPD23" s="209"/>
      <c r="KPE23" s="209"/>
      <c r="KPF23" s="209"/>
      <c r="KPG23" s="209"/>
      <c r="KPH23" s="209"/>
      <c r="KPI23" s="209"/>
      <c r="KPJ23" s="209"/>
      <c r="KPK23" s="209"/>
      <c r="KPL23" s="209"/>
      <c r="KPM23" s="209"/>
      <c r="KPN23" s="209"/>
      <c r="KPO23" s="209"/>
      <c r="KPP23" s="209"/>
      <c r="KPQ23" s="209"/>
      <c r="KPR23" s="209"/>
      <c r="KPS23" s="209"/>
      <c r="KPT23" s="209"/>
      <c r="KPU23" s="209"/>
      <c r="KPV23" s="209"/>
      <c r="KPW23" s="209"/>
      <c r="KPX23" s="209"/>
      <c r="KPY23" s="209"/>
      <c r="KPZ23" s="209"/>
      <c r="KQA23" s="209"/>
      <c r="KQB23" s="209"/>
      <c r="KQC23" s="209"/>
      <c r="KQD23" s="209"/>
      <c r="KQE23" s="209"/>
      <c r="KQF23" s="209"/>
      <c r="KQG23" s="209"/>
      <c r="KQH23" s="209"/>
      <c r="KQI23" s="209"/>
      <c r="KQJ23" s="209"/>
      <c r="KQK23" s="209"/>
      <c r="KQL23" s="209"/>
      <c r="KQM23" s="209"/>
      <c r="KQN23" s="209"/>
      <c r="KQO23" s="209"/>
      <c r="KQP23" s="209"/>
      <c r="KQQ23" s="209"/>
      <c r="KQR23" s="209"/>
      <c r="KQS23" s="209"/>
      <c r="KQT23" s="209"/>
      <c r="KQU23" s="209"/>
      <c r="KQV23" s="209"/>
      <c r="KQW23" s="209"/>
      <c r="KQX23" s="209"/>
      <c r="KQY23" s="209"/>
      <c r="KQZ23" s="209"/>
      <c r="KRA23" s="209"/>
      <c r="KRB23" s="209"/>
      <c r="KRC23" s="209"/>
      <c r="KRD23" s="209"/>
      <c r="KRE23" s="209"/>
      <c r="KRF23" s="209"/>
      <c r="KRG23" s="209"/>
      <c r="KRH23" s="209"/>
      <c r="KRI23" s="209"/>
      <c r="KRJ23" s="209"/>
      <c r="KRK23" s="209"/>
      <c r="KRL23" s="209"/>
      <c r="KRM23" s="209"/>
      <c r="KRN23" s="209"/>
      <c r="KRO23" s="209"/>
      <c r="KRP23" s="209"/>
      <c r="KRQ23" s="209"/>
      <c r="KRR23" s="209"/>
      <c r="KRS23" s="209"/>
      <c r="KRT23" s="209"/>
      <c r="KRU23" s="209"/>
      <c r="KRV23" s="209"/>
      <c r="KRW23" s="209"/>
      <c r="KRX23" s="209"/>
      <c r="KRY23" s="209"/>
      <c r="KRZ23" s="209"/>
      <c r="KSA23" s="209"/>
      <c r="KSB23" s="209"/>
      <c r="KSC23" s="209"/>
      <c r="KSD23" s="209"/>
      <c r="KSE23" s="209"/>
      <c r="KSF23" s="209"/>
      <c r="KSG23" s="209"/>
      <c r="KSH23" s="209"/>
      <c r="KSI23" s="209"/>
      <c r="KSJ23" s="209"/>
      <c r="KSK23" s="209"/>
      <c r="KSL23" s="209"/>
      <c r="KSM23" s="209"/>
      <c r="KSN23" s="209"/>
      <c r="KSO23" s="209"/>
      <c r="KSP23" s="209"/>
      <c r="KSQ23" s="209"/>
      <c r="KSR23" s="209"/>
      <c r="KSS23" s="209"/>
      <c r="KST23" s="209"/>
      <c r="KSU23" s="209"/>
      <c r="KSV23" s="209"/>
      <c r="KSW23" s="209"/>
      <c r="KSX23" s="209"/>
      <c r="KSY23" s="209"/>
      <c r="KSZ23" s="209"/>
      <c r="KTA23" s="209"/>
      <c r="KTB23" s="209"/>
      <c r="KTC23" s="209"/>
      <c r="KTD23" s="209"/>
      <c r="KTE23" s="209"/>
      <c r="KTF23" s="209"/>
      <c r="KTG23" s="209"/>
      <c r="KTH23" s="209"/>
      <c r="KTI23" s="209"/>
      <c r="KTJ23" s="209"/>
      <c r="KTK23" s="209"/>
      <c r="KTL23" s="209"/>
      <c r="KTM23" s="209"/>
      <c r="KTN23" s="209"/>
      <c r="KTO23" s="209"/>
      <c r="KTP23" s="209"/>
      <c r="KTQ23" s="209"/>
      <c r="KTR23" s="209"/>
      <c r="KTS23" s="209"/>
      <c r="KTT23" s="209"/>
      <c r="KTU23" s="209"/>
      <c r="KTV23" s="209"/>
      <c r="KTW23" s="209"/>
      <c r="KTX23" s="209"/>
      <c r="KTY23" s="209"/>
      <c r="KTZ23" s="209"/>
      <c r="KUA23" s="209"/>
      <c r="KUB23" s="209"/>
      <c r="KUC23" s="209"/>
      <c r="KUD23" s="209"/>
      <c r="KUE23" s="209"/>
      <c r="KUF23" s="209"/>
      <c r="KUG23" s="209"/>
      <c r="KUH23" s="209"/>
      <c r="KUI23" s="209"/>
      <c r="KUJ23" s="209"/>
      <c r="KUK23" s="209"/>
      <c r="KUL23" s="209"/>
      <c r="KUM23" s="209"/>
      <c r="KUN23" s="209"/>
      <c r="KUO23" s="209"/>
      <c r="KUP23" s="209"/>
      <c r="KUQ23" s="209"/>
      <c r="KUR23" s="209"/>
      <c r="KUS23" s="209"/>
      <c r="KUT23" s="209"/>
      <c r="KUU23" s="209"/>
      <c r="KUV23" s="209"/>
      <c r="KUW23" s="209"/>
      <c r="KUX23" s="209"/>
      <c r="KUY23" s="209"/>
      <c r="KUZ23" s="209"/>
      <c r="KVA23" s="209"/>
      <c r="KVB23" s="209"/>
      <c r="KVC23" s="209"/>
      <c r="KVD23" s="209"/>
      <c r="KVE23" s="209"/>
      <c r="KVF23" s="209"/>
      <c r="KVG23" s="209"/>
      <c r="KVH23" s="209"/>
      <c r="KVI23" s="209"/>
      <c r="KVJ23" s="209"/>
      <c r="KVK23" s="209"/>
      <c r="KVL23" s="209"/>
      <c r="KVM23" s="209"/>
      <c r="KVN23" s="209"/>
      <c r="KVO23" s="209"/>
      <c r="KVP23" s="209"/>
      <c r="KVQ23" s="209"/>
      <c r="KVR23" s="209"/>
      <c r="KVS23" s="209"/>
      <c r="KVT23" s="209"/>
      <c r="KVU23" s="209"/>
      <c r="KVV23" s="209"/>
      <c r="KVW23" s="209"/>
      <c r="KVX23" s="209"/>
      <c r="KVY23" s="209"/>
      <c r="KVZ23" s="209"/>
      <c r="KWA23" s="209"/>
      <c r="KWB23" s="209"/>
      <c r="KWC23" s="209"/>
      <c r="KWD23" s="209"/>
      <c r="KWE23" s="209"/>
      <c r="KWF23" s="209"/>
      <c r="KWG23" s="209"/>
      <c r="KWH23" s="209"/>
      <c r="KWI23" s="209"/>
      <c r="KWJ23" s="209"/>
      <c r="KWK23" s="209"/>
      <c r="KWL23" s="209"/>
      <c r="KWM23" s="209"/>
      <c r="KWN23" s="209"/>
      <c r="KWO23" s="209"/>
      <c r="KWP23" s="209"/>
      <c r="KWQ23" s="209"/>
      <c r="KWR23" s="209"/>
      <c r="KWS23" s="209"/>
      <c r="KWT23" s="209"/>
      <c r="KWU23" s="209"/>
      <c r="KWV23" s="209"/>
      <c r="KWW23" s="209"/>
      <c r="KWX23" s="209"/>
      <c r="KWY23" s="209"/>
      <c r="KWZ23" s="209"/>
      <c r="KXA23" s="209"/>
      <c r="KXB23" s="209"/>
      <c r="KXC23" s="209"/>
      <c r="KXD23" s="209"/>
      <c r="KXE23" s="209"/>
      <c r="KXF23" s="209"/>
      <c r="KXG23" s="209"/>
      <c r="KXH23" s="209"/>
      <c r="KXI23" s="209"/>
      <c r="KXJ23" s="209"/>
      <c r="KXK23" s="209"/>
      <c r="KXL23" s="209"/>
      <c r="KXM23" s="209"/>
      <c r="KXN23" s="209"/>
      <c r="KXO23" s="209"/>
      <c r="KXP23" s="209"/>
      <c r="KXQ23" s="209"/>
      <c r="KXR23" s="209"/>
      <c r="KXS23" s="209"/>
      <c r="KXT23" s="209"/>
      <c r="KXU23" s="209"/>
      <c r="KXV23" s="209"/>
      <c r="KXW23" s="209"/>
      <c r="KXX23" s="209"/>
      <c r="KXY23" s="209"/>
      <c r="KXZ23" s="209"/>
      <c r="KYA23" s="209"/>
      <c r="KYB23" s="209"/>
      <c r="KYC23" s="209"/>
      <c r="KYD23" s="209"/>
      <c r="KYE23" s="209"/>
      <c r="KYF23" s="209"/>
      <c r="KYG23" s="209"/>
      <c r="KYH23" s="209"/>
      <c r="KYI23" s="209"/>
      <c r="KYJ23" s="209"/>
      <c r="KYK23" s="209"/>
      <c r="KYL23" s="209"/>
      <c r="KYM23" s="209"/>
      <c r="KYN23" s="209"/>
      <c r="KYO23" s="209"/>
      <c r="KYP23" s="209"/>
      <c r="KYQ23" s="209"/>
      <c r="KYR23" s="209"/>
      <c r="KYS23" s="209"/>
      <c r="KYT23" s="209"/>
      <c r="KYU23" s="209"/>
      <c r="KYV23" s="209"/>
      <c r="KYW23" s="209"/>
      <c r="KYX23" s="209"/>
      <c r="KYY23" s="209"/>
      <c r="KYZ23" s="209"/>
      <c r="KZA23" s="209"/>
      <c r="KZB23" s="209"/>
      <c r="KZC23" s="209"/>
      <c r="KZD23" s="209"/>
      <c r="KZE23" s="209"/>
      <c r="KZF23" s="209"/>
      <c r="KZG23" s="209"/>
      <c r="KZH23" s="209"/>
      <c r="KZI23" s="209"/>
      <c r="KZJ23" s="209"/>
      <c r="KZK23" s="209"/>
      <c r="KZL23" s="209"/>
      <c r="KZM23" s="209"/>
      <c r="KZN23" s="209"/>
      <c r="KZO23" s="209"/>
      <c r="KZP23" s="209"/>
      <c r="KZQ23" s="209"/>
      <c r="KZR23" s="209"/>
      <c r="KZS23" s="209"/>
      <c r="KZT23" s="209"/>
      <c r="KZU23" s="209"/>
      <c r="KZV23" s="209"/>
      <c r="KZW23" s="209"/>
      <c r="KZX23" s="209"/>
      <c r="KZY23" s="209"/>
      <c r="KZZ23" s="209"/>
      <c r="LAA23" s="209"/>
      <c r="LAB23" s="209"/>
      <c r="LAC23" s="209"/>
      <c r="LAD23" s="209"/>
      <c r="LAE23" s="209"/>
      <c r="LAF23" s="209"/>
      <c r="LAG23" s="209"/>
      <c r="LAH23" s="209"/>
      <c r="LAI23" s="209"/>
      <c r="LAJ23" s="209"/>
      <c r="LAK23" s="209"/>
      <c r="LAL23" s="209"/>
      <c r="LAM23" s="209"/>
      <c r="LAN23" s="209"/>
      <c r="LAO23" s="209"/>
      <c r="LAP23" s="209"/>
      <c r="LAQ23" s="209"/>
      <c r="LAR23" s="209"/>
      <c r="LAS23" s="209"/>
      <c r="LAT23" s="209"/>
      <c r="LAU23" s="209"/>
      <c r="LAV23" s="209"/>
      <c r="LAW23" s="209"/>
      <c r="LAX23" s="209"/>
      <c r="LAY23" s="209"/>
      <c r="LAZ23" s="209"/>
      <c r="LBA23" s="209"/>
      <c r="LBB23" s="209"/>
      <c r="LBC23" s="209"/>
      <c r="LBD23" s="209"/>
      <c r="LBE23" s="209"/>
      <c r="LBF23" s="209"/>
      <c r="LBG23" s="209"/>
      <c r="LBH23" s="209"/>
      <c r="LBI23" s="209"/>
      <c r="LBJ23" s="209"/>
      <c r="LBK23" s="209"/>
      <c r="LBL23" s="209"/>
      <c r="LBM23" s="209"/>
      <c r="LBN23" s="209"/>
      <c r="LBO23" s="209"/>
      <c r="LBP23" s="209"/>
      <c r="LBQ23" s="209"/>
      <c r="LBR23" s="209"/>
      <c r="LBS23" s="209"/>
      <c r="LBT23" s="209"/>
      <c r="LBU23" s="209"/>
      <c r="LBV23" s="209"/>
      <c r="LBW23" s="209"/>
      <c r="LBX23" s="209"/>
      <c r="LBY23" s="209"/>
      <c r="LBZ23" s="209"/>
      <c r="LCA23" s="209"/>
      <c r="LCB23" s="209"/>
      <c r="LCC23" s="209"/>
      <c r="LCD23" s="209"/>
      <c r="LCE23" s="209"/>
      <c r="LCF23" s="209"/>
      <c r="LCG23" s="209"/>
      <c r="LCH23" s="209"/>
      <c r="LCI23" s="209"/>
      <c r="LCJ23" s="209"/>
      <c r="LCK23" s="209"/>
      <c r="LCL23" s="209"/>
      <c r="LCM23" s="209"/>
      <c r="LCN23" s="209"/>
      <c r="LCO23" s="209"/>
      <c r="LCP23" s="209"/>
      <c r="LCQ23" s="209"/>
      <c r="LCR23" s="209"/>
      <c r="LCS23" s="209"/>
      <c r="LCT23" s="209"/>
      <c r="LCU23" s="209"/>
      <c r="LCV23" s="209"/>
      <c r="LCW23" s="209"/>
      <c r="LCX23" s="209"/>
      <c r="LCY23" s="209"/>
      <c r="LCZ23" s="209"/>
      <c r="LDA23" s="209"/>
      <c r="LDB23" s="209"/>
      <c r="LDC23" s="209"/>
      <c r="LDD23" s="209"/>
      <c r="LDE23" s="209"/>
      <c r="LDF23" s="209"/>
      <c r="LDG23" s="209"/>
      <c r="LDH23" s="209"/>
      <c r="LDI23" s="209"/>
      <c r="LDJ23" s="209"/>
      <c r="LDK23" s="209"/>
      <c r="LDL23" s="209"/>
      <c r="LDM23" s="209"/>
      <c r="LDN23" s="209"/>
      <c r="LDO23" s="209"/>
      <c r="LDP23" s="209"/>
      <c r="LDQ23" s="209"/>
      <c r="LDR23" s="209"/>
      <c r="LDS23" s="209"/>
      <c r="LDT23" s="209"/>
      <c r="LDU23" s="209"/>
      <c r="LDV23" s="209"/>
      <c r="LDW23" s="209"/>
      <c r="LDX23" s="209"/>
      <c r="LDY23" s="209"/>
      <c r="LDZ23" s="209"/>
      <c r="LEA23" s="209"/>
      <c r="LEB23" s="209"/>
      <c r="LEC23" s="209"/>
      <c r="LED23" s="209"/>
      <c r="LEE23" s="209"/>
      <c r="LEF23" s="209"/>
      <c r="LEG23" s="209"/>
      <c r="LEH23" s="209"/>
      <c r="LEI23" s="209"/>
      <c r="LEJ23" s="209"/>
      <c r="LEK23" s="209"/>
      <c r="LEL23" s="209"/>
      <c r="LEM23" s="209"/>
      <c r="LEN23" s="209"/>
      <c r="LEO23" s="209"/>
      <c r="LEP23" s="209"/>
      <c r="LEQ23" s="209"/>
      <c r="LER23" s="209"/>
      <c r="LES23" s="209"/>
      <c r="LET23" s="209"/>
      <c r="LEU23" s="209"/>
      <c r="LEV23" s="209"/>
      <c r="LEW23" s="209"/>
      <c r="LEX23" s="209"/>
      <c r="LEY23" s="209"/>
      <c r="LEZ23" s="209"/>
      <c r="LFA23" s="209"/>
      <c r="LFB23" s="209"/>
      <c r="LFC23" s="209"/>
      <c r="LFD23" s="209"/>
      <c r="LFE23" s="209"/>
      <c r="LFF23" s="209"/>
      <c r="LFG23" s="209"/>
      <c r="LFH23" s="209"/>
      <c r="LFI23" s="209"/>
      <c r="LFJ23" s="209"/>
      <c r="LFK23" s="209"/>
      <c r="LFL23" s="209"/>
      <c r="LFM23" s="209"/>
      <c r="LFN23" s="209"/>
      <c r="LFO23" s="209"/>
      <c r="LFP23" s="209"/>
      <c r="LFQ23" s="209"/>
      <c r="LFR23" s="209"/>
      <c r="LFS23" s="209"/>
      <c r="LFT23" s="209"/>
      <c r="LFU23" s="209"/>
      <c r="LFV23" s="209"/>
      <c r="LFW23" s="209"/>
      <c r="LFX23" s="209"/>
      <c r="LFY23" s="209"/>
      <c r="LFZ23" s="209"/>
      <c r="LGA23" s="209"/>
      <c r="LGB23" s="209"/>
      <c r="LGC23" s="209"/>
      <c r="LGD23" s="209"/>
      <c r="LGE23" s="209"/>
      <c r="LGF23" s="209"/>
      <c r="LGG23" s="209"/>
      <c r="LGH23" s="209"/>
      <c r="LGI23" s="209"/>
      <c r="LGJ23" s="209"/>
      <c r="LGK23" s="209"/>
      <c r="LGL23" s="209"/>
      <c r="LGM23" s="209"/>
      <c r="LGN23" s="209"/>
      <c r="LGO23" s="209"/>
      <c r="LGP23" s="209"/>
      <c r="LGQ23" s="209"/>
      <c r="LGR23" s="209"/>
      <c r="LGS23" s="209"/>
      <c r="LGT23" s="209"/>
      <c r="LGU23" s="209"/>
      <c r="LGV23" s="209"/>
      <c r="LGW23" s="209"/>
      <c r="LGX23" s="209"/>
      <c r="LGY23" s="209"/>
      <c r="LGZ23" s="209"/>
      <c r="LHA23" s="209"/>
      <c r="LHB23" s="209"/>
      <c r="LHC23" s="209"/>
      <c r="LHD23" s="209"/>
      <c r="LHE23" s="209"/>
      <c r="LHF23" s="209"/>
      <c r="LHG23" s="209"/>
      <c r="LHH23" s="209"/>
      <c r="LHI23" s="209"/>
      <c r="LHJ23" s="209"/>
      <c r="LHK23" s="209"/>
      <c r="LHL23" s="209"/>
      <c r="LHM23" s="209"/>
      <c r="LHN23" s="209"/>
      <c r="LHO23" s="209"/>
      <c r="LHP23" s="209"/>
      <c r="LHQ23" s="209"/>
      <c r="LHR23" s="209"/>
      <c r="LHS23" s="209"/>
      <c r="LHT23" s="209"/>
      <c r="LHU23" s="209"/>
      <c r="LHV23" s="209"/>
      <c r="LHW23" s="209"/>
      <c r="LHX23" s="209"/>
      <c r="LHY23" s="209"/>
      <c r="LHZ23" s="209"/>
      <c r="LIA23" s="209"/>
      <c r="LIB23" s="209"/>
      <c r="LIC23" s="209"/>
      <c r="LID23" s="209"/>
      <c r="LIE23" s="209"/>
      <c r="LIF23" s="209"/>
      <c r="LIG23" s="209"/>
      <c r="LIH23" s="209"/>
      <c r="LII23" s="209"/>
      <c r="LIJ23" s="209"/>
      <c r="LIK23" s="209"/>
      <c r="LIL23" s="209"/>
      <c r="LIM23" s="209"/>
      <c r="LIN23" s="209"/>
      <c r="LIO23" s="209"/>
      <c r="LIP23" s="209"/>
      <c r="LIQ23" s="209"/>
      <c r="LIR23" s="209"/>
      <c r="LIS23" s="209"/>
      <c r="LIT23" s="209"/>
      <c r="LIU23" s="209"/>
      <c r="LIV23" s="209"/>
      <c r="LIW23" s="209"/>
      <c r="LIX23" s="209"/>
      <c r="LIY23" s="209"/>
      <c r="LIZ23" s="209"/>
      <c r="LJA23" s="209"/>
      <c r="LJB23" s="209"/>
      <c r="LJC23" s="209"/>
      <c r="LJD23" s="209"/>
      <c r="LJE23" s="209"/>
      <c r="LJF23" s="209"/>
      <c r="LJG23" s="209"/>
      <c r="LJH23" s="209"/>
      <c r="LJI23" s="209"/>
      <c r="LJJ23" s="209"/>
      <c r="LJK23" s="209"/>
      <c r="LJL23" s="209"/>
      <c r="LJM23" s="209"/>
      <c r="LJN23" s="209"/>
      <c r="LJO23" s="209"/>
      <c r="LJP23" s="209"/>
      <c r="LJQ23" s="209"/>
      <c r="LJR23" s="209"/>
      <c r="LJS23" s="209"/>
      <c r="LJT23" s="209"/>
      <c r="LJU23" s="209"/>
      <c r="LJV23" s="209"/>
      <c r="LJW23" s="209"/>
      <c r="LJX23" s="209"/>
      <c r="LJY23" s="209"/>
      <c r="LJZ23" s="209"/>
      <c r="LKA23" s="209"/>
      <c r="LKB23" s="209"/>
      <c r="LKC23" s="209"/>
      <c r="LKD23" s="209"/>
      <c r="LKE23" s="209"/>
      <c r="LKF23" s="209"/>
      <c r="LKG23" s="209"/>
      <c r="LKH23" s="209"/>
      <c r="LKI23" s="209"/>
      <c r="LKJ23" s="209"/>
      <c r="LKK23" s="209"/>
      <c r="LKL23" s="209"/>
      <c r="LKM23" s="209"/>
      <c r="LKN23" s="209"/>
      <c r="LKO23" s="209"/>
      <c r="LKP23" s="209"/>
      <c r="LKQ23" s="209"/>
      <c r="LKR23" s="209"/>
      <c r="LKS23" s="209"/>
      <c r="LKT23" s="209"/>
      <c r="LKU23" s="209"/>
      <c r="LKV23" s="209"/>
      <c r="LKW23" s="209"/>
      <c r="LKX23" s="209"/>
      <c r="LKY23" s="209"/>
      <c r="LKZ23" s="209"/>
      <c r="LLA23" s="209"/>
      <c r="LLB23" s="209"/>
      <c r="LLC23" s="209"/>
      <c r="LLD23" s="209"/>
      <c r="LLE23" s="209"/>
      <c r="LLF23" s="209"/>
      <c r="LLG23" s="209"/>
      <c r="LLH23" s="209"/>
      <c r="LLI23" s="209"/>
      <c r="LLJ23" s="209"/>
      <c r="LLK23" s="209"/>
      <c r="LLL23" s="209"/>
      <c r="LLM23" s="209"/>
      <c r="LLN23" s="209"/>
      <c r="LLO23" s="209"/>
      <c r="LLP23" s="209"/>
      <c r="LLQ23" s="209"/>
      <c r="LLR23" s="209"/>
      <c r="LLS23" s="209"/>
      <c r="LLT23" s="209"/>
      <c r="LLU23" s="209"/>
      <c r="LLV23" s="209"/>
      <c r="LLW23" s="209"/>
      <c r="LLX23" s="209"/>
      <c r="LLY23" s="209"/>
      <c r="LLZ23" s="209"/>
      <c r="LMA23" s="209"/>
      <c r="LMB23" s="209"/>
      <c r="LMC23" s="209"/>
      <c r="LMD23" s="209"/>
      <c r="LME23" s="209"/>
      <c r="LMF23" s="209"/>
      <c r="LMG23" s="209"/>
      <c r="LMH23" s="209"/>
      <c r="LMI23" s="209"/>
      <c r="LMJ23" s="209"/>
      <c r="LMK23" s="209"/>
      <c r="LML23" s="209"/>
      <c r="LMM23" s="209"/>
      <c r="LMN23" s="209"/>
      <c r="LMO23" s="209"/>
      <c r="LMP23" s="209"/>
      <c r="LMQ23" s="209"/>
      <c r="LMR23" s="209"/>
      <c r="LMS23" s="209"/>
      <c r="LMT23" s="209"/>
      <c r="LMU23" s="209"/>
      <c r="LMV23" s="209"/>
      <c r="LMW23" s="209"/>
      <c r="LMX23" s="209"/>
      <c r="LMY23" s="209"/>
      <c r="LMZ23" s="209"/>
      <c r="LNA23" s="209"/>
      <c r="LNB23" s="209"/>
      <c r="LNC23" s="209"/>
      <c r="LND23" s="209"/>
      <c r="LNE23" s="209"/>
      <c r="LNF23" s="209"/>
      <c r="LNG23" s="209"/>
      <c r="LNH23" s="209"/>
      <c r="LNI23" s="209"/>
      <c r="LNJ23" s="209"/>
      <c r="LNK23" s="209"/>
      <c r="LNL23" s="209"/>
      <c r="LNM23" s="209"/>
      <c r="LNN23" s="209"/>
      <c r="LNO23" s="209"/>
      <c r="LNP23" s="209"/>
      <c r="LNQ23" s="209"/>
      <c r="LNR23" s="209"/>
      <c r="LNS23" s="209"/>
      <c r="LNT23" s="209"/>
      <c r="LNU23" s="209"/>
      <c r="LNV23" s="209"/>
      <c r="LNW23" s="209"/>
      <c r="LNX23" s="209"/>
      <c r="LNY23" s="209"/>
      <c r="LNZ23" s="209"/>
      <c r="LOA23" s="209"/>
      <c r="LOB23" s="209"/>
      <c r="LOC23" s="209"/>
      <c r="LOD23" s="209"/>
      <c r="LOE23" s="209"/>
      <c r="LOF23" s="209"/>
      <c r="LOG23" s="209"/>
      <c r="LOH23" s="209"/>
      <c r="LOI23" s="209"/>
      <c r="LOJ23" s="209"/>
      <c r="LOK23" s="209"/>
      <c r="LOL23" s="209"/>
      <c r="LOM23" s="209"/>
      <c r="LON23" s="209"/>
      <c r="LOO23" s="209"/>
      <c r="LOP23" s="209"/>
      <c r="LOQ23" s="209"/>
      <c r="LOR23" s="209"/>
      <c r="LOS23" s="209"/>
      <c r="LOT23" s="209"/>
      <c r="LOU23" s="209"/>
      <c r="LOV23" s="209"/>
      <c r="LOW23" s="209"/>
      <c r="LOX23" s="209"/>
      <c r="LOY23" s="209"/>
      <c r="LOZ23" s="209"/>
      <c r="LPA23" s="209"/>
      <c r="LPB23" s="209"/>
      <c r="LPC23" s="209"/>
      <c r="LPD23" s="209"/>
      <c r="LPE23" s="209"/>
      <c r="LPF23" s="209"/>
      <c r="LPG23" s="209"/>
      <c r="LPH23" s="209"/>
      <c r="LPI23" s="209"/>
      <c r="LPJ23" s="209"/>
      <c r="LPK23" s="209"/>
      <c r="LPL23" s="209"/>
      <c r="LPM23" s="209"/>
      <c r="LPN23" s="209"/>
      <c r="LPO23" s="209"/>
      <c r="LPP23" s="209"/>
      <c r="LPQ23" s="209"/>
      <c r="LPR23" s="209"/>
      <c r="LPS23" s="209"/>
      <c r="LPT23" s="209"/>
      <c r="LPU23" s="209"/>
      <c r="LPV23" s="209"/>
      <c r="LPW23" s="209"/>
      <c r="LPX23" s="209"/>
      <c r="LPY23" s="209"/>
      <c r="LPZ23" s="209"/>
      <c r="LQA23" s="209"/>
      <c r="LQB23" s="209"/>
      <c r="LQC23" s="209"/>
      <c r="LQD23" s="209"/>
      <c r="LQE23" s="209"/>
      <c r="LQF23" s="209"/>
      <c r="LQG23" s="209"/>
      <c r="LQH23" s="209"/>
      <c r="LQI23" s="209"/>
      <c r="LQJ23" s="209"/>
      <c r="LQK23" s="209"/>
      <c r="LQL23" s="209"/>
      <c r="LQM23" s="209"/>
      <c r="LQN23" s="209"/>
      <c r="LQO23" s="209"/>
      <c r="LQP23" s="209"/>
      <c r="LQQ23" s="209"/>
      <c r="LQR23" s="209"/>
      <c r="LQS23" s="209"/>
      <c r="LQT23" s="209"/>
      <c r="LQU23" s="209"/>
      <c r="LQV23" s="209"/>
      <c r="LQW23" s="209"/>
      <c r="LQX23" s="209"/>
      <c r="LQY23" s="209"/>
      <c r="LQZ23" s="209"/>
      <c r="LRA23" s="209"/>
      <c r="LRB23" s="209"/>
      <c r="LRC23" s="209"/>
      <c r="LRD23" s="209"/>
      <c r="LRE23" s="209"/>
      <c r="LRF23" s="209"/>
      <c r="LRG23" s="209"/>
      <c r="LRH23" s="209"/>
      <c r="LRI23" s="209"/>
      <c r="LRJ23" s="209"/>
      <c r="LRK23" s="209"/>
      <c r="LRL23" s="209"/>
      <c r="LRM23" s="209"/>
      <c r="LRN23" s="209"/>
      <c r="LRO23" s="209"/>
      <c r="LRP23" s="209"/>
      <c r="LRQ23" s="209"/>
      <c r="LRR23" s="209"/>
      <c r="LRS23" s="209"/>
      <c r="LRT23" s="209"/>
      <c r="LRU23" s="209"/>
      <c r="LRV23" s="209"/>
      <c r="LRW23" s="209"/>
      <c r="LRX23" s="209"/>
      <c r="LRY23" s="209"/>
      <c r="LRZ23" s="209"/>
      <c r="LSA23" s="209"/>
      <c r="LSB23" s="209"/>
      <c r="LSC23" s="209"/>
      <c r="LSD23" s="209"/>
      <c r="LSE23" s="209"/>
      <c r="LSF23" s="209"/>
      <c r="LSG23" s="209"/>
      <c r="LSH23" s="209"/>
      <c r="LSI23" s="209"/>
      <c r="LSJ23" s="209"/>
      <c r="LSK23" s="209"/>
      <c r="LSL23" s="209"/>
      <c r="LSM23" s="209"/>
      <c r="LSN23" s="209"/>
      <c r="LSO23" s="209"/>
      <c r="LSP23" s="209"/>
      <c r="LSQ23" s="209"/>
      <c r="LSR23" s="209"/>
      <c r="LSS23" s="209"/>
      <c r="LST23" s="209"/>
      <c r="LSU23" s="209"/>
      <c r="LSV23" s="209"/>
      <c r="LSW23" s="209"/>
      <c r="LSX23" s="209"/>
      <c r="LSY23" s="209"/>
      <c r="LSZ23" s="209"/>
      <c r="LTA23" s="209"/>
      <c r="LTB23" s="209"/>
      <c r="LTC23" s="209"/>
      <c r="LTD23" s="209"/>
      <c r="LTE23" s="209"/>
      <c r="LTF23" s="209"/>
      <c r="LTG23" s="209"/>
      <c r="LTH23" s="209"/>
      <c r="LTI23" s="209"/>
      <c r="LTJ23" s="209"/>
      <c r="LTK23" s="209"/>
      <c r="LTL23" s="209"/>
      <c r="LTM23" s="209"/>
      <c r="LTN23" s="209"/>
      <c r="LTO23" s="209"/>
      <c r="LTP23" s="209"/>
      <c r="LTQ23" s="209"/>
      <c r="LTR23" s="209"/>
      <c r="LTS23" s="209"/>
      <c r="LTT23" s="209"/>
      <c r="LTU23" s="209"/>
      <c r="LTV23" s="209"/>
      <c r="LTW23" s="209"/>
      <c r="LTX23" s="209"/>
      <c r="LTY23" s="209"/>
      <c r="LTZ23" s="209"/>
      <c r="LUA23" s="209"/>
      <c r="LUB23" s="209"/>
      <c r="LUC23" s="209"/>
      <c r="LUD23" s="209"/>
      <c r="LUE23" s="209"/>
      <c r="LUF23" s="209"/>
      <c r="LUG23" s="209"/>
      <c r="LUH23" s="209"/>
      <c r="LUI23" s="209"/>
      <c r="LUJ23" s="209"/>
      <c r="LUK23" s="209"/>
      <c r="LUL23" s="209"/>
      <c r="LUM23" s="209"/>
      <c r="LUN23" s="209"/>
      <c r="LUO23" s="209"/>
      <c r="LUP23" s="209"/>
      <c r="LUQ23" s="209"/>
      <c r="LUR23" s="209"/>
      <c r="LUS23" s="209"/>
      <c r="LUT23" s="209"/>
      <c r="LUU23" s="209"/>
      <c r="LUV23" s="209"/>
      <c r="LUW23" s="209"/>
      <c r="LUX23" s="209"/>
      <c r="LUY23" s="209"/>
      <c r="LUZ23" s="209"/>
      <c r="LVA23" s="209"/>
      <c r="LVB23" s="209"/>
      <c r="LVC23" s="209"/>
      <c r="LVD23" s="209"/>
      <c r="LVE23" s="209"/>
      <c r="LVF23" s="209"/>
      <c r="LVG23" s="209"/>
      <c r="LVH23" s="209"/>
      <c r="LVI23" s="209"/>
      <c r="LVJ23" s="209"/>
      <c r="LVK23" s="209"/>
      <c r="LVL23" s="209"/>
      <c r="LVM23" s="209"/>
      <c r="LVN23" s="209"/>
      <c r="LVO23" s="209"/>
      <c r="LVP23" s="209"/>
      <c r="LVQ23" s="209"/>
      <c r="LVR23" s="209"/>
      <c r="LVS23" s="209"/>
      <c r="LVT23" s="209"/>
      <c r="LVU23" s="209"/>
      <c r="LVV23" s="209"/>
      <c r="LVW23" s="209"/>
      <c r="LVX23" s="209"/>
      <c r="LVY23" s="209"/>
      <c r="LVZ23" s="209"/>
      <c r="LWA23" s="209"/>
      <c r="LWB23" s="209"/>
      <c r="LWC23" s="209"/>
      <c r="LWD23" s="209"/>
      <c r="LWE23" s="209"/>
      <c r="LWF23" s="209"/>
      <c r="LWG23" s="209"/>
      <c r="LWH23" s="209"/>
      <c r="LWI23" s="209"/>
      <c r="LWJ23" s="209"/>
      <c r="LWK23" s="209"/>
      <c r="LWL23" s="209"/>
      <c r="LWM23" s="209"/>
      <c r="LWN23" s="209"/>
      <c r="LWO23" s="209"/>
      <c r="LWP23" s="209"/>
      <c r="LWQ23" s="209"/>
      <c r="LWR23" s="209"/>
      <c r="LWS23" s="209"/>
      <c r="LWT23" s="209"/>
      <c r="LWU23" s="209"/>
      <c r="LWV23" s="209"/>
      <c r="LWW23" s="209"/>
      <c r="LWX23" s="209"/>
      <c r="LWY23" s="209"/>
      <c r="LWZ23" s="209"/>
      <c r="LXA23" s="209"/>
      <c r="LXB23" s="209"/>
      <c r="LXC23" s="209"/>
      <c r="LXD23" s="209"/>
      <c r="LXE23" s="209"/>
      <c r="LXF23" s="209"/>
      <c r="LXG23" s="209"/>
      <c r="LXH23" s="209"/>
      <c r="LXI23" s="209"/>
      <c r="LXJ23" s="209"/>
      <c r="LXK23" s="209"/>
      <c r="LXL23" s="209"/>
      <c r="LXM23" s="209"/>
      <c r="LXN23" s="209"/>
      <c r="LXO23" s="209"/>
      <c r="LXP23" s="209"/>
      <c r="LXQ23" s="209"/>
      <c r="LXR23" s="209"/>
      <c r="LXS23" s="209"/>
      <c r="LXT23" s="209"/>
      <c r="LXU23" s="209"/>
      <c r="LXV23" s="209"/>
      <c r="LXW23" s="209"/>
      <c r="LXX23" s="209"/>
      <c r="LXY23" s="209"/>
      <c r="LXZ23" s="209"/>
      <c r="LYA23" s="209"/>
      <c r="LYB23" s="209"/>
      <c r="LYC23" s="209"/>
      <c r="LYD23" s="209"/>
      <c r="LYE23" s="209"/>
      <c r="LYF23" s="209"/>
      <c r="LYG23" s="209"/>
      <c r="LYH23" s="209"/>
      <c r="LYI23" s="209"/>
      <c r="LYJ23" s="209"/>
      <c r="LYK23" s="209"/>
      <c r="LYL23" s="209"/>
      <c r="LYM23" s="209"/>
      <c r="LYN23" s="209"/>
      <c r="LYO23" s="209"/>
      <c r="LYP23" s="209"/>
      <c r="LYQ23" s="209"/>
      <c r="LYR23" s="209"/>
      <c r="LYS23" s="209"/>
      <c r="LYT23" s="209"/>
      <c r="LYU23" s="209"/>
      <c r="LYV23" s="209"/>
      <c r="LYW23" s="209"/>
      <c r="LYX23" s="209"/>
      <c r="LYY23" s="209"/>
      <c r="LYZ23" s="209"/>
      <c r="LZA23" s="209"/>
      <c r="LZB23" s="209"/>
      <c r="LZC23" s="209"/>
      <c r="LZD23" s="209"/>
      <c r="LZE23" s="209"/>
      <c r="LZF23" s="209"/>
      <c r="LZG23" s="209"/>
      <c r="LZH23" s="209"/>
      <c r="LZI23" s="209"/>
      <c r="LZJ23" s="209"/>
      <c r="LZK23" s="209"/>
      <c r="LZL23" s="209"/>
      <c r="LZM23" s="209"/>
      <c r="LZN23" s="209"/>
      <c r="LZO23" s="209"/>
      <c r="LZP23" s="209"/>
      <c r="LZQ23" s="209"/>
      <c r="LZR23" s="209"/>
      <c r="LZS23" s="209"/>
      <c r="LZT23" s="209"/>
      <c r="LZU23" s="209"/>
      <c r="LZV23" s="209"/>
      <c r="LZW23" s="209"/>
      <c r="LZX23" s="209"/>
      <c r="LZY23" s="209"/>
      <c r="LZZ23" s="209"/>
      <c r="MAA23" s="209"/>
      <c r="MAB23" s="209"/>
      <c r="MAC23" s="209"/>
      <c r="MAD23" s="209"/>
      <c r="MAE23" s="209"/>
      <c r="MAF23" s="209"/>
      <c r="MAG23" s="209"/>
      <c r="MAH23" s="209"/>
      <c r="MAI23" s="209"/>
      <c r="MAJ23" s="209"/>
      <c r="MAK23" s="209"/>
      <c r="MAL23" s="209"/>
      <c r="MAM23" s="209"/>
      <c r="MAN23" s="209"/>
      <c r="MAO23" s="209"/>
      <c r="MAP23" s="209"/>
      <c r="MAQ23" s="209"/>
      <c r="MAR23" s="209"/>
      <c r="MAS23" s="209"/>
      <c r="MAT23" s="209"/>
      <c r="MAU23" s="209"/>
      <c r="MAV23" s="209"/>
      <c r="MAW23" s="209"/>
      <c r="MAX23" s="209"/>
      <c r="MAY23" s="209"/>
      <c r="MAZ23" s="209"/>
      <c r="MBA23" s="209"/>
      <c r="MBB23" s="209"/>
      <c r="MBC23" s="209"/>
      <c r="MBD23" s="209"/>
      <c r="MBE23" s="209"/>
      <c r="MBF23" s="209"/>
      <c r="MBG23" s="209"/>
      <c r="MBH23" s="209"/>
      <c r="MBI23" s="209"/>
      <c r="MBJ23" s="209"/>
      <c r="MBK23" s="209"/>
      <c r="MBL23" s="209"/>
      <c r="MBM23" s="209"/>
      <c r="MBN23" s="209"/>
      <c r="MBO23" s="209"/>
      <c r="MBP23" s="209"/>
      <c r="MBQ23" s="209"/>
      <c r="MBR23" s="209"/>
      <c r="MBS23" s="209"/>
      <c r="MBT23" s="209"/>
      <c r="MBU23" s="209"/>
      <c r="MBV23" s="209"/>
      <c r="MBW23" s="209"/>
      <c r="MBX23" s="209"/>
      <c r="MBY23" s="209"/>
      <c r="MBZ23" s="209"/>
      <c r="MCA23" s="209"/>
      <c r="MCB23" s="209"/>
      <c r="MCC23" s="209"/>
      <c r="MCD23" s="209"/>
      <c r="MCE23" s="209"/>
      <c r="MCF23" s="209"/>
      <c r="MCG23" s="209"/>
      <c r="MCH23" s="209"/>
      <c r="MCI23" s="209"/>
      <c r="MCJ23" s="209"/>
      <c r="MCK23" s="209"/>
      <c r="MCL23" s="209"/>
      <c r="MCM23" s="209"/>
      <c r="MCN23" s="209"/>
      <c r="MCO23" s="209"/>
      <c r="MCP23" s="209"/>
      <c r="MCQ23" s="209"/>
      <c r="MCR23" s="209"/>
      <c r="MCS23" s="209"/>
      <c r="MCT23" s="209"/>
      <c r="MCU23" s="209"/>
      <c r="MCV23" s="209"/>
      <c r="MCW23" s="209"/>
      <c r="MCX23" s="209"/>
      <c r="MCY23" s="209"/>
      <c r="MCZ23" s="209"/>
      <c r="MDA23" s="209"/>
      <c r="MDB23" s="209"/>
      <c r="MDC23" s="209"/>
      <c r="MDD23" s="209"/>
      <c r="MDE23" s="209"/>
      <c r="MDF23" s="209"/>
      <c r="MDG23" s="209"/>
      <c r="MDH23" s="209"/>
      <c r="MDI23" s="209"/>
      <c r="MDJ23" s="209"/>
      <c r="MDK23" s="209"/>
      <c r="MDL23" s="209"/>
      <c r="MDM23" s="209"/>
      <c r="MDN23" s="209"/>
      <c r="MDO23" s="209"/>
      <c r="MDP23" s="209"/>
      <c r="MDQ23" s="209"/>
      <c r="MDR23" s="209"/>
      <c r="MDS23" s="209"/>
      <c r="MDT23" s="209"/>
      <c r="MDU23" s="209"/>
      <c r="MDV23" s="209"/>
      <c r="MDW23" s="209"/>
      <c r="MDX23" s="209"/>
      <c r="MDY23" s="209"/>
      <c r="MDZ23" s="209"/>
      <c r="MEA23" s="209"/>
      <c r="MEB23" s="209"/>
      <c r="MEC23" s="209"/>
      <c r="MED23" s="209"/>
      <c r="MEE23" s="209"/>
      <c r="MEF23" s="209"/>
      <c r="MEG23" s="209"/>
      <c r="MEH23" s="209"/>
      <c r="MEI23" s="209"/>
      <c r="MEJ23" s="209"/>
      <c r="MEK23" s="209"/>
      <c r="MEL23" s="209"/>
      <c r="MEM23" s="209"/>
      <c r="MEN23" s="209"/>
      <c r="MEO23" s="209"/>
      <c r="MEP23" s="209"/>
      <c r="MEQ23" s="209"/>
      <c r="MER23" s="209"/>
      <c r="MES23" s="209"/>
      <c r="MET23" s="209"/>
      <c r="MEU23" s="209"/>
      <c r="MEV23" s="209"/>
      <c r="MEW23" s="209"/>
      <c r="MEX23" s="209"/>
      <c r="MEY23" s="209"/>
      <c r="MEZ23" s="209"/>
      <c r="MFA23" s="209"/>
      <c r="MFB23" s="209"/>
      <c r="MFC23" s="209"/>
      <c r="MFD23" s="209"/>
      <c r="MFE23" s="209"/>
      <c r="MFF23" s="209"/>
      <c r="MFG23" s="209"/>
      <c r="MFH23" s="209"/>
      <c r="MFI23" s="209"/>
      <c r="MFJ23" s="209"/>
      <c r="MFK23" s="209"/>
      <c r="MFL23" s="209"/>
      <c r="MFM23" s="209"/>
      <c r="MFN23" s="209"/>
      <c r="MFO23" s="209"/>
      <c r="MFP23" s="209"/>
      <c r="MFQ23" s="209"/>
      <c r="MFR23" s="209"/>
      <c r="MFS23" s="209"/>
      <c r="MFT23" s="209"/>
      <c r="MFU23" s="209"/>
      <c r="MFV23" s="209"/>
      <c r="MFW23" s="209"/>
      <c r="MFX23" s="209"/>
      <c r="MFY23" s="209"/>
      <c r="MFZ23" s="209"/>
      <c r="MGA23" s="209"/>
      <c r="MGB23" s="209"/>
      <c r="MGC23" s="209"/>
      <c r="MGD23" s="209"/>
      <c r="MGE23" s="209"/>
      <c r="MGF23" s="209"/>
      <c r="MGG23" s="209"/>
      <c r="MGH23" s="209"/>
      <c r="MGI23" s="209"/>
      <c r="MGJ23" s="209"/>
      <c r="MGK23" s="209"/>
      <c r="MGL23" s="209"/>
      <c r="MGM23" s="209"/>
      <c r="MGN23" s="209"/>
      <c r="MGO23" s="209"/>
      <c r="MGP23" s="209"/>
      <c r="MGQ23" s="209"/>
      <c r="MGR23" s="209"/>
      <c r="MGS23" s="209"/>
      <c r="MGT23" s="209"/>
      <c r="MGU23" s="209"/>
      <c r="MGV23" s="209"/>
      <c r="MGW23" s="209"/>
      <c r="MGX23" s="209"/>
      <c r="MGY23" s="209"/>
      <c r="MGZ23" s="209"/>
      <c r="MHA23" s="209"/>
      <c r="MHB23" s="209"/>
      <c r="MHC23" s="209"/>
      <c r="MHD23" s="209"/>
      <c r="MHE23" s="209"/>
      <c r="MHF23" s="209"/>
      <c r="MHG23" s="209"/>
      <c r="MHH23" s="209"/>
      <c r="MHI23" s="209"/>
      <c r="MHJ23" s="209"/>
      <c r="MHK23" s="209"/>
      <c r="MHL23" s="209"/>
      <c r="MHM23" s="209"/>
      <c r="MHN23" s="209"/>
      <c r="MHO23" s="209"/>
      <c r="MHP23" s="209"/>
      <c r="MHQ23" s="209"/>
      <c r="MHR23" s="209"/>
      <c r="MHS23" s="209"/>
      <c r="MHT23" s="209"/>
      <c r="MHU23" s="209"/>
      <c r="MHV23" s="209"/>
      <c r="MHW23" s="209"/>
      <c r="MHX23" s="209"/>
      <c r="MHY23" s="209"/>
      <c r="MHZ23" s="209"/>
      <c r="MIA23" s="209"/>
      <c r="MIB23" s="209"/>
      <c r="MIC23" s="209"/>
      <c r="MID23" s="209"/>
      <c r="MIE23" s="209"/>
      <c r="MIF23" s="209"/>
      <c r="MIG23" s="209"/>
      <c r="MIH23" s="209"/>
      <c r="MII23" s="209"/>
      <c r="MIJ23" s="209"/>
      <c r="MIK23" s="209"/>
      <c r="MIL23" s="209"/>
      <c r="MIM23" s="209"/>
      <c r="MIN23" s="209"/>
      <c r="MIO23" s="209"/>
      <c r="MIP23" s="209"/>
      <c r="MIQ23" s="209"/>
      <c r="MIR23" s="209"/>
      <c r="MIS23" s="209"/>
      <c r="MIT23" s="209"/>
      <c r="MIU23" s="209"/>
      <c r="MIV23" s="209"/>
      <c r="MIW23" s="209"/>
      <c r="MIX23" s="209"/>
      <c r="MIY23" s="209"/>
      <c r="MIZ23" s="209"/>
      <c r="MJA23" s="209"/>
      <c r="MJB23" s="209"/>
      <c r="MJC23" s="209"/>
      <c r="MJD23" s="209"/>
      <c r="MJE23" s="209"/>
      <c r="MJF23" s="209"/>
      <c r="MJG23" s="209"/>
      <c r="MJH23" s="209"/>
      <c r="MJI23" s="209"/>
      <c r="MJJ23" s="209"/>
      <c r="MJK23" s="209"/>
      <c r="MJL23" s="209"/>
      <c r="MJM23" s="209"/>
      <c r="MJN23" s="209"/>
      <c r="MJO23" s="209"/>
      <c r="MJP23" s="209"/>
      <c r="MJQ23" s="209"/>
      <c r="MJR23" s="209"/>
      <c r="MJS23" s="209"/>
      <c r="MJT23" s="209"/>
      <c r="MJU23" s="209"/>
      <c r="MJV23" s="209"/>
      <c r="MJW23" s="209"/>
      <c r="MJX23" s="209"/>
      <c r="MJY23" s="209"/>
      <c r="MJZ23" s="209"/>
      <c r="MKA23" s="209"/>
      <c r="MKB23" s="209"/>
      <c r="MKC23" s="209"/>
      <c r="MKD23" s="209"/>
      <c r="MKE23" s="209"/>
      <c r="MKF23" s="209"/>
      <c r="MKG23" s="209"/>
      <c r="MKH23" s="209"/>
      <c r="MKI23" s="209"/>
      <c r="MKJ23" s="209"/>
      <c r="MKK23" s="209"/>
      <c r="MKL23" s="209"/>
      <c r="MKM23" s="209"/>
      <c r="MKN23" s="209"/>
      <c r="MKO23" s="209"/>
      <c r="MKP23" s="209"/>
      <c r="MKQ23" s="209"/>
      <c r="MKR23" s="209"/>
      <c r="MKS23" s="209"/>
      <c r="MKT23" s="209"/>
      <c r="MKU23" s="209"/>
      <c r="MKV23" s="209"/>
      <c r="MKW23" s="209"/>
      <c r="MKX23" s="209"/>
      <c r="MKY23" s="209"/>
      <c r="MKZ23" s="209"/>
      <c r="MLA23" s="209"/>
      <c r="MLB23" s="209"/>
      <c r="MLC23" s="209"/>
      <c r="MLD23" s="209"/>
      <c r="MLE23" s="209"/>
      <c r="MLF23" s="209"/>
      <c r="MLG23" s="209"/>
      <c r="MLH23" s="209"/>
      <c r="MLI23" s="209"/>
      <c r="MLJ23" s="209"/>
      <c r="MLK23" s="209"/>
      <c r="MLL23" s="209"/>
      <c r="MLM23" s="209"/>
      <c r="MLN23" s="209"/>
      <c r="MLO23" s="209"/>
      <c r="MLP23" s="209"/>
      <c r="MLQ23" s="209"/>
      <c r="MLR23" s="209"/>
      <c r="MLS23" s="209"/>
      <c r="MLT23" s="209"/>
      <c r="MLU23" s="209"/>
      <c r="MLV23" s="209"/>
      <c r="MLW23" s="209"/>
      <c r="MLX23" s="209"/>
      <c r="MLY23" s="209"/>
      <c r="MLZ23" s="209"/>
      <c r="MMA23" s="209"/>
      <c r="MMB23" s="209"/>
      <c r="MMC23" s="209"/>
      <c r="MMD23" s="209"/>
      <c r="MME23" s="209"/>
      <c r="MMF23" s="209"/>
      <c r="MMG23" s="209"/>
      <c r="MMH23" s="209"/>
      <c r="MMI23" s="209"/>
      <c r="MMJ23" s="209"/>
      <c r="MMK23" s="209"/>
      <c r="MML23" s="209"/>
      <c r="MMM23" s="209"/>
      <c r="MMN23" s="209"/>
      <c r="MMO23" s="209"/>
      <c r="MMP23" s="209"/>
      <c r="MMQ23" s="209"/>
      <c r="MMR23" s="209"/>
      <c r="MMS23" s="209"/>
      <c r="MMT23" s="209"/>
      <c r="MMU23" s="209"/>
      <c r="MMV23" s="209"/>
      <c r="MMW23" s="209"/>
      <c r="MMX23" s="209"/>
      <c r="MMY23" s="209"/>
      <c r="MMZ23" s="209"/>
      <c r="MNA23" s="209"/>
      <c r="MNB23" s="209"/>
      <c r="MNC23" s="209"/>
      <c r="MND23" s="209"/>
      <c r="MNE23" s="209"/>
      <c r="MNF23" s="209"/>
      <c r="MNG23" s="209"/>
      <c r="MNH23" s="209"/>
      <c r="MNI23" s="209"/>
      <c r="MNJ23" s="209"/>
      <c r="MNK23" s="209"/>
      <c r="MNL23" s="209"/>
      <c r="MNM23" s="209"/>
      <c r="MNN23" s="209"/>
      <c r="MNO23" s="209"/>
      <c r="MNP23" s="209"/>
      <c r="MNQ23" s="209"/>
      <c r="MNR23" s="209"/>
      <c r="MNS23" s="209"/>
      <c r="MNT23" s="209"/>
      <c r="MNU23" s="209"/>
      <c r="MNV23" s="209"/>
      <c r="MNW23" s="209"/>
      <c r="MNX23" s="209"/>
      <c r="MNY23" s="209"/>
      <c r="MNZ23" s="209"/>
      <c r="MOA23" s="209"/>
      <c r="MOB23" s="209"/>
      <c r="MOC23" s="209"/>
      <c r="MOD23" s="209"/>
      <c r="MOE23" s="209"/>
      <c r="MOF23" s="209"/>
      <c r="MOG23" s="209"/>
      <c r="MOH23" s="209"/>
      <c r="MOI23" s="209"/>
      <c r="MOJ23" s="209"/>
      <c r="MOK23" s="209"/>
      <c r="MOL23" s="209"/>
      <c r="MOM23" s="209"/>
      <c r="MON23" s="209"/>
      <c r="MOO23" s="209"/>
      <c r="MOP23" s="209"/>
      <c r="MOQ23" s="209"/>
      <c r="MOR23" s="209"/>
      <c r="MOS23" s="209"/>
      <c r="MOT23" s="209"/>
      <c r="MOU23" s="209"/>
      <c r="MOV23" s="209"/>
      <c r="MOW23" s="209"/>
      <c r="MOX23" s="209"/>
      <c r="MOY23" s="209"/>
      <c r="MOZ23" s="209"/>
      <c r="MPA23" s="209"/>
      <c r="MPB23" s="209"/>
      <c r="MPC23" s="209"/>
      <c r="MPD23" s="209"/>
      <c r="MPE23" s="209"/>
      <c r="MPF23" s="209"/>
      <c r="MPG23" s="209"/>
      <c r="MPH23" s="209"/>
      <c r="MPI23" s="209"/>
      <c r="MPJ23" s="209"/>
      <c r="MPK23" s="209"/>
      <c r="MPL23" s="209"/>
      <c r="MPM23" s="209"/>
      <c r="MPN23" s="209"/>
      <c r="MPO23" s="209"/>
      <c r="MPP23" s="209"/>
      <c r="MPQ23" s="209"/>
      <c r="MPR23" s="209"/>
      <c r="MPS23" s="209"/>
      <c r="MPT23" s="209"/>
      <c r="MPU23" s="209"/>
      <c r="MPV23" s="209"/>
      <c r="MPW23" s="209"/>
      <c r="MPX23" s="209"/>
      <c r="MPY23" s="209"/>
      <c r="MPZ23" s="209"/>
      <c r="MQA23" s="209"/>
      <c r="MQB23" s="209"/>
      <c r="MQC23" s="209"/>
      <c r="MQD23" s="209"/>
      <c r="MQE23" s="209"/>
      <c r="MQF23" s="209"/>
      <c r="MQG23" s="209"/>
      <c r="MQH23" s="209"/>
      <c r="MQI23" s="209"/>
      <c r="MQJ23" s="209"/>
      <c r="MQK23" s="209"/>
      <c r="MQL23" s="209"/>
      <c r="MQM23" s="209"/>
      <c r="MQN23" s="209"/>
      <c r="MQO23" s="209"/>
      <c r="MQP23" s="209"/>
      <c r="MQQ23" s="209"/>
      <c r="MQR23" s="209"/>
      <c r="MQS23" s="209"/>
      <c r="MQT23" s="209"/>
      <c r="MQU23" s="209"/>
      <c r="MQV23" s="209"/>
      <c r="MQW23" s="209"/>
      <c r="MQX23" s="209"/>
      <c r="MQY23" s="209"/>
      <c r="MQZ23" s="209"/>
      <c r="MRA23" s="209"/>
      <c r="MRB23" s="209"/>
      <c r="MRC23" s="209"/>
      <c r="MRD23" s="209"/>
      <c r="MRE23" s="209"/>
      <c r="MRF23" s="209"/>
      <c r="MRG23" s="209"/>
      <c r="MRH23" s="209"/>
      <c r="MRI23" s="209"/>
      <c r="MRJ23" s="209"/>
      <c r="MRK23" s="209"/>
      <c r="MRL23" s="209"/>
      <c r="MRM23" s="209"/>
      <c r="MRN23" s="209"/>
      <c r="MRO23" s="209"/>
      <c r="MRP23" s="209"/>
      <c r="MRQ23" s="209"/>
      <c r="MRR23" s="209"/>
      <c r="MRS23" s="209"/>
      <c r="MRT23" s="209"/>
      <c r="MRU23" s="209"/>
      <c r="MRV23" s="209"/>
      <c r="MRW23" s="209"/>
      <c r="MRX23" s="209"/>
      <c r="MRY23" s="209"/>
      <c r="MRZ23" s="209"/>
      <c r="MSA23" s="209"/>
      <c r="MSB23" s="209"/>
      <c r="MSC23" s="209"/>
      <c r="MSD23" s="209"/>
      <c r="MSE23" s="209"/>
      <c r="MSF23" s="209"/>
      <c r="MSG23" s="209"/>
      <c r="MSH23" s="209"/>
      <c r="MSI23" s="209"/>
      <c r="MSJ23" s="209"/>
      <c r="MSK23" s="209"/>
      <c r="MSL23" s="209"/>
      <c r="MSM23" s="209"/>
      <c r="MSN23" s="209"/>
      <c r="MSO23" s="209"/>
      <c r="MSP23" s="209"/>
      <c r="MSQ23" s="209"/>
      <c r="MSR23" s="209"/>
      <c r="MSS23" s="209"/>
      <c r="MST23" s="209"/>
      <c r="MSU23" s="209"/>
      <c r="MSV23" s="209"/>
      <c r="MSW23" s="209"/>
      <c r="MSX23" s="209"/>
      <c r="MSY23" s="209"/>
      <c r="MSZ23" s="209"/>
      <c r="MTA23" s="209"/>
      <c r="MTB23" s="209"/>
      <c r="MTC23" s="209"/>
      <c r="MTD23" s="209"/>
      <c r="MTE23" s="209"/>
      <c r="MTF23" s="209"/>
      <c r="MTG23" s="209"/>
      <c r="MTH23" s="209"/>
      <c r="MTI23" s="209"/>
      <c r="MTJ23" s="209"/>
      <c r="MTK23" s="209"/>
      <c r="MTL23" s="209"/>
      <c r="MTM23" s="209"/>
      <c r="MTN23" s="209"/>
      <c r="MTO23" s="209"/>
      <c r="MTP23" s="209"/>
      <c r="MTQ23" s="209"/>
      <c r="MTR23" s="209"/>
      <c r="MTS23" s="209"/>
      <c r="MTT23" s="209"/>
      <c r="MTU23" s="209"/>
      <c r="MTV23" s="209"/>
      <c r="MTW23" s="209"/>
      <c r="MTX23" s="209"/>
      <c r="MTY23" s="209"/>
      <c r="MTZ23" s="209"/>
      <c r="MUA23" s="209"/>
      <c r="MUB23" s="209"/>
      <c r="MUC23" s="209"/>
      <c r="MUD23" s="209"/>
      <c r="MUE23" s="209"/>
      <c r="MUF23" s="209"/>
      <c r="MUG23" s="209"/>
      <c r="MUH23" s="209"/>
      <c r="MUI23" s="209"/>
      <c r="MUJ23" s="209"/>
      <c r="MUK23" s="209"/>
      <c r="MUL23" s="209"/>
      <c r="MUM23" s="209"/>
      <c r="MUN23" s="209"/>
      <c r="MUO23" s="209"/>
      <c r="MUP23" s="209"/>
      <c r="MUQ23" s="209"/>
      <c r="MUR23" s="209"/>
      <c r="MUS23" s="209"/>
      <c r="MUT23" s="209"/>
      <c r="MUU23" s="209"/>
      <c r="MUV23" s="209"/>
      <c r="MUW23" s="209"/>
      <c r="MUX23" s="209"/>
      <c r="MUY23" s="209"/>
      <c r="MUZ23" s="209"/>
      <c r="MVA23" s="209"/>
      <c r="MVB23" s="209"/>
      <c r="MVC23" s="209"/>
      <c r="MVD23" s="209"/>
      <c r="MVE23" s="209"/>
      <c r="MVF23" s="209"/>
      <c r="MVG23" s="209"/>
      <c r="MVH23" s="209"/>
      <c r="MVI23" s="209"/>
      <c r="MVJ23" s="209"/>
      <c r="MVK23" s="209"/>
      <c r="MVL23" s="209"/>
      <c r="MVM23" s="209"/>
      <c r="MVN23" s="209"/>
      <c r="MVO23" s="209"/>
      <c r="MVP23" s="209"/>
      <c r="MVQ23" s="209"/>
      <c r="MVR23" s="209"/>
      <c r="MVS23" s="209"/>
      <c r="MVT23" s="209"/>
      <c r="MVU23" s="209"/>
      <c r="MVV23" s="209"/>
      <c r="MVW23" s="209"/>
      <c r="MVX23" s="209"/>
      <c r="MVY23" s="209"/>
      <c r="MVZ23" s="209"/>
      <c r="MWA23" s="209"/>
      <c r="MWB23" s="209"/>
      <c r="MWC23" s="209"/>
      <c r="MWD23" s="209"/>
      <c r="MWE23" s="209"/>
      <c r="MWF23" s="209"/>
      <c r="MWG23" s="209"/>
      <c r="MWH23" s="209"/>
      <c r="MWI23" s="209"/>
      <c r="MWJ23" s="209"/>
      <c r="MWK23" s="209"/>
      <c r="MWL23" s="209"/>
      <c r="MWM23" s="209"/>
      <c r="MWN23" s="209"/>
      <c r="MWO23" s="209"/>
      <c r="MWP23" s="209"/>
      <c r="MWQ23" s="209"/>
      <c r="MWR23" s="209"/>
      <c r="MWS23" s="209"/>
      <c r="MWT23" s="209"/>
      <c r="MWU23" s="209"/>
      <c r="MWV23" s="209"/>
      <c r="MWW23" s="209"/>
      <c r="MWX23" s="209"/>
      <c r="MWY23" s="209"/>
      <c r="MWZ23" s="209"/>
      <c r="MXA23" s="209"/>
      <c r="MXB23" s="209"/>
      <c r="MXC23" s="209"/>
      <c r="MXD23" s="209"/>
      <c r="MXE23" s="209"/>
      <c r="MXF23" s="209"/>
      <c r="MXG23" s="209"/>
      <c r="MXH23" s="209"/>
      <c r="MXI23" s="209"/>
      <c r="MXJ23" s="209"/>
      <c r="MXK23" s="209"/>
      <c r="MXL23" s="209"/>
      <c r="MXM23" s="209"/>
      <c r="MXN23" s="209"/>
      <c r="MXO23" s="209"/>
      <c r="MXP23" s="209"/>
      <c r="MXQ23" s="209"/>
      <c r="MXR23" s="209"/>
      <c r="MXS23" s="209"/>
      <c r="MXT23" s="209"/>
      <c r="MXU23" s="209"/>
      <c r="MXV23" s="209"/>
      <c r="MXW23" s="209"/>
      <c r="MXX23" s="209"/>
      <c r="MXY23" s="209"/>
      <c r="MXZ23" s="209"/>
      <c r="MYA23" s="209"/>
      <c r="MYB23" s="209"/>
      <c r="MYC23" s="209"/>
      <c r="MYD23" s="209"/>
      <c r="MYE23" s="209"/>
      <c r="MYF23" s="209"/>
      <c r="MYG23" s="209"/>
      <c r="MYH23" s="209"/>
      <c r="MYI23" s="209"/>
      <c r="MYJ23" s="209"/>
      <c r="MYK23" s="209"/>
      <c r="MYL23" s="209"/>
      <c r="MYM23" s="209"/>
      <c r="MYN23" s="209"/>
      <c r="MYO23" s="209"/>
      <c r="MYP23" s="209"/>
      <c r="MYQ23" s="209"/>
      <c r="MYR23" s="209"/>
      <c r="MYS23" s="209"/>
      <c r="MYT23" s="209"/>
      <c r="MYU23" s="209"/>
      <c r="MYV23" s="209"/>
      <c r="MYW23" s="209"/>
      <c r="MYX23" s="209"/>
      <c r="MYY23" s="209"/>
      <c r="MYZ23" s="209"/>
      <c r="MZA23" s="209"/>
      <c r="MZB23" s="209"/>
      <c r="MZC23" s="209"/>
      <c r="MZD23" s="209"/>
      <c r="MZE23" s="209"/>
      <c r="MZF23" s="209"/>
      <c r="MZG23" s="209"/>
      <c r="MZH23" s="209"/>
      <c r="MZI23" s="209"/>
      <c r="MZJ23" s="209"/>
      <c r="MZK23" s="209"/>
      <c r="MZL23" s="209"/>
      <c r="MZM23" s="209"/>
      <c r="MZN23" s="209"/>
      <c r="MZO23" s="209"/>
      <c r="MZP23" s="209"/>
      <c r="MZQ23" s="209"/>
      <c r="MZR23" s="209"/>
      <c r="MZS23" s="209"/>
      <c r="MZT23" s="209"/>
      <c r="MZU23" s="209"/>
      <c r="MZV23" s="209"/>
      <c r="MZW23" s="209"/>
      <c r="MZX23" s="209"/>
      <c r="MZY23" s="209"/>
      <c r="MZZ23" s="209"/>
      <c r="NAA23" s="209"/>
      <c r="NAB23" s="209"/>
      <c r="NAC23" s="209"/>
      <c r="NAD23" s="209"/>
      <c r="NAE23" s="209"/>
      <c r="NAF23" s="209"/>
      <c r="NAG23" s="209"/>
      <c r="NAH23" s="209"/>
      <c r="NAI23" s="209"/>
      <c r="NAJ23" s="209"/>
      <c r="NAK23" s="209"/>
      <c r="NAL23" s="209"/>
      <c r="NAM23" s="209"/>
      <c r="NAN23" s="209"/>
      <c r="NAO23" s="209"/>
      <c r="NAP23" s="209"/>
      <c r="NAQ23" s="209"/>
      <c r="NAR23" s="209"/>
      <c r="NAS23" s="209"/>
      <c r="NAT23" s="209"/>
      <c r="NAU23" s="209"/>
      <c r="NAV23" s="209"/>
      <c r="NAW23" s="209"/>
      <c r="NAX23" s="209"/>
      <c r="NAY23" s="209"/>
      <c r="NAZ23" s="209"/>
      <c r="NBA23" s="209"/>
      <c r="NBB23" s="209"/>
      <c r="NBC23" s="209"/>
      <c r="NBD23" s="209"/>
      <c r="NBE23" s="209"/>
      <c r="NBF23" s="209"/>
      <c r="NBG23" s="209"/>
      <c r="NBH23" s="209"/>
      <c r="NBI23" s="209"/>
      <c r="NBJ23" s="209"/>
      <c r="NBK23" s="209"/>
      <c r="NBL23" s="209"/>
      <c r="NBM23" s="209"/>
      <c r="NBN23" s="209"/>
      <c r="NBO23" s="209"/>
      <c r="NBP23" s="209"/>
      <c r="NBQ23" s="209"/>
      <c r="NBR23" s="209"/>
      <c r="NBS23" s="209"/>
      <c r="NBT23" s="209"/>
      <c r="NBU23" s="209"/>
      <c r="NBV23" s="209"/>
      <c r="NBW23" s="209"/>
      <c r="NBX23" s="209"/>
      <c r="NBY23" s="209"/>
      <c r="NBZ23" s="209"/>
      <c r="NCA23" s="209"/>
      <c r="NCB23" s="209"/>
      <c r="NCC23" s="209"/>
      <c r="NCD23" s="209"/>
      <c r="NCE23" s="209"/>
      <c r="NCF23" s="209"/>
      <c r="NCG23" s="209"/>
      <c r="NCH23" s="209"/>
      <c r="NCI23" s="209"/>
      <c r="NCJ23" s="209"/>
      <c r="NCK23" s="209"/>
      <c r="NCL23" s="209"/>
      <c r="NCM23" s="209"/>
      <c r="NCN23" s="209"/>
      <c r="NCO23" s="209"/>
      <c r="NCP23" s="209"/>
      <c r="NCQ23" s="209"/>
      <c r="NCR23" s="209"/>
      <c r="NCS23" s="209"/>
      <c r="NCT23" s="209"/>
      <c r="NCU23" s="209"/>
      <c r="NCV23" s="209"/>
      <c r="NCW23" s="209"/>
      <c r="NCX23" s="209"/>
      <c r="NCY23" s="209"/>
      <c r="NCZ23" s="209"/>
      <c r="NDA23" s="209"/>
      <c r="NDB23" s="209"/>
      <c r="NDC23" s="209"/>
      <c r="NDD23" s="209"/>
      <c r="NDE23" s="209"/>
      <c r="NDF23" s="209"/>
      <c r="NDG23" s="209"/>
      <c r="NDH23" s="209"/>
      <c r="NDI23" s="209"/>
      <c r="NDJ23" s="209"/>
      <c r="NDK23" s="209"/>
      <c r="NDL23" s="209"/>
      <c r="NDM23" s="209"/>
      <c r="NDN23" s="209"/>
      <c r="NDO23" s="209"/>
      <c r="NDP23" s="209"/>
      <c r="NDQ23" s="209"/>
      <c r="NDR23" s="209"/>
      <c r="NDS23" s="209"/>
      <c r="NDT23" s="209"/>
      <c r="NDU23" s="209"/>
      <c r="NDV23" s="209"/>
      <c r="NDW23" s="209"/>
      <c r="NDX23" s="209"/>
      <c r="NDY23" s="209"/>
      <c r="NDZ23" s="209"/>
      <c r="NEA23" s="209"/>
      <c r="NEB23" s="209"/>
      <c r="NEC23" s="209"/>
      <c r="NED23" s="209"/>
      <c r="NEE23" s="209"/>
      <c r="NEF23" s="209"/>
      <c r="NEG23" s="209"/>
      <c r="NEH23" s="209"/>
      <c r="NEI23" s="209"/>
      <c r="NEJ23" s="209"/>
      <c r="NEK23" s="209"/>
      <c r="NEL23" s="209"/>
      <c r="NEM23" s="209"/>
      <c r="NEN23" s="209"/>
      <c r="NEO23" s="209"/>
      <c r="NEP23" s="209"/>
      <c r="NEQ23" s="209"/>
      <c r="NER23" s="209"/>
      <c r="NES23" s="209"/>
      <c r="NET23" s="209"/>
      <c r="NEU23" s="209"/>
      <c r="NEV23" s="209"/>
      <c r="NEW23" s="209"/>
      <c r="NEX23" s="209"/>
      <c r="NEY23" s="209"/>
      <c r="NEZ23" s="209"/>
      <c r="NFA23" s="209"/>
      <c r="NFB23" s="209"/>
      <c r="NFC23" s="209"/>
      <c r="NFD23" s="209"/>
      <c r="NFE23" s="209"/>
      <c r="NFF23" s="209"/>
      <c r="NFG23" s="209"/>
      <c r="NFH23" s="209"/>
      <c r="NFI23" s="209"/>
      <c r="NFJ23" s="209"/>
      <c r="NFK23" s="209"/>
      <c r="NFL23" s="209"/>
      <c r="NFM23" s="209"/>
      <c r="NFN23" s="209"/>
      <c r="NFO23" s="209"/>
      <c r="NFP23" s="209"/>
      <c r="NFQ23" s="209"/>
      <c r="NFR23" s="209"/>
      <c r="NFS23" s="209"/>
      <c r="NFT23" s="209"/>
      <c r="NFU23" s="209"/>
      <c r="NFV23" s="209"/>
      <c r="NFW23" s="209"/>
      <c r="NFX23" s="209"/>
      <c r="NFY23" s="209"/>
      <c r="NFZ23" s="209"/>
      <c r="NGA23" s="209"/>
      <c r="NGB23" s="209"/>
      <c r="NGC23" s="209"/>
      <c r="NGD23" s="209"/>
      <c r="NGE23" s="209"/>
      <c r="NGF23" s="209"/>
      <c r="NGG23" s="209"/>
      <c r="NGH23" s="209"/>
      <c r="NGI23" s="209"/>
      <c r="NGJ23" s="209"/>
      <c r="NGK23" s="209"/>
      <c r="NGL23" s="209"/>
      <c r="NGM23" s="209"/>
      <c r="NGN23" s="209"/>
      <c r="NGO23" s="209"/>
      <c r="NGP23" s="209"/>
      <c r="NGQ23" s="209"/>
      <c r="NGR23" s="209"/>
      <c r="NGS23" s="209"/>
      <c r="NGT23" s="209"/>
      <c r="NGU23" s="209"/>
      <c r="NGV23" s="209"/>
      <c r="NGW23" s="209"/>
      <c r="NGX23" s="209"/>
      <c r="NGY23" s="209"/>
      <c r="NGZ23" s="209"/>
      <c r="NHA23" s="209"/>
      <c r="NHB23" s="209"/>
      <c r="NHC23" s="209"/>
      <c r="NHD23" s="209"/>
      <c r="NHE23" s="209"/>
      <c r="NHF23" s="209"/>
      <c r="NHG23" s="209"/>
      <c r="NHH23" s="209"/>
      <c r="NHI23" s="209"/>
      <c r="NHJ23" s="209"/>
      <c r="NHK23" s="209"/>
      <c r="NHL23" s="209"/>
      <c r="NHM23" s="209"/>
      <c r="NHN23" s="209"/>
      <c r="NHO23" s="209"/>
      <c r="NHP23" s="209"/>
      <c r="NHQ23" s="209"/>
      <c r="NHR23" s="209"/>
      <c r="NHS23" s="209"/>
      <c r="NHT23" s="209"/>
      <c r="NHU23" s="209"/>
      <c r="NHV23" s="209"/>
      <c r="NHW23" s="209"/>
      <c r="NHX23" s="209"/>
      <c r="NHY23" s="209"/>
      <c r="NHZ23" s="209"/>
      <c r="NIA23" s="209"/>
      <c r="NIB23" s="209"/>
      <c r="NIC23" s="209"/>
      <c r="NID23" s="209"/>
      <c r="NIE23" s="209"/>
      <c r="NIF23" s="209"/>
      <c r="NIG23" s="209"/>
      <c r="NIH23" s="209"/>
      <c r="NII23" s="209"/>
      <c r="NIJ23" s="209"/>
      <c r="NIK23" s="209"/>
      <c r="NIL23" s="209"/>
      <c r="NIM23" s="209"/>
      <c r="NIN23" s="209"/>
      <c r="NIO23" s="209"/>
      <c r="NIP23" s="209"/>
      <c r="NIQ23" s="209"/>
      <c r="NIR23" s="209"/>
      <c r="NIS23" s="209"/>
      <c r="NIT23" s="209"/>
      <c r="NIU23" s="209"/>
      <c r="NIV23" s="209"/>
      <c r="NIW23" s="209"/>
      <c r="NIX23" s="209"/>
      <c r="NIY23" s="209"/>
      <c r="NIZ23" s="209"/>
      <c r="NJA23" s="209"/>
      <c r="NJB23" s="209"/>
      <c r="NJC23" s="209"/>
      <c r="NJD23" s="209"/>
      <c r="NJE23" s="209"/>
      <c r="NJF23" s="209"/>
      <c r="NJG23" s="209"/>
      <c r="NJH23" s="209"/>
      <c r="NJI23" s="209"/>
      <c r="NJJ23" s="209"/>
      <c r="NJK23" s="209"/>
      <c r="NJL23" s="209"/>
      <c r="NJM23" s="209"/>
      <c r="NJN23" s="209"/>
      <c r="NJO23" s="209"/>
      <c r="NJP23" s="209"/>
      <c r="NJQ23" s="209"/>
      <c r="NJR23" s="209"/>
      <c r="NJS23" s="209"/>
      <c r="NJT23" s="209"/>
      <c r="NJU23" s="209"/>
      <c r="NJV23" s="209"/>
      <c r="NJW23" s="209"/>
      <c r="NJX23" s="209"/>
      <c r="NJY23" s="209"/>
      <c r="NJZ23" s="209"/>
      <c r="NKA23" s="209"/>
      <c r="NKB23" s="209"/>
      <c r="NKC23" s="209"/>
      <c r="NKD23" s="209"/>
      <c r="NKE23" s="209"/>
      <c r="NKF23" s="209"/>
      <c r="NKG23" s="209"/>
      <c r="NKH23" s="209"/>
      <c r="NKI23" s="209"/>
      <c r="NKJ23" s="209"/>
      <c r="NKK23" s="209"/>
      <c r="NKL23" s="209"/>
      <c r="NKM23" s="209"/>
      <c r="NKN23" s="209"/>
      <c r="NKO23" s="209"/>
      <c r="NKP23" s="209"/>
      <c r="NKQ23" s="209"/>
      <c r="NKR23" s="209"/>
      <c r="NKS23" s="209"/>
      <c r="NKT23" s="209"/>
      <c r="NKU23" s="209"/>
      <c r="NKV23" s="209"/>
      <c r="NKW23" s="209"/>
      <c r="NKX23" s="209"/>
      <c r="NKY23" s="209"/>
      <c r="NKZ23" s="209"/>
      <c r="NLA23" s="209"/>
      <c r="NLB23" s="209"/>
      <c r="NLC23" s="209"/>
      <c r="NLD23" s="209"/>
      <c r="NLE23" s="209"/>
      <c r="NLF23" s="209"/>
      <c r="NLG23" s="209"/>
      <c r="NLH23" s="209"/>
      <c r="NLI23" s="209"/>
      <c r="NLJ23" s="209"/>
      <c r="NLK23" s="209"/>
      <c r="NLL23" s="209"/>
      <c r="NLM23" s="209"/>
      <c r="NLN23" s="209"/>
      <c r="NLO23" s="209"/>
      <c r="NLP23" s="209"/>
      <c r="NLQ23" s="209"/>
      <c r="NLR23" s="209"/>
      <c r="NLS23" s="209"/>
      <c r="NLT23" s="209"/>
      <c r="NLU23" s="209"/>
      <c r="NLV23" s="209"/>
      <c r="NLW23" s="209"/>
      <c r="NLX23" s="209"/>
      <c r="NLY23" s="209"/>
      <c r="NLZ23" s="209"/>
      <c r="NMA23" s="209"/>
      <c r="NMB23" s="209"/>
      <c r="NMC23" s="209"/>
      <c r="NMD23" s="209"/>
      <c r="NME23" s="209"/>
      <c r="NMF23" s="209"/>
      <c r="NMG23" s="209"/>
      <c r="NMH23" s="209"/>
      <c r="NMI23" s="209"/>
      <c r="NMJ23" s="209"/>
      <c r="NMK23" s="209"/>
      <c r="NML23" s="209"/>
      <c r="NMM23" s="209"/>
      <c r="NMN23" s="209"/>
      <c r="NMO23" s="209"/>
      <c r="NMP23" s="209"/>
      <c r="NMQ23" s="209"/>
      <c r="NMR23" s="209"/>
      <c r="NMS23" s="209"/>
      <c r="NMT23" s="209"/>
      <c r="NMU23" s="209"/>
      <c r="NMV23" s="209"/>
      <c r="NMW23" s="209"/>
      <c r="NMX23" s="209"/>
      <c r="NMY23" s="209"/>
      <c r="NMZ23" s="209"/>
      <c r="NNA23" s="209"/>
      <c r="NNB23" s="209"/>
      <c r="NNC23" s="209"/>
      <c r="NND23" s="209"/>
      <c r="NNE23" s="209"/>
      <c r="NNF23" s="209"/>
      <c r="NNG23" s="209"/>
      <c r="NNH23" s="209"/>
      <c r="NNI23" s="209"/>
      <c r="NNJ23" s="209"/>
      <c r="NNK23" s="209"/>
      <c r="NNL23" s="209"/>
      <c r="NNM23" s="209"/>
      <c r="NNN23" s="209"/>
      <c r="NNO23" s="209"/>
      <c r="NNP23" s="209"/>
      <c r="NNQ23" s="209"/>
      <c r="NNR23" s="209"/>
      <c r="NNS23" s="209"/>
      <c r="NNT23" s="209"/>
      <c r="NNU23" s="209"/>
      <c r="NNV23" s="209"/>
      <c r="NNW23" s="209"/>
      <c r="NNX23" s="209"/>
      <c r="NNY23" s="209"/>
      <c r="NNZ23" s="209"/>
      <c r="NOA23" s="209"/>
      <c r="NOB23" s="209"/>
      <c r="NOC23" s="209"/>
      <c r="NOD23" s="209"/>
      <c r="NOE23" s="209"/>
      <c r="NOF23" s="209"/>
      <c r="NOG23" s="209"/>
      <c r="NOH23" s="209"/>
      <c r="NOI23" s="209"/>
      <c r="NOJ23" s="209"/>
      <c r="NOK23" s="209"/>
      <c r="NOL23" s="209"/>
      <c r="NOM23" s="209"/>
      <c r="NON23" s="209"/>
      <c r="NOO23" s="209"/>
      <c r="NOP23" s="209"/>
      <c r="NOQ23" s="209"/>
      <c r="NOR23" s="209"/>
      <c r="NOS23" s="209"/>
      <c r="NOT23" s="209"/>
      <c r="NOU23" s="209"/>
      <c r="NOV23" s="209"/>
      <c r="NOW23" s="209"/>
      <c r="NOX23" s="209"/>
      <c r="NOY23" s="209"/>
      <c r="NOZ23" s="209"/>
      <c r="NPA23" s="209"/>
      <c r="NPB23" s="209"/>
      <c r="NPC23" s="209"/>
      <c r="NPD23" s="209"/>
      <c r="NPE23" s="209"/>
      <c r="NPF23" s="209"/>
      <c r="NPG23" s="209"/>
      <c r="NPH23" s="209"/>
      <c r="NPI23" s="209"/>
      <c r="NPJ23" s="209"/>
      <c r="NPK23" s="209"/>
      <c r="NPL23" s="209"/>
      <c r="NPM23" s="209"/>
      <c r="NPN23" s="209"/>
      <c r="NPO23" s="209"/>
      <c r="NPP23" s="209"/>
      <c r="NPQ23" s="209"/>
      <c r="NPR23" s="209"/>
      <c r="NPS23" s="209"/>
      <c r="NPT23" s="209"/>
      <c r="NPU23" s="209"/>
      <c r="NPV23" s="209"/>
      <c r="NPW23" s="209"/>
      <c r="NPX23" s="209"/>
      <c r="NPY23" s="209"/>
      <c r="NPZ23" s="209"/>
      <c r="NQA23" s="209"/>
      <c r="NQB23" s="209"/>
      <c r="NQC23" s="209"/>
      <c r="NQD23" s="209"/>
      <c r="NQE23" s="209"/>
      <c r="NQF23" s="209"/>
      <c r="NQG23" s="209"/>
      <c r="NQH23" s="209"/>
      <c r="NQI23" s="209"/>
      <c r="NQJ23" s="209"/>
      <c r="NQK23" s="209"/>
      <c r="NQL23" s="209"/>
      <c r="NQM23" s="209"/>
      <c r="NQN23" s="209"/>
      <c r="NQO23" s="209"/>
      <c r="NQP23" s="209"/>
      <c r="NQQ23" s="209"/>
      <c r="NQR23" s="209"/>
      <c r="NQS23" s="209"/>
      <c r="NQT23" s="209"/>
      <c r="NQU23" s="209"/>
      <c r="NQV23" s="209"/>
      <c r="NQW23" s="209"/>
      <c r="NQX23" s="209"/>
      <c r="NQY23" s="209"/>
      <c r="NQZ23" s="209"/>
      <c r="NRA23" s="209"/>
      <c r="NRB23" s="209"/>
      <c r="NRC23" s="209"/>
      <c r="NRD23" s="209"/>
      <c r="NRE23" s="209"/>
      <c r="NRF23" s="209"/>
      <c r="NRG23" s="209"/>
      <c r="NRH23" s="209"/>
      <c r="NRI23" s="209"/>
      <c r="NRJ23" s="209"/>
      <c r="NRK23" s="209"/>
      <c r="NRL23" s="209"/>
      <c r="NRM23" s="209"/>
      <c r="NRN23" s="209"/>
      <c r="NRO23" s="209"/>
      <c r="NRP23" s="209"/>
      <c r="NRQ23" s="209"/>
      <c r="NRR23" s="209"/>
      <c r="NRS23" s="209"/>
      <c r="NRT23" s="209"/>
      <c r="NRU23" s="209"/>
      <c r="NRV23" s="209"/>
      <c r="NRW23" s="209"/>
      <c r="NRX23" s="209"/>
      <c r="NRY23" s="209"/>
      <c r="NRZ23" s="209"/>
      <c r="NSA23" s="209"/>
      <c r="NSB23" s="209"/>
      <c r="NSC23" s="209"/>
      <c r="NSD23" s="209"/>
      <c r="NSE23" s="209"/>
      <c r="NSF23" s="209"/>
      <c r="NSG23" s="209"/>
      <c r="NSH23" s="209"/>
      <c r="NSI23" s="209"/>
      <c r="NSJ23" s="209"/>
      <c r="NSK23" s="209"/>
      <c r="NSL23" s="209"/>
      <c r="NSM23" s="209"/>
      <c r="NSN23" s="209"/>
      <c r="NSO23" s="209"/>
      <c r="NSP23" s="209"/>
      <c r="NSQ23" s="209"/>
      <c r="NSR23" s="209"/>
      <c r="NSS23" s="209"/>
      <c r="NST23" s="209"/>
      <c r="NSU23" s="209"/>
      <c r="NSV23" s="209"/>
      <c r="NSW23" s="209"/>
      <c r="NSX23" s="209"/>
      <c r="NSY23" s="209"/>
      <c r="NSZ23" s="209"/>
      <c r="NTA23" s="209"/>
      <c r="NTB23" s="209"/>
      <c r="NTC23" s="209"/>
      <c r="NTD23" s="209"/>
      <c r="NTE23" s="209"/>
      <c r="NTF23" s="209"/>
      <c r="NTG23" s="209"/>
      <c r="NTH23" s="209"/>
      <c r="NTI23" s="209"/>
      <c r="NTJ23" s="209"/>
      <c r="NTK23" s="209"/>
      <c r="NTL23" s="209"/>
      <c r="NTM23" s="209"/>
      <c r="NTN23" s="209"/>
      <c r="NTO23" s="209"/>
      <c r="NTP23" s="209"/>
      <c r="NTQ23" s="209"/>
      <c r="NTR23" s="209"/>
      <c r="NTS23" s="209"/>
      <c r="NTT23" s="209"/>
      <c r="NTU23" s="209"/>
      <c r="NTV23" s="209"/>
      <c r="NTW23" s="209"/>
      <c r="NTX23" s="209"/>
      <c r="NTY23" s="209"/>
      <c r="NTZ23" s="209"/>
      <c r="NUA23" s="209"/>
      <c r="NUB23" s="209"/>
      <c r="NUC23" s="209"/>
      <c r="NUD23" s="209"/>
      <c r="NUE23" s="209"/>
      <c r="NUF23" s="209"/>
      <c r="NUG23" s="209"/>
      <c r="NUH23" s="209"/>
      <c r="NUI23" s="209"/>
      <c r="NUJ23" s="209"/>
      <c r="NUK23" s="209"/>
      <c r="NUL23" s="209"/>
      <c r="NUM23" s="209"/>
      <c r="NUN23" s="209"/>
      <c r="NUO23" s="209"/>
      <c r="NUP23" s="209"/>
      <c r="NUQ23" s="209"/>
      <c r="NUR23" s="209"/>
      <c r="NUS23" s="209"/>
      <c r="NUT23" s="209"/>
      <c r="NUU23" s="209"/>
      <c r="NUV23" s="209"/>
      <c r="NUW23" s="209"/>
      <c r="NUX23" s="209"/>
      <c r="NUY23" s="209"/>
      <c r="NUZ23" s="209"/>
      <c r="NVA23" s="209"/>
      <c r="NVB23" s="209"/>
      <c r="NVC23" s="209"/>
      <c r="NVD23" s="209"/>
      <c r="NVE23" s="209"/>
      <c r="NVF23" s="209"/>
      <c r="NVG23" s="209"/>
      <c r="NVH23" s="209"/>
      <c r="NVI23" s="209"/>
      <c r="NVJ23" s="209"/>
      <c r="NVK23" s="209"/>
      <c r="NVL23" s="209"/>
      <c r="NVM23" s="209"/>
      <c r="NVN23" s="209"/>
      <c r="NVO23" s="209"/>
      <c r="NVP23" s="209"/>
      <c r="NVQ23" s="209"/>
      <c r="NVR23" s="209"/>
      <c r="NVS23" s="209"/>
      <c r="NVT23" s="209"/>
      <c r="NVU23" s="209"/>
      <c r="NVV23" s="209"/>
      <c r="NVW23" s="209"/>
      <c r="NVX23" s="209"/>
      <c r="NVY23" s="209"/>
      <c r="NVZ23" s="209"/>
      <c r="NWA23" s="209"/>
      <c r="NWB23" s="209"/>
      <c r="NWC23" s="209"/>
      <c r="NWD23" s="209"/>
      <c r="NWE23" s="209"/>
      <c r="NWF23" s="209"/>
      <c r="NWG23" s="209"/>
      <c r="NWH23" s="209"/>
      <c r="NWI23" s="209"/>
      <c r="NWJ23" s="209"/>
      <c r="NWK23" s="209"/>
      <c r="NWL23" s="209"/>
      <c r="NWM23" s="209"/>
      <c r="NWN23" s="209"/>
      <c r="NWO23" s="209"/>
      <c r="NWP23" s="209"/>
      <c r="NWQ23" s="209"/>
      <c r="NWR23" s="209"/>
      <c r="NWS23" s="209"/>
      <c r="NWT23" s="209"/>
      <c r="NWU23" s="209"/>
      <c r="NWV23" s="209"/>
      <c r="NWW23" s="209"/>
      <c r="NWX23" s="209"/>
      <c r="NWY23" s="209"/>
      <c r="NWZ23" s="209"/>
      <c r="NXA23" s="209"/>
      <c r="NXB23" s="209"/>
      <c r="NXC23" s="209"/>
      <c r="NXD23" s="209"/>
      <c r="NXE23" s="209"/>
      <c r="NXF23" s="209"/>
      <c r="NXG23" s="209"/>
      <c r="NXH23" s="209"/>
      <c r="NXI23" s="209"/>
      <c r="NXJ23" s="209"/>
      <c r="NXK23" s="209"/>
      <c r="NXL23" s="209"/>
      <c r="NXM23" s="209"/>
      <c r="NXN23" s="209"/>
      <c r="NXO23" s="209"/>
      <c r="NXP23" s="209"/>
      <c r="NXQ23" s="209"/>
      <c r="NXR23" s="209"/>
      <c r="NXS23" s="209"/>
      <c r="NXT23" s="209"/>
      <c r="NXU23" s="209"/>
      <c r="NXV23" s="209"/>
      <c r="NXW23" s="209"/>
      <c r="NXX23" s="209"/>
      <c r="NXY23" s="209"/>
      <c r="NXZ23" s="209"/>
      <c r="NYA23" s="209"/>
      <c r="NYB23" s="209"/>
      <c r="NYC23" s="209"/>
      <c r="NYD23" s="209"/>
      <c r="NYE23" s="209"/>
      <c r="NYF23" s="209"/>
      <c r="NYG23" s="209"/>
      <c r="NYH23" s="209"/>
      <c r="NYI23" s="209"/>
      <c r="NYJ23" s="209"/>
      <c r="NYK23" s="209"/>
      <c r="NYL23" s="209"/>
      <c r="NYM23" s="209"/>
      <c r="NYN23" s="209"/>
      <c r="NYO23" s="209"/>
      <c r="NYP23" s="209"/>
      <c r="NYQ23" s="209"/>
      <c r="NYR23" s="209"/>
      <c r="NYS23" s="209"/>
      <c r="NYT23" s="209"/>
      <c r="NYU23" s="209"/>
      <c r="NYV23" s="209"/>
      <c r="NYW23" s="209"/>
      <c r="NYX23" s="209"/>
      <c r="NYY23" s="209"/>
      <c r="NYZ23" s="209"/>
      <c r="NZA23" s="209"/>
      <c r="NZB23" s="209"/>
      <c r="NZC23" s="209"/>
      <c r="NZD23" s="209"/>
      <c r="NZE23" s="209"/>
      <c r="NZF23" s="209"/>
      <c r="NZG23" s="209"/>
      <c r="NZH23" s="209"/>
      <c r="NZI23" s="209"/>
      <c r="NZJ23" s="209"/>
      <c r="NZK23" s="209"/>
      <c r="NZL23" s="209"/>
      <c r="NZM23" s="209"/>
      <c r="NZN23" s="209"/>
      <c r="NZO23" s="209"/>
      <c r="NZP23" s="209"/>
      <c r="NZQ23" s="209"/>
      <c r="NZR23" s="209"/>
      <c r="NZS23" s="209"/>
      <c r="NZT23" s="209"/>
      <c r="NZU23" s="209"/>
      <c r="NZV23" s="209"/>
      <c r="NZW23" s="209"/>
      <c r="NZX23" s="209"/>
      <c r="NZY23" s="209"/>
      <c r="NZZ23" s="209"/>
      <c r="OAA23" s="209"/>
      <c r="OAB23" s="209"/>
      <c r="OAC23" s="209"/>
      <c r="OAD23" s="209"/>
      <c r="OAE23" s="209"/>
      <c r="OAF23" s="209"/>
      <c r="OAG23" s="209"/>
      <c r="OAH23" s="209"/>
      <c r="OAI23" s="209"/>
      <c r="OAJ23" s="209"/>
      <c r="OAK23" s="209"/>
      <c r="OAL23" s="209"/>
      <c r="OAM23" s="209"/>
      <c r="OAN23" s="209"/>
      <c r="OAO23" s="209"/>
      <c r="OAP23" s="209"/>
      <c r="OAQ23" s="209"/>
      <c r="OAR23" s="209"/>
      <c r="OAS23" s="209"/>
      <c r="OAT23" s="209"/>
      <c r="OAU23" s="209"/>
      <c r="OAV23" s="209"/>
      <c r="OAW23" s="209"/>
      <c r="OAX23" s="209"/>
      <c r="OAY23" s="209"/>
      <c r="OAZ23" s="209"/>
      <c r="OBA23" s="209"/>
      <c r="OBB23" s="209"/>
      <c r="OBC23" s="209"/>
      <c r="OBD23" s="209"/>
      <c r="OBE23" s="209"/>
      <c r="OBF23" s="209"/>
      <c r="OBG23" s="209"/>
      <c r="OBH23" s="209"/>
      <c r="OBI23" s="209"/>
      <c r="OBJ23" s="209"/>
      <c r="OBK23" s="209"/>
      <c r="OBL23" s="209"/>
      <c r="OBM23" s="209"/>
      <c r="OBN23" s="209"/>
      <c r="OBO23" s="209"/>
      <c r="OBP23" s="209"/>
      <c r="OBQ23" s="209"/>
      <c r="OBR23" s="209"/>
      <c r="OBS23" s="209"/>
      <c r="OBT23" s="209"/>
      <c r="OBU23" s="209"/>
      <c r="OBV23" s="209"/>
      <c r="OBW23" s="209"/>
      <c r="OBX23" s="209"/>
      <c r="OBY23" s="209"/>
      <c r="OBZ23" s="209"/>
      <c r="OCA23" s="209"/>
      <c r="OCB23" s="209"/>
      <c r="OCC23" s="209"/>
      <c r="OCD23" s="209"/>
      <c r="OCE23" s="209"/>
      <c r="OCF23" s="209"/>
      <c r="OCG23" s="209"/>
      <c r="OCH23" s="209"/>
      <c r="OCI23" s="209"/>
      <c r="OCJ23" s="209"/>
      <c r="OCK23" s="209"/>
      <c r="OCL23" s="209"/>
      <c r="OCM23" s="209"/>
      <c r="OCN23" s="209"/>
      <c r="OCO23" s="209"/>
      <c r="OCP23" s="209"/>
      <c r="OCQ23" s="209"/>
      <c r="OCR23" s="209"/>
      <c r="OCS23" s="209"/>
      <c r="OCT23" s="209"/>
      <c r="OCU23" s="209"/>
      <c r="OCV23" s="209"/>
      <c r="OCW23" s="209"/>
      <c r="OCX23" s="209"/>
      <c r="OCY23" s="209"/>
      <c r="OCZ23" s="209"/>
      <c r="ODA23" s="209"/>
      <c r="ODB23" s="209"/>
      <c r="ODC23" s="209"/>
      <c r="ODD23" s="209"/>
      <c r="ODE23" s="209"/>
      <c r="ODF23" s="209"/>
      <c r="ODG23" s="209"/>
      <c r="ODH23" s="209"/>
      <c r="ODI23" s="209"/>
      <c r="ODJ23" s="209"/>
      <c r="ODK23" s="209"/>
      <c r="ODL23" s="209"/>
      <c r="ODM23" s="209"/>
      <c r="ODN23" s="209"/>
      <c r="ODO23" s="209"/>
      <c r="ODP23" s="209"/>
      <c r="ODQ23" s="209"/>
      <c r="ODR23" s="209"/>
      <c r="ODS23" s="209"/>
      <c r="ODT23" s="209"/>
      <c r="ODU23" s="209"/>
      <c r="ODV23" s="209"/>
      <c r="ODW23" s="209"/>
      <c r="ODX23" s="209"/>
      <c r="ODY23" s="209"/>
      <c r="ODZ23" s="209"/>
      <c r="OEA23" s="209"/>
      <c r="OEB23" s="209"/>
      <c r="OEC23" s="209"/>
      <c r="OED23" s="209"/>
      <c r="OEE23" s="209"/>
      <c r="OEF23" s="209"/>
      <c r="OEG23" s="209"/>
      <c r="OEH23" s="209"/>
      <c r="OEI23" s="209"/>
      <c r="OEJ23" s="209"/>
      <c r="OEK23" s="209"/>
      <c r="OEL23" s="209"/>
      <c r="OEM23" s="209"/>
      <c r="OEN23" s="209"/>
      <c r="OEO23" s="209"/>
      <c r="OEP23" s="209"/>
      <c r="OEQ23" s="209"/>
      <c r="OER23" s="209"/>
      <c r="OES23" s="209"/>
      <c r="OET23" s="209"/>
      <c r="OEU23" s="209"/>
      <c r="OEV23" s="209"/>
      <c r="OEW23" s="209"/>
      <c r="OEX23" s="209"/>
      <c r="OEY23" s="209"/>
      <c r="OEZ23" s="209"/>
      <c r="OFA23" s="209"/>
      <c r="OFB23" s="209"/>
      <c r="OFC23" s="209"/>
      <c r="OFD23" s="209"/>
      <c r="OFE23" s="209"/>
      <c r="OFF23" s="209"/>
      <c r="OFG23" s="209"/>
      <c r="OFH23" s="209"/>
      <c r="OFI23" s="209"/>
      <c r="OFJ23" s="209"/>
      <c r="OFK23" s="209"/>
      <c r="OFL23" s="209"/>
      <c r="OFM23" s="209"/>
      <c r="OFN23" s="209"/>
      <c r="OFO23" s="209"/>
      <c r="OFP23" s="209"/>
      <c r="OFQ23" s="209"/>
      <c r="OFR23" s="209"/>
      <c r="OFS23" s="209"/>
      <c r="OFT23" s="209"/>
      <c r="OFU23" s="209"/>
      <c r="OFV23" s="209"/>
      <c r="OFW23" s="209"/>
      <c r="OFX23" s="209"/>
      <c r="OFY23" s="209"/>
      <c r="OFZ23" s="209"/>
      <c r="OGA23" s="209"/>
      <c r="OGB23" s="209"/>
      <c r="OGC23" s="209"/>
      <c r="OGD23" s="209"/>
      <c r="OGE23" s="209"/>
      <c r="OGF23" s="209"/>
      <c r="OGG23" s="209"/>
      <c r="OGH23" s="209"/>
      <c r="OGI23" s="209"/>
      <c r="OGJ23" s="209"/>
      <c r="OGK23" s="209"/>
      <c r="OGL23" s="209"/>
      <c r="OGM23" s="209"/>
      <c r="OGN23" s="209"/>
      <c r="OGO23" s="209"/>
      <c r="OGP23" s="209"/>
      <c r="OGQ23" s="209"/>
      <c r="OGR23" s="209"/>
      <c r="OGS23" s="209"/>
      <c r="OGT23" s="209"/>
      <c r="OGU23" s="209"/>
      <c r="OGV23" s="209"/>
      <c r="OGW23" s="209"/>
      <c r="OGX23" s="209"/>
      <c r="OGY23" s="209"/>
      <c r="OGZ23" s="209"/>
      <c r="OHA23" s="209"/>
      <c r="OHB23" s="209"/>
      <c r="OHC23" s="209"/>
      <c r="OHD23" s="209"/>
      <c r="OHE23" s="209"/>
      <c r="OHF23" s="209"/>
      <c r="OHG23" s="209"/>
      <c r="OHH23" s="209"/>
      <c r="OHI23" s="209"/>
      <c r="OHJ23" s="209"/>
      <c r="OHK23" s="209"/>
      <c r="OHL23" s="209"/>
      <c r="OHM23" s="209"/>
      <c r="OHN23" s="209"/>
      <c r="OHO23" s="209"/>
      <c r="OHP23" s="209"/>
      <c r="OHQ23" s="209"/>
      <c r="OHR23" s="209"/>
      <c r="OHS23" s="209"/>
      <c r="OHT23" s="209"/>
      <c r="OHU23" s="209"/>
      <c r="OHV23" s="209"/>
      <c r="OHW23" s="209"/>
      <c r="OHX23" s="209"/>
      <c r="OHY23" s="209"/>
      <c r="OHZ23" s="209"/>
      <c r="OIA23" s="209"/>
      <c r="OIB23" s="209"/>
      <c r="OIC23" s="209"/>
      <c r="OID23" s="209"/>
      <c r="OIE23" s="209"/>
      <c r="OIF23" s="209"/>
      <c r="OIG23" s="209"/>
      <c r="OIH23" s="209"/>
      <c r="OII23" s="209"/>
      <c r="OIJ23" s="209"/>
      <c r="OIK23" s="209"/>
      <c r="OIL23" s="209"/>
      <c r="OIM23" s="209"/>
      <c r="OIN23" s="209"/>
      <c r="OIO23" s="209"/>
      <c r="OIP23" s="209"/>
      <c r="OIQ23" s="209"/>
      <c r="OIR23" s="209"/>
      <c r="OIS23" s="209"/>
      <c r="OIT23" s="209"/>
      <c r="OIU23" s="209"/>
      <c r="OIV23" s="209"/>
      <c r="OIW23" s="209"/>
      <c r="OIX23" s="209"/>
      <c r="OIY23" s="209"/>
      <c r="OIZ23" s="209"/>
      <c r="OJA23" s="209"/>
      <c r="OJB23" s="209"/>
      <c r="OJC23" s="209"/>
      <c r="OJD23" s="209"/>
      <c r="OJE23" s="209"/>
      <c r="OJF23" s="209"/>
      <c r="OJG23" s="209"/>
      <c r="OJH23" s="209"/>
      <c r="OJI23" s="209"/>
      <c r="OJJ23" s="209"/>
      <c r="OJK23" s="209"/>
      <c r="OJL23" s="209"/>
      <c r="OJM23" s="209"/>
      <c r="OJN23" s="209"/>
      <c r="OJO23" s="209"/>
      <c r="OJP23" s="209"/>
      <c r="OJQ23" s="209"/>
      <c r="OJR23" s="209"/>
      <c r="OJS23" s="209"/>
      <c r="OJT23" s="209"/>
      <c r="OJU23" s="209"/>
      <c r="OJV23" s="209"/>
      <c r="OJW23" s="209"/>
      <c r="OJX23" s="209"/>
      <c r="OJY23" s="209"/>
      <c r="OJZ23" s="209"/>
      <c r="OKA23" s="209"/>
      <c r="OKB23" s="209"/>
      <c r="OKC23" s="209"/>
      <c r="OKD23" s="209"/>
      <c r="OKE23" s="209"/>
      <c r="OKF23" s="209"/>
      <c r="OKG23" s="209"/>
      <c r="OKH23" s="209"/>
      <c r="OKI23" s="209"/>
      <c r="OKJ23" s="209"/>
      <c r="OKK23" s="209"/>
      <c r="OKL23" s="209"/>
      <c r="OKM23" s="209"/>
      <c r="OKN23" s="209"/>
      <c r="OKO23" s="209"/>
      <c r="OKP23" s="209"/>
      <c r="OKQ23" s="209"/>
      <c r="OKR23" s="209"/>
      <c r="OKS23" s="209"/>
      <c r="OKT23" s="209"/>
      <c r="OKU23" s="209"/>
      <c r="OKV23" s="209"/>
      <c r="OKW23" s="209"/>
      <c r="OKX23" s="209"/>
      <c r="OKY23" s="209"/>
      <c r="OKZ23" s="209"/>
      <c r="OLA23" s="209"/>
      <c r="OLB23" s="209"/>
      <c r="OLC23" s="209"/>
      <c r="OLD23" s="209"/>
      <c r="OLE23" s="209"/>
      <c r="OLF23" s="209"/>
      <c r="OLG23" s="209"/>
      <c r="OLH23" s="209"/>
      <c r="OLI23" s="209"/>
      <c r="OLJ23" s="209"/>
      <c r="OLK23" s="209"/>
      <c r="OLL23" s="209"/>
      <c r="OLM23" s="209"/>
      <c r="OLN23" s="209"/>
      <c r="OLO23" s="209"/>
      <c r="OLP23" s="209"/>
      <c r="OLQ23" s="209"/>
      <c r="OLR23" s="209"/>
      <c r="OLS23" s="209"/>
      <c r="OLT23" s="209"/>
      <c r="OLU23" s="209"/>
      <c r="OLV23" s="209"/>
      <c r="OLW23" s="209"/>
      <c r="OLX23" s="209"/>
      <c r="OLY23" s="209"/>
      <c r="OLZ23" s="209"/>
      <c r="OMA23" s="209"/>
      <c r="OMB23" s="209"/>
      <c r="OMC23" s="209"/>
      <c r="OMD23" s="209"/>
      <c r="OME23" s="209"/>
      <c r="OMF23" s="209"/>
      <c r="OMG23" s="209"/>
      <c r="OMH23" s="209"/>
      <c r="OMI23" s="209"/>
      <c r="OMJ23" s="209"/>
      <c r="OMK23" s="209"/>
      <c r="OML23" s="209"/>
      <c r="OMM23" s="209"/>
      <c r="OMN23" s="209"/>
      <c r="OMO23" s="209"/>
      <c r="OMP23" s="209"/>
      <c r="OMQ23" s="209"/>
      <c r="OMR23" s="209"/>
      <c r="OMS23" s="209"/>
      <c r="OMT23" s="209"/>
      <c r="OMU23" s="209"/>
      <c r="OMV23" s="209"/>
      <c r="OMW23" s="209"/>
      <c r="OMX23" s="209"/>
      <c r="OMY23" s="209"/>
      <c r="OMZ23" s="209"/>
      <c r="ONA23" s="209"/>
      <c r="ONB23" s="209"/>
      <c r="ONC23" s="209"/>
      <c r="OND23" s="209"/>
      <c r="ONE23" s="209"/>
      <c r="ONF23" s="209"/>
      <c r="ONG23" s="209"/>
      <c r="ONH23" s="209"/>
      <c r="ONI23" s="209"/>
      <c r="ONJ23" s="209"/>
      <c r="ONK23" s="209"/>
      <c r="ONL23" s="209"/>
      <c r="ONM23" s="209"/>
      <c r="ONN23" s="209"/>
      <c r="ONO23" s="209"/>
      <c r="ONP23" s="209"/>
      <c r="ONQ23" s="209"/>
      <c r="ONR23" s="209"/>
      <c r="ONS23" s="209"/>
      <c r="ONT23" s="209"/>
      <c r="ONU23" s="209"/>
      <c r="ONV23" s="209"/>
      <c r="ONW23" s="209"/>
      <c r="ONX23" s="209"/>
      <c r="ONY23" s="209"/>
      <c r="ONZ23" s="209"/>
      <c r="OOA23" s="209"/>
      <c r="OOB23" s="209"/>
      <c r="OOC23" s="209"/>
      <c r="OOD23" s="209"/>
      <c r="OOE23" s="209"/>
      <c r="OOF23" s="209"/>
      <c r="OOG23" s="209"/>
      <c r="OOH23" s="209"/>
      <c r="OOI23" s="209"/>
      <c r="OOJ23" s="209"/>
      <c r="OOK23" s="209"/>
      <c r="OOL23" s="209"/>
      <c r="OOM23" s="209"/>
      <c r="OON23" s="209"/>
      <c r="OOO23" s="209"/>
      <c r="OOP23" s="209"/>
      <c r="OOQ23" s="209"/>
      <c r="OOR23" s="209"/>
      <c r="OOS23" s="209"/>
      <c r="OOT23" s="209"/>
      <c r="OOU23" s="209"/>
      <c r="OOV23" s="209"/>
      <c r="OOW23" s="209"/>
      <c r="OOX23" s="209"/>
      <c r="OOY23" s="209"/>
      <c r="OOZ23" s="209"/>
      <c r="OPA23" s="209"/>
      <c r="OPB23" s="209"/>
      <c r="OPC23" s="209"/>
      <c r="OPD23" s="209"/>
      <c r="OPE23" s="209"/>
      <c r="OPF23" s="209"/>
      <c r="OPG23" s="209"/>
      <c r="OPH23" s="209"/>
      <c r="OPI23" s="209"/>
      <c r="OPJ23" s="209"/>
      <c r="OPK23" s="209"/>
      <c r="OPL23" s="209"/>
      <c r="OPM23" s="209"/>
      <c r="OPN23" s="209"/>
      <c r="OPO23" s="209"/>
      <c r="OPP23" s="209"/>
      <c r="OPQ23" s="209"/>
      <c r="OPR23" s="209"/>
      <c r="OPS23" s="209"/>
      <c r="OPT23" s="209"/>
      <c r="OPU23" s="209"/>
      <c r="OPV23" s="209"/>
      <c r="OPW23" s="209"/>
      <c r="OPX23" s="209"/>
      <c r="OPY23" s="209"/>
      <c r="OPZ23" s="209"/>
      <c r="OQA23" s="209"/>
      <c r="OQB23" s="209"/>
      <c r="OQC23" s="209"/>
      <c r="OQD23" s="209"/>
      <c r="OQE23" s="209"/>
      <c r="OQF23" s="209"/>
      <c r="OQG23" s="209"/>
      <c r="OQH23" s="209"/>
      <c r="OQI23" s="209"/>
      <c r="OQJ23" s="209"/>
      <c r="OQK23" s="209"/>
      <c r="OQL23" s="209"/>
      <c r="OQM23" s="209"/>
      <c r="OQN23" s="209"/>
      <c r="OQO23" s="209"/>
      <c r="OQP23" s="209"/>
      <c r="OQQ23" s="209"/>
      <c r="OQR23" s="209"/>
      <c r="OQS23" s="209"/>
      <c r="OQT23" s="209"/>
      <c r="OQU23" s="209"/>
      <c r="OQV23" s="209"/>
      <c r="OQW23" s="209"/>
      <c r="OQX23" s="209"/>
      <c r="OQY23" s="209"/>
      <c r="OQZ23" s="209"/>
      <c r="ORA23" s="209"/>
      <c r="ORB23" s="209"/>
      <c r="ORC23" s="209"/>
      <c r="ORD23" s="209"/>
      <c r="ORE23" s="209"/>
      <c r="ORF23" s="209"/>
      <c r="ORG23" s="209"/>
      <c r="ORH23" s="209"/>
      <c r="ORI23" s="209"/>
      <c r="ORJ23" s="209"/>
      <c r="ORK23" s="209"/>
      <c r="ORL23" s="209"/>
      <c r="ORM23" s="209"/>
      <c r="ORN23" s="209"/>
      <c r="ORO23" s="209"/>
      <c r="ORP23" s="209"/>
      <c r="ORQ23" s="209"/>
      <c r="ORR23" s="209"/>
      <c r="ORS23" s="209"/>
      <c r="ORT23" s="209"/>
      <c r="ORU23" s="209"/>
      <c r="ORV23" s="209"/>
      <c r="ORW23" s="209"/>
      <c r="ORX23" s="209"/>
      <c r="ORY23" s="209"/>
      <c r="ORZ23" s="209"/>
      <c r="OSA23" s="209"/>
      <c r="OSB23" s="209"/>
      <c r="OSC23" s="209"/>
      <c r="OSD23" s="209"/>
      <c r="OSE23" s="209"/>
      <c r="OSF23" s="209"/>
      <c r="OSG23" s="209"/>
      <c r="OSH23" s="209"/>
      <c r="OSI23" s="209"/>
      <c r="OSJ23" s="209"/>
      <c r="OSK23" s="209"/>
      <c r="OSL23" s="209"/>
      <c r="OSM23" s="209"/>
      <c r="OSN23" s="209"/>
      <c r="OSO23" s="209"/>
      <c r="OSP23" s="209"/>
      <c r="OSQ23" s="209"/>
      <c r="OSR23" s="209"/>
      <c r="OSS23" s="209"/>
      <c r="OST23" s="209"/>
      <c r="OSU23" s="209"/>
      <c r="OSV23" s="209"/>
      <c r="OSW23" s="209"/>
      <c r="OSX23" s="209"/>
      <c r="OSY23" s="209"/>
      <c r="OSZ23" s="209"/>
      <c r="OTA23" s="209"/>
      <c r="OTB23" s="209"/>
      <c r="OTC23" s="209"/>
      <c r="OTD23" s="209"/>
      <c r="OTE23" s="209"/>
      <c r="OTF23" s="209"/>
      <c r="OTG23" s="209"/>
      <c r="OTH23" s="209"/>
      <c r="OTI23" s="209"/>
      <c r="OTJ23" s="209"/>
      <c r="OTK23" s="209"/>
      <c r="OTL23" s="209"/>
      <c r="OTM23" s="209"/>
      <c r="OTN23" s="209"/>
      <c r="OTO23" s="209"/>
      <c r="OTP23" s="209"/>
      <c r="OTQ23" s="209"/>
      <c r="OTR23" s="209"/>
      <c r="OTS23" s="209"/>
      <c r="OTT23" s="209"/>
      <c r="OTU23" s="209"/>
      <c r="OTV23" s="209"/>
      <c r="OTW23" s="209"/>
      <c r="OTX23" s="209"/>
      <c r="OTY23" s="209"/>
      <c r="OTZ23" s="209"/>
      <c r="OUA23" s="209"/>
      <c r="OUB23" s="209"/>
      <c r="OUC23" s="209"/>
      <c r="OUD23" s="209"/>
      <c r="OUE23" s="209"/>
      <c r="OUF23" s="209"/>
      <c r="OUG23" s="209"/>
      <c r="OUH23" s="209"/>
      <c r="OUI23" s="209"/>
      <c r="OUJ23" s="209"/>
      <c r="OUK23" s="209"/>
      <c r="OUL23" s="209"/>
      <c r="OUM23" s="209"/>
      <c r="OUN23" s="209"/>
      <c r="OUO23" s="209"/>
      <c r="OUP23" s="209"/>
      <c r="OUQ23" s="209"/>
      <c r="OUR23" s="209"/>
      <c r="OUS23" s="209"/>
      <c r="OUT23" s="209"/>
      <c r="OUU23" s="209"/>
      <c r="OUV23" s="209"/>
      <c r="OUW23" s="209"/>
      <c r="OUX23" s="209"/>
      <c r="OUY23" s="209"/>
      <c r="OUZ23" s="209"/>
      <c r="OVA23" s="209"/>
      <c r="OVB23" s="209"/>
      <c r="OVC23" s="209"/>
      <c r="OVD23" s="209"/>
      <c r="OVE23" s="209"/>
      <c r="OVF23" s="209"/>
      <c r="OVG23" s="209"/>
      <c r="OVH23" s="209"/>
      <c r="OVI23" s="209"/>
      <c r="OVJ23" s="209"/>
      <c r="OVK23" s="209"/>
      <c r="OVL23" s="209"/>
      <c r="OVM23" s="209"/>
      <c r="OVN23" s="209"/>
      <c r="OVO23" s="209"/>
      <c r="OVP23" s="209"/>
      <c r="OVQ23" s="209"/>
      <c r="OVR23" s="209"/>
      <c r="OVS23" s="209"/>
      <c r="OVT23" s="209"/>
      <c r="OVU23" s="209"/>
      <c r="OVV23" s="209"/>
      <c r="OVW23" s="209"/>
      <c r="OVX23" s="209"/>
      <c r="OVY23" s="209"/>
      <c r="OVZ23" s="209"/>
      <c r="OWA23" s="209"/>
      <c r="OWB23" s="209"/>
      <c r="OWC23" s="209"/>
      <c r="OWD23" s="209"/>
      <c r="OWE23" s="209"/>
      <c r="OWF23" s="209"/>
      <c r="OWG23" s="209"/>
      <c r="OWH23" s="209"/>
      <c r="OWI23" s="209"/>
      <c r="OWJ23" s="209"/>
      <c r="OWK23" s="209"/>
      <c r="OWL23" s="209"/>
      <c r="OWM23" s="209"/>
      <c r="OWN23" s="209"/>
      <c r="OWO23" s="209"/>
      <c r="OWP23" s="209"/>
      <c r="OWQ23" s="209"/>
      <c r="OWR23" s="209"/>
      <c r="OWS23" s="209"/>
      <c r="OWT23" s="209"/>
      <c r="OWU23" s="209"/>
      <c r="OWV23" s="209"/>
      <c r="OWW23" s="209"/>
      <c r="OWX23" s="209"/>
      <c r="OWY23" s="209"/>
      <c r="OWZ23" s="209"/>
      <c r="OXA23" s="209"/>
      <c r="OXB23" s="209"/>
      <c r="OXC23" s="209"/>
      <c r="OXD23" s="209"/>
      <c r="OXE23" s="209"/>
      <c r="OXF23" s="209"/>
      <c r="OXG23" s="209"/>
      <c r="OXH23" s="209"/>
      <c r="OXI23" s="209"/>
      <c r="OXJ23" s="209"/>
      <c r="OXK23" s="209"/>
      <c r="OXL23" s="209"/>
      <c r="OXM23" s="209"/>
      <c r="OXN23" s="209"/>
      <c r="OXO23" s="209"/>
      <c r="OXP23" s="209"/>
      <c r="OXQ23" s="209"/>
      <c r="OXR23" s="209"/>
      <c r="OXS23" s="209"/>
      <c r="OXT23" s="209"/>
      <c r="OXU23" s="209"/>
      <c r="OXV23" s="209"/>
      <c r="OXW23" s="209"/>
      <c r="OXX23" s="209"/>
      <c r="OXY23" s="209"/>
      <c r="OXZ23" s="209"/>
      <c r="OYA23" s="209"/>
      <c r="OYB23" s="209"/>
      <c r="OYC23" s="209"/>
      <c r="OYD23" s="209"/>
      <c r="OYE23" s="209"/>
      <c r="OYF23" s="209"/>
      <c r="OYG23" s="209"/>
      <c r="OYH23" s="209"/>
      <c r="OYI23" s="209"/>
      <c r="OYJ23" s="209"/>
      <c r="OYK23" s="209"/>
      <c r="OYL23" s="209"/>
      <c r="OYM23" s="209"/>
      <c r="OYN23" s="209"/>
      <c r="OYO23" s="209"/>
      <c r="OYP23" s="209"/>
      <c r="OYQ23" s="209"/>
      <c r="OYR23" s="209"/>
      <c r="OYS23" s="209"/>
      <c r="OYT23" s="209"/>
      <c r="OYU23" s="209"/>
      <c r="OYV23" s="209"/>
      <c r="OYW23" s="209"/>
      <c r="OYX23" s="209"/>
      <c r="OYY23" s="209"/>
      <c r="OYZ23" s="209"/>
      <c r="OZA23" s="209"/>
      <c r="OZB23" s="209"/>
      <c r="OZC23" s="209"/>
      <c r="OZD23" s="209"/>
      <c r="OZE23" s="209"/>
      <c r="OZF23" s="209"/>
      <c r="OZG23" s="209"/>
      <c r="OZH23" s="209"/>
      <c r="OZI23" s="209"/>
      <c r="OZJ23" s="209"/>
      <c r="OZK23" s="209"/>
      <c r="OZL23" s="209"/>
      <c r="OZM23" s="209"/>
      <c r="OZN23" s="209"/>
      <c r="OZO23" s="209"/>
      <c r="OZP23" s="209"/>
      <c r="OZQ23" s="209"/>
      <c r="OZR23" s="209"/>
      <c r="OZS23" s="209"/>
      <c r="OZT23" s="209"/>
      <c r="OZU23" s="209"/>
      <c r="OZV23" s="209"/>
      <c r="OZW23" s="209"/>
      <c r="OZX23" s="209"/>
      <c r="OZY23" s="209"/>
      <c r="OZZ23" s="209"/>
      <c r="PAA23" s="209"/>
      <c r="PAB23" s="209"/>
      <c r="PAC23" s="209"/>
      <c r="PAD23" s="209"/>
      <c r="PAE23" s="209"/>
      <c r="PAF23" s="209"/>
      <c r="PAG23" s="209"/>
      <c r="PAH23" s="209"/>
      <c r="PAI23" s="209"/>
      <c r="PAJ23" s="209"/>
      <c r="PAK23" s="209"/>
      <c r="PAL23" s="209"/>
      <c r="PAM23" s="209"/>
      <c r="PAN23" s="209"/>
      <c r="PAO23" s="209"/>
      <c r="PAP23" s="209"/>
      <c r="PAQ23" s="209"/>
      <c r="PAR23" s="209"/>
      <c r="PAS23" s="209"/>
      <c r="PAT23" s="209"/>
      <c r="PAU23" s="209"/>
      <c r="PAV23" s="209"/>
      <c r="PAW23" s="209"/>
      <c r="PAX23" s="209"/>
      <c r="PAY23" s="209"/>
      <c r="PAZ23" s="209"/>
      <c r="PBA23" s="209"/>
      <c r="PBB23" s="209"/>
      <c r="PBC23" s="209"/>
      <c r="PBD23" s="209"/>
      <c r="PBE23" s="209"/>
      <c r="PBF23" s="209"/>
      <c r="PBG23" s="209"/>
      <c r="PBH23" s="209"/>
      <c r="PBI23" s="209"/>
      <c r="PBJ23" s="209"/>
      <c r="PBK23" s="209"/>
      <c r="PBL23" s="209"/>
      <c r="PBM23" s="209"/>
      <c r="PBN23" s="209"/>
      <c r="PBO23" s="209"/>
      <c r="PBP23" s="209"/>
      <c r="PBQ23" s="209"/>
      <c r="PBR23" s="209"/>
      <c r="PBS23" s="209"/>
      <c r="PBT23" s="209"/>
      <c r="PBU23" s="209"/>
      <c r="PBV23" s="209"/>
      <c r="PBW23" s="209"/>
      <c r="PBX23" s="209"/>
      <c r="PBY23" s="209"/>
      <c r="PBZ23" s="209"/>
      <c r="PCA23" s="209"/>
      <c r="PCB23" s="209"/>
      <c r="PCC23" s="209"/>
      <c r="PCD23" s="209"/>
      <c r="PCE23" s="209"/>
      <c r="PCF23" s="209"/>
      <c r="PCG23" s="209"/>
      <c r="PCH23" s="209"/>
      <c r="PCI23" s="209"/>
      <c r="PCJ23" s="209"/>
      <c r="PCK23" s="209"/>
      <c r="PCL23" s="209"/>
      <c r="PCM23" s="209"/>
      <c r="PCN23" s="209"/>
      <c r="PCO23" s="209"/>
      <c r="PCP23" s="209"/>
      <c r="PCQ23" s="209"/>
      <c r="PCR23" s="209"/>
      <c r="PCS23" s="209"/>
      <c r="PCT23" s="209"/>
      <c r="PCU23" s="209"/>
      <c r="PCV23" s="209"/>
      <c r="PCW23" s="209"/>
      <c r="PCX23" s="209"/>
      <c r="PCY23" s="209"/>
      <c r="PCZ23" s="209"/>
      <c r="PDA23" s="209"/>
      <c r="PDB23" s="209"/>
      <c r="PDC23" s="209"/>
      <c r="PDD23" s="209"/>
      <c r="PDE23" s="209"/>
      <c r="PDF23" s="209"/>
      <c r="PDG23" s="209"/>
      <c r="PDH23" s="209"/>
      <c r="PDI23" s="209"/>
      <c r="PDJ23" s="209"/>
      <c r="PDK23" s="209"/>
      <c r="PDL23" s="209"/>
      <c r="PDM23" s="209"/>
      <c r="PDN23" s="209"/>
      <c r="PDO23" s="209"/>
      <c r="PDP23" s="209"/>
      <c r="PDQ23" s="209"/>
      <c r="PDR23" s="209"/>
      <c r="PDS23" s="209"/>
      <c r="PDT23" s="209"/>
      <c r="PDU23" s="209"/>
      <c r="PDV23" s="209"/>
      <c r="PDW23" s="209"/>
      <c r="PDX23" s="209"/>
      <c r="PDY23" s="209"/>
      <c r="PDZ23" s="209"/>
      <c r="PEA23" s="209"/>
      <c r="PEB23" s="209"/>
      <c r="PEC23" s="209"/>
      <c r="PED23" s="209"/>
      <c r="PEE23" s="209"/>
      <c r="PEF23" s="209"/>
      <c r="PEG23" s="209"/>
      <c r="PEH23" s="209"/>
      <c r="PEI23" s="209"/>
      <c r="PEJ23" s="209"/>
      <c r="PEK23" s="209"/>
      <c r="PEL23" s="209"/>
      <c r="PEM23" s="209"/>
      <c r="PEN23" s="209"/>
      <c r="PEO23" s="209"/>
      <c r="PEP23" s="209"/>
      <c r="PEQ23" s="209"/>
      <c r="PER23" s="209"/>
      <c r="PES23" s="209"/>
      <c r="PET23" s="209"/>
      <c r="PEU23" s="209"/>
      <c r="PEV23" s="209"/>
      <c r="PEW23" s="209"/>
      <c r="PEX23" s="209"/>
      <c r="PEY23" s="209"/>
      <c r="PEZ23" s="209"/>
      <c r="PFA23" s="209"/>
      <c r="PFB23" s="209"/>
      <c r="PFC23" s="209"/>
      <c r="PFD23" s="209"/>
      <c r="PFE23" s="209"/>
      <c r="PFF23" s="209"/>
      <c r="PFG23" s="209"/>
      <c r="PFH23" s="209"/>
      <c r="PFI23" s="209"/>
      <c r="PFJ23" s="209"/>
      <c r="PFK23" s="209"/>
      <c r="PFL23" s="209"/>
      <c r="PFM23" s="209"/>
      <c r="PFN23" s="209"/>
      <c r="PFO23" s="209"/>
      <c r="PFP23" s="209"/>
      <c r="PFQ23" s="209"/>
      <c r="PFR23" s="209"/>
      <c r="PFS23" s="209"/>
      <c r="PFT23" s="209"/>
      <c r="PFU23" s="209"/>
      <c r="PFV23" s="209"/>
      <c r="PFW23" s="209"/>
      <c r="PFX23" s="209"/>
      <c r="PFY23" s="209"/>
      <c r="PFZ23" s="209"/>
      <c r="PGA23" s="209"/>
      <c r="PGB23" s="209"/>
      <c r="PGC23" s="209"/>
      <c r="PGD23" s="209"/>
      <c r="PGE23" s="209"/>
      <c r="PGF23" s="209"/>
      <c r="PGG23" s="209"/>
      <c r="PGH23" s="209"/>
      <c r="PGI23" s="209"/>
      <c r="PGJ23" s="209"/>
      <c r="PGK23" s="209"/>
      <c r="PGL23" s="209"/>
      <c r="PGM23" s="209"/>
      <c r="PGN23" s="209"/>
      <c r="PGO23" s="209"/>
      <c r="PGP23" s="209"/>
      <c r="PGQ23" s="209"/>
      <c r="PGR23" s="209"/>
      <c r="PGS23" s="209"/>
      <c r="PGT23" s="209"/>
      <c r="PGU23" s="209"/>
      <c r="PGV23" s="209"/>
      <c r="PGW23" s="209"/>
      <c r="PGX23" s="209"/>
      <c r="PGY23" s="209"/>
      <c r="PGZ23" s="209"/>
      <c r="PHA23" s="209"/>
      <c r="PHB23" s="209"/>
      <c r="PHC23" s="209"/>
      <c r="PHD23" s="209"/>
      <c r="PHE23" s="209"/>
      <c r="PHF23" s="209"/>
      <c r="PHG23" s="209"/>
      <c r="PHH23" s="209"/>
      <c r="PHI23" s="209"/>
      <c r="PHJ23" s="209"/>
      <c r="PHK23" s="209"/>
      <c r="PHL23" s="209"/>
      <c r="PHM23" s="209"/>
      <c r="PHN23" s="209"/>
      <c r="PHO23" s="209"/>
      <c r="PHP23" s="209"/>
      <c r="PHQ23" s="209"/>
      <c r="PHR23" s="209"/>
      <c r="PHS23" s="209"/>
      <c r="PHT23" s="209"/>
      <c r="PHU23" s="209"/>
      <c r="PHV23" s="209"/>
      <c r="PHW23" s="209"/>
      <c r="PHX23" s="209"/>
      <c r="PHY23" s="209"/>
      <c r="PHZ23" s="209"/>
      <c r="PIA23" s="209"/>
      <c r="PIB23" s="209"/>
      <c r="PIC23" s="209"/>
      <c r="PID23" s="209"/>
      <c r="PIE23" s="209"/>
      <c r="PIF23" s="209"/>
      <c r="PIG23" s="209"/>
      <c r="PIH23" s="209"/>
      <c r="PII23" s="209"/>
      <c r="PIJ23" s="209"/>
      <c r="PIK23" s="209"/>
      <c r="PIL23" s="209"/>
      <c r="PIM23" s="209"/>
      <c r="PIN23" s="209"/>
      <c r="PIO23" s="209"/>
      <c r="PIP23" s="209"/>
      <c r="PIQ23" s="209"/>
      <c r="PIR23" s="209"/>
      <c r="PIS23" s="209"/>
      <c r="PIT23" s="209"/>
      <c r="PIU23" s="209"/>
      <c r="PIV23" s="209"/>
      <c r="PIW23" s="209"/>
      <c r="PIX23" s="209"/>
      <c r="PIY23" s="209"/>
      <c r="PIZ23" s="209"/>
      <c r="PJA23" s="209"/>
      <c r="PJB23" s="209"/>
      <c r="PJC23" s="209"/>
      <c r="PJD23" s="209"/>
      <c r="PJE23" s="209"/>
      <c r="PJF23" s="209"/>
      <c r="PJG23" s="209"/>
      <c r="PJH23" s="209"/>
      <c r="PJI23" s="209"/>
      <c r="PJJ23" s="209"/>
      <c r="PJK23" s="209"/>
      <c r="PJL23" s="209"/>
      <c r="PJM23" s="209"/>
      <c r="PJN23" s="209"/>
      <c r="PJO23" s="209"/>
      <c r="PJP23" s="209"/>
      <c r="PJQ23" s="209"/>
      <c r="PJR23" s="209"/>
      <c r="PJS23" s="209"/>
      <c r="PJT23" s="209"/>
      <c r="PJU23" s="209"/>
      <c r="PJV23" s="209"/>
      <c r="PJW23" s="209"/>
      <c r="PJX23" s="209"/>
      <c r="PJY23" s="209"/>
      <c r="PJZ23" s="209"/>
      <c r="PKA23" s="209"/>
      <c r="PKB23" s="209"/>
      <c r="PKC23" s="209"/>
      <c r="PKD23" s="209"/>
      <c r="PKE23" s="209"/>
      <c r="PKF23" s="209"/>
      <c r="PKG23" s="209"/>
      <c r="PKH23" s="209"/>
      <c r="PKI23" s="209"/>
      <c r="PKJ23" s="209"/>
      <c r="PKK23" s="209"/>
      <c r="PKL23" s="209"/>
      <c r="PKM23" s="209"/>
      <c r="PKN23" s="209"/>
      <c r="PKO23" s="209"/>
      <c r="PKP23" s="209"/>
      <c r="PKQ23" s="209"/>
      <c r="PKR23" s="209"/>
      <c r="PKS23" s="209"/>
      <c r="PKT23" s="209"/>
      <c r="PKU23" s="209"/>
      <c r="PKV23" s="209"/>
      <c r="PKW23" s="209"/>
      <c r="PKX23" s="209"/>
      <c r="PKY23" s="209"/>
      <c r="PKZ23" s="209"/>
      <c r="PLA23" s="209"/>
      <c r="PLB23" s="209"/>
      <c r="PLC23" s="209"/>
      <c r="PLD23" s="209"/>
      <c r="PLE23" s="209"/>
      <c r="PLF23" s="209"/>
      <c r="PLG23" s="209"/>
      <c r="PLH23" s="209"/>
      <c r="PLI23" s="209"/>
      <c r="PLJ23" s="209"/>
      <c r="PLK23" s="209"/>
      <c r="PLL23" s="209"/>
      <c r="PLM23" s="209"/>
      <c r="PLN23" s="209"/>
      <c r="PLO23" s="209"/>
      <c r="PLP23" s="209"/>
      <c r="PLQ23" s="209"/>
      <c r="PLR23" s="209"/>
      <c r="PLS23" s="209"/>
      <c r="PLT23" s="209"/>
      <c r="PLU23" s="209"/>
      <c r="PLV23" s="209"/>
      <c r="PLW23" s="209"/>
      <c r="PLX23" s="209"/>
      <c r="PLY23" s="209"/>
      <c r="PLZ23" s="209"/>
      <c r="PMA23" s="209"/>
      <c r="PMB23" s="209"/>
      <c r="PMC23" s="209"/>
      <c r="PMD23" s="209"/>
      <c r="PME23" s="209"/>
      <c r="PMF23" s="209"/>
      <c r="PMG23" s="209"/>
      <c r="PMH23" s="209"/>
      <c r="PMI23" s="209"/>
      <c r="PMJ23" s="209"/>
      <c r="PMK23" s="209"/>
      <c r="PML23" s="209"/>
      <c r="PMM23" s="209"/>
      <c r="PMN23" s="209"/>
      <c r="PMO23" s="209"/>
      <c r="PMP23" s="209"/>
      <c r="PMQ23" s="209"/>
      <c r="PMR23" s="209"/>
      <c r="PMS23" s="209"/>
      <c r="PMT23" s="209"/>
      <c r="PMU23" s="209"/>
      <c r="PMV23" s="209"/>
      <c r="PMW23" s="209"/>
      <c r="PMX23" s="209"/>
      <c r="PMY23" s="209"/>
      <c r="PMZ23" s="209"/>
      <c r="PNA23" s="209"/>
      <c r="PNB23" s="209"/>
      <c r="PNC23" s="209"/>
      <c r="PND23" s="209"/>
      <c r="PNE23" s="209"/>
      <c r="PNF23" s="209"/>
      <c r="PNG23" s="209"/>
      <c r="PNH23" s="209"/>
      <c r="PNI23" s="209"/>
      <c r="PNJ23" s="209"/>
      <c r="PNK23" s="209"/>
      <c r="PNL23" s="209"/>
      <c r="PNM23" s="209"/>
      <c r="PNN23" s="209"/>
      <c r="PNO23" s="209"/>
      <c r="PNP23" s="209"/>
      <c r="PNQ23" s="209"/>
      <c r="PNR23" s="209"/>
      <c r="PNS23" s="209"/>
      <c r="PNT23" s="209"/>
      <c r="PNU23" s="209"/>
      <c r="PNV23" s="209"/>
      <c r="PNW23" s="209"/>
      <c r="PNX23" s="209"/>
      <c r="PNY23" s="209"/>
      <c r="PNZ23" s="209"/>
      <c r="POA23" s="209"/>
      <c r="POB23" s="209"/>
      <c r="POC23" s="209"/>
      <c r="POD23" s="209"/>
      <c r="POE23" s="209"/>
      <c r="POF23" s="209"/>
      <c r="POG23" s="209"/>
      <c r="POH23" s="209"/>
      <c r="POI23" s="209"/>
      <c r="POJ23" s="209"/>
      <c r="POK23" s="209"/>
      <c r="POL23" s="209"/>
      <c r="POM23" s="209"/>
      <c r="PON23" s="209"/>
      <c r="POO23" s="209"/>
      <c r="POP23" s="209"/>
      <c r="POQ23" s="209"/>
      <c r="POR23" s="209"/>
      <c r="POS23" s="209"/>
      <c r="POT23" s="209"/>
      <c r="POU23" s="209"/>
      <c r="POV23" s="209"/>
      <c r="POW23" s="209"/>
      <c r="POX23" s="209"/>
      <c r="POY23" s="209"/>
      <c r="POZ23" s="209"/>
      <c r="PPA23" s="209"/>
      <c r="PPB23" s="209"/>
      <c r="PPC23" s="209"/>
      <c r="PPD23" s="209"/>
      <c r="PPE23" s="209"/>
      <c r="PPF23" s="209"/>
      <c r="PPG23" s="209"/>
      <c r="PPH23" s="209"/>
      <c r="PPI23" s="209"/>
      <c r="PPJ23" s="209"/>
      <c r="PPK23" s="209"/>
      <c r="PPL23" s="209"/>
      <c r="PPM23" s="209"/>
      <c r="PPN23" s="209"/>
      <c r="PPO23" s="209"/>
      <c r="PPP23" s="209"/>
      <c r="PPQ23" s="209"/>
      <c r="PPR23" s="209"/>
      <c r="PPS23" s="209"/>
      <c r="PPT23" s="209"/>
      <c r="PPU23" s="209"/>
      <c r="PPV23" s="209"/>
      <c r="PPW23" s="209"/>
      <c r="PPX23" s="209"/>
      <c r="PPY23" s="209"/>
      <c r="PPZ23" s="209"/>
      <c r="PQA23" s="209"/>
      <c r="PQB23" s="209"/>
      <c r="PQC23" s="209"/>
      <c r="PQD23" s="209"/>
      <c r="PQE23" s="209"/>
      <c r="PQF23" s="209"/>
      <c r="PQG23" s="209"/>
      <c r="PQH23" s="209"/>
      <c r="PQI23" s="209"/>
      <c r="PQJ23" s="209"/>
      <c r="PQK23" s="209"/>
      <c r="PQL23" s="209"/>
      <c r="PQM23" s="209"/>
      <c r="PQN23" s="209"/>
      <c r="PQO23" s="209"/>
      <c r="PQP23" s="209"/>
      <c r="PQQ23" s="209"/>
      <c r="PQR23" s="209"/>
      <c r="PQS23" s="209"/>
      <c r="PQT23" s="209"/>
      <c r="PQU23" s="209"/>
      <c r="PQV23" s="209"/>
      <c r="PQW23" s="209"/>
      <c r="PQX23" s="209"/>
      <c r="PQY23" s="209"/>
      <c r="PQZ23" s="209"/>
      <c r="PRA23" s="209"/>
      <c r="PRB23" s="209"/>
      <c r="PRC23" s="209"/>
      <c r="PRD23" s="209"/>
      <c r="PRE23" s="209"/>
      <c r="PRF23" s="209"/>
      <c r="PRG23" s="209"/>
      <c r="PRH23" s="209"/>
      <c r="PRI23" s="209"/>
      <c r="PRJ23" s="209"/>
      <c r="PRK23" s="209"/>
      <c r="PRL23" s="209"/>
      <c r="PRM23" s="209"/>
      <c r="PRN23" s="209"/>
      <c r="PRO23" s="209"/>
      <c r="PRP23" s="209"/>
      <c r="PRQ23" s="209"/>
      <c r="PRR23" s="209"/>
      <c r="PRS23" s="209"/>
      <c r="PRT23" s="209"/>
      <c r="PRU23" s="209"/>
      <c r="PRV23" s="209"/>
      <c r="PRW23" s="209"/>
      <c r="PRX23" s="209"/>
      <c r="PRY23" s="209"/>
      <c r="PRZ23" s="209"/>
      <c r="PSA23" s="209"/>
      <c r="PSB23" s="209"/>
      <c r="PSC23" s="209"/>
      <c r="PSD23" s="209"/>
      <c r="PSE23" s="209"/>
      <c r="PSF23" s="209"/>
      <c r="PSG23" s="209"/>
      <c r="PSH23" s="209"/>
      <c r="PSI23" s="209"/>
      <c r="PSJ23" s="209"/>
      <c r="PSK23" s="209"/>
      <c r="PSL23" s="209"/>
      <c r="PSM23" s="209"/>
      <c r="PSN23" s="209"/>
      <c r="PSO23" s="209"/>
      <c r="PSP23" s="209"/>
      <c r="PSQ23" s="209"/>
      <c r="PSR23" s="209"/>
      <c r="PSS23" s="209"/>
      <c r="PST23" s="209"/>
      <c r="PSU23" s="209"/>
      <c r="PSV23" s="209"/>
      <c r="PSW23" s="209"/>
      <c r="PSX23" s="209"/>
      <c r="PSY23" s="209"/>
      <c r="PSZ23" s="209"/>
      <c r="PTA23" s="209"/>
      <c r="PTB23" s="209"/>
      <c r="PTC23" s="209"/>
      <c r="PTD23" s="209"/>
      <c r="PTE23" s="209"/>
      <c r="PTF23" s="209"/>
      <c r="PTG23" s="209"/>
      <c r="PTH23" s="209"/>
      <c r="PTI23" s="209"/>
      <c r="PTJ23" s="209"/>
      <c r="PTK23" s="209"/>
      <c r="PTL23" s="209"/>
      <c r="PTM23" s="209"/>
      <c r="PTN23" s="209"/>
      <c r="PTO23" s="209"/>
      <c r="PTP23" s="209"/>
      <c r="PTQ23" s="209"/>
      <c r="PTR23" s="209"/>
      <c r="PTS23" s="209"/>
      <c r="PTT23" s="209"/>
      <c r="PTU23" s="209"/>
      <c r="PTV23" s="209"/>
      <c r="PTW23" s="209"/>
      <c r="PTX23" s="209"/>
      <c r="PTY23" s="209"/>
      <c r="PTZ23" s="209"/>
      <c r="PUA23" s="209"/>
      <c r="PUB23" s="209"/>
      <c r="PUC23" s="209"/>
      <c r="PUD23" s="209"/>
      <c r="PUE23" s="209"/>
      <c r="PUF23" s="209"/>
      <c r="PUG23" s="209"/>
      <c r="PUH23" s="209"/>
      <c r="PUI23" s="209"/>
      <c r="PUJ23" s="209"/>
      <c r="PUK23" s="209"/>
      <c r="PUL23" s="209"/>
      <c r="PUM23" s="209"/>
      <c r="PUN23" s="209"/>
      <c r="PUO23" s="209"/>
      <c r="PUP23" s="209"/>
      <c r="PUQ23" s="209"/>
      <c r="PUR23" s="209"/>
      <c r="PUS23" s="209"/>
      <c r="PUT23" s="209"/>
      <c r="PUU23" s="209"/>
      <c r="PUV23" s="209"/>
      <c r="PUW23" s="209"/>
      <c r="PUX23" s="209"/>
      <c r="PUY23" s="209"/>
      <c r="PUZ23" s="209"/>
      <c r="PVA23" s="209"/>
      <c r="PVB23" s="209"/>
      <c r="PVC23" s="209"/>
      <c r="PVD23" s="209"/>
      <c r="PVE23" s="209"/>
      <c r="PVF23" s="209"/>
      <c r="PVG23" s="209"/>
      <c r="PVH23" s="209"/>
      <c r="PVI23" s="209"/>
      <c r="PVJ23" s="209"/>
      <c r="PVK23" s="209"/>
      <c r="PVL23" s="209"/>
      <c r="PVM23" s="209"/>
      <c r="PVN23" s="209"/>
      <c r="PVO23" s="209"/>
      <c r="PVP23" s="209"/>
      <c r="PVQ23" s="209"/>
      <c r="PVR23" s="209"/>
      <c r="PVS23" s="209"/>
      <c r="PVT23" s="209"/>
      <c r="PVU23" s="209"/>
      <c r="PVV23" s="209"/>
      <c r="PVW23" s="209"/>
      <c r="PVX23" s="209"/>
      <c r="PVY23" s="209"/>
      <c r="PVZ23" s="209"/>
      <c r="PWA23" s="209"/>
      <c r="PWB23" s="209"/>
      <c r="PWC23" s="209"/>
      <c r="PWD23" s="209"/>
      <c r="PWE23" s="209"/>
      <c r="PWF23" s="209"/>
      <c r="PWG23" s="209"/>
      <c r="PWH23" s="209"/>
      <c r="PWI23" s="209"/>
      <c r="PWJ23" s="209"/>
      <c r="PWK23" s="209"/>
      <c r="PWL23" s="209"/>
      <c r="PWM23" s="209"/>
      <c r="PWN23" s="209"/>
      <c r="PWO23" s="209"/>
      <c r="PWP23" s="209"/>
      <c r="PWQ23" s="209"/>
      <c r="PWR23" s="209"/>
      <c r="PWS23" s="209"/>
      <c r="PWT23" s="209"/>
      <c r="PWU23" s="209"/>
      <c r="PWV23" s="209"/>
      <c r="PWW23" s="209"/>
      <c r="PWX23" s="209"/>
      <c r="PWY23" s="209"/>
      <c r="PWZ23" s="209"/>
      <c r="PXA23" s="209"/>
      <c r="PXB23" s="209"/>
      <c r="PXC23" s="209"/>
      <c r="PXD23" s="209"/>
      <c r="PXE23" s="209"/>
      <c r="PXF23" s="209"/>
      <c r="PXG23" s="209"/>
      <c r="PXH23" s="209"/>
      <c r="PXI23" s="209"/>
      <c r="PXJ23" s="209"/>
      <c r="PXK23" s="209"/>
      <c r="PXL23" s="209"/>
      <c r="PXM23" s="209"/>
      <c r="PXN23" s="209"/>
      <c r="PXO23" s="209"/>
      <c r="PXP23" s="209"/>
      <c r="PXQ23" s="209"/>
      <c r="PXR23" s="209"/>
      <c r="PXS23" s="209"/>
      <c r="PXT23" s="209"/>
      <c r="PXU23" s="209"/>
      <c r="PXV23" s="209"/>
      <c r="PXW23" s="209"/>
      <c r="PXX23" s="209"/>
      <c r="PXY23" s="209"/>
      <c r="PXZ23" s="209"/>
      <c r="PYA23" s="209"/>
      <c r="PYB23" s="209"/>
      <c r="PYC23" s="209"/>
      <c r="PYD23" s="209"/>
      <c r="PYE23" s="209"/>
      <c r="PYF23" s="209"/>
      <c r="PYG23" s="209"/>
      <c r="PYH23" s="209"/>
      <c r="PYI23" s="209"/>
      <c r="PYJ23" s="209"/>
      <c r="PYK23" s="209"/>
      <c r="PYL23" s="209"/>
      <c r="PYM23" s="209"/>
      <c r="PYN23" s="209"/>
      <c r="PYO23" s="209"/>
      <c r="PYP23" s="209"/>
      <c r="PYQ23" s="209"/>
      <c r="PYR23" s="209"/>
      <c r="PYS23" s="209"/>
      <c r="PYT23" s="209"/>
      <c r="PYU23" s="209"/>
      <c r="PYV23" s="209"/>
      <c r="PYW23" s="209"/>
      <c r="PYX23" s="209"/>
      <c r="PYY23" s="209"/>
      <c r="PYZ23" s="209"/>
      <c r="PZA23" s="209"/>
      <c r="PZB23" s="209"/>
      <c r="PZC23" s="209"/>
      <c r="PZD23" s="209"/>
      <c r="PZE23" s="209"/>
      <c r="PZF23" s="209"/>
      <c r="PZG23" s="209"/>
      <c r="PZH23" s="209"/>
      <c r="PZI23" s="209"/>
      <c r="PZJ23" s="209"/>
      <c r="PZK23" s="209"/>
      <c r="PZL23" s="209"/>
      <c r="PZM23" s="209"/>
      <c r="PZN23" s="209"/>
      <c r="PZO23" s="209"/>
      <c r="PZP23" s="209"/>
      <c r="PZQ23" s="209"/>
      <c r="PZR23" s="209"/>
      <c r="PZS23" s="209"/>
      <c r="PZT23" s="209"/>
      <c r="PZU23" s="209"/>
      <c r="PZV23" s="209"/>
      <c r="PZW23" s="209"/>
      <c r="PZX23" s="209"/>
      <c r="PZY23" s="209"/>
      <c r="PZZ23" s="209"/>
      <c r="QAA23" s="209"/>
      <c r="QAB23" s="209"/>
      <c r="QAC23" s="209"/>
      <c r="QAD23" s="209"/>
      <c r="QAE23" s="209"/>
      <c r="QAF23" s="209"/>
      <c r="QAG23" s="209"/>
      <c r="QAH23" s="209"/>
      <c r="QAI23" s="209"/>
      <c r="QAJ23" s="209"/>
      <c r="QAK23" s="209"/>
      <c r="QAL23" s="209"/>
      <c r="QAM23" s="209"/>
      <c r="QAN23" s="209"/>
      <c r="QAO23" s="209"/>
      <c r="QAP23" s="209"/>
      <c r="QAQ23" s="209"/>
      <c r="QAR23" s="209"/>
      <c r="QAS23" s="209"/>
      <c r="QAT23" s="209"/>
      <c r="QAU23" s="209"/>
      <c r="QAV23" s="209"/>
      <c r="QAW23" s="209"/>
      <c r="QAX23" s="209"/>
      <c r="QAY23" s="209"/>
      <c r="QAZ23" s="209"/>
      <c r="QBA23" s="209"/>
      <c r="QBB23" s="209"/>
      <c r="QBC23" s="209"/>
      <c r="QBD23" s="209"/>
      <c r="QBE23" s="209"/>
      <c r="QBF23" s="209"/>
      <c r="QBG23" s="209"/>
      <c r="QBH23" s="209"/>
      <c r="QBI23" s="209"/>
      <c r="QBJ23" s="209"/>
      <c r="QBK23" s="209"/>
      <c r="QBL23" s="209"/>
      <c r="QBM23" s="209"/>
      <c r="QBN23" s="209"/>
      <c r="QBO23" s="209"/>
      <c r="QBP23" s="209"/>
      <c r="QBQ23" s="209"/>
      <c r="QBR23" s="209"/>
      <c r="QBS23" s="209"/>
      <c r="QBT23" s="209"/>
      <c r="QBU23" s="209"/>
      <c r="QBV23" s="209"/>
      <c r="QBW23" s="209"/>
      <c r="QBX23" s="209"/>
      <c r="QBY23" s="209"/>
      <c r="QBZ23" s="209"/>
      <c r="QCA23" s="209"/>
      <c r="QCB23" s="209"/>
      <c r="QCC23" s="209"/>
      <c r="QCD23" s="209"/>
      <c r="QCE23" s="209"/>
      <c r="QCF23" s="209"/>
      <c r="QCG23" s="209"/>
      <c r="QCH23" s="209"/>
      <c r="QCI23" s="209"/>
      <c r="QCJ23" s="209"/>
      <c r="QCK23" s="209"/>
      <c r="QCL23" s="209"/>
      <c r="QCM23" s="209"/>
      <c r="QCN23" s="209"/>
      <c r="QCO23" s="209"/>
      <c r="QCP23" s="209"/>
      <c r="QCQ23" s="209"/>
      <c r="QCR23" s="209"/>
      <c r="QCS23" s="209"/>
      <c r="QCT23" s="209"/>
      <c r="QCU23" s="209"/>
      <c r="QCV23" s="209"/>
      <c r="QCW23" s="209"/>
      <c r="QCX23" s="209"/>
      <c r="QCY23" s="209"/>
      <c r="QCZ23" s="209"/>
      <c r="QDA23" s="209"/>
      <c r="QDB23" s="209"/>
      <c r="QDC23" s="209"/>
      <c r="QDD23" s="209"/>
      <c r="QDE23" s="209"/>
      <c r="QDF23" s="209"/>
      <c r="QDG23" s="209"/>
      <c r="QDH23" s="209"/>
      <c r="QDI23" s="209"/>
      <c r="QDJ23" s="209"/>
      <c r="QDK23" s="209"/>
      <c r="QDL23" s="209"/>
      <c r="QDM23" s="209"/>
      <c r="QDN23" s="209"/>
      <c r="QDO23" s="209"/>
      <c r="QDP23" s="209"/>
      <c r="QDQ23" s="209"/>
      <c r="QDR23" s="209"/>
      <c r="QDS23" s="209"/>
      <c r="QDT23" s="209"/>
      <c r="QDU23" s="209"/>
      <c r="QDV23" s="209"/>
      <c r="QDW23" s="209"/>
      <c r="QDX23" s="209"/>
      <c r="QDY23" s="209"/>
      <c r="QDZ23" s="209"/>
      <c r="QEA23" s="209"/>
      <c r="QEB23" s="209"/>
      <c r="QEC23" s="209"/>
      <c r="QED23" s="209"/>
      <c r="QEE23" s="209"/>
      <c r="QEF23" s="209"/>
      <c r="QEG23" s="209"/>
      <c r="QEH23" s="209"/>
      <c r="QEI23" s="209"/>
      <c r="QEJ23" s="209"/>
      <c r="QEK23" s="209"/>
      <c r="QEL23" s="209"/>
      <c r="QEM23" s="209"/>
      <c r="QEN23" s="209"/>
      <c r="QEO23" s="209"/>
      <c r="QEP23" s="209"/>
      <c r="QEQ23" s="209"/>
      <c r="QER23" s="209"/>
      <c r="QES23" s="209"/>
      <c r="QET23" s="209"/>
      <c r="QEU23" s="209"/>
      <c r="QEV23" s="209"/>
      <c r="QEW23" s="209"/>
      <c r="QEX23" s="209"/>
      <c r="QEY23" s="209"/>
      <c r="QEZ23" s="209"/>
      <c r="QFA23" s="209"/>
      <c r="QFB23" s="209"/>
      <c r="QFC23" s="209"/>
      <c r="QFD23" s="209"/>
      <c r="QFE23" s="209"/>
      <c r="QFF23" s="209"/>
      <c r="QFG23" s="209"/>
      <c r="QFH23" s="209"/>
      <c r="QFI23" s="209"/>
      <c r="QFJ23" s="209"/>
      <c r="QFK23" s="209"/>
      <c r="QFL23" s="209"/>
      <c r="QFM23" s="209"/>
      <c r="QFN23" s="209"/>
      <c r="QFO23" s="209"/>
      <c r="QFP23" s="209"/>
      <c r="QFQ23" s="209"/>
      <c r="QFR23" s="209"/>
      <c r="QFS23" s="209"/>
      <c r="QFT23" s="209"/>
      <c r="QFU23" s="209"/>
      <c r="QFV23" s="209"/>
      <c r="QFW23" s="209"/>
      <c r="QFX23" s="209"/>
      <c r="QFY23" s="209"/>
      <c r="QFZ23" s="209"/>
      <c r="QGA23" s="209"/>
      <c r="QGB23" s="209"/>
      <c r="QGC23" s="209"/>
      <c r="QGD23" s="209"/>
      <c r="QGE23" s="209"/>
      <c r="QGF23" s="209"/>
      <c r="QGG23" s="209"/>
      <c r="QGH23" s="209"/>
      <c r="QGI23" s="209"/>
      <c r="QGJ23" s="209"/>
      <c r="QGK23" s="209"/>
      <c r="QGL23" s="209"/>
      <c r="QGM23" s="209"/>
      <c r="QGN23" s="209"/>
      <c r="QGO23" s="209"/>
      <c r="QGP23" s="209"/>
      <c r="QGQ23" s="209"/>
      <c r="QGR23" s="209"/>
      <c r="QGS23" s="209"/>
      <c r="QGT23" s="209"/>
      <c r="QGU23" s="209"/>
      <c r="QGV23" s="209"/>
      <c r="QGW23" s="209"/>
      <c r="QGX23" s="209"/>
      <c r="QGY23" s="209"/>
      <c r="QGZ23" s="209"/>
      <c r="QHA23" s="209"/>
      <c r="QHB23" s="209"/>
      <c r="QHC23" s="209"/>
      <c r="QHD23" s="209"/>
      <c r="QHE23" s="209"/>
      <c r="QHF23" s="209"/>
      <c r="QHG23" s="209"/>
      <c r="QHH23" s="209"/>
      <c r="QHI23" s="209"/>
      <c r="QHJ23" s="209"/>
      <c r="QHK23" s="209"/>
      <c r="QHL23" s="209"/>
      <c r="QHM23" s="209"/>
      <c r="QHN23" s="209"/>
      <c r="QHO23" s="209"/>
      <c r="QHP23" s="209"/>
      <c r="QHQ23" s="209"/>
      <c r="QHR23" s="209"/>
      <c r="QHS23" s="209"/>
      <c r="QHT23" s="209"/>
      <c r="QHU23" s="209"/>
      <c r="QHV23" s="209"/>
      <c r="QHW23" s="209"/>
      <c r="QHX23" s="209"/>
      <c r="QHY23" s="209"/>
      <c r="QHZ23" s="209"/>
      <c r="QIA23" s="209"/>
      <c r="QIB23" s="209"/>
      <c r="QIC23" s="209"/>
      <c r="QID23" s="209"/>
      <c r="QIE23" s="209"/>
      <c r="QIF23" s="209"/>
      <c r="QIG23" s="209"/>
      <c r="QIH23" s="209"/>
      <c r="QII23" s="209"/>
      <c r="QIJ23" s="209"/>
      <c r="QIK23" s="209"/>
      <c r="QIL23" s="209"/>
      <c r="QIM23" s="209"/>
      <c r="QIN23" s="209"/>
      <c r="QIO23" s="209"/>
      <c r="QIP23" s="209"/>
      <c r="QIQ23" s="209"/>
      <c r="QIR23" s="209"/>
      <c r="QIS23" s="209"/>
      <c r="QIT23" s="209"/>
      <c r="QIU23" s="209"/>
      <c r="QIV23" s="209"/>
      <c r="QIW23" s="209"/>
      <c r="QIX23" s="209"/>
      <c r="QIY23" s="209"/>
      <c r="QIZ23" s="209"/>
      <c r="QJA23" s="209"/>
      <c r="QJB23" s="209"/>
      <c r="QJC23" s="209"/>
      <c r="QJD23" s="209"/>
      <c r="QJE23" s="209"/>
      <c r="QJF23" s="209"/>
      <c r="QJG23" s="209"/>
      <c r="QJH23" s="209"/>
      <c r="QJI23" s="209"/>
      <c r="QJJ23" s="209"/>
      <c r="QJK23" s="209"/>
      <c r="QJL23" s="209"/>
      <c r="QJM23" s="209"/>
      <c r="QJN23" s="209"/>
      <c r="QJO23" s="209"/>
      <c r="QJP23" s="209"/>
      <c r="QJQ23" s="209"/>
      <c r="QJR23" s="209"/>
      <c r="QJS23" s="209"/>
      <c r="QJT23" s="209"/>
      <c r="QJU23" s="209"/>
      <c r="QJV23" s="209"/>
      <c r="QJW23" s="209"/>
      <c r="QJX23" s="209"/>
      <c r="QJY23" s="209"/>
      <c r="QJZ23" s="209"/>
      <c r="QKA23" s="209"/>
      <c r="QKB23" s="209"/>
      <c r="QKC23" s="209"/>
      <c r="QKD23" s="209"/>
      <c r="QKE23" s="209"/>
      <c r="QKF23" s="209"/>
      <c r="QKG23" s="209"/>
      <c r="QKH23" s="209"/>
      <c r="QKI23" s="209"/>
      <c r="QKJ23" s="209"/>
      <c r="QKK23" s="209"/>
      <c r="QKL23" s="209"/>
      <c r="QKM23" s="209"/>
      <c r="QKN23" s="209"/>
      <c r="QKO23" s="209"/>
      <c r="QKP23" s="209"/>
      <c r="QKQ23" s="209"/>
      <c r="QKR23" s="209"/>
      <c r="QKS23" s="209"/>
      <c r="QKT23" s="209"/>
      <c r="QKU23" s="209"/>
      <c r="QKV23" s="209"/>
      <c r="QKW23" s="209"/>
      <c r="QKX23" s="209"/>
      <c r="QKY23" s="209"/>
      <c r="QKZ23" s="209"/>
      <c r="QLA23" s="209"/>
      <c r="QLB23" s="209"/>
      <c r="QLC23" s="209"/>
      <c r="QLD23" s="209"/>
      <c r="QLE23" s="209"/>
      <c r="QLF23" s="209"/>
      <c r="QLG23" s="209"/>
      <c r="QLH23" s="209"/>
      <c r="QLI23" s="209"/>
      <c r="QLJ23" s="209"/>
      <c r="QLK23" s="209"/>
      <c r="QLL23" s="209"/>
      <c r="QLM23" s="209"/>
      <c r="QLN23" s="209"/>
      <c r="QLO23" s="209"/>
      <c r="QLP23" s="209"/>
      <c r="QLQ23" s="209"/>
      <c r="QLR23" s="209"/>
      <c r="QLS23" s="209"/>
      <c r="QLT23" s="209"/>
      <c r="QLU23" s="209"/>
      <c r="QLV23" s="209"/>
      <c r="QLW23" s="209"/>
      <c r="QLX23" s="209"/>
      <c r="QLY23" s="209"/>
      <c r="QLZ23" s="209"/>
      <c r="QMA23" s="209"/>
      <c r="QMB23" s="209"/>
      <c r="QMC23" s="209"/>
      <c r="QMD23" s="209"/>
      <c r="QME23" s="209"/>
      <c r="QMF23" s="209"/>
      <c r="QMG23" s="209"/>
      <c r="QMH23" s="209"/>
      <c r="QMI23" s="209"/>
      <c r="QMJ23" s="209"/>
      <c r="QMK23" s="209"/>
      <c r="QML23" s="209"/>
      <c r="QMM23" s="209"/>
      <c r="QMN23" s="209"/>
      <c r="QMO23" s="209"/>
      <c r="QMP23" s="209"/>
      <c r="QMQ23" s="209"/>
      <c r="QMR23" s="209"/>
      <c r="QMS23" s="209"/>
      <c r="QMT23" s="209"/>
      <c r="QMU23" s="209"/>
      <c r="QMV23" s="209"/>
      <c r="QMW23" s="209"/>
      <c r="QMX23" s="209"/>
      <c r="QMY23" s="209"/>
      <c r="QMZ23" s="209"/>
      <c r="QNA23" s="209"/>
      <c r="QNB23" s="209"/>
      <c r="QNC23" s="209"/>
      <c r="QND23" s="209"/>
      <c r="QNE23" s="209"/>
      <c r="QNF23" s="209"/>
      <c r="QNG23" s="209"/>
      <c r="QNH23" s="209"/>
      <c r="QNI23" s="209"/>
      <c r="QNJ23" s="209"/>
      <c r="QNK23" s="209"/>
      <c r="QNL23" s="209"/>
      <c r="QNM23" s="209"/>
      <c r="QNN23" s="209"/>
      <c r="QNO23" s="209"/>
      <c r="QNP23" s="209"/>
      <c r="QNQ23" s="209"/>
      <c r="QNR23" s="209"/>
      <c r="QNS23" s="209"/>
      <c r="QNT23" s="209"/>
      <c r="QNU23" s="209"/>
      <c r="QNV23" s="209"/>
      <c r="QNW23" s="209"/>
      <c r="QNX23" s="209"/>
      <c r="QNY23" s="209"/>
      <c r="QNZ23" s="209"/>
      <c r="QOA23" s="209"/>
      <c r="QOB23" s="209"/>
      <c r="QOC23" s="209"/>
      <c r="QOD23" s="209"/>
      <c r="QOE23" s="209"/>
      <c r="QOF23" s="209"/>
      <c r="QOG23" s="209"/>
      <c r="QOH23" s="209"/>
      <c r="QOI23" s="209"/>
      <c r="QOJ23" s="209"/>
      <c r="QOK23" s="209"/>
      <c r="QOL23" s="209"/>
      <c r="QOM23" s="209"/>
      <c r="QON23" s="209"/>
      <c r="QOO23" s="209"/>
      <c r="QOP23" s="209"/>
      <c r="QOQ23" s="209"/>
      <c r="QOR23" s="209"/>
      <c r="QOS23" s="209"/>
      <c r="QOT23" s="209"/>
      <c r="QOU23" s="209"/>
      <c r="QOV23" s="209"/>
      <c r="QOW23" s="209"/>
      <c r="QOX23" s="209"/>
      <c r="QOY23" s="209"/>
      <c r="QOZ23" s="209"/>
      <c r="QPA23" s="209"/>
      <c r="QPB23" s="209"/>
      <c r="QPC23" s="209"/>
      <c r="QPD23" s="209"/>
      <c r="QPE23" s="209"/>
      <c r="QPF23" s="209"/>
      <c r="QPG23" s="209"/>
      <c r="QPH23" s="209"/>
      <c r="QPI23" s="209"/>
      <c r="QPJ23" s="209"/>
      <c r="QPK23" s="209"/>
      <c r="QPL23" s="209"/>
      <c r="QPM23" s="209"/>
      <c r="QPN23" s="209"/>
      <c r="QPO23" s="209"/>
      <c r="QPP23" s="209"/>
      <c r="QPQ23" s="209"/>
      <c r="QPR23" s="209"/>
      <c r="QPS23" s="209"/>
      <c r="QPT23" s="209"/>
      <c r="QPU23" s="209"/>
      <c r="QPV23" s="209"/>
      <c r="QPW23" s="209"/>
      <c r="QPX23" s="209"/>
      <c r="QPY23" s="209"/>
      <c r="QPZ23" s="209"/>
      <c r="QQA23" s="209"/>
      <c r="QQB23" s="209"/>
      <c r="QQC23" s="209"/>
      <c r="QQD23" s="209"/>
      <c r="QQE23" s="209"/>
      <c r="QQF23" s="209"/>
      <c r="QQG23" s="209"/>
      <c r="QQH23" s="209"/>
      <c r="QQI23" s="209"/>
      <c r="QQJ23" s="209"/>
      <c r="QQK23" s="209"/>
      <c r="QQL23" s="209"/>
      <c r="QQM23" s="209"/>
      <c r="QQN23" s="209"/>
      <c r="QQO23" s="209"/>
      <c r="QQP23" s="209"/>
      <c r="QQQ23" s="209"/>
      <c r="QQR23" s="209"/>
      <c r="QQS23" s="209"/>
      <c r="QQT23" s="209"/>
      <c r="QQU23" s="209"/>
      <c r="QQV23" s="209"/>
      <c r="QQW23" s="209"/>
      <c r="QQX23" s="209"/>
      <c r="QQY23" s="209"/>
      <c r="QQZ23" s="209"/>
      <c r="QRA23" s="209"/>
      <c r="QRB23" s="209"/>
      <c r="QRC23" s="209"/>
      <c r="QRD23" s="209"/>
      <c r="QRE23" s="209"/>
      <c r="QRF23" s="209"/>
      <c r="QRG23" s="209"/>
      <c r="QRH23" s="209"/>
      <c r="QRI23" s="209"/>
      <c r="QRJ23" s="209"/>
      <c r="QRK23" s="209"/>
      <c r="QRL23" s="209"/>
      <c r="QRM23" s="209"/>
      <c r="QRN23" s="209"/>
      <c r="QRO23" s="209"/>
      <c r="QRP23" s="209"/>
      <c r="QRQ23" s="209"/>
      <c r="QRR23" s="209"/>
      <c r="QRS23" s="209"/>
      <c r="QRT23" s="209"/>
      <c r="QRU23" s="209"/>
      <c r="QRV23" s="209"/>
      <c r="QRW23" s="209"/>
      <c r="QRX23" s="209"/>
      <c r="QRY23" s="209"/>
      <c r="QRZ23" s="209"/>
      <c r="QSA23" s="209"/>
      <c r="QSB23" s="209"/>
      <c r="QSC23" s="209"/>
      <c r="QSD23" s="209"/>
      <c r="QSE23" s="209"/>
      <c r="QSF23" s="209"/>
      <c r="QSG23" s="209"/>
      <c r="QSH23" s="209"/>
      <c r="QSI23" s="209"/>
      <c r="QSJ23" s="209"/>
      <c r="QSK23" s="209"/>
      <c r="QSL23" s="209"/>
      <c r="QSM23" s="209"/>
      <c r="QSN23" s="209"/>
      <c r="QSO23" s="209"/>
      <c r="QSP23" s="209"/>
      <c r="QSQ23" s="209"/>
      <c r="QSR23" s="209"/>
      <c r="QSS23" s="209"/>
      <c r="QST23" s="209"/>
      <c r="QSU23" s="209"/>
      <c r="QSV23" s="209"/>
      <c r="QSW23" s="209"/>
      <c r="QSX23" s="209"/>
      <c r="QSY23" s="209"/>
      <c r="QSZ23" s="209"/>
      <c r="QTA23" s="209"/>
      <c r="QTB23" s="209"/>
      <c r="QTC23" s="209"/>
      <c r="QTD23" s="209"/>
      <c r="QTE23" s="209"/>
      <c r="QTF23" s="209"/>
      <c r="QTG23" s="209"/>
      <c r="QTH23" s="209"/>
      <c r="QTI23" s="209"/>
      <c r="QTJ23" s="209"/>
      <c r="QTK23" s="209"/>
      <c r="QTL23" s="209"/>
      <c r="QTM23" s="209"/>
      <c r="QTN23" s="209"/>
      <c r="QTO23" s="209"/>
      <c r="QTP23" s="209"/>
      <c r="QTQ23" s="209"/>
      <c r="QTR23" s="209"/>
      <c r="QTS23" s="209"/>
      <c r="QTT23" s="209"/>
      <c r="QTU23" s="209"/>
      <c r="QTV23" s="209"/>
      <c r="QTW23" s="209"/>
      <c r="QTX23" s="209"/>
      <c r="QTY23" s="209"/>
      <c r="QTZ23" s="209"/>
      <c r="QUA23" s="209"/>
      <c r="QUB23" s="209"/>
      <c r="QUC23" s="209"/>
      <c r="QUD23" s="209"/>
      <c r="QUE23" s="209"/>
      <c r="QUF23" s="209"/>
      <c r="QUG23" s="209"/>
      <c r="QUH23" s="209"/>
      <c r="QUI23" s="209"/>
      <c r="QUJ23" s="209"/>
      <c r="QUK23" s="209"/>
      <c r="QUL23" s="209"/>
      <c r="QUM23" s="209"/>
      <c r="QUN23" s="209"/>
      <c r="QUO23" s="209"/>
      <c r="QUP23" s="209"/>
      <c r="QUQ23" s="209"/>
      <c r="QUR23" s="209"/>
      <c r="QUS23" s="209"/>
      <c r="QUT23" s="209"/>
      <c r="QUU23" s="209"/>
      <c r="QUV23" s="209"/>
      <c r="QUW23" s="209"/>
      <c r="QUX23" s="209"/>
      <c r="QUY23" s="209"/>
      <c r="QUZ23" s="209"/>
      <c r="QVA23" s="209"/>
      <c r="QVB23" s="209"/>
      <c r="QVC23" s="209"/>
      <c r="QVD23" s="209"/>
      <c r="QVE23" s="209"/>
      <c r="QVF23" s="209"/>
      <c r="QVG23" s="209"/>
      <c r="QVH23" s="209"/>
      <c r="QVI23" s="209"/>
      <c r="QVJ23" s="209"/>
      <c r="QVK23" s="209"/>
      <c r="QVL23" s="209"/>
      <c r="QVM23" s="209"/>
      <c r="QVN23" s="209"/>
      <c r="QVO23" s="209"/>
      <c r="QVP23" s="209"/>
      <c r="QVQ23" s="209"/>
      <c r="QVR23" s="209"/>
      <c r="QVS23" s="209"/>
      <c r="QVT23" s="209"/>
      <c r="QVU23" s="209"/>
      <c r="QVV23" s="209"/>
      <c r="QVW23" s="209"/>
      <c r="QVX23" s="209"/>
      <c r="QVY23" s="209"/>
      <c r="QVZ23" s="209"/>
      <c r="QWA23" s="209"/>
      <c r="QWB23" s="209"/>
      <c r="QWC23" s="209"/>
      <c r="QWD23" s="209"/>
      <c r="QWE23" s="209"/>
      <c r="QWF23" s="209"/>
      <c r="QWG23" s="209"/>
      <c r="QWH23" s="209"/>
      <c r="QWI23" s="209"/>
      <c r="QWJ23" s="209"/>
      <c r="QWK23" s="209"/>
      <c r="QWL23" s="209"/>
      <c r="QWM23" s="209"/>
      <c r="QWN23" s="209"/>
      <c r="QWO23" s="209"/>
      <c r="QWP23" s="209"/>
      <c r="QWQ23" s="209"/>
      <c r="QWR23" s="209"/>
      <c r="QWS23" s="209"/>
      <c r="QWT23" s="209"/>
      <c r="QWU23" s="209"/>
      <c r="QWV23" s="209"/>
      <c r="QWW23" s="209"/>
      <c r="QWX23" s="209"/>
      <c r="QWY23" s="209"/>
      <c r="QWZ23" s="209"/>
      <c r="QXA23" s="209"/>
      <c r="QXB23" s="209"/>
      <c r="QXC23" s="209"/>
      <c r="QXD23" s="209"/>
      <c r="QXE23" s="209"/>
      <c r="QXF23" s="209"/>
      <c r="QXG23" s="209"/>
      <c r="QXH23" s="209"/>
      <c r="QXI23" s="209"/>
      <c r="QXJ23" s="209"/>
      <c r="QXK23" s="209"/>
      <c r="QXL23" s="209"/>
      <c r="QXM23" s="209"/>
      <c r="QXN23" s="209"/>
      <c r="QXO23" s="209"/>
      <c r="QXP23" s="209"/>
      <c r="QXQ23" s="209"/>
      <c r="QXR23" s="209"/>
      <c r="QXS23" s="209"/>
      <c r="QXT23" s="209"/>
      <c r="QXU23" s="209"/>
      <c r="QXV23" s="209"/>
      <c r="QXW23" s="209"/>
      <c r="QXX23" s="209"/>
      <c r="QXY23" s="209"/>
      <c r="QXZ23" s="209"/>
      <c r="QYA23" s="209"/>
      <c r="QYB23" s="209"/>
      <c r="QYC23" s="209"/>
      <c r="QYD23" s="209"/>
      <c r="QYE23" s="209"/>
      <c r="QYF23" s="209"/>
      <c r="QYG23" s="209"/>
      <c r="QYH23" s="209"/>
      <c r="QYI23" s="209"/>
      <c r="QYJ23" s="209"/>
      <c r="QYK23" s="209"/>
      <c r="QYL23" s="209"/>
      <c r="QYM23" s="209"/>
      <c r="QYN23" s="209"/>
      <c r="QYO23" s="209"/>
      <c r="QYP23" s="209"/>
      <c r="QYQ23" s="209"/>
      <c r="QYR23" s="209"/>
      <c r="QYS23" s="209"/>
      <c r="QYT23" s="209"/>
      <c r="QYU23" s="209"/>
      <c r="QYV23" s="209"/>
      <c r="QYW23" s="209"/>
      <c r="QYX23" s="209"/>
      <c r="QYY23" s="209"/>
      <c r="QYZ23" s="209"/>
      <c r="QZA23" s="209"/>
      <c r="QZB23" s="209"/>
      <c r="QZC23" s="209"/>
      <c r="QZD23" s="209"/>
      <c r="QZE23" s="209"/>
      <c r="QZF23" s="209"/>
      <c r="QZG23" s="209"/>
      <c r="QZH23" s="209"/>
      <c r="QZI23" s="209"/>
      <c r="QZJ23" s="209"/>
      <c r="QZK23" s="209"/>
      <c r="QZL23" s="209"/>
      <c r="QZM23" s="209"/>
      <c r="QZN23" s="209"/>
      <c r="QZO23" s="209"/>
      <c r="QZP23" s="209"/>
      <c r="QZQ23" s="209"/>
      <c r="QZR23" s="209"/>
      <c r="QZS23" s="209"/>
      <c r="QZT23" s="209"/>
      <c r="QZU23" s="209"/>
      <c r="QZV23" s="209"/>
      <c r="QZW23" s="209"/>
      <c r="QZX23" s="209"/>
      <c r="QZY23" s="209"/>
      <c r="QZZ23" s="209"/>
      <c r="RAA23" s="209"/>
      <c r="RAB23" s="209"/>
      <c r="RAC23" s="209"/>
      <c r="RAD23" s="209"/>
      <c r="RAE23" s="209"/>
      <c r="RAF23" s="209"/>
      <c r="RAG23" s="209"/>
      <c r="RAH23" s="209"/>
      <c r="RAI23" s="209"/>
      <c r="RAJ23" s="209"/>
      <c r="RAK23" s="209"/>
      <c r="RAL23" s="209"/>
      <c r="RAM23" s="209"/>
      <c r="RAN23" s="209"/>
      <c r="RAO23" s="209"/>
      <c r="RAP23" s="209"/>
      <c r="RAQ23" s="209"/>
      <c r="RAR23" s="209"/>
      <c r="RAS23" s="209"/>
      <c r="RAT23" s="209"/>
      <c r="RAU23" s="209"/>
      <c r="RAV23" s="209"/>
      <c r="RAW23" s="209"/>
      <c r="RAX23" s="209"/>
      <c r="RAY23" s="209"/>
      <c r="RAZ23" s="209"/>
      <c r="RBA23" s="209"/>
      <c r="RBB23" s="209"/>
      <c r="RBC23" s="209"/>
      <c r="RBD23" s="209"/>
      <c r="RBE23" s="209"/>
      <c r="RBF23" s="209"/>
      <c r="RBG23" s="209"/>
      <c r="RBH23" s="209"/>
      <c r="RBI23" s="209"/>
      <c r="RBJ23" s="209"/>
      <c r="RBK23" s="209"/>
      <c r="RBL23" s="209"/>
      <c r="RBM23" s="209"/>
      <c r="RBN23" s="209"/>
      <c r="RBO23" s="209"/>
      <c r="RBP23" s="209"/>
      <c r="RBQ23" s="209"/>
      <c r="RBR23" s="209"/>
      <c r="RBS23" s="209"/>
      <c r="RBT23" s="209"/>
      <c r="RBU23" s="209"/>
      <c r="RBV23" s="209"/>
      <c r="RBW23" s="209"/>
      <c r="RBX23" s="209"/>
      <c r="RBY23" s="209"/>
      <c r="RBZ23" s="209"/>
      <c r="RCA23" s="209"/>
      <c r="RCB23" s="209"/>
      <c r="RCC23" s="209"/>
      <c r="RCD23" s="209"/>
      <c r="RCE23" s="209"/>
      <c r="RCF23" s="209"/>
      <c r="RCG23" s="209"/>
      <c r="RCH23" s="209"/>
      <c r="RCI23" s="209"/>
      <c r="RCJ23" s="209"/>
      <c r="RCK23" s="209"/>
      <c r="RCL23" s="209"/>
      <c r="RCM23" s="209"/>
      <c r="RCN23" s="209"/>
      <c r="RCO23" s="209"/>
      <c r="RCP23" s="209"/>
      <c r="RCQ23" s="209"/>
      <c r="RCR23" s="209"/>
      <c r="RCS23" s="209"/>
      <c r="RCT23" s="209"/>
      <c r="RCU23" s="209"/>
      <c r="RCV23" s="209"/>
      <c r="RCW23" s="209"/>
      <c r="RCX23" s="209"/>
      <c r="RCY23" s="209"/>
      <c r="RCZ23" s="209"/>
      <c r="RDA23" s="209"/>
      <c r="RDB23" s="209"/>
      <c r="RDC23" s="209"/>
      <c r="RDD23" s="209"/>
      <c r="RDE23" s="209"/>
      <c r="RDF23" s="209"/>
      <c r="RDG23" s="209"/>
      <c r="RDH23" s="209"/>
      <c r="RDI23" s="209"/>
      <c r="RDJ23" s="209"/>
      <c r="RDK23" s="209"/>
      <c r="RDL23" s="209"/>
      <c r="RDM23" s="209"/>
      <c r="RDN23" s="209"/>
      <c r="RDO23" s="209"/>
      <c r="RDP23" s="209"/>
      <c r="RDQ23" s="209"/>
      <c r="RDR23" s="209"/>
      <c r="RDS23" s="209"/>
      <c r="RDT23" s="209"/>
      <c r="RDU23" s="209"/>
      <c r="RDV23" s="209"/>
      <c r="RDW23" s="209"/>
      <c r="RDX23" s="209"/>
      <c r="RDY23" s="209"/>
      <c r="RDZ23" s="209"/>
      <c r="REA23" s="209"/>
      <c r="REB23" s="209"/>
      <c r="REC23" s="209"/>
      <c r="RED23" s="209"/>
      <c r="REE23" s="209"/>
      <c r="REF23" s="209"/>
      <c r="REG23" s="209"/>
      <c r="REH23" s="209"/>
      <c r="REI23" s="209"/>
      <c r="REJ23" s="209"/>
      <c r="REK23" s="209"/>
      <c r="REL23" s="209"/>
      <c r="REM23" s="209"/>
      <c r="REN23" s="209"/>
      <c r="REO23" s="209"/>
      <c r="REP23" s="209"/>
      <c r="REQ23" s="209"/>
      <c r="RER23" s="209"/>
      <c r="RES23" s="209"/>
      <c r="RET23" s="209"/>
      <c r="REU23" s="209"/>
      <c r="REV23" s="209"/>
      <c r="REW23" s="209"/>
      <c r="REX23" s="209"/>
      <c r="REY23" s="209"/>
      <c r="REZ23" s="209"/>
      <c r="RFA23" s="209"/>
      <c r="RFB23" s="209"/>
      <c r="RFC23" s="209"/>
      <c r="RFD23" s="209"/>
      <c r="RFE23" s="209"/>
      <c r="RFF23" s="209"/>
      <c r="RFG23" s="209"/>
      <c r="RFH23" s="209"/>
      <c r="RFI23" s="209"/>
      <c r="RFJ23" s="209"/>
      <c r="RFK23" s="209"/>
      <c r="RFL23" s="209"/>
      <c r="RFM23" s="209"/>
      <c r="RFN23" s="209"/>
      <c r="RFO23" s="209"/>
      <c r="RFP23" s="209"/>
      <c r="RFQ23" s="209"/>
      <c r="RFR23" s="209"/>
      <c r="RFS23" s="209"/>
      <c r="RFT23" s="209"/>
      <c r="RFU23" s="209"/>
      <c r="RFV23" s="209"/>
      <c r="RFW23" s="209"/>
      <c r="RFX23" s="209"/>
      <c r="RFY23" s="209"/>
      <c r="RFZ23" s="209"/>
      <c r="RGA23" s="209"/>
      <c r="RGB23" s="209"/>
      <c r="RGC23" s="209"/>
      <c r="RGD23" s="209"/>
      <c r="RGE23" s="209"/>
      <c r="RGF23" s="209"/>
      <c r="RGG23" s="209"/>
      <c r="RGH23" s="209"/>
      <c r="RGI23" s="209"/>
      <c r="RGJ23" s="209"/>
      <c r="RGK23" s="209"/>
      <c r="RGL23" s="209"/>
      <c r="RGM23" s="209"/>
      <c r="RGN23" s="209"/>
      <c r="RGO23" s="209"/>
      <c r="RGP23" s="209"/>
      <c r="RGQ23" s="209"/>
      <c r="RGR23" s="209"/>
      <c r="RGS23" s="209"/>
      <c r="RGT23" s="209"/>
      <c r="RGU23" s="209"/>
      <c r="RGV23" s="209"/>
      <c r="RGW23" s="209"/>
      <c r="RGX23" s="209"/>
      <c r="RGY23" s="209"/>
      <c r="RGZ23" s="209"/>
      <c r="RHA23" s="209"/>
      <c r="RHB23" s="209"/>
      <c r="RHC23" s="209"/>
      <c r="RHD23" s="209"/>
      <c r="RHE23" s="209"/>
      <c r="RHF23" s="209"/>
      <c r="RHG23" s="209"/>
      <c r="RHH23" s="209"/>
      <c r="RHI23" s="209"/>
      <c r="RHJ23" s="209"/>
      <c r="RHK23" s="209"/>
      <c r="RHL23" s="209"/>
      <c r="RHM23" s="209"/>
      <c r="RHN23" s="209"/>
      <c r="RHO23" s="209"/>
      <c r="RHP23" s="209"/>
      <c r="RHQ23" s="209"/>
      <c r="RHR23" s="209"/>
      <c r="RHS23" s="209"/>
      <c r="RHT23" s="209"/>
      <c r="RHU23" s="209"/>
      <c r="RHV23" s="209"/>
      <c r="RHW23" s="209"/>
      <c r="RHX23" s="209"/>
      <c r="RHY23" s="209"/>
      <c r="RHZ23" s="209"/>
      <c r="RIA23" s="209"/>
      <c r="RIB23" s="209"/>
      <c r="RIC23" s="209"/>
      <c r="RID23" s="209"/>
      <c r="RIE23" s="209"/>
      <c r="RIF23" s="209"/>
      <c r="RIG23" s="209"/>
      <c r="RIH23" s="209"/>
      <c r="RII23" s="209"/>
      <c r="RIJ23" s="209"/>
      <c r="RIK23" s="209"/>
      <c r="RIL23" s="209"/>
      <c r="RIM23" s="209"/>
      <c r="RIN23" s="209"/>
      <c r="RIO23" s="209"/>
      <c r="RIP23" s="209"/>
      <c r="RIQ23" s="209"/>
      <c r="RIR23" s="209"/>
      <c r="RIS23" s="209"/>
      <c r="RIT23" s="209"/>
      <c r="RIU23" s="209"/>
      <c r="RIV23" s="209"/>
      <c r="RIW23" s="209"/>
      <c r="RIX23" s="209"/>
      <c r="RIY23" s="209"/>
      <c r="RIZ23" s="209"/>
      <c r="RJA23" s="209"/>
      <c r="RJB23" s="209"/>
      <c r="RJC23" s="209"/>
      <c r="RJD23" s="209"/>
      <c r="RJE23" s="209"/>
      <c r="RJF23" s="209"/>
      <c r="RJG23" s="209"/>
      <c r="RJH23" s="209"/>
      <c r="RJI23" s="209"/>
      <c r="RJJ23" s="209"/>
      <c r="RJK23" s="209"/>
      <c r="RJL23" s="209"/>
      <c r="RJM23" s="209"/>
      <c r="RJN23" s="209"/>
      <c r="RJO23" s="209"/>
      <c r="RJP23" s="209"/>
      <c r="RJQ23" s="209"/>
      <c r="RJR23" s="209"/>
      <c r="RJS23" s="209"/>
      <c r="RJT23" s="209"/>
      <c r="RJU23" s="209"/>
      <c r="RJV23" s="209"/>
      <c r="RJW23" s="209"/>
      <c r="RJX23" s="209"/>
      <c r="RJY23" s="209"/>
      <c r="RJZ23" s="209"/>
      <c r="RKA23" s="209"/>
      <c r="RKB23" s="209"/>
      <c r="RKC23" s="209"/>
      <c r="RKD23" s="209"/>
      <c r="RKE23" s="209"/>
      <c r="RKF23" s="209"/>
      <c r="RKG23" s="209"/>
      <c r="RKH23" s="209"/>
      <c r="RKI23" s="209"/>
      <c r="RKJ23" s="209"/>
      <c r="RKK23" s="209"/>
      <c r="RKL23" s="209"/>
      <c r="RKM23" s="209"/>
      <c r="RKN23" s="209"/>
      <c r="RKO23" s="209"/>
      <c r="RKP23" s="209"/>
      <c r="RKQ23" s="209"/>
      <c r="RKR23" s="209"/>
      <c r="RKS23" s="209"/>
      <c r="RKT23" s="209"/>
      <c r="RKU23" s="209"/>
      <c r="RKV23" s="209"/>
      <c r="RKW23" s="209"/>
      <c r="RKX23" s="209"/>
      <c r="RKY23" s="209"/>
      <c r="RKZ23" s="209"/>
      <c r="RLA23" s="209"/>
      <c r="RLB23" s="209"/>
      <c r="RLC23" s="209"/>
      <c r="RLD23" s="209"/>
      <c r="RLE23" s="209"/>
      <c r="RLF23" s="209"/>
      <c r="RLG23" s="209"/>
      <c r="RLH23" s="209"/>
      <c r="RLI23" s="209"/>
      <c r="RLJ23" s="209"/>
      <c r="RLK23" s="209"/>
      <c r="RLL23" s="209"/>
      <c r="RLM23" s="209"/>
      <c r="RLN23" s="209"/>
      <c r="RLO23" s="209"/>
      <c r="RLP23" s="209"/>
      <c r="RLQ23" s="209"/>
      <c r="RLR23" s="209"/>
      <c r="RLS23" s="209"/>
      <c r="RLT23" s="209"/>
      <c r="RLU23" s="209"/>
      <c r="RLV23" s="209"/>
      <c r="RLW23" s="209"/>
      <c r="RLX23" s="209"/>
      <c r="RLY23" s="209"/>
      <c r="RLZ23" s="209"/>
      <c r="RMA23" s="209"/>
      <c r="RMB23" s="209"/>
      <c r="RMC23" s="209"/>
      <c r="RMD23" s="209"/>
      <c r="RME23" s="209"/>
      <c r="RMF23" s="209"/>
      <c r="RMG23" s="209"/>
      <c r="RMH23" s="209"/>
      <c r="RMI23" s="209"/>
      <c r="RMJ23" s="209"/>
      <c r="RMK23" s="209"/>
      <c r="RML23" s="209"/>
      <c r="RMM23" s="209"/>
      <c r="RMN23" s="209"/>
      <c r="RMO23" s="209"/>
      <c r="RMP23" s="209"/>
      <c r="RMQ23" s="209"/>
      <c r="RMR23" s="209"/>
      <c r="RMS23" s="209"/>
      <c r="RMT23" s="209"/>
      <c r="RMU23" s="209"/>
      <c r="RMV23" s="209"/>
      <c r="RMW23" s="209"/>
      <c r="RMX23" s="209"/>
      <c r="RMY23" s="209"/>
      <c r="RMZ23" s="209"/>
      <c r="RNA23" s="209"/>
      <c r="RNB23" s="209"/>
      <c r="RNC23" s="209"/>
      <c r="RND23" s="209"/>
      <c r="RNE23" s="209"/>
      <c r="RNF23" s="209"/>
      <c r="RNG23" s="209"/>
      <c r="RNH23" s="209"/>
      <c r="RNI23" s="209"/>
      <c r="RNJ23" s="209"/>
      <c r="RNK23" s="209"/>
      <c r="RNL23" s="209"/>
      <c r="RNM23" s="209"/>
      <c r="RNN23" s="209"/>
      <c r="RNO23" s="209"/>
      <c r="RNP23" s="209"/>
      <c r="RNQ23" s="209"/>
      <c r="RNR23" s="209"/>
      <c r="RNS23" s="209"/>
      <c r="RNT23" s="209"/>
      <c r="RNU23" s="209"/>
      <c r="RNV23" s="209"/>
      <c r="RNW23" s="209"/>
      <c r="RNX23" s="209"/>
      <c r="RNY23" s="209"/>
      <c r="RNZ23" s="209"/>
      <c r="ROA23" s="209"/>
      <c r="ROB23" s="209"/>
      <c r="ROC23" s="209"/>
      <c r="ROD23" s="209"/>
      <c r="ROE23" s="209"/>
      <c r="ROF23" s="209"/>
      <c r="ROG23" s="209"/>
      <c r="ROH23" s="209"/>
      <c r="ROI23" s="209"/>
      <c r="ROJ23" s="209"/>
      <c r="ROK23" s="209"/>
      <c r="ROL23" s="209"/>
      <c r="ROM23" s="209"/>
      <c r="RON23" s="209"/>
      <c r="ROO23" s="209"/>
      <c r="ROP23" s="209"/>
      <c r="ROQ23" s="209"/>
      <c r="ROR23" s="209"/>
      <c r="ROS23" s="209"/>
      <c r="ROT23" s="209"/>
      <c r="ROU23" s="209"/>
      <c r="ROV23" s="209"/>
      <c r="ROW23" s="209"/>
      <c r="ROX23" s="209"/>
      <c r="ROY23" s="209"/>
      <c r="ROZ23" s="209"/>
      <c r="RPA23" s="209"/>
      <c r="RPB23" s="209"/>
      <c r="RPC23" s="209"/>
      <c r="RPD23" s="209"/>
      <c r="RPE23" s="209"/>
      <c r="RPF23" s="209"/>
      <c r="RPG23" s="209"/>
      <c r="RPH23" s="209"/>
      <c r="RPI23" s="209"/>
      <c r="RPJ23" s="209"/>
      <c r="RPK23" s="209"/>
      <c r="RPL23" s="209"/>
      <c r="RPM23" s="209"/>
      <c r="RPN23" s="209"/>
      <c r="RPO23" s="209"/>
      <c r="RPP23" s="209"/>
      <c r="RPQ23" s="209"/>
      <c r="RPR23" s="209"/>
      <c r="RPS23" s="209"/>
      <c r="RPT23" s="209"/>
      <c r="RPU23" s="209"/>
      <c r="RPV23" s="209"/>
      <c r="RPW23" s="209"/>
      <c r="RPX23" s="209"/>
      <c r="RPY23" s="209"/>
      <c r="RPZ23" s="209"/>
      <c r="RQA23" s="209"/>
      <c r="RQB23" s="209"/>
      <c r="RQC23" s="209"/>
      <c r="RQD23" s="209"/>
      <c r="RQE23" s="209"/>
      <c r="RQF23" s="209"/>
      <c r="RQG23" s="209"/>
      <c r="RQH23" s="209"/>
      <c r="RQI23" s="209"/>
      <c r="RQJ23" s="209"/>
      <c r="RQK23" s="209"/>
      <c r="RQL23" s="209"/>
      <c r="RQM23" s="209"/>
      <c r="RQN23" s="209"/>
      <c r="RQO23" s="209"/>
      <c r="RQP23" s="209"/>
      <c r="RQQ23" s="209"/>
      <c r="RQR23" s="209"/>
      <c r="RQS23" s="209"/>
      <c r="RQT23" s="209"/>
      <c r="RQU23" s="209"/>
      <c r="RQV23" s="209"/>
      <c r="RQW23" s="209"/>
      <c r="RQX23" s="209"/>
      <c r="RQY23" s="209"/>
      <c r="RQZ23" s="209"/>
      <c r="RRA23" s="209"/>
      <c r="RRB23" s="209"/>
      <c r="RRC23" s="209"/>
      <c r="RRD23" s="209"/>
      <c r="RRE23" s="209"/>
      <c r="RRF23" s="209"/>
      <c r="RRG23" s="209"/>
      <c r="RRH23" s="209"/>
      <c r="RRI23" s="209"/>
      <c r="RRJ23" s="209"/>
      <c r="RRK23" s="209"/>
      <c r="RRL23" s="209"/>
      <c r="RRM23" s="209"/>
      <c r="RRN23" s="209"/>
      <c r="RRO23" s="209"/>
      <c r="RRP23" s="209"/>
      <c r="RRQ23" s="209"/>
      <c r="RRR23" s="209"/>
      <c r="RRS23" s="209"/>
      <c r="RRT23" s="209"/>
      <c r="RRU23" s="209"/>
      <c r="RRV23" s="209"/>
      <c r="RRW23" s="209"/>
      <c r="RRX23" s="209"/>
      <c r="RRY23" s="209"/>
      <c r="RRZ23" s="209"/>
      <c r="RSA23" s="209"/>
      <c r="RSB23" s="209"/>
      <c r="RSC23" s="209"/>
      <c r="RSD23" s="209"/>
      <c r="RSE23" s="209"/>
      <c r="RSF23" s="209"/>
      <c r="RSG23" s="209"/>
      <c r="RSH23" s="209"/>
      <c r="RSI23" s="209"/>
      <c r="RSJ23" s="209"/>
      <c r="RSK23" s="209"/>
      <c r="RSL23" s="209"/>
      <c r="RSM23" s="209"/>
      <c r="RSN23" s="209"/>
      <c r="RSO23" s="209"/>
      <c r="RSP23" s="209"/>
      <c r="RSQ23" s="209"/>
      <c r="RSR23" s="209"/>
      <c r="RSS23" s="209"/>
      <c r="RST23" s="209"/>
      <c r="RSU23" s="209"/>
      <c r="RSV23" s="209"/>
      <c r="RSW23" s="209"/>
      <c r="RSX23" s="209"/>
      <c r="RSY23" s="209"/>
      <c r="RSZ23" s="209"/>
      <c r="RTA23" s="209"/>
      <c r="RTB23" s="209"/>
      <c r="RTC23" s="209"/>
      <c r="RTD23" s="209"/>
      <c r="RTE23" s="209"/>
      <c r="RTF23" s="209"/>
      <c r="RTG23" s="209"/>
      <c r="RTH23" s="209"/>
      <c r="RTI23" s="209"/>
      <c r="RTJ23" s="209"/>
      <c r="RTK23" s="209"/>
      <c r="RTL23" s="209"/>
      <c r="RTM23" s="209"/>
      <c r="RTN23" s="209"/>
      <c r="RTO23" s="209"/>
      <c r="RTP23" s="209"/>
      <c r="RTQ23" s="209"/>
      <c r="RTR23" s="209"/>
      <c r="RTS23" s="209"/>
      <c r="RTT23" s="209"/>
      <c r="RTU23" s="209"/>
      <c r="RTV23" s="209"/>
      <c r="RTW23" s="209"/>
      <c r="RTX23" s="209"/>
      <c r="RTY23" s="209"/>
      <c r="RTZ23" s="209"/>
      <c r="RUA23" s="209"/>
      <c r="RUB23" s="209"/>
      <c r="RUC23" s="209"/>
      <c r="RUD23" s="209"/>
      <c r="RUE23" s="209"/>
      <c r="RUF23" s="209"/>
      <c r="RUG23" s="209"/>
      <c r="RUH23" s="209"/>
      <c r="RUI23" s="209"/>
      <c r="RUJ23" s="209"/>
      <c r="RUK23" s="209"/>
      <c r="RUL23" s="209"/>
      <c r="RUM23" s="209"/>
      <c r="RUN23" s="209"/>
      <c r="RUO23" s="209"/>
      <c r="RUP23" s="209"/>
      <c r="RUQ23" s="209"/>
      <c r="RUR23" s="209"/>
      <c r="RUS23" s="209"/>
      <c r="RUT23" s="209"/>
      <c r="RUU23" s="209"/>
      <c r="RUV23" s="209"/>
      <c r="RUW23" s="209"/>
      <c r="RUX23" s="209"/>
      <c r="RUY23" s="209"/>
      <c r="RUZ23" s="209"/>
      <c r="RVA23" s="209"/>
      <c r="RVB23" s="209"/>
      <c r="RVC23" s="209"/>
      <c r="RVD23" s="209"/>
      <c r="RVE23" s="209"/>
      <c r="RVF23" s="209"/>
      <c r="RVG23" s="209"/>
      <c r="RVH23" s="209"/>
      <c r="RVI23" s="209"/>
      <c r="RVJ23" s="209"/>
      <c r="RVK23" s="209"/>
      <c r="RVL23" s="209"/>
      <c r="RVM23" s="209"/>
      <c r="RVN23" s="209"/>
      <c r="RVO23" s="209"/>
      <c r="RVP23" s="209"/>
      <c r="RVQ23" s="209"/>
      <c r="RVR23" s="209"/>
      <c r="RVS23" s="209"/>
      <c r="RVT23" s="209"/>
      <c r="RVU23" s="209"/>
      <c r="RVV23" s="209"/>
      <c r="RVW23" s="209"/>
      <c r="RVX23" s="209"/>
      <c r="RVY23" s="209"/>
      <c r="RVZ23" s="209"/>
      <c r="RWA23" s="209"/>
      <c r="RWB23" s="209"/>
      <c r="RWC23" s="209"/>
      <c r="RWD23" s="209"/>
      <c r="RWE23" s="209"/>
      <c r="RWF23" s="209"/>
      <c r="RWG23" s="209"/>
      <c r="RWH23" s="209"/>
      <c r="RWI23" s="209"/>
      <c r="RWJ23" s="209"/>
      <c r="RWK23" s="209"/>
      <c r="RWL23" s="209"/>
      <c r="RWM23" s="209"/>
      <c r="RWN23" s="209"/>
      <c r="RWO23" s="209"/>
      <c r="RWP23" s="209"/>
      <c r="RWQ23" s="209"/>
      <c r="RWR23" s="209"/>
      <c r="RWS23" s="209"/>
      <c r="RWT23" s="209"/>
      <c r="RWU23" s="209"/>
      <c r="RWV23" s="209"/>
      <c r="RWW23" s="209"/>
      <c r="RWX23" s="209"/>
      <c r="RWY23" s="209"/>
      <c r="RWZ23" s="209"/>
      <c r="RXA23" s="209"/>
      <c r="RXB23" s="209"/>
      <c r="RXC23" s="209"/>
      <c r="RXD23" s="209"/>
      <c r="RXE23" s="209"/>
      <c r="RXF23" s="209"/>
      <c r="RXG23" s="209"/>
      <c r="RXH23" s="209"/>
      <c r="RXI23" s="209"/>
      <c r="RXJ23" s="209"/>
      <c r="RXK23" s="209"/>
      <c r="RXL23" s="209"/>
      <c r="RXM23" s="209"/>
      <c r="RXN23" s="209"/>
      <c r="RXO23" s="209"/>
      <c r="RXP23" s="209"/>
      <c r="RXQ23" s="209"/>
      <c r="RXR23" s="209"/>
      <c r="RXS23" s="209"/>
      <c r="RXT23" s="209"/>
      <c r="RXU23" s="209"/>
      <c r="RXV23" s="209"/>
      <c r="RXW23" s="209"/>
      <c r="RXX23" s="209"/>
      <c r="RXY23" s="209"/>
      <c r="RXZ23" s="209"/>
      <c r="RYA23" s="209"/>
      <c r="RYB23" s="209"/>
      <c r="RYC23" s="209"/>
      <c r="RYD23" s="209"/>
      <c r="RYE23" s="209"/>
      <c r="RYF23" s="209"/>
      <c r="RYG23" s="209"/>
      <c r="RYH23" s="209"/>
      <c r="RYI23" s="209"/>
      <c r="RYJ23" s="209"/>
      <c r="RYK23" s="209"/>
      <c r="RYL23" s="209"/>
      <c r="RYM23" s="209"/>
      <c r="RYN23" s="209"/>
      <c r="RYO23" s="209"/>
      <c r="RYP23" s="209"/>
      <c r="RYQ23" s="209"/>
      <c r="RYR23" s="209"/>
      <c r="RYS23" s="209"/>
      <c r="RYT23" s="209"/>
      <c r="RYU23" s="209"/>
      <c r="RYV23" s="209"/>
      <c r="RYW23" s="209"/>
      <c r="RYX23" s="209"/>
      <c r="RYY23" s="209"/>
      <c r="RYZ23" s="209"/>
      <c r="RZA23" s="209"/>
      <c r="RZB23" s="209"/>
      <c r="RZC23" s="209"/>
      <c r="RZD23" s="209"/>
      <c r="RZE23" s="209"/>
      <c r="RZF23" s="209"/>
      <c r="RZG23" s="209"/>
      <c r="RZH23" s="209"/>
      <c r="RZI23" s="209"/>
      <c r="RZJ23" s="209"/>
      <c r="RZK23" s="209"/>
      <c r="RZL23" s="209"/>
      <c r="RZM23" s="209"/>
      <c r="RZN23" s="209"/>
      <c r="RZO23" s="209"/>
      <c r="RZP23" s="209"/>
      <c r="RZQ23" s="209"/>
      <c r="RZR23" s="209"/>
      <c r="RZS23" s="209"/>
      <c r="RZT23" s="209"/>
      <c r="RZU23" s="209"/>
      <c r="RZV23" s="209"/>
      <c r="RZW23" s="209"/>
      <c r="RZX23" s="209"/>
      <c r="RZY23" s="209"/>
      <c r="RZZ23" s="209"/>
      <c r="SAA23" s="209"/>
      <c r="SAB23" s="209"/>
      <c r="SAC23" s="209"/>
      <c r="SAD23" s="209"/>
      <c r="SAE23" s="209"/>
      <c r="SAF23" s="209"/>
      <c r="SAG23" s="209"/>
      <c r="SAH23" s="209"/>
      <c r="SAI23" s="209"/>
      <c r="SAJ23" s="209"/>
      <c r="SAK23" s="209"/>
      <c r="SAL23" s="209"/>
      <c r="SAM23" s="209"/>
      <c r="SAN23" s="209"/>
      <c r="SAO23" s="209"/>
      <c r="SAP23" s="209"/>
      <c r="SAQ23" s="209"/>
      <c r="SAR23" s="209"/>
      <c r="SAS23" s="209"/>
      <c r="SAT23" s="209"/>
      <c r="SAU23" s="209"/>
      <c r="SAV23" s="209"/>
      <c r="SAW23" s="209"/>
      <c r="SAX23" s="209"/>
      <c r="SAY23" s="209"/>
      <c r="SAZ23" s="209"/>
      <c r="SBA23" s="209"/>
      <c r="SBB23" s="209"/>
      <c r="SBC23" s="209"/>
      <c r="SBD23" s="209"/>
      <c r="SBE23" s="209"/>
      <c r="SBF23" s="209"/>
      <c r="SBG23" s="209"/>
      <c r="SBH23" s="209"/>
      <c r="SBI23" s="209"/>
      <c r="SBJ23" s="209"/>
      <c r="SBK23" s="209"/>
      <c r="SBL23" s="209"/>
      <c r="SBM23" s="209"/>
      <c r="SBN23" s="209"/>
      <c r="SBO23" s="209"/>
      <c r="SBP23" s="209"/>
      <c r="SBQ23" s="209"/>
      <c r="SBR23" s="209"/>
      <c r="SBS23" s="209"/>
      <c r="SBT23" s="209"/>
      <c r="SBU23" s="209"/>
      <c r="SBV23" s="209"/>
      <c r="SBW23" s="209"/>
      <c r="SBX23" s="209"/>
      <c r="SBY23" s="209"/>
      <c r="SBZ23" s="209"/>
      <c r="SCA23" s="209"/>
      <c r="SCB23" s="209"/>
      <c r="SCC23" s="209"/>
      <c r="SCD23" s="209"/>
      <c r="SCE23" s="209"/>
      <c r="SCF23" s="209"/>
      <c r="SCG23" s="209"/>
      <c r="SCH23" s="209"/>
      <c r="SCI23" s="209"/>
      <c r="SCJ23" s="209"/>
      <c r="SCK23" s="209"/>
      <c r="SCL23" s="209"/>
      <c r="SCM23" s="209"/>
      <c r="SCN23" s="209"/>
      <c r="SCO23" s="209"/>
      <c r="SCP23" s="209"/>
      <c r="SCQ23" s="209"/>
      <c r="SCR23" s="209"/>
      <c r="SCS23" s="209"/>
      <c r="SCT23" s="209"/>
      <c r="SCU23" s="209"/>
      <c r="SCV23" s="209"/>
      <c r="SCW23" s="209"/>
      <c r="SCX23" s="209"/>
      <c r="SCY23" s="209"/>
      <c r="SCZ23" s="209"/>
      <c r="SDA23" s="209"/>
      <c r="SDB23" s="209"/>
      <c r="SDC23" s="209"/>
      <c r="SDD23" s="209"/>
      <c r="SDE23" s="209"/>
      <c r="SDF23" s="209"/>
      <c r="SDG23" s="209"/>
      <c r="SDH23" s="209"/>
      <c r="SDI23" s="209"/>
      <c r="SDJ23" s="209"/>
      <c r="SDK23" s="209"/>
      <c r="SDL23" s="209"/>
      <c r="SDM23" s="209"/>
      <c r="SDN23" s="209"/>
      <c r="SDO23" s="209"/>
      <c r="SDP23" s="209"/>
      <c r="SDQ23" s="209"/>
      <c r="SDR23" s="209"/>
      <c r="SDS23" s="209"/>
      <c r="SDT23" s="209"/>
      <c r="SDU23" s="209"/>
      <c r="SDV23" s="209"/>
      <c r="SDW23" s="209"/>
      <c r="SDX23" s="209"/>
      <c r="SDY23" s="209"/>
      <c r="SDZ23" s="209"/>
      <c r="SEA23" s="209"/>
      <c r="SEB23" s="209"/>
      <c r="SEC23" s="209"/>
      <c r="SED23" s="209"/>
      <c r="SEE23" s="209"/>
      <c r="SEF23" s="209"/>
      <c r="SEG23" s="209"/>
      <c r="SEH23" s="209"/>
      <c r="SEI23" s="209"/>
      <c r="SEJ23" s="209"/>
      <c r="SEK23" s="209"/>
      <c r="SEL23" s="209"/>
      <c r="SEM23" s="209"/>
      <c r="SEN23" s="209"/>
      <c r="SEO23" s="209"/>
      <c r="SEP23" s="209"/>
      <c r="SEQ23" s="209"/>
      <c r="SER23" s="209"/>
      <c r="SES23" s="209"/>
      <c r="SET23" s="209"/>
      <c r="SEU23" s="209"/>
      <c r="SEV23" s="209"/>
      <c r="SEW23" s="209"/>
      <c r="SEX23" s="209"/>
      <c r="SEY23" s="209"/>
      <c r="SEZ23" s="209"/>
      <c r="SFA23" s="209"/>
      <c r="SFB23" s="209"/>
      <c r="SFC23" s="209"/>
      <c r="SFD23" s="209"/>
      <c r="SFE23" s="209"/>
      <c r="SFF23" s="209"/>
      <c r="SFG23" s="209"/>
      <c r="SFH23" s="209"/>
      <c r="SFI23" s="209"/>
      <c r="SFJ23" s="209"/>
      <c r="SFK23" s="209"/>
      <c r="SFL23" s="209"/>
      <c r="SFM23" s="209"/>
      <c r="SFN23" s="209"/>
      <c r="SFO23" s="209"/>
      <c r="SFP23" s="209"/>
      <c r="SFQ23" s="209"/>
      <c r="SFR23" s="209"/>
      <c r="SFS23" s="209"/>
      <c r="SFT23" s="209"/>
      <c r="SFU23" s="209"/>
      <c r="SFV23" s="209"/>
      <c r="SFW23" s="209"/>
      <c r="SFX23" s="209"/>
      <c r="SFY23" s="209"/>
      <c r="SFZ23" s="209"/>
      <c r="SGA23" s="209"/>
      <c r="SGB23" s="209"/>
      <c r="SGC23" s="209"/>
      <c r="SGD23" s="209"/>
      <c r="SGE23" s="209"/>
      <c r="SGF23" s="209"/>
      <c r="SGG23" s="209"/>
      <c r="SGH23" s="209"/>
      <c r="SGI23" s="209"/>
      <c r="SGJ23" s="209"/>
      <c r="SGK23" s="209"/>
      <c r="SGL23" s="209"/>
      <c r="SGM23" s="209"/>
      <c r="SGN23" s="209"/>
      <c r="SGO23" s="209"/>
      <c r="SGP23" s="209"/>
      <c r="SGQ23" s="209"/>
      <c r="SGR23" s="209"/>
      <c r="SGS23" s="209"/>
      <c r="SGT23" s="209"/>
      <c r="SGU23" s="209"/>
      <c r="SGV23" s="209"/>
      <c r="SGW23" s="209"/>
      <c r="SGX23" s="209"/>
      <c r="SGY23" s="209"/>
      <c r="SGZ23" s="209"/>
      <c r="SHA23" s="209"/>
      <c r="SHB23" s="209"/>
      <c r="SHC23" s="209"/>
      <c r="SHD23" s="209"/>
      <c r="SHE23" s="209"/>
      <c r="SHF23" s="209"/>
      <c r="SHG23" s="209"/>
      <c r="SHH23" s="209"/>
      <c r="SHI23" s="209"/>
      <c r="SHJ23" s="209"/>
      <c r="SHK23" s="209"/>
      <c r="SHL23" s="209"/>
      <c r="SHM23" s="209"/>
      <c r="SHN23" s="209"/>
      <c r="SHO23" s="209"/>
      <c r="SHP23" s="209"/>
      <c r="SHQ23" s="209"/>
      <c r="SHR23" s="209"/>
      <c r="SHS23" s="209"/>
      <c r="SHT23" s="209"/>
      <c r="SHU23" s="209"/>
      <c r="SHV23" s="209"/>
      <c r="SHW23" s="209"/>
      <c r="SHX23" s="209"/>
      <c r="SHY23" s="209"/>
      <c r="SHZ23" s="209"/>
      <c r="SIA23" s="209"/>
      <c r="SIB23" s="209"/>
      <c r="SIC23" s="209"/>
      <c r="SID23" s="209"/>
      <c r="SIE23" s="209"/>
      <c r="SIF23" s="209"/>
      <c r="SIG23" s="209"/>
      <c r="SIH23" s="209"/>
      <c r="SII23" s="209"/>
      <c r="SIJ23" s="209"/>
      <c r="SIK23" s="209"/>
      <c r="SIL23" s="209"/>
      <c r="SIM23" s="209"/>
      <c r="SIN23" s="209"/>
      <c r="SIO23" s="209"/>
      <c r="SIP23" s="209"/>
      <c r="SIQ23" s="209"/>
      <c r="SIR23" s="209"/>
      <c r="SIS23" s="209"/>
      <c r="SIT23" s="209"/>
      <c r="SIU23" s="209"/>
      <c r="SIV23" s="209"/>
      <c r="SIW23" s="209"/>
      <c r="SIX23" s="209"/>
      <c r="SIY23" s="209"/>
      <c r="SIZ23" s="209"/>
      <c r="SJA23" s="209"/>
      <c r="SJB23" s="209"/>
      <c r="SJC23" s="209"/>
      <c r="SJD23" s="209"/>
      <c r="SJE23" s="209"/>
      <c r="SJF23" s="209"/>
      <c r="SJG23" s="209"/>
      <c r="SJH23" s="209"/>
      <c r="SJI23" s="209"/>
      <c r="SJJ23" s="209"/>
      <c r="SJK23" s="209"/>
      <c r="SJL23" s="209"/>
      <c r="SJM23" s="209"/>
      <c r="SJN23" s="209"/>
      <c r="SJO23" s="209"/>
      <c r="SJP23" s="209"/>
      <c r="SJQ23" s="209"/>
      <c r="SJR23" s="209"/>
      <c r="SJS23" s="209"/>
      <c r="SJT23" s="209"/>
      <c r="SJU23" s="209"/>
      <c r="SJV23" s="209"/>
      <c r="SJW23" s="209"/>
      <c r="SJX23" s="209"/>
      <c r="SJY23" s="209"/>
      <c r="SJZ23" s="209"/>
      <c r="SKA23" s="209"/>
      <c r="SKB23" s="209"/>
      <c r="SKC23" s="209"/>
      <c r="SKD23" s="209"/>
      <c r="SKE23" s="209"/>
      <c r="SKF23" s="209"/>
      <c r="SKG23" s="209"/>
      <c r="SKH23" s="209"/>
      <c r="SKI23" s="209"/>
      <c r="SKJ23" s="209"/>
      <c r="SKK23" s="209"/>
      <c r="SKL23" s="209"/>
      <c r="SKM23" s="209"/>
      <c r="SKN23" s="209"/>
      <c r="SKO23" s="209"/>
      <c r="SKP23" s="209"/>
      <c r="SKQ23" s="209"/>
      <c r="SKR23" s="209"/>
      <c r="SKS23" s="209"/>
      <c r="SKT23" s="209"/>
      <c r="SKU23" s="209"/>
      <c r="SKV23" s="209"/>
      <c r="SKW23" s="209"/>
      <c r="SKX23" s="209"/>
      <c r="SKY23" s="209"/>
      <c r="SKZ23" s="209"/>
      <c r="SLA23" s="209"/>
      <c r="SLB23" s="209"/>
      <c r="SLC23" s="209"/>
      <c r="SLD23" s="209"/>
      <c r="SLE23" s="209"/>
      <c r="SLF23" s="209"/>
      <c r="SLG23" s="209"/>
      <c r="SLH23" s="209"/>
      <c r="SLI23" s="209"/>
      <c r="SLJ23" s="209"/>
      <c r="SLK23" s="209"/>
      <c r="SLL23" s="209"/>
      <c r="SLM23" s="209"/>
      <c r="SLN23" s="209"/>
      <c r="SLO23" s="209"/>
      <c r="SLP23" s="209"/>
      <c r="SLQ23" s="209"/>
      <c r="SLR23" s="209"/>
      <c r="SLS23" s="209"/>
      <c r="SLT23" s="209"/>
      <c r="SLU23" s="209"/>
      <c r="SLV23" s="209"/>
      <c r="SLW23" s="209"/>
      <c r="SLX23" s="209"/>
      <c r="SLY23" s="209"/>
      <c r="SLZ23" s="209"/>
      <c r="SMA23" s="209"/>
      <c r="SMB23" s="209"/>
      <c r="SMC23" s="209"/>
      <c r="SMD23" s="209"/>
      <c r="SME23" s="209"/>
      <c r="SMF23" s="209"/>
      <c r="SMG23" s="209"/>
      <c r="SMH23" s="209"/>
      <c r="SMI23" s="209"/>
      <c r="SMJ23" s="209"/>
      <c r="SMK23" s="209"/>
      <c r="SML23" s="209"/>
      <c r="SMM23" s="209"/>
      <c r="SMN23" s="209"/>
      <c r="SMO23" s="209"/>
      <c r="SMP23" s="209"/>
      <c r="SMQ23" s="209"/>
      <c r="SMR23" s="209"/>
      <c r="SMS23" s="209"/>
      <c r="SMT23" s="209"/>
      <c r="SMU23" s="209"/>
      <c r="SMV23" s="209"/>
      <c r="SMW23" s="209"/>
      <c r="SMX23" s="209"/>
      <c r="SMY23" s="209"/>
      <c r="SMZ23" s="209"/>
      <c r="SNA23" s="209"/>
      <c r="SNB23" s="209"/>
      <c r="SNC23" s="209"/>
      <c r="SND23" s="209"/>
      <c r="SNE23" s="209"/>
      <c r="SNF23" s="209"/>
      <c r="SNG23" s="209"/>
      <c r="SNH23" s="209"/>
      <c r="SNI23" s="209"/>
      <c r="SNJ23" s="209"/>
      <c r="SNK23" s="209"/>
      <c r="SNL23" s="209"/>
      <c r="SNM23" s="209"/>
      <c r="SNN23" s="209"/>
      <c r="SNO23" s="209"/>
      <c r="SNP23" s="209"/>
      <c r="SNQ23" s="209"/>
      <c r="SNR23" s="209"/>
      <c r="SNS23" s="209"/>
      <c r="SNT23" s="209"/>
      <c r="SNU23" s="209"/>
      <c r="SNV23" s="209"/>
      <c r="SNW23" s="209"/>
      <c r="SNX23" s="209"/>
      <c r="SNY23" s="209"/>
      <c r="SNZ23" s="209"/>
      <c r="SOA23" s="209"/>
      <c r="SOB23" s="209"/>
      <c r="SOC23" s="209"/>
      <c r="SOD23" s="209"/>
      <c r="SOE23" s="209"/>
      <c r="SOF23" s="209"/>
      <c r="SOG23" s="209"/>
      <c r="SOH23" s="209"/>
      <c r="SOI23" s="209"/>
      <c r="SOJ23" s="209"/>
      <c r="SOK23" s="209"/>
      <c r="SOL23" s="209"/>
      <c r="SOM23" s="209"/>
      <c r="SON23" s="209"/>
      <c r="SOO23" s="209"/>
      <c r="SOP23" s="209"/>
      <c r="SOQ23" s="209"/>
      <c r="SOR23" s="209"/>
      <c r="SOS23" s="209"/>
      <c r="SOT23" s="209"/>
      <c r="SOU23" s="209"/>
      <c r="SOV23" s="209"/>
      <c r="SOW23" s="209"/>
      <c r="SOX23" s="209"/>
      <c r="SOY23" s="209"/>
      <c r="SOZ23" s="209"/>
      <c r="SPA23" s="209"/>
      <c r="SPB23" s="209"/>
      <c r="SPC23" s="209"/>
      <c r="SPD23" s="209"/>
      <c r="SPE23" s="209"/>
      <c r="SPF23" s="209"/>
      <c r="SPG23" s="209"/>
      <c r="SPH23" s="209"/>
      <c r="SPI23" s="209"/>
      <c r="SPJ23" s="209"/>
      <c r="SPK23" s="209"/>
      <c r="SPL23" s="209"/>
      <c r="SPM23" s="209"/>
      <c r="SPN23" s="209"/>
      <c r="SPO23" s="209"/>
      <c r="SPP23" s="209"/>
      <c r="SPQ23" s="209"/>
      <c r="SPR23" s="209"/>
      <c r="SPS23" s="209"/>
      <c r="SPT23" s="209"/>
      <c r="SPU23" s="209"/>
      <c r="SPV23" s="209"/>
      <c r="SPW23" s="209"/>
      <c r="SPX23" s="209"/>
      <c r="SPY23" s="209"/>
      <c r="SPZ23" s="209"/>
      <c r="SQA23" s="209"/>
      <c r="SQB23" s="209"/>
      <c r="SQC23" s="209"/>
      <c r="SQD23" s="209"/>
      <c r="SQE23" s="209"/>
      <c r="SQF23" s="209"/>
      <c r="SQG23" s="209"/>
      <c r="SQH23" s="209"/>
      <c r="SQI23" s="209"/>
      <c r="SQJ23" s="209"/>
      <c r="SQK23" s="209"/>
      <c r="SQL23" s="209"/>
      <c r="SQM23" s="209"/>
      <c r="SQN23" s="209"/>
      <c r="SQO23" s="209"/>
      <c r="SQP23" s="209"/>
      <c r="SQQ23" s="209"/>
      <c r="SQR23" s="209"/>
      <c r="SQS23" s="209"/>
      <c r="SQT23" s="209"/>
      <c r="SQU23" s="209"/>
      <c r="SQV23" s="209"/>
      <c r="SQW23" s="209"/>
      <c r="SQX23" s="209"/>
      <c r="SQY23" s="209"/>
      <c r="SQZ23" s="209"/>
      <c r="SRA23" s="209"/>
      <c r="SRB23" s="209"/>
      <c r="SRC23" s="209"/>
      <c r="SRD23" s="209"/>
      <c r="SRE23" s="209"/>
      <c r="SRF23" s="209"/>
      <c r="SRG23" s="209"/>
      <c r="SRH23" s="209"/>
      <c r="SRI23" s="209"/>
      <c r="SRJ23" s="209"/>
      <c r="SRK23" s="209"/>
      <c r="SRL23" s="209"/>
      <c r="SRM23" s="209"/>
      <c r="SRN23" s="209"/>
      <c r="SRO23" s="209"/>
      <c r="SRP23" s="209"/>
      <c r="SRQ23" s="209"/>
      <c r="SRR23" s="209"/>
      <c r="SRS23" s="209"/>
      <c r="SRT23" s="209"/>
      <c r="SRU23" s="209"/>
      <c r="SRV23" s="209"/>
      <c r="SRW23" s="209"/>
      <c r="SRX23" s="209"/>
      <c r="SRY23" s="209"/>
      <c r="SRZ23" s="209"/>
      <c r="SSA23" s="209"/>
      <c r="SSB23" s="209"/>
      <c r="SSC23" s="209"/>
      <c r="SSD23" s="209"/>
      <c r="SSE23" s="209"/>
      <c r="SSF23" s="209"/>
      <c r="SSG23" s="209"/>
      <c r="SSH23" s="209"/>
      <c r="SSI23" s="209"/>
      <c r="SSJ23" s="209"/>
      <c r="SSK23" s="209"/>
      <c r="SSL23" s="209"/>
      <c r="SSM23" s="209"/>
      <c r="SSN23" s="209"/>
      <c r="SSO23" s="209"/>
      <c r="SSP23" s="209"/>
      <c r="SSQ23" s="209"/>
      <c r="SSR23" s="209"/>
      <c r="SSS23" s="209"/>
      <c r="SST23" s="209"/>
      <c r="SSU23" s="209"/>
      <c r="SSV23" s="209"/>
      <c r="SSW23" s="209"/>
      <c r="SSX23" s="209"/>
      <c r="SSY23" s="209"/>
      <c r="SSZ23" s="209"/>
      <c r="STA23" s="209"/>
      <c r="STB23" s="209"/>
      <c r="STC23" s="209"/>
      <c r="STD23" s="209"/>
      <c r="STE23" s="209"/>
      <c r="STF23" s="209"/>
      <c r="STG23" s="209"/>
      <c r="STH23" s="209"/>
      <c r="STI23" s="209"/>
      <c r="STJ23" s="209"/>
      <c r="STK23" s="209"/>
      <c r="STL23" s="209"/>
      <c r="STM23" s="209"/>
      <c r="STN23" s="209"/>
      <c r="STO23" s="209"/>
      <c r="STP23" s="209"/>
      <c r="STQ23" s="209"/>
      <c r="STR23" s="209"/>
      <c r="STS23" s="209"/>
      <c r="STT23" s="209"/>
      <c r="STU23" s="209"/>
      <c r="STV23" s="209"/>
      <c r="STW23" s="209"/>
      <c r="STX23" s="209"/>
      <c r="STY23" s="209"/>
      <c r="STZ23" s="209"/>
      <c r="SUA23" s="209"/>
      <c r="SUB23" s="209"/>
      <c r="SUC23" s="209"/>
      <c r="SUD23" s="209"/>
      <c r="SUE23" s="209"/>
      <c r="SUF23" s="209"/>
      <c r="SUG23" s="209"/>
      <c r="SUH23" s="209"/>
      <c r="SUI23" s="209"/>
      <c r="SUJ23" s="209"/>
      <c r="SUK23" s="209"/>
      <c r="SUL23" s="209"/>
      <c r="SUM23" s="209"/>
      <c r="SUN23" s="209"/>
      <c r="SUO23" s="209"/>
      <c r="SUP23" s="209"/>
      <c r="SUQ23" s="209"/>
      <c r="SUR23" s="209"/>
      <c r="SUS23" s="209"/>
      <c r="SUT23" s="209"/>
      <c r="SUU23" s="209"/>
      <c r="SUV23" s="209"/>
      <c r="SUW23" s="209"/>
      <c r="SUX23" s="209"/>
      <c r="SUY23" s="209"/>
      <c r="SUZ23" s="209"/>
      <c r="SVA23" s="209"/>
      <c r="SVB23" s="209"/>
      <c r="SVC23" s="209"/>
      <c r="SVD23" s="209"/>
      <c r="SVE23" s="209"/>
      <c r="SVF23" s="209"/>
      <c r="SVG23" s="209"/>
      <c r="SVH23" s="209"/>
      <c r="SVI23" s="209"/>
      <c r="SVJ23" s="209"/>
      <c r="SVK23" s="209"/>
      <c r="SVL23" s="209"/>
      <c r="SVM23" s="209"/>
      <c r="SVN23" s="209"/>
      <c r="SVO23" s="209"/>
      <c r="SVP23" s="209"/>
      <c r="SVQ23" s="209"/>
      <c r="SVR23" s="209"/>
      <c r="SVS23" s="209"/>
      <c r="SVT23" s="209"/>
      <c r="SVU23" s="209"/>
      <c r="SVV23" s="209"/>
      <c r="SVW23" s="209"/>
      <c r="SVX23" s="209"/>
      <c r="SVY23" s="209"/>
      <c r="SVZ23" s="209"/>
      <c r="SWA23" s="209"/>
      <c r="SWB23" s="209"/>
      <c r="SWC23" s="209"/>
      <c r="SWD23" s="209"/>
      <c r="SWE23" s="209"/>
      <c r="SWF23" s="209"/>
      <c r="SWG23" s="209"/>
      <c r="SWH23" s="209"/>
      <c r="SWI23" s="209"/>
      <c r="SWJ23" s="209"/>
      <c r="SWK23" s="209"/>
      <c r="SWL23" s="209"/>
      <c r="SWM23" s="209"/>
      <c r="SWN23" s="209"/>
      <c r="SWO23" s="209"/>
      <c r="SWP23" s="209"/>
      <c r="SWQ23" s="209"/>
      <c r="SWR23" s="209"/>
      <c r="SWS23" s="209"/>
      <c r="SWT23" s="209"/>
      <c r="SWU23" s="209"/>
      <c r="SWV23" s="209"/>
      <c r="SWW23" s="209"/>
      <c r="SWX23" s="209"/>
      <c r="SWY23" s="209"/>
      <c r="SWZ23" s="209"/>
      <c r="SXA23" s="209"/>
      <c r="SXB23" s="209"/>
      <c r="SXC23" s="209"/>
      <c r="SXD23" s="209"/>
      <c r="SXE23" s="209"/>
      <c r="SXF23" s="209"/>
      <c r="SXG23" s="209"/>
      <c r="SXH23" s="209"/>
      <c r="SXI23" s="209"/>
      <c r="SXJ23" s="209"/>
      <c r="SXK23" s="209"/>
      <c r="SXL23" s="209"/>
      <c r="SXM23" s="209"/>
      <c r="SXN23" s="209"/>
      <c r="SXO23" s="209"/>
      <c r="SXP23" s="209"/>
      <c r="SXQ23" s="209"/>
      <c r="SXR23" s="209"/>
      <c r="SXS23" s="209"/>
      <c r="SXT23" s="209"/>
      <c r="SXU23" s="209"/>
      <c r="SXV23" s="209"/>
      <c r="SXW23" s="209"/>
      <c r="SXX23" s="209"/>
      <c r="SXY23" s="209"/>
      <c r="SXZ23" s="209"/>
      <c r="SYA23" s="209"/>
      <c r="SYB23" s="209"/>
      <c r="SYC23" s="209"/>
      <c r="SYD23" s="209"/>
      <c r="SYE23" s="209"/>
      <c r="SYF23" s="209"/>
      <c r="SYG23" s="209"/>
      <c r="SYH23" s="209"/>
      <c r="SYI23" s="209"/>
      <c r="SYJ23" s="209"/>
      <c r="SYK23" s="209"/>
      <c r="SYL23" s="209"/>
      <c r="SYM23" s="209"/>
      <c r="SYN23" s="209"/>
      <c r="SYO23" s="209"/>
      <c r="SYP23" s="209"/>
      <c r="SYQ23" s="209"/>
      <c r="SYR23" s="209"/>
      <c r="SYS23" s="209"/>
      <c r="SYT23" s="209"/>
      <c r="SYU23" s="209"/>
      <c r="SYV23" s="209"/>
      <c r="SYW23" s="209"/>
      <c r="SYX23" s="209"/>
      <c r="SYY23" s="209"/>
      <c r="SYZ23" s="209"/>
      <c r="SZA23" s="209"/>
      <c r="SZB23" s="209"/>
      <c r="SZC23" s="209"/>
      <c r="SZD23" s="209"/>
      <c r="SZE23" s="209"/>
      <c r="SZF23" s="209"/>
      <c r="SZG23" s="209"/>
      <c r="SZH23" s="209"/>
      <c r="SZI23" s="209"/>
      <c r="SZJ23" s="209"/>
      <c r="SZK23" s="209"/>
      <c r="SZL23" s="209"/>
      <c r="SZM23" s="209"/>
      <c r="SZN23" s="209"/>
      <c r="SZO23" s="209"/>
      <c r="SZP23" s="209"/>
      <c r="SZQ23" s="209"/>
      <c r="SZR23" s="209"/>
      <c r="SZS23" s="209"/>
      <c r="SZT23" s="209"/>
      <c r="SZU23" s="209"/>
      <c r="SZV23" s="209"/>
      <c r="SZW23" s="209"/>
      <c r="SZX23" s="209"/>
      <c r="SZY23" s="209"/>
      <c r="SZZ23" s="209"/>
      <c r="TAA23" s="209"/>
      <c r="TAB23" s="209"/>
      <c r="TAC23" s="209"/>
      <c r="TAD23" s="209"/>
      <c r="TAE23" s="209"/>
      <c r="TAF23" s="209"/>
      <c r="TAG23" s="209"/>
      <c r="TAH23" s="209"/>
      <c r="TAI23" s="209"/>
      <c r="TAJ23" s="209"/>
      <c r="TAK23" s="209"/>
      <c r="TAL23" s="209"/>
      <c r="TAM23" s="209"/>
      <c r="TAN23" s="209"/>
      <c r="TAO23" s="209"/>
      <c r="TAP23" s="209"/>
      <c r="TAQ23" s="209"/>
      <c r="TAR23" s="209"/>
      <c r="TAS23" s="209"/>
      <c r="TAT23" s="209"/>
      <c r="TAU23" s="209"/>
      <c r="TAV23" s="209"/>
      <c r="TAW23" s="209"/>
      <c r="TAX23" s="209"/>
      <c r="TAY23" s="209"/>
      <c r="TAZ23" s="209"/>
      <c r="TBA23" s="209"/>
      <c r="TBB23" s="209"/>
      <c r="TBC23" s="209"/>
      <c r="TBD23" s="209"/>
      <c r="TBE23" s="209"/>
      <c r="TBF23" s="209"/>
      <c r="TBG23" s="209"/>
      <c r="TBH23" s="209"/>
      <c r="TBI23" s="209"/>
      <c r="TBJ23" s="209"/>
      <c r="TBK23" s="209"/>
      <c r="TBL23" s="209"/>
      <c r="TBM23" s="209"/>
      <c r="TBN23" s="209"/>
      <c r="TBO23" s="209"/>
      <c r="TBP23" s="209"/>
      <c r="TBQ23" s="209"/>
      <c r="TBR23" s="209"/>
      <c r="TBS23" s="209"/>
      <c r="TBT23" s="209"/>
      <c r="TBU23" s="209"/>
      <c r="TBV23" s="209"/>
      <c r="TBW23" s="209"/>
      <c r="TBX23" s="209"/>
      <c r="TBY23" s="209"/>
      <c r="TBZ23" s="209"/>
      <c r="TCA23" s="209"/>
      <c r="TCB23" s="209"/>
      <c r="TCC23" s="209"/>
      <c r="TCD23" s="209"/>
      <c r="TCE23" s="209"/>
      <c r="TCF23" s="209"/>
      <c r="TCG23" s="209"/>
      <c r="TCH23" s="209"/>
      <c r="TCI23" s="209"/>
      <c r="TCJ23" s="209"/>
      <c r="TCK23" s="209"/>
      <c r="TCL23" s="209"/>
      <c r="TCM23" s="209"/>
      <c r="TCN23" s="209"/>
      <c r="TCO23" s="209"/>
      <c r="TCP23" s="209"/>
      <c r="TCQ23" s="209"/>
      <c r="TCR23" s="209"/>
      <c r="TCS23" s="209"/>
      <c r="TCT23" s="209"/>
      <c r="TCU23" s="209"/>
      <c r="TCV23" s="209"/>
      <c r="TCW23" s="209"/>
      <c r="TCX23" s="209"/>
      <c r="TCY23" s="209"/>
      <c r="TCZ23" s="209"/>
      <c r="TDA23" s="209"/>
      <c r="TDB23" s="209"/>
      <c r="TDC23" s="209"/>
      <c r="TDD23" s="209"/>
      <c r="TDE23" s="209"/>
      <c r="TDF23" s="209"/>
      <c r="TDG23" s="209"/>
      <c r="TDH23" s="209"/>
      <c r="TDI23" s="209"/>
      <c r="TDJ23" s="209"/>
      <c r="TDK23" s="209"/>
      <c r="TDL23" s="209"/>
      <c r="TDM23" s="209"/>
      <c r="TDN23" s="209"/>
      <c r="TDO23" s="209"/>
      <c r="TDP23" s="209"/>
      <c r="TDQ23" s="209"/>
      <c r="TDR23" s="209"/>
      <c r="TDS23" s="209"/>
      <c r="TDT23" s="209"/>
      <c r="TDU23" s="209"/>
      <c r="TDV23" s="209"/>
      <c r="TDW23" s="209"/>
      <c r="TDX23" s="209"/>
      <c r="TDY23" s="209"/>
      <c r="TDZ23" s="209"/>
      <c r="TEA23" s="209"/>
      <c r="TEB23" s="209"/>
      <c r="TEC23" s="209"/>
      <c r="TED23" s="209"/>
      <c r="TEE23" s="209"/>
      <c r="TEF23" s="209"/>
      <c r="TEG23" s="209"/>
      <c r="TEH23" s="209"/>
      <c r="TEI23" s="209"/>
      <c r="TEJ23" s="209"/>
      <c r="TEK23" s="209"/>
      <c r="TEL23" s="209"/>
      <c r="TEM23" s="209"/>
      <c r="TEN23" s="209"/>
      <c r="TEO23" s="209"/>
      <c r="TEP23" s="209"/>
      <c r="TEQ23" s="209"/>
      <c r="TER23" s="209"/>
      <c r="TES23" s="209"/>
      <c r="TET23" s="209"/>
      <c r="TEU23" s="209"/>
      <c r="TEV23" s="209"/>
      <c r="TEW23" s="209"/>
      <c r="TEX23" s="209"/>
      <c r="TEY23" s="209"/>
      <c r="TEZ23" s="209"/>
      <c r="TFA23" s="209"/>
      <c r="TFB23" s="209"/>
      <c r="TFC23" s="209"/>
      <c r="TFD23" s="209"/>
      <c r="TFE23" s="209"/>
      <c r="TFF23" s="209"/>
      <c r="TFG23" s="209"/>
      <c r="TFH23" s="209"/>
      <c r="TFI23" s="209"/>
      <c r="TFJ23" s="209"/>
      <c r="TFK23" s="209"/>
      <c r="TFL23" s="209"/>
      <c r="TFM23" s="209"/>
      <c r="TFN23" s="209"/>
      <c r="TFO23" s="209"/>
      <c r="TFP23" s="209"/>
      <c r="TFQ23" s="209"/>
      <c r="TFR23" s="209"/>
      <c r="TFS23" s="209"/>
      <c r="TFT23" s="209"/>
      <c r="TFU23" s="209"/>
      <c r="TFV23" s="209"/>
      <c r="TFW23" s="209"/>
      <c r="TFX23" s="209"/>
      <c r="TFY23" s="209"/>
      <c r="TFZ23" s="209"/>
      <c r="TGA23" s="209"/>
      <c r="TGB23" s="209"/>
      <c r="TGC23" s="209"/>
      <c r="TGD23" s="209"/>
      <c r="TGE23" s="209"/>
      <c r="TGF23" s="209"/>
      <c r="TGG23" s="209"/>
      <c r="TGH23" s="209"/>
      <c r="TGI23" s="209"/>
      <c r="TGJ23" s="209"/>
      <c r="TGK23" s="209"/>
      <c r="TGL23" s="209"/>
      <c r="TGM23" s="209"/>
      <c r="TGN23" s="209"/>
      <c r="TGO23" s="209"/>
      <c r="TGP23" s="209"/>
      <c r="TGQ23" s="209"/>
      <c r="TGR23" s="209"/>
      <c r="TGS23" s="209"/>
      <c r="TGT23" s="209"/>
      <c r="TGU23" s="209"/>
      <c r="TGV23" s="209"/>
      <c r="TGW23" s="209"/>
      <c r="TGX23" s="209"/>
      <c r="TGY23" s="209"/>
      <c r="TGZ23" s="209"/>
      <c r="THA23" s="209"/>
      <c r="THB23" s="209"/>
      <c r="THC23" s="209"/>
      <c r="THD23" s="209"/>
      <c r="THE23" s="209"/>
      <c r="THF23" s="209"/>
      <c r="THG23" s="209"/>
      <c r="THH23" s="209"/>
      <c r="THI23" s="209"/>
      <c r="THJ23" s="209"/>
      <c r="THK23" s="209"/>
      <c r="THL23" s="209"/>
      <c r="THM23" s="209"/>
      <c r="THN23" s="209"/>
      <c r="THO23" s="209"/>
      <c r="THP23" s="209"/>
      <c r="THQ23" s="209"/>
      <c r="THR23" s="209"/>
      <c r="THS23" s="209"/>
      <c r="THT23" s="209"/>
      <c r="THU23" s="209"/>
      <c r="THV23" s="209"/>
      <c r="THW23" s="209"/>
      <c r="THX23" s="209"/>
      <c r="THY23" s="209"/>
      <c r="THZ23" s="209"/>
      <c r="TIA23" s="209"/>
      <c r="TIB23" s="209"/>
      <c r="TIC23" s="209"/>
      <c r="TID23" s="209"/>
      <c r="TIE23" s="209"/>
      <c r="TIF23" s="209"/>
      <c r="TIG23" s="209"/>
      <c r="TIH23" s="209"/>
      <c r="TII23" s="209"/>
      <c r="TIJ23" s="209"/>
      <c r="TIK23" s="209"/>
      <c r="TIL23" s="209"/>
      <c r="TIM23" s="209"/>
      <c r="TIN23" s="209"/>
      <c r="TIO23" s="209"/>
      <c r="TIP23" s="209"/>
      <c r="TIQ23" s="209"/>
      <c r="TIR23" s="209"/>
      <c r="TIS23" s="209"/>
      <c r="TIT23" s="209"/>
      <c r="TIU23" s="209"/>
      <c r="TIV23" s="209"/>
      <c r="TIW23" s="209"/>
      <c r="TIX23" s="209"/>
      <c r="TIY23" s="209"/>
      <c r="TIZ23" s="209"/>
      <c r="TJA23" s="209"/>
      <c r="TJB23" s="209"/>
      <c r="TJC23" s="209"/>
      <c r="TJD23" s="209"/>
      <c r="TJE23" s="209"/>
      <c r="TJF23" s="209"/>
      <c r="TJG23" s="209"/>
      <c r="TJH23" s="209"/>
      <c r="TJI23" s="209"/>
      <c r="TJJ23" s="209"/>
      <c r="TJK23" s="209"/>
      <c r="TJL23" s="209"/>
      <c r="TJM23" s="209"/>
      <c r="TJN23" s="209"/>
      <c r="TJO23" s="209"/>
      <c r="TJP23" s="209"/>
      <c r="TJQ23" s="209"/>
      <c r="TJR23" s="209"/>
      <c r="TJS23" s="209"/>
      <c r="TJT23" s="209"/>
      <c r="TJU23" s="209"/>
      <c r="TJV23" s="209"/>
      <c r="TJW23" s="209"/>
      <c r="TJX23" s="209"/>
      <c r="TJY23" s="209"/>
      <c r="TJZ23" s="209"/>
      <c r="TKA23" s="209"/>
      <c r="TKB23" s="209"/>
      <c r="TKC23" s="209"/>
      <c r="TKD23" s="209"/>
      <c r="TKE23" s="209"/>
      <c r="TKF23" s="209"/>
      <c r="TKG23" s="209"/>
      <c r="TKH23" s="209"/>
      <c r="TKI23" s="209"/>
      <c r="TKJ23" s="209"/>
      <c r="TKK23" s="209"/>
      <c r="TKL23" s="209"/>
      <c r="TKM23" s="209"/>
      <c r="TKN23" s="209"/>
      <c r="TKO23" s="209"/>
      <c r="TKP23" s="209"/>
      <c r="TKQ23" s="209"/>
      <c r="TKR23" s="209"/>
      <c r="TKS23" s="209"/>
      <c r="TKT23" s="209"/>
      <c r="TKU23" s="209"/>
      <c r="TKV23" s="209"/>
      <c r="TKW23" s="209"/>
      <c r="TKX23" s="209"/>
      <c r="TKY23" s="209"/>
      <c r="TKZ23" s="209"/>
      <c r="TLA23" s="209"/>
      <c r="TLB23" s="209"/>
      <c r="TLC23" s="209"/>
      <c r="TLD23" s="209"/>
      <c r="TLE23" s="209"/>
      <c r="TLF23" s="209"/>
      <c r="TLG23" s="209"/>
      <c r="TLH23" s="209"/>
      <c r="TLI23" s="209"/>
      <c r="TLJ23" s="209"/>
      <c r="TLK23" s="209"/>
      <c r="TLL23" s="209"/>
      <c r="TLM23" s="209"/>
      <c r="TLN23" s="209"/>
      <c r="TLO23" s="209"/>
      <c r="TLP23" s="209"/>
      <c r="TLQ23" s="209"/>
      <c r="TLR23" s="209"/>
      <c r="TLS23" s="209"/>
      <c r="TLT23" s="209"/>
      <c r="TLU23" s="209"/>
      <c r="TLV23" s="209"/>
      <c r="TLW23" s="209"/>
      <c r="TLX23" s="209"/>
      <c r="TLY23" s="209"/>
      <c r="TLZ23" s="209"/>
      <c r="TMA23" s="209"/>
      <c r="TMB23" s="209"/>
      <c r="TMC23" s="209"/>
      <c r="TMD23" s="209"/>
      <c r="TME23" s="209"/>
      <c r="TMF23" s="209"/>
      <c r="TMG23" s="209"/>
      <c r="TMH23" s="209"/>
      <c r="TMI23" s="209"/>
      <c r="TMJ23" s="209"/>
      <c r="TMK23" s="209"/>
      <c r="TML23" s="209"/>
      <c r="TMM23" s="209"/>
      <c r="TMN23" s="209"/>
      <c r="TMO23" s="209"/>
      <c r="TMP23" s="209"/>
      <c r="TMQ23" s="209"/>
      <c r="TMR23" s="209"/>
      <c r="TMS23" s="209"/>
      <c r="TMT23" s="209"/>
      <c r="TMU23" s="209"/>
      <c r="TMV23" s="209"/>
      <c r="TMW23" s="209"/>
      <c r="TMX23" s="209"/>
      <c r="TMY23" s="209"/>
      <c r="TMZ23" s="209"/>
      <c r="TNA23" s="209"/>
      <c r="TNB23" s="209"/>
      <c r="TNC23" s="209"/>
      <c r="TND23" s="209"/>
      <c r="TNE23" s="209"/>
      <c r="TNF23" s="209"/>
      <c r="TNG23" s="209"/>
      <c r="TNH23" s="209"/>
      <c r="TNI23" s="209"/>
      <c r="TNJ23" s="209"/>
      <c r="TNK23" s="209"/>
      <c r="TNL23" s="209"/>
      <c r="TNM23" s="209"/>
      <c r="TNN23" s="209"/>
      <c r="TNO23" s="209"/>
      <c r="TNP23" s="209"/>
      <c r="TNQ23" s="209"/>
      <c r="TNR23" s="209"/>
      <c r="TNS23" s="209"/>
      <c r="TNT23" s="209"/>
      <c r="TNU23" s="209"/>
      <c r="TNV23" s="209"/>
      <c r="TNW23" s="209"/>
      <c r="TNX23" s="209"/>
      <c r="TNY23" s="209"/>
      <c r="TNZ23" s="209"/>
      <c r="TOA23" s="209"/>
      <c r="TOB23" s="209"/>
      <c r="TOC23" s="209"/>
      <c r="TOD23" s="209"/>
      <c r="TOE23" s="209"/>
      <c r="TOF23" s="209"/>
      <c r="TOG23" s="209"/>
      <c r="TOH23" s="209"/>
      <c r="TOI23" s="209"/>
      <c r="TOJ23" s="209"/>
      <c r="TOK23" s="209"/>
      <c r="TOL23" s="209"/>
      <c r="TOM23" s="209"/>
      <c r="TON23" s="209"/>
      <c r="TOO23" s="209"/>
      <c r="TOP23" s="209"/>
      <c r="TOQ23" s="209"/>
      <c r="TOR23" s="209"/>
      <c r="TOS23" s="209"/>
      <c r="TOT23" s="209"/>
      <c r="TOU23" s="209"/>
      <c r="TOV23" s="209"/>
      <c r="TOW23" s="209"/>
      <c r="TOX23" s="209"/>
      <c r="TOY23" s="209"/>
      <c r="TOZ23" s="209"/>
      <c r="TPA23" s="209"/>
      <c r="TPB23" s="209"/>
      <c r="TPC23" s="209"/>
      <c r="TPD23" s="209"/>
      <c r="TPE23" s="209"/>
      <c r="TPF23" s="209"/>
      <c r="TPG23" s="209"/>
      <c r="TPH23" s="209"/>
      <c r="TPI23" s="209"/>
      <c r="TPJ23" s="209"/>
      <c r="TPK23" s="209"/>
      <c r="TPL23" s="209"/>
      <c r="TPM23" s="209"/>
      <c r="TPN23" s="209"/>
      <c r="TPO23" s="209"/>
      <c r="TPP23" s="209"/>
      <c r="TPQ23" s="209"/>
      <c r="TPR23" s="209"/>
      <c r="TPS23" s="209"/>
      <c r="TPT23" s="209"/>
      <c r="TPU23" s="209"/>
      <c r="TPV23" s="209"/>
      <c r="TPW23" s="209"/>
      <c r="TPX23" s="209"/>
      <c r="TPY23" s="209"/>
      <c r="TPZ23" s="209"/>
      <c r="TQA23" s="209"/>
      <c r="TQB23" s="209"/>
      <c r="TQC23" s="209"/>
      <c r="TQD23" s="209"/>
      <c r="TQE23" s="209"/>
      <c r="TQF23" s="209"/>
      <c r="TQG23" s="209"/>
      <c r="TQH23" s="209"/>
      <c r="TQI23" s="209"/>
      <c r="TQJ23" s="209"/>
      <c r="TQK23" s="209"/>
      <c r="TQL23" s="209"/>
      <c r="TQM23" s="209"/>
      <c r="TQN23" s="209"/>
      <c r="TQO23" s="209"/>
      <c r="TQP23" s="209"/>
      <c r="TQQ23" s="209"/>
      <c r="TQR23" s="209"/>
      <c r="TQS23" s="209"/>
      <c r="TQT23" s="209"/>
      <c r="TQU23" s="209"/>
      <c r="TQV23" s="209"/>
      <c r="TQW23" s="209"/>
      <c r="TQX23" s="209"/>
      <c r="TQY23" s="209"/>
      <c r="TQZ23" s="209"/>
      <c r="TRA23" s="209"/>
      <c r="TRB23" s="209"/>
      <c r="TRC23" s="209"/>
      <c r="TRD23" s="209"/>
      <c r="TRE23" s="209"/>
      <c r="TRF23" s="209"/>
      <c r="TRG23" s="209"/>
      <c r="TRH23" s="209"/>
      <c r="TRI23" s="209"/>
      <c r="TRJ23" s="209"/>
      <c r="TRK23" s="209"/>
      <c r="TRL23" s="209"/>
      <c r="TRM23" s="209"/>
      <c r="TRN23" s="209"/>
      <c r="TRO23" s="209"/>
      <c r="TRP23" s="209"/>
      <c r="TRQ23" s="209"/>
      <c r="TRR23" s="209"/>
      <c r="TRS23" s="209"/>
      <c r="TRT23" s="209"/>
      <c r="TRU23" s="209"/>
      <c r="TRV23" s="209"/>
      <c r="TRW23" s="209"/>
      <c r="TRX23" s="209"/>
      <c r="TRY23" s="209"/>
      <c r="TRZ23" s="209"/>
      <c r="TSA23" s="209"/>
      <c r="TSB23" s="209"/>
      <c r="TSC23" s="209"/>
      <c r="TSD23" s="209"/>
      <c r="TSE23" s="209"/>
      <c r="TSF23" s="209"/>
      <c r="TSG23" s="209"/>
      <c r="TSH23" s="209"/>
      <c r="TSI23" s="209"/>
      <c r="TSJ23" s="209"/>
      <c r="TSK23" s="209"/>
      <c r="TSL23" s="209"/>
      <c r="TSM23" s="209"/>
      <c r="TSN23" s="209"/>
      <c r="TSO23" s="209"/>
      <c r="TSP23" s="209"/>
      <c r="TSQ23" s="209"/>
      <c r="TSR23" s="209"/>
      <c r="TSS23" s="209"/>
      <c r="TST23" s="209"/>
      <c r="TSU23" s="209"/>
      <c r="TSV23" s="209"/>
      <c r="TSW23" s="209"/>
      <c r="TSX23" s="209"/>
      <c r="TSY23" s="209"/>
      <c r="TSZ23" s="209"/>
      <c r="TTA23" s="209"/>
      <c r="TTB23" s="209"/>
      <c r="TTC23" s="209"/>
      <c r="TTD23" s="209"/>
      <c r="TTE23" s="209"/>
      <c r="TTF23" s="209"/>
      <c r="TTG23" s="209"/>
      <c r="TTH23" s="209"/>
      <c r="TTI23" s="209"/>
      <c r="TTJ23" s="209"/>
      <c r="TTK23" s="209"/>
      <c r="TTL23" s="209"/>
      <c r="TTM23" s="209"/>
      <c r="TTN23" s="209"/>
      <c r="TTO23" s="209"/>
      <c r="TTP23" s="209"/>
      <c r="TTQ23" s="209"/>
      <c r="TTR23" s="209"/>
      <c r="TTS23" s="209"/>
      <c r="TTT23" s="209"/>
      <c r="TTU23" s="209"/>
      <c r="TTV23" s="209"/>
      <c r="TTW23" s="209"/>
      <c r="TTX23" s="209"/>
      <c r="TTY23" s="209"/>
      <c r="TTZ23" s="209"/>
      <c r="TUA23" s="209"/>
      <c r="TUB23" s="209"/>
      <c r="TUC23" s="209"/>
      <c r="TUD23" s="209"/>
      <c r="TUE23" s="209"/>
      <c r="TUF23" s="209"/>
      <c r="TUG23" s="209"/>
      <c r="TUH23" s="209"/>
      <c r="TUI23" s="209"/>
      <c r="TUJ23" s="209"/>
      <c r="TUK23" s="209"/>
      <c r="TUL23" s="209"/>
      <c r="TUM23" s="209"/>
      <c r="TUN23" s="209"/>
      <c r="TUO23" s="209"/>
      <c r="TUP23" s="209"/>
      <c r="TUQ23" s="209"/>
      <c r="TUR23" s="209"/>
      <c r="TUS23" s="209"/>
      <c r="TUT23" s="209"/>
      <c r="TUU23" s="209"/>
      <c r="TUV23" s="209"/>
      <c r="TUW23" s="209"/>
      <c r="TUX23" s="209"/>
      <c r="TUY23" s="209"/>
      <c r="TUZ23" s="209"/>
      <c r="TVA23" s="209"/>
      <c r="TVB23" s="209"/>
      <c r="TVC23" s="209"/>
      <c r="TVD23" s="209"/>
      <c r="TVE23" s="209"/>
      <c r="TVF23" s="209"/>
      <c r="TVG23" s="209"/>
      <c r="TVH23" s="209"/>
      <c r="TVI23" s="209"/>
      <c r="TVJ23" s="209"/>
      <c r="TVK23" s="209"/>
      <c r="TVL23" s="209"/>
      <c r="TVM23" s="209"/>
      <c r="TVN23" s="209"/>
      <c r="TVO23" s="209"/>
      <c r="TVP23" s="209"/>
      <c r="TVQ23" s="209"/>
      <c r="TVR23" s="209"/>
      <c r="TVS23" s="209"/>
      <c r="TVT23" s="209"/>
      <c r="TVU23" s="209"/>
      <c r="TVV23" s="209"/>
      <c r="TVW23" s="209"/>
      <c r="TVX23" s="209"/>
      <c r="TVY23" s="209"/>
      <c r="TVZ23" s="209"/>
      <c r="TWA23" s="209"/>
      <c r="TWB23" s="209"/>
      <c r="TWC23" s="209"/>
      <c r="TWD23" s="209"/>
      <c r="TWE23" s="209"/>
      <c r="TWF23" s="209"/>
      <c r="TWG23" s="209"/>
      <c r="TWH23" s="209"/>
      <c r="TWI23" s="209"/>
      <c r="TWJ23" s="209"/>
      <c r="TWK23" s="209"/>
      <c r="TWL23" s="209"/>
      <c r="TWM23" s="209"/>
      <c r="TWN23" s="209"/>
      <c r="TWO23" s="209"/>
      <c r="TWP23" s="209"/>
      <c r="TWQ23" s="209"/>
      <c r="TWR23" s="209"/>
      <c r="TWS23" s="209"/>
      <c r="TWT23" s="209"/>
      <c r="TWU23" s="209"/>
      <c r="TWV23" s="209"/>
      <c r="TWW23" s="209"/>
      <c r="TWX23" s="209"/>
      <c r="TWY23" s="209"/>
      <c r="TWZ23" s="209"/>
      <c r="TXA23" s="209"/>
      <c r="TXB23" s="209"/>
      <c r="TXC23" s="209"/>
      <c r="TXD23" s="209"/>
      <c r="TXE23" s="209"/>
      <c r="TXF23" s="209"/>
      <c r="TXG23" s="209"/>
      <c r="TXH23" s="209"/>
      <c r="TXI23" s="209"/>
      <c r="TXJ23" s="209"/>
      <c r="TXK23" s="209"/>
      <c r="TXL23" s="209"/>
      <c r="TXM23" s="209"/>
      <c r="TXN23" s="209"/>
      <c r="TXO23" s="209"/>
      <c r="TXP23" s="209"/>
      <c r="TXQ23" s="209"/>
      <c r="TXR23" s="209"/>
      <c r="TXS23" s="209"/>
      <c r="TXT23" s="209"/>
      <c r="TXU23" s="209"/>
      <c r="TXV23" s="209"/>
      <c r="TXW23" s="209"/>
      <c r="TXX23" s="209"/>
      <c r="TXY23" s="209"/>
      <c r="TXZ23" s="209"/>
      <c r="TYA23" s="209"/>
      <c r="TYB23" s="209"/>
      <c r="TYC23" s="209"/>
      <c r="TYD23" s="209"/>
      <c r="TYE23" s="209"/>
      <c r="TYF23" s="209"/>
      <c r="TYG23" s="209"/>
      <c r="TYH23" s="209"/>
      <c r="TYI23" s="209"/>
      <c r="TYJ23" s="209"/>
      <c r="TYK23" s="209"/>
      <c r="TYL23" s="209"/>
      <c r="TYM23" s="209"/>
      <c r="TYN23" s="209"/>
      <c r="TYO23" s="209"/>
      <c r="TYP23" s="209"/>
      <c r="TYQ23" s="209"/>
      <c r="TYR23" s="209"/>
      <c r="TYS23" s="209"/>
      <c r="TYT23" s="209"/>
      <c r="TYU23" s="209"/>
      <c r="TYV23" s="209"/>
      <c r="TYW23" s="209"/>
      <c r="TYX23" s="209"/>
      <c r="TYY23" s="209"/>
      <c r="TYZ23" s="209"/>
      <c r="TZA23" s="209"/>
      <c r="TZB23" s="209"/>
      <c r="TZC23" s="209"/>
      <c r="TZD23" s="209"/>
      <c r="TZE23" s="209"/>
      <c r="TZF23" s="209"/>
      <c r="TZG23" s="209"/>
      <c r="TZH23" s="209"/>
      <c r="TZI23" s="209"/>
      <c r="TZJ23" s="209"/>
      <c r="TZK23" s="209"/>
      <c r="TZL23" s="209"/>
      <c r="TZM23" s="209"/>
      <c r="TZN23" s="209"/>
      <c r="TZO23" s="209"/>
      <c r="TZP23" s="209"/>
      <c r="TZQ23" s="209"/>
      <c r="TZR23" s="209"/>
      <c r="TZS23" s="209"/>
      <c r="TZT23" s="209"/>
      <c r="TZU23" s="209"/>
      <c r="TZV23" s="209"/>
      <c r="TZW23" s="209"/>
      <c r="TZX23" s="209"/>
      <c r="TZY23" s="209"/>
      <c r="TZZ23" s="209"/>
      <c r="UAA23" s="209"/>
      <c r="UAB23" s="209"/>
      <c r="UAC23" s="209"/>
      <c r="UAD23" s="209"/>
      <c r="UAE23" s="209"/>
      <c r="UAF23" s="209"/>
      <c r="UAG23" s="209"/>
      <c r="UAH23" s="209"/>
      <c r="UAI23" s="209"/>
      <c r="UAJ23" s="209"/>
      <c r="UAK23" s="209"/>
      <c r="UAL23" s="209"/>
      <c r="UAM23" s="209"/>
      <c r="UAN23" s="209"/>
      <c r="UAO23" s="209"/>
      <c r="UAP23" s="209"/>
      <c r="UAQ23" s="209"/>
      <c r="UAR23" s="209"/>
      <c r="UAS23" s="209"/>
      <c r="UAT23" s="209"/>
      <c r="UAU23" s="209"/>
      <c r="UAV23" s="209"/>
      <c r="UAW23" s="209"/>
      <c r="UAX23" s="209"/>
      <c r="UAY23" s="209"/>
      <c r="UAZ23" s="209"/>
      <c r="UBA23" s="209"/>
      <c r="UBB23" s="209"/>
      <c r="UBC23" s="209"/>
      <c r="UBD23" s="209"/>
      <c r="UBE23" s="209"/>
      <c r="UBF23" s="209"/>
      <c r="UBG23" s="209"/>
      <c r="UBH23" s="209"/>
      <c r="UBI23" s="209"/>
      <c r="UBJ23" s="209"/>
      <c r="UBK23" s="209"/>
      <c r="UBL23" s="209"/>
      <c r="UBM23" s="209"/>
      <c r="UBN23" s="209"/>
      <c r="UBO23" s="209"/>
      <c r="UBP23" s="209"/>
      <c r="UBQ23" s="209"/>
      <c r="UBR23" s="209"/>
      <c r="UBS23" s="209"/>
      <c r="UBT23" s="209"/>
      <c r="UBU23" s="209"/>
      <c r="UBV23" s="209"/>
      <c r="UBW23" s="209"/>
      <c r="UBX23" s="209"/>
      <c r="UBY23" s="209"/>
      <c r="UBZ23" s="209"/>
      <c r="UCA23" s="209"/>
      <c r="UCB23" s="209"/>
      <c r="UCC23" s="209"/>
      <c r="UCD23" s="209"/>
      <c r="UCE23" s="209"/>
      <c r="UCF23" s="209"/>
      <c r="UCG23" s="209"/>
      <c r="UCH23" s="209"/>
      <c r="UCI23" s="209"/>
      <c r="UCJ23" s="209"/>
      <c r="UCK23" s="209"/>
      <c r="UCL23" s="209"/>
      <c r="UCM23" s="209"/>
      <c r="UCN23" s="209"/>
      <c r="UCO23" s="209"/>
      <c r="UCP23" s="209"/>
      <c r="UCQ23" s="209"/>
      <c r="UCR23" s="209"/>
      <c r="UCS23" s="209"/>
      <c r="UCT23" s="209"/>
      <c r="UCU23" s="209"/>
      <c r="UCV23" s="209"/>
      <c r="UCW23" s="209"/>
      <c r="UCX23" s="209"/>
      <c r="UCY23" s="209"/>
      <c r="UCZ23" s="209"/>
      <c r="UDA23" s="209"/>
      <c r="UDB23" s="209"/>
      <c r="UDC23" s="209"/>
      <c r="UDD23" s="209"/>
      <c r="UDE23" s="209"/>
      <c r="UDF23" s="209"/>
      <c r="UDG23" s="209"/>
      <c r="UDH23" s="209"/>
      <c r="UDI23" s="209"/>
      <c r="UDJ23" s="209"/>
      <c r="UDK23" s="209"/>
      <c r="UDL23" s="209"/>
      <c r="UDM23" s="209"/>
      <c r="UDN23" s="209"/>
      <c r="UDO23" s="209"/>
      <c r="UDP23" s="209"/>
      <c r="UDQ23" s="209"/>
      <c r="UDR23" s="209"/>
      <c r="UDS23" s="209"/>
      <c r="UDT23" s="209"/>
      <c r="UDU23" s="209"/>
      <c r="UDV23" s="209"/>
      <c r="UDW23" s="209"/>
      <c r="UDX23" s="209"/>
      <c r="UDY23" s="209"/>
      <c r="UDZ23" s="209"/>
      <c r="UEA23" s="209"/>
      <c r="UEB23" s="209"/>
      <c r="UEC23" s="209"/>
      <c r="UED23" s="209"/>
      <c r="UEE23" s="209"/>
      <c r="UEF23" s="209"/>
      <c r="UEG23" s="209"/>
      <c r="UEH23" s="209"/>
      <c r="UEI23" s="209"/>
      <c r="UEJ23" s="209"/>
      <c r="UEK23" s="209"/>
      <c r="UEL23" s="209"/>
      <c r="UEM23" s="209"/>
      <c r="UEN23" s="209"/>
      <c r="UEO23" s="209"/>
      <c r="UEP23" s="209"/>
      <c r="UEQ23" s="209"/>
      <c r="UER23" s="209"/>
      <c r="UES23" s="209"/>
      <c r="UET23" s="209"/>
      <c r="UEU23" s="209"/>
      <c r="UEV23" s="209"/>
      <c r="UEW23" s="209"/>
      <c r="UEX23" s="209"/>
      <c r="UEY23" s="209"/>
      <c r="UEZ23" s="209"/>
      <c r="UFA23" s="209"/>
      <c r="UFB23" s="209"/>
      <c r="UFC23" s="209"/>
      <c r="UFD23" s="209"/>
      <c r="UFE23" s="209"/>
      <c r="UFF23" s="209"/>
      <c r="UFG23" s="209"/>
      <c r="UFH23" s="209"/>
      <c r="UFI23" s="209"/>
      <c r="UFJ23" s="209"/>
      <c r="UFK23" s="209"/>
      <c r="UFL23" s="209"/>
      <c r="UFM23" s="209"/>
      <c r="UFN23" s="209"/>
      <c r="UFO23" s="209"/>
      <c r="UFP23" s="209"/>
      <c r="UFQ23" s="209"/>
      <c r="UFR23" s="209"/>
      <c r="UFS23" s="209"/>
      <c r="UFT23" s="209"/>
      <c r="UFU23" s="209"/>
      <c r="UFV23" s="209"/>
      <c r="UFW23" s="209"/>
      <c r="UFX23" s="209"/>
      <c r="UFY23" s="209"/>
      <c r="UFZ23" s="209"/>
      <c r="UGA23" s="209"/>
      <c r="UGB23" s="209"/>
      <c r="UGC23" s="209"/>
      <c r="UGD23" s="209"/>
      <c r="UGE23" s="209"/>
      <c r="UGF23" s="209"/>
      <c r="UGG23" s="209"/>
      <c r="UGH23" s="209"/>
      <c r="UGI23" s="209"/>
      <c r="UGJ23" s="209"/>
      <c r="UGK23" s="209"/>
      <c r="UGL23" s="209"/>
      <c r="UGM23" s="209"/>
      <c r="UGN23" s="209"/>
      <c r="UGO23" s="209"/>
      <c r="UGP23" s="209"/>
      <c r="UGQ23" s="209"/>
      <c r="UGR23" s="209"/>
      <c r="UGS23" s="209"/>
      <c r="UGT23" s="209"/>
      <c r="UGU23" s="209"/>
      <c r="UGV23" s="209"/>
      <c r="UGW23" s="209"/>
      <c r="UGX23" s="209"/>
      <c r="UGY23" s="209"/>
      <c r="UGZ23" s="209"/>
      <c r="UHA23" s="209"/>
      <c r="UHB23" s="209"/>
      <c r="UHC23" s="209"/>
      <c r="UHD23" s="209"/>
      <c r="UHE23" s="209"/>
      <c r="UHF23" s="209"/>
      <c r="UHG23" s="209"/>
      <c r="UHH23" s="209"/>
      <c r="UHI23" s="209"/>
      <c r="UHJ23" s="209"/>
      <c r="UHK23" s="209"/>
      <c r="UHL23" s="209"/>
      <c r="UHM23" s="209"/>
      <c r="UHN23" s="209"/>
      <c r="UHO23" s="209"/>
      <c r="UHP23" s="209"/>
      <c r="UHQ23" s="209"/>
      <c r="UHR23" s="209"/>
      <c r="UHS23" s="209"/>
      <c r="UHT23" s="209"/>
      <c r="UHU23" s="209"/>
      <c r="UHV23" s="209"/>
      <c r="UHW23" s="209"/>
      <c r="UHX23" s="209"/>
      <c r="UHY23" s="209"/>
      <c r="UHZ23" s="209"/>
      <c r="UIA23" s="209"/>
      <c r="UIB23" s="209"/>
      <c r="UIC23" s="209"/>
      <c r="UID23" s="209"/>
      <c r="UIE23" s="209"/>
      <c r="UIF23" s="209"/>
      <c r="UIG23" s="209"/>
      <c r="UIH23" s="209"/>
      <c r="UII23" s="209"/>
      <c r="UIJ23" s="209"/>
      <c r="UIK23" s="209"/>
      <c r="UIL23" s="209"/>
      <c r="UIM23" s="209"/>
      <c r="UIN23" s="209"/>
      <c r="UIO23" s="209"/>
      <c r="UIP23" s="209"/>
      <c r="UIQ23" s="209"/>
      <c r="UIR23" s="209"/>
      <c r="UIS23" s="209"/>
      <c r="UIT23" s="209"/>
      <c r="UIU23" s="209"/>
      <c r="UIV23" s="209"/>
      <c r="UIW23" s="209"/>
      <c r="UIX23" s="209"/>
      <c r="UIY23" s="209"/>
      <c r="UIZ23" s="209"/>
      <c r="UJA23" s="209"/>
      <c r="UJB23" s="209"/>
      <c r="UJC23" s="209"/>
      <c r="UJD23" s="209"/>
      <c r="UJE23" s="209"/>
      <c r="UJF23" s="209"/>
      <c r="UJG23" s="209"/>
      <c r="UJH23" s="209"/>
      <c r="UJI23" s="209"/>
      <c r="UJJ23" s="209"/>
      <c r="UJK23" s="209"/>
      <c r="UJL23" s="209"/>
      <c r="UJM23" s="209"/>
      <c r="UJN23" s="209"/>
      <c r="UJO23" s="209"/>
      <c r="UJP23" s="209"/>
      <c r="UJQ23" s="209"/>
      <c r="UJR23" s="209"/>
      <c r="UJS23" s="209"/>
      <c r="UJT23" s="209"/>
      <c r="UJU23" s="209"/>
      <c r="UJV23" s="209"/>
      <c r="UJW23" s="209"/>
      <c r="UJX23" s="209"/>
      <c r="UJY23" s="209"/>
      <c r="UJZ23" s="209"/>
      <c r="UKA23" s="209"/>
      <c r="UKB23" s="209"/>
      <c r="UKC23" s="209"/>
      <c r="UKD23" s="209"/>
      <c r="UKE23" s="209"/>
      <c r="UKF23" s="209"/>
      <c r="UKG23" s="209"/>
      <c r="UKH23" s="209"/>
      <c r="UKI23" s="209"/>
      <c r="UKJ23" s="209"/>
      <c r="UKK23" s="209"/>
      <c r="UKL23" s="209"/>
      <c r="UKM23" s="209"/>
      <c r="UKN23" s="209"/>
      <c r="UKO23" s="209"/>
      <c r="UKP23" s="209"/>
      <c r="UKQ23" s="209"/>
      <c r="UKR23" s="209"/>
      <c r="UKS23" s="209"/>
      <c r="UKT23" s="209"/>
      <c r="UKU23" s="209"/>
      <c r="UKV23" s="209"/>
      <c r="UKW23" s="209"/>
      <c r="UKX23" s="209"/>
      <c r="UKY23" s="209"/>
      <c r="UKZ23" s="209"/>
      <c r="ULA23" s="209"/>
      <c r="ULB23" s="209"/>
      <c r="ULC23" s="209"/>
      <c r="ULD23" s="209"/>
      <c r="ULE23" s="209"/>
      <c r="ULF23" s="209"/>
      <c r="ULG23" s="209"/>
      <c r="ULH23" s="209"/>
      <c r="ULI23" s="209"/>
      <c r="ULJ23" s="209"/>
      <c r="ULK23" s="209"/>
      <c r="ULL23" s="209"/>
      <c r="ULM23" s="209"/>
      <c r="ULN23" s="209"/>
      <c r="ULO23" s="209"/>
      <c r="ULP23" s="209"/>
      <c r="ULQ23" s="209"/>
      <c r="ULR23" s="209"/>
      <c r="ULS23" s="209"/>
      <c r="ULT23" s="209"/>
      <c r="ULU23" s="209"/>
      <c r="ULV23" s="209"/>
      <c r="ULW23" s="209"/>
      <c r="ULX23" s="209"/>
      <c r="ULY23" s="209"/>
      <c r="ULZ23" s="209"/>
      <c r="UMA23" s="209"/>
      <c r="UMB23" s="209"/>
      <c r="UMC23" s="209"/>
      <c r="UMD23" s="209"/>
      <c r="UME23" s="209"/>
      <c r="UMF23" s="209"/>
      <c r="UMG23" s="209"/>
      <c r="UMH23" s="209"/>
      <c r="UMI23" s="209"/>
      <c r="UMJ23" s="209"/>
      <c r="UMK23" s="209"/>
      <c r="UML23" s="209"/>
      <c r="UMM23" s="209"/>
      <c r="UMN23" s="209"/>
      <c r="UMO23" s="209"/>
      <c r="UMP23" s="209"/>
      <c r="UMQ23" s="209"/>
      <c r="UMR23" s="209"/>
      <c r="UMS23" s="209"/>
      <c r="UMT23" s="209"/>
      <c r="UMU23" s="209"/>
      <c r="UMV23" s="209"/>
      <c r="UMW23" s="209"/>
      <c r="UMX23" s="209"/>
      <c r="UMY23" s="209"/>
      <c r="UMZ23" s="209"/>
      <c r="UNA23" s="209"/>
      <c r="UNB23" s="209"/>
      <c r="UNC23" s="209"/>
      <c r="UND23" s="209"/>
      <c r="UNE23" s="209"/>
      <c r="UNF23" s="209"/>
      <c r="UNG23" s="209"/>
      <c r="UNH23" s="209"/>
      <c r="UNI23" s="209"/>
      <c r="UNJ23" s="209"/>
      <c r="UNK23" s="209"/>
      <c r="UNL23" s="209"/>
      <c r="UNM23" s="209"/>
      <c r="UNN23" s="209"/>
      <c r="UNO23" s="209"/>
      <c r="UNP23" s="209"/>
      <c r="UNQ23" s="209"/>
      <c r="UNR23" s="209"/>
      <c r="UNS23" s="209"/>
      <c r="UNT23" s="209"/>
      <c r="UNU23" s="209"/>
      <c r="UNV23" s="209"/>
      <c r="UNW23" s="209"/>
      <c r="UNX23" s="209"/>
      <c r="UNY23" s="209"/>
      <c r="UNZ23" s="209"/>
      <c r="UOA23" s="209"/>
      <c r="UOB23" s="209"/>
      <c r="UOC23" s="209"/>
      <c r="UOD23" s="209"/>
      <c r="UOE23" s="209"/>
      <c r="UOF23" s="209"/>
      <c r="UOG23" s="209"/>
      <c r="UOH23" s="209"/>
      <c r="UOI23" s="209"/>
      <c r="UOJ23" s="209"/>
      <c r="UOK23" s="209"/>
      <c r="UOL23" s="209"/>
      <c r="UOM23" s="209"/>
      <c r="UON23" s="209"/>
      <c r="UOO23" s="209"/>
      <c r="UOP23" s="209"/>
      <c r="UOQ23" s="209"/>
      <c r="UOR23" s="209"/>
      <c r="UOS23" s="209"/>
      <c r="UOT23" s="209"/>
      <c r="UOU23" s="209"/>
      <c r="UOV23" s="209"/>
      <c r="UOW23" s="209"/>
      <c r="UOX23" s="209"/>
      <c r="UOY23" s="209"/>
      <c r="UOZ23" s="209"/>
      <c r="UPA23" s="209"/>
      <c r="UPB23" s="209"/>
      <c r="UPC23" s="209"/>
      <c r="UPD23" s="209"/>
      <c r="UPE23" s="209"/>
      <c r="UPF23" s="209"/>
      <c r="UPG23" s="209"/>
      <c r="UPH23" s="209"/>
      <c r="UPI23" s="209"/>
      <c r="UPJ23" s="209"/>
      <c r="UPK23" s="209"/>
      <c r="UPL23" s="209"/>
      <c r="UPM23" s="209"/>
      <c r="UPN23" s="209"/>
      <c r="UPO23" s="209"/>
      <c r="UPP23" s="209"/>
      <c r="UPQ23" s="209"/>
      <c r="UPR23" s="209"/>
      <c r="UPS23" s="209"/>
      <c r="UPT23" s="209"/>
      <c r="UPU23" s="209"/>
      <c r="UPV23" s="209"/>
      <c r="UPW23" s="209"/>
      <c r="UPX23" s="209"/>
      <c r="UPY23" s="209"/>
      <c r="UPZ23" s="209"/>
      <c r="UQA23" s="209"/>
      <c r="UQB23" s="209"/>
      <c r="UQC23" s="209"/>
      <c r="UQD23" s="209"/>
      <c r="UQE23" s="209"/>
      <c r="UQF23" s="209"/>
      <c r="UQG23" s="209"/>
      <c r="UQH23" s="209"/>
      <c r="UQI23" s="209"/>
      <c r="UQJ23" s="209"/>
      <c r="UQK23" s="209"/>
      <c r="UQL23" s="209"/>
      <c r="UQM23" s="209"/>
      <c r="UQN23" s="209"/>
      <c r="UQO23" s="209"/>
      <c r="UQP23" s="209"/>
      <c r="UQQ23" s="209"/>
      <c r="UQR23" s="209"/>
      <c r="UQS23" s="209"/>
      <c r="UQT23" s="209"/>
      <c r="UQU23" s="209"/>
      <c r="UQV23" s="209"/>
      <c r="UQW23" s="209"/>
      <c r="UQX23" s="209"/>
      <c r="UQY23" s="209"/>
      <c r="UQZ23" s="209"/>
      <c r="URA23" s="209"/>
      <c r="URB23" s="209"/>
      <c r="URC23" s="209"/>
      <c r="URD23" s="209"/>
      <c r="URE23" s="209"/>
      <c r="URF23" s="209"/>
      <c r="URG23" s="209"/>
      <c r="URH23" s="209"/>
      <c r="URI23" s="209"/>
      <c r="URJ23" s="209"/>
      <c r="URK23" s="209"/>
      <c r="URL23" s="209"/>
      <c r="URM23" s="209"/>
      <c r="URN23" s="209"/>
      <c r="URO23" s="209"/>
      <c r="URP23" s="209"/>
      <c r="URQ23" s="209"/>
      <c r="URR23" s="209"/>
      <c r="URS23" s="209"/>
      <c r="URT23" s="209"/>
      <c r="URU23" s="209"/>
      <c r="URV23" s="209"/>
      <c r="URW23" s="209"/>
      <c r="URX23" s="209"/>
      <c r="URY23" s="209"/>
      <c r="URZ23" s="209"/>
      <c r="USA23" s="209"/>
      <c r="USB23" s="209"/>
      <c r="USC23" s="209"/>
      <c r="USD23" s="209"/>
      <c r="USE23" s="209"/>
      <c r="USF23" s="209"/>
      <c r="USG23" s="209"/>
      <c r="USH23" s="209"/>
      <c r="USI23" s="209"/>
      <c r="USJ23" s="209"/>
      <c r="USK23" s="209"/>
      <c r="USL23" s="209"/>
      <c r="USM23" s="209"/>
      <c r="USN23" s="209"/>
      <c r="USO23" s="209"/>
      <c r="USP23" s="209"/>
      <c r="USQ23" s="209"/>
      <c r="USR23" s="209"/>
      <c r="USS23" s="209"/>
      <c r="UST23" s="209"/>
      <c r="USU23" s="209"/>
      <c r="USV23" s="209"/>
      <c r="USW23" s="209"/>
      <c r="USX23" s="209"/>
      <c r="USY23" s="209"/>
      <c r="USZ23" s="209"/>
      <c r="UTA23" s="209"/>
      <c r="UTB23" s="209"/>
      <c r="UTC23" s="209"/>
      <c r="UTD23" s="209"/>
      <c r="UTE23" s="209"/>
      <c r="UTF23" s="209"/>
      <c r="UTG23" s="209"/>
      <c r="UTH23" s="209"/>
      <c r="UTI23" s="209"/>
      <c r="UTJ23" s="209"/>
      <c r="UTK23" s="209"/>
      <c r="UTL23" s="209"/>
      <c r="UTM23" s="209"/>
      <c r="UTN23" s="209"/>
      <c r="UTO23" s="209"/>
      <c r="UTP23" s="209"/>
      <c r="UTQ23" s="209"/>
      <c r="UTR23" s="209"/>
      <c r="UTS23" s="209"/>
      <c r="UTT23" s="209"/>
      <c r="UTU23" s="209"/>
      <c r="UTV23" s="209"/>
      <c r="UTW23" s="209"/>
      <c r="UTX23" s="209"/>
      <c r="UTY23" s="209"/>
      <c r="UTZ23" s="209"/>
      <c r="UUA23" s="209"/>
      <c r="UUB23" s="209"/>
      <c r="UUC23" s="209"/>
      <c r="UUD23" s="209"/>
      <c r="UUE23" s="209"/>
      <c r="UUF23" s="209"/>
      <c r="UUG23" s="209"/>
      <c r="UUH23" s="209"/>
      <c r="UUI23" s="209"/>
      <c r="UUJ23" s="209"/>
      <c r="UUK23" s="209"/>
      <c r="UUL23" s="209"/>
      <c r="UUM23" s="209"/>
      <c r="UUN23" s="209"/>
      <c r="UUO23" s="209"/>
      <c r="UUP23" s="209"/>
      <c r="UUQ23" s="209"/>
      <c r="UUR23" s="209"/>
      <c r="UUS23" s="209"/>
      <c r="UUT23" s="209"/>
      <c r="UUU23" s="209"/>
      <c r="UUV23" s="209"/>
      <c r="UUW23" s="209"/>
      <c r="UUX23" s="209"/>
      <c r="UUY23" s="209"/>
      <c r="UUZ23" s="209"/>
      <c r="UVA23" s="209"/>
      <c r="UVB23" s="209"/>
      <c r="UVC23" s="209"/>
      <c r="UVD23" s="209"/>
      <c r="UVE23" s="209"/>
      <c r="UVF23" s="209"/>
      <c r="UVG23" s="209"/>
      <c r="UVH23" s="209"/>
      <c r="UVI23" s="209"/>
      <c r="UVJ23" s="209"/>
      <c r="UVK23" s="209"/>
      <c r="UVL23" s="209"/>
      <c r="UVM23" s="209"/>
      <c r="UVN23" s="209"/>
      <c r="UVO23" s="209"/>
      <c r="UVP23" s="209"/>
      <c r="UVQ23" s="209"/>
      <c r="UVR23" s="209"/>
      <c r="UVS23" s="209"/>
      <c r="UVT23" s="209"/>
      <c r="UVU23" s="209"/>
      <c r="UVV23" s="209"/>
      <c r="UVW23" s="209"/>
      <c r="UVX23" s="209"/>
      <c r="UVY23" s="209"/>
      <c r="UVZ23" s="209"/>
      <c r="UWA23" s="209"/>
      <c r="UWB23" s="209"/>
      <c r="UWC23" s="209"/>
      <c r="UWD23" s="209"/>
      <c r="UWE23" s="209"/>
      <c r="UWF23" s="209"/>
      <c r="UWG23" s="209"/>
      <c r="UWH23" s="209"/>
      <c r="UWI23" s="209"/>
      <c r="UWJ23" s="209"/>
      <c r="UWK23" s="209"/>
      <c r="UWL23" s="209"/>
      <c r="UWM23" s="209"/>
      <c r="UWN23" s="209"/>
      <c r="UWO23" s="209"/>
      <c r="UWP23" s="209"/>
      <c r="UWQ23" s="209"/>
      <c r="UWR23" s="209"/>
      <c r="UWS23" s="209"/>
      <c r="UWT23" s="209"/>
      <c r="UWU23" s="209"/>
      <c r="UWV23" s="209"/>
      <c r="UWW23" s="209"/>
      <c r="UWX23" s="209"/>
      <c r="UWY23" s="209"/>
      <c r="UWZ23" s="209"/>
      <c r="UXA23" s="209"/>
      <c r="UXB23" s="209"/>
      <c r="UXC23" s="209"/>
      <c r="UXD23" s="209"/>
      <c r="UXE23" s="209"/>
      <c r="UXF23" s="209"/>
      <c r="UXG23" s="209"/>
      <c r="UXH23" s="209"/>
      <c r="UXI23" s="209"/>
      <c r="UXJ23" s="209"/>
      <c r="UXK23" s="209"/>
      <c r="UXL23" s="209"/>
      <c r="UXM23" s="209"/>
      <c r="UXN23" s="209"/>
      <c r="UXO23" s="209"/>
      <c r="UXP23" s="209"/>
      <c r="UXQ23" s="209"/>
      <c r="UXR23" s="209"/>
      <c r="UXS23" s="209"/>
      <c r="UXT23" s="209"/>
      <c r="UXU23" s="209"/>
      <c r="UXV23" s="209"/>
      <c r="UXW23" s="209"/>
      <c r="UXX23" s="209"/>
      <c r="UXY23" s="209"/>
      <c r="UXZ23" s="209"/>
      <c r="UYA23" s="209"/>
      <c r="UYB23" s="209"/>
      <c r="UYC23" s="209"/>
      <c r="UYD23" s="209"/>
      <c r="UYE23" s="209"/>
      <c r="UYF23" s="209"/>
      <c r="UYG23" s="209"/>
      <c r="UYH23" s="209"/>
      <c r="UYI23" s="209"/>
      <c r="UYJ23" s="209"/>
      <c r="UYK23" s="209"/>
      <c r="UYL23" s="209"/>
      <c r="UYM23" s="209"/>
      <c r="UYN23" s="209"/>
      <c r="UYO23" s="209"/>
      <c r="UYP23" s="209"/>
      <c r="UYQ23" s="209"/>
      <c r="UYR23" s="209"/>
      <c r="UYS23" s="209"/>
      <c r="UYT23" s="209"/>
      <c r="UYU23" s="209"/>
      <c r="UYV23" s="209"/>
      <c r="UYW23" s="209"/>
      <c r="UYX23" s="209"/>
      <c r="UYY23" s="209"/>
      <c r="UYZ23" s="209"/>
      <c r="UZA23" s="209"/>
      <c r="UZB23" s="209"/>
      <c r="UZC23" s="209"/>
      <c r="UZD23" s="209"/>
      <c r="UZE23" s="209"/>
      <c r="UZF23" s="209"/>
      <c r="UZG23" s="209"/>
      <c r="UZH23" s="209"/>
      <c r="UZI23" s="209"/>
      <c r="UZJ23" s="209"/>
      <c r="UZK23" s="209"/>
      <c r="UZL23" s="209"/>
      <c r="UZM23" s="209"/>
      <c r="UZN23" s="209"/>
      <c r="UZO23" s="209"/>
      <c r="UZP23" s="209"/>
      <c r="UZQ23" s="209"/>
      <c r="UZR23" s="209"/>
      <c r="UZS23" s="209"/>
      <c r="UZT23" s="209"/>
      <c r="UZU23" s="209"/>
      <c r="UZV23" s="209"/>
      <c r="UZW23" s="209"/>
      <c r="UZX23" s="209"/>
      <c r="UZY23" s="209"/>
      <c r="UZZ23" s="209"/>
      <c r="VAA23" s="209"/>
      <c r="VAB23" s="209"/>
      <c r="VAC23" s="209"/>
      <c r="VAD23" s="209"/>
      <c r="VAE23" s="209"/>
      <c r="VAF23" s="209"/>
      <c r="VAG23" s="209"/>
      <c r="VAH23" s="209"/>
      <c r="VAI23" s="209"/>
      <c r="VAJ23" s="209"/>
      <c r="VAK23" s="209"/>
      <c r="VAL23" s="209"/>
      <c r="VAM23" s="209"/>
      <c r="VAN23" s="209"/>
      <c r="VAO23" s="209"/>
      <c r="VAP23" s="209"/>
      <c r="VAQ23" s="209"/>
      <c r="VAR23" s="209"/>
      <c r="VAS23" s="209"/>
      <c r="VAT23" s="209"/>
      <c r="VAU23" s="209"/>
      <c r="VAV23" s="209"/>
      <c r="VAW23" s="209"/>
      <c r="VAX23" s="209"/>
      <c r="VAY23" s="209"/>
      <c r="VAZ23" s="209"/>
      <c r="VBA23" s="209"/>
      <c r="VBB23" s="209"/>
      <c r="VBC23" s="209"/>
      <c r="VBD23" s="209"/>
      <c r="VBE23" s="209"/>
      <c r="VBF23" s="209"/>
      <c r="VBG23" s="209"/>
      <c r="VBH23" s="209"/>
      <c r="VBI23" s="209"/>
      <c r="VBJ23" s="209"/>
      <c r="VBK23" s="209"/>
      <c r="VBL23" s="209"/>
      <c r="VBM23" s="209"/>
      <c r="VBN23" s="209"/>
      <c r="VBO23" s="209"/>
      <c r="VBP23" s="209"/>
      <c r="VBQ23" s="209"/>
      <c r="VBR23" s="209"/>
      <c r="VBS23" s="209"/>
      <c r="VBT23" s="209"/>
      <c r="VBU23" s="209"/>
      <c r="VBV23" s="209"/>
      <c r="VBW23" s="209"/>
      <c r="VBX23" s="209"/>
      <c r="VBY23" s="209"/>
      <c r="VBZ23" s="209"/>
      <c r="VCA23" s="209"/>
      <c r="VCB23" s="209"/>
      <c r="VCC23" s="209"/>
      <c r="VCD23" s="209"/>
      <c r="VCE23" s="209"/>
      <c r="VCF23" s="209"/>
      <c r="VCG23" s="209"/>
      <c r="VCH23" s="209"/>
      <c r="VCI23" s="209"/>
      <c r="VCJ23" s="209"/>
      <c r="VCK23" s="209"/>
      <c r="VCL23" s="209"/>
      <c r="VCM23" s="209"/>
      <c r="VCN23" s="209"/>
      <c r="VCO23" s="209"/>
      <c r="VCP23" s="209"/>
      <c r="VCQ23" s="209"/>
      <c r="VCR23" s="209"/>
      <c r="VCS23" s="209"/>
      <c r="VCT23" s="209"/>
      <c r="VCU23" s="209"/>
      <c r="VCV23" s="209"/>
      <c r="VCW23" s="209"/>
      <c r="VCX23" s="209"/>
      <c r="VCY23" s="209"/>
      <c r="VCZ23" s="209"/>
      <c r="VDA23" s="209"/>
      <c r="VDB23" s="209"/>
      <c r="VDC23" s="209"/>
      <c r="VDD23" s="209"/>
      <c r="VDE23" s="209"/>
      <c r="VDF23" s="209"/>
      <c r="VDG23" s="209"/>
      <c r="VDH23" s="209"/>
      <c r="VDI23" s="209"/>
      <c r="VDJ23" s="209"/>
      <c r="VDK23" s="209"/>
      <c r="VDL23" s="209"/>
      <c r="VDM23" s="209"/>
      <c r="VDN23" s="209"/>
      <c r="VDO23" s="209"/>
      <c r="VDP23" s="209"/>
      <c r="VDQ23" s="209"/>
      <c r="VDR23" s="209"/>
      <c r="VDS23" s="209"/>
      <c r="VDT23" s="209"/>
      <c r="VDU23" s="209"/>
      <c r="VDV23" s="209"/>
      <c r="VDW23" s="209"/>
      <c r="VDX23" s="209"/>
      <c r="VDY23" s="209"/>
      <c r="VDZ23" s="209"/>
      <c r="VEA23" s="209"/>
      <c r="VEB23" s="209"/>
      <c r="VEC23" s="209"/>
      <c r="VED23" s="209"/>
      <c r="VEE23" s="209"/>
      <c r="VEF23" s="209"/>
      <c r="VEG23" s="209"/>
      <c r="VEH23" s="209"/>
      <c r="VEI23" s="209"/>
      <c r="VEJ23" s="209"/>
      <c r="VEK23" s="209"/>
      <c r="VEL23" s="209"/>
      <c r="VEM23" s="209"/>
      <c r="VEN23" s="209"/>
      <c r="VEO23" s="209"/>
      <c r="VEP23" s="209"/>
      <c r="VEQ23" s="209"/>
      <c r="VER23" s="209"/>
      <c r="VES23" s="209"/>
      <c r="VET23" s="209"/>
      <c r="VEU23" s="209"/>
      <c r="VEV23" s="209"/>
      <c r="VEW23" s="209"/>
      <c r="VEX23" s="209"/>
      <c r="VEY23" s="209"/>
      <c r="VEZ23" s="209"/>
      <c r="VFA23" s="209"/>
      <c r="VFB23" s="209"/>
      <c r="VFC23" s="209"/>
      <c r="VFD23" s="209"/>
      <c r="VFE23" s="209"/>
      <c r="VFF23" s="209"/>
      <c r="VFG23" s="209"/>
      <c r="VFH23" s="209"/>
      <c r="VFI23" s="209"/>
      <c r="VFJ23" s="209"/>
      <c r="VFK23" s="209"/>
      <c r="VFL23" s="209"/>
      <c r="VFM23" s="209"/>
      <c r="VFN23" s="209"/>
      <c r="VFO23" s="209"/>
      <c r="VFP23" s="209"/>
      <c r="VFQ23" s="209"/>
      <c r="VFR23" s="209"/>
      <c r="VFS23" s="209"/>
      <c r="VFT23" s="209"/>
      <c r="VFU23" s="209"/>
      <c r="VFV23" s="209"/>
      <c r="VFW23" s="209"/>
      <c r="VFX23" s="209"/>
      <c r="VFY23" s="209"/>
      <c r="VFZ23" s="209"/>
      <c r="VGA23" s="209"/>
      <c r="VGB23" s="209"/>
      <c r="VGC23" s="209"/>
      <c r="VGD23" s="209"/>
      <c r="VGE23" s="209"/>
      <c r="VGF23" s="209"/>
      <c r="VGG23" s="209"/>
      <c r="VGH23" s="209"/>
      <c r="VGI23" s="209"/>
      <c r="VGJ23" s="209"/>
      <c r="VGK23" s="209"/>
      <c r="VGL23" s="209"/>
      <c r="VGM23" s="209"/>
      <c r="VGN23" s="209"/>
      <c r="VGO23" s="209"/>
      <c r="VGP23" s="209"/>
      <c r="VGQ23" s="209"/>
      <c r="VGR23" s="209"/>
      <c r="VGS23" s="209"/>
      <c r="VGT23" s="209"/>
      <c r="VGU23" s="209"/>
      <c r="VGV23" s="209"/>
      <c r="VGW23" s="209"/>
      <c r="VGX23" s="209"/>
      <c r="VGY23" s="209"/>
      <c r="VGZ23" s="209"/>
      <c r="VHA23" s="209"/>
      <c r="VHB23" s="209"/>
      <c r="VHC23" s="209"/>
      <c r="VHD23" s="209"/>
      <c r="VHE23" s="209"/>
      <c r="VHF23" s="209"/>
      <c r="VHG23" s="209"/>
      <c r="VHH23" s="209"/>
      <c r="VHI23" s="209"/>
      <c r="VHJ23" s="209"/>
      <c r="VHK23" s="209"/>
      <c r="VHL23" s="209"/>
      <c r="VHM23" s="209"/>
      <c r="VHN23" s="209"/>
      <c r="VHO23" s="209"/>
      <c r="VHP23" s="209"/>
      <c r="VHQ23" s="209"/>
      <c r="VHR23" s="209"/>
      <c r="VHS23" s="209"/>
      <c r="VHT23" s="209"/>
      <c r="VHU23" s="209"/>
      <c r="VHV23" s="209"/>
      <c r="VHW23" s="209"/>
      <c r="VHX23" s="209"/>
      <c r="VHY23" s="209"/>
      <c r="VHZ23" s="209"/>
      <c r="VIA23" s="209"/>
      <c r="VIB23" s="209"/>
      <c r="VIC23" s="209"/>
      <c r="VID23" s="209"/>
      <c r="VIE23" s="209"/>
      <c r="VIF23" s="209"/>
      <c r="VIG23" s="209"/>
      <c r="VIH23" s="209"/>
      <c r="VII23" s="209"/>
      <c r="VIJ23" s="209"/>
      <c r="VIK23" s="209"/>
      <c r="VIL23" s="209"/>
      <c r="VIM23" s="209"/>
      <c r="VIN23" s="209"/>
      <c r="VIO23" s="209"/>
      <c r="VIP23" s="209"/>
      <c r="VIQ23" s="209"/>
      <c r="VIR23" s="209"/>
      <c r="VIS23" s="209"/>
      <c r="VIT23" s="209"/>
      <c r="VIU23" s="209"/>
      <c r="VIV23" s="209"/>
      <c r="VIW23" s="209"/>
      <c r="VIX23" s="209"/>
      <c r="VIY23" s="209"/>
      <c r="VIZ23" s="209"/>
      <c r="VJA23" s="209"/>
      <c r="VJB23" s="209"/>
      <c r="VJC23" s="209"/>
      <c r="VJD23" s="209"/>
      <c r="VJE23" s="209"/>
      <c r="VJF23" s="209"/>
      <c r="VJG23" s="209"/>
      <c r="VJH23" s="209"/>
      <c r="VJI23" s="209"/>
      <c r="VJJ23" s="209"/>
      <c r="VJK23" s="209"/>
      <c r="VJL23" s="209"/>
      <c r="VJM23" s="209"/>
      <c r="VJN23" s="209"/>
      <c r="VJO23" s="209"/>
      <c r="VJP23" s="209"/>
      <c r="VJQ23" s="209"/>
      <c r="VJR23" s="209"/>
      <c r="VJS23" s="209"/>
      <c r="VJT23" s="209"/>
      <c r="VJU23" s="209"/>
      <c r="VJV23" s="209"/>
      <c r="VJW23" s="209"/>
      <c r="VJX23" s="209"/>
      <c r="VJY23" s="209"/>
      <c r="VJZ23" s="209"/>
      <c r="VKA23" s="209"/>
      <c r="VKB23" s="209"/>
      <c r="VKC23" s="209"/>
      <c r="VKD23" s="209"/>
      <c r="VKE23" s="209"/>
      <c r="VKF23" s="209"/>
      <c r="VKG23" s="209"/>
      <c r="VKH23" s="209"/>
      <c r="VKI23" s="209"/>
      <c r="VKJ23" s="209"/>
      <c r="VKK23" s="209"/>
      <c r="VKL23" s="209"/>
      <c r="VKM23" s="209"/>
      <c r="VKN23" s="209"/>
      <c r="VKO23" s="209"/>
      <c r="VKP23" s="209"/>
      <c r="VKQ23" s="209"/>
      <c r="VKR23" s="209"/>
      <c r="VKS23" s="209"/>
      <c r="VKT23" s="209"/>
      <c r="VKU23" s="209"/>
      <c r="VKV23" s="209"/>
      <c r="VKW23" s="209"/>
      <c r="VKX23" s="209"/>
      <c r="VKY23" s="209"/>
      <c r="VKZ23" s="209"/>
      <c r="VLA23" s="209"/>
      <c r="VLB23" s="209"/>
      <c r="VLC23" s="209"/>
      <c r="VLD23" s="209"/>
      <c r="VLE23" s="209"/>
      <c r="VLF23" s="209"/>
      <c r="VLG23" s="209"/>
      <c r="VLH23" s="209"/>
      <c r="VLI23" s="209"/>
      <c r="VLJ23" s="209"/>
      <c r="VLK23" s="209"/>
      <c r="VLL23" s="209"/>
      <c r="VLM23" s="209"/>
      <c r="VLN23" s="209"/>
      <c r="VLO23" s="209"/>
      <c r="VLP23" s="209"/>
      <c r="VLQ23" s="209"/>
      <c r="VLR23" s="209"/>
      <c r="VLS23" s="209"/>
      <c r="VLT23" s="209"/>
      <c r="VLU23" s="209"/>
      <c r="VLV23" s="209"/>
      <c r="VLW23" s="209"/>
      <c r="VLX23" s="209"/>
      <c r="VLY23" s="209"/>
      <c r="VLZ23" s="209"/>
      <c r="VMA23" s="209"/>
      <c r="VMB23" s="209"/>
      <c r="VMC23" s="209"/>
      <c r="VMD23" s="209"/>
      <c r="VME23" s="209"/>
      <c r="VMF23" s="209"/>
      <c r="VMG23" s="209"/>
      <c r="VMH23" s="209"/>
      <c r="VMI23" s="209"/>
      <c r="VMJ23" s="209"/>
      <c r="VMK23" s="209"/>
      <c r="VML23" s="209"/>
      <c r="VMM23" s="209"/>
      <c r="VMN23" s="209"/>
      <c r="VMO23" s="209"/>
      <c r="VMP23" s="209"/>
      <c r="VMQ23" s="209"/>
      <c r="VMR23" s="209"/>
      <c r="VMS23" s="209"/>
      <c r="VMT23" s="209"/>
      <c r="VMU23" s="209"/>
      <c r="VMV23" s="209"/>
      <c r="VMW23" s="209"/>
      <c r="VMX23" s="209"/>
      <c r="VMY23" s="209"/>
      <c r="VMZ23" s="209"/>
      <c r="VNA23" s="209"/>
      <c r="VNB23" s="209"/>
      <c r="VNC23" s="209"/>
      <c r="VND23" s="209"/>
      <c r="VNE23" s="209"/>
      <c r="VNF23" s="209"/>
      <c r="VNG23" s="209"/>
      <c r="VNH23" s="209"/>
      <c r="VNI23" s="209"/>
      <c r="VNJ23" s="209"/>
      <c r="VNK23" s="209"/>
      <c r="VNL23" s="209"/>
      <c r="VNM23" s="209"/>
      <c r="VNN23" s="209"/>
      <c r="VNO23" s="209"/>
      <c r="VNP23" s="209"/>
      <c r="VNQ23" s="209"/>
      <c r="VNR23" s="209"/>
      <c r="VNS23" s="209"/>
      <c r="VNT23" s="209"/>
      <c r="VNU23" s="209"/>
      <c r="VNV23" s="209"/>
      <c r="VNW23" s="209"/>
      <c r="VNX23" s="209"/>
      <c r="VNY23" s="209"/>
      <c r="VNZ23" s="209"/>
      <c r="VOA23" s="209"/>
      <c r="VOB23" s="209"/>
      <c r="VOC23" s="209"/>
      <c r="VOD23" s="209"/>
      <c r="VOE23" s="209"/>
      <c r="VOF23" s="209"/>
      <c r="VOG23" s="209"/>
      <c r="VOH23" s="209"/>
      <c r="VOI23" s="209"/>
      <c r="VOJ23" s="209"/>
      <c r="VOK23" s="209"/>
      <c r="VOL23" s="209"/>
      <c r="VOM23" s="209"/>
      <c r="VON23" s="209"/>
      <c r="VOO23" s="209"/>
      <c r="VOP23" s="209"/>
      <c r="VOQ23" s="209"/>
      <c r="VOR23" s="209"/>
      <c r="VOS23" s="209"/>
      <c r="VOT23" s="209"/>
      <c r="VOU23" s="209"/>
      <c r="VOV23" s="209"/>
      <c r="VOW23" s="209"/>
      <c r="VOX23" s="209"/>
      <c r="VOY23" s="209"/>
      <c r="VOZ23" s="209"/>
      <c r="VPA23" s="209"/>
      <c r="VPB23" s="209"/>
      <c r="VPC23" s="209"/>
      <c r="VPD23" s="209"/>
      <c r="VPE23" s="209"/>
      <c r="VPF23" s="209"/>
      <c r="VPG23" s="209"/>
      <c r="VPH23" s="209"/>
      <c r="VPI23" s="209"/>
      <c r="VPJ23" s="209"/>
      <c r="VPK23" s="209"/>
      <c r="VPL23" s="209"/>
      <c r="VPM23" s="209"/>
      <c r="VPN23" s="209"/>
      <c r="VPO23" s="209"/>
      <c r="VPP23" s="209"/>
      <c r="VPQ23" s="209"/>
      <c r="VPR23" s="209"/>
      <c r="VPS23" s="209"/>
      <c r="VPT23" s="209"/>
      <c r="VPU23" s="209"/>
      <c r="VPV23" s="209"/>
      <c r="VPW23" s="209"/>
      <c r="VPX23" s="209"/>
      <c r="VPY23" s="209"/>
      <c r="VPZ23" s="209"/>
      <c r="VQA23" s="209"/>
      <c r="VQB23" s="209"/>
      <c r="VQC23" s="209"/>
      <c r="VQD23" s="209"/>
      <c r="VQE23" s="209"/>
      <c r="VQF23" s="209"/>
      <c r="VQG23" s="209"/>
      <c r="VQH23" s="209"/>
      <c r="VQI23" s="209"/>
      <c r="VQJ23" s="209"/>
      <c r="VQK23" s="209"/>
      <c r="VQL23" s="209"/>
      <c r="VQM23" s="209"/>
      <c r="VQN23" s="209"/>
      <c r="VQO23" s="209"/>
      <c r="VQP23" s="209"/>
      <c r="VQQ23" s="209"/>
      <c r="VQR23" s="209"/>
      <c r="VQS23" s="209"/>
      <c r="VQT23" s="209"/>
      <c r="VQU23" s="209"/>
      <c r="VQV23" s="209"/>
      <c r="VQW23" s="209"/>
      <c r="VQX23" s="209"/>
      <c r="VQY23" s="209"/>
      <c r="VQZ23" s="209"/>
      <c r="VRA23" s="209"/>
      <c r="VRB23" s="209"/>
      <c r="VRC23" s="209"/>
      <c r="VRD23" s="209"/>
      <c r="VRE23" s="209"/>
      <c r="VRF23" s="209"/>
      <c r="VRG23" s="209"/>
      <c r="VRH23" s="209"/>
      <c r="VRI23" s="209"/>
      <c r="VRJ23" s="209"/>
      <c r="VRK23" s="209"/>
      <c r="VRL23" s="209"/>
      <c r="VRM23" s="209"/>
      <c r="VRN23" s="209"/>
      <c r="VRO23" s="209"/>
      <c r="VRP23" s="209"/>
      <c r="VRQ23" s="209"/>
      <c r="VRR23" s="209"/>
      <c r="VRS23" s="209"/>
      <c r="VRT23" s="209"/>
      <c r="VRU23" s="209"/>
      <c r="VRV23" s="209"/>
      <c r="VRW23" s="209"/>
      <c r="VRX23" s="209"/>
      <c r="VRY23" s="209"/>
      <c r="VRZ23" s="209"/>
      <c r="VSA23" s="209"/>
      <c r="VSB23" s="209"/>
      <c r="VSC23" s="209"/>
      <c r="VSD23" s="209"/>
      <c r="VSE23" s="209"/>
      <c r="VSF23" s="209"/>
      <c r="VSG23" s="209"/>
      <c r="VSH23" s="209"/>
      <c r="VSI23" s="209"/>
      <c r="VSJ23" s="209"/>
      <c r="VSK23" s="209"/>
      <c r="VSL23" s="209"/>
      <c r="VSM23" s="209"/>
      <c r="VSN23" s="209"/>
      <c r="VSO23" s="209"/>
      <c r="VSP23" s="209"/>
      <c r="VSQ23" s="209"/>
      <c r="VSR23" s="209"/>
      <c r="VSS23" s="209"/>
      <c r="VST23" s="209"/>
      <c r="VSU23" s="209"/>
      <c r="VSV23" s="209"/>
      <c r="VSW23" s="209"/>
      <c r="VSX23" s="209"/>
      <c r="VSY23" s="209"/>
      <c r="VSZ23" s="209"/>
      <c r="VTA23" s="209"/>
      <c r="VTB23" s="209"/>
      <c r="VTC23" s="209"/>
      <c r="VTD23" s="209"/>
      <c r="VTE23" s="209"/>
      <c r="VTF23" s="209"/>
      <c r="VTG23" s="209"/>
      <c r="VTH23" s="209"/>
      <c r="VTI23" s="209"/>
      <c r="VTJ23" s="209"/>
      <c r="VTK23" s="209"/>
      <c r="VTL23" s="209"/>
      <c r="VTM23" s="209"/>
      <c r="VTN23" s="209"/>
      <c r="VTO23" s="209"/>
      <c r="VTP23" s="209"/>
      <c r="VTQ23" s="209"/>
      <c r="VTR23" s="209"/>
      <c r="VTS23" s="209"/>
      <c r="VTT23" s="209"/>
      <c r="VTU23" s="209"/>
      <c r="VTV23" s="209"/>
      <c r="VTW23" s="209"/>
      <c r="VTX23" s="209"/>
      <c r="VTY23" s="209"/>
      <c r="VTZ23" s="209"/>
      <c r="VUA23" s="209"/>
      <c r="VUB23" s="209"/>
      <c r="VUC23" s="209"/>
      <c r="VUD23" s="209"/>
      <c r="VUE23" s="209"/>
      <c r="VUF23" s="209"/>
      <c r="VUG23" s="209"/>
      <c r="VUH23" s="209"/>
      <c r="VUI23" s="209"/>
      <c r="VUJ23" s="209"/>
      <c r="VUK23" s="209"/>
      <c r="VUL23" s="209"/>
      <c r="VUM23" s="209"/>
      <c r="VUN23" s="209"/>
      <c r="VUO23" s="209"/>
      <c r="VUP23" s="209"/>
      <c r="VUQ23" s="209"/>
      <c r="VUR23" s="209"/>
      <c r="VUS23" s="209"/>
      <c r="VUT23" s="209"/>
      <c r="VUU23" s="209"/>
      <c r="VUV23" s="209"/>
      <c r="VUW23" s="209"/>
      <c r="VUX23" s="209"/>
      <c r="VUY23" s="209"/>
      <c r="VUZ23" s="209"/>
      <c r="VVA23" s="209"/>
      <c r="VVB23" s="209"/>
      <c r="VVC23" s="209"/>
      <c r="VVD23" s="209"/>
      <c r="VVE23" s="209"/>
      <c r="VVF23" s="209"/>
      <c r="VVG23" s="209"/>
      <c r="VVH23" s="209"/>
      <c r="VVI23" s="209"/>
      <c r="VVJ23" s="209"/>
      <c r="VVK23" s="209"/>
      <c r="VVL23" s="209"/>
      <c r="VVM23" s="209"/>
      <c r="VVN23" s="209"/>
      <c r="VVO23" s="209"/>
      <c r="VVP23" s="209"/>
      <c r="VVQ23" s="209"/>
      <c r="VVR23" s="209"/>
      <c r="VVS23" s="209"/>
      <c r="VVT23" s="209"/>
      <c r="VVU23" s="209"/>
      <c r="VVV23" s="209"/>
      <c r="VVW23" s="209"/>
      <c r="VVX23" s="209"/>
      <c r="VVY23" s="209"/>
      <c r="VVZ23" s="209"/>
      <c r="VWA23" s="209"/>
      <c r="VWB23" s="209"/>
      <c r="VWC23" s="209"/>
      <c r="VWD23" s="209"/>
      <c r="VWE23" s="209"/>
      <c r="VWF23" s="209"/>
      <c r="VWG23" s="209"/>
      <c r="VWH23" s="209"/>
      <c r="VWI23" s="209"/>
      <c r="VWJ23" s="209"/>
      <c r="VWK23" s="209"/>
      <c r="VWL23" s="209"/>
      <c r="VWM23" s="209"/>
      <c r="VWN23" s="209"/>
      <c r="VWO23" s="209"/>
      <c r="VWP23" s="209"/>
      <c r="VWQ23" s="209"/>
      <c r="VWR23" s="209"/>
      <c r="VWS23" s="209"/>
      <c r="VWT23" s="209"/>
      <c r="VWU23" s="209"/>
      <c r="VWV23" s="209"/>
      <c r="VWW23" s="209"/>
      <c r="VWX23" s="209"/>
      <c r="VWY23" s="209"/>
      <c r="VWZ23" s="209"/>
      <c r="VXA23" s="209"/>
      <c r="VXB23" s="209"/>
      <c r="VXC23" s="209"/>
      <c r="VXD23" s="209"/>
      <c r="VXE23" s="209"/>
      <c r="VXF23" s="209"/>
      <c r="VXG23" s="209"/>
      <c r="VXH23" s="209"/>
      <c r="VXI23" s="209"/>
      <c r="VXJ23" s="209"/>
      <c r="VXK23" s="209"/>
      <c r="VXL23" s="209"/>
      <c r="VXM23" s="209"/>
      <c r="VXN23" s="209"/>
      <c r="VXO23" s="209"/>
      <c r="VXP23" s="209"/>
      <c r="VXQ23" s="209"/>
      <c r="VXR23" s="209"/>
      <c r="VXS23" s="209"/>
      <c r="VXT23" s="209"/>
      <c r="VXU23" s="209"/>
      <c r="VXV23" s="209"/>
      <c r="VXW23" s="209"/>
      <c r="VXX23" s="209"/>
      <c r="VXY23" s="209"/>
      <c r="VXZ23" s="209"/>
      <c r="VYA23" s="209"/>
      <c r="VYB23" s="209"/>
      <c r="VYC23" s="209"/>
      <c r="VYD23" s="209"/>
      <c r="VYE23" s="209"/>
      <c r="VYF23" s="209"/>
      <c r="VYG23" s="209"/>
      <c r="VYH23" s="209"/>
      <c r="VYI23" s="209"/>
      <c r="VYJ23" s="209"/>
      <c r="VYK23" s="209"/>
      <c r="VYL23" s="209"/>
      <c r="VYM23" s="209"/>
      <c r="VYN23" s="209"/>
      <c r="VYO23" s="209"/>
      <c r="VYP23" s="209"/>
      <c r="VYQ23" s="209"/>
      <c r="VYR23" s="209"/>
      <c r="VYS23" s="209"/>
      <c r="VYT23" s="209"/>
      <c r="VYU23" s="209"/>
      <c r="VYV23" s="209"/>
      <c r="VYW23" s="209"/>
      <c r="VYX23" s="209"/>
      <c r="VYY23" s="209"/>
      <c r="VYZ23" s="209"/>
      <c r="VZA23" s="209"/>
      <c r="VZB23" s="209"/>
      <c r="VZC23" s="209"/>
      <c r="VZD23" s="209"/>
      <c r="VZE23" s="209"/>
      <c r="VZF23" s="209"/>
      <c r="VZG23" s="209"/>
      <c r="VZH23" s="209"/>
      <c r="VZI23" s="209"/>
      <c r="VZJ23" s="209"/>
      <c r="VZK23" s="209"/>
      <c r="VZL23" s="209"/>
      <c r="VZM23" s="209"/>
      <c r="VZN23" s="209"/>
      <c r="VZO23" s="209"/>
      <c r="VZP23" s="209"/>
      <c r="VZQ23" s="209"/>
      <c r="VZR23" s="209"/>
      <c r="VZS23" s="209"/>
      <c r="VZT23" s="209"/>
      <c r="VZU23" s="209"/>
      <c r="VZV23" s="209"/>
      <c r="VZW23" s="209"/>
      <c r="VZX23" s="209"/>
      <c r="VZY23" s="209"/>
      <c r="VZZ23" s="209"/>
      <c r="WAA23" s="209"/>
      <c r="WAB23" s="209"/>
      <c r="WAC23" s="209"/>
      <c r="WAD23" s="209"/>
      <c r="WAE23" s="209"/>
      <c r="WAF23" s="209"/>
      <c r="WAG23" s="209"/>
      <c r="WAH23" s="209"/>
      <c r="WAI23" s="209"/>
      <c r="WAJ23" s="209"/>
      <c r="WAK23" s="209"/>
      <c r="WAL23" s="209"/>
      <c r="WAM23" s="209"/>
      <c r="WAN23" s="209"/>
      <c r="WAO23" s="209"/>
      <c r="WAP23" s="209"/>
      <c r="WAQ23" s="209"/>
      <c r="WAR23" s="209"/>
      <c r="WAS23" s="209"/>
      <c r="WAT23" s="209"/>
      <c r="WAU23" s="209"/>
      <c r="WAV23" s="209"/>
      <c r="WAW23" s="209"/>
      <c r="WAX23" s="209"/>
      <c r="WAY23" s="209"/>
      <c r="WAZ23" s="209"/>
      <c r="WBA23" s="209"/>
      <c r="WBB23" s="209"/>
      <c r="WBC23" s="209"/>
      <c r="WBD23" s="209"/>
      <c r="WBE23" s="209"/>
      <c r="WBF23" s="209"/>
      <c r="WBG23" s="209"/>
      <c r="WBH23" s="209"/>
      <c r="WBI23" s="209"/>
      <c r="WBJ23" s="209"/>
      <c r="WBK23" s="209"/>
      <c r="WBL23" s="209"/>
      <c r="WBM23" s="209"/>
      <c r="WBN23" s="209"/>
      <c r="WBO23" s="209"/>
      <c r="WBP23" s="209"/>
      <c r="WBQ23" s="209"/>
      <c r="WBR23" s="209"/>
      <c r="WBS23" s="209"/>
      <c r="WBT23" s="209"/>
      <c r="WBU23" s="209"/>
      <c r="WBV23" s="209"/>
      <c r="WBW23" s="209"/>
      <c r="WBX23" s="209"/>
      <c r="WBY23" s="209"/>
      <c r="WBZ23" s="209"/>
      <c r="WCA23" s="209"/>
      <c r="WCB23" s="209"/>
      <c r="WCC23" s="209"/>
      <c r="WCD23" s="209"/>
      <c r="WCE23" s="209"/>
      <c r="WCF23" s="209"/>
      <c r="WCG23" s="209"/>
      <c r="WCH23" s="209"/>
      <c r="WCI23" s="209"/>
      <c r="WCJ23" s="209"/>
      <c r="WCK23" s="209"/>
      <c r="WCL23" s="209"/>
      <c r="WCM23" s="209"/>
      <c r="WCN23" s="209"/>
      <c r="WCO23" s="209"/>
      <c r="WCP23" s="209"/>
      <c r="WCQ23" s="209"/>
      <c r="WCR23" s="209"/>
      <c r="WCS23" s="209"/>
      <c r="WCT23" s="209"/>
      <c r="WCU23" s="209"/>
      <c r="WCV23" s="209"/>
      <c r="WCW23" s="209"/>
      <c r="WCX23" s="209"/>
      <c r="WCY23" s="209"/>
      <c r="WCZ23" s="209"/>
      <c r="WDA23" s="209"/>
      <c r="WDB23" s="209"/>
      <c r="WDC23" s="209"/>
      <c r="WDD23" s="209"/>
      <c r="WDE23" s="209"/>
      <c r="WDF23" s="209"/>
      <c r="WDG23" s="209"/>
      <c r="WDH23" s="209"/>
      <c r="WDI23" s="209"/>
      <c r="WDJ23" s="209"/>
      <c r="WDK23" s="209"/>
      <c r="WDL23" s="209"/>
      <c r="WDM23" s="209"/>
      <c r="WDN23" s="209"/>
      <c r="WDO23" s="209"/>
      <c r="WDP23" s="209"/>
      <c r="WDQ23" s="209"/>
      <c r="WDR23" s="209"/>
      <c r="WDS23" s="209"/>
      <c r="WDT23" s="209"/>
      <c r="WDU23" s="209"/>
      <c r="WDV23" s="209"/>
      <c r="WDW23" s="209"/>
      <c r="WDX23" s="209"/>
      <c r="WDY23" s="209"/>
      <c r="WDZ23" s="209"/>
      <c r="WEA23" s="209"/>
      <c r="WEB23" s="209"/>
      <c r="WEC23" s="209"/>
      <c r="WED23" s="209"/>
      <c r="WEE23" s="209"/>
      <c r="WEF23" s="209"/>
      <c r="WEG23" s="209"/>
      <c r="WEH23" s="209"/>
      <c r="WEI23" s="209"/>
      <c r="WEJ23" s="209"/>
      <c r="WEK23" s="209"/>
      <c r="WEL23" s="209"/>
      <c r="WEM23" s="209"/>
      <c r="WEN23" s="209"/>
      <c r="WEO23" s="209"/>
      <c r="WEP23" s="209"/>
      <c r="WEQ23" s="209"/>
      <c r="WER23" s="209"/>
      <c r="WES23" s="209"/>
      <c r="WET23" s="209"/>
      <c r="WEU23" s="209"/>
      <c r="WEV23" s="209"/>
      <c r="WEW23" s="209"/>
      <c r="WEX23" s="209"/>
      <c r="WEY23" s="209"/>
      <c r="WEZ23" s="209"/>
      <c r="WFA23" s="209"/>
      <c r="WFB23" s="209"/>
      <c r="WFC23" s="209"/>
      <c r="WFD23" s="209"/>
      <c r="WFE23" s="209"/>
      <c r="WFF23" s="209"/>
      <c r="WFG23" s="209"/>
      <c r="WFH23" s="209"/>
      <c r="WFI23" s="209"/>
      <c r="WFJ23" s="209"/>
      <c r="WFK23" s="209"/>
      <c r="WFL23" s="209"/>
      <c r="WFM23" s="209"/>
      <c r="WFN23" s="209"/>
      <c r="WFO23" s="209"/>
      <c r="WFP23" s="209"/>
      <c r="WFQ23" s="209"/>
      <c r="WFR23" s="209"/>
      <c r="WFS23" s="209"/>
      <c r="WFT23" s="209"/>
      <c r="WFU23" s="209"/>
      <c r="WFV23" s="209"/>
      <c r="WFW23" s="209"/>
      <c r="WFX23" s="209"/>
      <c r="WFY23" s="209"/>
      <c r="WFZ23" s="209"/>
      <c r="WGA23" s="209"/>
      <c r="WGB23" s="209"/>
      <c r="WGC23" s="209"/>
      <c r="WGD23" s="209"/>
      <c r="WGE23" s="209"/>
      <c r="WGF23" s="209"/>
      <c r="WGG23" s="209"/>
      <c r="WGH23" s="209"/>
      <c r="WGI23" s="209"/>
      <c r="WGJ23" s="209"/>
      <c r="WGK23" s="209"/>
      <c r="WGL23" s="209"/>
      <c r="WGM23" s="209"/>
      <c r="WGN23" s="209"/>
      <c r="WGO23" s="209"/>
      <c r="WGP23" s="209"/>
      <c r="WGQ23" s="209"/>
      <c r="WGR23" s="209"/>
      <c r="WGS23" s="209"/>
      <c r="WGT23" s="209"/>
      <c r="WGU23" s="209"/>
      <c r="WGV23" s="209"/>
      <c r="WGW23" s="209"/>
      <c r="WGX23" s="209"/>
      <c r="WGY23" s="209"/>
      <c r="WGZ23" s="209"/>
      <c r="WHA23" s="209"/>
      <c r="WHB23" s="209"/>
      <c r="WHC23" s="209"/>
      <c r="WHD23" s="209"/>
      <c r="WHE23" s="209"/>
      <c r="WHF23" s="209"/>
      <c r="WHG23" s="209"/>
      <c r="WHH23" s="209"/>
      <c r="WHI23" s="209"/>
      <c r="WHJ23" s="209"/>
      <c r="WHK23" s="209"/>
      <c r="WHL23" s="209"/>
      <c r="WHM23" s="209"/>
      <c r="WHN23" s="209"/>
      <c r="WHO23" s="209"/>
      <c r="WHP23" s="209"/>
      <c r="WHQ23" s="209"/>
      <c r="WHR23" s="209"/>
      <c r="WHS23" s="209"/>
      <c r="WHT23" s="209"/>
      <c r="WHU23" s="209"/>
      <c r="WHV23" s="209"/>
      <c r="WHW23" s="209"/>
      <c r="WHX23" s="209"/>
      <c r="WHY23" s="209"/>
      <c r="WHZ23" s="209"/>
      <c r="WIA23" s="209"/>
      <c r="WIB23" s="209"/>
      <c r="WIC23" s="209"/>
      <c r="WID23" s="209"/>
      <c r="WIE23" s="209"/>
      <c r="WIF23" s="209"/>
      <c r="WIG23" s="209"/>
      <c r="WIH23" s="209"/>
      <c r="WII23" s="209"/>
      <c r="WIJ23" s="209"/>
      <c r="WIK23" s="209"/>
      <c r="WIL23" s="209"/>
      <c r="WIM23" s="209"/>
      <c r="WIN23" s="209"/>
      <c r="WIO23" s="209"/>
      <c r="WIP23" s="209"/>
      <c r="WIQ23" s="209"/>
      <c r="WIR23" s="209"/>
      <c r="WIS23" s="209"/>
      <c r="WIT23" s="209"/>
      <c r="WIU23" s="209"/>
      <c r="WIV23" s="209"/>
      <c r="WIW23" s="209"/>
      <c r="WIX23" s="209"/>
      <c r="WIY23" s="209"/>
      <c r="WIZ23" s="209"/>
      <c r="WJA23" s="209"/>
      <c r="WJB23" s="209"/>
      <c r="WJC23" s="209"/>
      <c r="WJD23" s="209"/>
      <c r="WJE23" s="209"/>
      <c r="WJF23" s="209"/>
      <c r="WJG23" s="209"/>
      <c r="WJH23" s="209"/>
      <c r="WJI23" s="209"/>
      <c r="WJJ23" s="209"/>
      <c r="WJK23" s="209"/>
      <c r="WJL23" s="209"/>
      <c r="WJM23" s="209"/>
      <c r="WJN23" s="209"/>
      <c r="WJO23" s="209"/>
      <c r="WJP23" s="209"/>
      <c r="WJQ23" s="209"/>
      <c r="WJR23" s="209"/>
      <c r="WJS23" s="209"/>
      <c r="WJT23" s="209"/>
      <c r="WJU23" s="209"/>
      <c r="WJV23" s="209"/>
      <c r="WJW23" s="209"/>
      <c r="WJX23" s="209"/>
      <c r="WJY23" s="209"/>
      <c r="WJZ23" s="209"/>
      <c r="WKA23" s="209"/>
      <c r="WKB23" s="209"/>
      <c r="WKC23" s="209"/>
      <c r="WKD23" s="209"/>
      <c r="WKE23" s="209"/>
      <c r="WKF23" s="209"/>
      <c r="WKG23" s="209"/>
      <c r="WKH23" s="209"/>
      <c r="WKI23" s="209"/>
      <c r="WKJ23" s="209"/>
      <c r="WKK23" s="209"/>
      <c r="WKL23" s="209"/>
      <c r="WKM23" s="209"/>
      <c r="WKN23" s="209"/>
      <c r="WKO23" s="209"/>
      <c r="WKP23" s="209"/>
      <c r="WKQ23" s="209"/>
      <c r="WKR23" s="209"/>
      <c r="WKS23" s="209"/>
      <c r="WKT23" s="209"/>
      <c r="WKU23" s="209"/>
      <c r="WKV23" s="209"/>
      <c r="WKW23" s="209"/>
      <c r="WKX23" s="209"/>
      <c r="WKY23" s="209"/>
      <c r="WKZ23" s="209"/>
      <c r="WLA23" s="209"/>
      <c r="WLB23" s="209"/>
      <c r="WLC23" s="209"/>
      <c r="WLD23" s="209"/>
      <c r="WLE23" s="209"/>
      <c r="WLF23" s="209"/>
      <c r="WLG23" s="209"/>
      <c r="WLH23" s="209"/>
      <c r="WLI23" s="209"/>
      <c r="WLJ23" s="209"/>
      <c r="WLK23" s="209"/>
      <c r="WLL23" s="209"/>
      <c r="WLM23" s="209"/>
      <c r="WLN23" s="209"/>
      <c r="WLO23" s="209"/>
      <c r="WLP23" s="209"/>
      <c r="WLQ23" s="209"/>
      <c r="WLR23" s="209"/>
      <c r="WLS23" s="209"/>
      <c r="WLT23" s="209"/>
      <c r="WLU23" s="209"/>
      <c r="WLV23" s="209"/>
      <c r="WLW23" s="209"/>
      <c r="WLX23" s="209"/>
      <c r="WLY23" s="209"/>
      <c r="WLZ23" s="209"/>
      <c r="WMA23" s="209"/>
      <c r="WMB23" s="209"/>
      <c r="WMC23" s="209"/>
      <c r="WMD23" s="209"/>
      <c r="WME23" s="209"/>
      <c r="WMF23" s="209"/>
      <c r="WMG23" s="209"/>
      <c r="WMH23" s="209"/>
      <c r="WMI23" s="209"/>
      <c r="WMJ23" s="209"/>
      <c r="WMK23" s="209"/>
      <c r="WML23" s="209"/>
      <c r="WMM23" s="209"/>
      <c r="WMN23" s="209"/>
      <c r="WMO23" s="209"/>
      <c r="WMP23" s="209"/>
      <c r="WMQ23" s="209"/>
      <c r="WMR23" s="209"/>
      <c r="WMS23" s="209"/>
      <c r="WMT23" s="209"/>
      <c r="WMU23" s="209"/>
      <c r="WMV23" s="209"/>
      <c r="WMW23" s="209"/>
      <c r="WMX23" s="209"/>
      <c r="WMY23" s="209"/>
      <c r="WMZ23" s="209"/>
      <c r="WNA23" s="209"/>
      <c r="WNB23" s="209"/>
      <c r="WNC23" s="209"/>
      <c r="WND23" s="209"/>
      <c r="WNE23" s="209"/>
      <c r="WNF23" s="209"/>
      <c r="WNG23" s="209"/>
      <c r="WNH23" s="209"/>
      <c r="WNI23" s="209"/>
      <c r="WNJ23" s="209"/>
      <c r="WNK23" s="209"/>
      <c r="WNL23" s="209"/>
      <c r="WNM23" s="209"/>
      <c r="WNN23" s="209"/>
      <c r="WNO23" s="209"/>
      <c r="WNP23" s="209"/>
      <c r="WNQ23" s="209"/>
      <c r="WNR23" s="209"/>
      <c r="WNS23" s="209"/>
      <c r="WNT23" s="209"/>
      <c r="WNU23" s="209"/>
      <c r="WNV23" s="209"/>
      <c r="WNW23" s="209"/>
      <c r="WNX23" s="209"/>
      <c r="WNY23" s="209"/>
      <c r="WNZ23" s="209"/>
      <c r="WOA23" s="209"/>
      <c r="WOB23" s="209"/>
      <c r="WOC23" s="209"/>
      <c r="WOD23" s="209"/>
      <c r="WOE23" s="209"/>
      <c r="WOF23" s="209"/>
      <c r="WOG23" s="209"/>
      <c r="WOH23" s="209"/>
      <c r="WOI23" s="209"/>
      <c r="WOJ23" s="209"/>
      <c r="WOK23" s="209"/>
      <c r="WOL23" s="209"/>
      <c r="WOM23" s="209"/>
      <c r="WON23" s="209"/>
      <c r="WOO23" s="209"/>
      <c r="WOP23" s="209"/>
      <c r="WOQ23" s="209"/>
      <c r="WOR23" s="209"/>
      <c r="WOS23" s="209"/>
      <c r="WOT23" s="209"/>
      <c r="WOU23" s="209"/>
      <c r="WOV23" s="209"/>
      <c r="WOW23" s="209"/>
      <c r="WOX23" s="209"/>
      <c r="WOY23" s="209"/>
      <c r="WOZ23" s="209"/>
      <c r="WPA23" s="209"/>
      <c r="WPB23" s="209"/>
      <c r="WPC23" s="209"/>
      <c r="WPD23" s="209"/>
      <c r="WPE23" s="209"/>
      <c r="WPF23" s="209"/>
      <c r="WPG23" s="209"/>
      <c r="WPH23" s="209"/>
      <c r="WPI23" s="209"/>
      <c r="WPJ23" s="209"/>
      <c r="WPK23" s="209"/>
      <c r="WPL23" s="209"/>
      <c r="WPM23" s="209"/>
      <c r="WPN23" s="209"/>
      <c r="WPO23" s="209"/>
      <c r="WPP23" s="209"/>
      <c r="WPQ23" s="209"/>
      <c r="WPR23" s="209"/>
      <c r="WPS23" s="209"/>
      <c r="WPT23" s="209"/>
      <c r="WPU23" s="209"/>
      <c r="WPV23" s="209"/>
      <c r="WPW23" s="209"/>
      <c r="WPX23" s="209"/>
      <c r="WPY23" s="209"/>
      <c r="WPZ23" s="209"/>
      <c r="WQA23" s="209"/>
      <c r="WQB23" s="209"/>
      <c r="WQC23" s="209"/>
      <c r="WQD23" s="209"/>
      <c r="WQE23" s="209"/>
      <c r="WQF23" s="209"/>
      <c r="WQG23" s="209"/>
      <c r="WQH23" s="209"/>
      <c r="WQI23" s="209"/>
      <c r="WQJ23" s="209"/>
      <c r="WQK23" s="209"/>
      <c r="WQL23" s="209"/>
      <c r="WQM23" s="209"/>
      <c r="WQN23" s="209"/>
      <c r="WQO23" s="209"/>
      <c r="WQP23" s="209"/>
      <c r="WQQ23" s="209"/>
      <c r="WQR23" s="209"/>
      <c r="WQS23" s="209"/>
      <c r="WQT23" s="209"/>
      <c r="WQU23" s="209"/>
      <c r="WQV23" s="209"/>
      <c r="WQW23" s="209"/>
      <c r="WQX23" s="209"/>
      <c r="WQY23" s="209"/>
      <c r="WQZ23" s="209"/>
      <c r="WRA23" s="209"/>
      <c r="WRB23" s="209"/>
      <c r="WRC23" s="209"/>
      <c r="WRD23" s="209"/>
      <c r="WRE23" s="209"/>
      <c r="WRF23" s="209"/>
      <c r="WRG23" s="209"/>
      <c r="WRH23" s="209"/>
      <c r="WRI23" s="209"/>
      <c r="WRJ23" s="209"/>
      <c r="WRK23" s="209"/>
      <c r="WRL23" s="209"/>
      <c r="WRM23" s="209"/>
      <c r="WRN23" s="209"/>
      <c r="WRO23" s="209"/>
      <c r="WRP23" s="209"/>
      <c r="WRQ23" s="209"/>
      <c r="WRR23" s="209"/>
      <c r="WRS23" s="209"/>
      <c r="WRT23" s="209"/>
      <c r="WRU23" s="209"/>
      <c r="WRV23" s="209"/>
      <c r="WRW23" s="209"/>
      <c r="WRX23" s="209"/>
      <c r="WRY23" s="209"/>
      <c r="WRZ23" s="209"/>
      <c r="WSA23" s="209"/>
      <c r="WSB23" s="209"/>
      <c r="WSC23" s="209"/>
      <c r="WSD23" s="209"/>
      <c r="WSE23" s="209"/>
      <c r="WSF23" s="209"/>
      <c r="WSG23" s="209"/>
      <c r="WSH23" s="209"/>
      <c r="WSI23" s="209"/>
      <c r="WSJ23" s="209"/>
      <c r="WSK23" s="209"/>
      <c r="WSL23" s="209"/>
      <c r="WSM23" s="209"/>
      <c r="WSN23" s="209"/>
      <c r="WSO23" s="209"/>
      <c r="WSP23" s="209"/>
      <c r="WSQ23" s="209"/>
      <c r="WSR23" s="209"/>
      <c r="WSS23" s="209"/>
      <c r="WST23" s="209"/>
      <c r="WSU23" s="209"/>
      <c r="WSV23" s="209"/>
      <c r="WSW23" s="209"/>
      <c r="WSX23" s="209"/>
      <c r="WSY23" s="209"/>
      <c r="WSZ23" s="209"/>
      <c r="WTA23" s="209"/>
      <c r="WTB23" s="209"/>
      <c r="WTC23" s="209"/>
      <c r="WTD23" s="209"/>
      <c r="WTE23" s="209"/>
      <c r="WTF23" s="209"/>
      <c r="WTG23" s="209"/>
      <c r="WTH23" s="209"/>
      <c r="WTI23" s="209"/>
      <c r="WTJ23" s="209"/>
      <c r="WTK23" s="209"/>
      <c r="WTL23" s="209"/>
      <c r="WTM23" s="209"/>
      <c r="WTN23" s="209"/>
      <c r="WTO23" s="209"/>
      <c r="WTP23" s="209"/>
      <c r="WTQ23" s="209"/>
      <c r="WTR23" s="209"/>
      <c r="WTS23" s="209"/>
      <c r="WTT23" s="209"/>
      <c r="WTU23" s="209"/>
      <c r="WTV23" s="209"/>
      <c r="WTW23" s="209"/>
      <c r="WTX23" s="209"/>
      <c r="WTY23" s="209"/>
      <c r="WTZ23" s="209"/>
      <c r="WUA23" s="209"/>
      <c r="WUB23" s="209"/>
      <c r="WUC23" s="209"/>
      <c r="WUD23" s="209"/>
      <c r="WUE23" s="209"/>
      <c r="WUF23" s="209"/>
      <c r="WUG23" s="209"/>
      <c r="WUH23" s="209"/>
      <c r="WUI23" s="209"/>
      <c r="WUJ23" s="209"/>
      <c r="WUK23" s="209"/>
      <c r="WUL23" s="209"/>
      <c r="WUM23" s="209"/>
      <c r="WUN23" s="209"/>
      <c r="WUO23" s="209"/>
      <c r="WUP23" s="209"/>
      <c r="WUQ23" s="209"/>
      <c r="WUR23" s="209"/>
      <c r="WUS23" s="209"/>
      <c r="WUT23" s="209"/>
      <c r="WUU23" s="209"/>
      <c r="WUV23" s="209"/>
      <c r="WUW23" s="209"/>
      <c r="WUX23" s="209"/>
      <c r="WUY23" s="209"/>
      <c r="WUZ23" s="209"/>
      <c r="WVA23" s="209"/>
      <c r="WVB23" s="209"/>
      <c r="WVC23" s="209"/>
      <c r="WVD23" s="209"/>
      <c r="WVE23" s="209"/>
      <c r="WVF23" s="209"/>
      <c r="WVG23" s="209"/>
      <c r="WVH23" s="209"/>
      <c r="WVI23" s="209"/>
      <c r="WVJ23" s="209"/>
      <c r="WVK23" s="209"/>
      <c r="WVL23" s="209"/>
      <c r="WVM23" s="209"/>
      <c r="WVN23" s="209"/>
      <c r="WVO23" s="209"/>
      <c r="WVP23" s="209"/>
      <c r="WVQ23" s="209"/>
      <c r="WVR23" s="209"/>
      <c r="WVS23" s="209"/>
      <c r="WVT23" s="209"/>
      <c r="WVU23" s="209"/>
      <c r="WVV23" s="209"/>
      <c r="WVW23" s="209"/>
      <c r="WVX23" s="209"/>
      <c r="WVY23" s="209"/>
      <c r="WVZ23" s="209"/>
      <c r="WWA23" s="209"/>
      <c r="WWB23" s="209"/>
      <c r="WWC23" s="209"/>
      <c r="WWD23" s="209"/>
      <c r="WWE23" s="209"/>
      <c r="WWF23" s="209"/>
      <c r="WWG23" s="209"/>
      <c r="WWH23" s="209"/>
      <c r="WWI23" s="209"/>
      <c r="WWJ23" s="209"/>
      <c r="WWK23" s="209"/>
      <c r="WWL23" s="209"/>
      <c r="WWM23" s="209"/>
      <c r="WWN23" s="209"/>
      <c r="WWO23" s="209"/>
      <c r="WWP23" s="209"/>
      <c r="WWQ23" s="209"/>
      <c r="WWR23" s="209"/>
      <c r="WWS23" s="209"/>
      <c r="WWT23" s="209"/>
      <c r="WWU23" s="209"/>
      <c r="WWV23" s="209"/>
      <c r="WWW23" s="209"/>
      <c r="WWX23" s="209"/>
      <c r="WWY23" s="209"/>
      <c r="WWZ23" s="209"/>
      <c r="WXA23" s="209"/>
      <c r="WXB23" s="209"/>
      <c r="WXC23" s="209"/>
      <c r="WXD23" s="209"/>
      <c r="WXE23" s="209"/>
      <c r="WXF23" s="209"/>
      <c r="WXG23" s="209"/>
      <c r="WXH23" s="209"/>
      <c r="WXI23" s="209"/>
      <c r="WXJ23" s="209"/>
      <c r="WXK23" s="209"/>
      <c r="WXL23" s="209"/>
      <c r="WXM23" s="209"/>
      <c r="WXN23" s="209"/>
      <c r="WXO23" s="209"/>
      <c r="WXP23" s="209"/>
      <c r="WXQ23" s="209"/>
      <c r="WXR23" s="209"/>
      <c r="WXS23" s="209"/>
      <c r="WXT23" s="209"/>
      <c r="WXU23" s="209"/>
      <c r="WXV23" s="209"/>
      <c r="WXW23" s="209"/>
      <c r="WXX23" s="209"/>
      <c r="WXY23" s="209"/>
      <c r="WXZ23" s="209"/>
      <c r="WYA23" s="209"/>
      <c r="WYB23" s="209"/>
      <c r="WYC23" s="209"/>
      <c r="WYD23" s="209"/>
      <c r="WYE23" s="209"/>
      <c r="WYF23" s="209"/>
      <c r="WYG23" s="209"/>
      <c r="WYH23" s="209"/>
      <c r="WYI23" s="209"/>
      <c r="WYJ23" s="209"/>
      <c r="WYK23" s="209"/>
      <c r="WYL23" s="209"/>
      <c r="WYM23" s="209"/>
      <c r="WYN23" s="209"/>
      <c r="WYO23" s="209"/>
      <c r="WYP23" s="209"/>
      <c r="WYQ23" s="209"/>
      <c r="WYR23" s="209"/>
      <c r="WYS23" s="209"/>
      <c r="WYT23" s="209"/>
      <c r="WYU23" s="209"/>
      <c r="WYV23" s="209"/>
      <c r="WYW23" s="209"/>
      <c r="WYX23" s="209"/>
      <c r="WYY23" s="209"/>
      <c r="WYZ23" s="209"/>
      <c r="WZA23" s="209"/>
      <c r="WZB23" s="209"/>
      <c r="WZC23" s="209"/>
      <c r="WZD23" s="209"/>
      <c r="WZE23" s="209"/>
      <c r="WZF23" s="209"/>
      <c r="WZG23" s="209"/>
      <c r="WZH23" s="209"/>
      <c r="WZI23" s="209"/>
      <c r="WZJ23" s="209"/>
      <c r="WZK23" s="209"/>
      <c r="WZL23" s="209"/>
      <c r="WZM23" s="209"/>
      <c r="WZN23" s="209"/>
      <c r="WZO23" s="209"/>
      <c r="WZP23" s="209"/>
      <c r="WZQ23" s="209"/>
      <c r="WZR23" s="209"/>
      <c r="WZS23" s="209"/>
      <c r="WZT23" s="209"/>
      <c r="WZU23" s="209"/>
      <c r="WZV23" s="209"/>
      <c r="WZW23" s="209"/>
      <c r="WZX23" s="209"/>
      <c r="WZY23" s="209"/>
      <c r="WZZ23" s="209"/>
      <c r="XAA23" s="209"/>
      <c r="XAB23" s="209"/>
      <c r="XAC23" s="209"/>
      <c r="XAD23" s="209"/>
      <c r="XAE23" s="209"/>
      <c r="XAF23" s="209"/>
      <c r="XAG23" s="209"/>
      <c r="XAH23" s="209"/>
      <c r="XAI23" s="209"/>
      <c r="XAJ23" s="209"/>
      <c r="XAK23" s="209"/>
      <c r="XAL23" s="209"/>
      <c r="XAM23" s="209"/>
      <c r="XAN23" s="209"/>
      <c r="XAO23" s="209"/>
      <c r="XAP23" s="209"/>
      <c r="XAQ23" s="209"/>
      <c r="XAR23" s="209"/>
      <c r="XAS23" s="209"/>
      <c r="XAT23" s="209"/>
      <c r="XAU23" s="209"/>
      <c r="XAV23" s="209"/>
      <c r="XAW23" s="209"/>
      <c r="XAX23" s="209"/>
      <c r="XAY23" s="209"/>
      <c r="XAZ23" s="209"/>
      <c r="XBA23" s="209"/>
      <c r="XBB23" s="209"/>
      <c r="XBC23" s="209"/>
      <c r="XBD23" s="209"/>
      <c r="XBE23" s="209"/>
      <c r="XBF23" s="209"/>
      <c r="XBG23" s="209"/>
      <c r="XBH23" s="209"/>
      <c r="XBI23" s="209"/>
      <c r="XBJ23" s="209"/>
      <c r="XBK23" s="209"/>
      <c r="XBL23" s="209"/>
      <c r="XBM23" s="209"/>
      <c r="XBN23" s="209"/>
      <c r="XBO23" s="209"/>
      <c r="XBP23" s="209"/>
      <c r="XBQ23" s="209"/>
      <c r="XBR23" s="209"/>
      <c r="XBS23" s="209"/>
      <c r="XBT23" s="209"/>
      <c r="XBU23" s="209"/>
      <c r="XBV23" s="209"/>
      <c r="XBW23" s="209"/>
      <c r="XBX23" s="209"/>
      <c r="XBY23" s="209"/>
      <c r="XBZ23" s="209"/>
      <c r="XCA23" s="209"/>
      <c r="XCB23" s="209"/>
      <c r="XCC23" s="209"/>
      <c r="XCD23" s="209"/>
      <c r="XCE23" s="209"/>
      <c r="XCF23" s="209"/>
      <c r="XCG23" s="209"/>
      <c r="XCH23" s="209"/>
      <c r="XCI23" s="209"/>
      <c r="XCJ23" s="209"/>
      <c r="XCK23" s="209"/>
      <c r="XCL23" s="209"/>
      <c r="XCM23" s="209"/>
      <c r="XCN23" s="209"/>
      <c r="XCO23" s="209"/>
      <c r="XCP23" s="209"/>
      <c r="XCQ23" s="209"/>
      <c r="XCR23" s="209"/>
      <c r="XCS23" s="209"/>
      <c r="XCT23" s="209"/>
      <c r="XCU23" s="209"/>
      <c r="XCV23" s="209"/>
      <c r="XCW23" s="209"/>
      <c r="XCX23" s="209"/>
      <c r="XCY23" s="209"/>
      <c r="XCZ23" s="209"/>
      <c r="XDA23" s="209"/>
      <c r="XDB23" s="209"/>
      <c r="XDC23" s="209"/>
      <c r="XDD23" s="209"/>
      <c r="XDE23" s="209"/>
      <c r="XDF23" s="209"/>
      <c r="XDG23" s="209"/>
      <c r="XDH23" s="209"/>
      <c r="XDI23" s="209"/>
      <c r="XDJ23" s="209"/>
      <c r="XDK23" s="209"/>
      <c r="XDL23" s="209"/>
      <c r="XDM23" s="209"/>
      <c r="XDN23" s="209"/>
      <c r="XDO23" s="209"/>
      <c r="XDP23" s="209"/>
      <c r="XDQ23" s="209"/>
      <c r="XDR23" s="209"/>
      <c r="XDS23" s="209"/>
      <c r="XDT23" s="209"/>
      <c r="XDU23" s="209"/>
      <c r="XDV23" s="209"/>
      <c r="XDW23" s="209"/>
      <c r="XDX23" s="209"/>
      <c r="XDY23" s="209"/>
      <c r="XDZ23" s="209"/>
      <c r="XEA23" s="209"/>
      <c r="XEB23" s="209"/>
      <c r="XEC23" s="209"/>
      <c r="XED23" s="209"/>
      <c r="XEE23" s="209"/>
      <c r="XEF23" s="209"/>
      <c r="XEG23" s="209"/>
      <c r="XEH23" s="209"/>
      <c r="XEI23" s="209"/>
      <c r="XEJ23" s="209"/>
      <c r="XEK23" s="209"/>
      <c r="XEL23" s="209"/>
      <c r="XEM23" s="209"/>
      <c r="XEN23" s="209"/>
      <c r="XEO23" s="209"/>
      <c r="XEP23" s="209"/>
      <c r="XEQ23" s="209"/>
      <c r="XER23" s="209"/>
      <c r="XES23" s="209"/>
      <c r="XET23" s="209"/>
      <c r="XEU23" s="209"/>
      <c r="XEV23" s="209"/>
      <c r="XEW23" s="209"/>
      <c r="XEX23" s="209"/>
      <c r="XEY23" s="209"/>
      <c r="XEZ23" s="209"/>
      <c r="XFA23" s="209"/>
      <c r="XFB23" s="209"/>
      <c r="XFC23" s="202"/>
      <c r="XFD23" s="202"/>
    </row>
    <row r="24" ht="36" customHeight="1" spans="1:8">
      <c r="A24" s="171" t="s">
        <v>1787</v>
      </c>
      <c r="B24" s="576">
        <v>48.15</v>
      </c>
      <c r="C24" s="575">
        <v>7.5</v>
      </c>
      <c r="D24" s="122">
        <v>22.5</v>
      </c>
      <c r="E24" s="567"/>
      <c r="F24" s="234">
        <f t="shared" si="0"/>
        <v>3</v>
      </c>
      <c r="G24" s="201" t="str">
        <f t="shared" si="4"/>
        <v>是</v>
      </c>
      <c r="H24" s="559"/>
    </row>
    <row r="25" ht="36" customHeight="1" spans="1:8">
      <c r="A25" s="171" t="s">
        <v>1838</v>
      </c>
      <c r="B25" s="576"/>
      <c r="C25" s="575"/>
      <c r="D25" s="122"/>
      <c r="E25" s="567" t="str">
        <f t="shared" ref="E25:E43" si="5">IF(B25&gt;0,D25/B25-1,IF(B25&lt;0,-(D25/B25-1),""))</f>
        <v/>
      </c>
      <c r="F25" s="234" t="str">
        <f t="shared" si="0"/>
        <v/>
      </c>
      <c r="G25" s="201" t="str">
        <f t="shared" si="4"/>
        <v>否</v>
      </c>
      <c r="H25" s="559"/>
    </row>
    <row r="26" customFormat="1" ht="36" customHeight="1" spans="1:16384">
      <c r="A26" s="171" t="s">
        <v>1839</v>
      </c>
      <c r="B26" s="577">
        <v>1157.84</v>
      </c>
      <c r="C26" s="575">
        <v>792.03</v>
      </c>
      <c r="D26" s="575">
        <v>932.02</v>
      </c>
      <c r="E26" s="567">
        <f t="shared" si="5"/>
        <v>-0.195035583500311</v>
      </c>
      <c r="F26" s="234">
        <f t="shared" si="0"/>
        <v>1.17674835549158</v>
      </c>
      <c r="G26" s="201" t="str">
        <f t="shared" si="4"/>
        <v>是</v>
      </c>
      <c r="H26" s="559"/>
      <c r="I26" s="209"/>
      <c r="J26" s="209"/>
      <c r="K26" s="209"/>
      <c r="L26" s="209"/>
      <c r="M26" s="209"/>
      <c r="N26" s="209"/>
      <c r="O26" s="209"/>
      <c r="P26" s="209"/>
      <c r="Q26" s="209"/>
      <c r="R26" s="209"/>
      <c r="S26" s="209"/>
      <c r="T26" s="209"/>
      <c r="U26" s="209"/>
      <c r="V26" s="209"/>
      <c r="W26" s="209"/>
      <c r="X26" s="209"/>
      <c r="Y26" s="209"/>
      <c r="Z26" s="209"/>
      <c r="AA26" s="209"/>
      <c r="AB26" s="209"/>
      <c r="AC26" s="209"/>
      <c r="AD26" s="209"/>
      <c r="AE26" s="209"/>
      <c r="AF26" s="209"/>
      <c r="AG26" s="209"/>
      <c r="AH26" s="209"/>
      <c r="AI26" s="209"/>
      <c r="AJ26" s="209"/>
      <c r="AK26" s="209"/>
      <c r="AL26" s="209"/>
      <c r="AM26" s="209"/>
      <c r="AN26" s="209"/>
      <c r="AO26" s="209"/>
      <c r="AP26" s="209"/>
      <c r="AQ26" s="209"/>
      <c r="AR26" s="209"/>
      <c r="AS26" s="209"/>
      <c r="AT26" s="209"/>
      <c r="AU26" s="209"/>
      <c r="AV26" s="209"/>
      <c r="AW26" s="209"/>
      <c r="AX26" s="209"/>
      <c r="AY26" s="209"/>
      <c r="AZ26" s="209"/>
      <c r="BA26" s="209"/>
      <c r="BB26" s="209"/>
      <c r="BC26" s="209"/>
      <c r="BD26" s="209"/>
      <c r="BE26" s="209"/>
      <c r="BF26" s="209"/>
      <c r="BG26" s="209"/>
      <c r="BH26" s="209"/>
      <c r="BI26" s="209"/>
      <c r="BJ26" s="209"/>
      <c r="BK26" s="209"/>
      <c r="BL26" s="209"/>
      <c r="BM26" s="209"/>
      <c r="BN26" s="209"/>
      <c r="BO26" s="209"/>
      <c r="BP26" s="209"/>
      <c r="BQ26" s="209"/>
      <c r="BR26" s="209"/>
      <c r="BS26" s="209"/>
      <c r="BT26" s="209"/>
      <c r="BU26" s="209"/>
      <c r="BV26" s="209"/>
      <c r="BW26" s="209"/>
      <c r="BX26" s="209"/>
      <c r="BY26" s="209"/>
      <c r="BZ26" s="209"/>
      <c r="CA26" s="209"/>
      <c r="CB26" s="209"/>
      <c r="CC26" s="209"/>
      <c r="CD26" s="209"/>
      <c r="CE26" s="209"/>
      <c r="CF26" s="209"/>
      <c r="CG26" s="209"/>
      <c r="CH26" s="209"/>
      <c r="CI26" s="209"/>
      <c r="CJ26" s="209"/>
      <c r="CK26" s="209"/>
      <c r="CL26" s="209"/>
      <c r="CM26" s="209"/>
      <c r="CN26" s="209"/>
      <c r="CO26" s="209"/>
      <c r="CP26" s="209"/>
      <c r="CQ26" s="209"/>
      <c r="CR26" s="209"/>
      <c r="CS26" s="209"/>
      <c r="CT26" s="209"/>
      <c r="CU26" s="209"/>
      <c r="CV26" s="209"/>
      <c r="CW26" s="209"/>
      <c r="CX26" s="209"/>
      <c r="CY26" s="209"/>
      <c r="CZ26" s="209"/>
      <c r="DA26" s="209"/>
      <c r="DB26" s="209"/>
      <c r="DC26" s="209"/>
      <c r="DD26" s="209"/>
      <c r="DE26" s="209"/>
      <c r="DF26" s="209"/>
      <c r="DG26" s="209"/>
      <c r="DH26" s="209"/>
      <c r="DI26" s="209"/>
      <c r="DJ26" s="209"/>
      <c r="DK26" s="209"/>
      <c r="DL26" s="209"/>
      <c r="DM26" s="209"/>
      <c r="DN26" s="209"/>
      <c r="DO26" s="209"/>
      <c r="DP26" s="209"/>
      <c r="DQ26" s="209"/>
      <c r="DR26" s="209"/>
      <c r="DS26" s="209"/>
      <c r="DT26" s="209"/>
      <c r="DU26" s="209"/>
      <c r="DV26" s="209"/>
      <c r="DW26" s="209"/>
      <c r="DX26" s="209"/>
      <c r="DY26" s="209"/>
      <c r="DZ26" s="209"/>
      <c r="EA26" s="209"/>
      <c r="EB26" s="209"/>
      <c r="EC26" s="209"/>
      <c r="ED26" s="209"/>
      <c r="EE26" s="209"/>
      <c r="EF26" s="209"/>
      <c r="EG26" s="209"/>
      <c r="EH26" s="209"/>
      <c r="EI26" s="209"/>
      <c r="EJ26" s="209"/>
      <c r="EK26" s="209"/>
      <c r="EL26" s="209"/>
      <c r="EM26" s="209"/>
      <c r="EN26" s="209"/>
      <c r="EO26" s="209"/>
      <c r="EP26" s="209"/>
      <c r="EQ26" s="209"/>
      <c r="ER26" s="209"/>
      <c r="ES26" s="209"/>
      <c r="ET26" s="209"/>
      <c r="EU26" s="209"/>
      <c r="EV26" s="209"/>
      <c r="EW26" s="209"/>
      <c r="EX26" s="209"/>
      <c r="EY26" s="209"/>
      <c r="EZ26" s="209"/>
      <c r="FA26" s="209"/>
      <c r="FB26" s="209"/>
      <c r="FC26" s="209"/>
      <c r="FD26" s="209"/>
      <c r="FE26" s="209"/>
      <c r="FF26" s="209"/>
      <c r="FG26" s="209"/>
      <c r="FH26" s="209"/>
      <c r="FI26" s="209"/>
      <c r="FJ26" s="209"/>
      <c r="FK26" s="209"/>
      <c r="FL26" s="209"/>
      <c r="FM26" s="209"/>
      <c r="FN26" s="209"/>
      <c r="FO26" s="209"/>
      <c r="FP26" s="209"/>
      <c r="FQ26" s="209"/>
      <c r="FR26" s="209"/>
      <c r="FS26" s="209"/>
      <c r="FT26" s="209"/>
      <c r="FU26" s="209"/>
      <c r="FV26" s="209"/>
      <c r="FW26" s="209"/>
      <c r="FX26" s="209"/>
      <c r="FY26" s="209"/>
      <c r="FZ26" s="209"/>
      <c r="GA26" s="209"/>
      <c r="GB26" s="209"/>
      <c r="GC26" s="209"/>
      <c r="GD26" s="209"/>
      <c r="GE26" s="209"/>
      <c r="GF26" s="209"/>
      <c r="GG26" s="209"/>
      <c r="GH26" s="209"/>
      <c r="GI26" s="209"/>
      <c r="GJ26" s="209"/>
      <c r="GK26" s="209"/>
      <c r="GL26" s="209"/>
      <c r="GM26" s="209"/>
      <c r="GN26" s="209"/>
      <c r="GO26" s="209"/>
      <c r="GP26" s="209"/>
      <c r="GQ26" s="209"/>
      <c r="GR26" s="209"/>
      <c r="GS26" s="209"/>
      <c r="GT26" s="209"/>
      <c r="GU26" s="209"/>
      <c r="GV26" s="209"/>
      <c r="GW26" s="209"/>
      <c r="GX26" s="209"/>
      <c r="GY26" s="209"/>
      <c r="GZ26" s="209"/>
      <c r="HA26" s="209"/>
      <c r="HB26" s="209"/>
      <c r="HC26" s="209"/>
      <c r="HD26" s="209"/>
      <c r="HE26" s="209"/>
      <c r="HF26" s="209"/>
      <c r="HG26" s="209"/>
      <c r="HH26" s="209"/>
      <c r="HI26" s="209"/>
      <c r="HJ26" s="209"/>
      <c r="HK26" s="209"/>
      <c r="HL26" s="209"/>
      <c r="HM26" s="209"/>
      <c r="HN26" s="209"/>
      <c r="HO26" s="209"/>
      <c r="HP26" s="209"/>
      <c r="HQ26" s="209"/>
      <c r="HR26" s="209"/>
      <c r="HS26" s="209"/>
      <c r="HT26" s="209"/>
      <c r="HU26" s="209"/>
      <c r="HV26" s="209"/>
      <c r="HW26" s="209"/>
      <c r="HX26" s="209"/>
      <c r="HY26" s="209"/>
      <c r="HZ26" s="209"/>
      <c r="IA26" s="209"/>
      <c r="IB26" s="209"/>
      <c r="IC26" s="209"/>
      <c r="ID26" s="209"/>
      <c r="IE26" s="209"/>
      <c r="IF26" s="209"/>
      <c r="IG26" s="209"/>
      <c r="IH26" s="209"/>
      <c r="II26" s="209"/>
      <c r="IJ26" s="209"/>
      <c r="IK26" s="209"/>
      <c r="IL26" s="209"/>
      <c r="IM26" s="209"/>
      <c r="IN26" s="209"/>
      <c r="IO26" s="209"/>
      <c r="IP26" s="209"/>
      <c r="IQ26" s="209"/>
      <c r="IR26" s="209"/>
      <c r="IS26" s="209"/>
      <c r="IT26" s="209"/>
      <c r="IU26" s="209"/>
      <c r="IV26" s="209"/>
      <c r="IW26" s="209"/>
      <c r="IX26" s="209"/>
      <c r="IY26" s="209"/>
      <c r="IZ26" s="209"/>
      <c r="JA26" s="209"/>
      <c r="JB26" s="209"/>
      <c r="JC26" s="209"/>
      <c r="JD26" s="209"/>
      <c r="JE26" s="209"/>
      <c r="JF26" s="209"/>
      <c r="JG26" s="209"/>
      <c r="JH26" s="209"/>
      <c r="JI26" s="209"/>
      <c r="JJ26" s="209"/>
      <c r="JK26" s="209"/>
      <c r="JL26" s="209"/>
      <c r="JM26" s="209"/>
      <c r="JN26" s="209"/>
      <c r="JO26" s="209"/>
      <c r="JP26" s="209"/>
      <c r="JQ26" s="209"/>
      <c r="JR26" s="209"/>
      <c r="JS26" s="209"/>
      <c r="JT26" s="209"/>
      <c r="JU26" s="209"/>
      <c r="JV26" s="209"/>
      <c r="JW26" s="209"/>
      <c r="JX26" s="209"/>
      <c r="JY26" s="209"/>
      <c r="JZ26" s="209"/>
      <c r="KA26" s="209"/>
      <c r="KB26" s="209"/>
      <c r="KC26" s="209"/>
      <c r="KD26" s="209"/>
      <c r="KE26" s="209"/>
      <c r="KF26" s="209"/>
      <c r="KG26" s="209"/>
      <c r="KH26" s="209"/>
      <c r="KI26" s="209"/>
      <c r="KJ26" s="209"/>
      <c r="KK26" s="209"/>
      <c r="KL26" s="209"/>
      <c r="KM26" s="209"/>
      <c r="KN26" s="209"/>
      <c r="KO26" s="209"/>
      <c r="KP26" s="209"/>
      <c r="KQ26" s="209"/>
      <c r="KR26" s="209"/>
      <c r="KS26" s="209"/>
      <c r="KT26" s="209"/>
      <c r="KU26" s="209"/>
      <c r="KV26" s="209"/>
      <c r="KW26" s="209"/>
      <c r="KX26" s="209"/>
      <c r="KY26" s="209"/>
      <c r="KZ26" s="209"/>
      <c r="LA26" s="209"/>
      <c r="LB26" s="209"/>
      <c r="LC26" s="209"/>
      <c r="LD26" s="209"/>
      <c r="LE26" s="209"/>
      <c r="LF26" s="209"/>
      <c r="LG26" s="209"/>
      <c r="LH26" s="209"/>
      <c r="LI26" s="209"/>
      <c r="LJ26" s="209"/>
      <c r="LK26" s="209"/>
      <c r="LL26" s="209"/>
      <c r="LM26" s="209"/>
      <c r="LN26" s="209"/>
      <c r="LO26" s="209"/>
      <c r="LP26" s="209"/>
      <c r="LQ26" s="209"/>
      <c r="LR26" s="209"/>
      <c r="LS26" s="209"/>
      <c r="LT26" s="209"/>
      <c r="LU26" s="209"/>
      <c r="LV26" s="209"/>
      <c r="LW26" s="209"/>
      <c r="LX26" s="209"/>
      <c r="LY26" s="209"/>
      <c r="LZ26" s="209"/>
      <c r="MA26" s="209"/>
      <c r="MB26" s="209"/>
      <c r="MC26" s="209"/>
      <c r="MD26" s="209"/>
      <c r="ME26" s="209"/>
      <c r="MF26" s="209"/>
      <c r="MG26" s="209"/>
      <c r="MH26" s="209"/>
      <c r="MI26" s="209"/>
      <c r="MJ26" s="209"/>
      <c r="MK26" s="209"/>
      <c r="ML26" s="209"/>
      <c r="MM26" s="209"/>
      <c r="MN26" s="209"/>
      <c r="MO26" s="209"/>
      <c r="MP26" s="209"/>
      <c r="MQ26" s="209"/>
      <c r="MR26" s="209"/>
      <c r="MS26" s="209"/>
      <c r="MT26" s="209"/>
      <c r="MU26" s="209"/>
      <c r="MV26" s="209"/>
      <c r="MW26" s="209"/>
      <c r="MX26" s="209"/>
      <c r="MY26" s="209"/>
      <c r="MZ26" s="209"/>
      <c r="NA26" s="209"/>
      <c r="NB26" s="209"/>
      <c r="NC26" s="209"/>
      <c r="ND26" s="209"/>
      <c r="NE26" s="209"/>
      <c r="NF26" s="209"/>
      <c r="NG26" s="209"/>
      <c r="NH26" s="209"/>
      <c r="NI26" s="209"/>
      <c r="NJ26" s="209"/>
      <c r="NK26" s="209"/>
      <c r="NL26" s="209"/>
      <c r="NM26" s="209"/>
      <c r="NN26" s="209"/>
      <c r="NO26" s="209"/>
      <c r="NP26" s="209"/>
      <c r="NQ26" s="209"/>
      <c r="NR26" s="209"/>
      <c r="NS26" s="209"/>
      <c r="NT26" s="209"/>
      <c r="NU26" s="209"/>
      <c r="NV26" s="209"/>
      <c r="NW26" s="209"/>
      <c r="NX26" s="209"/>
      <c r="NY26" s="209"/>
      <c r="NZ26" s="209"/>
      <c r="OA26" s="209"/>
      <c r="OB26" s="209"/>
      <c r="OC26" s="209"/>
      <c r="OD26" s="209"/>
      <c r="OE26" s="209"/>
      <c r="OF26" s="209"/>
      <c r="OG26" s="209"/>
      <c r="OH26" s="209"/>
      <c r="OI26" s="209"/>
      <c r="OJ26" s="209"/>
      <c r="OK26" s="209"/>
      <c r="OL26" s="209"/>
      <c r="OM26" s="209"/>
      <c r="ON26" s="209"/>
      <c r="OO26" s="209"/>
      <c r="OP26" s="209"/>
      <c r="OQ26" s="209"/>
      <c r="OR26" s="209"/>
      <c r="OS26" s="209"/>
      <c r="OT26" s="209"/>
      <c r="OU26" s="209"/>
      <c r="OV26" s="209"/>
      <c r="OW26" s="209"/>
      <c r="OX26" s="209"/>
      <c r="OY26" s="209"/>
      <c r="OZ26" s="209"/>
      <c r="PA26" s="209"/>
      <c r="PB26" s="209"/>
      <c r="PC26" s="209"/>
      <c r="PD26" s="209"/>
      <c r="PE26" s="209"/>
      <c r="PF26" s="209"/>
      <c r="PG26" s="209"/>
      <c r="PH26" s="209"/>
      <c r="PI26" s="209"/>
      <c r="PJ26" s="209"/>
      <c r="PK26" s="209"/>
      <c r="PL26" s="209"/>
      <c r="PM26" s="209"/>
      <c r="PN26" s="209"/>
      <c r="PO26" s="209"/>
      <c r="PP26" s="209"/>
      <c r="PQ26" s="209"/>
      <c r="PR26" s="209"/>
      <c r="PS26" s="209"/>
      <c r="PT26" s="209"/>
      <c r="PU26" s="209"/>
      <c r="PV26" s="209"/>
      <c r="PW26" s="209"/>
      <c r="PX26" s="209"/>
      <c r="PY26" s="209"/>
      <c r="PZ26" s="209"/>
      <c r="QA26" s="209"/>
      <c r="QB26" s="209"/>
      <c r="QC26" s="209"/>
      <c r="QD26" s="209"/>
      <c r="QE26" s="209"/>
      <c r="QF26" s="209"/>
      <c r="QG26" s="209"/>
      <c r="QH26" s="209"/>
      <c r="QI26" s="209"/>
      <c r="QJ26" s="209"/>
      <c r="QK26" s="209"/>
      <c r="QL26" s="209"/>
      <c r="QM26" s="209"/>
      <c r="QN26" s="209"/>
      <c r="QO26" s="209"/>
      <c r="QP26" s="209"/>
      <c r="QQ26" s="209"/>
      <c r="QR26" s="209"/>
      <c r="QS26" s="209"/>
      <c r="QT26" s="209"/>
      <c r="QU26" s="209"/>
      <c r="QV26" s="209"/>
      <c r="QW26" s="209"/>
      <c r="QX26" s="209"/>
      <c r="QY26" s="209"/>
      <c r="QZ26" s="209"/>
      <c r="RA26" s="209"/>
      <c r="RB26" s="209"/>
      <c r="RC26" s="209"/>
      <c r="RD26" s="209"/>
      <c r="RE26" s="209"/>
      <c r="RF26" s="209"/>
      <c r="RG26" s="209"/>
      <c r="RH26" s="209"/>
      <c r="RI26" s="209"/>
      <c r="RJ26" s="209"/>
      <c r="RK26" s="209"/>
      <c r="RL26" s="209"/>
      <c r="RM26" s="209"/>
      <c r="RN26" s="209"/>
      <c r="RO26" s="209"/>
      <c r="RP26" s="209"/>
      <c r="RQ26" s="209"/>
      <c r="RR26" s="209"/>
      <c r="RS26" s="209"/>
      <c r="RT26" s="209"/>
      <c r="RU26" s="209"/>
      <c r="RV26" s="209"/>
      <c r="RW26" s="209"/>
      <c r="RX26" s="209"/>
      <c r="RY26" s="209"/>
      <c r="RZ26" s="209"/>
      <c r="SA26" s="209"/>
      <c r="SB26" s="209"/>
      <c r="SC26" s="209"/>
      <c r="SD26" s="209"/>
      <c r="SE26" s="209"/>
      <c r="SF26" s="209"/>
      <c r="SG26" s="209"/>
      <c r="SH26" s="209"/>
      <c r="SI26" s="209"/>
      <c r="SJ26" s="209"/>
      <c r="SK26" s="209"/>
      <c r="SL26" s="209"/>
      <c r="SM26" s="209"/>
      <c r="SN26" s="209"/>
      <c r="SO26" s="209"/>
      <c r="SP26" s="209"/>
      <c r="SQ26" s="209"/>
      <c r="SR26" s="209"/>
      <c r="SS26" s="209"/>
      <c r="ST26" s="209"/>
      <c r="SU26" s="209"/>
      <c r="SV26" s="209"/>
      <c r="SW26" s="209"/>
      <c r="SX26" s="209"/>
      <c r="SY26" s="209"/>
      <c r="SZ26" s="209"/>
      <c r="TA26" s="209"/>
      <c r="TB26" s="209"/>
      <c r="TC26" s="209"/>
      <c r="TD26" s="209"/>
      <c r="TE26" s="209"/>
      <c r="TF26" s="209"/>
      <c r="TG26" s="209"/>
      <c r="TH26" s="209"/>
      <c r="TI26" s="209"/>
      <c r="TJ26" s="209"/>
      <c r="TK26" s="209"/>
      <c r="TL26" s="209"/>
      <c r="TM26" s="209"/>
      <c r="TN26" s="209"/>
      <c r="TO26" s="209"/>
      <c r="TP26" s="209"/>
      <c r="TQ26" s="209"/>
      <c r="TR26" s="209"/>
      <c r="TS26" s="209"/>
      <c r="TT26" s="209"/>
      <c r="TU26" s="209"/>
      <c r="TV26" s="209"/>
      <c r="TW26" s="209"/>
      <c r="TX26" s="209"/>
      <c r="TY26" s="209"/>
      <c r="TZ26" s="209"/>
      <c r="UA26" s="209"/>
      <c r="UB26" s="209"/>
      <c r="UC26" s="209"/>
      <c r="UD26" s="209"/>
      <c r="UE26" s="209"/>
      <c r="UF26" s="209"/>
      <c r="UG26" s="209"/>
      <c r="UH26" s="209"/>
      <c r="UI26" s="209"/>
      <c r="UJ26" s="209"/>
      <c r="UK26" s="209"/>
      <c r="UL26" s="209"/>
      <c r="UM26" s="209"/>
      <c r="UN26" s="209"/>
      <c r="UO26" s="209"/>
      <c r="UP26" s="209"/>
      <c r="UQ26" s="209"/>
      <c r="UR26" s="209"/>
      <c r="US26" s="209"/>
      <c r="UT26" s="209"/>
      <c r="UU26" s="209"/>
      <c r="UV26" s="209"/>
      <c r="UW26" s="209"/>
      <c r="UX26" s="209"/>
      <c r="UY26" s="209"/>
      <c r="UZ26" s="209"/>
      <c r="VA26" s="209"/>
      <c r="VB26" s="209"/>
      <c r="VC26" s="209"/>
      <c r="VD26" s="209"/>
      <c r="VE26" s="209"/>
      <c r="VF26" s="209"/>
      <c r="VG26" s="209"/>
      <c r="VH26" s="209"/>
      <c r="VI26" s="209"/>
      <c r="VJ26" s="209"/>
      <c r="VK26" s="209"/>
      <c r="VL26" s="209"/>
      <c r="VM26" s="209"/>
      <c r="VN26" s="209"/>
      <c r="VO26" s="209"/>
      <c r="VP26" s="209"/>
      <c r="VQ26" s="209"/>
      <c r="VR26" s="209"/>
      <c r="VS26" s="209"/>
      <c r="VT26" s="209"/>
      <c r="VU26" s="209"/>
      <c r="VV26" s="209"/>
      <c r="VW26" s="209"/>
      <c r="VX26" s="209"/>
      <c r="VY26" s="209"/>
      <c r="VZ26" s="209"/>
      <c r="WA26" s="209"/>
      <c r="WB26" s="209"/>
      <c r="WC26" s="209"/>
      <c r="WD26" s="209"/>
      <c r="WE26" s="209"/>
      <c r="WF26" s="209"/>
      <c r="WG26" s="209"/>
      <c r="WH26" s="209"/>
      <c r="WI26" s="209"/>
      <c r="WJ26" s="209"/>
      <c r="WK26" s="209"/>
      <c r="WL26" s="209"/>
      <c r="WM26" s="209"/>
      <c r="WN26" s="209"/>
      <c r="WO26" s="209"/>
      <c r="WP26" s="209"/>
      <c r="WQ26" s="209"/>
      <c r="WR26" s="209"/>
      <c r="WS26" s="209"/>
      <c r="WT26" s="209"/>
      <c r="WU26" s="209"/>
      <c r="WV26" s="209"/>
      <c r="WW26" s="209"/>
      <c r="WX26" s="209"/>
      <c r="WY26" s="209"/>
      <c r="WZ26" s="209"/>
      <c r="XA26" s="209"/>
      <c r="XB26" s="209"/>
      <c r="XC26" s="209"/>
      <c r="XD26" s="209"/>
      <c r="XE26" s="209"/>
      <c r="XF26" s="209"/>
      <c r="XG26" s="209"/>
      <c r="XH26" s="209"/>
      <c r="XI26" s="209"/>
      <c r="XJ26" s="209"/>
      <c r="XK26" s="209"/>
      <c r="XL26" s="209"/>
      <c r="XM26" s="209"/>
      <c r="XN26" s="209"/>
      <c r="XO26" s="209"/>
      <c r="XP26" s="209"/>
      <c r="XQ26" s="209"/>
      <c r="XR26" s="209"/>
      <c r="XS26" s="209"/>
      <c r="XT26" s="209"/>
      <c r="XU26" s="209"/>
      <c r="XV26" s="209"/>
      <c r="XW26" s="209"/>
      <c r="XX26" s="209"/>
      <c r="XY26" s="209"/>
      <c r="XZ26" s="209"/>
      <c r="YA26" s="209"/>
      <c r="YB26" s="209"/>
      <c r="YC26" s="209"/>
      <c r="YD26" s="209"/>
      <c r="YE26" s="209"/>
      <c r="YF26" s="209"/>
      <c r="YG26" s="209"/>
      <c r="YH26" s="209"/>
      <c r="YI26" s="209"/>
      <c r="YJ26" s="209"/>
      <c r="YK26" s="209"/>
      <c r="YL26" s="209"/>
      <c r="YM26" s="209"/>
      <c r="YN26" s="209"/>
      <c r="YO26" s="209"/>
      <c r="YP26" s="209"/>
      <c r="YQ26" s="209"/>
      <c r="YR26" s="209"/>
      <c r="YS26" s="209"/>
      <c r="YT26" s="209"/>
      <c r="YU26" s="209"/>
      <c r="YV26" s="209"/>
      <c r="YW26" s="209"/>
      <c r="YX26" s="209"/>
      <c r="YY26" s="209"/>
      <c r="YZ26" s="209"/>
      <c r="ZA26" s="209"/>
      <c r="ZB26" s="209"/>
      <c r="ZC26" s="209"/>
      <c r="ZD26" s="209"/>
      <c r="ZE26" s="209"/>
      <c r="ZF26" s="209"/>
      <c r="ZG26" s="209"/>
      <c r="ZH26" s="209"/>
      <c r="ZI26" s="209"/>
      <c r="ZJ26" s="209"/>
      <c r="ZK26" s="209"/>
      <c r="ZL26" s="209"/>
      <c r="ZM26" s="209"/>
      <c r="ZN26" s="209"/>
      <c r="ZO26" s="209"/>
      <c r="ZP26" s="209"/>
      <c r="ZQ26" s="209"/>
      <c r="ZR26" s="209"/>
      <c r="ZS26" s="209"/>
      <c r="ZT26" s="209"/>
      <c r="ZU26" s="209"/>
      <c r="ZV26" s="209"/>
      <c r="ZW26" s="209"/>
      <c r="ZX26" s="209"/>
      <c r="ZY26" s="209"/>
      <c r="ZZ26" s="209"/>
      <c r="AAA26" s="209"/>
      <c r="AAB26" s="209"/>
      <c r="AAC26" s="209"/>
      <c r="AAD26" s="209"/>
      <c r="AAE26" s="209"/>
      <c r="AAF26" s="209"/>
      <c r="AAG26" s="209"/>
      <c r="AAH26" s="209"/>
      <c r="AAI26" s="209"/>
      <c r="AAJ26" s="209"/>
      <c r="AAK26" s="209"/>
      <c r="AAL26" s="209"/>
      <c r="AAM26" s="209"/>
      <c r="AAN26" s="209"/>
      <c r="AAO26" s="209"/>
      <c r="AAP26" s="209"/>
      <c r="AAQ26" s="209"/>
      <c r="AAR26" s="209"/>
      <c r="AAS26" s="209"/>
      <c r="AAT26" s="209"/>
      <c r="AAU26" s="209"/>
      <c r="AAV26" s="209"/>
      <c r="AAW26" s="209"/>
      <c r="AAX26" s="209"/>
      <c r="AAY26" s="209"/>
      <c r="AAZ26" s="209"/>
      <c r="ABA26" s="209"/>
      <c r="ABB26" s="209"/>
      <c r="ABC26" s="209"/>
      <c r="ABD26" s="209"/>
      <c r="ABE26" s="209"/>
      <c r="ABF26" s="209"/>
      <c r="ABG26" s="209"/>
      <c r="ABH26" s="209"/>
      <c r="ABI26" s="209"/>
      <c r="ABJ26" s="209"/>
      <c r="ABK26" s="209"/>
      <c r="ABL26" s="209"/>
      <c r="ABM26" s="209"/>
      <c r="ABN26" s="209"/>
      <c r="ABO26" s="209"/>
      <c r="ABP26" s="209"/>
      <c r="ABQ26" s="209"/>
      <c r="ABR26" s="209"/>
      <c r="ABS26" s="209"/>
      <c r="ABT26" s="209"/>
      <c r="ABU26" s="209"/>
      <c r="ABV26" s="209"/>
      <c r="ABW26" s="209"/>
      <c r="ABX26" s="209"/>
      <c r="ABY26" s="209"/>
      <c r="ABZ26" s="209"/>
      <c r="ACA26" s="209"/>
      <c r="ACB26" s="209"/>
      <c r="ACC26" s="209"/>
      <c r="ACD26" s="209"/>
      <c r="ACE26" s="209"/>
      <c r="ACF26" s="209"/>
      <c r="ACG26" s="209"/>
      <c r="ACH26" s="209"/>
      <c r="ACI26" s="209"/>
      <c r="ACJ26" s="209"/>
      <c r="ACK26" s="209"/>
      <c r="ACL26" s="209"/>
      <c r="ACM26" s="209"/>
      <c r="ACN26" s="209"/>
      <c r="ACO26" s="209"/>
      <c r="ACP26" s="209"/>
      <c r="ACQ26" s="209"/>
      <c r="ACR26" s="209"/>
      <c r="ACS26" s="209"/>
      <c r="ACT26" s="209"/>
      <c r="ACU26" s="209"/>
      <c r="ACV26" s="209"/>
      <c r="ACW26" s="209"/>
      <c r="ACX26" s="209"/>
      <c r="ACY26" s="209"/>
      <c r="ACZ26" s="209"/>
      <c r="ADA26" s="209"/>
      <c r="ADB26" s="209"/>
      <c r="ADC26" s="209"/>
      <c r="ADD26" s="209"/>
      <c r="ADE26" s="209"/>
      <c r="ADF26" s="209"/>
      <c r="ADG26" s="209"/>
      <c r="ADH26" s="209"/>
      <c r="ADI26" s="209"/>
      <c r="ADJ26" s="209"/>
      <c r="ADK26" s="209"/>
      <c r="ADL26" s="209"/>
      <c r="ADM26" s="209"/>
      <c r="ADN26" s="209"/>
      <c r="ADO26" s="209"/>
      <c r="ADP26" s="209"/>
      <c r="ADQ26" s="209"/>
      <c r="ADR26" s="209"/>
      <c r="ADS26" s="209"/>
      <c r="ADT26" s="209"/>
      <c r="ADU26" s="209"/>
      <c r="ADV26" s="209"/>
      <c r="ADW26" s="209"/>
      <c r="ADX26" s="209"/>
      <c r="ADY26" s="209"/>
      <c r="ADZ26" s="209"/>
      <c r="AEA26" s="209"/>
      <c r="AEB26" s="209"/>
      <c r="AEC26" s="209"/>
      <c r="AED26" s="209"/>
      <c r="AEE26" s="209"/>
      <c r="AEF26" s="209"/>
      <c r="AEG26" s="209"/>
      <c r="AEH26" s="209"/>
      <c r="AEI26" s="209"/>
      <c r="AEJ26" s="209"/>
      <c r="AEK26" s="209"/>
      <c r="AEL26" s="209"/>
      <c r="AEM26" s="209"/>
      <c r="AEN26" s="209"/>
      <c r="AEO26" s="209"/>
      <c r="AEP26" s="209"/>
      <c r="AEQ26" s="209"/>
      <c r="AER26" s="209"/>
      <c r="AES26" s="209"/>
      <c r="AET26" s="209"/>
      <c r="AEU26" s="209"/>
      <c r="AEV26" s="209"/>
      <c r="AEW26" s="209"/>
      <c r="AEX26" s="209"/>
      <c r="AEY26" s="209"/>
      <c r="AEZ26" s="209"/>
      <c r="AFA26" s="209"/>
      <c r="AFB26" s="209"/>
      <c r="AFC26" s="209"/>
      <c r="AFD26" s="209"/>
      <c r="AFE26" s="209"/>
      <c r="AFF26" s="209"/>
      <c r="AFG26" s="209"/>
      <c r="AFH26" s="209"/>
      <c r="AFI26" s="209"/>
      <c r="AFJ26" s="209"/>
      <c r="AFK26" s="209"/>
      <c r="AFL26" s="209"/>
      <c r="AFM26" s="209"/>
      <c r="AFN26" s="209"/>
      <c r="AFO26" s="209"/>
      <c r="AFP26" s="209"/>
      <c r="AFQ26" s="209"/>
      <c r="AFR26" s="209"/>
      <c r="AFS26" s="209"/>
      <c r="AFT26" s="209"/>
      <c r="AFU26" s="209"/>
      <c r="AFV26" s="209"/>
      <c r="AFW26" s="209"/>
      <c r="AFX26" s="209"/>
      <c r="AFY26" s="209"/>
      <c r="AFZ26" s="209"/>
      <c r="AGA26" s="209"/>
      <c r="AGB26" s="209"/>
      <c r="AGC26" s="209"/>
      <c r="AGD26" s="209"/>
      <c r="AGE26" s="209"/>
      <c r="AGF26" s="209"/>
      <c r="AGG26" s="209"/>
      <c r="AGH26" s="209"/>
      <c r="AGI26" s="209"/>
      <c r="AGJ26" s="209"/>
      <c r="AGK26" s="209"/>
      <c r="AGL26" s="209"/>
      <c r="AGM26" s="209"/>
      <c r="AGN26" s="209"/>
      <c r="AGO26" s="209"/>
      <c r="AGP26" s="209"/>
      <c r="AGQ26" s="209"/>
      <c r="AGR26" s="209"/>
      <c r="AGS26" s="209"/>
      <c r="AGT26" s="209"/>
      <c r="AGU26" s="209"/>
      <c r="AGV26" s="209"/>
      <c r="AGW26" s="209"/>
      <c r="AGX26" s="209"/>
      <c r="AGY26" s="209"/>
      <c r="AGZ26" s="209"/>
      <c r="AHA26" s="209"/>
      <c r="AHB26" s="209"/>
      <c r="AHC26" s="209"/>
      <c r="AHD26" s="209"/>
      <c r="AHE26" s="209"/>
      <c r="AHF26" s="209"/>
      <c r="AHG26" s="209"/>
      <c r="AHH26" s="209"/>
      <c r="AHI26" s="209"/>
      <c r="AHJ26" s="209"/>
      <c r="AHK26" s="209"/>
      <c r="AHL26" s="209"/>
      <c r="AHM26" s="209"/>
      <c r="AHN26" s="209"/>
      <c r="AHO26" s="209"/>
      <c r="AHP26" s="209"/>
      <c r="AHQ26" s="209"/>
      <c r="AHR26" s="209"/>
      <c r="AHS26" s="209"/>
      <c r="AHT26" s="209"/>
      <c r="AHU26" s="209"/>
      <c r="AHV26" s="209"/>
      <c r="AHW26" s="209"/>
      <c r="AHX26" s="209"/>
      <c r="AHY26" s="209"/>
      <c r="AHZ26" s="209"/>
      <c r="AIA26" s="209"/>
      <c r="AIB26" s="209"/>
      <c r="AIC26" s="209"/>
      <c r="AID26" s="209"/>
      <c r="AIE26" s="209"/>
      <c r="AIF26" s="209"/>
      <c r="AIG26" s="209"/>
      <c r="AIH26" s="209"/>
      <c r="AII26" s="209"/>
      <c r="AIJ26" s="209"/>
      <c r="AIK26" s="209"/>
      <c r="AIL26" s="209"/>
      <c r="AIM26" s="209"/>
      <c r="AIN26" s="209"/>
      <c r="AIO26" s="209"/>
      <c r="AIP26" s="209"/>
      <c r="AIQ26" s="209"/>
      <c r="AIR26" s="209"/>
      <c r="AIS26" s="209"/>
      <c r="AIT26" s="209"/>
      <c r="AIU26" s="209"/>
      <c r="AIV26" s="209"/>
      <c r="AIW26" s="209"/>
      <c r="AIX26" s="209"/>
      <c r="AIY26" s="209"/>
      <c r="AIZ26" s="209"/>
      <c r="AJA26" s="209"/>
      <c r="AJB26" s="209"/>
      <c r="AJC26" s="209"/>
      <c r="AJD26" s="209"/>
      <c r="AJE26" s="209"/>
      <c r="AJF26" s="209"/>
      <c r="AJG26" s="209"/>
      <c r="AJH26" s="209"/>
      <c r="AJI26" s="209"/>
      <c r="AJJ26" s="209"/>
      <c r="AJK26" s="209"/>
      <c r="AJL26" s="209"/>
      <c r="AJM26" s="209"/>
      <c r="AJN26" s="209"/>
      <c r="AJO26" s="209"/>
      <c r="AJP26" s="209"/>
      <c r="AJQ26" s="209"/>
      <c r="AJR26" s="209"/>
      <c r="AJS26" s="209"/>
      <c r="AJT26" s="209"/>
      <c r="AJU26" s="209"/>
      <c r="AJV26" s="209"/>
      <c r="AJW26" s="209"/>
      <c r="AJX26" s="209"/>
      <c r="AJY26" s="209"/>
      <c r="AJZ26" s="209"/>
      <c r="AKA26" s="209"/>
      <c r="AKB26" s="209"/>
      <c r="AKC26" s="209"/>
      <c r="AKD26" s="209"/>
      <c r="AKE26" s="209"/>
      <c r="AKF26" s="209"/>
      <c r="AKG26" s="209"/>
      <c r="AKH26" s="209"/>
      <c r="AKI26" s="209"/>
      <c r="AKJ26" s="209"/>
      <c r="AKK26" s="209"/>
      <c r="AKL26" s="209"/>
      <c r="AKM26" s="209"/>
      <c r="AKN26" s="209"/>
      <c r="AKO26" s="209"/>
      <c r="AKP26" s="209"/>
      <c r="AKQ26" s="209"/>
      <c r="AKR26" s="209"/>
      <c r="AKS26" s="209"/>
      <c r="AKT26" s="209"/>
      <c r="AKU26" s="209"/>
      <c r="AKV26" s="209"/>
      <c r="AKW26" s="209"/>
      <c r="AKX26" s="209"/>
      <c r="AKY26" s="209"/>
      <c r="AKZ26" s="209"/>
      <c r="ALA26" s="209"/>
      <c r="ALB26" s="209"/>
      <c r="ALC26" s="209"/>
      <c r="ALD26" s="209"/>
      <c r="ALE26" s="209"/>
      <c r="ALF26" s="209"/>
      <c r="ALG26" s="209"/>
      <c r="ALH26" s="209"/>
      <c r="ALI26" s="209"/>
      <c r="ALJ26" s="209"/>
      <c r="ALK26" s="209"/>
      <c r="ALL26" s="209"/>
      <c r="ALM26" s="209"/>
      <c r="ALN26" s="209"/>
      <c r="ALO26" s="209"/>
      <c r="ALP26" s="209"/>
      <c r="ALQ26" s="209"/>
      <c r="ALR26" s="209"/>
      <c r="ALS26" s="209"/>
      <c r="ALT26" s="209"/>
      <c r="ALU26" s="209"/>
      <c r="ALV26" s="209"/>
      <c r="ALW26" s="209"/>
      <c r="ALX26" s="209"/>
      <c r="ALY26" s="209"/>
      <c r="ALZ26" s="209"/>
      <c r="AMA26" s="209"/>
      <c r="AMB26" s="209"/>
      <c r="AMC26" s="209"/>
      <c r="AMD26" s="209"/>
      <c r="AME26" s="209"/>
      <c r="AMF26" s="209"/>
      <c r="AMG26" s="209"/>
      <c r="AMH26" s="209"/>
      <c r="AMI26" s="209"/>
      <c r="AMJ26" s="209"/>
      <c r="AMK26" s="209"/>
      <c r="AML26" s="209"/>
      <c r="AMM26" s="209"/>
      <c r="AMN26" s="209"/>
      <c r="AMO26" s="209"/>
      <c r="AMP26" s="209"/>
      <c r="AMQ26" s="209"/>
      <c r="AMR26" s="209"/>
      <c r="AMS26" s="209"/>
      <c r="AMT26" s="209"/>
      <c r="AMU26" s="209"/>
      <c r="AMV26" s="209"/>
      <c r="AMW26" s="209"/>
      <c r="AMX26" s="209"/>
      <c r="AMY26" s="209"/>
      <c r="AMZ26" s="209"/>
      <c r="ANA26" s="209"/>
      <c r="ANB26" s="209"/>
      <c r="ANC26" s="209"/>
      <c r="AND26" s="209"/>
      <c r="ANE26" s="209"/>
      <c r="ANF26" s="209"/>
      <c r="ANG26" s="209"/>
      <c r="ANH26" s="209"/>
      <c r="ANI26" s="209"/>
      <c r="ANJ26" s="209"/>
      <c r="ANK26" s="209"/>
      <c r="ANL26" s="209"/>
      <c r="ANM26" s="209"/>
      <c r="ANN26" s="209"/>
      <c r="ANO26" s="209"/>
      <c r="ANP26" s="209"/>
      <c r="ANQ26" s="209"/>
      <c r="ANR26" s="209"/>
      <c r="ANS26" s="209"/>
      <c r="ANT26" s="209"/>
      <c r="ANU26" s="209"/>
      <c r="ANV26" s="209"/>
      <c r="ANW26" s="209"/>
      <c r="ANX26" s="209"/>
      <c r="ANY26" s="209"/>
      <c r="ANZ26" s="209"/>
      <c r="AOA26" s="209"/>
      <c r="AOB26" s="209"/>
      <c r="AOC26" s="209"/>
      <c r="AOD26" s="209"/>
      <c r="AOE26" s="209"/>
      <c r="AOF26" s="209"/>
      <c r="AOG26" s="209"/>
      <c r="AOH26" s="209"/>
      <c r="AOI26" s="209"/>
      <c r="AOJ26" s="209"/>
      <c r="AOK26" s="209"/>
      <c r="AOL26" s="209"/>
      <c r="AOM26" s="209"/>
      <c r="AON26" s="209"/>
      <c r="AOO26" s="209"/>
      <c r="AOP26" s="209"/>
      <c r="AOQ26" s="209"/>
      <c r="AOR26" s="209"/>
      <c r="AOS26" s="209"/>
      <c r="AOT26" s="209"/>
      <c r="AOU26" s="209"/>
      <c r="AOV26" s="209"/>
      <c r="AOW26" s="209"/>
      <c r="AOX26" s="209"/>
      <c r="AOY26" s="209"/>
      <c r="AOZ26" s="209"/>
      <c r="APA26" s="209"/>
      <c r="APB26" s="209"/>
      <c r="APC26" s="209"/>
      <c r="APD26" s="209"/>
      <c r="APE26" s="209"/>
      <c r="APF26" s="209"/>
      <c r="APG26" s="209"/>
      <c r="APH26" s="209"/>
      <c r="API26" s="209"/>
      <c r="APJ26" s="209"/>
      <c r="APK26" s="209"/>
      <c r="APL26" s="209"/>
      <c r="APM26" s="209"/>
      <c r="APN26" s="209"/>
      <c r="APO26" s="209"/>
      <c r="APP26" s="209"/>
      <c r="APQ26" s="209"/>
      <c r="APR26" s="209"/>
      <c r="APS26" s="209"/>
      <c r="APT26" s="209"/>
      <c r="APU26" s="209"/>
      <c r="APV26" s="209"/>
      <c r="APW26" s="209"/>
      <c r="APX26" s="209"/>
      <c r="APY26" s="209"/>
      <c r="APZ26" s="209"/>
      <c r="AQA26" s="209"/>
      <c r="AQB26" s="209"/>
      <c r="AQC26" s="209"/>
      <c r="AQD26" s="209"/>
      <c r="AQE26" s="209"/>
      <c r="AQF26" s="209"/>
      <c r="AQG26" s="209"/>
      <c r="AQH26" s="209"/>
      <c r="AQI26" s="209"/>
      <c r="AQJ26" s="209"/>
      <c r="AQK26" s="209"/>
      <c r="AQL26" s="209"/>
      <c r="AQM26" s="209"/>
      <c r="AQN26" s="209"/>
      <c r="AQO26" s="209"/>
      <c r="AQP26" s="209"/>
      <c r="AQQ26" s="209"/>
      <c r="AQR26" s="209"/>
      <c r="AQS26" s="209"/>
      <c r="AQT26" s="209"/>
      <c r="AQU26" s="209"/>
      <c r="AQV26" s="209"/>
      <c r="AQW26" s="209"/>
      <c r="AQX26" s="209"/>
      <c r="AQY26" s="209"/>
      <c r="AQZ26" s="209"/>
      <c r="ARA26" s="209"/>
      <c r="ARB26" s="209"/>
      <c r="ARC26" s="209"/>
      <c r="ARD26" s="209"/>
      <c r="ARE26" s="209"/>
      <c r="ARF26" s="209"/>
      <c r="ARG26" s="209"/>
      <c r="ARH26" s="209"/>
      <c r="ARI26" s="209"/>
      <c r="ARJ26" s="209"/>
      <c r="ARK26" s="209"/>
      <c r="ARL26" s="209"/>
      <c r="ARM26" s="209"/>
      <c r="ARN26" s="209"/>
      <c r="ARO26" s="209"/>
      <c r="ARP26" s="209"/>
      <c r="ARQ26" s="209"/>
      <c r="ARR26" s="209"/>
      <c r="ARS26" s="209"/>
      <c r="ART26" s="209"/>
      <c r="ARU26" s="209"/>
      <c r="ARV26" s="209"/>
      <c r="ARW26" s="209"/>
      <c r="ARX26" s="209"/>
      <c r="ARY26" s="209"/>
      <c r="ARZ26" s="209"/>
      <c r="ASA26" s="209"/>
      <c r="ASB26" s="209"/>
      <c r="ASC26" s="209"/>
      <c r="ASD26" s="209"/>
      <c r="ASE26" s="209"/>
      <c r="ASF26" s="209"/>
      <c r="ASG26" s="209"/>
      <c r="ASH26" s="209"/>
      <c r="ASI26" s="209"/>
      <c r="ASJ26" s="209"/>
      <c r="ASK26" s="209"/>
      <c r="ASL26" s="209"/>
      <c r="ASM26" s="209"/>
      <c r="ASN26" s="209"/>
      <c r="ASO26" s="209"/>
      <c r="ASP26" s="209"/>
      <c r="ASQ26" s="209"/>
      <c r="ASR26" s="209"/>
      <c r="ASS26" s="209"/>
      <c r="AST26" s="209"/>
      <c r="ASU26" s="209"/>
      <c r="ASV26" s="209"/>
      <c r="ASW26" s="209"/>
      <c r="ASX26" s="209"/>
      <c r="ASY26" s="209"/>
      <c r="ASZ26" s="209"/>
      <c r="ATA26" s="209"/>
      <c r="ATB26" s="209"/>
      <c r="ATC26" s="209"/>
      <c r="ATD26" s="209"/>
      <c r="ATE26" s="209"/>
      <c r="ATF26" s="209"/>
      <c r="ATG26" s="209"/>
      <c r="ATH26" s="209"/>
      <c r="ATI26" s="209"/>
      <c r="ATJ26" s="209"/>
      <c r="ATK26" s="209"/>
      <c r="ATL26" s="209"/>
      <c r="ATM26" s="209"/>
      <c r="ATN26" s="209"/>
      <c r="ATO26" s="209"/>
      <c r="ATP26" s="209"/>
      <c r="ATQ26" s="209"/>
      <c r="ATR26" s="209"/>
      <c r="ATS26" s="209"/>
      <c r="ATT26" s="209"/>
      <c r="ATU26" s="209"/>
      <c r="ATV26" s="209"/>
      <c r="ATW26" s="209"/>
      <c r="ATX26" s="209"/>
      <c r="ATY26" s="209"/>
      <c r="ATZ26" s="209"/>
      <c r="AUA26" s="209"/>
      <c r="AUB26" s="209"/>
      <c r="AUC26" s="209"/>
      <c r="AUD26" s="209"/>
      <c r="AUE26" s="209"/>
      <c r="AUF26" s="209"/>
      <c r="AUG26" s="209"/>
      <c r="AUH26" s="209"/>
      <c r="AUI26" s="209"/>
      <c r="AUJ26" s="209"/>
      <c r="AUK26" s="209"/>
      <c r="AUL26" s="209"/>
      <c r="AUM26" s="209"/>
      <c r="AUN26" s="209"/>
      <c r="AUO26" s="209"/>
      <c r="AUP26" s="209"/>
      <c r="AUQ26" s="209"/>
      <c r="AUR26" s="209"/>
      <c r="AUS26" s="209"/>
      <c r="AUT26" s="209"/>
      <c r="AUU26" s="209"/>
      <c r="AUV26" s="209"/>
      <c r="AUW26" s="209"/>
      <c r="AUX26" s="209"/>
      <c r="AUY26" s="209"/>
      <c r="AUZ26" s="209"/>
      <c r="AVA26" s="209"/>
      <c r="AVB26" s="209"/>
      <c r="AVC26" s="209"/>
      <c r="AVD26" s="209"/>
      <c r="AVE26" s="209"/>
      <c r="AVF26" s="209"/>
      <c r="AVG26" s="209"/>
      <c r="AVH26" s="209"/>
      <c r="AVI26" s="209"/>
      <c r="AVJ26" s="209"/>
      <c r="AVK26" s="209"/>
      <c r="AVL26" s="209"/>
      <c r="AVM26" s="209"/>
      <c r="AVN26" s="209"/>
      <c r="AVO26" s="209"/>
      <c r="AVP26" s="209"/>
      <c r="AVQ26" s="209"/>
      <c r="AVR26" s="209"/>
      <c r="AVS26" s="209"/>
      <c r="AVT26" s="209"/>
      <c r="AVU26" s="209"/>
      <c r="AVV26" s="209"/>
      <c r="AVW26" s="209"/>
      <c r="AVX26" s="209"/>
      <c r="AVY26" s="209"/>
      <c r="AVZ26" s="209"/>
      <c r="AWA26" s="209"/>
      <c r="AWB26" s="209"/>
      <c r="AWC26" s="209"/>
      <c r="AWD26" s="209"/>
      <c r="AWE26" s="209"/>
      <c r="AWF26" s="209"/>
      <c r="AWG26" s="209"/>
      <c r="AWH26" s="209"/>
      <c r="AWI26" s="209"/>
      <c r="AWJ26" s="209"/>
      <c r="AWK26" s="209"/>
      <c r="AWL26" s="209"/>
      <c r="AWM26" s="209"/>
      <c r="AWN26" s="209"/>
      <c r="AWO26" s="209"/>
      <c r="AWP26" s="209"/>
      <c r="AWQ26" s="209"/>
      <c r="AWR26" s="209"/>
      <c r="AWS26" s="209"/>
      <c r="AWT26" s="209"/>
      <c r="AWU26" s="209"/>
      <c r="AWV26" s="209"/>
      <c r="AWW26" s="209"/>
      <c r="AWX26" s="209"/>
      <c r="AWY26" s="209"/>
      <c r="AWZ26" s="209"/>
      <c r="AXA26" s="209"/>
      <c r="AXB26" s="209"/>
      <c r="AXC26" s="209"/>
      <c r="AXD26" s="209"/>
      <c r="AXE26" s="209"/>
      <c r="AXF26" s="209"/>
      <c r="AXG26" s="209"/>
      <c r="AXH26" s="209"/>
      <c r="AXI26" s="209"/>
      <c r="AXJ26" s="209"/>
      <c r="AXK26" s="209"/>
      <c r="AXL26" s="209"/>
      <c r="AXM26" s="209"/>
      <c r="AXN26" s="209"/>
      <c r="AXO26" s="209"/>
      <c r="AXP26" s="209"/>
      <c r="AXQ26" s="209"/>
      <c r="AXR26" s="209"/>
      <c r="AXS26" s="209"/>
      <c r="AXT26" s="209"/>
      <c r="AXU26" s="209"/>
      <c r="AXV26" s="209"/>
      <c r="AXW26" s="209"/>
      <c r="AXX26" s="209"/>
      <c r="AXY26" s="209"/>
      <c r="AXZ26" s="209"/>
      <c r="AYA26" s="209"/>
      <c r="AYB26" s="209"/>
      <c r="AYC26" s="209"/>
      <c r="AYD26" s="209"/>
      <c r="AYE26" s="209"/>
      <c r="AYF26" s="209"/>
      <c r="AYG26" s="209"/>
      <c r="AYH26" s="209"/>
      <c r="AYI26" s="209"/>
      <c r="AYJ26" s="209"/>
      <c r="AYK26" s="209"/>
      <c r="AYL26" s="209"/>
      <c r="AYM26" s="209"/>
      <c r="AYN26" s="209"/>
      <c r="AYO26" s="209"/>
      <c r="AYP26" s="209"/>
      <c r="AYQ26" s="209"/>
      <c r="AYR26" s="209"/>
      <c r="AYS26" s="209"/>
      <c r="AYT26" s="209"/>
      <c r="AYU26" s="209"/>
      <c r="AYV26" s="209"/>
      <c r="AYW26" s="209"/>
      <c r="AYX26" s="209"/>
      <c r="AYY26" s="209"/>
      <c r="AYZ26" s="209"/>
      <c r="AZA26" s="209"/>
      <c r="AZB26" s="209"/>
      <c r="AZC26" s="209"/>
      <c r="AZD26" s="209"/>
      <c r="AZE26" s="209"/>
      <c r="AZF26" s="209"/>
      <c r="AZG26" s="209"/>
      <c r="AZH26" s="209"/>
      <c r="AZI26" s="209"/>
      <c r="AZJ26" s="209"/>
      <c r="AZK26" s="209"/>
      <c r="AZL26" s="209"/>
      <c r="AZM26" s="209"/>
      <c r="AZN26" s="209"/>
      <c r="AZO26" s="209"/>
      <c r="AZP26" s="209"/>
      <c r="AZQ26" s="209"/>
      <c r="AZR26" s="209"/>
      <c r="AZS26" s="209"/>
      <c r="AZT26" s="209"/>
      <c r="AZU26" s="209"/>
      <c r="AZV26" s="209"/>
      <c r="AZW26" s="209"/>
      <c r="AZX26" s="209"/>
      <c r="AZY26" s="209"/>
      <c r="AZZ26" s="209"/>
      <c r="BAA26" s="209"/>
      <c r="BAB26" s="209"/>
      <c r="BAC26" s="209"/>
      <c r="BAD26" s="209"/>
      <c r="BAE26" s="209"/>
      <c r="BAF26" s="209"/>
      <c r="BAG26" s="209"/>
      <c r="BAH26" s="209"/>
      <c r="BAI26" s="209"/>
      <c r="BAJ26" s="209"/>
      <c r="BAK26" s="209"/>
      <c r="BAL26" s="209"/>
      <c r="BAM26" s="209"/>
      <c r="BAN26" s="209"/>
      <c r="BAO26" s="209"/>
      <c r="BAP26" s="209"/>
      <c r="BAQ26" s="209"/>
      <c r="BAR26" s="209"/>
      <c r="BAS26" s="209"/>
      <c r="BAT26" s="209"/>
      <c r="BAU26" s="209"/>
      <c r="BAV26" s="209"/>
      <c r="BAW26" s="209"/>
      <c r="BAX26" s="209"/>
      <c r="BAY26" s="209"/>
      <c r="BAZ26" s="209"/>
      <c r="BBA26" s="209"/>
      <c r="BBB26" s="209"/>
      <c r="BBC26" s="209"/>
      <c r="BBD26" s="209"/>
      <c r="BBE26" s="209"/>
      <c r="BBF26" s="209"/>
      <c r="BBG26" s="209"/>
      <c r="BBH26" s="209"/>
      <c r="BBI26" s="209"/>
      <c r="BBJ26" s="209"/>
      <c r="BBK26" s="209"/>
      <c r="BBL26" s="209"/>
      <c r="BBM26" s="209"/>
      <c r="BBN26" s="209"/>
      <c r="BBO26" s="209"/>
      <c r="BBP26" s="209"/>
      <c r="BBQ26" s="209"/>
      <c r="BBR26" s="209"/>
      <c r="BBS26" s="209"/>
      <c r="BBT26" s="209"/>
      <c r="BBU26" s="209"/>
      <c r="BBV26" s="209"/>
      <c r="BBW26" s="209"/>
      <c r="BBX26" s="209"/>
      <c r="BBY26" s="209"/>
      <c r="BBZ26" s="209"/>
      <c r="BCA26" s="209"/>
      <c r="BCB26" s="209"/>
      <c r="BCC26" s="209"/>
      <c r="BCD26" s="209"/>
      <c r="BCE26" s="209"/>
      <c r="BCF26" s="209"/>
      <c r="BCG26" s="209"/>
      <c r="BCH26" s="209"/>
      <c r="BCI26" s="209"/>
      <c r="BCJ26" s="209"/>
      <c r="BCK26" s="209"/>
      <c r="BCL26" s="209"/>
      <c r="BCM26" s="209"/>
      <c r="BCN26" s="209"/>
      <c r="BCO26" s="209"/>
      <c r="BCP26" s="209"/>
      <c r="BCQ26" s="209"/>
      <c r="BCR26" s="209"/>
      <c r="BCS26" s="209"/>
      <c r="BCT26" s="209"/>
      <c r="BCU26" s="209"/>
      <c r="BCV26" s="209"/>
      <c r="BCW26" s="209"/>
      <c r="BCX26" s="209"/>
      <c r="BCY26" s="209"/>
      <c r="BCZ26" s="209"/>
      <c r="BDA26" s="209"/>
      <c r="BDB26" s="209"/>
      <c r="BDC26" s="209"/>
      <c r="BDD26" s="209"/>
      <c r="BDE26" s="209"/>
      <c r="BDF26" s="209"/>
      <c r="BDG26" s="209"/>
      <c r="BDH26" s="209"/>
      <c r="BDI26" s="209"/>
      <c r="BDJ26" s="209"/>
      <c r="BDK26" s="209"/>
      <c r="BDL26" s="209"/>
      <c r="BDM26" s="209"/>
      <c r="BDN26" s="209"/>
      <c r="BDO26" s="209"/>
      <c r="BDP26" s="209"/>
      <c r="BDQ26" s="209"/>
      <c r="BDR26" s="209"/>
      <c r="BDS26" s="209"/>
      <c r="BDT26" s="209"/>
      <c r="BDU26" s="209"/>
      <c r="BDV26" s="209"/>
      <c r="BDW26" s="209"/>
      <c r="BDX26" s="209"/>
      <c r="BDY26" s="209"/>
      <c r="BDZ26" s="209"/>
      <c r="BEA26" s="209"/>
      <c r="BEB26" s="209"/>
      <c r="BEC26" s="209"/>
      <c r="BED26" s="209"/>
      <c r="BEE26" s="209"/>
      <c r="BEF26" s="209"/>
      <c r="BEG26" s="209"/>
      <c r="BEH26" s="209"/>
      <c r="BEI26" s="209"/>
      <c r="BEJ26" s="209"/>
      <c r="BEK26" s="209"/>
      <c r="BEL26" s="209"/>
      <c r="BEM26" s="209"/>
      <c r="BEN26" s="209"/>
      <c r="BEO26" s="209"/>
      <c r="BEP26" s="209"/>
      <c r="BEQ26" s="209"/>
      <c r="BER26" s="209"/>
      <c r="BES26" s="209"/>
      <c r="BET26" s="209"/>
      <c r="BEU26" s="209"/>
      <c r="BEV26" s="209"/>
      <c r="BEW26" s="209"/>
      <c r="BEX26" s="209"/>
      <c r="BEY26" s="209"/>
      <c r="BEZ26" s="209"/>
      <c r="BFA26" s="209"/>
      <c r="BFB26" s="209"/>
      <c r="BFC26" s="209"/>
      <c r="BFD26" s="209"/>
      <c r="BFE26" s="209"/>
      <c r="BFF26" s="209"/>
      <c r="BFG26" s="209"/>
      <c r="BFH26" s="209"/>
      <c r="BFI26" s="209"/>
      <c r="BFJ26" s="209"/>
      <c r="BFK26" s="209"/>
      <c r="BFL26" s="209"/>
      <c r="BFM26" s="209"/>
      <c r="BFN26" s="209"/>
      <c r="BFO26" s="209"/>
      <c r="BFP26" s="209"/>
      <c r="BFQ26" s="209"/>
      <c r="BFR26" s="209"/>
      <c r="BFS26" s="209"/>
      <c r="BFT26" s="209"/>
      <c r="BFU26" s="209"/>
      <c r="BFV26" s="209"/>
      <c r="BFW26" s="209"/>
      <c r="BFX26" s="209"/>
      <c r="BFY26" s="209"/>
      <c r="BFZ26" s="209"/>
      <c r="BGA26" s="209"/>
      <c r="BGB26" s="209"/>
      <c r="BGC26" s="209"/>
      <c r="BGD26" s="209"/>
      <c r="BGE26" s="209"/>
      <c r="BGF26" s="209"/>
      <c r="BGG26" s="209"/>
      <c r="BGH26" s="209"/>
      <c r="BGI26" s="209"/>
      <c r="BGJ26" s="209"/>
      <c r="BGK26" s="209"/>
      <c r="BGL26" s="209"/>
      <c r="BGM26" s="209"/>
      <c r="BGN26" s="209"/>
      <c r="BGO26" s="209"/>
      <c r="BGP26" s="209"/>
      <c r="BGQ26" s="209"/>
      <c r="BGR26" s="209"/>
      <c r="BGS26" s="209"/>
      <c r="BGT26" s="209"/>
      <c r="BGU26" s="209"/>
      <c r="BGV26" s="209"/>
      <c r="BGW26" s="209"/>
      <c r="BGX26" s="209"/>
      <c r="BGY26" s="209"/>
      <c r="BGZ26" s="209"/>
      <c r="BHA26" s="209"/>
      <c r="BHB26" s="209"/>
      <c r="BHC26" s="209"/>
      <c r="BHD26" s="209"/>
      <c r="BHE26" s="209"/>
      <c r="BHF26" s="209"/>
      <c r="BHG26" s="209"/>
      <c r="BHH26" s="209"/>
      <c r="BHI26" s="209"/>
      <c r="BHJ26" s="209"/>
      <c r="BHK26" s="209"/>
      <c r="BHL26" s="209"/>
      <c r="BHM26" s="209"/>
      <c r="BHN26" s="209"/>
      <c r="BHO26" s="209"/>
      <c r="BHP26" s="209"/>
      <c r="BHQ26" s="209"/>
      <c r="BHR26" s="209"/>
      <c r="BHS26" s="209"/>
      <c r="BHT26" s="209"/>
      <c r="BHU26" s="209"/>
      <c r="BHV26" s="209"/>
      <c r="BHW26" s="209"/>
      <c r="BHX26" s="209"/>
      <c r="BHY26" s="209"/>
      <c r="BHZ26" s="209"/>
      <c r="BIA26" s="209"/>
      <c r="BIB26" s="209"/>
      <c r="BIC26" s="209"/>
      <c r="BID26" s="209"/>
      <c r="BIE26" s="209"/>
      <c r="BIF26" s="209"/>
      <c r="BIG26" s="209"/>
      <c r="BIH26" s="209"/>
      <c r="BII26" s="209"/>
      <c r="BIJ26" s="209"/>
      <c r="BIK26" s="209"/>
      <c r="BIL26" s="209"/>
      <c r="BIM26" s="209"/>
      <c r="BIN26" s="209"/>
      <c r="BIO26" s="209"/>
      <c r="BIP26" s="209"/>
      <c r="BIQ26" s="209"/>
      <c r="BIR26" s="209"/>
      <c r="BIS26" s="209"/>
      <c r="BIT26" s="209"/>
      <c r="BIU26" s="209"/>
      <c r="BIV26" s="209"/>
      <c r="BIW26" s="209"/>
      <c r="BIX26" s="209"/>
      <c r="BIY26" s="209"/>
      <c r="BIZ26" s="209"/>
      <c r="BJA26" s="209"/>
      <c r="BJB26" s="209"/>
      <c r="BJC26" s="209"/>
      <c r="BJD26" s="209"/>
      <c r="BJE26" s="209"/>
      <c r="BJF26" s="209"/>
      <c r="BJG26" s="209"/>
      <c r="BJH26" s="209"/>
      <c r="BJI26" s="209"/>
      <c r="BJJ26" s="209"/>
      <c r="BJK26" s="209"/>
      <c r="BJL26" s="209"/>
      <c r="BJM26" s="209"/>
      <c r="BJN26" s="209"/>
      <c r="BJO26" s="209"/>
      <c r="BJP26" s="209"/>
      <c r="BJQ26" s="209"/>
      <c r="BJR26" s="209"/>
      <c r="BJS26" s="209"/>
      <c r="BJT26" s="209"/>
      <c r="BJU26" s="209"/>
      <c r="BJV26" s="209"/>
      <c r="BJW26" s="209"/>
      <c r="BJX26" s="209"/>
      <c r="BJY26" s="209"/>
      <c r="BJZ26" s="209"/>
      <c r="BKA26" s="209"/>
      <c r="BKB26" s="209"/>
      <c r="BKC26" s="209"/>
      <c r="BKD26" s="209"/>
      <c r="BKE26" s="209"/>
      <c r="BKF26" s="209"/>
      <c r="BKG26" s="209"/>
      <c r="BKH26" s="209"/>
      <c r="BKI26" s="209"/>
      <c r="BKJ26" s="209"/>
      <c r="BKK26" s="209"/>
      <c r="BKL26" s="209"/>
      <c r="BKM26" s="209"/>
      <c r="BKN26" s="209"/>
      <c r="BKO26" s="209"/>
      <c r="BKP26" s="209"/>
      <c r="BKQ26" s="209"/>
      <c r="BKR26" s="209"/>
      <c r="BKS26" s="209"/>
      <c r="BKT26" s="209"/>
      <c r="BKU26" s="209"/>
      <c r="BKV26" s="209"/>
      <c r="BKW26" s="209"/>
      <c r="BKX26" s="209"/>
      <c r="BKY26" s="209"/>
      <c r="BKZ26" s="209"/>
      <c r="BLA26" s="209"/>
      <c r="BLB26" s="209"/>
      <c r="BLC26" s="209"/>
      <c r="BLD26" s="209"/>
      <c r="BLE26" s="209"/>
      <c r="BLF26" s="209"/>
      <c r="BLG26" s="209"/>
      <c r="BLH26" s="209"/>
      <c r="BLI26" s="209"/>
      <c r="BLJ26" s="209"/>
      <c r="BLK26" s="209"/>
      <c r="BLL26" s="209"/>
      <c r="BLM26" s="209"/>
      <c r="BLN26" s="209"/>
      <c r="BLO26" s="209"/>
      <c r="BLP26" s="209"/>
      <c r="BLQ26" s="209"/>
      <c r="BLR26" s="209"/>
      <c r="BLS26" s="209"/>
      <c r="BLT26" s="209"/>
      <c r="BLU26" s="209"/>
      <c r="BLV26" s="209"/>
      <c r="BLW26" s="209"/>
      <c r="BLX26" s="209"/>
      <c r="BLY26" s="209"/>
      <c r="BLZ26" s="209"/>
      <c r="BMA26" s="209"/>
      <c r="BMB26" s="209"/>
      <c r="BMC26" s="209"/>
      <c r="BMD26" s="209"/>
      <c r="BME26" s="209"/>
      <c r="BMF26" s="209"/>
      <c r="BMG26" s="209"/>
      <c r="BMH26" s="209"/>
      <c r="BMI26" s="209"/>
      <c r="BMJ26" s="209"/>
      <c r="BMK26" s="209"/>
      <c r="BML26" s="209"/>
      <c r="BMM26" s="209"/>
      <c r="BMN26" s="209"/>
      <c r="BMO26" s="209"/>
      <c r="BMP26" s="209"/>
      <c r="BMQ26" s="209"/>
      <c r="BMR26" s="209"/>
      <c r="BMS26" s="209"/>
      <c r="BMT26" s="209"/>
      <c r="BMU26" s="209"/>
      <c r="BMV26" s="209"/>
      <c r="BMW26" s="209"/>
      <c r="BMX26" s="209"/>
      <c r="BMY26" s="209"/>
      <c r="BMZ26" s="209"/>
      <c r="BNA26" s="209"/>
      <c r="BNB26" s="209"/>
      <c r="BNC26" s="209"/>
      <c r="BND26" s="209"/>
      <c r="BNE26" s="209"/>
      <c r="BNF26" s="209"/>
      <c r="BNG26" s="209"/>
      <c r="BNH26" s="209"/>
      <c r="BNI26" s="209"/>
      <c r="BNJ26" s="209"/>
      <c r="BNK26" s="209"/>
      <c r="BNL26" s="209"/>
      <c r="BNM26" s="209"/>
      <c r="BNN26" s="209"/>
      <c r="BNO26" s="209"/>
      <c r="BNP26" s="209"/>
      <c r="BNQ26" s="209"/>
      <c r="BNR26" s="209"/>
      <c r="BNS26" s="209"/>
      <c r="BNT26" s="209"/>
      <c r="BNU26" s="209"/>
      <c r="BNV26" s="209"/>
      <c r="BNW26" s="209"/>
      <c r="BNX26" s="209"/>
      <c r="BNY26" s="209"/>
      <c r="BNZ26" s="209"/>
      <c r="BOA26" s="209"/>
      <c r="BOB26" s="209"/>
      <c r="BOC26" s="209"/>
      <c r="BOD26" s="209"/>
      <c r="BOE26" s="209"/>
      <c r="BOF26" s="209"/>
      <c r="BOG26" s="209"/>
      <c r="BOH26" s="209"/>
      <c r="BOI26" s="209"/>
      <c r="BOJ26" s="209"/>
      <c r="BOK26" s="209"/>
      <c r="BOL26" s="209"/>
      <c r="BOM26" s="209"/>
      <c r="BON26" s="209"/>
      <c r="BOO26" s="209"/>
      <c r="BOP26" s="209"/>
      <c r="BOQ26" s="209"/>
      <c r="BOR26" s="209"/>
      <c r="BOS26" s="209"/>
      <c r="BOT26" s="209"/>
      <c r="BOU26" s="209"/>
      <c r="BOV26" s="209"/>
      <c r="BOW26" s="209"/>
      <c r="BOX26" s="209"/>
      <c r="BOY26" s="209"/>
      <c r="BOZ26" s="209"/>
      <c r="BPA26" s="209"/>
      <c r="BPB26" s="209"/>
      <c r="BPC26" s="209"/>
      <c r="BPD26" s="209"/>
      <c r="BPE26" s="209"/>
      <c r="BPF26" s="209"/>
      <c r="BPG26" s="209"/>
      <c r="BPH26" s="209"/>
      <c r="BPI26" s="209"/>
      <c r="BPJ26" s="209"/>
      <c r="BPK26" s="209"/>
      <c r="BPL26" s="209"/>
      <c r="BPM26" s="209"/>
      <c r="BPN26" s="209"/>
      <c r="BPO26" s="209"/>
      <c r="BPP26" s="209"/>
      <c r="BPQ26" s="209"/>
      <c r="BPR26" s="209"/>
      <c r="BPS26" s="209"/>
      <c r="BPT26" s="209"/>
      <c r="BPU26" s="209"/>
      <c r="BPV26" s="209"/>
      <c r="BPW26" s="209"/>
      <c r="BPX26" s="209"/>
      <c r="BPY26" s="209"/>
      <c r="BPZ26" s="209"/>
      <c r="BQA26" s="209"/>
      <c r="BQB26" s="209"/>
      <c r="BQC26" s="209"/>
      <c r="BQD26" s="209"/>
      <c r="BQE26" s="209"/>
      <c r="BQF26" s="209"/>
      <c r="BQG26" s="209"/>
      <c r="BQH26" s="209"/>
      <c r="BQI26" s="209"/>
      <c r="BQJ26" s="209"/>
      <c r="BQK26" s="209"/>
      <c r="BQL26" s="209"/>
      <c r="BQM26" s="209"/>
      <c r="BQN26" s="209"/>
      <c r="BQO26" s="209"/>
      <c r="BQP26" s="209"/>
      <c r="BQQ26" s="209"/>
      <c r="BQR26" s="209"/>
      <c r="BQS26" s="209"/>
      <c r="BQT26" s="209"/>
      <c r="BQU26" s="209"/>
      <c r="BQV26" s="209"/>
      <c r="BQW26" s="209"/>
      <c r="BQX26" s="209"/>
      <c r="BQY26" s="209"/>
      <c r="BQZ26" s="209"/>
      <c r="BRA26" s="209"/>
      <c r="BRB26" s="209"/>
      <c r="BRC26" s="209"/>
      <c r="BRD26" s="209"/>
      <c r="BRE26" s="209"/>
      <c r="BRF26" s="209"/>
      <c r="BRG26" s="209"/>
      <c r="BRH26" s="209"/>
      <c r="BRI26" s="209"/>
      <c r="BRJ26" s="209"/>
      <c r="BRK26" s="209"/>
      <c r="BRL26" s="209"/>
      <c r="BRM26" s="209"/>
      <c r="BRN26" s="209"/>
      <c r="BRO26" s="209"/>
      <c r="BRP26" s="209"/>
      <c r="BRQ26" s="209"/>
      <c r="BRR26" s="209"/>
      <c r="BRS26" s="209"/>
      <c r="BRT26" s="209"/>
      <c r="BRU26" s="209"/>
      <c r="BRV26" s="209"/>
      <c r="BRW26" s="209"/>
      <c r="BRX26" s="209"/>
      <c r="BRY26" s="209"/>
      <c r="BRZ26" s="209"/>
      <c r="BSA26" s="209"/>
      <c r="BSB26" s="209"/>
      <c r="BSC26" s="209"/>
      <c r="BSD26" s="209"/>
      <c r="BSE26" s="209"/>
      <c r="BSF26" s="209"/>
      <c r="BSG26" s="209"/>
      <c r="BSH26" s="209"/>
      <c r="BSI26" s="209"/>
      <c r="BSJ26" s="209"/>
      <c r="BSK26" s="209"/>
      <c r="BSL26" s="209"/>
      <c r="BSM26" s="209"/>
      <c r="BSN26" s="209"/>
      <c r="BSO26" s="209"/>
      <c r="BSP26" s="209"/>
      <c r="BSQ26" s="209"/>
      <c r="BSR26" s="209"/>
      <c r="BSS26" s="209"/>
      <c r="BST26" s="209"/>
      <c r="BSU26" s="209"/>
      <c r="BSV26" s="209"/>
      <c r="BSW26" s="209"/>
      <c r="BSX26" s="209"/>
      <c r="BSY26" s="209"/>
      <c r="BSZ26" s="209"/>
      <c r="BTA26" s="209"/>
      <c r="BTB26" s="209"/>
      <c r="BTC26" s="209"/>
      <c r="BTD26" s="209"/>
      <c r="BTE26" s="209"/>
      <c r="BTF26" s="209"/>
      <c r="BTG26" s="209"/>
      <c r="BTH26" s="209"/>
      <c r="BTI26" s="209"/>
      <c r="BTJ26" s="209"/>
      <c r="BTK26" s="209"/>
      <c r="BTL26" s="209"/>
      <c r="BTM26" s="209"/>
      <c r="BTN26" s="209"/>
      <c r="BTO26" s="209"/>
      <c r="BTP26" s="209"/>
      <c r="BTQ26" s="209"/>
      <c r="BTR26" s="209"/>
      <c r="BTS26" s="209"/>
      <c r="BTT26" s="209"/>
      <c r="BTU26" s="209"/>
      <c r="BTV26" s="209"/>
      <c r="BTW26" s="209"/>
      <c r="BTX26" s="209"/>
      <c r="BTY26" s="209"/>
      <c r="BTZ26" s="209"/>
      <c r="BUA26" s="209"/>
      <c r="BUB26" s="209"/>
      <c r="BUC26" s="209"/>
      <c r="BUD26" s="209"/>
      <c r="BUE26" s="209"/>
      <c r="BUF26" s="209"/>
      <c r="BUG26" s="209"/>
      <c r="BUH26" s="209"/>
      <c r="BUI26" s="209"/>
      <c r="BUJ26" s="209"/>
      <c r="BUK26" s="209"/>
      <c r="BUL26" s="209"/>
      <c r="BUM26" s="209"/>
      <c r="BUN26" s="209"/>
      <c r="BUO26" s="209"/>
      <c r="BUP26" s="209"/>
      <c r="BUQ26" s="209"/>
      <c r="BUR26" s="209"/>
      <c r="BUS26" s="209"/>
      <c r="BUT26" s="209"/>
      <c r="BUU26" s="209"/>
      <c r="BUV26" s="209"/>
      <c r="BUW26" s="209"/>
      <c r="BUX26" s="209"/>
      <c r="BUY26" s="209"/>
      <c r="BUZ26" s="209"/>
      <c r="BVA26" s="209"/>
      <c r="BVB26" s="209"/>
      <c r="BVC26" s="209"/>
      <c r="BVD26" s="209"/>
      <c r="BVE26" s="209"/>
      <c r="BVF26" s="209"/>
      <c r="BVG26" s="209"/>
      <c r="BVH26" s="209"/>
      <c r="BVI26" s="209"/>
      <c r="BVJ26" s="209"/>
      <c r="BVK26" s="209"/>
      <c r="BVL26" s="209"/>
      <c r="BVM26" s="209"/>
      <c r="BVN26" s="209"/>
      <c r="BVO26" s="209"/>
      <c r="BVP26" s="209"/>
      <c r="BVQ26" s="209"/>
      <c r="BVR26" s="209"/>
      <c r="BVS26" s="209"/>
      <c r="BVT26" s="209"/>
      <c r="BVU26" s="209"/>
      <c r="BVV26" s="209"/>
      <c r="BVW26" s="209"/>
      <c r="BVX26" s="209"/>
      <c r="BVY26" s="209"/>
      <c r="BVZ26" s="209"/>
      <c r="BWA26" s="209"/>
      <c r="BWB26" s="209"/>
      <c r="BWC26" s="209"/>
      <c r="BWD26" s="209"/>
      <c r="BWE26" s="209"/>
      <c r="BWF26" s="209"/>
      <c r="BWG26" s="209"/>
      <c r="BWH26" s="209"/>
      <c r="BWI26" s="209"/>
      <c r="BWJ26" s="209"/>
      <c r="BWK26" s="209"/>
      <c r="BWL26" s="209"/>
      <c r="BWM26" s="209"/>
      <c r="BWN26" s="209"/>
      <c r="BWO26" s="209"/>
      <c r="BWP26" s="209"/>
      <c r="BWQ26" s="209"/>
      <c r="BWR26" s="209"/>
      <c r="BWS26" s="209"/>
      <c r="BWT26" s="209"/>
      <c r="BWU26" s="209"/>
      <c r="BWV26" s="209"/>
      <c r="BWW26" s="209"/>
      <c r="BWX26" s="209"/>
      <c r="BWY26" s="209"/>
      <c r="BWZ26" s="209"/>
      <c r="BXA26" s="209"/>
      <c r="BXB26" s="209"/>
      <c r="BXC26" s="209"/>
      <c r="BXD26" s="209"/>
      <c r="BXE26" s="209"/>
      <c r="BXF26" s="209"/>
      <c r="BXG26" s="209"/>
      <c r="BXH26" s="209"/>
      <c r="BXI26" s="209"/>
      <c r="BXJ26" s="209"/>
      <c r="BXK26" s="209"/>
      <c r="BXL26" s="209"/>
      <c r="BXM26" s="209"/>
      <c r="BXN26" s="209"/>
      <c r="BXO26" s="209"/>
      <c r="BXP26" s="209"/>
      <c r="BXQ26" s="209"/>
      <c r="BXR26" s="209"/>
      <c r="BXS26" s="209"/>
      <c r="BXT26" s="209"/>
      <c r="BXU26" s="209"/>
      <c r="BXV26" s="209"/>
      <c r="BXW26" s="209"/>
      <c r="BXX26" s="209"/>
      <c r="BXY26" s="209"/>
      <c r="BXZ26" s="209"/>
      <c r="BYA26" s="209"/>
      <c r="BYB26" s="209"/>
      <c r="BYC26" s="209"/>
      <c r="BYD26" s="209"/>
      <c r="BYE26" s="209"/>
      <c r="BYF26" s="209"/>
      <c r="BYG26" s="209"/>
      <c r="BYH26" s="209"/>
      <c r="BYI26" s="209"/>
      <c r="BYJ26" s="209"/>
      <c r="BYK26" s="209"/>
      <c r="BYL26" s="209"/>
      <c r="BYM26" s="209"/>
      <c r="BYN26" s="209"/>
      <c r="BYO26" s="209"/>
      <c r="BYP26" s="209"/>
      <c r="BYQ26" s="209"/>
      <c r="BYR26" s="209"/>
      <c r="BYS26" s="209"/>
      <c r="BYT26" s="209"/>
      <c r="BYU26" s="209"/>
      <c r="BYV26" s="209"/>
      <c r="BYW26" s="209"/>
      <c r="BYX26" s="209"/>
      <c r="BYY26" s="209"/>
      <c r="BYZ26" s="209"/>
      <c r="BZA26" s="209"/>
      <c r="BZB26" s="209"/>
      <c r="BZC26" s="209"/>
      <c r="BZD26" s="209"/>
      <c r="BZE26" s="209"/>
      <c r="BZF26" s="209"/>
      <c r="BZG26" s="209"/>
      <c r="BZH26" s="209"/>
      <c r="BZI26" s="209"/>
      <c r="BZJ26" s="209"/>
      <c r="BZK26" s="209"/>
      <c r="BZL26" s="209"/>
      <c r="BZM26" s="209"/>
      <c r="BZN26" s="209"/>
      <c r="BZO26" s="209"/>
      <c r="BZP26" s="209"/>
      <c r="BZQ26" s="209"/>
      <c r="BZR26" s="209"/>
      <c r="BZS26" s="209"/>
      <c r="BZT26" s="209"/>
      <c r="BZU26" s="209"/>
      <c r="BZV26" s="209"/>
      <c r="BZW26" s="209"/>
      <c r="BZX26" s="209"/>
      <c r="BZY26" s="209"/>
      <c r="BZZ26" s="209"/>
      <c r="CAA26" s="209"/>
      <c r="CAB26" s="209"/>
      <c r="CAC26" s="209"/>
      <c r="CAD26" s="209"/>
      <c r="CAE26" s="209"/>
      <c r="CAF26" s="209"/>
      <c r="CAG26" s="209"/>
      <c r="CAH26" s="209"/>
      <c r="CAI26" s="209"/>
      <c r="CAJ26" s="209"/>
      <c r="CAK26" s="209"/>
      <c r="CAL26" s="209"/>
      <c r="CAM26" s="209"/>
      <c r="CAN26" s="209"/>
      <c r="CAO26" s="209"/>
      <c r="CAP26" s="209"/>
      <c r="CAQ26" s="209"/>
      <c r="CAR26" s="209"/>
      <c r="CAS26" s="209"/>
      <c r="CAT26" s="209"/>
      <c r="CAU26" s="209"/>
      <c r="CAV26" s="209"/>
      <c r="CAW26" s="209"/>
      <c r="CAX26" s="209"/>
      <c r="CAY26" s="209"/>
      <c r="CAZ26" s="209"/>
      <c r="CBA26" s="209"/>
      <c r="CBB26" s="209"/>
      <c r="CBC26" s="209"/>
      <c r="CBD26" s="209"/>
      <c r="CBE26" s="209"/>
      <c r="CBF26" s="209"/>
      <c r="CBG26" s="209"/>
      <c r="CBH26" s="209"/>
      <c r="CBI26" s="209"/>
      <c r="CBJ26" s="209"/>
      <c r="CBK26" s="209"/>
      <c r="CBL26" s="209"/>
      <c r="CBM26" s="209"/>
      <c r="CBN26" s="209"/>
      <c r="CBO26" s="209"/>
      <c r="CBP26" s="209"/>
      <c r="CBQ26" s="209"/>
      <c r="CBR26" s="209"/>
      <c r="CBS26" s="209"/>
      <c r="CBT26" s="209"/>
      <c r="CBU26" s="209"/>
      <c r="CBV26" s="209"/>
      <c r="CBW26" s="209"/>
      <c r="CBX26" s="209"/>
      <c r="CBY26" s="209"/>
      <c r="CBZ26" s="209"/>
      <c r="CCA26" s="209"/>
      <c r="CCB26" s="209"/>
      <c r="CCC26" s="209"/>
      <c r="CCD26" s="209"/>
      <c r="CCE26" s="209"/>
      <c r="CCF26" s="209"/>
      <c r="CCG26" s="209"/>
      <c r="CCH26" s="209"/>
      <c r="CCI26" s="209"/>
      <c r="CCJ26" s="209"/>
      <c r="CCK26" s="209"/>
      <c r="CCL26" s="209"/>
      <c r="CCM26" s="209"/>
      <c r="CCN26" s="209"/>
      <c r="CCO26" s="209"/>
      <c r="CCP26" s="209"/>
      <c r="CCQ26" s="209"/>
      <c r="CCR26" s="209"/>
      <c r="CCS26" s="209"/>
      <c r="CCT26" s="209"/>
      <c r="CCU26" s="209"/>
      <c r="CCV26" s="209"/>
      <c r="CCW26" s="209"/>
      <c r="CCX26" s="209"/>
      <c r="CCY26" s="209"/>
      <c r="CCZ26" s="209"/>
      <c r="CDA26" s="209"/>
      <c r="CDB26" s="209"/>
      <c r="CDC26" s="209"/>
      <c r="CDD26" s="209"/>
      <c r="CDE26" s="209"/>
      <c r="CDF26" s="209"/>
      <c r="CDG26" s="209"/>
      <c r="CDH26" s="209"/>
      <c r="CDI26" s="209"/>
      <c r="CDJ26" s="209"/>
      <c r="CDK26" s="209"/>
      <c r="CDL26" s="209"/>
      <c r="CDM26" s="209"/>
      <c r="CDN26" s="209"/>
      <c r="CDO26" s="209"/>
      <c r="CDP26" s="209"/>
      <c r="CDQ26" s="209"/>
      <c r="CDR26" s="209"/>
      <c r="CDS26" s="209"/>
      <c r="CDT26" s="209"/>
      <c r="CDU26" s="209"/>
      <c r="CDV26" s="209"/>
      <c r="CDW26" s="209"/>
      <c r="CDX26" s="209"/>
      <c r="CDY26" s="209"/>
      <c r="CDZ26" s="209"/>
      <c r="CEA26" s="209"/>
      <c r="CEB26" s="209"/>
      <c r="CEC26" s="209"/>
      <c r="CED26" s="209"/>
      <c r="CEE26" s="209"/>
      <c r="CEF26" s="209"/>
      <c r="CEG26" s="209"/>
      <c r="CEH26" s="209"/>
      <c r="CEI26" s="209"/>
      <c r="CEJ26" s="209"/>
      <c r="CEK26" s="209"/>
      <c r="CEL26" s="209"/>
      <c r="CEM26" s="209"/>
      <c r="CEN26" s="209"/>
      <c r="CEO26" s="209"/>
      <c r="CEP26" s="209"/>
      <c r="CEQ26" s="209"/>
      <c r="CER26" s="209"/>
      <c r="CES26" s="209"/>
      <c r="CET26" s="209"/>
      <c r="CEU26" s="209"/>
      <c r="CEV26" s="209"/>
      <c r="CEW26" s="209"/>
      <c r="CEX26" s="209"/>
      <c r="CEY26" s="209"/>
      <c r="CEZ26" s="209"/>
      <c r="CFA26" s="209"/>
      <c r="CFB26" s="209"/>
      <c r="CFC26" s="209"/>
      <c r="CFD26" s="209"/>
      <c r="CFE26" s="209"/>
      <c r="CFF26" s="209"/>
      <c r="CFG26" s="209"/>
      <c r="CFH26" s="209"/>
      <c r="CFI26" s="209"/>
      <c r="CFJ26" s="209"/>
      <c r="CFK26" s="209"/>
      <c r="CFL26" s="209"/>
      <c r="CFM26" s="209"/>
      <c r="CFN26" s="209"/>
      <c r="CFO26" s="209"/>
      <c r="CFP26" s="209"/>
      <c r="CFQ26" s="209"/>
      <c r="CFR26" s="209"/>
      <c r="CFS26" s="209"/>
      <c r="CFT26" s="209"/>
      <c r="CFU26" s="209"/>
      <c r="CFV26" s="209"/>
      <c r="CFW26" s="209"/>
      <c r="CFX26" s="209"/>
      <c r="CFY26" s="209"/>
      <c r="CFZ26" s="209"/>
      <c r="CGA26" s="209"/>
      <c r="CGB26" s="209"/>
      <c r="CGC26" s="209"/>
      <c r="CGD26" s="209"/>
      <c r="CGE26" s="209"/>
      <c r="CGF26" s="209"/>
      <c r="CGG26" s="209"/>
      <c r="CGH26" s="209"/>
      <c r="CGI26" s="209"/>
      <c r="CGJ26" s="209"/>
      <c r="CGK26" s="209"/>
      <c r="CGL26" s="209"/>
      <c r="CGM26" s="209"/>
      <c r="CGN26" s="209"/>
      <c r="CGO26" s="209"/>
      <c r="CGP26" s="209"/>
      <c r="CGQ26" s="209"/>
      <c r="CGR26" s="209"/>
      <c r="CGS26" s="209"/>
      <c r="CGT26" s="209"/>
      <c r="CGU26" s="209"/>
      <c r="CGV26" s="209"/>
      <c r="CGW26" s="209"/>
      <c r="CGX26" s="209"/>
      <c r="CGY26" s="209"/>
      <c r="CGZ26" s="209"/>
      <c r="CHA26" s="209"/>
      <c r="CHB26" s="209"/>
      <c r="CHC26" s="209"/>
      <c r="CHD26" s="209"/>
      <c r="CHE26" s="209"/>
      <c r="CHF26" s="209"/>
      <c r="CHG26" s="209"/>
      <c r="CHH26" s="209"/>
      <c r="CHI26" s="209"/>
      <c r="CHJ26" s="209"/>
      <c r="CHK26" s="209"/>
      <c r="CHL26" s="209"/>
      <c r="CHM26" s="209"/>
      <c r="CHN26" s="209"/>
      <c r="CHO26" s="209"/>
      <c r="CHP26" s="209"/>
      <c r="CHQ26" s="209"/>
      <c r="CHR26" s="209"/>
      <c r="CHS26" s="209"/>
      <c r="CHT26" s="209"/>
      <c r="CHU26" s="209"/>
      <c r="CHV26" s="209"/>
      <c r="CHW26" s="209"/>
      <c r="CHX26" s="209"/>
      <c r="CHY26" s="209"/>
      <c r="CHZ26" s="209"/>
      <c r="CIA26" s="209"/>
      <c r="CIB26" s="209"/>
      <c r="CIC26" s="209"/>
      <c r="CID26" s="209"/>
      <c r="CIE26" s="209"/>
      <c r="CIF26" s="209"/>
      <c r="CIG26" s="209"/>
      <c r="CIH26" s="209"/>
      <c r="CII26" s="209"/>
      <c r="CIJ26" s="209"/>
      <c r="CIK26" s="209"/>
      <c r="CIL26" s="209"/>
      <c r="CIM26" s="209"/>
      <c r="CIN26" s="209"/>
      <c r="CIO26" s="209"/>
      <c r="CIP26" s="209"/>
      <c r="CIQ26" s="209"/>
      <c r="CIR26" s="209"/>
      <c r="CIS26" s="209"/>
      <c r="CIT26" s="209"/>
      <c r="CIU26" s="209"/>
      <c r="CIV26" s="209"/>
      <c r="CIW26" s="209"/>
      <c r="CIX26" s="209"/>
      <c r="CIY26" s="209"/>
      <c r="CIZ26" s="209"/>
      <c r="CJA26" s="209"/>
      <c r="CJB26" s="209"/>
      <c r="CJC26" s="209"/>
      <c r="CJD26" s="209"/>
      <c r="CJE26" s="209"/>
      <c r="CJF26" s="209"/>
      <c r="CJG26" s="209"/>
      <c r="CJH26" s="209"/>
      <c r="CJI26" s="209"/>
      <c r="CJJ26" s="209"/>
      <c r="CJK26" s="209"/>
      <c r="CJL26" s="209"/>
      <c r="CJM26" s="209"/>
      <c r="CJN26" s="209"/>
      <c r="CJO26" s="209"/>
      <c r="CJP26" s="209"/>
      <c r="CJQ26" s="209"/>
      <c r="CJR26" s="209"/>
      <c r="CJS26" s="209"/>
      <c r="CJT26" s="209"/>
      <c r="CJU26" s="209"/>
      <c r="CJV26" s="209"/>
      <c r="CJW26" s="209"/>
      <c r="CJX26" s="209"/>
      <c r="CJY26" s="209"/>
      <c r="CJZ26" s="209"/>
      <c r="CKA26" s="209"/>
      <c r="CKB26" s="209"/>
      <c r="CKC26" s="209"/>
      <c r="CKD26" s="209"/>
      <c r="CKE26" s="209"/>
      <c r="CKF26" s="209"/>
      <c r="CKG26" s="209"/>
      <c r="CKH26" s="209"/>
      <c r="CKI26" s="209"/>
      <c r="CKJ26" s="209"/>
      <c r="CKK26" s="209"/>
      <c r="CKL26" s="209"/>
      <c r="CKM26" s="209"/>
      <c r="CKN26" s="209"/>
      <c r="CKO26" s="209"/>
      <c r="CKP26" s="209"/>
      <c r="CKQ26" s="209"/>
      <c r="CKR26" s="209"/>
      <c r="CKS26" s="209"/>
      <c r="CKT26" s="209"/>
      <c r="CKU26" s="209"/>
      <c r="CKV26" s="209"/>
      <c r="CKW26" s="209"/>
      <c r="CKX26" s="209"/>
      <c r="CKY26" s="209"/>
      <c r="CKZ26" s="209"/>
      <c r="CLA26" s="209"/>
      <c r="CLB26" s="209"/>
      <c r="CLC26" s="209"/>
      <c r="CLD26" s="209"/>
      <c r="CLE26" s="209"/>
      <c r="CLF26" s="209"/>
      <c r="CLG26" s="209"/>
      <c r="CLH26" s="209"/>
      <c r="CLI26" s="209"/>
      <c r="CLJ26" s="209"/>
      <c r="CLK26" s="209"/>
      <c r="CLL26" s="209"/>
      <c r="CLM26" s="209"/>
      <c r="CLN26" s="209"/>
      <c r="CLO26" s="209"/>
      <c r="CLP26" s="209"/>
      <c r="CLQ26" s="209"/>
      <c r="CLR26" s="209"/>
      <c r="CLS26" s="209"/>
      <c r="CLT26" s="209"/>
      <c r="CLU26" s="209"/>
      <c r="CLV26" s="209"/>
      <c r="CLW26" s="209"/>
      <c r="CLX26" s="209"/>
      <c r="CLY26" s="209"/>
      <c r="CLZ26" s="209"/>
      <c r="CMA26" s="209"/>
      <c r="CMB26" s="209"/>
      <c r="CMC26" s="209"/>
      <c r="CMD26" s="209"/>
      <c r="CME26" s="209"/>
      <c r="CMF26" s="209"/>
      <c r="CMG26" s="209"/>
      <c r="CMH26" s="209"/>
      <c r="CMI26" s="209"/>
      <c r="CMJ26" s="209"/>
      <c r="CMK26" s="209"/>
      <c r="CML26" s="209"/>
      <c r="CMM26" s="209"/>
      <c r="CMN26" s="209"/>
      <c r="CMO26" s="209"/>
      <c r="CMP26" s="209"/>
      <c r="CMQ26" s="209"/>
      <c r="CMR26" s="209"/>
      <c r="CMS26" s="209"/>
      <c r="CMT26" s="209"/>
      <c r="CMU26" s="209"/>
      <c r="CMV26" s="209"/>
      <c r="CMW26" s="209"/>
      <c r="CMX26" s="209"/>
      <c r="CMY26" s="209"/>
      <c r="CMZ26" s="209"/>
      <c r="CNA26" s="209"/>
      <c r="CNB26" s="209"/>
      <c r="CNC26" s="209"/>
      <c r="CND26" s="209"/>
      <c r="CNE26" s="209"/>
      <c r="CNF26" s="209"/>
      <c r="CNG26" s="209"/>
      <c r="CNH26" s="209"/>
      <c r="CNI26" s="209"/>
      <c r="CNJ26" s="209"/>
      <c r="CNK26" s="209"/>
      <c r="CNL26" s="209"/>
      <c r="CNM26" s="209"/>
      <c r="CNN26" s="209"/>
      <c r="CNO26" s="209"/>
      <c r="CNP26" s="209"/>
      <c r="CNQ26" s="209"/>
      <c r="CNR26" s="209"/>
      <c r="CNS26" s="209"/>
      <c r="CNT26" s="209"/>
      <c r="CNU26" s="209"/>
      <c r="CNV26" s="209"/>
      <c r="CNW26" s="209"/>
      <c r="CNX26" s="209"/>
      <c r="CNY26" s="209"/>
      <c r="CNZ26" s="209"/>
      <c r="COA26" s="209"/>
      <c r="COB26" s="209"/>
      <c r="COC26" s="209"/>
      <c r="COD26" s="209"/>
      <c r="COE26" s="209"/>
      <c r="COF26" s="209"/>
      <c r="COG26" s="209"/>
      <c r="COH26" s="209"/>
      <c r="COI26" s="209"/>
      <c r="COJ26" s="209"/>
      <c r="COK26" s="209"/>
      <c r="COL26" s="209"/>
      <c r="COM26" s="209"/>
      <c r="CON26" s="209"/>
      <c r="COO26" s="209"/>
      <c r="COP26" s="209"/>
      <c r="COQ26" s="209"/>
      <c r="COR26" s="209"/>
      <c r="COS26" s="209"/>
      <c r="COT26" s="209"/>
      <c r="COU26" s="209"/>
      <c r="COV26" s="209"/>
      <c r="COW26" s="209"/>
      <c r="COX26" s="209"/>
      <c r="COY26" s="209"/>
      <c r="COZ26" s="209"/>
      <c r="CPA26" s="209"/>
      <c r="CPB26" s="209"/>
      <c r="CPC26" s="209"/>
      <c r="CPD26" s="209"/>
      <c r="CPE26" s="209"/>
      <c r="CPF26" s="209"/>
      <c r="CPG26" s="209"/>
      <c r="CPH26" s="209"/>
      <c r="CPI26" s="209"/>
      <c r="CPJ26" s="209"/>
      <c r="CPK26" s="209"/>
      <c r="CPL26" s="209"/>
      <c r="CPM26" s="209"/>
      <c r="CPN26" s="209"/>
      <c r="CPO26" s="209"/>
      <c r="CPP26" s="209"/>
      <c r="CPQ26" s="209"/>
      <c r="CPR26" s="209"/>
      <c r="CPS26" s="209"/>
      <c r="CPT26" s="209"/>
      <c r="CPU26" s="209"/>
      <c r="CPV26" s="209"/>
      <c r="CPW26" s="209"/>
      <c r="CPX26" s="209"/>
      <c r="CPY26" s="209"/>
      <c r="CPZ26" s="209"/>
      <c r="CQA26" s="209"/>
      <c r="CQB26" s="209"/>
      <c r="CQC26" s="209"/>
      <c r="CQD26" s="209"/>
      <c r="CQE26" s="209"/>
      <c r="CQF26" s="209"/>
      <c r="CQG26" s="209"/>
      <c r="CQH26" s="209"/>
      <c r="CQI26" s="209"/>
      <c r="CQJ26" s="209"/>
      <c r="CQK26" s="209"/>
      <c r="CQL26" s="209"/>
      <c r="CQM26" s="209"/>
      <c r="CQN26" s="209"/>
      <c r="CQO26" s="209"/>
      <c r="CQP26" s="209"/>
      <c r="CQQ26" s="209"/>
      <c r="CQR26" s="209"/>
      <c r="CQS26" s="209"/>
      <c r="CQT26" s="209"/>
      <c r="CQU26" s="209"/>
      <c r="CQV26" s="209"/>
      <c r="CQW26" s="209"/>
      <c r="CQX26" s="209"/>
      <c r="CQY26" s="209"/>
      <c r="CQZ26" s="209"/>
      <c r="CRA26" s="209"/>
      <c r="CRB26" s="209"/>
      <c r="CRC26" s="209"/>
      <c r="CRD26" s="209"/>
      <c r="CRE26" s="209"/>
      <c r="CRF26" s="209"/>
      <c r="CRG26" s="209"/>
      <c r="CRH26" s="209"/>
      <c r="CRI26" s="209"/>
      <c r="CRJ26" s="209"/>
      <c r="CRK26" s="209"/>
      <c r="CRL26" s="209"/>
      <c r="CRM26" s="209"/>
      <c r="CRN26" s="209"/>
      <c r="CRO26" s="209"/>
      <c r="CRP26" s="209"/>
      <c r="CRQ26" s="209"/>
      <c r="CRR26" s="209"/>
      <c r="CRS26" s="209"/>
      <c r="CRT26" s="209"/>
      <c r="CRU26" s="209"/>
      <c r="CRV26" s="209"/>
      <c r="CRW26" s="209"/>
      <c r="CRX26" s="209"/>
      <c r="CRY26" s="209"/>
      <c r="CRZ26" s="209"/>
      <c r="CSA26" s="209"/>
      <c r="CSB26" s="209"/>
      <c r="CSC26" s="209"/>
      <c r="CSD26" s="209"/>
      <c r="CSE26" s="209"/>
      <c r="CSF26" s="209"/>
      <c r="CSG26" s="209"/>
      <c r="CSH26" s="209"/>
      <c r="CSI26" s="209"/>
      <c r="CSJ26" s="209"/>
      <c r="CSK26" s="209"/>
      <c r="CSL26" s="209"/>
      <c r="CSM26" s="209"/>
      <c r="CSN26" s="209"/>
      <c r="CSO26" s="209"/>
      <c r="CSP26" s="209"/>
      <c r="CSQ26" s="209"/>
      <c r="CSR26" s="209"/>
      <c r="CSS26" s="209"/>
      <c r="CST26" s="209"/>
      <c r="CSU26" s="209"/>
      <c r="CSV26" s="209"/>
      <c r="CSW26" s="209"/>
      <c r="CSX26" s="209"/>
      <c r="CSY26" s="209"/>
      <c r="CSZ26" s="209"/>
      <c r="CTA26" s="209"/>
      <c r="CTB26" s="209"/>
      <c r="CTC26" s="209"/>
      <c r="CTD26" s="209"/>
      <c r="CTE26" s="209"/>
      <c r="CTF26" s="209"/>
      <c r="CTG26" s="209"/>
      <c r="CTH26" s="209"/>
      <c r="CTI26" s="209"/>
      <c r="CTJ26" s="209"/>
      <c r="CTK26" s="209"/>
      <c r="CTL26" s="209"/>
      <c r="CTM26" s="209"/>
      <c r="CTN26" s="209"/>
      <c r="CTO26" s="209"/>
      <c r="CTP26" s="209"/>
      <c r="CTQ26" s="209"/>
      <c r="CTR26" s="209"/>
      <c r="CTS26" s="209"/>
      <c r="CTT26" s="209"/>
      <c r="CTU26" s="209"/>
      <c r="CTV26" s="209"/>
      <c r="CTW26" s="209"/>
      <c r="CTX26" s="209"/>
      <c r="CTY26" s="209"/>
      <c r="CTZ26" s="209"/>
      <c r="CUA26" s="209"/>
      <c r="CUB26" s="209"/>
      <c r="CUC26" s="209"/>
      <c r="CUD26" s="209"/>
      <c r="CUE26" s="209"/>
      <c r="CUF26" s="209"/>
      <c r="CUG26" s="209"/>
      <c r="CUH26" s="209"/>
      <c r="CUI26" s="209"/>
      <c r="CUJ26" s="209"/>
      <c r="CUK26" s="209"/>
      <c r="CUL26" s="209"/>
      <c r="CUM26" s="209"/>
      <c r="CUN26" s="209"/>
      <c r="CUO26" s="209"/>
      <c r="CUP26" s="209"/>
      <c r="CUQ26" s="209"/>
      <c r="CUR26" s="209"/>
      <c r="CUS26" s="209"/>
      <c r="CUT26" s="209"/>
      <c r="CUU26" s="209"/>
      <c r="CUV26" s="209"/>
      <c r="CUW26" s="209"/>
      <c r="CUX26" s="209"/>
      <c r="CUY26" s="209"/>
      <c r="CUZ26" s="209"/>
      <c r="CVA26" s="209"/>
      <c r="CVB26" s="209"/>
      <c r="CVC26" s="209"/>
      <c r="CVD26" s="209"/>
      <c r="CVE26" s="209"/>
      <c r="CVF26" s="209"/>
      <c r="CVG26" s="209"/>
      <c r="CVH26" s="209"/>
      <c r="CVI26" s="209"/>
      <c r="CVJ26" s="209"/>
      <c r="CVK26" s="209"/>
      <c r="CVL26" s="209"/>
      <c r="CVM26" s="209"/>
      <c r="CVN26" s="209"/>
      <c r="CVO26" s="209"/>
      <c r="CVP26" s="209"/>
      <c r="CVQ26" s="209"/>
      <c r="CVR26" s="209"/>
      <c r="CVS26" s="209"/>
      <c r="CVT26" s="209"/>
      <c r="CVU26" s="209"/>
      <c r="CVV26" s="209"/>
      <c r="CVW26" s="209"/>
      <c r="CVX26" s="209"/>
      <c r="CVY26" s="209"/>
      <c r="CVZ26" s="209"/>
      <c r="CWA26" s="209"/>
      <c r="CWB26" s="209"/>
      <c r="CWC26" s="209"/>
      <c r="CWD26" s="209"/>
      <c r="CWE26" s="209"/>
      <c r="CWF26" s="209"/>
      <c r="CWG26" s="209"/>
      <c r="CWH26" s="209"/>
      <c r="CWI26" s="209"/>
      <c r="CWJ26" s="209"/>
      <c r="CWK26" s="209"/>
      <c r="CWL26" s="209"/>
      <c r="CWM26" s="209"/>
      <c r="CWN26" s="209"/>
      <c r="CWO26" s="209"/>
      <c r="CWP26" s="209"/>
      <c r="CWQ26" s="209"/>
      <c r="CWR26" s="209"/>
      <c r="CWS26" s="209"/>
      <c r="CWT26" s="209"/>
      <c r="CWU26" s="209"/>
      <c r="CWV26" s="209"/>
      <c r="CWW26" s="209"/>
      <c r="CWX26" s="209"/>
      <c r="CWY26" s="209"/>
      <c r="CWZ26" s="209"/>
      <c r="CXA26" s="209"/>
      <c r="CXB26" s="209"/>
      <c r="CXC26" s="209"/>
      <c r="CXD26" s="209"/>
      <c r="CXE26" s="209"/>
      <c r="CXF26" s="209"/>
      <c r="CXG26" s="209"/>
      <c r="CXH26" s="209"/>
      <c r="CXI26" s="209"/>
      <c r="CXJ26" s="209"/>
      <c r="CXK26" s="209"/>
      <c r="CXL26" s="209"/>
      <c r="CXM26" s="209"/>
      <c r="CXN26" s="209"/>
      <c r="CXO26" s="209"/>
      <c r="CXP26" s="209"/>
      <c r="CXQ26" s="209"/>
      <c r="CXR26" s="209"/>
      <c r="CXS26" s="209"/>
      <c r="CXT26" s="209"/>
      <c r="CXU26" s="209"/>
      <c r="CXV26" s="209"/>
      <c r="CXW26" s="209"/>
      <c r="CXX26" s="209"/>
      <c r="CXY26" s="209"/>
      <c r="CXZ26" s="209"/>
      <c r="CYA26" s="209"/>
      <c r="CYB26" s="209"/>
      <c r="CYC26" s="209"/>
      <c r="CYD26" s="209"/>
      <c r="CYE26" s="209"/>
      <c r="CYF26" s="209"/>
      <c r="CYG26" s="209"/>
      <c r="CYH26" s="209"/>
      <c r="CYI26" s="209"/>
      <c r="CYJ26" s="209"/>
      <c r="CYK26" s="209"/>
      <c r="CYL26" s="209"/>
      <c r="CYM26" s="209"/>
      <c r="CYN26" s="209"/>
      <c r="CYO26" s="209"/>
      <c r="CYP26" s="209"/>
      <c r="CYQ26" s="209"/>
      <c r="CYR26" s="209"/>
      <c r="CYS26" s="209"/>
      <c r="CYT26" s="209"/>
      <c r="CYU26" s="209"/>
      <c r="CYV26" s="209"/>
      <c r="CYW26" s="209"/>
      <c r="CYX26" s="209"/>
      <c r="CYY26" s="209"/>
      <c r="CYZ26" s="209"/>
      <c r="CZA26" s="209"/>
      <c r="CZB26" s="209"/>
      <c r="CZC26" s="209"/>
      <c r="CZD26" s="209"/>
      <c r="CZE26" s="209"/>
      <c r="CZF26" s="209"/>
      <c r="CZG26" s="209"/>
      <c r="CZH26" s="209"/>
      <c r="CZI26" s="209"/>
      <c r="CZJ26" s="209"/>
      <c r="CZK26" s="209"/>
      <c r="CZL26" s="209"/>
      <c r="CZM26" s="209"/>
      <c r="CZN26" s="209"/>
      <c r="CZO26" s="209"/>
      <c r="CZP26" s="209"/>
      <c r="CZQ26" s="209"/>
      <c r="CZR26" s="209"/>
      <c r="CZS26" s="209"/>
      <c r="CZT26" s="209"/>
      <c r="CZU26" s="209"/>
      <c r="CZV26" s="209"/>
      <c r="CZW26" s="209"/>
      <c r="CZX26" s="209"/>
      <c r="CZY26" s="209"/>
      <c r="CZZ26" s="209"/>
      <c r="DAA26" s="209"/>
      <c r="DAB26" s="209"/>
      <c r="DAC26" s="209"/>
      <c r="DAD26" s="209"/>
      <c r="DAE26" s="209"/>
      <c r="DAF26" s="209"/>
      <c r="DAG26" s="209"/>
      <c r="DAH26" s="209"/>
      <c r="DAI26" s="209"/>
      <c r="DAJ26" s="209"/>
      <c r="DAK26" s="209"/>
      <c r="DAL26" s="209"/>
      <c r="DAM26" s="209"/>
      <c r="DAN26" s="209"/>
      <c r="DAO26" s="209"/>
      <c r="DAP26" s="209"/>
      <c r="DAQ26" s="209"/>
      <c r="DAR26" s="209"/>
      <c r="DAS26" s="209"/>
      <c r="DAT26" s="209"/>
      <c r="DAU26" s="209"/>
      <c r="DAV26" s="209"/>
      <c r="DAW26" s="209"/>
      <c r="DAX26" s="209"/>
      <c r="DAY26" s="209"/>
      <c r="DAZ26" s="209"/>
      <c r="DBA26" s="209"/>
      <c r="DBB26" s="209"/>
      <c r="DBC26" s="209"/>
      <c r="DBD26" s="209"/>
      <c r="DBE26" s="209"/>
      <c r="DBF26" s="209"/>
      <c r="DBG26" s="209"/>
      <c r="DBH26" s="209"/>
      <c r="DBI26" s="209"/>
      <c r="DBJ26" s="209"/>
      <c r="DBK26" s="209"/>
      <c r="DBL26" s="209"/>
      <c r="DBM26" s="209"/>
      <c r="DBN26" s="209"/>
      <c r="DBO26" s="209"/>
      <c r="DBP26" s="209"/>
      <c r="DBQ26" s="209"/>
      <c r="DBR26" s="209"/>
      <c r="DBS26" s="209"/>
      <c r="DBT26" s="209"/>
      <c r="DBU26" s="209"/>
      <c r="DBV26" s="209"/>
      <c r="DBW26" s="209"/>
      <c r="DBX26" s="209"/>
      <c r="DBY26" s="209"/>
      <c r="DBZ26" s="209"/>
      <c r="DCA26" s="209"/>
      <c r="DCB26" s="209"/>
      <c r="DCC26" s="209"/>
      <c r="DCD26" s="209"/>
      <c r="DCE26" s="209"/>
      <c r="DCF26" s="209"/>
      <c r="DCG26" s="209"/>
      <c r="DCH26" s="209"/>
      <c r="DCI26" s="209"/>
      <c r="DCJ26" s="209"/>
      <c r="DCK26" s="209"/>
      <c r="DCL26" s="209"/>
      <c r="DCM26" s="209"/>
      <c r="DCN26" s="209"/>
      <c r="DCO26" s="209"/>
      <c r="DCP26" s="209"/>
      <c r="DCQ26" s="209"/>
      <c r="DCR26" s="209"/>
      <c r="DCS26" s="209"/>
      <c r="DCT26" s="209"/>
      <c r="DCU26" s="209"/>
      <c r="DCV26" s="209"/>
      <c r="DCW26" s="209"/>
      <c r="DCX26" s="209"/>
      <c r="DCY26" s="209"/>
      <c r="DCZ26" s="209"/>
      <c r="DDA26" s="209"/>
      <c r="DDB26" s="209"/>
      <c r="DDC26" s="209"/>
      <c r="DDD26" s="209"/>
      <c r="DDE26" s="209"/>
      <c r="DDF26" s="209"/>
      <c r="DDG26" s="209"/>
      <c r="DDH26" s="209"/>
      <c r="DDI26" s="209"/>
      <c r="DDJ26" s="209"/>
      <c r="DDK26" s="209"/>
      <c r="DDL26" s="209"/>
      <c r="DDM26" s="209"/>
      <c r="DDN26" s="209"/>
      <c r="DDO26" s="209"/>
      <c r="DDP26" s="209"/>
      <c r="DDQ26" s="209"/>
      <c r="DDR26" s="209"/>
      <c r="DDS26" s="209"/>
      <c r="DDT26" s="209"/>
      <c r="DDU26" s="209"/>
      <c r="DDV26" s="209"/>
      <c r="DDW26" s="209"/>
      <c r="DDX26" s="209"/>
      <c r="DDY26" s="209"/>
      <c r="DDZ26" s="209"/>
      <c r="DEA26" s="209"/>
      <c r="DEB26" s="209"/>
      <c r="DEC26" s="209"/>
      <c r="DED26" s="209"/>
      <c r="DEE26" s="209"/>
      <c r="DEF26" s="209"/>
      <c r="DEG26" s="209"/>
      <c r="DEH26" s="209"/>
      <c r="DEI26" s="209"/>
      <c r="DEJ26" s="209"/>
      <c r="DEK26" s="209"/>
      <c r="DEL26" s="209"/>
      <c r="DEM26" s="209"/>
      <c r="DEN26" s="209"/>
      <c r="DEO26" s="209"/>
      <c r="DEP26" s="209"/>
      <c r="DEQ26" s="209"/>
      <c r="DER26" s="209"/>
      <c r="DES26" s="209"/>
      <c r="DET26" s="209"/>
      <c r="DEU26" s="209"/>
      <c r="DEV26" s="209"/>
      <c r="DEW26" s="209"/>
      <c r="DEX26" s="209"/>
      <c r="DEY26" s="209"/>
      <c r="DEZ26" s="209"/>
      <c r="DFA26" s="209"/>
      <c r="DFB26" s="209"/>
      <c r="DFC26" s="209"/>
      <c r="DFD26" s="209"/>
      <c r="DFE26" s="209"/>
      <c r="DFF26" s="209"/>
      <c r="DFG26" s="209"/>
      <c r="DFH26" s="209"/>
      <c r="DFI26" s="209"/>
      <c r="DFJ26" s="209"/>
      <c r="DFK26" s="209"/>
      <c r="DFL26" s="209"/>
      <c r="DFM26" s="209"/>
      <c r="DFN26" s="209"/>
      <c r="DFO26" s="209"/>
      <c r="DFP26" s="209"/>
      <c r="DFQ26" s="209"/>
      <c r="DFR26" s="209"/>
      <c r="DFS26" s="209"/>
      <c r="DFT26" s="209"/>
      <c r="DFU26" s="209"/>
      <c r="DFV26" s="209"/>
      <c r="DFW26" s="209"/>
      <c r="DFX26" s="209"/>
      <c r="DFY26" s="209"/>
      <c r="DFZ26" s="209"/>
      <c r="DGA26" s="209"/>
      <c r="DGB26" s="209"/>
      <c r="DGC26" s="209"/>
      <c r="DGD26" s="209"/>
      <c r="DGE26" s="209"/>
      <c r="DGF26" s="209"/>
      <c r="DGG26" s="209"/>
      <c r="DGH26" s="209"/>
      <c r="DGI26" s="209"/>
      <c r="DGJ26" s="209"/>
      <c r="DGK26" s="209"/>
      <c r="DGL26" s="209"/>
      <c r="DGM26" s="209"/>
      <c r="DGN26" s="209"/>
      <c r="DGO26" s="209"/>
      <c r="DGP26" s="209"/>
      <c r="DGQ26" s="209"/>
      <c r="DGR26" s="209"/>
      <c r="DGS26" s="209"/>
      <c r="DGT26" s="209"/>
      <c r="DGU26" s="209"/>
      <c r="DGV26" s="209"/>
      <c r="DGW26" s="209"/>
      <c r="DGX26" s="209"/>
      <c r="DGY26" s="209"/>
      <c r="DGZ26" s="209"/>
      <c r="DHA26" s="209"/>
      <c r="DHB26" s="209"/>
      <c r="DHC26" s="209"/>
      <c r="DHD26" s="209"/>
      <c r="DHE26" s="209"/>
      <c r="DHF26" s="209"/>
      <c r="DHG26" s="209"/>
      <c r="DHH26" s="209"/>
      <c r="DHI26" s="209"/>
      <c r="DHJ26" s="209"/>
      <c r="DHK26" s="209"/>
      <c r="DHL26" s="209"/>
      <c r="DHM26" s="209"/>
      <c r="DHN26" s="209"/>
      <c r="DHO26" s="209"/>
      <c r="DHP26" s="209"/>
      <c r="DHQ26" s="209"/>
      <c r="DHR26" s="209"/>
      <c r="DHS26" s="209"/>
      <c r="DHT26" s="209"/>
      <c r="DHU26" s="209"/>
      <c r="DHV26" s="209"/>
      <c r="DHW26" s="209"/>
      <c r="DHX26" s="209"/>
      <c r="DHY26" s="209"/>
      <c r="DHZ26" s="209"/>
      <c r="DIA26" s="209"/>
      <c r="DIB26" s="209"/>
      <c r="DIC26" s="209"/>
      <c r="DID26" s="209"/>
      <c r="DIE26" s="209"/>
      <c r="DIF26" s="209"/>
      <c r="DIG26" s="209"/>
      <c r="DIH26" s="209"/>
      <c r="DII26" s="209"/>
      <c r="DIJ26" s="209"/>
      <c r="DIK26" s="209"/>
      <c r="DIL26" s="209"/>
      <c r="DIM26" s="209"/>
      <c r="DIN26" s="209"/>
      <c r="DIO26" s="209"/>
      <c r="DIP26" s="209"/>
      <c r="DIQ26" s="209"/>
      <c r="DIR26" s="209"/>
      <c r="DIS26" s="209"/>
      <c r="DIT26" s="209"/>
      <c r="DIU26" s="209"/>
      <c r="DIV26" s="209"/>
      <c r="DIW26" s="209"/>
      <c r="DIX26" s="209"/>
      <c r="DIY26" s="209"/>
      <c r="DIZ26" s="209"/>
      <c r="DJA26" s="209"/>
      <c r="DJB26" s="209"/>
      <c r="DJC26" s="209"/>
      <c r="DJD26" s="209"/>
      <c r="DJE26" s="209"/>
      <c r="DJF26" s="209"/>
      <c r="DJG26" s="209"/>
      <c r="DJH26" s="209"/>
      <c r="DJI26" s="209"/>
      <c r="DJJ26" s="209"/>
      <c r="DJK26" s="209"/>
      <c r="DJL26" s="209"/>
      <c r="DJM26" s="209"/>
      <c r="DJN26" s="209"/>
      <c r="DJO26" s="209"/>
      <c r="DJP26" s="209"/>
      <c r="DJQ26" s="209"/>
      <c r="DJR26" s="209"/>
      <c r="DJS26" s="209"/>
      <c r="DJT26" s="209"/>
      <c r="DJU26" s="209"/>
      <c r="DJV26" s="209"/>
      <c r="DJW26" s="209"/>
      <c r="DJX26" s="209"/>
      <c r="DJY26" s="209"/>
      <c r="DJZ26" s="209"/>
      <c r="DKA26" s="209"/>
      <c r="DKB26" s="209"/>
      <c r="DKC26" s="209"/>
      <c r="DKD26" s="209"/>
      <c r="DKE26" s="209"/>
      <c r="DKF26" s="209"/>
      <c r="DKG26" s="209"/>
      <c r="DKH26" s="209"/>
      <c r="DKI26" s="209"/>
      <c r="DKJ26" s="209"/>
      <c r="DKK26" s="209"/>
      <c r="DKL26" s="209"/>
      <c r="DKM26" s="209"/>
      <c r="DKN26" s="209"/>
      <c r="DKO26" s="209"/>
      <c r="DKP26" s="209"/>
      <c r="DKQ26" s="209"/>
      <c r="DKR26" s="209"/>
      <c r="DKS26" s="209"/>
      <c r="DKT26" s="209"/>
      <c r="DKU26" s="209"/>
      <c r="DKV26" s="209"/>
      <c r="DKW26" s="209"/>
      <c r="DKX26" s="209"/>
      <c r="DKY26" s="209"/>
      <c r="DKZ26" s="209"/>
      <c r="DLA26" s="209"/>
      <c r="DLB26" s="209"/>
      <c r="DLC26" s="209"/>
      <c r="DLD26" s="209"/>
      <c r="DLE26" s="209"/>
      <c r="DLF26" s="209"/>
      <c r="DLG26" s="209"/>
      <c r="DLH26" s="209"/>
      <c r="DLI26" s="209"/>
      <c r="DLJ26" s="209"/>
      <c r="DLK26" s="209"/>
      <c r="DLL26" s="209"/>
      <c r="DLM26" s="209"/>
      <c r="DLN26" s="209"/>
      <c r="DLO26" s="209"/>
      <c r="DLP26" s="209"/>
      <c r="DLQ26" s="209"/>
      <c r="DLR26" s="209"/>
      <c r="DLS26" s="209"/>
      <c r="DLT26" s="209"/>
      <c r="DLU26" s="209"/>
      <c r="DLV26" s="209"/>
      <c r="DLW26" s="209"/>
      <c r="DLX26" s="209"/>
      <c r="DLY26" s="209"/>
      <c r="DLZ26" s="209"/>
      <c r="DMA26" s="209"/>
      <c r="DMB26" s="209"/>
      <c r="DMC26" s="209"/>
      <c r="DMD26" s="209"/>
      <c r="DME26" s="209"/>
      <c r="DMF26" s="209"/>
      <c r="DMG26" s="209"/>
      <c r="DMH26" s="209"/>
      <c r="DMI26" s="209"/>
      <c r="DMJ26" s="209"/>
      <c r="DMK26" s="209"/>
      <c r="DML26" s="209"/>
      <c r="DMM26" s="209"/>
      <c r="DMN26" s="209"/>
      <c r="DMO26" s="209"/>
      <c r="DMP26" s="209"/>
      <c r="DMQ26" s="209"/>
      <c r="DMR26" s="209"/>
      <c r="DMS26" s="209"/>
      <c r="DMT26" s="209"/>
      <c r="DMU26" s="209"/>
      <c r="DMV26" s="209"/>
      <c r="DMW26" s="209"/>
      <c r="DMX26" s="209"/>
      <c r="DMY26" s="209"/>
      <c r="DMZ26" s="209"/>
      <c r="DNA26" s="209"/>
      <c r="DNB26" s="209"/>
      <c r="DNC26" s="209"/>
      <c r="DND26" s="209"/>
      <c r="DNE26" s="209"/>
      <c r="DNF26" s="209"/>
      <c r="DNG26" s="209"/>
      <c r="DNH26" s="209"/>
      <c r="DNI26" s="209"/>
      <c r="DNJ26" s="209"/>
      <c r="DNK26" s="209"/>
      <c r="DNL26" s="209"/>
      <c r="DNM26" s="209"/>
      <c r="DNN26" s="209"/>
      <c r="DNO26" s="209"/>
      <c r="DNP26" s="209"/>
      <c r="DNQ26" s="209"/>
      <c r="DNR26" s="209"/>
      <c r="DNS26" s="209"/>
      <c r="DNT26" s="209"/>
      <c r="DNU26" s="209"/>
      <c r="DNV26" s="209"/>
      <c r="DNW26" s="209"/>
      <c r="DNX26" s="209"/>
      <c r="DNY26" s="209"/>
      <c r="DNZ26" s="209"/>
      <c r="DOA26" s="209"/>
      <c r="DOB26" s="209"/>
      <c r="DOC26" s="209"/>
      <c r="DOD26" s="209"/>
      <c r="DOE26" s="209"/>
      <c r="DOF26" s="209"/>
      <c r="DOG26" s="209"/>
      <c r="DOH26" s="209"/>
      <c r="DOI26" s="209"/>
      <c r="DOJ26" s="209"/>
      <c r="DOK26" s="209"/>
      <c r="DOL26" s="209"/>
      <c r="DOM26" s="209"/>
      <c r="DON26" s="209"/>
      <c r="DOO26" s="209"/>
      <c r="DOP26" s="209"/>
      <c r="DOQ26" s="209"/>
      <c r="DOR26" s="209"/>
      <c r="DOS26" s="209"/>
      <c r="DOT26" s="209"/>
      <c r="DOU26" s="209"/>
      <c r="DOV26" s="209"/>
      <c r="DOW26" s="209"/>
      <c r="DOX26" s="209"/>
      <c r="DOY26" s="209"/>
      <c r="DOZ26" s="209"/>
      <c r="DPA26" s="209"/>
      <c r="DPB26" s="209"/>
      <c r="DPC26" s="209"/>
      <c r="DPD26" s="209"/>
      <c r="DPE26" s="209"/>
      <c r="DPF26" s="209"/>
      <c r="DPG26" s="209"/>
      <c r="DPH26" s="209"/>
      <c r="DPI26" s="209"/>
      <c r="DPJ26" s="209"/>
      <c r="DPK26" s="209"/>
      <c r="DPL26" s="209"/>
      <c r="DPM26" s="209"/>
      <c r="DPN26" s="209"/>
      <c r="DPO26" s="209"/>
      <c r="DPP26" s="209"/>
      <c r="DPQ26" s="209"/>
      <c r="DPR26" s="209"/>
      <c r="DPS26" s="209"/>
      <c r="DPT26" s="209"/>
      <c r="DPU26" s="209"/>
      <c r="DPV26" s="209"/>
      <c r="DPW26" s="209"/>
      <c r="DPX26" s="209"/>
      <c r="DPY26" s="209"/>
      <c r="DPZ26" s="209"/>
      <c r="DQA26" s="209"/>
      <c r="DQB26" s="209"/>
      <c r="DQC26" s="209"/>
      <c r="DQD26" s="209"/>
      <c r="DQE26" s="209"/>
      <c r="DQF26" s="209"/>
      <c r="DQG26" s="209"/>
      <c r="DQH26" s="209"/>
      <c r="DQI26" s="209"/>
      <c r="DQJ26" s="209"/>
      <c r="DQK26" s="209"/>
      <c r="DQL26" s="209"/>
      <c r="DQM26" s="209"/>
      <c r="DQN26" s="209"/>
      <c r="DQO26" s="209"/>
      <c r="DQP26" s="209"/>
      <c r="DQQ26" s="209"/>
      <c r="DQR26" s="209"/>
      <c r="DQS26" s="209"/>
      <c r="DQT26" s="209"/>
      <c r="DQU26" s="209"/>
      <c r="DQV26" s="209"/>
      <c r="DQW26" s="209"/>
      <c r="DQX26" s="209"/>
      <c r="DQY26" s="209"/>
      <c r="DQZ26" s="209"/>
      <c r="DRA26" s="209"/>
      <c r="DRB26" s="209"/>
      <c r="DRC26" s="209"/>
      <c r="DRD26" s="209"/>
      <c r="DRE26" s="209"/>
      <c r="DRF26" s="209"/>
      <c r="DRG26" s="209"/>
      <c r="DRH26" s="209"/>
      <c r="DRI26" s="209"/>
      <c r="DRJ26" s="209"/>
      <c r="DRK26" s="209"/>
      <c r="DRL26" s="209"/>
      <c r="DRM26" s="209"/>
      <c r="DRN26" s="209"/>
      <c r="DRO26" s="209"/>
      <c r="DRP26" s="209"/>
      <c r="DRQ26" s="209"/>
      <c r="DRR26" s="209"/>
      <c r="DRS26" s="209"/>
      <c r="DRT26" s="209"/>
      <c r="DRU26" s="209"/>
      <c r="DRV26" s="209"/>
      <c r="DRW26" s="209"/>
      <c r="DRX26" s="209"/>
      <c r="DRY26" s="209"/>
      <c r="DRZ26" s="209"/>
      <c r="DSA26" s="209"/>
      <c r="DSB26" s="209"/>
      <c r="DSC26" s="209"/>
      <c r="DSD26" s="209"/>
      <c r="DSE26" s="209"/>
      <c r="DSF26" s="209"/>
      <c r="DSG26" s="209"/>
      <c r="DSH26" s="209"/>
      <c r="DSI26" s="209"/>
      <c r="DSJ26" s="209"/>
      <c r="DSK26" s="209"/>
      <c r="DSL26" s="209"/>
      <c r="DSM26" s="209"/>
      <c r="DSN26" s="209"/>
      <c r="DSO26" s="209"/>
      <c r="DSP26" s="209"/>
      <c r="DSQ26" s="209"/>
      <c r="DSR26" s="209"/>
      <c r="DSS26" s="209"/>
      <c r="DST26" s="209"/>
      <c r="DSU26" s="209"/>
      <c r="DSV26" s="209"/>
      <c r="DSW26" s="209"/>
      <c r="DSX26" s="209"/>
      <c r="DSY26" s="209"/>
      <c r="DSZ26" s="209"/>
      <c r="DTA26" s="209"/>
      <c r="DTB26" s="209"/>
      <c r="DTC26" s="209"/>
      <c r="DTD26" s="209"/>
      <c r="DTE26" s="209"/>
      <c r="DTF26" s="209"/>
      <c r="DTG26" s="209"/>
      <c r="DTH26" s="209"/>
      <c r="DTI26" s="209"/>
      <c r="DTJ26" s="209"/>
      <c r="DTK26" s="209"/>
      <c r="DTL26" s="209"/>
      <c r="DTM26" s="209"/>
      <c r="DTN26" s="209"/>
      <c r="DTO26" s="209"/>
      <c r="DTP26" s="209"/>
      <c r="DTQ26" s="209"/>
      <c r="DTR26" s="209"/>
      <c r="DTS26" s="209"/>
      <c r="DTT26" s="209"/>
      <c r="DTU26" s="209"/>
      <c r="DTV26" s="209"/>
      <c r="DTW26" s="209"/>
      <c r="DTX26" s="209"/>
      <c r="DTY26" s="209"/>
      <c r="DTZ26" s="209"/>
      <c r="DUA26" s="209"/>
      <c r="DUB26" s="209"/>
      <c r="DUC26" s="209"/>
      <c r="DUD26" s="209"/>
      <c r="DUE26" s="209"/>
      <c r="DUF26" s="209"/>
      <c r="DUG26" s="209"/>
      <c r="DUH26" s="209"/>
      <c r="DUI26" s="209"/>
      <c r="DUJ26" s="209"/>
      <c r="DUK26" s="209"/>
      <c r="DUL26" s="209"/>
      <c r="DUM26" s="209"/>
      <c r="DUN26" s="209"/>
      <c r="DUO26" s="209"/>
      <c r="DUP26" s="209"/>
      <c r="DUQ26" s="209"/>
      <c r="DUR26" s="209"/>
      <c r="DUS26" s="209"/>
      <c r="DUT26" s="209"/>
      <c r="DUU26" s="209"/>
      <c r="DUV26" s="209"/>
      <c r="DUW26" s="209"/>
      <c r="DUX26" s="209"/>
      <c r="DUY26" s="209"/>
      <c r="DUZ26" s="209"/>
      <c r="DVA26" s="209"/>
      <c r="DVB26" s="209"/>
      <c r="DVC26" s="209"/>
      <c r="DVD26" s="209"/>
      <c r="DVE26" s="209"/>
      <c r="DVF26" s="209"/>
      <c r="DVG26" s="209"/>
      <c r="DVH26" s="209"/>
      <c r="DVI26" s="209"/>
      <c r="DVJ26" s="209"/>
      <c r="DVK26" s="209"/>
      <c r="DVL26" s="209"/>
      <c r="DVM26" s="209"/>
      <c r="DVN26" s="209"/>
      <c r="DVO26" s="209"/>
      <c r="DVP26" s="209"/>
      <c r="DVQ26" s="209"/>
      <c r="DVR26" s="209"/>
      <c r="DVS26" s="209"/>
      <c r="DVT26" s="209"/>
      <c r="DVU26" s="209"/>
      <c r="DVV26" s="209"/>
      <c r="DVW26" s="209"/>
      <c r="DVX26" s="209"/>
      <c r="DVY26" s="209"/>
      <c r="DVZ26" s="209"/>
      <c r="DWA26" s="209"/>
      <c r="DWB26" s="209"/>
      <c r="DWC26" s="209"/>
      <c r="DWD26" s="209"/>
      <c r="DWE26" s="209"/>
      <c r="DWF26" s="209"/>
      <c r="DWG26" s="209"/>
      <c r="DWH26" s="209"/>
      <c r="DWI26" s="209"/>
      <c r="DWJ26" s="209"/>
      <c r="DWK26" s="209"/>
      <c r="DWL26" s="209"/>
      <c r="DWM26" s="209"/>
      <c r="DWN26" s="209"/>
      <c r="DWO26" s="209"/>
      <c r="DWP26" s="209"/>
      <c r="DWQ26" s="209"/>
      <c r="DWR26" s="209"/>
      <c r="DWS26" s="209"/>
      <c r="DWT26" s="209"/>
      <c r="DWU26" s="209"/>
      <c r="DWV26" s="209"/>
      <c r="DWW26" s="209"/>
      <c r="DWX26" s="209"/>
      <c r="DWY26" s="209"/>
      <c r="DWZ26" s="209"/>
      <c r="DXA26" s="209"/>
      <c r="DXB26" s="209"/>
      <c r="DXC26" s="209"/>
      <c r="DXD26" s="209"/>
      <c r="DXE26" s="209"/>
      <c r="DXF26" s="209"/>
      <c r="DXG26" s="209"/>
      <c r="DXH26" s="209"/>
      <c r="DXI26" s="209"/>
      <c r="DXJ26" s="209"/>
      <c r="DXK26" s="209"/>
      <c r="DXL26" s="209"/>
      <c r="DXM26" s="209"/>
      <c r="DXN26" s="209"/>
      <c r="DXO26" s="209"/>
      <c r="DXP26" s="209"/>
      <c r="DXQ26" s="209"/>
      <c r="DXR26" s="209"/>
      <c r="DXS26" s="209"/>
      <c r="DXT26" s="209"/>
      <c r="DXU26" s="209"/>
      <c r="DXV26" s="209"/>
      <c r="DXW26" s="209"/>
      <c r="DXX26" s="209"/>
      <c r="DXY26" s="209"/>
      <c r="DXZ26" s="209"/>
      <c r="DYA26" s="209"/>
      <c r="DYB26" s="209"/>
      <c r="DYC26" s="209"/>
      <c r="DYD26" s="209"/>
      <c r="DYE26" s="209"/>
      <c r="DYF26" s="209"/>
      <c r="DYG26" s="209"/>
      <c r="DYH26" s="209"/>
      <c r="DYI26" s="209"/>
      <c r="DYJ26" s="209"/>
      <c r="DYK26" s="209"/>
      <c r="DYL26" s="209"/>
      <c r="DYM26" s="209"/>
      <c r="DYN26" s="209"/>
      <c r="DYO26" s="209"/>
      <c r="DYP26" s="209"/>
      <c r="DYQ26" s="209"/>
      <c r="DYR26" s="209"/>
      <c r="DYS26" s="209"/>
      <c r="DYT26" s="209"/>
      <c r="DYU26" s="209"/>
      <c r="DYV26" s="209"/>
      <c r="DYW26" s="209"/>
      <c r="DYX26" s="209"/>
      <c r="DYY26" s="209"/>
      <c r="DYZ26" s="209"/>
      <c r="DZA26" s="209"/>
      <c r="DZB26" s="209"/>
      <c r="DZC26" s="209"/>
      <c r="DZD26" s="209"/>
      <c r="DZE26" s="209"/>
      <c r="DZF26" s="209"/>
      <c r="DZG26" s="209"/>
      <c r="DZH26" s="209"/>
      <c r="DZI26" s="209"/>
      <c r="DZJ26" s="209"/>
      <c r="DZK26" s="209"/>
      <c r="DZL26" s="209"/>
      <c r="DZM26" s="209"/>
      <c r="DZN26" s="209"/>
      <c r="DZO26" s="209"/>
      <c r="DZP26" s="209"/>
      <c r="DZQ26" s="209"/>
      <c r="DZR26" s="209"/>
      <c r="DZS26" s="209"/>
      <c r="DZT26" s="209"/>
      <c r="DZU26" s="209"/>
      <c r="DZV26" s="209"/>
      <c r="DZW26" s="209"/>
      <c r="DZX26" s="209"/>
      <c r="DZY26" s="209"/>
      <c r="DZZ26" s="209"/>
      <c r="EAA26" s="209"/>
      <c r="EAB26" s="209"/>
      <c r="EAC26" s="209"/>
      <c r="EAD26" s="209"/>
      <c r="EAE26" s="209"/>
      <c r="EAF26" s="209"/>
      <c r="EAG26" s="209"/>
      <c r="EAH26" s="209"/>
      <c r="EAI26" s="209"/>
      <c r="EAJ26" s="209"/>
      <c r="EAK26" s="209"/>
      <c r="EAL26" s="209"/>
      <c r="EAM26" s="209"/>
      <c r="EAN26" s="209"/>
      <c r="EAO26" s="209"/>
      <c r="EAP26" s="209"/>
      <c r="EAQ26" s="209"/>
      <c r="EAR26" s="209"/>
      <c r="EAS26" s="209"/>
      <c r="EAT26" s="209"/>
      <c r="EAU26" s="209"/>
      <c r="EAV26" s="209"/>
      <c r="EAW26" s="209"/>
      <c r="EAX26" s="209"/>
      <c r="EAY26" s="209"/>
      <c r="EAZ26" s="209"/>
      <c r="EBA26" s="209"/>
      <c r="EBB26" s="209"/>
      <c r="EBC26" s="209"/>
      <c r="EBD26" s="209"/>
      <c r="EBE26" s="209"/>
      <c r="EBF26" s="209"/>
      <c r="EBG26" s="209"/>
      <c r="EBH26" s="209"/>
      <c r="EBI26" s="209"/>
      <c r="EBJ26" s="209"/>
      <c r="EBK26" s="209"/>
      <c r="EBL26" s="209"/>
      <c r="EBM26" s="209"/>
      <c r="EBN26" s="209"/>
      <c r="EBO26" s="209"/>
      <c r="EBP26" s="209"/>
      <c r="EBQ26" s="209"/>
      <c r="EBR26" s="209"/>
      <c r="EBS26" s="209"/>
      <c r="EBT26" s="209"/>
      <c r="EBU26" s="209"/>
      <c r="EBV26" s="209"/>
      <c r="EBW26" s="209"/>
      <c r="EBX26" s="209"/>
      <c r="EBY26" s="209"/>
      <c r="EBZ26" s="209"/>
      <c r="ECA26" s="209"/>
      <c r="ECB26" s="209"/>
      <c r="ECC26" s="209"/>
      <c r="ECD26" s="209"/>
      <c r="ECE26" s="209"/>
      <c r="ECF26" s="209"/>
      <c r="ECG26" s="209"/>
      <c r="ECH26" s="209"/>
      <c r="ECI26" s="209"/>
      <c r="ECJ26" s="209"/>
      <c r="ECK26" s="209"/>
      <c r="ECL26" s="209"/>
      <c r="ECM26" s="209"/>
      <c r="ECN26" s="209"/>
      <c r="ECO26" s="209"/>
      <c r="ECP26" s="209"/>
      <c r="ECQ26" s="209"/>
      <c r="ECR26" s="209"/>
      <c r="ECS26" s="209"/>
      <c r="ECT26" s="209"/>
      <c r="ECU26" s="209"/>
      <c r="ECV26" s="209"/>
      <c r="ECW26" s="209"/>
      <c r="ECX26" s="209"/>
      <c r="ECY26" s="209"/>
      <c r="ECZ26" s="209"/>
      <c r="EDA26" s="209"/>
      <c r="EDB26" s="209"/>
      <c r="EDC26" s="209"/>
      <c r="EDD26" s="209"/>
      <c r="EDE26" s="209"/>
      <c r="EDF26" s="209"/>
      <c r="EDG26" s="209"/>
      <c r="EDH26" s="209"/>
      <c r="EDI26" s="209"/>
      <c r="EDJ26" s="209"/>
      <c r="EDK26" s="209"/>
      <c r="EDL26" s="209"/>
      <c r="EDM26" s="209"/>
      <c r="EDN26" s="209"/>
      <c r="EDO26" s="209"/>
      <c r="EDP26" s="209"/>
      <c r="EDQ26" s="209"/>
      <c r="EDR26" s="209"/>
      <c r="EDS26" s="209"/>
      <c r="EDT26" s="209"/>
      <c r="EDU26" s="209"/>
      <c r="EDV26" s="209"/>
      <c r="EDW26" s="209"/>
      <c r="EDX26" s="209"/>
      <c r="EDY26" s="209"/>
      <c r="EDZ26" s="209"/>
      <c r="EEA26" s="209"/>
      <c r="EEB26" s="209"/>
      <c r="EEC26" s="209"/>
      <c r="EED26" s="209"/>
      <c r="EEE26" s="209"/>
      <c r="EEF26" s="209"/>
      <c r="EEG26" s="209"/>
      <c r="EEH26" s="209"/>
      <c r="EEI26" s="209"/>
      <c r="EEJ26" s="209"/>
      <c r="EEK26" s="209"/>
      <c r="EEL26" s="209"/>
      <c r="EEM26" s="209"/>
      <c r="EEN26" s="209"/>
      <c r="EEO26" s="209"/>
      <c r="EEP26" s="209"/>
      <c r="EEQ26" s="209"/>
      <c r="EER26" s="209"/>
      <c r="EES26" s="209"/>
      <c r="EET26" s="209"/>
      <c r="EEU26" s="209"/>
      <c r="EEV26" s="209"/>
      <c r="EEW26" s="209"/>
      <c r="EEX26" s="209"/>
      <c r="EEY26" s="209"/>
      <c r="EEZ26" s="209"/>
      <c r="EFA26" s="209"/>
      <c r="EFB26" s="209"/>
      <c r="EFC26" s="209"/>
      <c r="EFD26" s="209"/>
      <c r="EFE26" s="209"/>
      <c r="EFF26" s="209"/>
      <c r="EFG26" s="209"/>
      <c r="EFH26" s="209"/>
      <c r="EFI26" s="209"/>
      <c r="EFJ26" s="209"/>
      <c r="EFK26" s="209"/>
      <c r="EFL26" s="209"/>
      <c r="EFM26" s="209"/>
      <c r="EFN26" s="209"/>
      <c r="EFO26" s="209"/>
      <c r="EFP26" s="209"/>
      <c r="EFQ26" s="209"/>
      <c r="EFR26" s="209"/>
      <c r="EFS26" s="209"/>
      <c r="EFT26" s="209"/>
      <c r="EFU26" s="209"/>
      <c r="EFV26" s="209"/>
      <c r="EFW26" s="209"/>
      <c r="EFX26" s="209"/>
      <c r="EFY26" s="209"/>
      <c r="EFZ26" s="209"/>
      <c r="EGA26" s="209"/>
      <c r="EGB26" s="209"/>
      <c r="EGC26" s="209"/>
      <c r="EGD26" s="209"/>
      <c r="EGE26" s="209"/>
      <c r="EGF26" s="209"/>
      <c r="EGG26" s="209"/>
      <c r="EGH26" s="209"/>
      <c r="EGI26" s="209"/>
      <c r="EGJ26" s="209"/>
      <c r="EGK26" s="209"/>
      <c r="EGL26" s="209"/>
      <c r="EGM26" s="209"/>
      <c r="EGN26" s="209"/>
      <c r="EGO26" s="209"/>
      <c r="EGP26" s="209"/>
      <c r="EGQ26" s="209"/>
      <c r="EGR26" s="209"/>
      <c r="EGS26" s="209"/>
      <c r="EGT26" s="209"/>
      <c r="EGU26" s="209"/>
      <c r="EGV26" s="209"/>
      <c r="EGW26" s="209"/>
      <c r="EGX26" s="209"/>
      <c r="EGY26" s="209"/>
      <c r="EGZ26" s="209"/>
      <c r="EHA26" s="209"/>
      <c r="EHB26" s="209"/>
      <c r="EHC26" s="209"/>
      <c r="EHD26" s="209"/>
      <c r="EHE26" s="209"/>
      <c r="EHF26" s="209"/>
      <c r="EHG26" s="209"/>
      <c r="EHH26" s="209"/>
      <c r="EHI26" s="209"/>
      <c r="EHJ26" s="209"/>
      <c r="EHK26" s="209"/>
      <c r="EHL26" s="209"/>
      <c r="EHM26" s="209"/>
      <c r="EHN26" s="209"/>
      <c r="EHO26" s="209"/>
      <c r="EHP26" s="209"/>
      <c r="EHQ26" s="209"/>
      <c r="EHR26" s="209"/>
      <c r="EHS26" s="209"/>
      <c r="EHT26" s="209"/>
      <c r="EHU26" s="209"/>
      <c r="EHV26" s="209"/>
      <c r="EHW26" s="209"/>
      <c r="EHX26" s="209"/>
      <c r="EHY26" s="209"/>
      <c r="EHZ26" s="209"/>
      <c r="EIA26" s="209"/>
      <c r="EIB26" s="209"/>
      <c r="EIC26" s="209"/>
      <c r="EID26" s="209"/>
      <c r="EIE26" s="209"/>
      <c r="EIF26" s="209"/>
      <c r="EIG26" s="209"/>
      <c r="EIH26" s="209"/>
      <c r="EII26" s="209"/>
      <c r="EIJ26" s="209"/>
      <c r="EIK26" s="209"/>
      <c r="EIL26" s="209"/>
      <c r="EIM26" s="209"/>
      <c r="EIN26" s="209"/>
      <c r="EIO26" s="209"/>
      <c r="EIP26" s="209"/>
      <c r="EIQ26" s="209"/>
      <c r="EIR26" s="209"/>
      <c r="EIS26" s="209"/>
      <c r="EIT26" s="209"/>
      <c r="EIU26" s="209"/>
      <c r="EIV26" s="209"/>
      <c r="EIW26" s="209"/>
      <c r="EIX26" s="209"/>
      <c r="EIY26" s="209"/>
      <c r="EIZ26" s="209"/>
      <c r="EJA26" s="209"/>
      <c r="EJB26" s="209"/>
      <c r="EJC26" s="209"/>
      <c r="EJD26" s="209"/>
      <c r="EJE26" s="209"/>
      <c r="EJF26" s="209"/>
      <c r="EJG26" s="209"/>
      <c r="EJH26" s="209"/>
      <c r="EJI26" s="209"/>
      <c r="EJJ26" s="209"/>
      <c r="EJK26" s="209"/>
      <c r="EJL26" s="209"/>
      <c r="EJM26" s="209"/>
      <c r="EJN26" s="209"/>
      <c r="EJO26" s="209"/>
      <c r="EJP26" s="209"/>
      <c r="EJQ26" s="209"/>
      <c r="EJR26" s="209"/>
      <c r="EJS26" s="209"/>
      <c r="EJT26" s="209"/>
      <c r="EJU26" s="209"/>
      <c r="EJV26" s="209"/>
      <c r="EJW26" s="209"/>
      <c r="EJX26" s="209"/>
      <c r="EJY26" s="209"/>
      <c r="EJZ26" s="209"/>
      <c r="EKA26" s="209"/>
      <c r="EKB26" s="209"/>
      <c r="EKC26" s="209"/>
      <c r="EKD26" s="209"/>
      <c r="EKE26" s="209"/>
      <c r="EKF26" s="209"/>
      <c r="EKG26" s="209"/>
      <c r="EKH26" s="209"/>
      <c r="EKI26" s="209"/>
      <c r="EKJ26" s="209"/>
      <c r="EKK26" s="209"/>
      <c r="EKL26" s="209"/>
      <c r="EKM26" s="209"/>
      <c r="EKN26" s="209"/>
      <c r="EKO26" s="209"/>
      <c r="EKP26" s="209"/>
      <c r="EKQ26" s="209"/>
      <c r="EKR26" s="209"/>
      <c r="EKS26" s="209"/>
      <c r="EKT26" s="209"/>
      <c r="EKU26" s="209"/>
      <c r="EKV26" s="209"/>
      <c r="EKW26" s="209"/>
      <c r="EKX26" s="209"/>
      <c r="EKY26" s="209"/>
      <c r="EKZ26" s="209"/>
      <c r="ELA26" s="209"/>
      <c r="ELB26" s="209"/>
      <c r="ELC26" s="209"/>
      <c r="ELD26" s="209"/>
      <c r="ELE26" s="209"/>
      <c r="ELF26" s="209"/>
      <c r="ELG26" s="209"/>
      <c r="ELH26" s="209"/>
      <c r="ELI26" s="209"/>
      <c r="ELJ26" s="209"/>
      <c r="ELK26" s="209"/>
      <c r="ELL26" s="209"/>
      <c r="ELM26" s="209"/>
      <c r="ELN26" s="209"/>
      <c r="ELO26" s="209"/>
      <c r="ELP26" s="209"/>
      <c r="ELQ26" s="209"/>
      <c r="ELR26" s="209"/>
      <c r="ELS26" s="209"/>
      <c r="ELT26" s="209"/>
      <c r="ELU26" s="209"/>
      <c r="ELV26" s="209"/>
      <c r="ELW26" s="209"/>
      <c r="ELX26" s="209"/>
      <c r="ELY26" s="209"/>
      <c r="ELZ26" s="209"/>
      <c r="EMA26" s="209"/>
      <c r="EMB26" s="209"/>
      <c r="EMC26" s="209"/>
      <c r="EMD26" s="209"/>
      <c r="EME26" s="209"/>
      <c r="EMF26" s="209"/>
      <c r="EMG26" s="209"/>
      <c r="EMH26" s="209"/>
      <c r="EMI26" s="209"/>
      <c r="EMJ26" s="209"/>
      <c r="EMK26" s="209"/>
      <c r="EML26" s="209"/>
      <c r="EMM26" s="209"/>
      <c r="EMN26" s="209"/>
      <c r="EMO26" s="209"/>
      <c r="EMP26" s="209"/>
      <c r="EMQ26" s="209"/>
      <c r="EMR26" s="209"/>
      <c r="EMS26" s="209"/>
      <c r="EMT26" s="209"/>
      <c r="EMU26" s="209"/>
      <c r="EMV26" s="209"/>
      <c r="EMW26" s="209"/>
      <c r="EMX26" s="209"/>
      <c r="EMY26" s="209"/>
      <c r="EMZ26" s="209"/>
      <c r="ENA26" s="209"/>
      <c r="ENB26" s="209"/>
      <c r="ENC26" s="209"/>
      <c r="END26" s="209"/>
      <c r="ENE26" s="209"/>
      <c r="ENF26" s="209"/>
      <c r="ENG26" s="209"/>
      <c r="ENH26" s="209"/>
      <c r="ENI26" s="209"/>
      <c r="ENJ26" s="209"/>
      <c r="ENK26" s="209"/>
      <c r="ENL26" s="209"/>
      <c r="ENM26" s="209"/>
      <c r="ENN26" s="209"/>
      <c r="ENO26" s="209"/>
      <c r="ENP26" s="209"/>
      <c r="ENQ26" s="209"/>
      <c r="ENR26" s="209"/>
      <c r="ENS26" s="209"/>
      <c r="ENT26" s="209"/>
      <c r="ENU26" s="209"/>
      <c r="ENV26" s="209"/>
      <c r="ENW26" s="209"/>
      <c r="ENX26" s="209"/>
      <c r="ENY26" s="209"/>
      <c r="ENZ26" s="209"/>
      <c r="EOA26" s="209"/>
      <c r="EOB26" s="209"/>
      <c r="EOC26" s="209"/>
      <c r="EOD26" s="209"/>
      <c r="EOE26" s="209"/>
      <c r="EOF26" s="209"/>
      <c r="EOG26" s="209"/>
      <c r="EOH26" s="209"/>
      <c r="EOI26" s="209"/>
      <c r="EOJ26" s="209"/>
      <c r="EOK26" s="209"/>
      <c r="EOL26" s="209"/>
      <c r="EOM26" s="209"/>
      <c r="EON26" s="209"/>
      <c r="EOO26" s="209"/>
      <c r="EOP26" s="209"/>
      <c r="EOQ26" s="209"/>
      <c r="EOR26" s="209"/>
      <c r="EOS26" s="209"/>
      <c r="EOT26" s="209"/>
      <c r="EOU26" s="209"/>
      <c r="EOV26" s="209"/>
      <c r="EOW26" s="209"/>
      <c r="EOX26" s="209"/>
      <c r="EOY26" s="209"/>
      <c r="EOZ26" s="209"/>
      <c r="EPA26" s="209"/>
      <c r="EPB26" s="209"/>
      <c r="EPC26" s="209"/>
      <c r="EPD26" s="209"/>
      <c r="EPE26" s="209"/>
      <c r="EPF26" s="209"/>
      <c r="EPG26" s="209"/>
      <c r="EPH26" s="209"/>
      <c r="EPI26" s="209"/>
      <c r="EPJ26" s="209"/>
      <c r="EPK26" s="209"/>
      <c r="EPL26" s="209"/>
      <c r="EPM26" s="209"/>
      <c r="EPN26" s="209"/>
      <c r="EPO26" s="209"/>
      <c r="EPP26" s="209"/>
      <c r="EPQ26" s="209"/>
      <c r="EPR26" s="209"/>
      <c r="EPS26" s="209"/>
      <c r="EPT26" s="209"/>
      <c r="EPU26" s="209"/>
      <c r="EPV26" s="209"/>
      <c r="EPW26" s="209"/>
      <c r="EPX26" s="209"/>
      <c r="EPY26" s="209"/>
      <c r="EPZ26" s="209"/>
      <c r="EQA26" s="209"/>
      <c r="EQB26" s="209"/>
      <c r="EQC26" s="209"/>
      <c r="EQD26" s="209"/>
      <c r="EQE26" s="209"/>
      <c r="EQF26" s="209"/>
      <c r="EQG26" s="209"/>
      <c r="EQH26" s="209"/>
      <c r="EQI26" s="209"/>
      <c r="EQJ26" s="209"/>
      <c r="EQK26" s="209"/>
      <c r="EQL26" s="209"/>
      <c r="EQM26" s="209"/>
      <c r="EQN26" s="209"/>
      <c r="EQO26" s="209"/>
      <c r="EQP26" s="209"/>
      <c r="EQQ26" s="209"/>
      <c r="EQR26" s="209"/>
      <c r="EQS26" s="209"/>
      <c r="EQT26" s="209"/>
      <c r="EQU26" s="209"/>
      <c r="EQV26" s="209"/>
      <c r="EQW26" s="209"/>
      <c r="EQX26" s="209"/>
      <c r="EQY26" s="209"/>
      <c r="EQZ26" s="209"/>
      <c r="ERA26" s="209"/>
      <c r="ERB26" s="209"/>
      <c r="ERC26" s="209"/>
      <c r="ERD26" s="209"/>
      <c r="ERE26" s="209"/>
      <c r="ERF26" s="209"/>
      <c r="ERG26" s="209"/>
      <c r="ERH26" s="209"/>
      <c r="ERI26" s="209"/>
      <c r="ERJ26" s="209"/>
      <c r="ERK26" s="209"/>
      <c r="ERL26" s="209"/>
      <c r="ERM26" s="209"/>
      <c r="ERN26" s="209"/>
      <c r="ERO26" s="209"/>
      <c r="ERP26" s="209"/>
      <c r="ERQ26" s="209"/>
      <c r="ERR26" s="209"/>
      <c r="ERS26" s="209"/>
      <c r="ERT26" s="209"/>
      <c r="ERU26" s="209"/>
      <c r="ERV26" s="209"/>
      <c r="ERW26" s="209"/>
      <c r="ERX26" s="209"/>
      <c r="ERY26" s="209"/>
      <c r="ERZ26" s="209"/>
      <c r="ESA26" s="209"/>
      <c r="ESB26" s="209"/>
      <c r="ESC26" s="209"/>
      <c r="ESD26" s="209"/>
      <c r="ESE26" s="209"/>
      <c r="ESF26" s="209"/>
      <c r="ESG26" s="209"/>
      <c r="ESH26" s="209"/>
      <c r="ESI26" s="209"/>
      <c r="ESJ26" s="209"/>
      <c r="ESK26" s="209"/>
      <c r="ESL26" s="209"/>
      <c r="ESM26" s="209"/>
      <c r="ESN26" s="209"/>
      <c r="ESO26" s="209"/>
      <c r="ESP26" s="209"/>
      <c r="ESQ26" s="209"/>
      <c r="ESR26" s="209"/>
      <c r="ESS26" s="209"/>
      <c r="EST26" s="209"/>
      <c r="ESU26" s="209"/>
      <c r="ESV26" s="209"/>
      <c r="ESW26" s="209"/>
      <c r="ESX26" s="209"/>
      <c r="ESY26" s="209"/>
      <c r="ESZ26" s="209"/>
      <c r="ETA26" s="209"/>
      <c r="ETB26" s="209"/>
      <c r="ETC26" s="209"/>
      <c r="ETD26" s="209"/>
      <c r="ETE26" s="209"/>
      <c r="ETF26" s="209"/>
      <c r="ETG26" s="209"/>
      <c r="ETH26" s="209"/>
      <c r="ETI26" s="209"/>
      <c r="ETJ26" s="209"/>
      <c r="ETK26" s="209"/>
      <c r="ETL26" s="209"/>
      <c r="ETM26" s="209"/>
      <c r="ETN26" s="209"/>
      <c r="ETO26" s="209"/>
      <c r="ETP26" s="209"/>
      <c r="ETQ26" s="209"/>
      <c r="ETR26" s="209"/>
      <c r="ETS26" s="209"/>
      <c r="ETT26" s="209"/>
      <c r="ETU26" s="209"/>
      <c r="ETV26" s="209"/>
      <c r="ETW26" s="209"/>
      <c r="ETX26" s="209"/>
      <c r="ETY26" s="209"/>
      <c r="ETZ26" s="209"/>
      <c r="EUA26" s="209"/>
      <c r="EUB26" s="209"/>
      <c r="EUC26" s="209"/>
      <c r="EUD26" s="209"/>
      <c r="EUE26" s="209"/>
      <c r="EUF26" s="209"/>
      <c r="EUG26" s="209"/>
      <c r="EUH26" s="209"/>
      <c r="EUI26" s="209"/>
      <c r="EUJ26" s="209"/>
      <c r="EUK26" s="209"/>
      <c r="EUL26" s="209"/>
      <c r="EUM26" s="209"/>
      <c r="EUN26" s="209"/>
      <c r="EUO26" s="209"/>
      <c r="EUP26" s="209"/>
      <c r="EUQ26" s="209"/>
      <c r="EUR26" s="209"/>
      <c r="EUS26" s="209"/>
      <c r="EUT26" s="209"/>
      <c r="EUU26" s="209"/>
      <c r="EUV26" s="209"/>
      <c r="EUW26" s="209"/>
      <c r="EUX26" s="209"/>
      <c r="EUY26" s="209"/>
      <c r="EUZ26" s="209"/>
      <c r="EVA26" s="209"/>
      <c r="EVB26" s="209"/>
      <c r="EVC26" s="209"/>
      <c r="EVD26" s="209"/>
      <c r="EVE26" s="209"/>
      <c r="EVF26" s="209"/>
      <c r="EVG26" s="209"/>
      <c r="EVH26" s="209"/>
      <c r="EVI26" s="209"/>
      <c r="EVJ26" s="209"/>
      <c r="EVK26" s="209"/>
      <c r="EVL26" s="209"/>
      <c r="EVM26" s="209"/>
      <c r="EVN26" s="209"/>
      <c r="EVO26" s="209"/>
      <c r="EVP26" s="209"/>
      <c r="EVQ26" s="209"/>
      <c r="EVR26" s="209"/>
      <c r="EVS26" s="209"/>
      <c r="EVT26" s="209"/>
      <c r="EVU26" s="209"/>
      <c r="EVV26" s="209"/>
      <c r="EVW26" s="209"/>
      <c r="EVX26" s="209"/>
      <c r="EVY26" s="209"/>
      <c r="EVZ26" s="209"/>
      <c r="EWA26" s="209"/>
      <c r="EWB26" s="209"/>
      <c r="EWC26" s="209"/>
      <c r="EWD26" s="209"/>
      <c r="EWE26" s="209"/>
      <c r="EWF26" s="209"/>
      <c r="EWG26" s="209"/>
      <c r="EWH26" s="209"/>
      <c r="EWI26" s="209"/>
      <c r="EWJ26" s="209"/>
      <c r="EWK26" s="209"/>
      <c r="EWL26" s="209"/>
      <c r="EWM26" s="209"/>
      <c r="EWN26" s="209"/>
      <c r="EWO26" s="209"/>
      <c r="EWP26" s="209"/>
      <c r="EWQ26" s="209"/>
      <c r="EWR26" s="209"/>
      <c r="EWS26" s="209"/>
      <c r="EWT26" s="209"/>
      <c r="EWU26" s="209"/>
      <c r="EWV26" s="209"/>
      <c r="EWW26" s="209"/>
      <c r="EWX26" s="209"/>
      <c r="EWY26" s="209"/>
      <c r="EWZ26" s="209"/>
      <c r="EXA26" s="209"/>
      <c r="EXB26" s="209"/>
      <c r="EXC26" s="209"/>
      <c r="EXD26" s="209"/>
      <c r="EXE26" s="209"/>
      <c r="EXF26" s="209"/>
      <c r="EXG26" s="209"/>
      <c r="EXH26" s="209"/>
      <c r="EXI26" s="209"/>
      <c r="EXJ26" s="209"/>
      <c r="EXK26" s="209"/>
      <c r="EXL26" s="209"/>
      <c r="EXM26" s="209"/>
      <c r="EXN26" s="209"/>
      <c r="EXO26" s="209"/>
      <c r="EXP26" s="209"/>
      <c r="EXQ26" s="209"/>
      <c r="EXR26" s="209"/>
      <c r="EXS26" s="209"/>
      <c r="EXT26" s="209"/>
      <c r="EXU26" s="209"/>
      <c r="EXV26" s="209"/>
      <c r="EXW26" s="209"/>
      <c r="EXX26" s="209"/>
      <c r="EXY26" s="209"/>
      <c r="EXZ26" s="209"/>
      <c r="EYA26" s="209"/>
      <c r="EYB26" s="209"/>
      <c r="EYC26" s="209"/>
      <c r="EYD26" s="209"/>
      <c r="EYE26" s="209"/>
      <c r="EYF26" s="209"/>
      <c r="EYG26" s="209"/>
      <c r="EYH26" s="209"/>
      <c r="EYI26" s="209"/>
      <c r="EYJ26" s="209"/>
      <c r="EYK26" s="209"/>
      <c r="EYL26" s="209"/>
      <c r="EYM26" s="209"/>
      <c r="EYN26" s="209"/>
      <c r="EYO26" s="209"/>
      <c r="EYP26" s="209"/>
      <c r="EYQ26" s="209"/>
      <c r="EYR26" s="209"/>
      <c r="EYS26" s="209"/>
      <c r="EYT26" s="209"/>
      <c r="EYU26" s="209"/>
      <c r="EYV26" s="209"/>
      <c r="EYW26" s="209"/>
      <c r="EYX26" s="209"/>
      <c r="EYY26" s="209"/>
      <c r="EYZ26" s="209"/>
      <c r="EZA26" s="209"/>
      <c r="EZB26" s="209"/>
      <c r="EZC26" s="209"/>
      <c r="EZD26" s="209"/>
      <c r="EZE26" s="209"/>
      <c r="EZF26" s="209"/>
      <c r="EZG26" s="209"/>
      <c r="EZH26" s="209"/>
      <c r="EZI26" s="209"/>
      <c r="EZJ26" s="209"/>
      <c r="EZK26" s="209"/>
      <c r="EZL26" s="209"/>
      <c r="EZM26" s="209"/>
      <c r="EZN26" s="209"/>
      <c r="EZO26" s="209"/>
      <c r="EZP26" s="209"/>
      <c r="EZQ26" s="209"/>
      <c r="EZR26" s="209"/>
      <c r="EZS26" s="209"/>
      <c r="EZT26" s="209"/>
      <c r="EZU26" s="209"/>
      <c r="EZV26" s="209"/>
      <c r="EZW26" s="209"/>
      <c r="EZX26" s="209"/>
      <c r="EZY26" s="209"/>
      <c r="EZZ26" s="209"/>
      <c r="FAA26" s="209"/>
      <c r="FAB26" s="209"/>
      <c r="FAC26" s="209"/>
      <c r="FAD26" s="209"/>
      <c r="FAE26" s="209"/>
      <c r="FAF26" s="209"/>
      <c r="FAG26" s="209"/>
      <c r="FAH26" s="209"/>
      <c r="FAI26" s="209"/>
      <c r="FAJ26" s="209"/>
      <c r="FAK26" s="209"/>
      <c r="FAL26" s="209"/>
      <c r="FAM26" s="209"/>
      <c r="FAN26" s="209"/>
      <c r="FAO26" s="209"/>
      <c r="FAP26" s="209"/>
      <c r="FAQ26" s="209"/>
      <c r="FAR26" s="209"/>
      <c r="FAS26" s="209"/>
      <c r="FAT26" s="209"/>
      <c r="FAU26" s="209"/>
      <c r="FAV26" s="209"/>
      <c r="FAW26" s="209"/>
      <c r="FAX26" s="209"/>
      <c r="FAY26" s="209"/>
      <c r="FAZ26" s="209"/>
      <c r="FBA26" s="209"/>
      <c r="FBB26" s="209"/>
      <c r="FBC26" s="209"/>
      <c r="FBD26" s="209"/>
      <c r="FBE26" s="209"/>
      <c r="FBF26" s="209"/>
      <c r="FBG26" s="209"/>
      <c r="FBH26" s="209"/>
      <c r="FBI26" s="209"/>
      <c r="FBJ26" s="209"/>
      <c r="FBK26" s="209"/>
      <c r="FBL26" s="209"/>
      <c r="FBM26" s="209"/>
      <c r="FBN26" s="209"/>
      <c r="FBO26" s="209"/>
      <c r="FBP26" s="209"/>
      <c r="FBQ26" s="209"/>
      <c r="FBR26" s="209"/>
      <c r="FBS26" s="209"/>
      <c r="FBT26" s="209"/>
      <c r="FBU26" s="209"/>
      <c r="FBV26" s="209"/>
      <c r="FBW26" s="209"/>
      <c r="FBX26" s="209"/>
      <c r="FBY26" s="209"/>
      <c r="FBZ26" s="209"/>
      <c r="FCA26" s="209"/>
      <c r="FCB26" s="209"/>
      <c r="FCC26" s="209"/>
      <c r="FCD26" s="209"/>
      <c r="FCE26" s="209"/>
      <c r="FCF26" s="209"/>
      <c r="FCG26" s="209"/>
      <c r="FCH26" s="209"/>
      <c r="FCI26" s="209"/>
      <c r="FCJ26" s="209"/>
      <c r="FCK26" s="209"/>
      <c r="FCL26" s="209"/>
      <c r="FCM26" s="209"/>
      <c r="FCN26" s="209"/>
      <c r="FCO26" s="209"/>
      <c r="FCP26" s="209"/>
      <c r="FCQ26" s="209"/>
      <c r="FCR26" s="209"/>
      <c r="FCS26" s="209"/>
      <c r="FCT26" s="209"/>
      <c r="FCU26" s="209"/>
      <c r="FCV26" s="209"/>
      <c r="FCW26" s="209"/>
      <c r="FCX26" s="209"/>
      <c r="FCY26" s="209"/>
      <c r="FCZ26" s="209"/>
      <c r="FDA26" s="209"/>
      <c r="FDB26" s="209"/>
      <c r="FDC26" s="209"/>
      <c r="FDD26" s="209"/>
      <c r="FDE26" s="209"/>
      <c r="FDF26" s="209"/>
      <c r="FDG26" s="209"/>
      <c r="FDH26" s="209"/>
      <c r="FDI26" s="209"/>
      <c r="FDJ26" s="209"/>
      <c r="FDK26" s="209"/>
      <c r="FDL26" s="209"/>
      <c r="FDM26" s="209"/>
      <c r="FDN26" s="209"/>
      <c r="FDO26" s="209"/>
      <c r="FDP26" s="209"/>
      <c r="FDQ26" s="209"/>
      <c r="FDR26" s="209"/>
      <c r="FDS26" s="209"/>
      <c r="FDT26" s="209"/>
      <c r="FDU26" s="209"/>
      <c r="FDV26" s="209"/>
      <c r="FDW26" s="209"/>
      <c r="FDX26" s="209"/>
      <c r="FDY26" s="209"/>
      <c r="FDZ26" s="209"/>
      <c r="FEA26" s="209"/>
      <c r="FEB26" s="209"/>
      <c r="FEC26" s="209"/>
      <c r="FED26" s="209"/>
      <c r="FEE26" s="209"/>
      <c r="FEF26" s="209"/>
      <c r="FEG26" s="209"/>
      <c r="FEH26" s="209"/>
      <c r="FEI26" s="209"/>
      <c r="FEJ26" s="209"/>
      <c r="FEK26" s="209"/>
      <c r="FEL26" s="209"/>
      <c r="FEM26" s="209"/>
      <c r="FEN26" s="209"/>
      <c r="FEO26" s="209"/>
      <c r="FEP26" s="209"/>
      <c r="FEQ26" s="209"/>
      <c r="FER26" s="209"/>
      <c r="FES26" s="209"/>
      <c r="FET26" s="209"/>
      <c r="FEU26" s="209"/>
      <c r="FEV26" s="209"/>
      <c r="FEW26" s="209"/>
      <c r="FEX26" s="209"/>
      <c r="FEY26" s="209"/>
      <c r="FEZ26" s="209"/>
      <c r="FFA26" s="209"/>
      <c r="FFB26" s="209"/>
      <c r="FFC26" s="209"/>
      <c r="FFD26" s="209"/>
      <c r="FFE26" s="209"/>
      <c r="FFF26" s="209"/>
      <c r="FFG26" s="209"/>
      <c r="FFH26" s="209"/>
      <c r="FFI26" s="209"/>
      <c r="FFJ26" s="209"/>
      <c r="FFK26" s="209"/>
      <c r="FFL26" s="209"/>
      <c r="FFM26" s="209"/>
      <c r="FFN26" s="209"/>
      <c r="FFO26" s="209"/>
      <c r="FFP26" s="209"/>
      <c r="FFQ26" s="209"/>
      <c r="FFR26" s="209"/>
      <c r="FFS26" s="209"/>
      <c r="FFT26" s="209"/>
      <c r="FFU26" s="209"/>
      <c r="FFV26" s="209"/>
      <c r="FFW26" s="209"/>
      <c r="FFX26" s="209"/>
      <c r="FFY26" s="209"/>
      <c r="FFZ26" s="209"/>
      <c r="FGA26" s="209"/>
      <c r="FGB26" s="209"/>
      <c r="FGC26" s="209"/>
      <c r="FGD26" s="209"/>
      <c r="FGE26" s="209"/>
      <c r="FGF26" s="209"/>
      <c r="FGG26" s="209"/>
      <c r="FGH26" s="209"/>
      <c r="FGI26" s="209"/>
      <c r="FGJ26" s="209"/>
      <c r="FGK26" s="209"/>
      <c r="FGL26" s="209"/>
      <c r="FGM26" s="209"/>
      <c r="FGN26" s="209"/>
      <c r="FGO26" s="209"/>
      <c r="FGP26" s="209"/>
      <c r="FGQ26" s="209"/>
      <c r="FGR26" s="209"/>
      <c r="FGS26" s="209"/>
      <c r="FGT26" s="209"/>
      <c r="FGU26" s="209"/>
      <c r="FGV26" s="209"/>
      <c r="FGW26" s="209"/>
      <c r="FGX26" s="209"/>
      <c r="FGY26" s="209"/>
      <c r="FGZ26" s="209"/>
      <c r="FHA26" s="209"/>
      <c r="FHB26" s="209"/>
      <c r="FHC26" s="209"/>
      <c r="FHD26" s="209"/>
      <c r="FHE26" s="209"/>
      <c r="FHF26" s="209"/>
      <c r="FHG26" s="209"/>
      <c r="FHH26" s="209"/>
      <c r="FHI26" s="209"/>
      <c r="FHJ26" s="209"/>
      <c r="FHK26" s="209"/>
      <c r="FHL26" s="209"/>
      <c r="FHM26" s="209"/>
      <c r="FHN26" s="209"/>
      <c r="FHO26" s="209"/>
      <c r="FHP26" s="209"/>
      <c r="FHQ26" s="209"/>
      <c r="FHR26" s="209"/>
      <c r="FHS26" s="209"/>
      <c r="FHT26" s="209"/>
      <c r="FHU26" s="209"/>
      <c r="FHV26" s="209"/>
      <c r="FHW26" s="209"/>
      <c r="FHX26" s="209"/>
      <c r="FHY26" s="209"/>
      <c r="FHZ26" s="209"/>
      <c r="FIA26" s="209"/>
      <c r="FIB26" s="209"/>
      <c r="FIC26" s="209"/>
      <c r="FID26" s="209"/>
      <c r="FIE26" s="209"/>
      <c r="FIF26" s="209"/>
      <c r="FIG26" s="209"/>
      <c r="FIH26" s="209"/>
      <c r="FII26" s="209"/>
      <c r="FIJ26" s="209"/>
      <c r="FIK26" s="209"/>
      <c r="FIL26" s="209"/>
      <c r="FIM26" s="209"/>
      <c r="FIN26" s="209"/>
      <c r="FIO26" s="209"/>
      <c r="FIP26" s="209"/>
      <c r="FIQ26" s="209"/>
      <c r="FIR26" s="209"/>
      <c r="FIS26" s="209"/>
      <c r="FIT26" s="209"/>
      <c r="FIU26" s="209"/>
      <c r="FIV26" s="209"/>
      <c r="FIW26" s="209"/>
      <c r="FIX26" s="209"/>
      <c r="FIY26" s="209"/>
      <c r="FIZ26" s="209"/>
      <c r="FJA26" s="209"/>
      <c r="FJB26" s="209"/>
      <c r="FJC26" s="209"/>
      <c r="FJD26" s="209"/>
      <c r="FJE26" s="209"/>
      <c r="FJF26" s="209"/>
      <c r="FJG26" s="209"/>
      <c r="FJH26" s="209"/>
      <c r="FJI26" s="209"/>
      <c r="FJJ26" s="209"/>
      <c r="FJK26" s="209"/>
      <c r="FJL26" s="209"/>
      <c r="FJM26" s="209"/>
      <c r="FJN26" s="209"/>
      <c r="FJO26" s="209"/>
      <c r="FJP26" s="209"/>
      <c r="FJQ26" s="209"/>
      <c r="FJR26" s="209"/>
      <c r="FJS26" s="209"/>
      <c r="FJT26" s="209"/>
      <c r="FJU26" s="209"/>
      <c r="FJV26" s="209"/>
      <c r="FJW26" s="209"/>
      <c r="FJX26" s="209"/>
      <c r="FJY26" s="209"/>
      <c r="FJZ26" s="209"/>
      <c r="FKA26" s="209"/>
      <c r="FKB26" s="209"/>
      <c r="FKC26" s="209"/>
      <c r="FKD26" s="209"/>
      <c r="FKE26" s="209"/>
      <c r="FKF26" s="209"/>
      <c r="FKG26" s="209"/>
      <c r="FKH26" s="209"/>
      <c r="FKI26" s="209"/>
      <c r="FKJ26" s="209"/>
      <c r="FKK26" s="209"/>
      <c r="FKL26" s="209"/>
      <c r="FKM26" s="209"/>
      <c r="FKN26" s="209"/>
      <c r="FKO26" s="209"/>
      <c r="FKP26" s="209"/>
      <c r="FKQ26" s="209"/>
      <c r="FKR26" s="209"/>
      <c r="FKS26" s="209"/>
      <c r="FKT26" s="209"/>
      <c r="FKU26" s="209"/>
      <c r="FKV26" s="209"/>
      <c r="FKW26" s="209"/>
      <c r="FKX26" s="209"/>
      <c r="FKY26" s="209"/>
      <c r="FKZ26" s="209"/>
      <c r="FLA26" s="209"/>
      <c r="FLB26" s="209"/>
      <c r="FLC26" s="209"/>
      <c r="FLD26" s="209"/>
      <c r="FLE26" s="209"/>
      <c r="FLF26" s="209"/>
      <c r="FLG26" s="209"/>
      <c r="FLH26" s="209"/>
      <c r="FLI26" s="209"/>
      <c r="FLJ26" s="209"/>
      <c r="FLK26" s="209"/>
      <c r="FLL26" s="209"/>
      <c r="FLM26" s="209"/>
      <c r="FLN26" s="209"/>
      <c r="FLO26" s="209"/>
      <c r="FLP26" s="209"/>
      <c r="FLQ26" s="209"/>
      <c r="FLR26" s="209"/>
      <c r="FLS26" s="209"/>
      <c r="FLT26" s="209"/>
      <c r="FLU26" s="209"/>
      <c r="FLV26" s="209"/>
      <c r="FLW26" s="209"/>
      <c r="FLX26" s="209"/>
      <c r="FLY26" s="209"/>
      <c r="FLZ26" s="209"/>
      <c r="FMA26" s="209"/>
      <c r="FMB26" s="209"/>
      <c r="FMC26" s="209"/>
      <c r="FMD26" s="209"/>
      <c r="FME26" s="209"/>
      <c r="FMF26" s="209"/>
      <c r="FMG26" s="209"/>
      <c r="FMH26" s="209"/>
      <c r="FMI26" s="209"/>
      <c r="FMJ26" s="209"/>
      <c r="FMK26" s="209"/>
      <c r="FML26" s="209"/>
      <c r="FMM26" s="209"/>
      <c r="FMN26" s="209"/>
      <c r="FMO26" s="209"/>
      <c r="FMP26" s="209"/>
      <c r="FMQ26" s="209"/>
      <c r="FMR26" s="209"/>
      <c r="FMS26" s="209"/>
      <c r="FMT26" s="209"/>
      <c r="FMU26" s="209"/>
      <c r="FMV26" s="209"/>
      <c r="FMW26" s="209"/>
      <c r="FMX26" s="209"/>
      <c r="FMY26" s="209"/>
      <c r="FMZ26" s="209"/>
      <c r="FNA26" s="209"/>
      <c r="FNB26" s="209"/>
      <c r="FNC26" s="209"/>
      <c r="FND26" s="209"/>
      <c r="FNE26" s="209"/>
      <c r="FNF26" s="209"/>
      <c r="FNG26" s="209"/>
      <c r="FNH26" s="209"/>
      <c r="FNI26" s="209"/>
      <c r="FNJ26" s="209"/>
      <c r="FNK26" s="209"/>
      <c r="FNL26" s="209"/>
      <c r="FNM26" s="209"/>
      <c r="FNN26" s="209"/>
      <c r="FNO26" s="209"/>
      <c r="FNP26" s="209"/>
      <c r="FNQ26" s="209"/>
      <c r="FNR26" s="209"/>
      <c r="FNS26" s="209"/>
      <c r="FNT26" s="209"/>
      <c r="FNU26" s="209"/>
      <c r="FNV26" s="209"/>
      <c r="FNW26" s="209"/>
      <c r="FNX26" s="209"/>
      <c r="FNY26" s="209"/>
      <c r="FNZ26" s="209"/>
      <c r="FOA26" s="209"/>
      <c r="FOB26" s="209"/>
      <c r="FOC26" s="209"/>
      <c r="FOD26" s="209"/>
      <c r="FOE26" s="209"/>
      <c r="FOF26" s="209"/>
      <c r="FOG26" s="209"/>
      <c r="FOH26" s="209"/>
      <c r="FOI26" s="209"/>
      <c r="FOJ26" s="209"/>
      <c r="FOK26" s="209"/>
      <c r="FOL26" s="209"/>
      <c r="FOM26" s="209"/>
      <c r="FON26" s="209"/>
      <c r="FOO26" s="209"/>
      <c r="FOP26" s="209"/>
      <c r="FOQ26" s="209"/>
      <c r="FOR26" s="209"/>
      <c r="FOS26" s="209"/>
      <c r="FOT26" s="209"/>
      <c r="FOU26" s="209"/>
      <c r="FOV26" s="209"/>
      <c r="FOW26" s="209"/>
      <c r="FOX26" s="209"/>
      <c r="FOY26" s="209"/>
      <c r="FOZ26" s="209"/>
      <c r="FPA26" s="209"/>
      <c r="FPB26" s="209"/>
      <c r="FPC26" s="209"/>
      <c r="FPD26" s="209"/>
      <c r="FPE26" s="209"/>
      <c r="FPF26" s="209"/>
      <c r="FPG26" s="209"/>
      <c r="FPH26" s="209"/>
      <c r="FPI26" s="209"/>
      <c r="FPJ26" s="209"/>
      <c r="FPK26" s="209"/>
      <c r="FPL26" s="209"/>
      <c r="FPM26" s="209"/>
      <c r="FPN26" s="209"/>
      <c r="FPO26" s="209"/>
      <c r="FPP26" s="209"/>
      <c r="FPQ26" s="209"/>
      <c r="FPR26" s="209"/>
      <c r="FPS26" s="209"/>
      <c r="FPT26" s="209"/>
      <c r="FPU26" s="209"/>
      <c r="FPV26" s="209"/>
      <c r="FPW26" s="209"/>
      <c r="FPX26" s="209"/>
      <c r="FPY26" s="209"/>
      <c r="FPZ26" s="209"/>
      <c r="FQA26" s="209"/>
      <c r="FQB26" s="209"/>
      <c r="FQC26" s="209"/>
      <c r="FQD26" s="209"/>
      <c r="FQE26" s="209"/>
      <c r="FQF26" s="209"/>
      <c r="FQG26" s="209"/>
      <c r="FQH26" s="209"/>
      <c r="FQI26" s="209"/>
      <c r="FQJ26" s="209"/>
      <c r="FQK26" s="209"/>
      <c r="FQL26" s="209"/>
      <c r="FQM26" s="209"/>
      <c r="FQN26" s="209"/>
      <c r="FQO26" s="209"/>
      <c r="FQP26" s="209"/>
      <c r="FQQ26" s="209"/>
      <c r="FQR26" s="209"/>
      <c r="FQS26" s="209"/>
      <c r="FQT26" s="209"/>
      <c r="FQU26" s="209"/>
      <c r="FQV26" s="209"/>
      <c r="FQW26" s="209"/>
      <c r="FQX26" s="209"/>
      <c r="FQY26" s="209"/>
      <c r="FQZ26" s="209"/>
      <c r="FRA26" s="209"/>
      <c r="FRB26" s="209"/>
      <c r="FRC26" s="209"/>
      <c r="FRD26" s="209"/>
      <c r="FRE26" s="209"/>
      <c r="FRF26" s="209"/>
      <c r="FRG26" s="209"/>
      <c r="FRH26" s="209"/>
      <c r="FRI26" s="209"/>
      <c r="FRJ26" s="209"/>
      <c r="FRK26" s="209"/>
      <c r="FRL26" s="209"/>
      <c r="FRM26" s="209"/>
      <c r="FRN26" s="209"/>
      <c r="FRO26" s="209"/>
      <c r="FRP26" s="209"/>
      <c r="FRQ26" s="209"/>
      <c r="FRR26" s="209"/>
      <c r="FRS26" s="209"/>
      <c r="FRT26" s="209"/>
      <c r="FRU26" s="209"/>
      <c r="FRV26" s="209"/>
      <c r="FRW26" s="209"/>
      <c r="FRX26" s="209"/>
      <c r="FRY26" s="209"/>
      <c r="FRZ26" s="209"/>
      <c r="FSA26" s="209"/>
      <c r="FSB26" s="209"/>
      <c r="FSC26" s="209"/>
      <c r="FSD26" s="209"/>
      <c r="FSE26" s="209"/>
      <c r="FSF26" s="209"/>
      <c r="FSG26" s="209"/>
      <c r="FSH26" s="209"/>
      <c r="FSI26" s="209"/>
      <c r="FSJ26" s="209"/>
      <c r="FSK26" s="209"/>
      <c r="FSL26" s="209"/>
      <c r="FSM26" s="209"/>
      <c r="FSN26" s="209"/>
      <c r="FSO26" s="209"/>
      <c r="FSP26" s="209"/>
      <c r="FSQ26" s="209"/>
      <c r="FSR26" s="209"/>
      <c r="FSS26" s="209"/>
      <c r="FST26" s="209"/>
      <c r="FSU26" s="209"/>
      <c r="FSV26" s="209"/>
      <c r="FSW26" s="209"/>
      <c r="FSX26" s="209"/>
      <c r="FSY26" s="209"/>
      <c r="FSZ26" s="209"/>
      <c r="FTA26" s="209"/>
      <c r="FTB26" s="209"/>
      <c r="FTC26" s="209"/>
      <c r="FTD26" s="209"/>
      <c r="FTE26" s="209"/>
      <c r="FTF26" s="209"/>
      <c r="FTG26" s="209"/>
      <c r="FTH26" s="209"/>
      <c r="FTI26" s="209"/>
      <c r="FTJ26" s="209"/>
      <c r="FTK26" s="209"/>
      <c r="FTL26" s="209"/>
      <c r="FTM26" s="209"/>
      <c r="FTN26" s="209"/>
      <c r="FTO26" s="209"/>
      <c r="FTP26" s="209"/>
      <c r="FTQ26" s="209"/>
      <c r="FTR26" s="209"/>
      <c r="FTS26" s="209"/>
      <c r="FTT26" s="209"/>
      <c r="FTU26" s="209"/>
      <c r="FTV26" s="209"/>
      <c r="FTW26" s="209"/>
      <c r="FTX26" s="209"/>
      <c r="FTY26" s="209"/>
      <c r="FTZ26" s="209"/>
      <c r="FUA26" s="209"/>
      <c r="FUB26" s="209"/>
      <c r="FUC26" s="209"/>
      <c r="FUD26" s="209"/>
      <c r="FUE26" s="209"/>
      <c r="FUF26" s="209"/>
      <c r="FUG26" s="209"/>
      <c r="FUH26" s="209"/>
      <c r="FUI26" s="209"/>
      <c r="FUJ26" s="209"/>
      <c r="FUK26" s="209"/>
      <c r="FUL26" s="209"/>
      <c r="FUM26" s="209"/>
      <c r="FUN26" s="209"/>
      <c r="FUO26" s="209"/>
      <c r="FUP26" s="209"/>
      <c r="FUQ26" s="209"/>
      <c r="FUR26" s="209"/>
      <c r="FUS26" s="209"/>
      <c r="FUT26" s="209"/>
      <c r="FUU26" s="209"/>
      <c r="FUV26" s="209"/>
      <c r="FUW26" s="209"/>
      <c r="FUX26" s="209"/>
      <c r="FUY26" s="209"/>
      <c r="FUZ26" s="209"/>
      <c r="FVA26" s="209"/>
      <c r="FVB26" s="209"/>
      <c r="FVC26" s="209"/>
      <c r="FVD26" s="209"/>
      <c r="FVE26" s="209"/>
      <c r="FVF26" s="209"/>
      <c r="FVG26" s="209"/>
      <c r="FVH26" s="209"/>
      <c r="FVI26" s="209"/>
      <c r="FVJ26" s="209"/>
      <c r="FVK26" s="209"/>
      <c r="FVL26" s="209"/>
      <c r="FVM26" s="209"/>
      <c r="FVN26" s="209"/>
      <c r="FVO26" s="209"/>
      <c r="FVP26" s="209"/>
      <c r="FVQ26" s="209"/>
      <c r="FVR26" s="209"/>
      <c r="FVS26" s="209"/>
      <c r="FVT26" s="209"/>
      <c r="FVU26" s="209"/>
      <c r="FVV26" s="209"/>
      <c r="FVW26" s="209"/>
      <c r="FVX26" s="209"/>
      <c r="FVY26" s="209"/>
      <c r="FVZ26" s="209"/>
      <c r="FWA26" s="209"/>
      <c r="FWB26" s="209"/>
      <c r="FWC26" s="209"/>
      <c r="FWD26" s="209"/>
      <c r="FWE26" s="209"/>
      <c r="FWF26" s="209"/>
      <c r="FWG26" s="209"/>
      <c r="FWH26" s="209"/>
      <c r="FWI26" s="209"/>
      <c r="FWJ26" s="209"/>
      <c r="FWK26" s="209"/>
      <c r="FWL26" s="209"/>
      <c r="FWM26" s="209"/>
      <c r="FWN26" s="209"/>
      <c r="FWO26" s="209"/>
      <c r="FWP26" s="209"/>
      <c r="FWQ26" s="209"/>
      <c r="FWR26" s="209"/>
      <c r="FWS26" s="209"/>
      <c r="FWT26" s="209"/>
      <c r="FWU26" s="209"/>
      <c r="FWV26" s="209"/>
      <c r="FWW26" s="209"/>
      <c r="FWX26" s="209"/>
      <c r="FWY26" s="209"/>
      <c r="FWZ26" s="209"/>
      <c r="FXA26" s="209"/>
      <c r="FXB26" s="209"/>
      <c r="FXC26" s="209"/>
      <c r="FXD26" s="209"/>
      <c r="FXE26" s="209"/>
      <c r="FXF26" s="209"/>
      <c r="FXG26" s="209"/>
      <c r="FXH26" s="209"/>
      <c r="FXI26" s="209"/>
      <c r="FXJ26" s="209"/>
      <c r="FXK26" s="209"/>
      <c r="FXL26" s="209"/>
      <c r="FXM26" s="209"/>
      <c r="FXN26" s="209"/>
      <c r="FXO26" s="209"/>
      <c r="FXP26" s="209"/>
      <c r="FXQ26" s="209"/>
      <c r="FXR26" s="209"/>
      <c r="FXS26" s="209"/>
      <c r="FXT26" s="209"/>
      <c r="FXU26" s="209"/>
      <c r="FXV26" s="209"/>
      <c r="FXW26" s="209"/>
      <c r="FXX26" s="209"/>
      <c r="FXY26" s="209"/>
      <c r="FXZ26" s="209"/>
      <c r="FYA26" s="209"/>
      <c r="FYB26" s="209"/>
      <c r="FYC26" s="209"/>
      <c r="FYD26" s="209"/>
      <c r="FYE26" s="209"/>
      <c r="FYF26" s="209"/>
      <c r="FYG26" s="209"/>
      <c r="FYH26" s="209"/>
      <c r="FYI26" s="209"/>
      <c r="FYJ26" s="209"/>
      <c r="FYK26" s="209"/>
      <c r="FYL26" s="209"/>
      <c r="FYM26" s="209"/>
      <c r="FYN26" s="209"/>
      <c r="FYO26" s="209"/>
      <c r="FYP26" s="209"/>
      <c r="FYQ26" s="209"/>
      <c r="FYR26" s="209"/>
      <c r="FYS26" s="209"/>
      <c r="FYT26" s="209"/>
      <c r="FYU26" s="209"/>
      <c r="FYV26" s="209"/>
      <c r="FYW26" s="209"/>
      <c r="FYX26" s="209"/>
      <c r="FYY26" s="209"/>
      <c r="FYZ26" s="209"/>
      <c r="FZA26" s="209"/>
      <c r="FZB26" s="209"/>
      <c r="FZC26" s="209"/>
      <c r="FZD26" s="209"/>
      <c r="FZE26" s="209"/>
      <c r="FZF26" s="209"/>
      <c r="FZG26" s="209"/>
      <c r="FZH26" s="209"/>
      <c r="FZI26" s="209"/>
      <c r="FZJ26" s="209"/>
      <c r="FZK26" s="209"/>
      <c r="FZL26" s="209"/>
      <c r="FZM26" s="209"/>
      <c r="FZN26" s="209"/>
      <c r="FZO26" s="209"/>
      <c r="FZP26" s="209"/>
      <c r="FZQ26" s="209"/>
      <c r="FZR26" s="209"/>
      <c r="FZS26" s="209"/>
      <c r="FZT26" s="209"/>
      <c r="FZU26" s="209"/>
      <c r="FZV26" s="209"/>
      <c r="FZW26" s="209"/>
      <c r="FZX26" s="209"/>
      <c r="FZY26" s="209"/>
      <c r="FZZ26" s="209"/>
      <c r="GAA26" s="209"/>
      <c r="GAB26" s="209"/>
      <c r="GAC26" s="209"/>
      <c r="GAD26" s="209"/>
      <c r="GAE26" s="209"/>
      <c r="GAF26" s="209"/>
      <c r="GAG26" s="209"/>
      <c r="GAH26" s="209"/>
      <c r="GAI26" s="209"/>
      <c r="GAJ26" s="209"/>
      <c r="GAK26" s="209"/>
      <c r="GAL26" s="209"/>
      <c r="GAM26" s="209"/>
      <c r="GAN26" s="209"/>
      <c r="GAO26" s="209"/>
      <c r="GAP26" s="209"/>
      <c r="GAQ26" s="209"/>
      <c r="GAR26" s="209"/>
      <c r="GAS26" s="209"/>
      <c r="GAT26" s="209"/>
      <c r="GAU26" s="209"/>
      <c r="GAV26" s="209"/>
      <c r="GAW26" s="209"/>
      <c r="GAX26" s="209"/>
      <c r="GAY26" s="209"/>
      <c r="GAZ26" s="209"/>
      <c r="GBA26" s="209"/>
      <c r="GBB26" s="209"/>
      <c r="GBC26" s="209"/>
      <c r="GBD26" s="209"/>
      <c r="GBE26" s="209"/>
      <c r="GBF26" s="209"/>
      <c r="GBG26" s="209"/>
      <c r="GBH26" s="209"/>
      <c r="GBI26" s="209"/>
      <c r="GBJ26" s="209"/>
      <c r="GBK26" s="209"/>
      <c r="GBL26" s="209"/>
      <c r="GBM26" s="209"/>
      <c r="GBN26" s="209"/>
      <c r="GBO26" s="209"/>
      <c r="GBP26" s="209"/>
      <c r="GBQ26" s="209"/>
      <c r="GBR26" s="209"/>
      <c r="GBS26" s="209"/>
      <c r="GBT26" s="209"/>
      <c r="GBU26" s="209"/>
      <c r="GBV26" s="209"/>
      <c r="GBW26" s="209"/>
      <c r="GBX26" s="209"/>
      <c r="GBY26" s="209"/>
      <c r="GBZ26" s="209"/>
      <c r="GCA26" s="209"/>
      <c r="GCB26" s="209"/>
      <c r="GCC26" s="209"/>
      <c r="GCD26" s="209"/>
      <c r="GCE26" s="209"/>
      <c r="GCF26" s="209"/>
      <c r="GCG26" s="209"/>
      <c r="GCH26" s="209"/>
      <c r="GCI26" s="209"/>
      <c r="GCJ26" s="209"/>
      <c r="GCK26" s="209"/>
      <c r="GCL26" s="209"/>
      <c r="GCM26" s="209"/>
      <c r="GCN26" s="209"/>
      <c r="GCO26" s="209"/>
      <c r="GCP26" s="209"/>
      <c r="GCQ26" s="209"/>
      <c r="GCR26" s="209"/>
      <c r="GCS26" s="209"/>
      <c r="GCT26" s="209"/>
      <c r="GCU26" s="209"/>
      <c r="GCV26" s="209"/>
      <c r="GCW26" s="209"/>
      <c r="GCX26" s="209"/>
      <c r="GCY26" s="209"/>
      <c r="GCZ26" s="209"/>
      <c r="GDA26" s="209"/>
      <c r="GDB26" s="209"/>
      <c r="GDC26" s="209"/>
      <c r="GDD26" s="209"/>
      <c r="GDE26" s="209"/>
      <c r="GDF26" s="209"/>
      <c r="GDG26" s="209"/>
      <c r="GDH26" s="209"/>
      <c r="GDI26" s="209"/>
      <c r="GDJ26" s="209"/>
      <c r="GDK26" s="209"/>
      <c r="GDL26" s="209"/>
      <c r="GDM26" s="209"/>
      <c r="GDN26" s="209"/>
      <c r="GDO26" s="209"/>
      <c r="GDP26" s="209"/>
      <c r="GDQ26" s="209"/>
      <c r="GDR26" s="209"/>
      <c r="GDS26" s="209"/>
      <c r="GDT26" s="209"/>
      <c r="GDU26" s="209"/>
      <c r="GDV26" s="209"/>
      <c r="GDW26" s="209"/>
      <c r="GDX26" s="209"/>
      <c r="GDY26" s="209"/>
      <c r="GDZ26" s="209"/>
      <c r="GEA26" s="209"/>
      <c r="GEB26" s="209"/>
      <c r="GEC26" s="209"/>
      <c r="GED26" s="209"/>
      <c r="GEE26" s="209"/>
      <c r="GEF26" s="209"/>
      <c r="GEG26" s="209"/>
      <c r="GEH26" s="209"/>
      <c r="GEI26" s="209"/>
      <c r="GEJ26" s="209"/>
      <c r="GEK26" s="209"/>
      <c r="GEL26" s="209"/>
      <c r="GEM26" s="209"/>
      <c r="GEN26" s="209"/>
      <c r="GEO26" s="209"/>
      <c r="GEP26" s="209"/>
      <c r="GEQ26" s="209"/>
      <c r="GER26" s="209"/>
      <c r="GES26" s="209"/>
      <c r="GET26" s="209"/>
      <c r="GEU26" s="209"/>
      <c r="GEV26" s="209"/>
      <c r="GEW26" s="209"/>
      <c r="GEX26" s="209"/>
      <c r="GEY26" s="209"/>
      <c r="GEZ26" s="209"/>
      <c r="GFA26" s="209"/>
      <c r="GFB26" s="209"/>
      <c r="GFC26" s="209"/>
      <c r="GFD26" s="209"/>
      <c r="GFE26" s="209"/>
      <c r="GFF26" s="209"/>
      <c r="GFG26" s="209"/>
      <c r="GFH26" s="209"/>
      <c r="GFI26" s="209"/>
      <c r="GFJ26" s="209"/>
      <c r="GFK26" s="209"/>
      <c r="GFL26" s="209"/>
      <c r="GFM26" s="209"/>
      <c r="GFN26" s="209"/>
      <c r="GFO26" s="209"/>
      <c r="GFP26" s="209"/>
      <c r="GFQ26" s="209"/>
      <c r="GFR26" s="209"/>
      <c r="GFS26" s="209"/>
      <c r="GFT26" s="209"/>
      <c r="GFU26" s="209"/>
      <c r="GFV26" s="209"/>
      <c r="GFW26" s="209"/>
      <c r="GFX26" s="209"/>
      <c r="GFY26" s="209"/>
      <c r="GFZ26" s="209"/>
      <c r="GGA26" s="209"/>
      <c r="GGB26" s="209"/>
      <c r="GGC26" s="209"/>
      <c r="GGD26" s="209"/>
      <c r="GGE26" s="209"/>
      <c r="GGF26" s="209"/>
      <c r="GGG26" s="209"/>
      <c r="GGH26" s="209"/>
      <c r="GGI26" s="209"/>
      <c r="GGJ26" s="209"/>
      <c r="GGK26" s="209"/>
      <c r="GGL26" s="209"/>
      <c r="GGM26" s="209"/>
      <c r="GGN26" s="209"/>
      <c r="GGO26" s="209"/>
      <c r="GGP26" s="209"/>
      <c r="GGQ26" s="209"/>
      <c r="GGR26" s="209"/>
      <c r="GGS26" s="209"/>
      <c r="GGT26" s="209"/>
      <c r="GGU26" s="209"/>
      <c r="GGV26" s="209"/>
      <c r="GGW26" s="209"/>
      <c r="GGX26" s="209"/>
      <c r="GGY26" s="209"/>
      <c r="GGZ26" s="209"/>
      <c r="GHA26" s="209"/>
      <c r="GHB26" s="209"/>
      <c r="GHC26" s="209"/>
      <c r="GHD26" s="209"/>
      <c r="GHE26" s="209"/>
      <c r="GHF26" s="209"/>
      <c r="GHG26" s="209"/>
      <c r="GHH26" s="209"/>
      <c r="GHI26" s="209"/>
      <c r="GHJ26" s="209"/>
      <c r="GHK26" s="209"/>
      <c r="GHL26" s="209"/>
      <c r="GHM26" s="209"/>
      <c r="GHN26" s="209"/>
      <c r="GHO26" s="209"/>
      <c r="GHP26" s="209"/>
      <c r="GHQ26" s="209"/>
      <c r="GHR26" s="209"/>
      <c r="GHS26" s="209"/>
      <c r="GHT26" s="209"/>
      <c r="GHU26" s="209"/>
      <c r="GHV26" s="209"/>
      <c r="GHW26" s="209"/>
      <c r="GHX26" s="209"/>
      <c r="GHY26" s="209"/>
      <c r="GHZ26" s="209"/>
      <c r="GIA26" s="209"/>
      <c r="GIB26" s="209"/>
      <c r="GIC26" s="209"/>
      <c r="GID26" s="209"/>
      <c r="GIE26" s="209"/>
      <c r="GIF26" s="209"/>
      <c r="GIG26" s="209"/>
      <c r="GIH26" s="209"/>
      <c r="GII26" s="209"/>
      <c r="GIJ26" s="209"/>
      <c r="GIK26" s="209"/>
      <c r="GIL26" s="209"/>
      <c r="GIM26" s="209"/>
      <c r="GIN26" s="209"/>
      <c r="GIO26" s="209"/>
      <c r="GIP26" s="209"/>
      <c r="GIQ26" s="209"/>
      <c r="GIR26" s="209"/>
      <c r="GIS26" s="209"/>
      <c r="GIT26" s="209"/>
      <c r="GIU26" s="209"/>
      <c r="GIV26" s="209"/>
      <c r="GIW26" s="209"/>
      <c r="GIX26" s="209"/>
      <c r="GIY26" s="209"/>
      <c r="GIZ26" s="209"/>
      <c r="GJA26" s="209"/>
      <c r="GJB26" s="209"/>
      <c r="GJC26" s="209"/>
      <c r="GJD26" s="209"/>
      <c r="GJE26" s="209"/>
      <c r="GJF26" s="209"/>
      <c r="GJG26" s="209"/>
      <c r="GJH26" s="209"/>
      <c r="GJI26" s="209"/>
      <c r="GJJ26" s="209"/>
      <c r="GJK26" s="209"/>
      <c r="GJL26" s="209"/>
      <c r="GJM26" s="209"/>
      <c r="GJN26" s="209"/>
      <c r="GJO26" s="209"/>
      <c r="GJP26" s="209"/>
      <c r="GJQ26" s="209"/>
      <c r="GJR26" s="209"/>
      <c r="GJS26" s="209"/>
      <c r="GJT26" s="209"/>
      <c r="GJU26" s="209"/>
      <c r="GJV26" s="209"/>
      <c r="GJW26" s="209"/>
      <c r="GJX26" s="209"/>
      <c r="GJY26" s="209"/>
      <c r="GJZ26" s="209"/>
      <c r="GKA26" s="209"/>
      <c r="GKB26" s="209"/>
      <c r="GKC26" s="209"/>
      <c r="GKD26" s="209"/>
      <c r="GKE26" s="209"/>
      <c r="GKF26" s="209"/>
      <c r="GKG26" s="209"/>
      <c r="GKH26" s="209"/>
      <c r="GKI26" s="209"/>
      <c r="GKJ26" s="209"/>
      <c r="GKK26" s="209"/>
      <c r="GKL26" s="209"/>
      <c r="GKM26" s="209"/>
      <c r="GKN26" s="209"/>
      <c r="GKO26" s="209"/>
      <c r="GKP26" s="209"/>
      <c r="GKQ26" s="209"/>
      <c r="GKR26" s="209"/>
      <c r="GKS26" s="209"/>
      <c r="GKT26" s="209"/>
      <c r="GKU26" s="209"/>
      <c r="GKV26" s="209"/>
      <c r="GKW26" s="209"/>
      <c r="GKX26" s="209"/>
      <c r="GKY26" s="209"/>
      <c r="GKZ26" s="209"/>
      <c r="GLA26" s="209"/>
      <c r="GLB26" s="209"/>
      <c r="GLC26" s="209"/>
      <c r="GLD26" s="209"/>
      <c r="GLE26" s="209"/>
      <c r="GLF26" s="209"/>
      <c r="GLG26" s="209"/>
      <c r="GLH26" s="209"/>
      <c r="GLI26" s="209"/>
      <c r="GLJ26" s="209"/>
      <c r="GLK26" s="209"/>
      <c r="GLL26" s="209"/>
      <c r="GLM26" s="209"/>
      <c r="GLN26" s="209"/>
      <c r="GLO26" s="209"/>
      <c r="GLP26" s="209"/>
      <c r="GLQ26" s="209"/>
      <c r="GLR26" s="209"/>
      <c r="GLS26" s="209"/>
      <c r="GLT26" s="209"/>
      <c r="GLU26" s="209"/>
      <c r="GLV26" s="209"/>
      <c r="GLW26" s="209"/>
      <c r="GLX26" s="209"/>
      <c r="GLY26" s="209"/>
      <c r="GLZ26" s="209"/>
      <c r="GMA26" s="209"/>
      <c r="GMB26" s="209"/>
      <c r="GMC26" s="209"/>
      <c r="GMD26" s="209"/>
      <c r="GME26" s="209"/>
      <c r="GMF26" s="209"/>
      <c r="GMG26" s="209"/>
      <c r="GMH26" s="209"/>
      <c r="GMI26" s="209"/>
      <c r="GMJ26" s="209"/>
      <c r="GMK26" s="209"/>
      <c r="GML26" s="209"/>
      <c r="GMM26" s="209"/>
      <c r="GMN26" s="209"/>
      <c r="GMO26" s="209"/>
      <c r="GMP26" s="209"/>
      <c r="GMQ26" s="209"/>
      <c r="GMR26" s="209"/>
      <c r="GMS26" s="209"/>
      <c r="GMT26" s="209"/>
      <c r="GMU26" s="209"/>
      <c r="GMV26" s="209"/>
      <c r="GMW26" s="209"/>
      <c r="GMX26" s="209"/>
      <c r="GMY26" s="209"/>
      <c r="GMZ26" s="209"/>
      <c r="GNA26" s="209"/>
      <c r="GNB26" s="209"/>
      <c r="GNC26" s="209"/>
      <c r="GND26" s="209"/>
      <c r="GNE26" s="209"/>
      <c r="GNF26" s="209"/>
      <c r="GNG26" s="209"/>
      <c r="GNH26" s="209"/>
      <c r="GNI26" s="209"/>
      <c r="GNJ26" s="209"/>
      <c r="GNK26" s="209"/>
      <c r="GNL26" s="209"/>
      <c r="GNM26" s="209"/>
      <c r="GNN26" s="209"/>
      <c r="GNO26" s="209"/>
      <c r="GNP26" s="209"/>
      <c r="GNQ26" s="209"/>
      <c r="GNR26" s="209"/>
      <c r="GNS26" s="209"/>
      <c r="GNT26" s="209"/>
      <c r="GNU26" s="209"/>
      <c r="GNV26" s="209"/>
      <c r="GNW26" s="209"/>
      <c r="GNX26" s="209"/>
      <c r="GNY26" s="209"/>
      <c r="GNZ26" s="209"/>
      <c r="GOA26" s="209"/>
      <c r="GOB26" s="209"/>
      <c r="GOC26" s="209"/>
      <c r="GOD26" s="209"/>
      <c r="GOE26" s="209"/>
      <c r="GOF26" s="209"/>
      <c r="GOG26" s="209"/>
      <c r="GOH26" s="209"/>
      <c r="GOI26" s="209"/>
      <c r="GOJ26" s="209"/>
      <c r="GOK26" s="209"/>
      <c r="GOL26" s="209"/>
      <c r="GOM26" s="209"/>
      <c r="GON26" s="209"/>
      <c r="GOO26" s="209"/>
      <c r="GOP26" s="209"/>
      <c r="GOQ26" s="209"/>
      <c r="GOR26" s="209"/>
      <c r="GOS26" s="209"/>
      <c r="GOT26" s="209"/>
      <c r="GOU26" s="209"/>
      <c r="GOV26" s="209"/>
      <c r="GOW26" s="209"/>
      <c r="GOX26" s="209"/>
      <c r="GOY26" s="209"/>
      <c r="GOZ26" s="209"/>
      <c r="GPA26" s="209"/>
      <c r="GPB26" s="209"/>
      <c r="GPC26" s="209"/>
      <c r="GPD26" s="209"/>
      <c r="GPE26" s="209"/>
      <c r="GPF26" s="209"/>
      <c r="GPG26" s="209"/>
      <c r="GPH26" s="209"/>
      <c r="GPI26" s="209"/>
      <c r="GPJ26" s="209"/>
      <c r="GPK26" s="209"/>
      <c r="GPL26" s="209"/>
      <c r="GPM26" s="209"/>
      <c r="GPN26" s="209"/>
      <c r="GPO26" s="209"/>
      <c r="GPP26" s="209"/>
      <c r="GPQ26" s="209"/>
      <c r="GPR26" s="209"/>
      <c r="GPS26" s="209"/>
      <c r="GPT26" s="209"/>
      <c r="GPU26" s="209"/>
      <c r="GPV26" s="209"/>
      <c r="GPW26" s="209"/>
      <c r="GPX26" s="209"/>
      <c r="GPY26" s="209"/>
      <c r="GPZ26" s="209"/>
      <c r="GQA26" s="209"/>
      <c r="GQB26" s="209"/>
      <c r="GQC26" s="209"/>
      <c r="GQD26" s="209"/>
      <c r="GQE26" s="209"/>
      <c r="GQF26" s="209"/>
      <c r="GQG26" s="209"/>
      <c r="GQH26" s="209"/>
      <c r="GQI26" s="209"/>
      <c r="GQJ26" s="209"/>
      <c r="GQK26" s="209"/>
      <c r="GQL26" s="209"/>
      <c r="GQM26" s="209"/>
      <c r="GQN26" s="209"/>
      <c r="GQO26" s="209"/>
      <c r="GQP26" s="209"/>
      <c r="GQQ26" s="209"/>
      <c r="GQR26" s="209"/>
      <c r="GQS26" s="209"/>
      <c r="GQT26" s="209"/>
      <c r="GQU26" s="209"/>
      <c r="GQV26" s="209"/>
      <c r="GQW26" s="209"/>
      <c r="GQX26" s="209"/>
      <c r="GQY26" s="209"/>
      <c r="GQZ26" s="209"/>
      <c r="GRA26" s="209"/>
      <c r="GRB26" s="209"/>
      <c r="GRC26" s="209"/>
      <c r="GRD26" s="209"/>
      <c r="GRE26" s="209"/>
      <c r="GRF26" s="209"/>
      <c r="GRG26" s="209"/>
      <c r="GRH26" s="209"/>
      <c r="GRI26" s="209"/>
      <c r="GRJ26" s="209"/>
      <c r="GRK26" s="209"/>
      <c r="GRL26" s="209"/>
      <c r="GRM26" s="209"/>
      <c r="GRN26" s="209"/>
      <c r="GRO26" s="209"/>
      <c r="GRP26" s="209"/>
      <c r="GRQ26" s="209"/>
      <c r="GRR26" s="209"/>
      <c r="GRS26" s="209"/>
      <c r="GRT26" s="209"/>
      <c r="GRU26" s="209"/>
      <c r="GRV26" s="209"/>
      <c r="GRW26" s="209"/>
      <c r="GRX26" s="209"/>
      <c r="GRY26" s="209"/>
      <c r="GRZ26" s="209"/>
      <c r="GSA26" s="209"/>
      <c r="GSB26" s="209"/>
      <c r="GSC26" s="209"/>
      <c r="GSD26" s="209"/>
      <c r="GSE26" s="209"/>
      <c r="GSF26" s="209"/>
      <c r="GSG26" s="209"/>
      <c r="GSH26" s="209"/>
      <c r="GSI26" s="209"/>
      <c r="GSJ26" s="209"/>
      <c r="GSK26" s="209"/>
      <c r="GSL26" s="209"/>
      <c r="GSM26" s="209"/>
      <c r="GSN26" s="209"/>
      <c r="GSO26" s="209"/>
      <c r="GSP26" s="209"/>
      <c r="GSQ26" s="209"/>
      <c r="GSR26" s="209"/>
      <c r="GSS26" s="209"/>
      <c r="GST26" s="209"/>
      <c r="GSU26" s="209"/>
      <c r="GSV26" s="209"/>
      <c r="GSW26" s="209"/>
      <c r="GSX26" s="209"/>
      <c r="GSY26" s="209"/>
      <c r="GSZ26" s="209"/>
      <c r="GTA26" s="209"/>
      <c r="GTB26" s="209"/>
      <c r="GTC26" s="209"/>
      <c r="GTD26" s="209"/>
      <c r="GTE26" s="209"/>
      <c r="GTF26" s="209"/>
      <c r="GTG26" s="209"/>
      <c r="GTH26" s="209"/>
      <c r="GTI26" s="209"/>
      <c r="GTJ26" s="209"/>
      <c r="GTK26" s="209"/>
      <c r="GTL26" s="209"/>
      <c r="GTM26" s="209"/>
      <c r="GTN26" s="209"/>
      <c r="GTO26" s="209"/>
      <c r="GTP26" s="209"/>
      <c r="GTQ26" s="209"/>
      <c r="GTR26" s="209"/>
      <c r="GTS26" s="209"/>
      <c r="GTT26" s="209"/>
      <c r="GTU26" s="209"/>
      <c r="GTV26" s="209"/>
      <c r="GTW26" s="209"/>
      <c r="GTX26" s="209"/>
      <c r="GTY26" s="209"/>
      <c r="GTZ26" s="209"/>
      <c r="GUA26" s="209"/>
      <c r="GUB26" s="209"/>
      <c r="GUC26" s="209"/>
      <c r="GUD26" s="209"/>
      <c r="GUE26" s="209"/>
      <c r="GUF26" s="209"/>
      <c r="GUG26" s="209"/>
      <c r="GUH26" s="209"/>
      <c r="GUI26" s="209"/>
      <c r="GUJ26" s="209"/>
      <c r="GUK26" s="209"/>
      <c r="GUL26" s="209"/>
      <c r="GUM26" s="209"/>
      <c r="GUN26" s="209"/>
      <c r="GUO26" s="209"/>
      <c r="GUP26" s="209"/>
      <c r="GUQ26" s="209"/>
      <c r="GUR26" s="209"/>
      <c r="GUS26" s="209"/>
      <c r="GUT26" s="209"/>
      <c r="GUU26" s="209"/>
      <c r="GUV26" s="209"/>
      <c r="GUW26" s="209"/>
      <c r="GUX26" s="209"/>
      <c r="GUY26" s="209"/>
      <c r="GUZ26" s="209"/>
      <c r="GVA26" s="209"/>
      <c r="GVB26" s="209"/>
      <c r="GVC26" s="209"/>
      <c r="GVD26" s="209"/>
      <c r="GVE26" s="209"/>
      <c r="GVF26" s="209"/>
      <c r="GVG26" s="209"/>
      <c r="GVH26" s="209"/>
      <c r="GVI26" s="209"/>
      <c r="GVJ26" s="209"/>
      <c r="GVK26" s="209"/>
      <c r="GVL26" s="209"/>
      <c r="GVM26" s="209"/>
      <c r="GVN26" s="209"/>
      <c r="GVO26" s="209"/>
      <c r="GVP26" s="209"/>
      <c r="GVQ26" s="209"/>
      <c r="GVR26" s="209"/>
      <c r="GVS26" s="209"/>
      <c r="GVT26" s="209"/>
      <c r="GVU26" s="209"/>
      <c r="GVV26" s="209"/>
      <c r="GVW26" s="209"/>
      <c r="GVX26" s="209"/>
      <c r="GVY26" s="209"/>
      <c r="GVZ26" s="209"/>
      <c r="GWA26" s="209"/>
      <c r="GWB26" s="209"/>
      <c r="GWC26" s="209"/>
      <c r="GWD26" s="209"/>
      <c r="GWE26" s="209"/>
      <c r="GWF26" s="209"/>
      <c r="GWG26" s="209"/>
      <c r="GWH26" s="209"/>
      <c r="GWI26" s="209"/>
      <c r="GWJ26" s="209"/>
      <c r="GWK26" s="209"/>
      <c r="GWL26" s="209"/>
      <c r="GWM26" s="209"/>
      <c r="GWN26" s="209"/>
      <c r="GWO26" s="209"/>
      <c r="GWP26" s="209"/>
      <c r="GWQ26" s="209"/>
      <c r="GWR26" s="209"/>
      <c r="GWS26" s="209"/>
      <c r="GWT26" s="209"/>
      <c r="GWU26" s="209"/>
      <c r="GWV26" s="209"/>
      <c r="GWW26" s="209"/>
      <c r="GWX26" s="209"/>
      <c r="GWY26" s="209"/>
      <c r="GWZ26" s="209"/>
      <c r="GXA26" s="209"/>
      <c r="GXB26" s="209"/>
      <c r="GXC26" s="209"/>
      <c r="GXD26" s="209"/>
      <c r="GXE26" s="209"/>
      <c r="GXF26" s="209"/>
      <c r="GXG26" s="209"/>
      <c r="GXH26" s="209"/>
      <c r="GXI26" s="209"/>
      <c r="GXJ26" s="209"/>
      <c r="GXK26" s="209"/>
      <c r="GXL26" s="209"/>
      <c r="GXM26" s="209"/>
      <c r="GXN26" s="209"/>
      <c r="GXO26" s="209"/>
      <c r="GXP26" s="209"/>
      <c r="GXQ26" s="209"/>
      <c r="GXR26" s="209"/>
      <c r="GXS26" s="209"/>
      <c r="GXT26" s="209"/>
      <c r="GXU26" s="209"/>
      <c r="GXV26" s="209"/>
      <c r="GXW26" s="209"/>
      <c r="GXX26" s="209"/>
      <c r="GXY26" s="209"/>
      <c r="GXZ26" s="209"/>
      <c r="GYA26" s="209"/>
      <c r="GYB26" s="209"/>
      <c r="GYC26" s="209"/>
      <c r="GYD26" s="209"/>
      <c r="GYE26" s="209"/>
      <c r="GYF26" s="209"/>
      <c r="GYG26" s="209"/>
      <c r="GYH26" s="209"/>
      <c r="GYI26" s="209"/>
      <c r="GYJ26" s="209"/>
      <c r="GYK26" s="209"/>
      <c r="GYL26" s="209"/>
      <c r="GYM26" s="209"/>
      <c r="GYN26" s="209"/>
      <c r="GYO26" s="209"/>
      <c r="GYP26" s="209"/>
      <c r="GYQ26" s="209"/>
      <c r="GYR26" s="209"/>
      <c r="GYS26" s="209"/>
      <c r="GYT26" s="209"/>
      <c r="GYU26" s="209"/>
      <c r="GYV26" s="209"/>
      <c r="GYW26" s="209"/>
      <c r="GYX26" s="209"/>
      <c r="GYY26" s="209"/>
      <c r="GYZ26" s="209"/>
      <c r="GZA26" s="209"/>
      <c r="GZB26" s="209"/>
      <c r="GZC26" s="209"/>
      <c r="GZD26" s="209"/>
      <c r="GZE26" s="209"/>
      <c r="GZF26" s="209"/>
      <c r="GZG26" s="209"/>
      <c r="GZH26" s="209"/>
      <c r="GZI26" s="209"/>
      <c r="GZJ26" s="209"/>
      <c r="GZK26" s="209"/>
      <c r="GZL26" s="209"/>
      <c r="GZM26" s="209"/>
      <c r="GZN26" s="209"/>
      <c r="GZO26" s="209"/>
      <c r="GZP26" s="209"/>
      <c r="GZQ26" s="209"/>
      <c r="GZR26" s="209"/>
      <c r="GZS26" s="209"/>
      <c r="GZT26" s="209"/>
      <c r="GZU26" s="209"/>
      <c r="GZV26" s="209"/>
      <c r="GZW26" s="209"/>
      <c r="GZX26" s="209"/>
      <c r="GZY26" s="209"/>
      <c r="GZZ26" s="209"/>
      <c r="HAA26" s="209"/>
      <c r="HAB26" s="209"/>
      <c r="HAC26" s="209"/>
      <c r="HAD26" s="209"/>
      <c r="HAE26" s="209"/>
      <c r="HAF26" s="209"/>
      <c r="HAG26" s="209"/>
      <c r="HAH26" s="209"/>
      <c r="HAI26" s="209"/>
      <c r="HAJ26" s="209"/>
      <c r="HAK26" s="209"/>
      <c r="HAL26" s="209"/>
      <c r="HAM26" s="209"/>
      <c r="HAN26" s="209"/>
      <c r="HAO26" s="209"/>
      <c r="HAP26" s="209"/>
      <c r="HAQ26" s="209"/>
      <c r="HAR26" s="209"/>
      <c r="HAS26" s="209"/>
      <c r="HAT26" s="209"/>
      <c r="HAU26" s="209"/>
      <c r="HAV26" s="209"/>
      <c r="HAW26" s="209"/>
      <c r="HAX26" s="209"/>
      <c r="HAY26" s="209"/>
      <c r="HAZ26" s="209"/>
      <c r="HBA26" s="209"/>
      <c r="HBB26" s="209"/>
      <c r="HBC26" s="209"/>
      <c r="HBD26" s="209"/>
      <c r="HBE26" s="209"/>
      <c r="HBF26" s="209"/>
      <c r="HBG26" s="209"/>
      <c r="HBH26" s="209"/>
      <c r="HBI26" s="209"/>
      <c r="HBJ26" s="209"/>
      <c r="HBK26" s="209"/>
      <c r="HBL26" s="209"/>
      <c r="HBM26" s="209"/>
      <c r="HBN26" s="209"/>
      <c r="HBO26" s="209"/>
      <c r="HBP26" s="209"/>
      <c r="HBQ26" s="209"/>
      <c r="HBR26" s="209"/>
      <c r="HBS26" s="209"/>
      <c r="HBT26" s="209"/>
      <c r="HBU26" s="209"/>
      <c r="HBV26" s="209"/>
      <c r="HBW26" s="209"/>
      <c r="HBX26" s="209"/>
      <c r="HBY26" s="209"/>
      <c r="HBZ26" s="209"/>
      <c r="HCA26" s="209"/>
      <c r="HCB26" s="209"/>
      <c r="HCC26" s="209"/>
      <c r="HCD26" s="209"/>
      <c r="HCE26" s="209"/>
      <c r="HCF26" s="209"/>
      <c r="HCG26" s="209"/>
      <c r="HCH26" s="209"/>
      <c r="HCI26" s="209"/>
      <c r="HCJ26" s="209"/>
      <c r="HCK26" s="209"/>
      <c r="HCL26" s="209"/>
      <c r="HCM26" s="209"/>
      <c r="HCN26" s="209"/>
      <c r="HCO26" s="209"/>
      <c r="HCP26" s="209"/>
      <c r="HCQ26" s="209"/>
      <c r="HCR26" s="209"/>
      <c r="HCS26" s="209"/>
      <c r="HCT26" s="209"/>
      <c r="HCU26" s="209"/>
      <c r="HCV26" s="209"/>
      <c r="HCW26" s="209"/>
      <c r="HCX26" s="209"/>
      <c r="HCY26" s="209"/>
      <c r="HCZ26" s="209"/>
      <c r="HDA26" s="209"/>
      <c r="HDB26" s="209"/>
      <c r="HDC26" s="209"/>
      <c r="HDD26" s="209"/>
      <c r="HDE26" s="209"/>
      <c r="HDF26" s="209"/>
      <c r="HDG26" s="209"/>
      <c r="HDH26" s="209"/>
      <c r="HDI26" s="209"/>
      <c r="HDJ26" s="209"/>
      <c r="HDK26" s="209"/>
      <c r="HDL26" s="209"/>
      <c r="HDM26" s="209"/>
      <c r="HDN26" s="209"/>
      <c r="HDO26" s="209"/>
      <c r="HDP26" s="209"/>
      <c r="HDQ26" s="209"/>
      <c r="HDR26" s="209"/>
      <c r="HDS26" s="209"/>
      <c r="HDT26" s="209"/>
      <c r="HDU26" s="209"/>
      <c r="HDV26" s="209"/>
      <c r="HDW26" s="209"/>
      <c r="HDX26" s="209"/>
      <c r="HDY26" s="209"/>
      <c r="HDZ26" s="209"/>
      <c r="HEA26" s="209"/>
      <c r="HEB26" s="209"/>
      <c r="HEC26" s="209"/>
      <c r="HED26" s="209"/>
      <c r="HEE26" s="209"/>
      <c r="HEF26" s="209"/>
      <c r="HEG26" s="209"/>
      <c r="HEH26" s="209"/>
      <c r="HEI26" s="209"/>
      <c r="HEJ26" s="209"/>
      <c r="HEK26" s="209"/>
      <c r="HEL26" s="209"/>
      <c r="HEM26" s="209"/>
      <c r="HEN26" s="209"/>
      <c r="HEO26" s="209"/>
      <c r="HEP26" s="209"/>
      <c r="HEQ26" s="209"/>
      <c r="HER26" s="209"/>
      <c r="HES26" s="209"/>
      <c r="HET26" s="209"/>
      <c r="HEU26" s="209"/>
      <c r="HEV26" s="209"/>
      <c r="HEW26" s="209"/>
      <c r="HEX26" s="209"/>
      <c r="HEY26" s="209"/>
      <c r="HEZ26" s="209"/>
      <c r="HFA26" s="209"/>
      <c r="HFB26" s="209"/>
      <c r="HFC26" s="209"/>
      <c r="HFD26" s="209"/>
      <c r="HFE26" s="209"/>
      <c r="HFF26" s="209"/>
      <c r="HFG26" s="209"/>
      <c r="HFH26" s="209"/>
      <c r="HFI26" s="209"/>
      <c r="HFJ26" s="209"/>
      <c r="HFK26" s="209"/>
      <c r="HFL26" s="209"/>
      <c r="HFM26" s="209"/>
      <c r="HFN26" s="209"/>
      <c r="HFO26" s="209"/>
      <c r="HFP26" s="209"/>
      <c r="HFQ26" s="209"/>
      <c r="HFR26" s="209"/>
      <c r="HFS26" s="209"/>
      <c r="HFT26" s="209"/>
      <c r="HFU26" s="209"/>
      <c r="HFV26" s="209"/>
      <c r="HFW26" s="209"/>
      <c r="HFX26" s="209"/>
      <c r="HFY26" s="209"/>
      <c r="HFZ26" s="209"/>
      <c r="HGA26" s="209"/>
      <c r="HGB26" s="209"/>
      <c r="HGC26" s="209"/>
      <c r="HGD26" s="209"/>
      <c r="HGE26" s="209"/>
      <c r="HGF26" s="209"/>
      <c r="HGG26" s="209"/>
      <c r="HGH26" s="209"/>
      <c r="HGI26" s="209"/>
      <c r="HGJ26" s="209"/>
      <c r="HGK26" s="209"/>
      <c r="HGL26" s="209"/>
      <c r="HGM26" s="209"/>
      <c r="HGN26" s="209"/>
      <c r="HGO26" s="209"/>
      <c r="HGP26" s="209"/>
      <c r="HGQ26" s="209"/>
      <c r="HGR26" s="209"/>
      <c r="HGS26" s="209"/>
      <c r="HGT26" s="209"/>
      <c r="HGU26" s="209"/>
      <c r="HGV26" s="209"/>
      <c r="HGW26" s="209"/>
      <c r="HGX26" s="209"/>
      <c r="HGY26" s="209"/>
      <c r="HGZ26" s="209"/>
      <c r="HHA26" s="209"/>
      <c r="HHB26" s="209"/>
      <c r="HHC26" s="209"/>
      <c r="HHD26" s="209"/>
      <c r="HHE26" s="209"/>
      <c r="HHF26" s="209"/>
      <c r="HHG26" s="209"/>
      <c r="HHH26" s="209"/>
      <c r="HHI26" s="209"/>
      <c r="HHJ26" s="209"/>
      <c r="HHK26" s="209"/>
      <c r="HHL26" s="209"/>
      <c r="HHM26" s="209"/>
      <c r="HHN26" s="209"/>
      <c r="HHO26" s="209"/>
      <c r="HHP26" s="209"/>
      <c r="HHQ26" s="209"/>
      <c r="HHR26" s="209"/>
      <c r="HHS26" s="209"/>
      <c r="HHT26" s="209"/>
      <c r="HHU26" s="209"/>
      <c r="HHV26" s="209"/>
      <c r="HHW26" s="209"/>
      <c r="HHX26" s="209"/>
      <c r="HHY26" s="209"/>
      <c r="HHZ26" s="209"/>
      <c r="HIA26" s="209"/>
      <c r="HIB26" s="209"/>
      <c r="HIC26" s="209"/>
      <c r="HID26" s="209"/>
      <c r="HIE26" s="209"/>
      <c r="HIF26" s="209"/>
      <c r="HIG26" s="209"/>
      <c r="HIH26" s="209"/>
      <c r="HII26" s="209"/>
      <c r="HIJ26" s="209"/>
      <c r="HIK26" s="209"/>
      <c r="HIL26" s="209"/>
      <c r="HIM26" s="209"/>
      <c r="HIN26" s="209"/>
      <c r="HIO26" s="209"/>
      <c r="HIP26" s="209"/>
      <c r="HIQ26" s="209"/>
      <c r="HIR26" s="209"/>
      <c r="HIS26" s="209"/>
      <c r="HIT26" s="209"/>
      <c r="HIU26" s="209"/>
      <c r="HIV26" s="209"/>
      <c r="HIW26" s="209"/>
      <c r="HIX26" s="209"/>
      <c r="HIY26" s="209"/>
      <c r="HIZ26" s="209"/>
      <c r="HJA26" s="209"/>
      <c r="HJB26" s="209"/>
      <c r="HJC26" s="209"/>
      <c r="HJD26" s="209"/>
      <c r="HJE26" s="209"/>
      <c r="HJF26" s="209"/>
      <c r="HJG26" s="209"/>
      <c r="HJH26" s="209"/>
      <c r="HJI26" s="209"/>
      <c r="HJJ26" s="209"/>
      <c r="HJK26" s="209"/>
      <c r="HJL26" s="209"/>
      <c r="HJM26" s="209"/>
      <c r="HJN26" s="209"/>
      <c r="HJO26" s="209"/>
      <c r="HJP26" s="209"/>
      <c r="HJQ26" s="209"/>
      <c r="HJR26" s="209"/>
      <c r="HJS26" s="209"/>
      <c r="HJT26" s="209"/>
      <c r="HJU26" s="209"/>
      <c r="HJV26" s="209"/>
      <c r="HJW26" s="209"/>
      <c r="HJX26" s="209"/>
      <c r="HJY26" s="209"/>
      <c r="HJZ26" s="209"/>
      <c r="HKA26" s="209"/>
      <c r="HKB26" s="209"/>
      <c r="HKC26" s="209"/>
      <c r="HKD26" s="209"/>
      <c r="HKE26" s="209"/>
      <c r="HKF26" s="209"/>
      <c r="HKG26" s="209"/>
      <c r="HKH26" s="209"/>
      <c r="HKI26" s="209"/>
      <c r="HKJ26" s="209"/>
      <c r="HKK26" s="209"/>
      <c r="HKL26" s="209"/>
      <c r="HKM26" s="209"/>
      <c r="HKN26" s="209"/>
      <c r="HKO26" s="209"/>
      <c r="HKP26" s="209"/>
      <c r="HKQ26" s="209"/>
      <c r="HKR26" s="209"/>
      <c r="HKS26" s="209"/>
      <c r="HKT26" s="209"/>
      <c r="HKU26" s="209"/>
      <c r="HKV26" s="209"/>
      <c r="HKW26" s="209"/>
      <c r="HKX26" s="209"/>
      <c r="HKY26" s="209"/>
      <c r="HKZ26" s="209"/>
      <c r="HLA26" s="209"/>
      <c r="HLB26" s="209"/>
      <c r="HLC26" s="209"/>
      <c r="HLD26" s="209"/>
      <c r="HLE26" s="209"/>
      <c r="HLF26" s="209"/>
      <c r="HLG26" s="209"/>
      <c r="HLH26" s="209"/>
      <c r="HLI26" s="209"/>
      <c r="HLJ26" s="209"/>
      <c r="HLK26" s="209"/>
      <c r="HLL26" s="209"/>
      <c r="HLM26" s="209"/>
      <c r="HLN26" s="209"/>
      <c r="HLO26" s="209"/>
      <c r="HLP26" s="209"/>
      <c r="HLQ26" s="209"/>
      <c r="HLR26" s="209"/>
      <c r="HLS26" s="209"/>
      <c r="HLT26" s="209"/>
      <c r="HLU26" s="209"/>
      <c r="HLV26" s="209"/>
      <c r="HLW26" s="209"/>
      <c r="HLX26" s="209"/>
      <c r="HLY26" s="209"/>
      <c r="HLZ26" s="209"/>
      <c r="HMA26" s="209"/>
      <c r="HMB26" s="209"/>
      <c r="HMC26" s="209"/>
      <c r="HMD26" s="209"/>
      <c r="HME26" s="209"/>
      <c r="HMF26" s="209"/>
      <c r="HMG26" s="209"/>
      <c r="HMH26" s="209"/>
      <c r="HMI26" s="209"/>
      <c r="HMJ26" s="209"/>
      <c r="HMK26" s="209"/>
      <c r="HML26" s="209"/>
      <c r="HMM26" s="209"/>
      <c r="HMN26" s="209"/>
      <c r="HMO26" s="209"/>
      <c r="HMP26" s="209"/>
      <c r="HMQ26" s="209"/>
      <c r="HMR26" s="209"/>
      <c r="HMS26" s="209"/>
      <c r="HMT26" s="209"/>
      <c r="HMU26" s="209"/>
      <c r="HMV26" s="209"/>
      <c r="HMW26" s="209"/>
      <c r="HMX26" s="209"/>
      <c r="HMY26" s="209"/>
      <c r="HMZ26" s="209"/>
      <c r="HNA26" s="209"/>
      <c r="HNB26" s="209"/>
      <c r="HNC26" s="209"/>
      <c r="HND26" s="209"/>
      <c r="HNE26" s="209"/>
      <c r="HNF26" s="209"/>
      <c r="HNG26" s="209"/>
      <c r="HNH26" s="209"/>
      <c r="HNI26" s="209"/>
      <c r="HNJ26" s="209"/>
      <c r="HNK26" s="209"/>
      <c r="HNL26" s="209"/>
      <c r="HNM26" s="209"/>
      <c r="HNN26" s="209"/>
      <c r="HNO26" s="209"/>
      <c r="HNP26" s="209"/>
      <c r="HNQ26" s="209"/>
      <c r="HNR26" s="209"/>
      <c r="HNS26" s="209"/>
      <c r="HNT26" s="209"/>
      <c r="HNU26" s="209"/>
      <c r="HNV26" s="209"/>
      <c r="HNW26" s="209"/>
      <c r="HNX26" s="209"/>
      <c r="HNY26" s="209"/>
      <c r="HNZ26" s="209"/>
      <c r="HOA26" s="209"/>
      <c r="HOB26" s="209"/>
      <c r="HOC26" s="209"/>
      <c r="HOD26" s="209"/>
      <c r="HOE26" s="209"/>
      <c r="HOF26" s="209"/>
      <c r="HOG26" s="209"/>
      <c r="HOH26" s="209"/>
      <c r="HOI26" s="209"/>
      <c r="HOJ26" s="209"/>
      <c r="HOK26" s="209"/>
      <c r="HOL26" s="209"/>
      <c r="HOM26" s="209"/>
      <c r="HON26" s="209"/>
      <c r="HOO26" s="209"/>
      <c r="HOP26" s="209"/>
      <c r="HOQ26" s="209"/>
      <c r="HOR26" s="209"/>
      <c r="HOS26" s="209"/>
      <c r="HOT26" s="209"/>
      <c r="HOU26" s="209"/>
      <c r="HOV26" s="209"/>
      <c r="HOW26" s="209"/>
      <c r="HOX26" s="209"/>
      <c r="HOY26" s="209"/>
      <c r="HOZ26" s="209"/>
      <c r="HPA26" s="209"/>
      <c r="HPB26" s="209"/>
      <c r="HPC26" s="209"/>
      <c r="HPD26" s="209"/>
      <c r="HPE26" s="209"/>
      <c r="HPF26" s="209"/>
      <c r="HPG26" s="209"/>
      <c r="HPH26" s="209"/>
      <c r="HPI26" s="209"/>
      <c r="HPJ26" s="209"/>
      <c r="HPK26" s="209"/>
      <c r="HPL26" s="209"/>
      <c r="HPM26" s="209"/>
      <c r="HPN26" s="209"/>
      <c r="HPO26" s="209"/>
      <c r="HPP26" s="209"/>
      <c r="HPQ26" s="209"/>
      <c r="HPR26" s="209"/>
      <c r="HPS26" s="209"/>
      <c r="HPT26" s="209"/>
      <c r="HPU26" s="209"/>
      <c r="HPV26" s="209"/>
      <c r="HPW26" s="209"/>
      <c r="HPX26" s="209"/>
      <c r="HPY26" s="209"/>
      <c r="HPZ26" s="209"/>
      <c r="HQA26" s="209"/>
      <c r="HQB26" s="209"/>
      <c r="HQC26" s="209"/>
      <c r="HQD26" s="209"/>
      <c r="HQE26" s="209"/>
      <c r="HQF26" s="209"/>
      <c r="HQG26" s="209"/>
      <c r="HQH26" s="209"/>
      <c r="HQI26" s="209"/>
      <c r="HQJ26" s="209"/>
      <c r="HQK26" s="209"/>
      <c r="HQL26" s="209"/>
      <c r="HQM26" s="209"/>
      <c r="HQN26" s="209"/>
      <c r="HQO26" s="209"/>
      <c r="HQP26" s="209"/>
      <c r="HQQ26" s="209"/>
      <c r="HQR26" s="209"/>
      <c r="HQS26" s="209"/>
      <c r="HQT26" s="209"/>
      <c r="HQU26" s="209"/>
      <c r="HQV26" s="209"/>
      <c r="HQW26" s="209"/>
      <c r="HQX26" s="209"/>
      <c r="HQY26" s="209"/>
      <c r="HQZ26" s="209"/>
      <c r="HRA26" s="209"/>
      <c r="HRB26" s="209"/>
      <c r="HRC26" s="209"/>
      <c r="HRD26" s="209"/>
      <c r="HRE26" s="209"/>
      <c r="HRF26" s="209"/>
      <c r="HRG26" s="209"/>
      <c r="HRH26" s="209"/>
      <c r="HRI26" s="209"/>
      <c r="HRJ26" s="209"/>
      <c r="HRK26" s="209"/>
      <c r="HRL26" s="209"/>
      <c r="HRM26" s="209"/>
      <c r="HRN26" s="209"/>
      <c r="HRO26" s="209"/>
      <c r="HRP26" s="209"/>
      <c r="HRQ26" s="209"/>
      <c r="HRR26" s="209"/>
      <c r="HRS26" s="209"/>
      <c r="HRT26" s="209"/>
      <c r="HRU26" s="209"/>
      <c r="HRV26" s="209"/>
      <c r="HRW26" s="209"/>
      <c r="HRX26" s="209"/>
      <c r="HRY26" s="209"/>
      <c r="HRZ26" s="209"/>
      <c r="HSA26" s="209"/>
      <c r="HSB26" s="209"/>
      <c r="HSC26" s="209"/>
      <c r="HSD26" s="209"/>
      <c r="HSE26" s="209"/>
      <c r="HSF26" s="209"/>
      <c r="HSG26" s="209"/>
      <c r="HSH26" s="209"/>
      <c r="HSI26" s="209"/>
      <c r="HSJ26" s="209"/>
      <c r="HSK26" s="209"/>
      <c r="HSL26" s="209"/>
      <c r="HSM26" s="209"/>
      <c r="HSN26" s="209"/>
      <c r="HSO26" s="209"/>
      <c r="HSP26" s="209"/>
      <c r="HSQ26" s="209"/>
      <c r="HSR26" s="209"/>
      <c r="HSS26" s="209"/>
      <c r="HST26" s="209"/>
      <c r="HSU26" s="209"/>
      <c r="HSV26" s="209"/>
      <c r="HSW26" s="209"/>
      <c r="HSX26" s="209"/>
      <c r="HSY26" s="209"/>
      <c r="HSZ26" s="209"/>
      <c r="HTA26" s="209"/>
      <c r="HTB26" s="209"/>
      <c r="HTC26" s="209"/>
      <c r="HTD26" s="209"/>
      <c r="HTE26" s="209"/>
      <c r="HTF26" s="209"/>
      <c r="HTG26" s="209"/>
      <c r="HTH26" s="209"/>
      <c r="HTI26" s="209"/>
      <c r="HTJ26" s="209"/>
      <c r="HTK26" s="209"/>
      <c r="HTL26" s="209"/>
      <c r="HTM26" s="209"/>
      <c r="HTN26" s="209"/>
      <c r="HTO26" s="209"/>
      <c r="HTP26" s="209"/>
      <c r="HTQ26" s="209"/>
      <c r="HTR26" s="209"/>
      <c r="HTS26" s="209"/>
      <c r="HTT26" s="209"/>
      <c r="HTU26" s="209"/>
      <c r="HTV26" s="209"/>
      <c r="HTW26" s="209"/>
      <c r="HTX26" s="209"/>
      <c r="HTY26" s="209"/>
      <c r="HTZ26" s="209"/>
      <c r="HUA26" s="209"/>
      <c r="HUB26" s="209"/>
      <c r="HUC26" s="209"/>
      <c r="HUD26" s="209"/>
      <c r="HUE26" s="209"/>
      <c r="HUF26" s="209"/>
      <c r="HUG26" s="209"/>
      <c r="HUH26" s="209"/>
      <c r="HUI26" s="209"/>
      <c r="HUJ26" s="209"/>
      <c r="HUK26" s="209"/>
      <c r="HUL26" s="209"/>
      <c r="HUM26" s="209"/>
      <c r="HUN26" s="209"/>
      <c r="HUO26" s="209"/>
      <c r="HUP26" s="209"/>
      <c r="HUQ26" s="209"/>
      <c r="HUR26" s="209"/>
      <c r="HUS26" s="209"/>
      <c r="HUT26" s="209"/>
      <c r="HUU26" s="209"/>
      <c r="HUV26" s="209"/>
      <c r="HUW26" s="209"/>
      <c r="HUX26" s="209"/>
      <c r="HUY26" s="209"/>
      <c r="HUZ26" s="209"/>
      <c r="HVA26" s="209"/>
      <c r="HVB26" s="209"/>
      <c r="HVC26" s="209"/>
      <c r="HVD26" s="209"/>
      <c r="HVE26" s="209"/>
      <c r="HVF26" s="209"/>
      <c r="HVG26" s="209"/>
      <c r="HVH26" s="209"/>
      <c r="HVI26" s="209"/>
      <c r="HVJ26" s="209"/>
      <c r="HVK26" s="209"/>
      <c r="HVL26" s="209"/>
      <c r="HVM26" s="209"/>
      <c r="HVN26" s="209"/>
      <c r="HVO26" s="209"/>
      <c r="HVP26" s="209"/>
      <c r="HVQ26" s="209"/>
      <c r="HVR26" s="209"/>
      <c r="HVS26" s="209"/>
      <c r="HVT26" s="209"/>
      <c r="HVU26" s="209"/>
      <c r="HVV26" s="209"/>
      <c r="HVW26" s="209"/>
      <c r="HVX26" s="209"/>
      <c r="HVY26" s="209"/>
      <c r="HVZ26" s="209"/>
      <c r="HWA26" s="209"/>
      <c r="HWB26" s="209"/>
      <c r="HWC26" s="209"/>
      <c r="HWD26" s="209"/>
      <c r="HWE26" s="209"/>
      <c r="HWF26" s="209"/>
      <c r="HWG26" s="209"/>
      <c r="HWH26" s="209"/>
      <c r="HWI26" s="209"/>
      <c r="HWJ26" s="209"/>
      <c r="HWK26" s="209"/>
      <c r="HWL26" s="209"/>
      <c r="HWM26" s="209"/>
      <c r="HWN26" s="209"/>
      <c r="HWO26" s="209"/>
      <c r="HWP26" s="209"/>
      <c r="HWQ26" s="209"/>
      <c r="HWR26" s="209"/>
      <c r="HWS26" s="209"/>
      <c r="HWT26" s="209"/>
      <c r="HWU26" s="209"/>
      <c r="HWV26" s="209"/>
      <c r="HWW26" s="209"/>
      <c r="HWX26" s="209"/>
      <c r="HWY26" s="209"/>
      <c r="HWZ26" s="209"/>
      <c r="HXA26" s="209"/>
      <c r="HXB26" s="209"/>
      <c r="HXC26" s="209"/>
      <c r="HXD26" s="209"/>
      <c r="HXE26" s="209"/>
      <c r="HXF26" s="209"/>
      <c r="HXG26" s="209"/>
      <c r="HXH26" s="209"/>
      <c r="HXI26" s="209"/>
      <c r="HXJ26" s="209"/>
      <c r="HXK26" s="209"/>
      <c r="HXL26" s="209"/>
      <c r="HXM26" s="209"/>
      <c r="HXN26" s="209"/>
      <c r="HXO26" s="209"/>
      <c r="HXP26" s="209"/>
      <c r="HXQ26" s="209"/>
      <c r="HXR26" s="209"/>
      <c r="HXS26" s="209"/>
      <c r="HXT26" s="209"/>
      <c r="HXU26" s="209"/>
      <c r="HXV26" s="209"/>
      <c r="HXW26" s="209"/>
      <c r="HXX26" s="209"/>
      <c r="HXY26" s="209"/>
      <c r="HXZ26" s="209"/>
      <c r="HYA26" s="209"/>
      <c r="HYB26" s="209"/>
      <c r="HYC26" s="209"/>
      <c r="HYD26" s="209"/>
      <c r="HYE26" s="209"/>
      <c r="HYF26" s="209"/>
      <c r="HYG26" s="209"/>
      <c r="HYH26" s="209"/>
      <c r="HYI26" s="209"/>
      <c r="HYJ26" s="209"/>
      <c r="HYK26" s="209"/>
      <c r="HYL26" s="209"/>
      <c r="HYM26" s="209"/>
      <c r="HYN26" s="209"/>
      <c r="HYO26" s="209"/>
      <c r="HYP26" s="209"/>
      <c r="HYQ26" s="209"/>
      <c r="HYR26" s="209"/>
      <c r="HYS26" s="209"/>
      <c r="HYT26" s="209"/>
      <c r="HYU26" s="209"/>
      <c r="HYV26" s="209"/>
      <c r="HYW26" s="209"/>
      <c r="HYX26" s="209"/>
      <c r="HYY26" s="209"/>
      <c r="HYZ26" s="209"/>
      <c r="HZA26" s="209"/>
      <c r="HZB26" s="209"/>
      <c r="HZC26" s="209"/>
      <c r="HZD26" s="209"/>
      <c r="HZE26" s="209"/>
      <c r="HZF26" s="209"/>
      <c r="HZG26" s="209"/>
      <c r="HZH26" s="209"/>
      <c r="HZI26" s="209"/>
      <c r="HZJ26" s="209"/>
      <c r="HZK26" s="209"/>
      <c r="HZL26" s="209"/>
      <c r="HZM26" s="209"/>
      <c r="HZN26" s="209"/>
      <c r="HZO26" s="209"/>
      <c r="HZP26" s="209"/>
      <c r="HZQ26" s="209"/>
      <c r="HZR26" s="209"/>
      <c r="HZS26" s="209"/>
      <c r="HZT26" s="209"/>
      <c r="HZU26" s="209"/>
      <c r="HZV26" s="209"/>
      <c r="HZW26" s="209"/>
      <c r="HZX26" s="209"/>
      <c r="HZY26" s="209"/>
      <c r="HZZ26" s="209"/>
      <c r="IAA26" s="209"/>
      <c r="IAB26" s="209"/>
      <c r="IAC26" s="209"/>
      <c r="IAD26" s="209"/>
      <c r="IAE26" s="209"/>
      <c r="IAF26" s="209"/>
      <c r="IAG26" s="209"/>
      <c r="IAH26" s="209"/>
      <c r="IAI26" s="209"/>
      <c r="IAJ26" s="209"/>
      <c r="IAK26" s="209"/>
      <c r="IAL26" s="209"/>
      <c r="IAM26" s="209"/>
      <c r="IAN26" s="209"/>
      <c r="IAO26" s="209"/>
      <c r="IAP26" s="209"/>
      <c r="IAQ26" s="209"/>
      <c r="IAR26" s="209"/>
      <c r="IAS26" s="209"/>
      <c r="IAT26" s="209"/>
      <c r="IAU26" s="209"/>
      <c r="IAV26" s="209"/>
      <c r="IAW26" s="209"/>
      <c r="IAX26" s="209"/>
      <c r="IAY26" s="209"/>
      <c r="IAZ26" s="209"/>
      <c r="IBA26" s="209"/>
      <c r="IBB26" s="209"/>
      <c r="IBC26" s="209"/>
      <c r="IBD26" s="209"/>
      <c r="IBE26" s="209"/>
      <c r="IBF26" s="209"/>
      <c r="IBG26" s="209"/>
      <c r="IBH26" s="209"/>
      <c r="IBI26" s="209"/>
      <c r="IBJ26" s="209"/>
      <c r="IBK26" s="209"/>
      <c r="IBL26" s="209"/>
      <c r="IBM26" s="209"/>
      <c r="IBN26" s="209"/>
      <c r="IBO26" s="209"/>
      <c r="IBP26" s="209"/>
      <c r="IBQ26" s="209"/>
      <c r="IBR26" s="209"/>
      <c r="IBS26" s="209"/>
      <c r="IBT26" s="209"/>
      <c r="IBU26" s="209"/>
      <c r="IBV26" s="209"/>
      <c r="IBW26" s="209"/>
      <c r="IBX26" s="209"/>
      <c r="IBY26" s="209"/>
      <c r="IBZ26" s="209"/>
      <c r="ICA26" s="209"/>
      <c r="ICB26" s="209"/>
      <c r="ICC26" s="209"/>
      <c r="ICD26" s="209"/>
      <c r="ICE26" s="209"/>
      <c r="ICF26" s="209"/>
      <c r="ICG26" s="209"/>
      <c r="ICH26" s="209"/>
      <c r="ICI26" s="209"/>
      <c r="ICJ26" s="209"/>
      <c r="ICK26" s="209"/>
      <c r="ICL26" s="209"/>
      <c r="ICM26" s="209"/>
      <c r="ICN26" s="209"/>
      <c r="ICO26" s="209"/>
      <c r="ICP26" s="209"/>
      <c r="ICQ26" s="209"/>
      <c r="ICR26" s="209"/>
      <c r="ICS26" s="209"/>
      <c r="ICT26" s="209"/>
      <c r="ICU26" s="209"/>
      <c r="ICV26" s="209"/>
      <c r="ICW26" s="209"/>
      <c r="ICX26" s="209"/>
      <c r="ICY26" s="209"/>
      <c r="ICZ26" s="209"/>
      <c r="IDA26" s="209"/>
      <c r="IDB26" s="209"/>
      <c r="IDC26" s="209"/>
      <c r="IDD26" s="209"/>
      <c r="IDE26" s="209"/>
      <c r="IDF26" s="209"/>
      <c r="IDG26" s="209"/>
      <c r="IDH26" s="209"/>
      <c r="IDI26" s="209"/>
      <c r="IDJ26" s="209"/>
      <c r="IDK26" s="209"/>
      <c r="IDL26" s="209"/>
      <c r="IDM26" s="209"/>
      <c r="IDN26" s="209"/>
      <c r="IDO26" s="209"/>
      <c r="IDP26" s="209"/>
      <c r="IDQ26" s="209"/>
      <c r="IDR26" s="209"/>
      <c r="IDS26" s="209"/>
      <c r="IDT26" s="209"/>
      <c r="IDU26" s="209"/>
      <c r="IDV26" s="209"/>
      <c r="IDW26" s="209"/>
      <c r="IDX26" s="209"/>
      <c r="IDY26" s="209"/>
      <c r="IDZ26" s="209"/>
      <c r="IEA26" s="209"/>
      <c r="IEB26" s="209"/>
      <c r="IEC26" s="209"/>
      <c r="IED26" s="209"/>
      <c r="IEE26" s="209"/>
      <c r="IEF26" s="209"/>
      <c r="IEG26" s="209"/>
      <c r="IEH26" s="209"/>
      <c r="IEI26" s="209"/>
      <c r="IEJ26" s="209"/>
      <c r="IEK26" s="209"/>
      <c r="IEL26" s="209"/>
      <c r="IEM26" s="209"/>
      <c r="IEN26" s="209"/>
      <c r="IEO26" s="209"/>
      <c r="IEP26" s="209"/>
      <c r="IEQ26" s="209"/>
      <c r="IER26" s="209"/>
      <c r="IES26" s="209"/>
      <c r="IET26" s="209"/>
      <c r="IEU26" s="209"/>
      <c r="IEV26" s="209"/>
      <c r="IEW26" s="209"/>
      <c r="IEX26" s="209"/>
      <c r="IEY26" s="209"/>
      <c r="IEZ26" s="209"/>
      <c r="IFA26" s="209"/>
      <c r="IFB26" s="209"/>
      <c r="IFC26" s="209"/>
      <c r="IFD26" s="209"/>
      <c r="IFE26" s="209"/>
      <c r="IFF26" s="209"/>
      <c r="IFG26" s="209"/>
      <c r="IFH26" s="209"/>
      <c r="IFI26" s="209"/>
      <c r="IFJ26" s="209"/>
      <c r="IFK26" s="209"/>
      <c r="IFL26" s="209"/>
      <c r="IFM26" s="209"/>
      <c r="IFN26" s="209"/>
      <c r="IFO26" s="209"/>
      <c r="IFP26" s="209"/>
      <c r="IFQ26" s="209"/>
      <c r="IFR26" s="209"/>
      <c r="IFS26" s="209"/>
      <c r="IFT26" s="209"/>
      <c r="IFU26" s="209"/>
      <c r="IFV26" s="209"/>
      <c r="IFW26" s="209"/>
      <c r="IFX26" s="209"/>
      <c r="IFY26" s="209"/>
      <c r="IFZ26" s="209"/>
      <c r="IGA26" s="209"/>
      <c r="IGB26" s="209"/>
      <c r="IGC26" s="209"/>
      <c r="IGD26" s="209"/>
      <c r="IGE26" s="209"/>
      <c r="IGF26" s="209"/>
      <c r="IGG26" s="209"/>
      <c r="IGH26" s="209"/>
      <c r="IGI26" s="209"/>
      <c r="IGJ26" s="209"/>
      <c r="IGK26" s="209"/>
      <c r="IGL26" s="209"/>
      <c r="IGM26" s="209"/>
      <c r="IGN26" s="209"/>
      <c r="IGO26" s="209"/>
      <c r="IGP26" s="209"/>
      <c r="IGQ26" s="209"/>
      <c r="IGR26" s="209"/>
      <c r="IGS26" s="209"/>
      <c r="IGT26" s="209"/>
      <c r="IGU26" s="209"/>
      <c r="IGV26" s="209"/>
      <c r="IGW26" s="209"/>
      <c r="IGX26" s="209"/>
      <c r="IGY26" s="209"/>
      <c r="IGZ26" s="209"/>
      <c r="IHA26" s="209"/>
      <c r="IHB26" s="209"/>
      <c r="IHC26" s="209"/>
      <c r="IHD26" s="209"/>
      <c r="IHE26" s="209"/>
      <c r="IHF26" s="209"/>
      <c r="IHG26" s="209"/>
      <c r="IHH26" s="209"/>
      <c r="IHI26" s="209"/>
      <c r="IHJ26" s="209"/>
      <c r="IHK26" s="209"/>
      <c r="IHL26" s="209"/>
      <c r="IHM26" s="209"/>
      <c r="IHN26" s="209"/>
      <c r="IHO26" s="209"/>
      <c r="IHP26" s="209"/>
      <c r="IHQ26" s="209"/>
      <c r="IHR26" s="209"/>
      <c r="IHS26" s="209"/>
      <c r="IHT26" s="209"/>
      <c r="IHU26" s="209"/>
      <c r="IHV26" s="209"/>
      <c r="IHW26" s="209"/>
      <c r="IHX26" s="209"/>
      <c r="IHY26" s="209"/>
      <c r="IHZ26" s="209"/>
      <c r="IIA26" s="209"/>
      <c r="IIB26" s="209"/>
      <c r="IIC26" s="209"/>
      <c r="IID26" s="209"/>
      <c r="IIE26" s="209"/>
      <c r="IIF26" s="209"/>
      <c r="IIG26" s="209"/>
      <c r="IIH26" s="209"/>
      <c r="III26" s="209"/>
      <c r="IIJ26" s="209"/>
      <c r="IIK26" s="209"/>
      <c r="IIL26" s="209"/>
      <c r="IIM26" s="209"/>
      <c r="IIN26" s="209"/>
      <c r="IIO26" s="209"/>
      <c r="IIP26" s="209"/>
      <c r="IIQ26" s="209"/>
      <c r="IIR26" s="209"/>
      <c r="IIS26" s="209"/>
      <c r="IIT26" s="209"/>
      <c r="IIU26" s="209"/>
      <c r="IIV26" s="209"/>
      <c r="IIW26" s="209"/>
      <c r="IIX26" s="209"/>
      <c r="IIY26" s="209"/>
      <c r="IIZ26" s="209"/>
      <c r="IJA26" s="209"/>
      <c r="IJB26" s="209"/>
      <c r="IJC26" s="209"/>
      <c r="IJD26" s="209"/>
      <c r="IJE26" s="209"/>
      <c r="IJF26" s="209"/>
      <c r="IJG26" s="209"/>
      <c r="IJH26" s="209"/>
      <c r="IJI26" s="209"/>
      <c r="IJJ26" s="209"/>
      <c r="IJK26" s="209"/>
      <c r="IJL26" s="209"/>
      <c r="IJM26" s="209"/>
      <c r="IJN26" s="209"/>
      <c r="IJO26" s="209"/>
      <c r="IJP26" s="209"/>
      <c r="IJQ26" s="209"/>
      <c r="IJR26" s="209"/>
      <c r="IJS26" s="209"/>
      <c r="IJT26" s="209"/>
      <c r="IJU26" s="209"/>
      <c r="IJV26" s="209"/>
      <c r="IJW26" s="209"/>
      <c r="IJX26" s="209"/>
      <c r="IJY26" s="209"/>
      <c r="IJZ26" s="209"/>
      <c r="IKA26" s="209"/>
      <c r="IKB26" s="209"/>
      <c r="IKC26" s="209"/>
      <c r="IKD26" s="209"/>
      <c r="IKE26" s="209"/>
      <c r="IKF26" s="209"/>
      <c r="IKG26" s="209"/>
      <c r="IKH26" s="209"/>
      <c r="IKI26" s="209"/>
      <c r="IKJ26" s="209"/>
      <c r="IKK26" s="209"/>
      <c r="IKL26" s="209"/>
      <c r="IKM26" s="209"/>
      <c r="IKN26" s="209"/>
      <c r="IKO26" s="209"/>
      <c r="IKP26" s="209"/>
      <c r="IKQ26" s="209"/>
      <c r="IKR26" s="209"/>
      <c r="IKS26" s="209"/>
      <c r="IKT26" s="209"/>
      <c r="IKU26" s="209"/>
      <c r="IKV26" s="209"/>
      <c r="IKW26" s="209"/>
      <c r="IKX26" s="209"/>
      <c r="IKY26" s="209"/>
      <c r="IKZ26" s="209"/>
      <c r="ILA26" s="209"/>
      <c r="ILB26" s="209"/>
      <c r="ILC26" s="209"/>
      <c r="ILD26" s="209"/>
      <c r="ILE26" s="209"/>
      <c r="ILF26" s="209"/>
      <c r="ILG26" s="209"/>
      <c r="ILH26" s="209"/>
      <c r="ILI26" s="209"/>
      <c r="ILJ26" s="209"/>
      <c r="ILK26" s="209"/>
      <c r="ILL26" s="209"/>
      <c r="ILM26" s="209"/>
      <c r="ILN26" s="209"/>
      <c r="ILO26" s="209"/>
      <c r="ILP26" s="209"/>
      <c r="ILQ26" s="209"/>
      <c r="ILR26" s="209"/>
      <c r="ILS26" s="209"/>
      <c r="ILT26" s="209"/>
      <c r="ILU26" s="209"/>
      <c r="ILV26" s="209"/>
      <c r="ILW26" s="209"/>
      <c r="ILX26" s="209"/>
      <c r="ILY26" s="209"/>
      <c r="ILZ26" s="209"/>
      <c r="IMA26" s="209"/>
      <c r="IMB26" s="209"/>
      <c r="IMC26" s="209"/>
      <c r="IMD26" s="209"/>
      <c r="IME26" s="209"/>
      <c r="IMF26" s="209"/>
      <c r="IMG26" s="209"/>
      <c r="IMH26" s="209"/>
      <c r="IMI26" s="209"/>
      <c r="IMJ26" s="209"/>
      <c r="IMK26" s="209"/>
      <c r="IML26" s="209"/>
      <c r="IMM26" s="209"/>
      <c r="IMN26" s="209"/>
      <c r="IMO26" s="209"/>
      <c r="IMP26" s="209"/>
      <c r="IMQ26" s="209"/>
      <c r="IMR26" s="209"/>
      <c r="IMS26" s="209"/>
      <c r="IMT26" s="209"/>
      <c r="IMU26" s="209"/>
      <c r="IMV26" s="209"/>
      <c r="IMW26" s="209"/>
      <c r="IMX26" s="209"/>
      <c r="IMY26" s="209"/>
      <c r="IMZ26" s="209"/>
      <c r="INA26" s="209"/>
      <c r="INB26" s="209"/>
      <c r="INC26" s="209"/>
      <c r="IND26" s="209"/>
      <c r="INE26" s="209"/>
      <c r="INF26" s="209"/>
      <c r="ING26" s="209"/>
      <c r="INH26" s="209"/>
      <c r="INI26" s="209"/>
      <c r="INJ26" s="209"/>
      <c r="INK26" s="209"/>
      <c r="INL26" s="209"/>
      <c r="INM26" s="209"/>
      <c r="INN26" s="209"/>
      <c r="INO26" s="209"/>
      <c r="INP26" s="209"/>
      <c r="INQ26" s="209"/>
      <c r="INR26" s="209"/>
      <c r="INS26" s="209"/>
      <c r="INT26" s="209"/>
      <c r="INU26" s="209"/>
      <c r="INV26" s="209"/>
      <c r="INW26" s="209"/>
      <c r="INX26" s="209"/>
      <c r="INY26" s="209"/>
      <c r="INZ26" s="209"/>
      <c r="IOA26" s="209"/>
      <c r="IOB26" s="209"/>
      <c r="IOC26" s="209"/>
      <c r="IOD26" s="209"/>
      <c r="IOE26" s="209"/>
      <c r="IOF26" s="209"/>
      <c r="IOG26" s="209"/>
      <c r="IOH26" s="209"/>
      <c r="IOI26" s="209"/>
      <c r="IOJ26" s="209"/>
      <c r="IOK26" s="209"/>
      <c r="IOL26" s="209"/>
      <c r="IOM26" s="209"/>
      <c r="ION26" s="209"/>
      <c r="IOO26" s="209"/>
      <c r="IOP26" s="209"/>
      <c r="IOQ26" s="209"/>
      <c r="IOR26" s="209"/>
      <c r="IOS26" s="209"/>
      <c r="IOT26" s="209"/>
      <c r="IOU26" s="209"/>
      <c r="IOV26" s="209"/>
      <c r="IOW26" s="209"/>
      <c r="IOX26" s="209"/>
      <c r="IOY26" s="209"/>
      <c r="IOZ26" s="209"/>
      <c r="IPA26" s="209"/>
      <c r="IPB26" s="209"/>
      <c r="IPC26" s="209"/>
      <c r="IPD26" s="209"/>
      <c r="IPE26" s="209"/>
      <c r="IPF26" s="209"/>
      <c r="IPG26" s="209"/>
      <c r="IPH26" s="209"/>
      <c r="IPI26" s="209"/>
      <c r="IPJ26" s="209"/>
      <c r="IPK26" s="209"/>
      <c r="IPL26" s="209"/>
      <c r="IPM26" s="209"/>
      <c r="IPN26" s="209"/>
      <c r="IPO26" s="209"/>
      <c r="IPP26" s="209"/>
      <c r="IPQ26" s="209"/>
      <c r="IPR26" s="209"/>
      <c r="IPS26" s="209"/>
      <c r="IPT26" s="209"/>
      <c r="IPU26" s="209"/>
      <c r="IPV26" s="209"/>
      <c r="IPW26" s="209"/>
      <c r="IPX26" s="209"/>
      <c r="IPY26" s="209"/>
      <c r="IPZ26" s="209"/>
      <c r="IQA26" s="209"/>
      <c r="IQB26" s="209"/>
      <c r="IQC26" s="209"/>
      <c r="IQD26" s="209"/>
      <c r="IQE26" s="209"/>
      <c r="IQF26" s="209"/>
      <c r="IQG26" s="209"/>
      <c r="IQH26" s="209"/>
      <c r="IQI26" s="209"/>
      <c r="IQJ26" s="209"/>
      <c r="IQK26" s="209"/>
      <c r="IQL26" s="209"/>
      <c r="IQM26" s="209"/>
      <c r="IQN26" s="209"/>
      <c r="IQO26" s="209"/>
      <c r="IQP26" s="209"/>
      <c r="IQQ26" s="209"/>
      <c r="IQR26" s="209"/>
      <c r="IQS26" s="209"/>
      <c r="IQT26" s="209"/>
      <c r="IQU26" s="209"/>
      <c r="IQV26" s="209"/>
      <c r="IQW26" s="209"/>
      <c r="IQX26" s="209"/>
      <c r="IQY26" s="209"/>
      <c r="IQZ26" s="209"/>
      <c r="IRA26" s="209"/>
      <c r="IRB26" s="209"/>
      <c r="IRC26" s="209"/>
      <c r="IRD26" s="209"/>
      <c r="IRE26" s="209"/>
      <c r="IRF26" s="209"/>
      <c r="IRG26" s="209"/>
      <c r="IRH26" s="209"/>
      <c r="IRI26" s="209"/>
      <c r="IRJ26" s="209"/>
      <c r="IRK26" s="209"/>
      <c r="IRL26" s="209"/>
      <c r="IRM26" s="209"/>
      <c r="IRN26" s="209"/>
      <c r="IRO26" s="209"/>
      <c r="IRP26" s="209"/>
      <c r="IRQ26" s="209"/>
      <c r="IRR26" s="209"/>
      <c r="IRS26" s="209"/>
      <c r="IRT26" s="209"/>
      <c r="IRU26" s="209"/>
      <c r="IRV26" s="209"/>
      <c r="IRW26" s="209"/>
      <c r="IRX26" s="209"/>
      <c r="IRY26" s="209"/>
      <c r="IRZ26" s="209"/>
      <c r="ISA26" s="209"/>
      <c r="ISB26" s="209"/>
      <c r="ISC26" s="209"/>
      <c r="ISD26" s="209"/>
      <c r="ISE26" s="209"/>
      <c r="ISF26" s="209"/>
      <c r="ISG26" s="209"/>
      <c r="ISH26" s="209"/>
      <c r="ISI26" s="209"/>
      <c r="ISJ26" s="209"/>
      <c r="ISK26" s="209"/>
      <c r="ISL26" s="209"/>
      <c r="ISM26" s="209"/>
      <c r="ISN26" s="209"/>
      <c r="ISO26" s="209"/>
      <c r="ISP26" s="209"/>
      <c r="ISQ26" s="209"/>
      <c r="ISR26" s="209"/>
      <c r="ISS26" s="209"/>
      <c r="IST26" s="209"/>
      <c r="ISU26" s="209"/>
      <c r="ISV26" s="209"/>
      <c r="ISW26" s="209"/>
      <c r="ISX26" s="209"/>
      <c r="ISY26" s="209"/>
      <c r="ISZ26" s="209"/>
      <c r="ITA26" s="209"/>
      <c r="ITB26" s="209"/>
      <c r="ITC26" s="209"/>
      <c r="ITD26" s="209"/>
      <c r="ITE26" s="209"/>
      <c r="ITF26" s="209"/>
      <c r="ITG26" s="209"/>
      <c r="ITH26" s="209"/>
      <c r="ITI26" s="209"/>
      <c r="ITJ26" s="209"/>
      <c r="ITK26" s="209"/>
      <c r="ITL26" s="209"/>
      <c r="ITM26" s="209"/>
      <c r="ITN26" s="209"/>
      <c r="ITO26" s="209"/>
      <c r="ITP26" s="209"/>
      <c r="ITQ26" s="209"/>
      <c r="ITR26" s="209"/>
      <c r="ITS26" s="209"/>
      <c r="ITT26" s="209"/>
      <c r="ITU26" s="209"/>
      <c r="ITV26" s="209"/>
      <c r="ITW26" s="209"/>
      <c r="ITX26" s="209"/>
      <c r="ITY26" s="209"/>
      <c r="ITZ26" s="209"/>
      <c r="IUA26" s="209"/>
      <c r="IUB26" s="209"/>
      <c r="IUC26" s="209"/>
      <c r="IUD26" s="209"/>
      <c r="IUE26" s="209"/>
      <c r="IUF26" s="209"/>
      <c r="IUG26" s="209"/>
      <c r="IUH26" s="209"/>
      <c r="IUI26" s="209"/>
      <c r="IUJ26" s="209"/>
      <c r="IUK26" s="209"/>
      <c r="IUL26" s="209"/>
      <c r="IUM26" s="209"/>
      <c r="IUN26" s="209"/>
      <c r="IUO26" s="209"/>
      <c r="IUP26" s="209"/>
      <c r="IUQ26" s="209"/>
      <c r="IUR26" s="209"/>
      <c r="IUS26" s="209"/>
      <c r="IUT26" s="209"/>
      <c r="IUU26" s="209"/>
      <c r="IUV26" s="209"/>
      <c r="IUW26" s="209"/>
      <c r="IUX26" s="209"/>
      <c r="IUY26" s="209"/>
      <c r="IUZ26" s="209"/>
      <c r="IVA26" s="209"/>
      <c r="IVB26" s="209"/>
      <c r="IVC26" s="209"/>
      <c r="IVD26" s="209"/>
      <c r="IVE26" s="209"/>
      <c r="IVF26" s="209"/>
      <c r="IVG26" s="209"/>
      <c r="IVH26" s="209"/>
      <c r="IVI26" s="209"/>
      <c r="IVJ26" s="209"/>
      <c r="IVK26" s="209"/>
      <c r="IVL26" s="209"/>
      <c r="IVM26" s="209"/>
      <c r="IVN26" s="209"/>
      <c r="IVO26" s="209"/>
      <c r="IVP26" s="209"/>
      <c r="IVQ26" s="209"/>
      <c r="IVR26" s="209"/>
      <c r="IVS26" s="209"/>
      <c r="IVT26" s="209"/>
      <c r="IVU26" s="209"/>
      <c r="IVV26" s="209"/>
      <c r="IVW26" s="209"/>
      <c r="IVX26" s="209"/>
      <c r="IVY26" s="209"/>
      <c r="IVZ26" s="209"/>
      <c r="IWA26" s="209"/>
      <c r="IWB26" s="209"/>
      <c r="IWC26" s="209"/>
      <c r="IWD26" s="209"/>
      <c r="IWE26" s="209"/>
      <c r="IWF26" s="209"/>
      <c r="IWG26" s="209"/>
      <c r="IWH26" s="209"/>
      <c r="IWI26" s="209"/>
      <c r="IWJ26" s="209"/>
      <c r="IWK26" s="209"/>
      <c r="IWL26" s="209"/>
      <c r="IWM26" s="209"/>
      <c r="IWN26" s="209"/>
      <c r="IWO26" s="209"/>
      <c r="IWP26" s="209"/>
      <c r="IWQ26" s="209"/>
      <c r="IWR26" s="209"/>
      <c r="IWS26" s="209"/>
      <c r="IWT26" s="209"/>
      <c r="IWU26" s="209"/>
      <c r="IWV26" s="209"/>
      <c r="IWW26" s="209"/>
      <c r="IWX26" s="209"/>
      <c r="IWY26" s="209"/>
      <c r="IWZ26" s="209"/>
      <c r="IXA26" s="209"/>
      <c r="IXB26" s="209"/>
      <c r="IXC26" s="209"/>
      <c r="IXD26" s="209"/>
      <c r="IXE26" s="209"/>
      <c r="IXF26" s="209"/>
      <c r="IXG26" s="209"/>
      <c r="IXH26" s="209"/>
      <c r="IXI26" s="209"/>
      <c r="IXJ26" s="209"/>
      <c r="IXK26" s="209"/>
      <c r="IXL26" s="209"/>
      <c r="IXM26" s="209"/>
      <c r="IXN26" s="209"/>
      <c r="IXO26" s="209"/>
      <c r="IXP26" s="209"/>
      <c r="IXQ26" s="209"/>
      <c r="IXR26" s="209"/>
      <c r="IXS26" s="209"/>
      <c r="IXT26" s="209"/>
      <c r="IXU26" s="209"/>
      <c r="IXV26" s="209"/>
      <c r="IXW26" s="209"/>
      <c r="IXX26" s="209"/>
      <c r="IXY26" s="209"/>
      <c r="IXZ26" s="209"/>
      <c r="IYA26" s="209"/>
      <c r="IYB26" s="209"/>
      <c r="IYC26" s="209"/>
      <c r="IYD26" s="209"/>
      <c r="IYE26" s="209"/>
      <c r="IYF26" s="209"/>
      <c r="IYG26" s="209"/>
      <c r="IYH26" s="209"/>
      <c r="IYI26" s="209"/>
      <c r="IYJ26" s="209"/>
      <c r="IYK26" s="209"/>
      <c r="IYL26" s="209"/>
      <c r="IYM26" s="209"/>
      <c r="IYN26" s="209"/>
      <c r="IYO26" s="209"/>
      <c r="IYP26" s="209"/>
      <c r="IYQ26" s="209"/>
      <c r="IYR26" s="209"/>
      <c r="IYS26" s="209"/>
      <c r="IYT26" s="209"/>
      <c r="IYU26" s="209"/>
      <c r="IYV26" s="209"/>
      <c r="IYW26" s="209"/>
      <c r="IYX26" s="209"/>
      <c r="IYY26" s="209"/>
      <c r="IYZ26" s="209"/>
      <c r="IZA26" s="209"/>
      <c r="IZB26" s="209"/>
      <c r="IZC26" s="209"/>
      <c r="IZD26" s="209"/>
      <c r="IZE26" s="209"/>
      <c r="IZF26" s="209"/>
      <c r="IZG26" s="209"/>
      <c r="IZH26" s="209"/>
      <c r="IZI26" s="209"/>
      <c r="IZJ26" s="209"/>
      <c r="IZK26" s="209"/>
      <c r="IZL26" s="209"/>
      <c r="IZM26" s="209"/>
      <c r="IZN26" s="209"/>
      <c r="IZO26" s="209"/>
      <c r="IZP26" s="209"/>
      <c r="IZQ26" s="209"/>
      <c r="IZR26" s="209"/>
      <c r="IZS26" s="209"/>
      <c r="IZT26" s="209"/>
      <c r="IZU26" s="209"/>
      <c r="IZV26" s="209"/>
      <c r="IZW26" s="209"/>
      <c r="IZX26" s="209"/>
      <c r="IZY26" s="209"/>
      <c r="IZZ26" s="209"/>
      <c r="JAA26" s="209"/>
      <c r="JAB26" s="209"/>
      <c r="JAC26" s="209"/>
      <c r="JAD26" s="209"/>
      <c r="JAE26" s="209"/>
      <c r="JAF26" s="209"/>
      <c r="JAG26" s="209"/>
      <c r="JAH26" s="209"/>
      <c r="JAI26" s="209"/>
      <c r="JAJ26" s="209"/>
      <c r="JAK26" s="209"/>
      <c r="JAL26" s="209"/>
      <c r="JAM26" s="209"/>
      <c r="JAN26" s="209"/>
      <c r="JAO26" s="209"/>
      <c r="JAP26" s="209"/>
      <c r="JAQ26" s="209"/>
      <c r="JAR26" s="209"/>
      <c r="JAS26" s="209"/>
      <c r="JAT26" s="209"/>
      <c r="JAU26" s="209"/>
      <c r="JAV26" s="209"/>
      <c r="JAW26" s="209"/>
      <c r="JAX26" s="209"/>
      <c r="JAY26" s="209"/>
      <c r="JAZ26" s="209"/>
      <c r="JBA26" s="209"/>
      <c r="JBB26" s="209"/>
      <c r="JBC26" s="209"/>
      <c r="JBD26" s="209"/>
      <c r="JBE26" s="209"/>
      <c r="JBF26" s="209"/>
      <c r="JBG26" s="209"/>
      <c r="JBH26" s="209"/>
      <c r="JBI26" s="209"/>
      <c r="JBJ26" s="209"/>
      <c r="JBK26" s="209"/>
      <c r="JBL26" s="209"/>
      <c r="JBM26" s="209"/>
      <c r="JBN26" s="209"/>
      <c r="JBO26" s="209"/>
      <c r="JBP26" s="209"/>
      <c r="JBQ26" s="209"/>
      <c r="JBR26" s="209"/>
      <c r="JBS26" s="209"/>
      <c r="JBT26" s="209"/>
      <c r="JBU26" s="209"/>
      <c r="JBV26" s="209"/>
      <c r="JBW26" s="209"/>
      <c r="JBX26" s="209"/>
      <c r="JBY26" s="209"/>
      <c r="JBZ26" s="209"/>
      <c r="JCA26" s="209"/>
      <c r="JCB26" s="209"/>
      <c r="JCC26" s="209"/>
      <c r="JCD26" s="209"/>
      <c r="JCE26" s="209"/>
      <c r="JCF26" s="209"/>
      <c r="JCG26" s="209"/>
      <c r="JCH26" s="209"/>
      <c r="JCI26" s="209"/>
      <c r="JCJ26" s="209"/>
      <c r="JCK26" s="209"/>
      <c r="JCL26" s="209"/>
      <c r="JCM26" s="209"/>
      <c r="JCN26" s="209"/>
      <c r="JCO26" s="209"/>
      <c r="JCP26" s="209"/>
      <c r="JCQ26" s="209"/>
      <c r="JCR26" s="209"/>
      <c r="JCS26" s="209"/>
      <c r="JCT26" s="209"/>
      <c r="JCU26" s="209"/>
      <c r="JCV26" s="209"/>
      <c r="JCW26" s="209"/>
      <c r="JCX26" s="209"/>
      <c r="JCY26" s="209"/>
      <c r="JCZ26" s="209"/>
      <c r="JDA26" s="209"/>
      <c r="JDB26" s="209"/>
      <c r="JDC26" s="209"/>
      <c r="JDD26" s="209"/>
      <c r="JDE26" s="209"/>
      <c r="JDF26" s="209"/>
      <c r="JDG26" s="209"/>
      <c r="JDH26" s="209"/>
      <c r="JDI26" s="209"/>
      <c r="JDJ26" s="209"/>
      <c r="JDK26" s="209"/>
      <c r="JDL26" s="209"/>
      <c r="JDM26" s="209"/>
      <c r="JDN26" s="209"/>
      <c r="JDO26" s="209"/>
      <c r="JDP26" s="209"/>
      <c r="JDQ26" s="209"/>
      <c r="JDR26" s="209"/>
      <c r="JDS26" s="209"/>
      <c r="JDT26" s="209"/>
      <c r="JDU26" s="209"/>
      <c r="JDV26" s="209"/>
      <c r="JDW26" s="209"/>
      <c r="JDX26" s="209"/>
      <c r="JDY26" s="209"/>
      <c r="JDZ26" s="209"/>
      <c r="JEA26" s="209"/>
      <c r="JEB26" s="209"/>
      <c r="JEC26" s="209"/>
      <c r="JED26" s="209"/>
      <c r="JEE26" s="209"/>
      <c r="JEF26" s="209"/>
      <c r="JEG26" s="209"/>
      <c r="JEH26" s="209"/>
      <c r="JEI26" s="209"/>
      <c r="JEJ26" s="209"/>
      <c r="JEK26" s="209"/>
      <c r="JEL26" s="209"/>
      <c r="JEM26" s="209"/>
      <c r="JEN26" s="209"/>
      <c r="JEO26" s="209"/>
      <c r="JEP26" s="209"/>
      <c r="JEQ26" s="209"/>
      <c r="JER26" s="209"/>
      <c r="JES26" s="209"/>
      <c r="JET26" s="209"/>
      <c r="JEU26" s="209"/>
      <c r="JEV26" s="209"/>
      <c r="JEW26" s="209"/>
      <c r="JEX26" s="209"/>
      <c r="JEY26" s="209"/>
      <c r="JEZ26" s="209"/>
      <c r="JFA26" s="209"/>
      <c r="JFB26" s="209"/>
      <c r="JFC26" s="209"/>
      <c r="JFD26" s="209"/>
      <c r="JFE26" s="209"/>
      <c r="JFF26" s="209"/>
      <c r="JFG26" s="209"/>
      <c r="JFH26" s="209"/>
      <c r="JFI26" s="209"/>
      <c r="JFJ26" s="209"/>
      <c r="JFK26" s="209"/>
      <c r="JFL26" s="209"/>
      <c r="JFM26" s="209"/>
      <c r="JFN26" s="209"/>
      <c r="JFO26" s="209"/>
      <c r="JFP26" s="209"/>
      <c r="JFQ26" s="209"/>
      <c r="JFR26" s="209"/>
      <c r="JFS26" s="209"/>
      <c r="JFT26" s="209"/>
      <c r="JFU26" s="209"/>
      <c r="JFV26" s="209"/>
      <c r="JFW26" s="209"/>
      <c r="JFX26" s="209"/>
      <c r="JFY26" s="209"/>
      <c r="JFZ26" s="209"/>
      <c r="JGA26" s="209"/>
      <c r="JGB26" s="209"/>
      <c r="JGC26" s="209"/>
      <c r="JGD26" s="209"/>
      <c r="JGE26" s="209"/>
      <c r="JGF26" s="209"/>
      <c r="JGG26" s="209"/>
      <c r="JGH26" s="209"/>
      <c r="JGI26" s="209"/>
      <c r="JGJ26" s="209"/>
      <c r="JGK26" s="209"/>
      <c r="JGL26" s="209"/>
      <c r="JGM26" s="209"/>
      <c r="JGN26" s="209"/>
      <c r="JGO26" s="209"/>
      <c r="JGP26" s="209"/>
      <c r="JGQ26" s="209"/>
      <c r="JGR26" s="209"/>
      <c r="JGS26" s="209"/>
      <c r="JGT26" s="209"/>
      <c r="JGU26" s="209"/>
      <c r="JGV26" s="209"/>
      <c r="JGW26" s="209"/>
      <c r="JGX26" s="209"/>
      <c r="JGY26" s="209"/>
      <c r="JGZ26" s="209"/>
      <c r="JHA26" s="209"/>
      <c r="JHB26" s="209"/>
      <c r="JHC26" s="209"/>
      <c r="JHD26" s="209"/>
      <c r="JHE26" s="209"/>
      <c r="JHF26" s="209"/>
      <c r="JHG26" s="209"/>
      <c r="JHH26" s="209"/>
      <c r="JHI26" s="209"/>
      <c r="JHJ26" s="209"/>
      <c r="JHK26" s="209"/>
      <c r="JHL26" s="209"/>
      <c r="JHM26" s="209"/>
      <c r="JHN26" s="209"/>
      <c r="JHO26" s="209"/>
      <c r="JHP26" s="209"/>
      <c r="JHQ26" s="209"/>
      <c r="JHR26" s="209"/>
      <c r="JHS26" s="209"/>
      <c r="JHT26" s="209"/>
      <c r="JHU26" s="209"/>
      <c r="JHV26" s="209"/>
      <c r="JHW26" s="209"/>
      <c r="JHX26" s="209"/>
      <c r="JHY26" s="209"/>
      <c r="JHZ26" s="209"/>
      <c r="JIA26" s="209"/>
      <c r="JIB26" s="209"/>
      <c r="JIC26" s="209"/>
      <c r="JID26" s="209"/>
      <c r="JIE26" s="209"/>
      <c r="JIF26" s="209"/>
      <c r="JIG26" s="209"/>
      <c r="JIH26" s="209"/>
      <c r="JII26" s="209"/>
      <c r="JIJ26" s="209"/>
      <c r="JIK26" s="209"/>
      <c r="JIL26" s="209"/>
      <c r="JIM26" s="209"/>
      <c r="JIN26" s="209"/>
      <c r="JIO26" s="209"/>
      <c r="JIP26" s="209"/>
      <c r="JIQ26" s="209"/>
      <c r="JIR26" s="209"/>
      <c r="JIS26" s="209"/>
      <c r="JIT26" s="209"/>
      <c r="JIU26" s="209"/>
      <c r="JIV26" s="209"/>
      <c r="JIW26" s="209"/>
      <c r="JIX26" s="209"/>
      <c r="JIY26" s="209"/>
      <c r="JIZ26" s="209"/>
      <c r="JJA26" s="209"/>
      <c r="JJB26" s="209"/>
      <c r="JJC26" s="209"/>
      <c r="JJD26" s="209"/>
      <c r="JJE26" s="209"/>
      <c r="JJF26" s="209"/>
      <c r="JJG26" s="209"/>
      <c r="JJH26" s="209"/>
      <c r="JJI26" s="209"/>
      <c r="JJJ26" s="209"/>
      <c r="JJK26" s="209"/>
      <c r="JJL26" s="209"/>
      <c r="JJM26" s="209"/>
      <c r="JJN26" s="209"/>
      <c r="JJO26" s="209"/>
      <c r="JJP26" s="209"/>
      <c r="JJQ26" s="209"/>
      <c r="JJR26" s="209"/>
      <c r="JJS26" s="209"/>
      <c r="JJT26" s="209"/>
      <c r="JJU26" s="209"/>
      <c r="JJV26" s="209"/>
      <c r="JJW26" s="209"/>
      <c r="JJX26" s="209"/>
      <c r="JJY26" s="209"/>
      <c r="JJZ26" s="209"/>
      <c r="JKA26" s="209"/>
      <c r="JKB26" s="209"/>
      <c r="JKC26" s="209"/>
      <c r="JKD26" s="209"/>
      <c r="JKE26" s="209"/>
      <c r="JKF26" s="209"/>
      <c r="JKG26" s="209"/>
      <c r="JKH26" s="209"/>
      <c r="JKI26" s="209"/>
      <c r="JKJ26" s="209"/>
      <c r="JKK26" s="209"/>
      <c r="JKL26" s="209"/>
      <c r="JKM26" s="209"/>
      <c r="JKN26" s="209"/>
      <c r="JKO26" s="209"/>
      <c r="JKP26" s="209"/>
      <c r="JKQ26" s="209"/>
      <c r="JKR26" s="209"/>
      <c r="JKS26" s="209"/>
      <c r="JKT26" s="209"/>
      <c r="JKU26" s="209"/>
      <c r="JKV26" s="209"/>
      <c r="JKW26" s="209"/>
      <c r="JKX26" s="209"/>
      <c r="JKY26" s="209"/>
      <c r="JKZ26" s="209"/>
      <c r="JLA26" s="209"/>
      <c r="JLB26" s="209"/>
      <c r="JLC26" s="209"/>
      <c r="JLD26" s="209"/>
      <c r="JLE26" s="209"/>
      <c r="JLF26" s="209"/>
      <c r="JLG26" s="209"/>
      <c r="JLH26" s="209"/>
      <c r="JLI26" s="209"/>
      <c r="JLJ26" s="209"/>
      <c r="JLK26" s="209"/>
      <c r="JLL26" s="209"/>
      <c r="JLM26" s="209"/>
      <c r="JLN26" s="209"/>
      <c r="JLO26" s="209"/>
      <c r="JLP26" s="209"/>
      <c r="JLQ26" s="209"/>
      <c r="JLR26" s="209"/>
      <c r="JLS26" s="209"/>
      <c r="JLT26" s="209"/>
      <c r="JLU26" s="209"/>
      <c r="JLV26" s="209"/>
      <c r="JLW26" s="209"/>
      <c r="JLX26" s="209"/>
      <c r="JLY26" s="209"/>
      <c r="JLZ26" s="209"/>
      <c r="JMA26" s="209"/>
      <c r="JMB26" s="209"/>
      <c r="JMC26" s="209"/>
      <c r="JMD26" s="209"/>
      <c r="JME26" s="209"/>
      <c r="JMF26" s="209"/>
      <c r="JMG26" s="209"/>
      <c r="JMH26" s="209"/>
      <c r="JMI26" s="209"/>
      <c r="JMJ26" s="209"/>
      <c r="JMK26" s="209"/>
      <c r="JML26" s="209"/>
      <c r="JMM26" s="209"/>
      <c r="JMN26" s="209"/>
      <c r="JMO26" s="209"/>
      <c r="JMP26" s="209"/>
      <c r="JMQ26" s="209"/>
      <c r="JMR26" s="209"/>
      <c r="JMS26" s="209"/>
      <c r="JMT26" s="209"/>
      <c r="JMU26" s="209"/>
      <c r="JMV26" s="209"/>
      <c r="JMW26" s="209"/>
      <c r="JMX26" s="209"/>
      <c r="JMY26" s="209"/>
      <c r="JMZ26" s="209"/>
      <c r="JNA26" s="209"/>
      <c r="JNB26" s="209"/>
      <c r="JNC26" s="209"/>
      <c r="JND26" s="209"/>
      <c r="JNE26" s="209"/>
      <c r="JNF26" s="209"/>
      <c r="JNG26" s="209"/>
      <c r="JNH26" s="209"/>
      <c r="JNI26" s="209"/>
      <c r="JNJ26" s="209"/>
      <c r="JNK26" s="209"/>
      <c r="JNL26" s="209"/>
      <c r="JNM26" s="209"/>
      <c r="JNN26" s="209"/>
      <c r="JNO26" s="209"/>
      <c r="JNP26" s="209"/>
      <c r="JNQ26" s="209"/>
      <c r="JNR26" s="209"/>
      <c r="JNS26" s="209"/>
      <c r="JNT26" s="209"/>
      <c r="JNU26" s="209"/>
      <c r="JNV26" s="209"/>
      <c r="JNW26" s="209"/>
      <c r="JNX26" s="209"/>
      <c r="JNY26" s="209"/>
      <c r="JNZ26" s="209"/>
      <c r="JOA26" s="209"/>
      <c r="JOB26" s="209"/>
      <c r="JOC26" s="209"/>
      <c r="JOD26" s="209"/>
      <c r="JOE26" s="209"/>
      <c r="JOF26" s="209"/>
      <c r="JOG26" s="209"/>
      <c r="JOH26" s="209"/>
      <c r="JOI26" s="209"/>
      <c r="JOJ26" s="209"/>
      <c r="JOK26" s="209"/>
      <c r="JOL26" s="209"/>
      <c r="JOM26" s="209"/>
      <c r="JON26" s="209"/>
      <c r="JOO26" s="209"/>
      <c r="JOP26" s="209"/>
      <c r="JOQ26" s="209"/>
      <c r="JOR26" s="209"/>
      <c r="JOS26" s="209"/>
      <c r="JOT26" s="209"/>
      <c r="JOU26" s="209"/>
      <c r="JOV26" s="209"/>
      <c r="JOW26" s="209"/>
      <c r="JOX26" s="209"/>
      <c r="JOY26" s="209"/>
      <c r="JOZ26" s="209"/>
      <c r="JPA26" s="209"/>
      <c r="JPB26" s="209"/>
      <c r="JPC26" s="209"/>
      <c r="JPD26" s="209"/>
      <c r="JPE26" s="209"/>
      <c r="JPF26" s="209"/>
      <c r="JPG26" s="209"/>
      <c r="JPH26" s="209"/>
      <c r="JPI26" s="209"/>
      <c r="JPJ26" s="209"/>
      <c r="JPK26" s="209"/>
      <c r="JPL26" s="209"/>
      <c r="JPM26" s="209"/>
      <c r="JPN26" s="209"/>
      <c r="JPO26" s="209"/>
      <c r="JPP26" s="209"/>
      <c r="JPQ26" s="209"/>
      <c r="JPR26" s="209"/>
      <c r="JPS26" s="209"/>
      <c r="JPT26" s="209"/>
      <c r="JPU26" s="209"/>
      <c r="JPV26" s="209"/>
      <c r="JPW26" s="209"/>
      <c r="JPX26" s="209"/>
      <c r="JPY26" s="209"/>
      <c r="JPZ26" s="209"/>
      <c r="JQA26" s="209"/>
      <c r="JQB26" s="209"/>
      <c r="JQC26" s="209"/>
      <c r="JQD26" s="209"/>
      <c r="JQE26" s="209"/>
      <c r="JQF26" s="209"/>
      <c r="JQG26" s="209"/>
      <c r="JQH26" s="209"/>
      <c r="JQI26" s="209"/>
      <c r="JQJ26" s="209"/>
      <c r="JQK26" s="209"/>
      <c r="JQL26" s="209"/>
      <c r="JQM26" s="209"/>
      <c r="JQN26" s="209"/>
      <c r="JQO26" s="209"/>
      <c r="JQP26" s="209"/>
      <c r="JQQ26" s="209"/>
      <c r="JQR26" s="209"/>
      <c r="JQS26" s="209"/>
      <c r="JQT26" s="209"/>
      <c r="JQU26" s="209"/>
      <c r="JQV26" s="209"/>
      <c r="JQW26" s="209"/>
      <c r="JQX26" s="209"/>
      <c r="JQY26" s="209"/>
      <c r="JQZ26" s="209"/>
      <c r="JRA26" s="209"/>
      <c r="JRB26" s="209"/>
      <c r="JRC26" s="209"/>
      <c r="JRD26" s="209"/>
      <c r="JRE26" s="209"/>
      <c r="JRF26" s="209"/>
      <c r="JRG26" s="209"/>
      <c r="JRH26" s="209"/>
      <c r="JRI26" s="209"/>
      <c r="JRJ26" s="209"/>
      <c r="JRK26" s="209"/>
      <c r="JRL26" s="209"/>
      <c r="JRM26" s="209"/>
      <c r="JRN26" s="209"/>
      <c r="JRO26" s="209"/>
      <c r="JRP26" s="209"/>
      <c r="JRQ26" s="209"/>
      <c r="JRR26" s="209"/>
      <c r="JRS26" s="209"/>
      <c r="JRT26" s="209"/>
      <c r="JRU26" s="209"/>
      <c r="JRV26" s="209"/>
      <c r="JRW26" s="209"/>
      <c r="JRX26" s="209"/>
      <c r="JRY26" s="209"/>
      <c r="JRZ26" s="209"/>
      <c r="JSA26" s="209"/>
      <c r="JSB26" s="209"/>
      <c r="JSC26" s="209"/>
      <c r="JSD26" s="209"/>
      <c r="JSE26" s="209"/>
      <c r="JSF26" s="209"/>
      <c r="JSG26" s="209"/>
      <c r="JSH26" s="209"/>
      <c r="JSI26" s="209"/>
      <c r="JSJ26" s="209"/>
      <c r="JSK26" s="209"/>
      <c r="JSL26" s="209"/>
      <c r="JSM26" s="209"/>
      <c r="JSN26" s="209"/>
      <c r="JSO26" s="209"/>
      <c r="JSP26" s="209"/>
      <c r="JSQ26" s="209"/>
      <c r="JSR26" s="209"/>
      <c r="JSS26" s="209"/>
      <c r="JST26" s="209"/>
      <c r="JSU26" s="209"/>
      <c r="JSV26" s="209"/>
      <c r="JSW26" s="209"/>
      <c r="JSX26" s="209"/>
      <c r="JSY26" s="209"/>
      <c r="JSZ26" s="209"/>
      <c r="JTA26" s="209"/>
      <c r="JTB26" s="209"/>
      <c r="JTC26" s="209"/>
      <c r="JTD26" s="209"/>
      <c r="JTE26" s="209"/>
      <c r="JTF26" s="209"/>
      <c r="JTG26" s="209"/>
      <c r="JTH26" s="209"/>
      <c r="JTI26" s="209"/>
      <c r="JTJ26" s="209"/>
      <c r="JTK26" s="209"/>
      <c r="JTL26" s="209"/>
      <c r="JTM26" s="209"/>
      <c r="JTN26" s="209"/>
      <c r="JTO26" s="209"/>
      <c r="JTP26" s="209"/>
      <c r="JTQ26" s="209"/>
      <c r="JTR26" s="209"/>
      <c r="JTS26" s="209"/>
      <c r="JTT26" s="209"/>
      <c r="JTU26" s="209"/>
      <c r="JTV26" s="209"/>
      <c r="JTW26" s="209"/>
      <c r="JTX26" s="209"/>
      <c r="JTY26" s="209"/>
      <c r="JTZ26" s="209"/>
      <c r="JUA26" s="209"/>
      <c r="JUB26" s="209"/>
      <c r="JUC26" s="209"/>
      <c r="JUD26" s="209"/>
      <c r="JUE26" s="209"/>
      <c r="JUF26" s="209"/>
      <c r="JUG26" s="209"/>
      <c r="JUH26" s="209"/>
      <c r="JUI26" s="209"/>
      <c r="JUJ26" s="209"/>
      <c r="JUK26" s="209"/>
      <c r="JUL26" s="209"/>
      <c r="JUM26" s="209"/>
      <c r="JUN26" s="209"/>
      <c r="JUO26" s="209"/>
      <c r="JUP26" s="209"/>
      <c r="JUQ26" s="209"/>
      <c r="JUR26" s="209"/>
      <c r="JUS26" s="209"/>
      <c r="JUT26" s="209"/>
      <c r="JUU26" s="209"/>
      <c r="JUV26" s="209"/>
      <c r="JUW26" s="209"/>
      <c r="JUX26" s="209"/>
      <c r="JUY26" s="209"/>
      <c r="JUZ26" s="209"/>
      <c r="JVA26" s="209"/>
      <c r="JVB26" s="209"/>
      <c r="JVC26" s="209"/>
      <c r="JVD26" s="209"/>
      <c r="JVE26" s="209"/>
      <c r="JVF26" s="209"/>
      <c r="JVG26" s="209"/>
      <c r="JVH26" s="209"/>
      <c r="JVI26" s="209"/>
      <c r="JVJ26" s="209"/>
      <c r="JVK26" s="209"/>
      <c r="JVL26" s="209"/>
      <c r="JVM26" s="209"/>
      <c r="JVN26" s="209"/>
      <c r="JVO26" s="209"/>
      <c r="JVP26" s="209"/>
      <c r="JVQ26" s="209"/>
      <c r="JVR26" s="209"/>
      <c r="JVS26" s="209"/>
      <c r="JVT26" s="209"/>
      <c r="JVU26" s="209"/>
      <c r="JVV26" s="209"/>
      <c r="JVW26" s="209"/>
      <c r="JVX26" s="209"/>
      <c r="JVY26" s="209"/>
      <c r="JVZ26" s="209"/>
      <c r="JWA26" s="209"/>
      <c r="JWB26" s="209"/>
      <c r="JWC26" s="209"/>
      <c r="JWD26" s="209"/>
      <c r="JWE26" s="209"/>
      <c r="JWF26" s="209"/>
      <c r="JWG26" s="209"/>
      <c r="JWH26" s="209"/>
      <c r="JWI26" s="209"/>
      <c r="JWJ26" s="209"/>
      <c r="JWK26" s="209"/>
      <c r="JWL26" s="209"/>
      <c r="JWM26" s="209"/>
      <c r="JWN26" s="209"/>
      <c r="JWO26" s="209"/>
      <c r="JWP26" s="209"/>
      <c r="JWQ26" s="209"/>
      <c r="JWR26" s="209"/>
      <c r="JWS26" s="209"/>
      <c r="JWT26" s="209"/>
      <c r="JWU26" s="209"/>
      <c r="JWV26" s="209"/>
      <c r="JWW26" s="209"/>
      <c r="JWX26" s="209"/>
      <c r="JWY26" s="209"/>
      <c r="JWZ26" s="209"/>
      <c r="JXA26" s="209"/>
      <c r="JXB26" s="209"/>
      <c r="JXC26" s="209"/>
      <c r="JXD26" s="209"/>
      <c r="JXE26" s="209"/>
      <c r="JXF26" s="209"/>
      <c r="JXG26" s="209"/>
      <c r="JXH26" s="209"/>
      <c r="JXI26" s="209"/>
      <c r="JXJ26" s="209"/>
      <c r="JXK26" s="209"/>
      <c r="JXL26" s="209"/>
      <c r="JXM26" s="209"/>
      <c r="JXN26" s="209"/>
      <c r="JXO26" s="209"/>
      <c r="JXP26" s="209"/>
      <c r="JXQ26" s="209"/>
      <c r="JXR26" s="209"/>
      <c r="JXS26" s="209"/>
      <c r="JXT26" s="209"/>
      <c r="JXU26" s="209"/>
      <c r="JXV26" s="209"/>
      <c r="JXW26" s="209"/>
      <c r="JXX26" s="209"/>
      <c r="JXY26" s="209"/>
      <c r="JXZ26" s="209"/>
      <c r="JYA26" s="209"/>
      <c r="JYB26" s="209"/>
      <c r="JYC26" s="209"/>
      <c r="JYD26" s="209"/>
      <c r="JYE26" s="209"/>
      <c r="JYF26" s="209"/>
      <c r="JYG26" s="209"/>
      <c r="JYH26" s="209"/>
      <c r="JYI26" s="209"/>
      <c r="JYJ26" s="209"/>
      <c r="JYK26" s="209"/>
      <c r="JYL26" s="209"/>
      <c r="JYM26" s="209"/>
      <c r="JYN26" s="209"/>
      <c r="JYO26" s="209"/>
      <c r="JYP26" s="209"/>
      <c r="JYQ26" s="209"/>
      <c r="JYR26" s="209"/>
      <c r="JYS26" s="209"/>
      <c r="JYT26" s="209"/>
      <c r="JYU26" s="209"/>
      <c r="JYV26" s="209"/>
      <c r="JYW26" s="209"/>
      <c r="JYX26" s="209"/>
      <c r="JYY26" s="209"/>
      <c r="JYZ26" s="209"/>
      <c r="JZA26" s="209"/>
      <c r="JZB26" s="209"/>
      <c r="JZC26" s="209"/>
      <c r="JZD26" s="209"/>
      <c r="JZE26" s="209"/>
      <c r="JZF26" s="209"/>
      <c r="JZG26" s="209"/>
      <c r="JZH26" s="209"/>
      <c r="JZI26" s="209"/>
      <c r="JZJ26" s="209"/>
      <c r="JZK26" s="209"/>
      <c r="JZL26" s="209"/>
      <c r="JZM26" s="209"/>
      <c r="JZN26" s="209"/>
      <c r="JZO26" s="209"/>
      <c r="JZP26" s="209"/>
      <c r="JZQ26" s="209"/>
      <c r="JZR26" s="209"/>
      <c r="JZS26" s="209"/>
      <c r="JZT26" s="209"/>
      <c r="JZU26" s="209"/>
      <c r="JZV26" s="209"/>
      <c r="JZW26" s="209"/>
      <c r="JZX26" s="209"/>
      <c r="JZY26" s="209"/>
      <c r="JZZ26" s="209"/>
      <c r="KAA26" s="209"/>
      <c r="KAB26" s="209"/>
      <c r="KAC26" s="209"/>
      <c r="KAD26" s="209"/>
      <c r="KAE26" s="209"/>
      <c r="KAF26" s="209"/>
      <c r="KAG26" s="209"/>
      <c r="KAH26" s="209"/>
      <c r="KAI26" s="209"/>
      <c r="KAJ26" s="209"/>
      <c r="KAK26" s="209"/>
      <c r="KAL26" s="209"/>
      <c r="KAM26" s="209"/>
      <c r="KAN26" s="209"/>
      <c r="KAO26" s="209"/>
      <c r="KAP26" s="209"/>
      <c r="KAQ26" s="209"/>
      <c r="KAR26" s="209"/>
      <c r="KAS26" s="209"/>
      <c r="KAT26" s="209"/>
      <c r="KAU26" s="209"/>
      <c r="KAV26" s="209"/>
      <c r="KAW26" s="209"/>
      <c r="KAX26" s="209"/>
      <c r="KAY26" s="209"/>
      <c r="KAZ26" s="209"/>
      <c r="KBA26" s="209"/>
      <c r="KBB26" s="209"/>
      <c r="KBC26" s="209"/>
      <c r="KBD26" s="209"/>
      <c r="KBE26" s="209"/>
      <c r="KBF26" s="209"/>
      <c r="KBG26" s="209"/>
      <c r="KBH26" s="209"/>
      <c r="KBI26" s="209"/>
      <c r="KBJ26" s="209"/>
      <c r="KBK26" s="209"/>
      <c r="KBL26" s="209"/>
      <c r="KBM26" s="209"/>
      <c r="KBN26" s="209"/>
      <c r="KBO26" s="209"/>
      <c r="KBP26" s="209"/>
      <c r="KBQ26" s="209"/>
      <c r="KBR26" s="209"/>
      <c r="KBS26" s="209"/>
      <c r="KBT26" s="209"/>
      <c r="KBU26" s="209"/>
      <c r="KBV26" s="209"/>
      <c r="KBW26" s="209"/>
      <c r="KBX26" s="209"/>
      <c r="KBY26" s="209"/>
      <c r="KBZ26" s="209"/>
      <c r="KCA26" s="209"/>
      <c r="KCB26" s="209"/>
      <c r="KCC26" s="209"/>
      <c r="KCD26" s="209"/>
      <c r="KCE26" s="209"/>
      <c r="KCF26" s="209"/>
      <c r="KCG26" s="209"/>
      <c r="KCH26" s="209"/>
      <c r="KCI26" s="209"/>
      <c r="KCJ26" s="209"/>
      <c r="KCK26" s="209"/>
      <c r="KCL26" s="209"/>
      <c r="KCM26" s="209"/>
      <c r="KCN26" s="209"/>
      <c r="KCO26" s="209"/>
      <c r="KCP26" s="209"/>
      <c r="KCQ26" s="209"/>
      <c r="KCR26" s="209"/>
      <c r="KCS26" s="209"/>
      <c r="KCT26" s="209"/>
      <c r="KCU26" s="209"/>
      <c r="KCV26" s="209"/>
      <c r="KCW26" s="209"/>
      <c r="KCX26" s="209"/>
      <c r="KCY26" s="209"/>
      <c r="KCZ26" s="209"/>
      <c r="KDA26" s="209"/>
      <c r="KDB26" s="209"/>
      <c r="KDC26" s="209"/>
      <c r="KDD26" s="209"/>
      <c r="KDE26" s="209"/>
      <c r="KDF26" s="209"/>
      <c r="KDG26" s="209"/>
      <c r="KDH26" s="209"/>
      <c r="KDI26" s="209"/>
      <c r="KDJ26" s="209"/>
      <c r="KDK26" s="209"/>
      <c r="KDL26" s="209"/>
      <c r="KDM26" s="209"/>
      <c r="KDN26" s="209"/>
      <c r="KDO26" s="209"/>
      <c r="KDP26" s="209"/>
      <c r="KDQ26" s="209"/>
      <c r="KDR26" s="209"/>
      <c r="KDS26" s="209"/>
      <c r="KDT26" s="209"/>
      <c r="KDU26" s="209"/>
      <c r="KDV26" s="209"/>
      <c r="KDW26" s="209"/>
      <c r="KDX26" s="209"/>
      <c r="KDY26" s="209"/>
      <c r="KDZ26" s="209"/>
      <c r="KEA26" s="209"/>
      <c r="KEB26" s="209"/>
      <c r="KEC26" s="209"/>
      <c r="KED26" s="209"/>
      <c r="KEE26" s="209"/>
      <c r="KEF26" s="209"/>
      <c r="KEG26" s="209"/>
      <c r="KEH26" s="209"/>
      <c r="KEI26" s="209"/>
      <c r="KEJ26" s="209"/>
      <c r="KEK26" s="209"/>
      <c r="KEL26" s="209"/>
      <c r="KEM26" s="209"/>
      <c r="KEN26" s="209"/>
      <c r="KEO26" s="209"/>
      <c r="KEP26" s="209"/>
      <c r="KEQ26" s="209"/>
      <c r="KER26" s="209"/>
      <c r="KES26" s="209"/>
      <c r="KET26" s="209"/>
      <c r="KEU26" s="209"/>
      <c r="KEV26" s="209"/>
      <c r="KEW26" s="209"/>
      <c r="KEX26" s="209"/>
      <c r="KEY26" s="209"/>
      <c r="KEZ26" s="209"/>
      <c r="KFA26" s="209"/>
      <c r="KFB26" s="209"/>
      <c r="KFC26" s="209"/>
      <c r="KFD26" s="209"/>
      <c r="KFE26" s="209"/>
      <c r="KFF26" s="209"/>
      <c r="KFG26" s="209"/>
      <c r="KFH26" s="209"/>
      <c r="KFI26" s="209"/>
      <c r="KFJ26" s="209"/>
      <c r="KFK26" s="209"/>
      <c r="KFL26" s="209"/>
      <c r="KFM26" s="209"/>
      <c r="KFN26" s="209"/>
      <c r="KFO26" s="209"/>
      <c r="KFP26" s="209"/>
      <c r="KFQ26" s="209"/>
      <c r="KFR26" s="209"/>
      <c r="KFS26" s="209"/>
      <c r="KFT26" s="209"/>
      <c r="KFU26" s="209"/>
      <c r="KFV26" s="209"/>
      <c r="KFW26" s="209"/>
      <c r="KFX26" s="209"/>
      <c r="KFY26" s="209"/>
      <c r="KFZ26" s="209"/>
      <c r="KGA26" s="209"/>
      <c r="KGB26" s="209"/>
      <c r="KGC26" s="209"/>
      <c r="KGD26" s="209"/>
      <c r="KGE26" s="209"/>
      <c r="KGF26" s="209"/>
      <c r="KGG26" s="209"/>
      <c r="KGH26" s="209"/>
      <c r="KGI26" s="209"/>
      <c r="KGJ26" s="209"/>
      <c r="KGK26" s="209"/>
      <c r="KGL26" s="209"/>
      <c r="KGM26" s="209"/>
      <c r="KGN26" s="209"/>
      <c r="KGO26" s="209"/>
      <c r="KGP26" s="209"/>
      <c r="KGQ26" s="209"/>
      <c r="KGR26" s="209"/>
      <c r="KGS26" s="209"/>
      <c r="KGT26" s="209"/>
      <c r="KGU26" s="209"/>
      <c r="KGV26" s="209"/>
      <c r="KGW26" s="209"/>
      <c r="KGX26" s="209"/>
      <c r="KGY26" s="209"/>
      <c r="KGZ26" s="209"/>
      <c r="KHA26" s="209"/>
      <c r="KHB26" s="209"/>
      <c r="KHC26" s="209"/>
      <c r="KHD26" s="209"/>
      <c r="KHE26" s="209"/>
      <c r="KHF26" s="209"/>
      <c r="KHG26" s="209"/>
      <c r="KHH26" s="209"/>
      <c r="KHI26" s="209"/>
      <c r="KHJ26" s="209"/>
      <c r="KHK26" s="209"/>
      <c r="KHL26" s="209"/>
      <c r="KHM26" s="209"/>
      <c r="KHN26" s="209"/>
      <c r="KHO26" s="209"/>
      <c r="KHP26" s="209"/>
      <c r="KHQ26" s="209"/>
      <c r="KHR26" s="209"/>
      <c r="KHS26" s="209"/>
      <c r="KHT26" s="209"/>
      <c r="KHU26" s="209"/>
      <c r="KHV26" s="209"/>
      <c r="KHW26" s="209"/>
      <c r="KHX26" s="209"/>
      <c r="KHY26" s="209"/>
      <c r="KHZ26" s="209"/>
      <c r="KIA26" s="209"/>
      <c r="KIB26" s="209"/>
      <c r="KIC26" s="209"/>
      <c r="KID26" s="209"/>
      <c r="KIE26" s="209"/>
      <c r="KIF26" s="209"/>
      <c r="KIG26" s="209"/>
      <c r="KIH26" s="209"/>
      <c r="KII26" s="209"/>
      <c r="KIJ26" s="209"/>
      <c r="KIK26" s="209"/>
      <c r="KIL26" s="209"/>
      <c r="KIM26" s="209"/>
      <c r="KIN26" s="209"/>
      <c r="KIO26" s="209"/>
      <c r="KIP26" s="209"/>
      <c r="KIQ26" s="209"/>
      <c r="KIR26" s="209"/>
      <c r="KIS26" s="209"/>
      <c r="KIT26" s="209"/>
      <c r="KIU26" s="209"/>
      <c r="KIV26" s="209"/>
      <c r="KIW26" s="209"/>
      <c r="KIX26" s="209"/>
      <c r="KIY26" s="209"/>
      <c r="KIZ26" s="209"/>
      <c r="KJA26" s="209"/>
      <c r="KJB26" s="209"/>
      <c r="KJC26" s="209"/>
      <c r="KJD26" s="209"/>
      <c r="KJE26" s="209"/>
      <c r="KJF26" s="209"/>
      <c r="KJG26" s="209"/>
      <c r="KJH26" s="209"/>
      <c r="KJI26" s="209"/>
      <c r="KJJ26" s="209"/>
      <c r="KJK26" s="209"/>
      <c r="KJL26" s="209"/>
      <c r="KJM26" s="209"/>
      <c r="KJN26" s="209"/>
      <c r="KJO26" s="209"/>
      <c r="KJP26" s="209"/>
      <c r="KJQ26" s="209"/>
      <c r="KJR26" s="209"/>
      <c r="KJS26" s="209"/>
      <c r="KJT26" s="209"/>
      <c r="KJU26" s="209"/>
      <c r="KJV26" s="209"/>
      <c r="KJW26" s="209"/>
      <c r="KJX26" s="209"/>
      <c r="KJY26" s="209"/>
      <c r="KJZ26" s="209"/>
      <c r="KKA26" s="209"/>
      <c r="KKB26" s="209"/>
      <c r="KKC26" s="209"/>
      <c r="KKD26" s="209"/>
      <c r="KKE26" s="209"/>
      <c r="KKF26" s="209"/>
      <c r="KKG26" s="209"/>
      <c r="KKH26" s="209"/>
      <c r="KKI26" s="209"/>
      <c r="KKJ26" s="209"/>
      <c r="KKK26" s="209"/>
      <c r="KKL26" s="209"/>
      <c r="KKM26" s="209"/>
      <c r="KKN26" s="209"/>
      <c r="KKO26" s="209"/>
      <c r="KKP26" s="209"/>
      <c r="KKQ26" s="209"/>
      <c r="KKR26" s="209"/>
      <c r="KKS26" s="209"/>
      <c r="KKT26" s="209"/>
      <c r="KKU26" s="209"/>
      <c r="KKV26" s="209"/>
      <c r="KKW26" s="209"/>
      <c r="KKX26" s="209"/>
      <c r="KKY26" s="209"/>
      <c r="KKZ26" s="209"/>
      <c r="KLA26" s="209"/>
      <c r="KLB26" s="209"/>
      <c r="KLC26" s="209"/>
      <c r="KLD26" s="209"/>
      <c r="KLE26" s="209"/>
      <c r="KLF26" s="209"/>
      <c r="KLG26" s="209"/>
      <c r="KLH26" s="209"/>
      <c r="KLI26" s="209"/>
      <c r="KLJ26" s="209"/>
      <c r="KLK26" s="209"/>
      <c r="KLL26" s="209"/>
      <c r="KLM26" s="209"/>
      <c r="KLN26" s="209"/>
      <c r="KLO26" s="209"/>
      <c r="KLP26" s="209"/>
      <c r="KLQ26" s="209"/>
      <c r="KLR26" s="209"/>
      <c r="KLS26" s="209"/>
      <c r="KLT26" s="209"/>
      <c r="KLU26" s="209"/>
      <c r="KLV26" s="209"/>
      <c r="KLW26" s="209"/>
      <c r="KLX26" s="209"/>
      <c r="KLY26" s="209"/>
      <c r="KLZ26" s="209"/>
      <c r="KMA26" s="209"/>
      <c r="KMB26" s="209"/>
      <c r="KMC26" s="209"/>
      <c r="KMD26" s="209"/>
      <c r="KME26" s="209"/>
      <c r="KMF26" s="209"/>
      <c r="KMG26" s="209"/>
      <c r="KMH26" s="209"/>
      <c r="KMI26" s="209"/>
      <c r="KMJ26" s="209"/>
      <c r="KMK26" s="209"/>
      <c r="KML26" s="209"/>
      <c r="KMM26" s="209"/>
      <c r="KMN26" s="209"/>
      <c r="KMO26" s="209"/>
      <c r="KMP26" s="209"/>
      <c r="KMQ26" s="209"/>
      <c r="KMR26" s="209"/>
      <c r="KMS26" s="209"/>
      <c r="KMT26" s="209"/>
      <c r="KMU26" s="209"/>
      <c r="KMV26" s="209"/>
      <c r="KMW26" s="209"/>
      <c r="KMX26" s="209"/>
      <c r="KMY26" s="209"/>
      <c r="KMZ26" s="209"/>
      <c r="KNA26" s="209"/>
      <c r="KNB26" s="209"/>
      <c r="KNC26" s="209"/>
      <c r="KND26" s="209"/>
      <c r="KNE26" s="209"/>
      <c r="KNF26" s="209"/>
      <c r="KNG26" s="209"/>
      <c r="KNH26" s="209"/>
      <c r="KNI26" s="209"/>
      <c r="KNJ26" s="209"/>
      <c r="KNK26" s="209"/>
      <c r="KNL26" s="209"/>
      <c r="KNM26" s="209"/>
      <c r="KNN26" s="209"/>
      <c r="KNO26" s="209"/>
      <c r="KNP26" s="209"/>
      <c r="KNQ26" s="209"/>
      <c r="KNR26" s="209"/>
      <c r="KNS26" s="209"/>
      <c r="KNT26" s="209"/>
      <c r="KNU26" s="209"/>
      <c r="KNV26" s="209"/>
      <c r="KNW26" s="209"/>
      <c r="KNX26" s="209"/>
      <c r="KNY26" s="209"/>
      <c r="KNZ26" s="209"/>
      <c r="KOA26" s="209"/>
      <c r="KOB26" s="209"/>
      <c r="KOC26" s="209"/>
      <c r="KOD26" s="209"/>
      <c r="KOE26" s="209"/>
      <c r="KOF26" s="209"/>
      <c r="KOG26" s="209"/>
      <c r="KOH26" s="209"/>
      <c r="KOI26" s="209"/>
      <c r="KOJ26" s="209"/>
      <c r="KOK26" s="209"/>
      <c r="KOL26" s="209"/>
      <c r="KOM26" s="209"/>
      <c r="KON26" s="209"/>
      <c r="KOO26" s="209"/>
      <c r="KOP26" s="209"/>
      <c r="KOQ26" s="209"/>
      <c r="KOR26" s="209"/>
      <c r="KOS26" s="209"/>
      <c r="KOT26" s="209"/>
      <c r="KOU26" s="209"/>
      <c r="KOV26" s="209"/>
      <c r="KOW26" s="209"/>
      <c r="KOX26" s="209"/>
      <c r="KOY26" s="209"/>
      <c r="KOZ26" s="209"/>
      <c r="KPA26" s="209"/>
      <c r="KPB26" s="209"/>
      <c r="KPC26" s="209"/>
      <c r="KPD26" s="209"/>
      <c r="KPE26" s="209"/>
      <c r="KPF26" s="209"/>
      <c r="KPG26" s="209"/>
      <c r="KPH26" s="209"/>
      <c r="KPI26" s="209"/>
      <c r="KPJ26" s="209"/>
      <c r="KPK26" s="209"/>
      <c r="KPL26" s="209"/>
      <c r="KPM26" s="209"/>
      <c r="KPN26" s="209"/>
      <c r="KPO26" s="209"/>
      <c r="KPP26" s="209"/>
      <c r="KPQ26" s="209"/>
      <c r="KPR26" s="209"/>
      <c r="KPS26" s="209"/>
      <c r="KPT26" s="209"/>
      <c r="KPU26" s="209"/>
      <c r="KPV26" s="209"/>
      <c r="KPW26" s="209"/>
      <c r="KPX26" s="209"/>
      <c r="KPY26" s="209"/>
      <c r="KPZ26" s="209"/>
      <c r="KQA26" s="209"/>
      <c r="KQB26" s="209"/>
      <c r="KQC26" s="209"/>
      <c r="KQD26" s="209"/>
      <c r="KQE26" s="209"/>
      <c r="KQF26" s="209"/>
      <c r="KQG26" s="209"/>
      <c r="KQH26" s="209"/>
      <c r="KQI26" s="209"/>
      <c r="KQJ26" s="209"/>
      <c r="KQK26" s="209"/>
      <c r="KQL26" s="209"/>
      <c r="KQM26" s="209"/>
      <c r="KQN26" s="209"/>
      <c r="KQO26" s="209"/>
      <c r="KQP26" s="209"/>
      <c r="KQQ26" s="209"/>
      <c r="KQR26" s="209"/>
      <c r="KQS26" s="209"/>
      <c r="KQT26" s="209"/>
      <c r="KQU26" s="209"/>
      <c r="KQV26" s="209"/>
      <c r="KQW26" s="209"/>
      <c r="KQX26" s="209"/>
      <c r="KQY26" s="209"/>
      <c r="KQZ26" s="209"/>
      <c r="KRA26" s="209"/>
      <c r="KRB26" s="209"/>
      <c r="KRC26" s="209"/>
      <c r="KRD26" s="209"/>
      <c r="KRE26" s="209"/>
      <c r="KRF26" s="209"/>
      <c r="KRG26" s="209"/>
      <c r="KRH26" s="209"/>
      <c r="KRI26" s="209"/>
      <c r="KRJ26" s="209"/>
      <c r="KRK26" s="209"/>
      <c r="KRL26" s="209"/>
      <c r="KRM26" s="209"/>
      <c r="KRN26" s="209"/>
      <c r="KRO26" s="209"/>
      <c r="KRP26" s="209"/>
      <c r="KRQ26" s="209"/>
      <c r="KRR26" s="209"/>
      <c r="KRS26" s="209"/>
      <c r="KRT26" s="209"/>
      <c r="KRU26" s="209"/>
      <c r="KRV26" s="209"/>
      <c r="KRW26" s="209"/>
      <c r="KRX26" s="209"/>
      <c r="KRY26" s="209"/>
      <c r="KRZ26" s="209"/>
      <c r="KSA26" s="209"/>
      <c r="KSB26" s="209"/>
      <c r="KSC26" s="209"/>
      <c r="KSD26" s="209"/>
      <c r="KSE26" s="209"/>
      <c r="KSF26" s="209"/>
      <c r="KSG26" s="209"/>
      <c r="KSH26" s="209"/>
      <c r="KSI26" s="209"/>
      <c r="KSJ26" s="209"/>
      <c r="KSK26" s="209"/>
      <c r="KSL26" s="209"/>
      <c r="KSM26" s="209"/>
      <c r="KSN26" s="209"/>
      <c r="KSO26" s="209"/>
      <c r="KSP26" s="209"/>
      <c r="KSQ26" s="209"/>
      <c r="KSR26" s="209"/>
      <c r="KSS26" s="209"/>
      <c r="KST26" s="209"/>
      <c r="KSU26" s="209"/>
      <c r="KSV26" s="209"/>
      <c r="KSW26" s="209"/>
      <c r="KSX26" s="209"/>
      <c r="KSY26" s="209"/>
      <c r="KSZ26" s="209"/>
      <c r="KTA26" s="209"/>
      <c r="KTB26" s="209"/>
      <c r="KTC26" s="209"/>
      <c r="KTD26" s="209"/>
      <c r="KTE26" s="209"/>
      <c r="KTF26" s="209"/>
      <c r="KTG26" s="209"/>
      <c r="KTH26" s="209"/>
      <c r="KTI26" s="209"/>
      <c r="KTJ26" s="209"/>
      <c r="KTK26" s="209"/>
      <c r="KTL26" s="209"/>
      <c r="KTM26" s="209"/>
      <c r="KTN26" s="209"/>
      <c r="KTO26" s="209"/>
      <c r="KTP26" s="209"/>
      <c r="KTQ26" s="209"/>
      <c r="KTR26" s="209"/>
      <c r="KTS26" s="209"/>
      <c r="KTT26" s="209"/>
      <c r="KTU26" s="209"/>
      <c r="KTV26" s="209"/>
      <c r="KTW26" s="209"/>
      <c r="KTX26" s="209"/>
      <c r="KTY26" s="209"/>
      <c r="KTZ26" s="209"/>
      <c r="KUA26" s="209"/>
      <c r="KUB26" s="209"/>
      <c r="KUC26" s="209"/>
      <c r="KUD26" s="209"/>
      <c r="KUE26" s="209"/>
      <c r="KUF26" s="209"/>
      <c r="KUG26" s="209"/>
      <c r="KUH26" s="209"/>
      <c r="KUI26" s="209"/>
      <c r="KUJ26" s="209"/>
      <c r="KUK26" s="209"/>
      <c r="KUL26" s="209"/>
      <c r="KUM26" s="209"/>
      <c r="KUN26" s="209"/>
      <c r="KUO26" s="209"/>
      <c r="KUP26" s="209"/>
      <c r="KUQ26" s="209"/>
      <c r="KUR26" s="209"/>
      <c r="KUS26" s="209"/>
      <c r="KUT26" s="209"/>
      <c r="KUU26" s="209"/>
      <c r="KUV26" s="209"/>
      <c r="KUW26" s="209"/>
      <c r="KUX26" s="209"/>
      <c r="KUY26" s="209"/>
      <c r="KUZ26" s="209"/>
      <c r="KVA26" s="209"/>
      <c r="KVB26" s="209"/>
      <c r="KVC26" s="209"/>
      <c r="KVD26" s="209"/>
      <c r="KVE26" s="209"/>
      <c r="KVF26" s="209"/>
      <c r="KVG26" s="209"/>
      <c r="KVH26" s="209"/>
      <c r="KVI26" s="209"/>
      <c r="KVJ26" s="209"/>
      <c r="KVK26" s="209"/>
      <c r="KVL26" s="209"/>
      <c r="KVM26" s="209"/>
      <c r="KVN26" s="209"/>
      <c r="KVO26" s="209"/>
      <c r="KVP26" s="209"/>
      <c r="KVQ26" s="209"/>
      <c r="KVR26" s="209"/>
      <c r="KVS26" s="209"/>
      <c r="KVT26" s="209"/>
      <c r="KVU26" s="209"/>
      <c r="KVV26" s="209"/>
      <c r="KVW26" s="209"/>
      <c r="KVX26" s="209"/>
      <c r="KVY26" s="209"/>
      <c r="KVZ26" s="209"/>
      <c r="KWA26" s="209"/>
      <c r="KWB26" s="209"/>
      <c r="KWC26" s="209"/>
      <c r="KWD26" s="209"/>
      <c r="KWE26" s="209"/>
      <c r="KWF26" s="209"/>
      <c r="KWG26" s="209"/>
      <c r="KWH26" s="209"/>
      <c r="KWI26" s="209"/>
      <c r="KWJ26" s="209"/>
      <c r="KWK26" s="209"/>
      <c r="KWL26" s="209"/>
      <c r="KWM26" s="209"/>
      <c r="KWN26" s="209"/>
      <c r="KWO26" s="209"/>
      <c r="KWP26" s="209"/>
      <c r="KWQ26" s="209"/>
      <c r="KWR26" s="209"/>
      <c r="KWS26" s="209"/>
      <c r="KWT26" s="209"/>
      <c r="KWU26" s="209"/>
      <c r="KWV26" s="209"/>
      <c r="KWW26" s="209"/>
      <c r="KWX26" s="209"/>
      <c r="KWY26" s="209"/>
      <c r="KWZ26" s="209"/>
      <c r="KXA26" s="209"/>
      <c r="KXB26" s="209"/>
      <c r="KXC26" s="209"/>
      <c r="KXD26" s="209"/>
      <c r="KXE26" s="209"/>
      <c r="KXF26" s="209"/>
      <c r="KXG26" s="209"/>
      <c r="KXH26" s="209"/>
      <c r="KXI26" s="209"/>
      <c r="KXJ26" s="209"/>
      <c r="KXK26" s="209"/>
      <c r="KXL26" s="209"/>
      <c r="KXM26" s="209"/>
      <c r="KXN26" s="209"/>
      <c r="KXO26" s="209"/>
      <c r="KXP26" s="209"/>
      <c r="KXQ26" s="209"/>
      <c r="KXR26" s="209"/>
      <c r="KXS26" s="209"/>
      <c r="KXT26" s="209"/>
      <c r="KXU26" s="209"/>
      <c r="KXV26" s="209"/>
      <c r="KXW26" s="209"/>
      <c r="KXX26" s="209"/>
      <c r="KXY26" s="209"/>
      <c r="KXZ26" s="209"/>
      <c r="KYA26" s="209"/>
      <c r="KYB26" s="209"/>
      <c r="KYC26" s="209"/>
      <c r="KYD26" s="209"/>
      <c r="KYE26" s="209"/>
      <c r="KYF26" s="209"/>
      <c r="KYG26" s="209"/>
      <c r="KYH26" s="209"/>
      <c r="KYI26" s="209"/>
      <c r="KYJ26" s="209"/>
      <c r="KYK26" s="209"/>
      <c r="KYL26" s="209"/>
      <c r="KYM26" s="209"/>
      <c r="KYN26" s="209"/>
      <c r="KYO26" s="209"/>
      <c r="KYP26" s="209"/>
      <c r="KYQ26" s="209"/>
      <c r="KYR26" s="209"/>
      <c r="KYS26" s="209"/>
      <c r="KYT26" s="209"/>
      <c r="KYU26" s="209"/>
      <c r="KYV26" s="209"/>
      <c r="KYW26" s="209"/>
      <c r="KYX26" s="209"/>
      <c r="KYY26" s="209"/>
      <c r="KYZ26" s="209"/>
      <c r="KZA26" s="209"/>
      <c r="KZB26" s="209"/>
      <c r="KZC26" s="209"/>
      <c r="KZD26" s="209"/>
      <c r="KZE26" s="209"/>
      <c r="KZF26" s="209"/>
      <c r="KZG26" s="209"/>
      <c r="KZH26" s="209"/>
      <c r="KZI26" s="209"/>
      <c r="KZJ26" s="209"/>
      <c r="KZK26" s="209"/>
      <c r="KZL26" s="209"/>
      <c r="KZM26" s="209"/>
      <c r="KZN26" s="209"/>
      <c r="KZO26" s="209"/>
      <c r="KZP26" s="209"/>
      <c r="KZQ26" s="209"/>
      <c r="KZR26" s="209"/>
      <c r="KZS26" s="209"/>
      <c r="KZT26" s="209"/>
      <c r="KZU26" s="209"/>
      <c r="KZV26" s="209"/>
      <c r="KZW26" s="209"/>
      <c r="KZX26" s="209"/>
      <c r="KZY26" s="209"/>
      <c r="KZZ26" s="209"/>
      <c r="LAA26" s="209"/>
      <c r="LAB26" s="209"/>
      <c r="LAC26" s="209"/>
      <c r="LAD26" s="209"/>
      <c r="LAE26" s="209"/>
      <c r="LAF26" s="209"/>
      <c r="LAG26" s="209"/>
      <c r="LAH26" s="209"/>
      <c r="LAI26" s="209"/>
      <c r="LAJ26" s="209"/>
      <c r="LAK26" s="209"/>
      <c r="LAL26" s="209"/>
      <c r="LAM26" s="209"/>
      <c r="LAN26" s="209"/>
      <c r="LAO26" s="209"/>
      <c r="LAP26" s="209"/>
      <c r="LAQ26" s="209"/>
      <c r="LAR26" s="209"/>
      <c r="LAS26" s="209"/>
      <c r="LAT26" s="209"/>
      <c r="LAU26" s="209"/>
      <c r="LAV26" s="209"/>
      <c r="LAW26" s="209"/>
      <c r="LAX26" s="209"/>
      <c r="LAY26" s="209"/>
      <c r="LAZ26" s="209"/>
      <c r="LBA26" s="209"/>
      <c r="LBB26" s="209"/>
      <c r="LBC26" s="209"/>
      <c r="LBD26" s="209"/>
      <c r="LBE26" s="209"/>
      <c r="LBF26" s="209"/>
      <c r="LBG26" s="209"/>
      <c r="LBH26" s="209"/>
      <c r="LBI26" s="209"/>
      <c r="LBJ26" s="209"/>
      <c r="LBK26" s="209"/>
      <c r="LBL26" s="209"/>
      <c r="LBM26" s="209"/>
      <c r="LBN26" s="209"/>
      <c r="LBO26" s="209"/>
      <c r="LBP26" s="209"/>
      <c r="LBQ26" s="209"/>
      <c r="LBR26" s="209"/>
      <c r="LBS26" s="209"/>
      <c r="LBT26" s="209"/>
      <c r="LBU26" s="209"/>
      <c r="LBV26" s="209"/>
      <c r="LBW26" s="209"/>
      <c r="LBX26" s="209"/>
      <c r="LBY26" s="209"/>
      <c r="LBZ26" s="209"/>
      <c r="LCA26" s="209"/>
      <c r="LCB26" s="209"/>
      <c r="LCC26" s="209"/>
      <c r="LCD26" s="209"/>
      <c r="LCE26" s="209"/>
      <c r="LCF26" s="209"/>
      <c r="LCG26" s="209"/>
      <c r="LCH26" s="209"/>
      <c r="LCI26" s="209"/>
      <c r="LCJ26" s="209"/>
      <c r="LCK26" s="209"/>
      <c r="LCL26" s="209"/>
      <c r="LCM26" s="209"/>
      <c r="LCN26" s="209"/>
      <c r="LCO26" s="209"/>
      <c r="LCP26" s="209"/>
      <c r="LCQ26" s="209"/>
      <c r="LCR26" s="209"/>
      <c r="LCS26" s="209"/>
      <c r="LCT26" s="209"/>
      <c r="LCU26" s="209"/>
      <c r="LCV26" s="209"/>
      <c r="LCW26" s="209"/>
      <c r="LCX26" s="209"/>
      <c r="LCY26" s="209"/>
      <c r="LCZ26" s="209"/>
      <c r="LDA26" s="209"/>
      <c r="LDB26" s="209"/>
      <c r="LDC26" s="209"/>
      <c r="LDD26" s="209"/>
      <c r="LDE26" s="209"/>
      <c r="LDF26" s="209"/>
      <c r="LDG26" s="209"/>
      <c r="LDH26" s="209"/>
      <c r="LDI26" s="209"/>
      <c r="LDJ26" s="209"/>
      <c r="LDK26" s="209"/>
      <c r="LDL26" s="209"/>
      <c r="LDM26" s="209"/>
      <c r="LDN26" s="209"/>
      <c r="LDO26" s="209"/>
      <c r="LDP26" s="209"/>
      <c r="LDQ26" s="209"/>
      <c r="LDR26" s="209"/>
      <c r="LDS26" s="209"/>
      <c r="LDT26" s="209"/>
      <c r="LDU26" s="209"/>
      <c r="LDV26" s="209"/>
      <c r="LDW26" s="209"/>
      <c r="LDX26" s="209"/>
      <c r="LDY26" s="209"/>
      <c r="LDZ26" s="209"/>
      <c r="LEA26" s="209"/>
      <c r="LEB26" s="209"/>
      <c r="LEC26" s="209"/>
      <c r="LED26" s="209"/>
      <c r="LEE26" s="209"/>
      <c r="LEF26" s="209"/>
      <c r="LEG26" s="209"/>
      <c r="LEH26" s="209"/>
      <c r="LEI26" s="209"/>
      <c r="LEJ26" s="209"/>
      <c r="LEK26" s="209"/>
      <c r="LEL26" s="209"/>
      <c r="LEM26" s="209"/>
      <c r="LEN26" s="209"/>
      <c r="LEO26" s="209"/>
      <c r="LEP26" s="209"/>
      <c r="LEQ26" s="209"/>
      <c r="LER26" s="209"/>
      <c r="LES26" s="209"/>
      <c r="LET26" s="209"/>
      <c r="LEU26" s="209"/>
      <c r="LEV26" s="209"/>
      <c r="LEW26" s="209"/>
      <c r="LEX26" s="209"/>
      <c r="LEY26" s="209"/>
      <c r="LEZ26" s="209"/>
      <c r="LFA26" s="209"/>
      <c r="LFB26" s="209"/>
      <c r="LFC26" s="209"/>
      <c r="LFD26" s="209"/>
      <c r="LFE26" s="209"/>
      <c r="LFF26" s="209"/>
      <c r="LFG26" s="209"/>
      <c r="LFH26" s="209"/>
      <c r="LFI26" s="209"/>
      <c r="LFJ26" s="209"/>
      <c r="LFK26" s="209"/>
      <c r="LFL26" s="209"/>
      <c r="LFM26" s="209"/>
      <c r="LFN26" s="209"/>
      <c r="LFO26" s="209"/>
      <c r="LFP26" s="209"/>
      <c r="LFQ26" s="209"/>
      <c r="LFR26" s="209"/>
      <c r="LFS26" s="209"/>
      <c r="LFT26" s="209"/>
      <c r="LFU26" s="209"/>
      <c r="LFV26" s="209"/>
      <c r="LFW26" s="209"/>
      <c r="LFX26" s="209"/>
      <c r="LFY26" s="209"/>
      <c r="LFZ26" s="209"/>
      <c r="LGA26" s="209"/>
      <c r="LGB26" s="209"/>
      <c r="LGC26" s="209"/>
      <c r="LGD26" s="209"/>
      <c r="LGE26" s="209"/>
      <c r="LGF26" s="209"/>
      <c r="LGG26" s="209"/>
      <c r="LGH26" s="209"/>
      <c r="LGI26" s="209"/>
      <c r="LGJ26" s="209"/>
      <c r="LGK26" s="209"/>
      <c r="LGL26" s="209"/>
      <c r="LGM26" s="209"/>
      <c r="LGN26" s="209"/>
      <c r="LGO26" s="209"/>
      <c r="LGP26" s="209"/>
      <c r="LGQ26" s="209"/>
      <c r="LGR26" s="209"/>
      <c r="LGS26" s="209"/>
      <c r="LGT26" s="209"/>
      <c r="LGU26" s="209"/>
      <c r="LGV26" s="209"/>
      <c r="LGW26" s="209"/>
      <c r="LGX26" s="209"/>
      <c r="LGY26" s="209"/>
      <c r="LGZ26" s="209"/>
      <c r="LHA26" s="209"/>
      <c r="LHB26" s="209"/>
      <c r="LHC26" s="209"/>
      <c r="LHD26" s="209"/>
      <c r="LHE26" s="209"/>
      <c r="LHF26" s="209"/>
      <c r="LHG26" s="209"/>
      <c r="LHH26" s="209"/>
      <c r="LHI26" s="209"/>
      <c r="LHJ26" s="209"/>
      <c r="LHK26" s="209"/>
      <c r="LHL26" s="209"/>
      <c r="LHM26" s="209"/>
      <c r="LHN26" s="209"/>
      <c r="LHO26" s="209"/>
      <c r="LHP26" s="209"/>
      <c r="LHQ26" s="209"/>
      <c r="LHR26" s="209"/>
      <c r="LHS26" s="209"/>
      <c r="LHT26" s="209"/>
      <c r="LHU26" s="209"/>
      <c r="LHV26" s="209"/>
      <c r="LHW26" s="209"/>
      <c r="LHX26" s="209"/>
      <c r="LHY26" s="209"/>
      <c r="LHZ26" s="209"/>
      <c r="LIA26" s="209"/>
      <c r="LIB26" s="209"/>
      <c r="LIC26" s="209"/>
      <c r="LID26" s="209"/>
      <c r="LIE26" s="209"/>
      <c r="LIF26" s="209"/>
      <c r="LIG26" s="209"/>
      <c r="LIH26" s="209"/>
      <c r="LII26" s="209"/>
      <c r="LIJ26" s="209"/>
      <c r="LIK26" s="209"/>
      <c r="LIL26" s="209"/>
      <c r="LIM26" s="209"/>
      <c r="LIN26" s="209"/>
      <c r="LIO26" s="209"/>
      <c r="LIP26" s="209"/>
      <c r="LIQ26" s="209"/>
      <c r="LIR26" s="209"/>
      <c r="LIS26" s="209"/>
      <c r="LIT26" s="209"/>
      <c r="LIU26" s="209"/>
      <c r="LIV26" s="209"/>
      <c r="LIW26" s="209"/>
      <c r="LIX26" s="209"/>
      <c r="LIY26" s="209"/>
      <c r="LIZ26" s="209"/>
      <c r="LJA26" s="209"/>
      <c r="LJB26" s="209"/>
      <c r="LJC26" s="209"/>
      <c r="LJD26" s="209"/>
      <c r="LJE26" s="209"/>
      <c r="LJF26" s="209"/>
      <c r="LJG26" s="209"/>
      <c r="LJH26" s="209"/>
      <c r="LJI26" s="209"/>
      <c r="LJJ26" s="209"/>
      <c r="LJK26" s="209"/>
      <c r="LJL26" s="209"/>
      <c r="LJM26" s="209"/>
      <c r="LJN26" s="209"/>
      <c r="LJO26" s="209"/>
      <c r="LJP26" s="209"/>
      <c r="LJQ26" s="209"/>
      <c r="LJR26" s="209"/>
      <c r="LJS26" s="209"/>
      <c r="LJT26" s="209"/>
      <c r="LJU26" s="209"/>
      <c r="LJV26" s="209"/>
      <c r="LJW26" s="209"/>
      <c r="LJX26" s="209"/>
      <c r="LJY26" s="209"/>
      <c r="LJZ26" s="209"/>
      <c r="LKA26" s="209"/>
      <c r="LKB26" s="209"/>
      <c r="LKC26" s="209"/>
      <c r="LKD26" s="209"/>
      <c r="LKE26" s="209"/>
      <c r="LKF26" s="209"/>
      <c r="LKG26" s="209"/>
      <c r="LKH26" s="209"/>
      <c r="LKI26" s="209"/>
      <c r="LKJ26" s="209"/>
      <c r="LKK26" s="209"/>
      <c r="LKL26" s="209"/>
      <c r="LKM26" s="209"/>
      <c r="LKN26" s="209"/>
      <c r="LKO26" s="209"/>
      <c r="LKP26" s="209"/>
      <c r="LKQ26" s="209"/>
      <c r="LKR26" s="209"/>
      <c r="LKS26" s="209"/>
      <c r="LKT26" s="209"/>
      <c r="LKU26" s="209"/>
      <c r="LKV26" s="209"/>
      <c r="LKW26" s="209"/>
      <c r="LKX26" s="209"/>
      <c r="LKY26" s="209"/>
      <c r="LKZ26" s="209"/>
      <c r="LLA26" s="209"/>
      <c r="LLB26" s="209"/>
      <c r="LLC26" s="209"/>
      <c r="LLD26" s="209"/>
      <c r="LLE26" s="209"/>
      <c r="LLF26" s="209"/>
      <c r="LLG26" s="209"/>
      <c r="LLH26" s="209"/>
      <c r="LLI26" s="209"/>
      <c r="LLJ26" s="209"/>
      <c r="LLK26" s="209"/>
      <c r="LLL26" s="209"/>
      <c r="LLM26" s="209"/>
      <c r="LLN26" s="209"/>
      <c r="LLO26" s="209"/>
      <c r="LLP26" s="209"/>
      <c r="LLQ26" s="209"/>
      <c r="LLR26" s="209"/>
      <c r="LLS26" s="209"/>
      <c r="LLT26" s="209"/>
      <c r="LLU26" s="209"/>
      <c r="LLV26" s="209"/>
      <c r="LLW26" s="209"/>
      <c r="LLX26" s="209"/>
      <c r="LLY26" s="209"/>
      <c r="LLZ26" s="209"/>
      <c r="LMA26" s="209"/>
      <c r="LMB26" s="209"/>
      <c r="LMC26" s="209"/>
      <c r="LMD26" s="209"/>
      <c r="LME26" s="209"/>
      <c r="LMF26" s="209"/>
      <c r="LMG26" s="209"/>
      <c r="LMH26" s="209"/>
      <c r="LMI26" s="209"/>
      <c r="LMJ26" s="209"/>
      <c r="LMK26" s="209"/>
      <c r="LML26" s="209"/>
      <c r="LMM26" s="209"/>
      <c r="LMN26" s="209"/>
      <c r="LMO26" s="209"/>
      <c r="LMP26" s="209"/>
      <c r="LMQ26" s="209"/>
      <c r="LMR26" s="209"/>
      <c r="LMS26" s="209"/>
      <c r="LMT26" s="209"/>
      <c r="LMU26" s="209"/>
      <c r="LMV26" s="209"/>
      <c r="LMW26" s="209"/>
      <c r="LMX26" s="209"/>
      <c r="LMY26" s="209"/>
      <c r="LMZ26" s="209"/>
      <c r="LNA26" s="209"/>
      <c r="LNB26" s="209"/>
      <c r="LNC26" s="209"/>
      <c r="LND26" s="209"/>
      <c r="LNE26" s="209"/>
      <c r="LNF26" s="209"/>
      <c r="LNG26" s="209"/>
      <c r="LNH26" s="209"/>
      <c r="LNI26" s="209"/>
      <c r="LNJ26" s="209"/>
      <c r="LNK26" s="209"/>
      <c r="LNL26" s="209"/>
      <c r="LNM26" s="209"/>
      <c r="LNN26" s="209"/>
      <c r="LNO26" s="209"/>
      <c r="LNP26" s="209"/>
      <c r="LNQ26" s="209"/>
      <c r="LNR26" s="209"/>
      <c r="LNS26" s="209"/>
      <c r="LNT26" s="209"/>
      <c r="LNU26" s="209"/>
      <c r="LNV26" s="209"/>
      <c r="LNW26" s="209"/>
      <c r="LNX26" s="209"/>
      <c r="LNY26" s="209"/>
      <c r="LNZ26" s="209"/>
      <c r="LOA26" s="209"/>
      <c r="LOB26" s="209"/>
      <c r="LOC26" s="209"/>
      <c r="LOD26" s="209"/>
      <c r="LOE26" s="209"/>
      <c r="LOF26" s="209"/>
      <c r="LOG26" s="209"/>
      <c r="LOH26" s="209"/>
      <c r="LOI26" s="209"/>
      <c r="LOJ26" s="209"/>
      <c r="LOK26" s="209"/>
      <c r="LOL26" s="209"/>
      <c r="LOM26" s="209"/>
      <c r="LON26" s="209"/>
      <c r="LOO26" s="209"/>
      <c r="LOP26" s="209"/>
      <c r="LOQ26" s="209"/>
      <c r="LOR26" s="209"/>
      <c r="LOS26" s="209"/>
      <c r="LOT26" s="209"/>
      <c r="LOU26" s="209"/>
      <c r="LOV26" s="209"/>
      <c r="LOW26" s="209"/>
      <c r="LOX26" s="209"/>
      <c r="LOY26" s="209"/>
      <c r="LOZ26" s="209"/>
      <c r="LPA26" s="209"/>
      <c r="LPB26" s="209"/>
      <c r="LPC26" s="209"/>
      <c r="LPD26" s="209"/>
      <c r="LPE26" s="209"/>
      <c r="LPF26" s="209"/>
      <c r="LPG26" s="209"/>
      <c r="LPH26" s="209"/>
      <c r="LPI26" s="209"/>
      <c r="LPJ26" s="209"/>
      <c r="LPK26" s="209"/>
      <c r="LPL26" s="209"/>
      <c r="LPM26" s="209"/>
      <c r="LPN26" s="209"/>
      <c r="LPO26" s="209"/>
      <c r="LPP26" s="209"/>
      <c r="LPQ26" s="209"/>
      <c r="LPR26" s="209"/>
      <c r="LPS26" s="209"/>
      <c r="LPT26" s="209"/>
      <c r="LPU26" s="209"/>
      <c r="LPV26" s="209"/>
      <c r="LPW26" s="209"/>
      <c r="LPX26" s="209"/>
      <c r="LPY26" s="209"/>
      <c r="LPZ26" s="209"/>
      <c r="LQA26" s="209"/>
      <c r="LQB26" s="209"/>
      <c r="LQC26" s="209"/>
      <c r="LQD26" s="209"/>
      <c r="LQE26" s="209"/>
      <c r="LQF26" s="209"/>
      <c r="LQG26" s="209"/>
      <c r="LQH26" s="209"/>
      <c r="LQI26" s="209"/>
      <c r="LQJ26" s="209"/>
      <c r="LQK26" s="209"/>
      <c r="LQL26" s="209"/>
      <c r="LQM26" s="209"/>
      <c r="LQN26" s="209"/>
      <c r="LQO26" s="209"/>
      <c r="LQP26" s="209"/>
      <c r="LQQ26" s="209"/>
      <c r="LQR26" s="209"/>
      <c r="LQS26" s="209"/>
      <c r="LQT26" s="209"/>
      <c r="LQU26" s="209"/>
      <c r="LQV26" s="209"/>
      <c r="LQW26" s="209"/>
      <c r="LQX26" s="209"/>
      <c r="LQY26" s="209"/>
      <c r="LQZ26" s="209"/>
      <c r="LRA26" s="209"/>
      <c r="LRB26" s="209"/>
      <c r="LRC26" s="209"/>
      <c r="LRD26" s="209"/>
      <c r="LRE26" s="209"/>
      <c r="LRF26" s="209"/>
      <c r="LRG26" s="209"/>
      <c r="LRH26" s="209"/>
      <c r="LRI26" s="209"/>
      <c r="LRJ26" s="209"/>
      <c r="LRK26" s="209"/>
      <c r="LRL26" s="209"/>
      <c r="LRM26" s="209"/>
      <c r="LRN26" s="209"/>
      <c r="LRO26" s="209"/>
      <c r="LRP26" s="209"/>
      <c r="LRQ26" s="209"/>
      <c r="LRR26" s="209"/>
      <c r="LRS26" s="209"/>
      <c r="LRT26" s="209"/>
      <c r="LRU26" s="209"/>
      <c r="LRV26" s="209"/>
      <c r="LRW26" s="209"/>
      <c r="LRX26" s="209"/>
      <c r="LRY26" s="209"/>
      <c r="LRZ26" s="209"/>
      <c r="LSA26" s="209"/>
      <c r="LSB26" s="209"/>
      <c r="LSC26" s="209"/>
      <c r="LSD26" s="209"/>
      <c r="LSE26" s="209"/>
      <c r="LSF26" s="209"/>
      <c r="LSG26" s="209"/>
      <c r="LSH26" s="209"/>
      <c r="LSI26" s="209"/>
      <c r="LSJ26" s="209"/>
      <c r="LSK26" s="209"/>
      <c r="LSL26" s="209"/>
      <c r="LSM26" s="209"/>
      <c r="LSN26" s="209"/>
      <c r="LSO26" s="209"/>
      <c r="LSP26" s="209"/>
      <c r="LSQ26" s="209"/>
      <c r="LSR26" s="209"/>
      <c r="LSS26" s="209"/>
      <c r="LST26" s="209"/>
      <c r="LSU26" s="209"/>
      <c r="LSV26" s="209"/>
      <c r="LSW26" s="209"/>
      <c r="LSX26" s="209"/>
      <c r="LSY26" s="209"/>
      <c r="LSZ26" s="209"/>
      <c r="LTA26" s="209"/>
      <c r="LTB26" s="209"/>
      <c r="LTC26" s="209"/>
      <c r="LTD26" s="209"/>
      <c r="LTE26" s="209"/>
      <c r="LTF26" s="209"/>
      <c r="LTG26" s="209"/>
      <c r="LTH26" s="209"/>
      <c r="LTI26" s="209"/>
      <c r="LTJ26" s="209"/>
      <c r="LTK26" s="209"/>
      <c r="LTL26" s="209"/>
      <c r="LTM26" s="209"/>
      <c r="LTN26" s="209"/>
      <c r="LTO26" s="209"/>
      <c r="LTP26" s="209"/>
      <c r="LTQ26" s="209"/>
      <c r="LTR26" s="209"/>
      <c r="LTS26" s="209"/>
      <c r="LTT26" s="209"/>
      <c r="LTU26" s="209"/>
      <c r="LTV26" s="209"/>
      <c r="LTW26" s="209"/>
      <c r="LTX26" s="209"/>
      <c r="LTY26" s="209"/>
      <c r="LTZ26" s="209"/>
      <c r="LUA26" s="209"/>
      <c r="LUB26" s="209"/>
      <c r="LUC26" s="209"/>
      <c r="LUD26" s="209"/>
      <c r="LUE26" s="209"/>
      <c r="LUF26" s="209"/>
      <c r="LUG26" s="209"/>
      <c r="LUH26" s="209"/>
      <c r="LUI26" s="209"/>
      <c r="LUJ26" s="209"/>
      <c r="LUK26" s="209"/>
      <c r="LUL26" s="209"/>
      <c r="LUM26" s="209"/>
      <c r="LUN26" s="209"/>
      <c r="LUO26" s="209"/>
      <c r="LUP26" s="209"/>
      <c r="LUQ26" s="209"/>
      <c r="LUR26" s="209"/>
      <c r="LUS26" s="209"/>
      <c r="LUT26" s="209"/>
      <c r="LUU26" s="209"/>
      <c r="LUV26" s="209"/>
      <c r="LUW26" s="209"/>
      <c r="LUX26" s="209"/>
      <c r="LUY26" s="209"/>
      <c r="LUZ26" s="209"/>
      <c r="LVA26" s="209"/>
      <c r="LVB26" s="209"/>
      <c r="LVC26" s="209"/>
      <c r="LVD26" s="209"/>
      <c r="LVE26" s="209"/>
      <c r="LVF26" s="209"/>
      <c r="LVG26" s="209"/>
      <c r="LVH26" s="209"/>
      <c r="LVI26" s="209"/>
      <c r="LVJ26" s="209"/>
      <c r="LVK26" s="209"/>
      <c r="LVL26" s="209"/>
      <c r="LVM26" s="209"/>
      <c r="LVN26" s="209"/>
      <c r="LVO26" s="209"/>
      <c r="LVP26" s="209"/>
      <c r="LVQ26" s="209"/>
      <c r="LVR26" s="209"/>
      <c r="LVS26" s="209"/>
      <c r="LVT26" s="209"/>
      <c r="LVU26" s="209"/>
      <c r="LVV26" s="209"/>
      <c r="LVW26" s="209"/>
      <c r="LVX26" s="209"/>
      <c r="LVY26" s="209"/>
      <c r="LVZ26" s="209"/>
      <c r="LWA26" s="209"/>
      <c r="LWB26" s="209"/>
      <c r="LWC26" s="209"/>
      <c r="LWD26" s="209"/>
      <c r="LWE26" s="209"/>
      <c r="LWF26" s="209"/>
      <c r="LWG26" s="209"/>
      <c r="LWH26" s="209"/>
      <c r="LWI26" s="209"/>
      <c r="LWJ26" s="209"/>
      <c r="LWK26" s="209"/>
      <c r="LWL26" s="209"/>
      <c r="LWM26" s="209"/>
      <c r="LWN26" s="209"/>
      <c r="LWO26" s="209"/>
      <c r="LWP26" s="209"/>
      <c r="LWQ26" s="209"/>
      <c r="LWR26" s="209"/>
      <c r="LWS26" s="209"/>
      <c r="LWT26" s="209"/>
      <c r="LWU26" s="209"/>
      <c r="LWV26" s="209"/>
      <c r="LWW26" s="209"/>
      <c r="LWX26" s="209"/>
      <c r="LWY26" s="209"/>
      <c r="LWZ26" s="209"/>
      <c r="LXA26" s="209"/>
      <c r="LXB26" s="209"/>
      <c r="LXC26" s="209"/>
      <c r="LXD26" s="209"/>
      <c r="LXE26" s="209"/>
      <c r="LXF26" s="209"/>
      <c r="LXG26" s="209"/>
      <c r="LXH26" s="209"/>
      <c r="LXI26" s="209"/>
      <c r="LXJ26" s="209"/>
      <c r="LXK26" s="209"/>
      <c r="LXL26" s="209"/>
      <c r="LXM26" s="209"/>
      <c r="LXN26" s="209"/>
      <c r="LXO26" s="209"/>
      <c r="LXP26" s="209"/>
      <c r="LXQ26" s="209"/>
      <c r="LXR26" s="209"/>
      <c r="LXS26" s="209"/>
      <c r="LXT26" s="209"/>
      <c r="LXU26" s="209"/>
      <c r="LXV26" s="209"/>
      <c r="LXW26" s="209"/>
      <c r="LXX26" s="209"/>
      <c r="LXY26" s="209"/>
      <c r="LXZ26" s="209"/>
      <c r="LYA26" s="209"/>
      <c r="LYB26" s="209"/>
      <c r="LYC26" s="209"/>
      <c r="LYD26" s="209"/>
      <c r="LYE26" s="209"/>
      <c r="LYF26" s="209"/>
      <c r="LYG26" s="209"/>
      <c r="LYH26" s="209"/>
      <c r="LYI26" s="209"/>
      <c r="LYJ26" s="209"/>
      <c r="LYK26" s="209"/>
      <c r="LYL26" s="209"/>
      <c r="LYM26" s="209"/>
      <c r="LYN26" s="209"/>
      <c r="LYO26" s="209"/>
      <c r="LYP26" s="209"/>
      <c r="LYQ26" s="209"/>
      <c r="LYR26" s="209"/>
      <c r="LYS26" s="209"/>
      <c r="LYT26" s="209"/>
      <c r="LYU26" s="209"/>
      <c r="LYV26" s="209"/>
      <c r="LYW26" s="209"/>
      <c r="LYX26" s="209"/>
      <c r="LYY26" s="209"/>
      <c r="LYZ26" s="209"/>
      <c r="LZA26" s="209"/>
      <c r="LZB26" s="209"/>
      <c r="LZC26" s="209"/>
      <c r="LZD26" s="209"/>
      <c r="LZE26" s="209"/>
      <c r="LZF26" s="209"/>
      <c r="LZG26" s="209"/>
      <c r="LZH26" s="209"/>
      <c r="LZI26" s="209"/>
      <c r="LZJ26" s="209"/>
      <c r="LZK26" s="209"/>
      <c r="LZL26" s="209"/>
      <c r="LZM26" s="209"/>
      <c r="LZN26" s="209"/>
      <c r="LZO26" s="209"/>
      <c r="LZP26" s="209"/>
      <c r="LZQ26" s="209"/>
      <c r="LZR26" s="209"/>
      <c r="LZS26" s="209"/>
      <c r="LZT26" s="209"/>
      <c r="LZU26" s="209"/>
      <c r="LZV26" s="209"/>
      <c r="LZW26" s="209"/>
      <c r="LZX26" s="209"/>
      <c r="LZY26" s="209"/>
      <c r="LZZ26" s="209"/>
      <c r="MAA26" s="209"/>
      <c r="MAB26" s="209"/>
      <c r="MAC26" s="209"/>
      <c r="MAD26" s="209"/>
      <c r="MAE26" s="209"/>
      <c r="MAF26" s="209"/>
      <c r="MAG26" s="209"/>
      <c r="MAH26" s="209"/>
      <c r="MAI26" s="209"/>
      <c r="MAJ26" s="209"/>
      <c r="MAK26" s="209"/>
      <c r="MAL26" s="209"/>
      <c r="MAM26" s="209"/>
      <c r="MAN26" s="209"/>
      <c r="MAO26" s="209"/>
      <c r="MAP26" s="209"/>
      <c r="MAQ26" s="209"/>
      <c r="MAR26" s="209"/>
      <c r="MAS26" s="209"/>
      <c r="MAT26" s="209"/>
      <c r="MAU26" s="209"/>
      <c r="MAV26" s="209"/>
      <c r="MAW26" s="209"/>
      <c r="MAX26" s="209"/>
      <c r="MAY26" s="209"/>
      <c r="MAZ26" s="209"/>
      <c r="MBA26" s="209"/>
      <c r="MBB26" s="209"/>
      <c r="MBC26" s="209"/>
      <c r="MBD26" s="209"/>
      <c r="MBE26" s="209"/>
      <c r="MBF26" s="209"/>
      <c r="MBG26" s="209"/>
      <c r="MBH26" s="209"/>
      <c r="MBI26" s="209"/>
      <c r="MBJ26" s="209"/>
      <c r="MBK26" s="209"/>
      <c r="MBL26" s="209"/>
      <c r="MBM26" s="209"/>
      <c r="MBN26" s="209"/>
      <c r="MBO26" s="209"/>
      <c r="MBP26" s="209"/>
      <c r="MBQ26" s="209"/>
      <c r="MBR26" s="209"/>
      <c r="MBS26" s="209"/>
      <c r="MBT26" s="209"/>
      <c r="MBU26" s="209"/>
      <c r="MBV26" s="209"/>
      <c r="MBW26" s="209"/>
      <c r="MBX26" s="209"/>
      <c r="MBY26" s="209"/>
      <c r="MBZ26" s="209"/>
      <c r="MCA26" s="209"/>
      <c r="MCB26" s="209"/>
      <c r="MCC26" s="209"/>
      <c r="MCD26" s="209"/>
      <c r="MCE26" s="209"/>
      <c r="MCF26" s="209"/>
      <c r="MCG26" s="209"/>
      <c r="MCH26" s="209"/>
      <c r="MCI26" s="209"/>
      <c r="MCJ26" s="209"/>
      <c r="MCK26" s="209"/>
      <c r="MCL26" s="209"/>
      <c r="MCM26" s="209"/>
      <c r="MCN26" s="209"/>
      <c r="MCO26" s="209"/>
      <c r="MCP26" s="209"/>
      <c r="MCQ26" s="209"/>
      <c r="MCR26" s="209"/>
      <c r="MCS26" s="209"/>
      <c r="MCT26" s="209"/>
      <c r="MCU26" s="209"/>
      <c r="MCV26" s="209"/>
      <c r="MCW26" s="209"/>
      <c r="MCX26" s="209"/>
      <c r="MCY26" s="209"/>
      <c r="MCZ26" s="209"/>
      <c r="MDA26" s="209"/>
      <c r="MDB26" s="209"/>
      <c r="MDC26" s="209"/>
      <c r="MDD26" s="209"/>
      <c r="MDE26" s="209"/>
      <c r="MDF26" s="209"/>
      <c r="MDG26" s="209"/>
      <c r="MDH26" s="209"/>
      <c r="MDI26" s="209"/>
      <c r="MDJ26" s="209"/>
      <c r="MDK26" s="209"/>
      <c r="MDL26" s="209"/>
      <c r="MDM26" s="209"/>
      <c r="MDN26" s="209"/>
      <c r="MDO26" s="209"/>
      <c r="MDP26" s="209"/>
      <c r="MDQ26" s="209"/>
      <c r="MDR26" s="209"/>
      <c r="MDS26" s="209"/>
      <c r="MDT26" s="209"/>
      <c r="MDU26" s="209"/>
      <c r="MDV26" s="209"/>
      <c r="MDW26" s="209"/>
      <c r="MDX26" s="209"/>
      <c r="MDY26" s="209"/>
      <c r="MDZ26" s="209"/>
      <c r="MEA26" s="209"/>
      <c r="MEB26" s="209"/>
      <c r="MEC26" s="209"/>
      <c r="MED26" s="209"/>
      <c r="MEE26" s="209"/>
      <c r="MEF26" s="209"/>
      <c r="MEG26" s="209"/>
      <c r="MEH26" s="209"/>
      <c r="MEI26" s="209"/>
      <c r="MEJ26" s="209"/>
      <c r="MEK26" s="209"/>
      <c r="MEL26" s="209"/>
      <c r="MEM26" s="209"/>
      <c r="MEN26" s="209"/>
      <c r="MEO26" s="209"/>
      <c r="MEP26" s="209"/>
      <c r="MEQ26" s="209"/>
      <c r="MER26" s="209"/>
      <c r="MES26" s="209"/>
      <c r="MET26" s="209"/>
      <c r="MEU26" s="209"/>
      <c r="MEV26" s="209"/>
      <c r="MEW26" s="209"/>
      <c r="MEX26" s="209"/>
      <c r="MEY26" s="209"/>
      <c r="MEZ26" s="209"/>
      <c r="MFA26" s="209"/>
      <c r="MFB26" s="209"/>
      <c r="MFC26" s="209"/>
      <c r="MFD26" s="209"/>
      <c r="MFE26" s="209"/>
      <c r="MFF26" s="209"/>
      <c r="MFG26" s="209"/>
      <c r="MFH26" s="209"/>
      <c r="MFI26" s="209"/>
      <c r="MFJ26" s="209"/>
      <c r="MFK26" s="209"/>
      <c r="MFL26" s="209"/>
      <c r="MFM26" s="209"/>
      <c r="MFN26" s="209"/>
      <c r="MFO26" s="209"/>
      <c r="MFP26" s="209"/>
      <c r="MFQ26" s="209"/>
      <c r="MFR26" s="209"/>
      <c r="MFS26" s="209"/>
      <c r="MFT26" s="209"/>
      <c r="MFU26" s="209"/>
      <c r="MFV26" s="209"/>
      <c r="MFW26" s="209"/>
      <c r="MFX26" s="209"/>
      <c r="MFY26" s="209"/>
      <c r="MFZ26" s="209"/>
      <c r="MGA26" s="209"/>
      <c r="MGB26" s="209"/>
      <c r="MGC26" s="209"/>
      <c r="MGD26" s="209"/>
      <c r="MGE26" s="209"/>
      <c r="MGF26" s="209"/>
      <c r="MGG26" s="209"/>
      <c r="MGH26" s="209"/>
      <c r="MGI26" s="209"/>
      <c r="MGJ26" s="209"/>
      <c r="MGK26" s="209"/>
      <c r="MGL26" s="209"/>
      <c r="MGM26" s="209"/>
      <c r="MGN26" s="209"/>
      <c r="MGO26" s="209"/>
      <c r="MGP26" s="209"/>
      <c r="MGQ26" s="209"/>
      <c r="MGR26" s="209"/>
      <c r="MGS26" s="209"/>
      <c r="MGT26" s="209"/>
      <c r="MGU26" s="209"/>
      <c r="MGV26" s="209"/>
      <c r="MGW26" s="209"/>
      <c r="MGX26" s="209"/>
      <c r="MGY26" s="209"/>
      <c r="MGZ26" s="209"/>
      <c r="MHA26" s="209"/>
      <c r="MHB26" s="209"/>
      <c r="MHC26" s="209"/>
      <c r="MHD26" s="209"/>
      <c r="MHE26" s="209"/>
      <c r="MHF26" s="209"/>
      <c r="MHG26" s="209"/>
      <c r="MHH26" s="209"/>
      <c r="MHI26" s="209"/>
      <c r="MHJ26" s="209"/>
      <c r="MHK26" s="209"/>
      <c r="MHL26" s="209"/>
      <c r="MHM26" s="209"/>
      <c r="MHN26" s="209"/>
      <c r="MHO26" s="209"/>
      <c r="MHP26" s="209"/>
      <c r="MHQ26" s="209"/>
      <c r="MHR26" s="209"/>
      <c r="MHS26" s="209"/>
      <c r="MHT26" s="209"/>
      <c r="MHU26" s="209"/>
      <c r="MHV26" s="209"/>
      <c r="MHW26" s="209"/>
      <c r="MHX26" s="209"/>
      <c r="MHY26" s="209"/>
      <c r="MHZ26" s="209"/>
      <c r="MIA26" s="209"/>
      <c r="MIB26" s="209"/>
      <c r="MIC26" s="209"/>
      <c r="MID26" s="209"/>
      <c r="MIE26" s="209"/>
      <c r="MIF26" s="209"/>
      <c r="MIG26" s="209"/>
      <c r="MIH26" s="209"/>
      <c r="MII26" s="209"/>
      <c r="MIJ26" s="209"/>
      <c r="MIK26" s="209"/>
      <c r="MIL26" s="209"/>
      <c r="MIM26" s="209"/>
      <c r="MIN26" s="209"/>
      <c r="MIO26" s="209"/>
      <c r="MIP26" s="209"/>
      <c r="MIQ26" s="209"/>
      <c r="MIR26" s="209"/>
      <c r="MIS26" s="209"/>
      <c r="MIT26" s="209"/>
      <c r="MIU26" s="209"/>
      <c r="MIV26" s="209"/>
      <c r="MIW26" s="209"/>
      <c r="MIX26" s="209"/>
      <c r="MIY26" s="209"/>
      <c r="MIZ26" s="209"/>
      <c r="MJA26" s="209"/>
      <c r="MJB26" s="209"/>
      <c r="MJC26" s="209"/>
      <c r="MJD26" s="209"/>
      <c r="MJE26" s="209"/>
      <c r="MJF26" s="209"/>
      <c r="MJG26" s="209"/>
      <c r="MJH26" s="209"/>
      <c r="MJI26" s="209"/>
      <c r="MJJ26" s="209"/>
      <c r="MJK26" s="209"/>
      <c r="MJL26" s="209"/>
      <c r="MJM26" s="209"/>
      <c r="MJN26" s="209"/>
      <c r="MJO26" s="209"/>
      <c r="MJP26" s="209"/>
      <c r="MJQ26" s="209"/>
      <c r="MJR26" s="209"/>
      <c r="MJS26" s="209"/>
      <c r="MJT26" s="209"/>
      <c r="MJU26" s="209"/>
      <c r="MJV26" s="209"/>
      <c r="MJW26" s="209"/>
      <c r="MJX26" s="209"/>
      <c r="MJY26" s="209"/>
      <c r="MJZ26" s="209"/>
      <c r="MKA26" s="209"/>
      <c r="MKB26" s="209"/>
      <c r="MKC26" s="209"/>
      <c r="MKD26" s="209"/>
      <c r="MKE26" s="209"/>
      <c r="MKF26" s="209"/>
      <c r="MKG26" s="209"/>
      <c r="MKH26" s="209"/>
      <c r="MKI26" s="209"/>
      <c r="MKJ26" s="209"/>
      <c r="MKK26" s="209"/>
      <c r="MKL26" s="209"/>
      <c r="MKM26" s="209"/>
      <c r="MKN26" s="209"/>
      <c r="MKO26" s="209"/>
      <c r="MKP26" s="209"/>
      <c r="MKQ26" s="209"/>
      <c r="MKR26" s="209"/>
      <c r="MKS26" s="209"/>
      <c r="MKT26" s="209"/>
      <c r="MKU26" s="209"/>
      <c r="MKV26" s="209"/>
      <c r="MKW26" s="209"/>
      <c r="MKX26" s="209"/>
      <c r="MKY26" s="209"/>
      <c r="MKZ26" s="209"/>
      <c r="MLA26" s="209"/>
      <c r="MLB26" s="209"/>
      <c r="MLC26" s="209"/>
      <c r="MLD26" s="209"/>
      <c r="MLE26" s="209"/>
      <c r="MLF26" s="209"/>
      <c r="MLG26" s="209"/>
      <c r="MLH26" s="209"/>
      <c r="MLI26" s="209"/>
      <c r="MLJ26" s="209"/>
      <c r="MLK26" s="209"/>
      <c r="MLL26" s="209"/>
      <c r="MLM26" s="209"/>
      <c r="MLN26" s="209"/>
      <c r="MLO26" s="209"/>
      <c r="MLP26" s="209"/>
      <c r="MLQ26" s="209"/>
      <c r="MLR26" s="209"/>
      <c r="MLS26" s="209"/>
      <c r="MLT26" s="209"/>
      <c r="MLU26" s="209"/>
      <c r="MLV26" s="209"/>
      <c r="MLW26" s="209"/>
      <c r="MLX26" s="209"/>
      <c r="MLY26" s="209"/>
      <c r="MLZ26" s="209"/>
      <c r="MMA26" s="209"/>
      <c r="MMB26" s="209"/>
      <c r="MMC26" s="209"/>
      <c r="MMD26" s="209"/>
      <c r="MME26" s="209"/>
      <c r="MMF26" s="209"/>
      <c r="MMG26" s="209"/>
      <c r="MMH26" s="209"/>
      <c r="MMI26" s="209"/>
      <c r="MMJ26" s="209"/>
      <c r="MMK26" s="209"/>
      <c r="MML26" s="209"/>
      <c r="MMM26" s="209"/>
      <c r="MMN26" s="209"/>
      <c r="MMO26" s="209"/>
      <c r="MMP26" s="209"/>
      <c r="MMQ26" s="209"/>
      <c r="MMR26" s="209"/>
      <c r="MMS26" s="209"/>
      <c r="MMT26" s="209"/>
      <c r="MMU26" s="209"/>
      <c r="MMV26" s="209"/>
      <c r="MMW26" s="209"/>
      <c r="MMX26" s="209"/>
      <c r="MMY26" s="209"/>
      <c r="MMZ26" s="209"/>
      <c r="MNA26" s="209"/>
      <c r="MNB26" s="209"/>
      <c r="MNC26" s="209"/>
      <c r="MND26" s="209"/>
      <c r="MNE26" s="209"/>
      <c r="MNF26" s="209"/>
      <c r="MNG26" s="209"/>
      <c r="MNH26" s="209"/>
      <c r="MNI26" s="209"/>
      <c r="MNJ26" s="209"/>
      <c r="MNK26" s="209"/>
      <c r="MNL26" s="209"/>
      <c r="MNM26" s="209"/>
      <c r="MNN26" s="209"/>
      <c r="MNO26" s="209"/>
      <c r="MNP26" s="209"/>
      <c r="MNQ26" s="209"/>
      <c r="MNR26" s="209"/>
      <c r="MNS26" s="209"/>
      <c r="MNT26" s="209"/>
      <c r="MNU26" s="209"/>
      <c r="MNV26" s="209"/>
      <c r="MNW26" s="209"/>
      <c r="MNX26" s="209"/>
      <c r="MNY26" s="209"/>
      <c r="MNZ26" s="209"/>
      <c r="MOA26" s="209"/>
      <c r="MOB26" s="209"/>
      <c r="MOC26" s="209"/>
      <c r="MOD26" s="209"/>
      <c r="MOE26" s="209"/>
      <c r="MOF26" s="209"/>
      <c r="MOG26" s="209"/>
      <c r="MOH26" s="209"/>
      <c r="MOI26" s="209"/>
      <c r="MOJ26" s="209"/>
      <c r="MOK26" s="209"/>
      <c r="MOL26" s="209"/>
      <c r="MOM26" s="209"/>
      <c r="MON26" s="209"/>
      <c r="MOO26" s="209"/>
      <c r="MOP26" s="209"/>
      <c r="MOQ26" s="209"/>
      <c r="MOR26" s="209"/>
      <c r="MOS26" s="209"/>
      <c r="MOT26" s="209"/>
      <c r="MOU26" s="209"/>
      <c r="MOV26" s="209"/>
      <c r="MOW26" s="209"/>
      <c r="MOX26" s="209"/>
      <c r="MOY26" s="209"/>
      <c r="MOZ26" s="209"/>
      <c r="MPA26" s="209"/>
      <c r="MPB26" s="209"/>
      <c r="MPC26" s="209"/>
      <c r="MPD26" s="209"/>
      <c r="MPE26" s="209"/>
      <c r="MPF26" s="209"/>
      <c r="MPG26" s="209"/>
      <c r="MPH26" s="209"/>
      <c r="MPI26" s="209"/>
      <c r="MPJ26" s="209"/>
      <c r="MPK26" s="209"/>
      <c r="MPL26" s="209"/>
      <c r="MPM26" s="209"/>
      <c r="MPN26" s="209"/>
      <c r="MPO26" s="209"/>
      <c r="MPP26" s="209"/>
      <c r="MPQ26" s="209"/>
      <c r="MPR26" s="209"/>
      <c r="MPS26" s="209"/>
      <c r="MPT26" s="209"/>
      <c r="MPU26" s="209"/>
      <c r="MPV26" s="209"/>
      <c r="MPW26" s="209"/>
      <c r="MPX26" s="209"/>
      <c r="MPY26" s="209"/>
      <c r="MPZ26" s="209"/>
      <c r="MQA26" s="209"/>
      <c r="MQB26" s="209"/>
      <c r="MQC26" s="209"/>
      <c r="MQD26" s="209"/>
      <c r="MQE26" s="209"/>
      <c r="MQF26" s="209"/>
      <c r="MQG26" s="209"/>
      <c r="MQH26" s="209"/>
      <c r="MQI26" s="209"/>
      <c r="MQJ26" s="209"/>
      <c r="MQK26" s="209"/>
      <c r="MQL26" s="209"/>
      <c r="MQM26" s="209"/>
      <c r="MQN26" s="209"/>
      <c r="MQO26" s="209"/>
      <c r="MQP26" s="209"/>
      <c r="MQQ26" s="209"/>
      <c r="MQR26" s="209"/>
      <c r="MQS26" s="209"/>
      <c r="MQT26" s="209"/>
      <c r="MQU26" s="209"/>
      <c r="MQV26" s="209"/>
      <c r="MQW26" s="209"/>
      <c r="MQX26" s="209"/>
      <c r="MQY26" s="209"/>
      <c r="MQZ26" s="209"/>
      <c r="MRA26" s="209"/>
      <c r="MRB26" s="209"/>
      <c r="MRC26" s="209"/>
      <c r="MRD26" s="209"/>
      <c r="MRE26" s="209"/>
      <c r="MRF26" s="209"/>
      <c r="MRG26" s="209"/>
      <c r="MRH26" s="209"/>
      <c r="MRI26" s="209"/>
      <c r="MRJ26" s="209"/>
      <c r="MRK26" s="209"/>
      <c r="MRL26" s="209"/>
      <c r="MRM26" s="209"/>
      <c r="MRN26" s="209"/>
      <c r="MRO26" s="209"/>
      <c r="MRP26" s="209"/>
      <c r="MRQ26" s="209"/>
      <c r="MRR26" s="209"/>
      <c r="MRS26" s="209"/>
      <c r="MRT26" s="209"/>
      <c r="MRU26" s="209"/>
      <c r="MRV26" s="209"/>
      <c r="MRW26" s="209"/>
      <c r="MRX26" s="209"/>
      <c r="MRY26" s="209"/>
      <c r="MRZ26" s="209"/>
      <c r="MSA26" s="209"/>
      <c r="MSB26" s="209"/>
      <c r="MSC26" s="209"/>
      <c r="MSD26" s="209"/>
      <c r="MSE26" s="209"/>
      <c r="MSF26" s="209"/>
      <c r="MSG26" s="209"/>
      <c r="MSH26" s="209"/>
      <c r="MSI26" s="209"/>
      <c r="MSJ26" s="209"/>
      <c r="MSK26" s="209"/>
      <c r="MSL26" s="209"/>
      <c r="MSM26" s="209"/>
      <c r="MSN26" s="209"/>
      <c r="MSO26" s="209"/>
      <c r="MSP26" s="209"/>
      <c r="MSQ26" s="209"/>
      <c r="MSR26" s="209"/>
      <c r="MSS26" s="209"/>
      <c r="MST26" s="209"/>
      <c r="MSU26" s="209"/>
      <c r="MSV26" s="209"/>
      <c r="MSW26" s="209"/>
      <c r="MSX26" s="209"/>
      <c r="MSY26" s="209"/>
      <c r="MSZ26" s="209"/>
      <c r="MTA26" s="209"/>
      <c r="MTB26" s="209"/>
      <c r="MTC26" s="209"/>
      <c r="MTD26" s="209"/>
      <c r="MTE26" s="209"/>
      <c r="MTF26" s="209"/>
      <c r="MTG26" s="209"/>
      <c r="MTH26" s="209"/>
      <c r="MTI26" s="209"/>
      <c r="MTJ26" s="209"/>
      <c r="MTK26" s="209"/>
      <c r="MTL26" s="209"/>
      <c r="MTM26" s="209"/>
      <c r="MTN26" s="209"/>
      <c r="MTO26" s="209"/>
      <c r="MTP26" s="209"/>
      <c r="MTQ26" s="209"/>
      <c r="MTR26" s="209"/>
      <c r="MTS26" s="209"/>
      <c r="MTT26" s="209"/>
      <c r="MTU26" s="209"/>
      <c r="MTV26" s="209"/>
      <c r="MTW26" s="209"/>
      <c r="MTX26" s="209"/>
      <c r="MTY26" s="209"/>
      <c r="MTZ26" s="209"/>
      <c r="MUA26" s="209"/>
      <c r="MUB26" s="209"/>
      <c r="MUC26" s="209"/>
      <c r="MUD26" s="209"/>
      <c r="MUE26" s="209"/>
      <c r="MUF26" s="209"/>
      <c r="MUG26" s="209"/>
      <c r="MUH26" s="209"/>
      <c r="MUI26" s="209"/>
      <c r="MUJ26" s="209"/>
      <c r="MUK26" s="209"/>
      <c r="MUL26" s="209"/>
      <c r="MUM26" s="209"/>
      <c r="MUN26" s="209"/>
      <c r="MUO26" s="209"/>
      <c r="MUP26" s="209"/>
      <c r="MUQ26" s="209"/>
      <c r="MUR26" s="209"/>
      <c r="MUS26" s="209"/>
      <c r="MUT26" s="209"/>
      <c r="MUU26" s="209"/>
      <c r="MUV26" s="209"/>
      <c r="MUW26" s="209"/>
      <c r="MUX26" s="209"/>
      <c r="MUY26" s="209"/>
      <c r="MUZ26" s="209"/>
      <c r="MVA26" s="209"/>
      <c r="MVB26" s="209"/>
      <c r="MVC26" s="209"/>
      <c r="MVD26" s="209"/>
      <c r="MVE26" s="209"/>
      <c r="MVF26" s="209"/>
      <c r="MVG26" s="209"/>
      <c r="MVH26" s="209"/>
      <c r="MVI26" s="209"/>
      <c r="MVJ26" s="209"/>
      <c r="MVK26" s="209"/>
      <c r="MVL26" s="209"/>
      <c r="MVM26" s="209"/>
      <c r="MVN26" s="209"/>
      <c r="MVO26" s="209"/>
      <c r="MVP26" s="209"/>
      <c r="MVQ26" s="209"/>
      <c r="MVR26" s="209"/>
      <c r="MVS26" s="209"/>
      <c r="MVT26" s="209"/>
      <c r="MVU26" s="209"/>
      <c r="MVV26" s="209"/>
      <c r="MVW26" s="209"/>
      <c r="MVX26" s="209"/>
      <c r="MVY26" s="209"/>
      <c r="MVZ26" s="209"/>
      <c r="MWA26" s="209"/>
      <c r="MWB26" s="209"/>
      <c r="MWC26" s="209"/>
      <c r="MWD26" s="209"/>
      <c r="MWE26" s="209"/>
      <c r="MWF26" s="209"/>
      <c r="MWG26" s="209"/>
      <c r="MWH26" s="209"/>
      <c r="MWI26" s="209"/>
      <c r="MWJ26" s="209"/>
      <c r="MWK26" s="209"/>
      <c r="MWL26" s="209"/>
      <c r="MWM26" s="209"/>
      <c r="MWN26" s="209"/>
      <c r="MWO26" s="209"/>
      <c r="MWP26" s="209"/>
      <c r="MWQ26" s="209"/>
      <c r="MWR26" s="209"/>
      <c r="MWS26" s="209"/>
      <c r="MWT26" s="209"/>
      <c r="MWU26" s="209"/>
      <c r="MWV26" s="209"/>
      <c r="MWW26" s="209"/>
      <c r="MWX26" s="209"/>
      <c r="MWY26" s="209"/>
      <c r="MWZ26" s="209"/>
      <c r="MXA26" s="209"/>
      <c r="MXB26" s="209"/>
      <c r="MXC26" s="209"/>
      <c r="MXD26" s="209"/>
      <c r="MXE26" s="209"/>
      <c r="MXF26" s="209"/>
      <c r="MXG26" s="209"/>
      <c r="MXH26" s="209"/>
      <c r="MXI26" s="209"/>
      <c r="MXJ26" s="209"/>
      <c r="MXK26" s="209"/>
      <c r="MXL26" s="209"/>
      <c r="MXM26" s="209"/>
      <c r="MXN26" s="209"/>
      <c r="MXO26" s="209"/>
      <c r="MXP26" s="209"/>
      <c r="MXQ26" s="209"/>
      <c r="MXR26" s="209"/>
      <c r="MXS26" s="209"/>
      <c r="MXT26" s="209"/>
      <c r="MXU26" s="209"/>
      <c r="MXV26" s="209"/>
      <c r="MXW26" s="209"/>
      <c r="MXX26" s="209"/>
      <c r="MXY26" s="209"/>
      <c r="MXZ26" s="209"/>
      <c r="MYA26" s="209"/>
      <c r="MYB26" s="209"/>
      <c r="MYC26" s="209"/>
      <c r="MYD26" s="209"/>
      <c r="MYE26" s="209"/>
      <c r="MYF26" s="209"/>
      <c r="MYG26" s="209"/>
      <c r="MYH26" s="209"/>
      <c r="MYI26" s="209"/>
      <c r="MYJ26" s="209"/>
      <c r="MYK26" s="209"/>
      <c r="MYL26" s="209"/>
      <c r="MYM26" s="209"/>
      <c r="MYN26" s="209"/>
      <c r="MYO26" s="209"/>
      <c r="MYP26" s="209"/>
      <c r="MYQ26" s="209"/>
      <c r="MYR26" s="209"/>
      <c r="MYS26" s="209"/>
      <c r="MYT26" s="209"/>
      <c r="MYU26" s="209"/>
      <c r="MYV26" s="209"/>
      <c r="MYW26" s="209"/>
      <c r="MYX26" s="209"/>
      <c r="MYY26" s="209"/>
      <c r="MYZ26" s="209"/>
      <c r="MZA26" s="209"/>
      <c r="MZB26" s="209"/>
      <c r="MZC26" s="209"/>
      <c r="MZD26" s="209"/>
      <c r="MZE26" s="209"/>
      <c r="MZF26" s="209"/>
      <c r="MZG26" s="209"/>
      <c r="MZH26" s="209"/>
      <c r="MZI26" s="209"/>
      <c r="MZJ26" s="209"/>
      <c r="MZK26" s="209"/>
      <c r="MZL26" s="209"/>
      <c r="MZM26" s="209"/>
      <c r="MZN26" s="209"/>
      <c r="MZO26" s="209"/>
      <c r="MZP26" s="209"/>
      <c r="MZQ26" s="209"/>
      <c r="MZR26" s="209"/>
      <c r="MZS26" s="209"/>
      <c r="MZT26" s="209"/>
      <c r="MZU26" s="209"/>
      <c r="MZV26" s="209"/>
      <c r="MZW26" s="209"/>
      <c r="MZX26" s="209"/>
      <c r="MZY26" s="209"/>
      <c r="MZZ26" s="209"/>
      <c r="NAA26" s="209"/>
      <c r="NAB26" s="209"/>
      <c r="NAC26" s="209"/>
      <c r="NAD26" s="209"/>
      <c r="NAE26" s="209"/>
      <c r="NAF26" s="209"/>
      <c r="NAG26" s="209"/>
      <c r="NAH26" s="209"/>
      <c r="NAI26" s="209"/>
      <c r="NAJ26" s="209"/>
      <c r="NAK26" s="209"/>
      <c r="NAL26" s="209"/>
      <c r="NAM26" s="209"/>
      <c r="NAN26" s="209"/>
      <c r="NAO26" s="209"/>
      <c r="NAP26" s="209"/>
      <c r="NAQ26" s="209"/>
      <c r="NAR26" s="209"/>
      <c r="NAS26" s="209"/>
      <c r="NAT26" s="209"/>
      <c r="NAU26" s="209"/>
      <c r="NAV26" s="209"/>
      <c r="NAW26" s="209"/>
      <c r="NAX26" s="209"/>
      <c r="NAY26" s="209"/>
      <c r="NAZ26" s="209"/>
      <c r="NBA26" s="209"/>
      <c r="NBB26" s="209"/>
      <c r="NBC26" s="209"/>
      <c r="NBD26" s="209"/>
      <c r="NBE26" s="209"/>
      <c r="NBF26" s="209"/>
      <c r="NBG26" s="209"/>
      <c r="NBH26" s="209"/>
      <c r="NBI26" s="209"/>
      <c r="NBJ26" s="209"/>
      <c r="NBK26" s="209"/>
      <c r="NBL26" s="209"/>
      <c r="NBM26" s="209"/>
      <c r="NBN26" s="209"/>
      <c r="NBO26" s="209"/>
      <c r="NBP26" s="209"/>
      <c r="NBQ26" s="209"/>
      <c r="NBR26" s="209"/>
      <c r="NBS26" s="209"/>
      <c r="NBT26" s="209"/>
      <c r="NBU26" s="209"/>
      <c r="NBV26" s="209"/>
      <c r="NBW26" s="209"/>
      <c r="NBX26" s="209"/>
      <c r="NBY26" s="209"/>
      <c r="NBZ26" s="209"/>
      <c r="NCA26" s="209"/>
      <c r="NCB26" s="209"/>
      <c r="NCC26" s="209"/>
      <c r="NCD26" s="209"/>
      <c r="NCE26" s="209"/>
      <c r="NCF26" s="209"/>
      <c r="NCG26" s="209"/>
      <c r="NCH26" s="209"/>
      <c r="NCI26" s="209"/>
      <c r="NCJ26" s="209"/>
      <c r="NCK26" s="209"/>
      <c r="NCL26" s="209"/>
      <c r="NCM26" s="209"/>
      <c r="NCN26" s="209"/>
      <c r="NCO26" s="209"/>
      <c r="NCP26" s="209"/>
      <c r="NCQ26" s="209"/>
      <c r="NCR26" s="209"/>
      <c r="NCS26" s="209"/>
      <c r="NCT26" s="209"/>
      <c r="NCU26" s="209"/>
      <c r="NCV26" s="209"/>
      <c r="NCW26" s="209"/>
      <c r="NCX26" s="209"/>
      <c r="NCY26" s="209"/>
      <c r="NCZ26" s="209"/>
      <c r="NDA26" s="209"/>
      <c r="NDB26" s="209"/>
      <c r="NDC26" s="209"/>
      <c r="NDD26" s="209"/>
      <c r="NDE26" s="209"/>
      <c r="NDF26" s="209"/>
      <c r="NDG26" s="209"/>
      <c r="NDH26" s="209"/>
      <c r="NDI26" s="209"/>
      <c r="NDJ26" s="209"/>
      <c r="NDK26" s="209"/>
      <c r="NDL26" s="209"/>
      <c r="NDM26" s="209"/>
      <c r="NDN26" s="209"/>
      <c r="NDO26" s="209"/>
      <c r="NDP26" s="209"/>
      <c r="NDQ26" s="209"/>
      <c r="NDR26" s="209"/>
      <c r="NDS26" s="209"/>
      <c r="NDT26" s="209"/>
      <c r="NDU26" s="209"/>
      <c r="NDV26" s="209"/>
      <c r="NDW26" s="209"/>
      <c r="NDX26" s="209"/>
      <c r="NDY26" s="209"/>
      <c r="NDZ26" s="209"/>
      <c r="NEA26" s="209"/>
      <c r="NEB26" s="209"/>
      <c r="NEC26" s="209"/>
      <c r="NED26" s="209"/>
      <c r="NEE26" s="209"/>
      <c r="NEF26" s="209"/>
      <c r="NEG26" s="209"/>
      <c r="NEH26" s="209"/>
      <c r="NEI26" s="209"/>
      <c r="NEJ26" s="209"/>
      <c r="NEK26" s="209"/>
      <c r="NEL26" s="209"/>
      <c r="NEM26" s="209"/>
      <c r="NEN26" s="209"/>
      <c r="NEO26" s="209"/>
      <c r="NEP26" s="209"/>
      <c r="NEQ26" s="209"/>
      <c r="NER26" s="209"/>
      <c r="NES26" s="209"/>
      <c r="NET26" s="209"/>
      <c r="NEU26" s="209"/>
      <c r="NEV26" s="209"/>
      <c r="NEW26" s="209"/>
      <c r="NEX26" s="209"/>
      <c r="NEY26" s="209"/>
      <c r="NEZ26" s="209"/>
      <c r="NFA26" s="209"/>
      <c r="NFB26" s="209"/>
      <c r="NFC26" s="209"/>
      <c r="NFD26" s="209"/>
      <c r="NFE26" s="209"/>
      <c r="NFF26" s="209"/>
      <c r="NFG26" s="209"/>
      <c r="NFH26" s="209"/>
      <c r="NFI26" s="209"/>
      <c r="NFJ26" s="209"/>
      <c r="NFK26" s="209"/>
      <c r="NFL26" s="209"/>
      <c r="NFM26" s="209"/>
      <c r="NFN26" s="209"/>
      <c r="NFO26" s="209"/>
      <c r="NFP26" s="209"/>
      <c r="NFQ26" s="209"/>
      <c r="NFR26" s="209"/>
      <c r="NFS26" s="209"/>
      <c r="NFT26" s="209"/>
      <c r="NFU26" s="209"/>
      <c r="NFV26" s="209"/>
      <c r="NFW26" s="209"/>
      <c r="NFX26" s="209"/>
      <c r="NFY26" s="209"/>
      <c r="NFZ26" s="209"/>
      <c r="NGA26" s="209"/>
      <c r="NGB26" s="209"/>
      <c r="NGC26" s="209"/>
      <c r="NGD26" s="209"/>
      <c r="NGE26" s="209"/>
      <c r="NGF26" s="209"/>
      <c r="NGG26" s="209"/>
      <c r="NGH26" s="209"/>
      <c r="NGI26" s="209"/>
      <c r="NGJ26" s="209"/>
      <c r="NGK26" s="209"/>
      <c r="NGL26" s="209"/>
      <c r="NGM26" s="209"/>
      <c r="NGN26" s="209"/>
      <c r="NGO26" s="209"/>
      <c r="NGP26" s="209"/>
      <c r="NGQ26" s="209"/>
      <c r="NGR26" s="209"/>
      <c r="NGS26" s="209"/>
      <c r="NGT26" s="209"/>
      <c r="NGU26" s="209"/>
      <c r="NGV26" s="209"/>
      <c r="NGW26" s="209"/>
      <c r="NGX26" s="209"/>
      <c r="NGY26" s="209"/>
      <c r="NGZ26" s="209"/>
      <c r="NHA26" s="209"/>
      <c r="NHB26" s="209"/>
      <c r="NHC26" s="209"/>
      <c r="NHD26" s="209"/>
      <c r="NHE26" s="209"/>
      <c r="NHF26" s="209"/>
      <c r="NHG26" s="209"/>
      <c r="NHH26" s="209"/>
      <c r="NHI26" s="209"/>
      <c r="NHJ26" s="209"/>
      <c r="NHK26" s="209"/>
      <c r="NHL26" s="209"/>
      <c r="NHM26" s="209"/>
      <c r="NHN26" s="209"/>
      <c r="NHO26" s="209"/>
      <c r="NHP26" s="209"/>
      <c r="NHQ26" s="209"/>
      <c r="NHR26" s="209"/>
      <c r="NHS26" s="209"/>
      <c r="NHT26" s="209"/>
      <c r="NHU26" s="209"/>
      <c r="NHV26" s="209"/>
      <c r="NHW26" s="209"/>
      <c r="NHX26" s="209"/>
      <c r="NHY26" s="209"/>
      <c r="NHZ26" s="209"/>
      <c r="NIA26" s="209"/>
      <c r="NIB26" s="209"/>
      <c r="NIC26" s="209"/>
      <c r="NID26" s="209"/>
      <c r="NIE26" s="209"/>
      <c r="NIF26" s="209"/>
      <c r="NIG26" s="209"/>
      <c r="NIH26" s="209"/>
      <c r="NII26" s="209"/>
      <c r="NIJ26" s="209"/>
      <c r="NIK26" s="209"/>
      <c r="NIL26" s="209"/>
      <c r="NIM26" s="209"/>
      <c r="NIN26" s="209"/>
      <c r="NIO26" s="209"/>
      <c r="NIP26" s="209"/>
      <c r="NIQ26" s="209"/>
      <c r="NIR26" s="209"/>
      <c r="NIS26" s="209"/>
      <c r="NIT26" s="209"/>
      <c r="NIU26" s="209"/>
      <c r="NIV26" s="209"/>
      <c r="NIW26" s="209"/>
      <c r="NIX26" s="209"/>
      <c r="NIY26" s="209"/>
      <c r="NIZ26" s="209"/>
      <c r="NJA26" s="209"/>
      <c r="NJB26" s="209"/>
      <c r="NJC26" s="209"/>
      <c r="NJD26" s="209"/>
      <c r="NJE26" s="209"/>
      <c r="NJF26" s="209"/>
      <c r="NJG26" s="209"/>
      <c r="NJH26" s="209"/>
      <c r="NJI26" s="209"/>
      <c r="NJJ26" s="209"/>
      <c r="NJK26" s="209"/>
      <c r="NJL26" s="209"/>
      <c r="NJM26" s="209"/>
      <c r="NJN26" s="209"/>
      <c r="NJO26" s="209"/>
      <c r="NJP26" s="209"/>
      <c r="NJQ26" s="209"/>
      <c r="NJR26" s="209"/>
      <c r="NJS26" s="209"/>
      <c r="NJT26" s="209"/>
      <c r="NJU26" s="209"/>
      <c r="NJV26" s="209"/>
      <c r="NJW26" s="209"/>
      <c r="NJX26" s="209"/>
      <c r="NJY26" s="209"/>
      <c r="NJZ26" s="209"/>
      <c r="NKA26" s="209"/>
      <c r="NKB26" s="209"/>
      <c r="NKC26" s="209"/>
      <c r="NKD26" s="209"/>
      <c r="NKE26" s="209"/>
      <c r="NKF26" s="209"/>
      <c r="NKG26" s="209"/>
      <c r="NKH26" s="209"/>
      <c r="NKI26" s="209"/>
      <c r="NKJ26" s="209"/>
      <c r="NKK26" s="209"/>
      <c r="NKL26" s="209"/>
      <c r="NKM26" s="209"/>
      <c r="NKN26" s="209"/>
      <c r="NKO26" s="209"/>
      <c r="NKP26" s="209"/>
      <c r="NKQ26" s="209"/>
      <c r="NKR26" s="209"/>
      <c r="NKS26" s="209"/>
      <c r="NKT26" s="209"/>
      <c r="NKU26" s="209"/>
      <c r="NKV26" s="209"/>
      <c r="NKW26" s="209"/>
      <c r="NKX26" s="209"/>
      <c r="NKY26" s="209"/>
      <c r="NKZ26" s="209"/>
      <c r="NLA26" s="209"/>
      <c r="NLB26" s="209"/>
      <c r="NLC26" s="209"/>
      <c r="NLD26" s="209"/>
      <c r="NLE26" s="209"/>
      <c r="NLF26" s="209"/>
      <c r="NLG26" s="209"/>
      <c r="NLH26" s="209"/>
      <c r="NLI26" s="209"/>
      <c r="NLJ26" s="209"/>
      <c r="NLK26" s="209"/>
      <c r="NLL26" s="209"/>
      <c r="NLM26" s="209"/>
      <c r="NLN26" s="209"/>
      <c r="NLO26" s="209"/>
      <c r="NLP26" s="209"/>
      <c r="NLQ26" s="209"/>
      <c r="NLR26" s="209"/>
      <c r="NLS26" s="209"/>
      <c r="NLT26" s="209"/>
      <c r="NLU26" s="209"/>
      <c r="NLV26" s="209"/>
      <c r="NLW26" s="209"/>
      <c r="NLX26" s="209"/>
      <c r="NLY26" s="209"/>
      <c r="NLZ26" s="209"/>
      <c r="NMA26" s="209"/>
      <c r="NMB26" s="209"/>
      <c r="NMC26" s="209"/>
      <c r="NMD26" s="209"/>
      <c r="NME26" s="209"/>
      <c r="NMF26" s="209"/>
      <c r="NMG26" s="209"/>
      <c r="NMH26" s="209"/>
      <c r="NMI26" s="209"/>
      <c r="NMJ26" s="209"/>
      <c r="NMK26" s="209"/>
      <c r="NML26" s="209"/>
      <c r="NMM26" s="209"/>
      <c r="NMN26" s="209"/>
      <c r="NMO26" s="209"/>
      <c r="NMP26" s="209"/>
      <c r="NMQ26" s="209"/>
      <c r="NMR26" s="209"/>
      <c r="NMS26" s="209"/>
      <c r="NMT26" s="209"/>
      <c r="NMU26" s="209"/>
      <c r="NMV26" s="209"/>
      <c r="NMW26" s="209"/>
      <c r="NMX26" s="209"/>
      <c r="NMY26" s="209"/>
      <c r="NMZ26" s="209"/>
      <c r="NNA26" s="209"/>
      <c r="NNB26" s="209"/>
      <c r="NNC26" s="209"/>
      <c r="NND26" s="209"/>
      <c r="NNE26" s="209"/>
      <c r="NNF26" s="209"/>
      <c r="NNG26" s="209"/>
      <c r="NNH26" s="209"/>
      <c r="NNI26" s="209"/>
      <c r="NNJ26" s="209"/>
      <c r="NNK26" s="209"/>
      <c r="NNL26" s="209"/>
      <c r="NNM26" s="209"/>
      <c r="NNN26" s="209"/>
      <c r="NNO26" s="209"/>
      <c r="NNP26" s="209"/>
      <c r="NNQ26" s="209"/>
      <c r="NNR26" s="209"/>
      <c r="NNS26" s="209"/>
      <c r="NNT26" s="209"/>
      <c r="NNU26" s="209"/>
      <c r="NNV26" s="209"/>
      <c r="NNW26" s="209"/>
      <c r="NNX26" s="209"/>
      <c r="NNY26" s="209"/>
      <c r="NNZ26" s="209"/>
      <c r="NOA26" s="209"/>
      <c r="NOB26" s="209"/>
      <c r="NOC26" s="209"/>
      <c r="NOD26" s="209"/>
      <c r="NOE26" s="209"/>
      <c r="NOF26" s="209"/>
      <c r="NOG26" s="209"/>
      <c r="NOH26" s="209"/>
      <c r="NOI26" s="209"/>
      <c r="NOJ26" s="209"/>
      <c r="NOK26" s="209"/>
      <c r="NOL26" s="209"/>
      <c r="NOM26" s="209"/>
      <c r="NON26" s="209"/>
      <c r="NOO26" s="209"/>
      <c r="NOP26" s="209"/>
      <c r="NOQ26" s="209"/>
      <c r="NOR26" s="209"/>
      <c r="NOS26" s="209"/>
      <c r="NOT26" s="209"/>
      <c r="NOU26" s="209"/>
      <c r="NOV26" s="209"/>
      <c r="NOW26" s="209"/>
      <c r="NOX26" s="209"/>
      <c r="NOY26" s="209"/>
      <c r="NOZ26" s="209"/>
      <c r="NPA26" s="209"/>
      <c r="NPB26" s="209"/>
      <c r="NPC26" s="209"/>
      <c r="NPD26" s="209"/>
      <c r="NPE26" s="209"/>
      <c r="NPF26" s="209"/>
      <c r="NPG26" s="209"/>
      <c r="NPH26" s="209"/>
      <c r="NPI26" s="209"/>
      <c r="NPJ26" s="209"/>
      <c r="NPK26" s="209"/>
      <c r="NPL26" s="209"/>
      <c r="NPM26" s="209"/>
      <c r="NPN26" s="209"/>
      <c r="NPO26" s="209"/>
      <c r="NPP26" s="209"/>
      <c r="NPQ26" s="209"/>
      <c r="NPR26" s="209"/>
      <c r="NPS26" s="209"/>
      <c r="NPT26" s="209"/>
      <c r="NPU26" s="209"/>
      <c r="NPV26" s="209"/>
      <c r="NPW26" s="209"/>
      <c r="NPX26" s="209"/>
      <c r="NPY26" s="209"/>
      <c r="NPZ26" s="209"/>
      <c r="NQA26" s="209"/>
      <c r="NQB26" s="209"/>
      <c r="NQC26" s="209"/>
      <c r="NQD26" s="209"/>
      <c r="NQE26" s="209"/>
      <c r="NQF26" s="209"/>
      <c r="NQG26" s="209"/>
      <c r="NQH26" s="209"/>
      <c r="NQI26" s="209"/>
      <c r="NQJ26" s="209"/>
      <c r="NQK26" s="209"/>
      <c r="NQL26" s="209"/>
      <c r="NQM26" s="209"/>
      <c r="NQN26" s="209"/>
      <c r="NQO26" s="209"/>
      <c r="NQP26" s="209"/>
      <c r="NQQ26" s="209"/>
      <c r="NQR26" s="209"/>
      <c r="NQS26" s="209"/>
      <c r="NQT26" s="209"/>
      <c r="NQU26" s="209"/>
      <c r="NQV26" s="209"/>
      <c r="NQW26" s="209"/>
      <c r="NQX26" s="209"/>
      <c r="NQY26" s="209"/>
      <c r="NQZ26" s="209"/>
      <c r="NRA26" s="209"/>
      <c r="NRB26" s="209"/>
      <c r="NRC26" s="209"/>
      <c r="NRD26" s="209"/>
      <c r="NRE26" s="209"/>
      <c r="NRF26" s="209"/>
      <c r="NRG26" s="209"/>
      <c r="NRH26" s="209"/>
      <c r="NRI26" s="209"/>
      <c r="NRJ26" s="209"/>
      <c r="NRK26" s="209"/>
      <c r="NRL26" s="209"/>
      <c r="NRM26" s="209"/>
      <c r="NRN26" s="209"/>
      <c r="NRO26" s="209"/>
      <c r="NRP26" s="209"/>
      <c r="NRQ26" s="209"/>
      <c r="NRR26" s="209"/>
      <c r="NRS26" s="209"/>
      <c r="NRT26" s="209"/>
      <c r="NRU26" s="209"/>
      <c r="NRV26" s="209"/>
      <c r="NRW26" s="209"/>
      <c r="NRX26" s="209"/>
      <c r="NRY26" s="209"/>
      <c r="NRZ26" s="209"/>
      <c r="NSA26" s="209"/>
      <c r="NSB26" s="209"/>
      <c r="NSC26" s="209"/>
      <c r="NSD26" s="209"/>
      <c r="NSE26" s="209"/>
      <c r="NSF26" s="209"/>
      <c r="NSG26" s="209"/>
      <c r="NSH26" s="209"/>
      <c r="NSI26" s="209"/>
      <c r="NSJ26" s="209"/>
      <c r="NSK26" s="209"/>
      <c r="NSL26" s="209"/>
      <c r="NSM26" s="209"/>
      <c r="NSN26" s="209"/>
      <c r="NSO26" s="209"/>
      <c r="NSP26" s="209"/>
      <c r="NSQ26" s="209"/>
      <c r="NSR26" s="209"/>
      <c r="NSS26" s="209"/>
      <c r="NST26" s="209"/>
      <c r="NSU26" s="209"/>
      <c r="NSV26" s="209"/>
      <c r="NSW26" s="209"/>
      <c r="NSX26" s="209"/>
      <c r="NSY26" s="209"/>
      <c r="NSZ26" s="209"/>
      <c r="NTA26" s="209"/>
      <c r="NTB26" s="209"/>
      <c r="NTC26" s="209"/>
      <c r="NTD26" s="209"/>
      <c r="NTE26" s="209"/>
      <c r="NTF26" s="209"/>
      <c r="NTG26" s="209"/>
      <c r="NTH26" s="209"/>
      <c r="NTI26" s="209"/>
      <c r="NTJ26" s="209"/>
      <c r="NTK26" s="209"/>
      <c r="NTL26" s="209"/>
      <c r="NTM26" s="209"/>
      <c r="NTN26" s="209"/>
      <c r="NTO26" s="209"/>
      <c r="NTP26" s="209"/>
      <c r="NTQ26" s="209"/>
      <c r="NTR26" s="209"/>
      <c r="NTS26" s="209"/>
      <c r="NTT26" s="209"/>
      <c r="NTU26" s="209"/>
      <c r="NTV26" s="209"/>
      <c r="NTW26" s="209"/>
      <c r="NTX26" s="209"/>
      <c r="NTY26" s="209"/>
      <c r="NTZ26" s="209"/>
      <c r="NUA26" s="209"/>
      <c r="NUB26" s="209"/>
      <c r="NUC26" s="209"/>
      <c r="NUD26" s="209"/>
      <c r="NUE26" s="209"/>
      <c r="NUF26" s="209"/>
      <c r="NUG26" s="209"/>
      <c r="NUH26" s="209"/>
      <c r="NUI26" s="209"/>
      <c r="NUJ26" s="209"/>
      <c r="NUK26" s="209"/>
      <c r="NUL26" s="209"/>
      <c r="NUM26" s="209"/>
      <c r="NUN26" s="209"/>
      <c r="NUO26" s="209"/>
      <c r="NUP26" s="209"/>
      <c r="NUQ26" s="209"/>
      <c r="NUR26" s="209"/>
      <c r="NUS26" s="209"/>
      <c r="NUT26" s="209"/>
      <c r="NUU26" s="209"/>
      <c r="NUV26" s="209"/>
      <c r="NUW26" s="209"/>
      <c r="NUX26" s="209"/>
      <c r="NUY26" s="209"/>
      <c r="NUZ26" s="209"/>
      <c r="NVA26" s="209"/>
      <c r="NVB26" s="209"/>
      <c r="NVC26" s="209"/>
      <c r="NVD26" s="209"/>
      <c r="NVE26" s="209"/>
      <c r="NVF26" s="209"/>
      <c r="NVG26" s="209"/>
      <c r="NVH26" s="209"/>
      <c r="NVI26" s="209"/>
      <c r="NVJ26" s="209"/>
      <c r="NVK26" s="209"/>
      <c r="NVL26" s="209"/>
      <c r="NVM26" s="209"/>
      <c r="NVN26" s="209"/>
      <c r="NVO26" s="209"/>
      <c r="NVP26" s="209"/>
      <c r="NVQ26" s="209"/>
      <c r="NVR26" s="209"/>
      <c r="NVS26" s="209"/>
      <c r="NVT26" s="209"/>
      <c r="NVU26" s="209"/>
      <c r="NVV26" s="209"/>
      <c r="NVW26" s="209"/>
      <c r="NVX26" s="209"/>
      <c r="NVY26" s="209"/>
      <c r="NVZ26" s="209"/>
      <c r="NWA26" s="209"/>
      <c r="NWB26" s="209"/>
      <c r="NWC26" s="209"/>
      <c r="NWD26" s="209"/>
      <c r="NWE26" s="209"/>
      <c r="NWF26" s="209"/>
      <c r="NWG26" s="209"/>
      <c r="NWH26" s="209"/>
      <c r="NWI26" s="209"/>
      <c r="NWJ26" s="209"/>
      <c r="NWK26" s="209"/>
      <c r="NWL26" s="209"/>
      <c r="NWM26" s="209"/>
      <c r="NWN26" s="209"/>
      <c r="NWO26" s="209"/>
      <c r="NWP26" s="209"/>
      <c r="NWQ26" s="209"/>
      <c r="NWR26" s="209"/>
      <c r="NWS26" s="209"/>
      <c r="NWT26" s="209"/>
      <c r="NWU26" s="209"/>
      <c r="NWV26" s="209"/>
      <c r="NWW26" s="209"/>
      <c r="NWX26" s="209"/>
      <c r="NWY26" s="209"/>
      <c r="NWZ26" s="209"/>
      <c r="NXA26" s="209"/>
      <c r="NXB26" s="209"/>
      <c r="NXC26" s="209"/>
      <c r="NXD26" s="209"/>
      <c r="NXE26" s="209"/>
      <c r="NXF26" s="209"/>
      <c r="NXG26" s="209"/>
      <c r="NXH26" s="209"/>
      <c r="NXI26" s="209"/>
      <c r="NXJ26" s="209"/>
      <c r="NXK26" s="209"/>
      <c r="NXL26" s="209"/>
      <c r="NXM26" s="209"/>
      <c r="NXN26" s="209"/>
      <c r="NXO26" s="209"/>
      <c r="NXP26" s="209"/>
      <c r="NXQ26" s="209"/>
      <c r="NXR26" s="209"/>
      <c r="NXS26" s="209"/>
      <c r="NXT26" s="209"/>
      <c r="NXU26" s="209"/>
      <c r="NXV26" s="209"/>
      <c r="NXW26" s="209"/>
      <c r="NXX26" s="209"/>
      <c r="NXY26" s="209"/>
      <c r="NXZ26" s="209"/>
      <c r="NYA26" s="209"/>
      <c r="NYB26" s="209"/>
      <c r="NYC26" s="209"/>
      <c r="NYD26" s="209"/>
      <c r="NYE26" s="209"/>
      <c r="NYF26" s="209"/>
      <c r="NYG26" s="209"/>
      <c r="NYH26" s="209"/>
      <c r="NYI26" s="209"/>
      <c r="NYJ26" s="209"/>
      <c r="NYK26" s="209"/>
      <c r="NYL26" s="209"/>
      <c r="NYM26" s="209"/>
      <c r="NYN26" s="209"/>
      <c r="NYO26" s="209"/>
      <c r="NYP26" s="209"/>
      <c r="NYQ26" s="209"/>
      <c r="NYR26" s="209"/>
      <c r="NYS26" s="209"/>
      <c r="NYT26" s="209"/>
      <c r="NYU26" s="209"/>
      <c r="NYV26" s="209"/>
      <c r="NYW26" s="209"/>
      <c r="NYX26" s="209"/>
      <c r="NYY26" s="209"/>
      <c r="NYZ26" s="209"/>
      <c r="NZA26" s="209"/>
      <c r="NZB26" s="209"/>
      <c r="NZC26" s="209"/>
      <c r="NZD26" s="209"/>
      <c r="NZE26" s="209"/>
      <c r="NZF26" s="209"/>
      <c r="NZG26" s="209"/>
      <c r="NZH26" s="209"/>
      <c r="NZI26" s="209"/>
      <c r="NZJ26" s="209"/>
      <c r="NZK26" s="209"/>
      <c r="NZL26" s="209"/>
      <c r="NZM26" s="209"/>
      <c r="NZN26" s="209"/>
      <c r="NZO26" s="209"/>
      <c r="NZP26" s="209"/>
      <c r="NZQ26" s="209"/>
      <c r="NZR26" s="209"/>
      <c r="NZS26" s="209"/>
      <c r="NZT26" s="209"/>
      <c r="NZU26" s="209"/>
      <c r="NZV26" s="209"/>
      <c r="NZW26" s="209"/>
      <c r="NZX26" s="209"/>
      <c r="NZY26" s="209"/>
      <c r="NZZ26" s="209"/>
      <c r="OAA26" s="209"/>
      <c r="OAB26" s="209"/>
      <c r="OAC26" s="209"/>
      <c r="OAD26" s="209"/>
      <c r="OAE26" s="209"/>
      <c r="OAF26" s="209"/>
      <c r="OAG26" s="209"/>
      <c r="OAH26" s="209"/>
      <c r="OAI26" s="209"/>
      <c r="OAJ26" s="209"/>
      <c r="OAK26" s="209"/>
      <c r="OAL26" s="209"/>
      <c r="OAM26" s="209"/>
      <c r="OAN26" s="209"/>
      <c r="OAO26" s="209"/>
      <c r="OAP26" s="209"/>
      <c r="OAQ26" s="209"/>
      <c r="OAR26" s="209"/>
      <c r="OAS26" s="209"/>
      <c r="OAT26" s="209"/>
      <c r="OAU26" s="209"/>
      <c r="OAV26" s="209"/>
      <c r="OAW26" s="209"/>
      <c r="OAX26" s="209"/>
      <c r="OAY26" s="209"/>
      <c r="OAZ26" s="209"/>
      <c r="OBA26" s="209"/>
      <c r="OBB26" s="209"/>
      <c r="OBC26" s="209"/>
      <c r="OBD26" s="209"/>
      <c r="OBE26" s="209"/>
      <c r="OBF26" s="209"/>
      <c r="OBG26" s="209"/>
      <c r="OBH26" s="209"/>
      <c r="OBI26" s="209"/>
      <c r="OBJ26" s="209"/>
      <c r="OBK26" s="209"/>
      <c r="OBL26" s="209"/>
      <c r="OBM26" s="209"/>
      <c r="OBN26" s="209"/>
      <c r="OBO26" s="209"/>
      <c r="OBP26" s="209"/>
      <c r="OBQ26" s="209"/>
      <c r="OBR26" s="209"/>
      <c r="OBS26" s="209"/>
      <c r="OBT26" s="209"/>
      <c r="OBU26" s="209"/>
      <c r="OBV26" s="209"/>
      <c r="OBW26" s="209"/>
      <c r="OBX26" s="209"/>
      <c r="OBY26" s="209"/>
      <c r="OBZ26" s="209"/>
      <c r="OCA26" s="209"/>
      <c r="OCB26" s="209"/>
      <c r="OCC26" s="209"/>
      <c r="OCD26" s="209"/>
      <c r="OCE26" s="209"/>
      <c r="OCF26" s="209"/>
      <c r="OCG26" s="209"/>
      <c r="OCH26" s="209"/>
      <c r="OCI26" s="209"/>
      <c r="OCJ26" s="209"/>
      <c r="OCK26" s="209"/>
      <c r="OCL26" s="209"/>
      <c r="OCM26" s="209"/>
      <c r="OCN26" s="209"/>
      <c r="OCO26" s="209"/>
      <c r="OCP26" s="209"/>
      <c r="OCQ26" s="209"/>
      <c r="OCR26" s="209"/>
      <c r="OCS26" s="209"/>
      <c r="OCT26" s="209"/>
      <c r="OCU26" s="209"/>
      <c r="OCV26" s="209"/>
      <c r="OCW26" s="209"/>
      <c r="OCX26" s="209"/>
      <c r="OCY26" s="209"/>
      <c r="OCZ26" s="209"/>
      <c r="ODA26" s="209"/>
      <c r="ODB26" s="209"/>
      <c r="ODC26" s="209"/>
      <c r="ODD26" s="209"/>
      <c r="ODE26" s="209"/>
      <c r="ODF26" s="209"/>
      <c r="ODG26" s="209"/>
      <c r="ODH26" s="209"/>
      <c r="ODI26" s="209"/>
      <c r="ODJ26" s="209"/>
      <c r="ODK26" s="209"/>
      <c r="ODL26" s="209"/>
      <c r="ODM26" s="209"/>
      <c r="ODN26" s="209"/>
      <c r="ODO26" s="209"/>
      <c r="ODP26" s="209"/>
      <c r="ODQ26" s="209"/>
      <c r="ODR26" s="209"/>
      <c r="ODS26" s="209"/>
      <c r="ODT26" s="209"/>
      <c r="ODU26" s="209"/>
      <c r="ODV26" s="209"/>
      <c r="ODW26" s="209"/>
      <c r="ODX26" s="209"/>
      <c r="ODY26" s="209"/>
      <c r="ODZ26" s="209"/>
      <c r="OEA26" s="209"/>
      <c r="OEB26" s="209"/>
      <c r="OEC26" s="209"/>
      <c r="OED26" s="209"/>
      <c r="OEE26" s="209"/>
      <c r="OEF26" s="209"/>
      <c r="OEG26" s="209"/>
      <c r="OEH26" s="209"/>
      <c r="OEI26" s="209"/>
      <c r="OEJ26" s="209"/>
      <c r="OEK26" s="209"/>
      <c r="OEL26" s="209"/>
      <c r="OEM26" s="209"/>
      <c r="OEN26" s="209"/>
      <c r="OEO26" s="209"/>
      <c r="OEP26" s="209"/>
      <c r="OEQ26" s="209"/>
      <c r="OER26" s="209"/>
      <c r="OES26" s="209"/>
      <c r="OET26" s="209"/>
      <c r="OEU26" s="209"/>
      <c r="OEV26" s="209"/>
      <c r="OEW26" s="209"/>
      <c r="OEX26" s="209"/>
      <c r="OEY26" s="209"/>
      <c r="OEZ26" s="209"/>
      <c r="OFA26" s="209"/>
      <c r="OFB26" s="209"/>
      <c r="OFC26" s="209"/>
      <c r="OFD26" s="209"/>
      <c r="OFE26" s="209"/>
      <c r="OFF26" s="209"/>
      <c r="OFG26" s="209"/>
      <c r="OFH26" s="209"/>
      <c r="OFI26" s="209"/>
      <c r="OFJ26" s="209"/>
      <c r="OFK26" s="209"/>
      <c r="OFL26" s="209"/>
      <c r="OFM26" s="209"/>
      <c r="OFN26" s="209"/>
      <c r="OFO26" s="209"/>
      <c r="OFP26" s="209"/>
      <c r="OFQ26" s="209"/>
      <c r="OFR26" s="209"/>
      <c r="OFS26" s="209"/>
      <c r="OFT26" s="209"/>
      <c r="OFU26" s="209"/>
      <c r="OFV26" s="209"/>
      <c r="OFW26" s="209"/>
      <c r="OFX26" s="209"/>
      <c r="OFY26" s="209"/>
      <c r="OFZ26" s="209"/>
      <c r="OGA26" s="209"/>
      <c r="OGB26" s="209"/>
      <c r="OGC26" s="209"/>
      <c r="OGD26" s="209"/>
      <c r="OGE26" s="209"/>
      <c r="OGF26" s="209"/>
      <c r="OGG26" s="209"/>
      <c r="OGH26" s="209"/>
      <c r="OGI26" s="209"/>
      <c r="OGJ26" s="209"/>
      <c r="OGK26" s="209"/>
      <c r="OGL26" s="209"/>
      <c r="OGM26" s="209"/>
      <c r="OGN26" s="209"/>
      <c r="OGO26" s="209"/>
      <c r="OGP26" s="209"/>
      <c r="OGQ26" s="209"/>
      <c r="OGR26" s="209"/>
      <c r="OGS26" s="209"/>
      <c r="OGT26" s="209"/>
      <c r="OGU26" s="209"/>
      <c r="OGV26" s="209"/>
      <c r="OGW26" s="209"/>
      <c r="OGX26" s="209"/>
      <c r="OGY26" s="209"/>
      <c r="OGZ26" s="209"/>
      <c r="OHA26" s="209"/>
      <c r="OHB26" s="209"/>
      <c r="OHC26" s="209"/>
      <c r="OHD26" s="209"/>
      <c r="OHE26" s="209"/>
      <c r="OHF26" s="209"/>
      <c r="OHG26" s="209"/>
      <c r="OHH26" s="209"/>
      <c r="OHI26" s="209"/>
      <c r="OHJ26" s="209"/>
      <c r="OHK26" s="209"/>
      <c r="OHL26" s="209"/>
      <c r="OHM26" s="209"/>
      <c r="OHN26" s="209"/>
      <c r="OHO26" s="209"/>
      <c r="OHP26" s="209"/>
      <c r="OHQ26" s="209"/>
      <c r="OHR26" s="209"/>
      <c r="OHS26" s="209"/>
      <c r="OHT26" s="209"/>
      <c r="OHU26" s="209"/>
      <c r="OHV26" s="209"/>
      <c r="OHW26" s="209"/>
      <c r="OHX26" s="209"/>
      <c r="OHY26" s="209"/>
      <c r="OHZ26" s="209"/>
      <c r="OIA26" s="209"/>
      <c r="OIB26" s="209"/>
      <c r="OIC26" s="209"/>
      <c r="OID26" s="209"/>
      <c r="OIE26" s="209"/>
      <c r="OIF26" s="209"/>
      <c r="OIG26" s="209"/>
      <c r="OIH26" s="209"/>
      <c r="OII26" s="209"/>
      <c r="OIJ26" s="209"/>
      <c r="OIK26" s="209"/>
      <c r="OIL26" s="209"/>
      <c r="OIM26" s="209"/>
      <c r="OIN26" s="209"/>
      <c r="OIO26" s="209"/>
      <c r="OIP26" s="209"/>
      <c r="OIQ26" s="209"/>
      <c r="OIR26" s="209"/>
      <c r="OIS26" s="209"/>
      <c r="OIT26" s="209"/>
      <c r="OIU26" s="209"/>
      <c r="OIV26" s="209"/>
      <c r="OIW26" s="209"/>
      <c r="OIX26" s="209"/>
      <c r="OIY26" s="209"/>
      <c r="OIZ26" s="209"/>
      <c r="OJA26" s="209"/>
      <c r="OJB26" s="209"/>
      <c r="OJC26" s="209"/>
      <c r="OJD26" s="209"/>
      <c r="OJE26" s="209"/>
      <c r="OJF26" s="209"/>
      <c r="OJG26" s="209"/>
      <c r="OJH26" s="209"/>
      <c r="OJI26" s="209"/>
      <c r="OJJ26" s="209"/>
      <c r="OJK26" s="209"/>
      <c r="OJL26" s="209"/>
      <c r="OJM26" s="209"/>
      <c r="OJN26" s="209"/>
      <c r="OJO26" s="209"/>
      <c r="OJP26" s="209"/>
      <c r="OJQ26" s="209"/>
      <c r="OJR26" s="209"/>
      <c r="OJS26" s="209"/>
      <c r="OJT26" s="209"/>
      <c r="OJU26" s="209"/>
      <c r="OJV26" s="209"/>
      <c r="OJW26" s="209"/>
      <c r="OJX26" s="209"/>
      <c r="OJY26" s="209"/>
      <c r="OJZ26" s="209"/>
      <c r="OKA26" s="209"/>
      <c r="OKB26" s="209"/>
      <c r="OKC26" s="209"/>
      <c r="OKD26" s="209"/>
      <c r="OKE26" s="209"/>
      <c r="OKF26" s="209"/>
      <c r="OKG26" s="209"/>
      <c r="OKH26" s="209"/>
      <c r="OKI26" s="209"/>
      <c r="OKJ26" s="209"/>
      <c r="OKK26" s="209"/>
      <c r="OKL26" s="209"/>
      <c r="OKM26" s="209"/>
      <c r="OKN26" s="209"/>
      <c r="OKO26" s="209"/>
      <c r="OKP26" s="209"/>
      <c r="OKQ26" s="209"/>
      <c r="OKR26" s="209"/>
      <c r="OKS26" s="209"/>
      <c r="OKT26" s="209"/>
      <c r="OKU26" s="209"/>
      <c r="OKV26" s="209"/>
      <c r="OKW26" s="209"/>
      <c r="OKX26" s="209"/>
      <c r="OKY26" s="209"/>
      <c r="OKZ26" s="209"/>
      <c r="OLA26" s="209"/>
      <c r="OLB26" s="209"/>
      <c r="OLC26" s="209"/>
      <c r="OLD26" s="209"/>
      <c r="OLE26" s="209"/>
      <c r="OLF26" s="209"/>
      <c r="OLG26" s="209"/>
      <c r="OLH26" s="209"/>
      <c r="OLI26" s="209"/>
      <c r="OLJ26" s="209"/>
      <c r="OLK26" s="209"/>
      <c r="OLL26" s="209"/>
      <c r="OLM26" s="209"/>
      <c r="OLN26" s="209"/>
      <c r="OLO26" s="209"/>
      <c r="OLP26" s="209"/>
      <c r="OLQ26" s="209"/>
      <c r="OLR26" s="209"/>
      <c r="OLS26" s="209"/>
      <c r="OLT26" s="209"/>
      <c r="OLU26" s="209"/>
      <c r="OLV26" s="209"/>
      <c r="OLW26" s="209"/>
      <c r="OLX26" s="209"/>
      <c r="OLY26" s="209"/>
      <c r="OLZ26" s="209"/>
      <c r="OMA26" s="209"/>
      <c r="OMB26" s="209"/>
      <c r="OMC26" s="209"/>
      <c r="OMD26" s="209"/>
      <c r="OME26" s="209"/>
      <c r="OMF26" s="209"/>
      <c r="OMG26" s="209"/>
      <c r="OMH26" s="209"/>
      <c r="OMI26" s="209"/>
      <c r="OMJ26" s="209"/>
      <c r="OMK26" s="209"/>
      <c r="OML26" s="209"/>
      <c r="OMM26" s="209"/>
      <c r="OMN26" s="209"/>
      <c r="OMO26" s="209"/>
      <c r="OMP26" s="209"/>
      <c r="OMQ26" s="209"/>
      <c r="OMR26" s="209"/>
      <c r="OMS26" s="209"/>
      <c r="OMT26" s="209"/>
      <c r="OMU26" s="209"/>
      <c r="OMV26" s="209"/>
      <c r="OMW26" s="209"/>
      <c r="OMX26" s="209"/>
      <c r="OMY26" s="209"/>
      <c r="OMZ26" s="209"/>
      <c r="ONA26" s="209"/>
      <c r="ONB26" s="209"/>
      <c r="ONC26" s="209"/>
      <c r="OND26" s="209"/>
      <c r="ONE26" s="209"/>
      <c r="ONF26" s="209"/>
      <c r="ONG26" s="209"/>
      <c r="ONH26" s="209"/>
      <c r="ONI26" s="209"/>
      <c r="ONJ26" s="209"/>
      <c r="ONK26" s="209"/>
      <c r="ONL26" s="209"/>
      <c r="ONM26" s="209"/>
      <c r="ONN26" s="209"/>
      <c r="ONO26" s="209"/>
      <c r="ONP26" s="209"/>
      <c r="ONQ26" s="209"/>
      <c r="ONR26" s="209"/>
      <c r="ONS26" s="209"/>
      <c r="ONT26" s="209"/>
      <c r="ONU26" s="209"/>
      <c r="ONV26" s="209"/>
      <c r="ONW26" s="209"/>
      <c r="ONX26" s="209"/>
      <c r="ONY26" s="209"/>
      <c r="ONZ26" s="209"/>
      <c r="OOA26" s="209"/>
      <c r="OOB26" s="209"/>
      <c r="OOC26" s="209"/>
      <c r="OOD26" s="209"/>
      <c r="OOE26" s="209"/>
      <c r="OOF26" s="209"/>
      <c r="OOG26" s="209"/>
      <c r="OOH26" s="209"/>
      <c r="OOI26" s="209"/>
      <c r="OOJ26" s="209"/>
      <c r="OOK26" s="209"/>
      <c r="OOL26" s="209"/>
      <c r="OOM26" s="209"/>
      <c r="OON26" s="209"/>
      <c r="OOO26" s="209"/>
      <c r="OOP26" s="209"/>
      <c r="OOQ26" s="209"/>
      <c r="OOR26" s="209"/>
      <c r="OOS26" s="209"/>
      <c r="OOT26" s="209"/>
      <c r="OOU26" s="209"/>
      <c r="OOV26" s="209"/>
      <c r="OOW26" s="209"/>
      <c r="OOX26" s="209"/>
      <c r="OOY26" s="209"/>
      <c r="OOZ26" s="209"/>
      <c r="OPA26" s="209"/>
      <c r="OPB26" s="209"/>
      <c r="OPC26" s="209"/>
      <c r="OPD26" s="209"/>
      <c r="OPE26" s="209"/>
      <c r="OPF26" s="209"/>
      <c r="OPG26" s="209"/>
      <c r="OPH26" s="209"/>
      <c r="OPI26" s="209"/>
      <c r="OPJ26" s="209"/>
      <c r="OPK26" s="209"/>
      <c r="OPL26" s="209"/>
      <c r="OPM26" s="209"/>
      <c r="OPN26" s="209"/>
      <c r="OPO26" s="209"/>
      <c r="OPP26" s="209"/>
      <c r="OPQ26" s="209"/>
      <c r="OPR26" s="209"/>
      <c r="OPS26" s="209"/>
      <c r="OPT26" s="209"/>
      <c r="OPU26" s="209"/>
      <c r="OPV26" s="209"/>
      <c r="OPW26" s="209"/>
      <c r="OPX26" s="209"/>
      <c r="OPY26" s="209"/>
      <c r="OPZ26" s="209"/>
      <c r="OQA26" s="209"/>
      <c r="OQB26" s="209"/>
      <c r="OQC26" s="209"/>
      <c r="OQD26" s="209"/>
      <c r="OQE26" s="209"/>
      <c r="OQF26" s="209"/>
      <c r="OQG26" s="209"/>
      <c r="OQH26" s="209"/>
      <c r="OQI26" s="209"/>
      <c r="OQJ26" s="209"/>
      <c r="OQK26" s="209"/>
      <c r="OQL26" s="209"/>
      <c r="OQM26" s="209"/>
      <c r="OQN26" s="209"/>
      <c r="OQO26" s="209"/>
      <c r="OQP26" s="209"/>
      <c r="OQQ26" s="209"/>
      <c r="OQR26" s="209"/>
      <c r="OQS26" s="209"/>
      <c r="OQT26" s="209"/>
      <c r="OQU26" s="209"/>
      <c r="OQV26" s="209"/>
      <c r="OQW26" s="209"/>
      <c r="OQX26" s="209"/>
      <c r="OQY26" s="209"/>
      <c r="OQZ26" s="209"/>
      <c r="ORA26" s="209"/>
      <c r="ORB26" s="209"/>
      <c r="ORC26" s="209"/>
      <c r="ORD26" s="209"/>
      <c r="ORE26" s="209"/>
      <c r="ORF26" s="209"/>
      <c r="ORG26" s="209"/>
      <c r="ORH26" s="209"/>
      <c r="ORI26" s="209"/>
      <c r="ORJ26" s="209"/>
      <c r="ORK26" s="209"/>
      <c r="ORL26" s="209"/>
      <c r="ORM26" s="209"/>
      <c r="ORN26" s="209"/>
      <c r="ORO26" s="209"/>
      <c r="ORP26" s="209"/>
      <c r="ORQ26" s="209"/>
      <c r="ORR26" s="209"/>
      <c r="ORS26" s="209"/>
      <c r="ORT26" s="209"/>
      <c r="ORU26" s="209"/>
      <c r="ORV26" s="209"/>
      <c r="ORW26" s="209"/>
      <c r="ORX26" s="209"/>
      <c r="ORY26" s="209"/>
      <c r="ORZ26" s="209"/>
      <c r="OSA26" s="209"/>
      <c r="OSB26" s="209"/>
      <c r="OSC26" s="209"/>
      <c r="OSD26" s="209"/>
      <c r="OSE26" s="209"/>
      <c r="OSF26" s="209"/>
      <c r="OSG26" s="209"/>
      <c r="OSH26" s="209"/>
      <c r="OSI26" s="209"/>
      <c r="OSJ26" s="209"/>
      <c r="OSK26" s="209"/>
      <c r="OSL26" s="209"/>
      <c r="OSM26" s="209"/>
      <c r="OSN26" s="209"/>
      <c r="OSO26" s="209"/>
      <c r="OSP26" s="209"/>
      <c r="OSQ26" s="209"/>
      <c r="OSR26" s="209"/>
      <c r="OSS26" s="209"/>
      <c r="OST26" s="209"/>
      <c r="OSU26" s="209"/>
      <c r="OSV26" s="209"/>
      <c r="OSW26" s="209"/>
      <c r="OSX26" s="209"/>
      <c r="OSY26" s="209"/>
      <c r="OSZ26" s="209"/>
      <c r="OTA26" s="209"/>
      <c r="OTB26" s="209"/>
      <c r="OTC26" s="209"/>
      <c r="OTD26" s="209"/>
      <c r="OTE26" s="209"/>
      <c r="OTF26" s="209"/>
      <c r="OTG26" s="209"/>
      <c r="OTH26" s="209"/>
      <c r="OTI26" s="209"/>
      <c r="OTJ26" s="209"/>
      <c r="OTK26" s="209"/>
      <c r="OTL26" s="209"/>
      <c r="OTM26" s="209"/>
      <c r="OTN26" s="209"/>
      <c r="OTO26" s="209"/>
      <c r="OTP26" s="209"/>
      <c r="OTQ26" s="209"/>
      <c r="OTR26" s="209"/>
      <c r="OTS26" s="209"/>
      <c r="OTT26" s="209"/>
      <c r="OTU26" s="209"/>
      <c r="OTV26" s="209"/>
      <c r="OTW26" s="209"/>
      <c r="OTX26" s="209"/>
      <c r="OTY26" s="209"/>
      <c r="OTZ26" s="209"/>
      <c r="OUA26" s="209"/>
      <c r="OUB26" s="209"/>
      <c r="OUC26" s="209"/>
      <c r="OUD26" s="209"/>
      <c r="OUE26" s="209"/>
      <c r="OUF26" s="209"/>
      <c r="OUG26" s="209"/>
      <c r="OUH26" s="209"/>
      <c r="OUI26" s="209"/>
      <c r="OUJ26" s="209"/>
      <c r="OUK26" s="209"/>
      <c r="OUL26" s="209"/>
      <c r="OUM26" s="209"/>
      <c r="OUN26" s="209"/>
      <c r="OUO26" s="209"/>
      <c r="OUP26" s="209"/>
      <c r="OUQ26" s="209"/>
      <c r="OUR26" s="209"/>
      <c r="OUS26" s="209"/>
      <c r="OUT26" s="209"/>
      <c r="OUU26" s="209"/>
      <c r="OUV26" s="209"/>
      <c r="OUW26" s="209"/>
      <c r="OUX26" s="209"/>
      <c r="OUY26" s="209"/>
      <c r="OUZ26" s="209"/>
      <c r="OVA26" s="209"/>
      <c r="OVB26" s="209"/>
      <c r="OVC26" s="209"/>
      <c r="OVD26" s="209"/>
      <c r="OVE26" s="209"/>
      <c r="OVF26" s="209"/>
      <c r="OVG26" s="209"/>
      <c r="OVH26" s="209"/>
      <c r="OVI26" s="209"/>
      <c r="OVJ26" s="209"/>
      <c r="OVK26" s="209"/>
      <c r="OVL26" s="209"/>
      <c r="OVM26" s="209"/>
      <c r="OVN26" s="209"/>
      <c r="OVO26" s="209"/>
      <c r="OVP26" s="209"/>
      <c r="OVQ26" s="209"/>
      <c r="OVR26" s="209"/>
      <c r="OVS26" s="209"/>
      <c r="OVT26" s="209"/>
      <c r="OVU26" s="209"/>
      <c r="OVV26" s="209"/>
      <c r="OVW26" s="209"/>
      <c r="OVX26" s="209"/>
      <c r="OVY26" s="209"/>
      <c r="OVZ26" s="209"/>
      <c r="OWA26" s="209"/>
      <c r="OWB26" s="209"/>
      <c r="OWC26" s="209"/>
      <c r="OWD26" s="209"/>
      <c r="OWE26" s="209"/>
      <c r="OWF26" s="209"/>
      <c r="OWG26" s="209"/>
      <c r="OWH26" s="209"/>
      <c r="OWI26" s="209"/>
      <c r="OWJ26" s="209"/>
      <c r="OWK26" s="209"/>
      <c r="OWL26" s="209"/>
      <c r="OWM26" s="209"/>
      <c r="OWN26" s="209"/>
      <c r="OWO26" s="209"/>
      <c r="OWP26" s="209"/>
      <c r="OWQ26" s="209"/>
      <c r="OWR26" s="209"/>
      <c r="OWS26" s="209"/>
      <c r="OWT26" s="209"/>
      <c r="OWU26" s="209"/>
      <c r="OWV26" s="209"/>
      <c r="OWW26" s="209"/>
      <c r="OWX26" s="209"/>
      <c r="OWY26" s="209"/>
      <c r="OWZ26" s="209"/>
      <c r="OXA26" s="209"/>
      <c r="OXB26" s="209"/>
      <c r="OXC26" s="209"/>
      <c r="OXD26" s="209"/>
      <c r="OXE26" s="209"/>
      <c r="OXF26" s="209"/>
      <c r="OXG26" s="209"/>
      <c r="OXH26" s="209"/>
      <c r="OXI26" s="209"/>
      <c r="OXJ26" s="209"/>
      <c r="OXK26" s="209"/>
      <c r="OXL26" s="209"/>
      <c r="OXM26" s="209"/>
      <c r="OXN26" s="209"/>
      <c r="OXO26" s="209"/>
      <c r="OXP26" s="209"/>
      <c r="OXQ26" s="209"/>
      <c r="OXR26" s="209"/>
      <c r="OXS26" s="209"/>
      <c r="OXT26" s="209"/>
      <c r="OXU26" s="209"/>
      <c r="OXV26" s="209"/>
      <c r="OXW26" s="209"/>
      <c r="OXX26" s="209"/>
      <c r="OXY26" s="209"/>
      <c r="OXZ26" s="209"/>
      <c r="OYA26" s="209"/>
      <c r="OYB26" s="209"/>
      <c r="OYC26" s="209"/>
      <c r="OYD26" s="209"/>
      <c r="OYE26" s="209"/>
      <c r="OYF26" s="209"/>
      <c r="OYG26" s="209"/>
      <c r="OYH26" s="209"/>
      <c r="OYI26" s="209"/>
      <c r="OYJ26" s="209"/>
      <c r="OYK26" s="209"/>
      <c r="OYL26" s="209"/>
      <c r="OYM26" s="209"/>
      <c r="OYN26" s="209"/>
      <c r="OYO26" s="209"/>
      <c r="OYP26" s="209"/>
      <c r="OYQ26" s="209"/>
      <c r="OYR26" s="209"/>
      <c r="OYS26" s="209"/>
      <c r="OYT26" s="209"/>
      <c r="OYU26" s="209"/>
      <c r="OYV26" s="209"/>
      <c r="OYW26" s="209"/>
      <c r="OYX26" s="209"/>
      <c r="OYY26" s="209"/>
      <c r="OYZ26" s="209"/>
      <c r="OZA26" s="209"/>
      <c r="OZB26" s="209"/>
      <c r="OZC26" s="209"/>
      <c r="OZD26" s="209"/>
      <c r="OZE26" s="209"/>
      <c r="OZF26" s="209"/>
      <c r="OZG26" s="209"/>
      <c r="OZH26" s="209"/>
      <c r="OZI26" s="209"/>
      <c r="OZJ26" s="209"/>
      <c r="OZK26" s="209"/>
      <c r="OZL26" s="209"/>
      <c r="OZM26" s="209"/>
      <c r="OZN26" s="209"/>
      <c r="OZO26" s="209"/>
      <c r="OZP26" s="209"/>
      <c r="OZQ26" s="209"/>
      <c r="OZR26" s="209"/>
      <c r="OZS26" s="209"/>
      <c r="OZT26" s="209"/>
      <c r="OZU26" s="209"/>
      <c r="OZV26" s="209"/>
      <c r="OZW26" s="209"/>
      <c r="OZX26" s="209"/>
      <c r="OZY26" s="209"/>
      <c r="OZZ26" s="209"/>
      <c r="PAA26" s="209"/>
      <c r="PAB26" s="209"/>
      <c r="PAC26" s="209"/>
      <c r="PAD26" s="209"/>
      <c r="PAE26" s="209"/>
      <c r="PAF26" s="209"/>
      <c r="PAG26" s="209"/>
      <c r="PAH26" s="209"/>
      <c r="PAI26" s="209"/>
      <c r="PAJ26" s="209"/>
      <c r="PAK26" s="209"/>
      <c r="PAL26" s="209"/>
      <c r="PAM26" s="209"/>
      <c r="PAN26" s="209"/>
      <c r="PAO26" s="209"/>
      <c r="PAP26" s="209"/>
      <c r="PAQ26" s="209"/>
      <c r="PAR26" s="209"/>
      <c r="PAS26" s="209"/>
      <c r="PAT26" s="209"/>
      <c r="PAU26" s="209"/>
      <c r="PAV26" s="209"/>
      <c r="PAW26" s="209"/>
      <c r="PAX26" s="209"/>
      <c r="PAY26" s="209"/>
      <c r="PAZ26" s="209"/>
      <c r="PBA26" s="209"/>
      <c r="PBB26" s="209"/>
      <c r="PBC26" s="209"/>
      <c r="PBD26" s="209"/>
      <c r="PBE26" s="209"/>
      <c r="PBF26" s="209"/>
      <c r="PBG26" s="209"/>
      <c r="PBH26" s="209"/>
      <c r="PBI26" s="209"/>
      <c r="PBJ26" s="209"/>
      <c r="PBK26" s="209"/>
      <c r="PBL26" s="209"/>
      <c r="PBM26" s="209"/>
      <c r="PBN26" s="209"/>
      <c r="PBO26" s="209"/>
      <c r="PBP26" s="209"/>
      <c r="PBQ26" s="209"/>
      <c r="PBR26" s="209"/>
      <c r="PBS26" s="209"/>
      <c r="PBT26" s="209"/>
      <c r="PBU26" s="209"/>
      <c r="PBV26" s="209"/>
      <c r="PBW26" s="209"/>
      <c r="PBX26" s="209"/>
      <c r="PBY26" s="209"/>
      <c r="PBZ26" s="209"/>
      <c r="PCA26" s="209"/>
      <c r="PCB26" s="209"/>
      <c r="PCC26" s="209"/>
      <c r="PCD26" s="209"/>
      <c r="PCE26" s="209"/>
      <c r="PCF26" s="209"/>
      <c r="PCG26" s="209"/>
      <c r="PCH26" s="209"/>
      <c r="PCI26" s="209"/>
      <c r="PCJ26" s="209"/>
      <c r="PCK26" s="209"/>
      <c r="PCL26" s="209"/>
      <c r="PCM26" s="209"/>
      <c r="PCN26" s="209"/>
      <c r="PCO26" s="209"/>
      <c r="PCP26" s="209"/>
      <c r="PCQ26" s="209"/>
      <c r="PCR26" s="209"/>
      <c r="PCS26" s="209"/>
      <c r="PCT26" s="209"/>
      <c r="PCU26" s="209"/>
      <c r="PCV26" s="209"/>
      <c r="PCW26" s="209"/>
      <c r="PCX26" s="209"/>
      <c r="PCY26" s="209"/>
      <c r="PCZ26" s="209"/>
      <c r="PDA26" s="209"/>
      <c r="PDB26" s="209"/>
      <c r="PDC26" s="209"/>
      <c r="PDD26" s="209"/>
      <c r="PDE26" s="209"/>
      <c r="PDF26" s="209"/>
      <c r="PDG26" s="209"/>
      <c r="PDH26" s="209"/>
      <c r="PDI26" s="209"/>
      <c r="PDJ26" s="209"/>
      <c r="PDK26" s="209"/>
      <c r="PDL26" s="209"/>
      <c r="PDM26" s="209"/>
      <c r="PDN26" s="209"/>
      <c r="PDO26" s="209"/>
      <c r="PDP26" s="209"/>
      <c r="PDQ26" s="209"/>
      <c r="PDR26" s="209"/>
      <c r="PDS26" s="209"/>
      <c r="PDT26" s="209"/>
      <c r="PDU26" s="209"/>
      <c r="PDV26" s="209"/>
      <c r="PDW26" s="209"/>
      <c r="PDX26" s="209"/>
      <c r="PDY26" s="209"/>
      <c r="PDZ26" s="209"/>
      <c r="PEA26" s="209"/>
      <c r="PEB26" s="209"/>
      <c r="PEC26" s="209"/>
      <c r="PED26" s="209"/>
      <c r="PEE26" s="209"/>
      <c r="PEF26" s="209"/>
      <c r="PEG26" s="209"/>
      <c r="PEH26" s="209"/>
      <c r="PEI26" s="209"/>
      <c r="PEJ26" s="209"/>
      <c r="PEK26" s="209"/>
      <c r="PEL26" s="209"/>
      <c r="PEM26" s="209"/>
      <c r="PEN26" s="209"/>
      <c r="PEO26" s="209"/>
      <c r="PEP26" s="209"/>
      <c r="PEQ26" s="209"/>
      <c r="PER26" s="209"/>
      <c r="PES26" s="209"/>
      <c r="PET26" s="209"/>
      <c r="PEU26" s="209"/>
      <c r="PEV26" s="209"/>
      <c r="PEW26" s="209"/>
      <c r="PEX26" s="209"/>
      <c r="PEY26" s="209"/>
      <c r="PEZ26" s="209"/>
      <c r="PFA26" s="209"/>
      <c r="PFB26" s="209"/>
      <c r="PFC26" s="209"/>
      <c r="PFD26" s="209"/>
      <c r="PFE26" s="209"/>
      <c r="PFF26" s="209"/>
      <c r="PFG26" s="209"/>
      <c r="PFH26" s="209"/>
      <c r="PFI26" s="209"/>
      <c r="PFJ26" s="209"/>
      <c r="PFK26" s="209"/>
      <c r="PFL26" s="209"/>
      <c r="PFM26" s="209"/>
      <c r="PFN26" s="209"/>
      <c r="PFO26" s="209"/>
      <c r="PFP26" s="209"/>
      <c r="PFQ26" s="209"/>
      <c r="PFR26" s="209"/>
      <c r="PFS26" s="209"/>
      <c r="PFT26" s="209"/>
      <c r="PFU26" s="209"/>
      <c r="PFV26" s="209"/>
      <c r="PFW26" s="209"/>
      <c r="PFX26" s="209"/>
      <c r="PFY26" s="209"/>
      <c r="PFZ26" s="209"/>
      <c r="PGA26" s="209"/>
      <c r="PGB26" s="209"/>
      <c r="PGC26" s="209"/>
      <c r="PGD26" s="209"/>
      <c r="PGE26" s="209"/>
      <c r="PGF26" s="209"/>
      <c r="PGG26" s="209"/>
      <c r="PGH26" s="209"/>
      <c r="PGI26" s="209"/>
      <c r="PGJ26" s="209"/>
      <c r="PGK26" s="209"/>
      <c r="PGL26" s="209"/>
      <c r="PGM26" s="209"/>
      <c r="PGN26" s="209"/>
      <c r="PGO26" s="209"/>
      <c r="PGP26" s="209"/>
      <c r="PGQ26" s="209"/>
      <c r="PGR26" s="209"/>
      <c r="PGS26" s="209"/>
      <c r="PGT26" s="209"/>
      <c r="PGU26" s="209"/>
      <c r="PGV26" s="209"/>
      <c r="PGW26" s="209"/>
      <c r="PGX26" s="209"/>
      <c r="PGY26" s="209"/>
      <c r="PGZ26" s="209"/>
      <c r="PHA26" s="209"/>
      <c r="PHB26" s="209"/>
      <c r="PHC26" s="209"/>
      <c r="PHD26" s="209"/>
      <c r="PHE26" s="209"/>
      <c r="PHF26" s="209"/>
      <c r="PHG26" s="209"/>
      <c r="PHH26" s="209"/>
      <c r="PHI26" s="209"/>
      <c r="PHJ26" s="209"/>
      <c r="PHK26" s="209"/>
      <c r="PHL26" s="209"/>
      <c r="PHM26" s="209"/>
      <c r="PHN26" s="209"/>
      <c r="PHO26" s="209"/>
      <c r="PHP26" s="209"/>
      <c r="PHQ26" s="209"/>
      <c r="PHR26" s="209"/>
      <c r="PHS26" s="209"/>
      <c r="PHT26" s="209"/>
      <c r="PHU26" s="209"/>
      <c r="PHV26" s="209"/>
      <c r="PHW26" s="209"/>
      <c r="PHX26" s="209"/>
      <c r="PHY26" s="209"/>
      <c r="PHZ26" s="209"/>
      <c r="PIA26" s="209"/>
      <c r="PIB26" s="209"/>
      <c r="PIC26" s="209"/>
      <c r="PID26" s="209"/>
      <c r="PIE26" s="209"/>
      <c r="PIF26" s="209"/>
      <c r="PIG26" s="209"/>
      <c r="PIH26" s="209"/>
      <c r="PII26" s="209"/>
      <c r="PIJ26" s="209"/>
      <c r="PIK26" s="209"/>
      <c r="PIL26" s="209"/>
      <c r="PIM26" s="209"/>
      <c r="PIN26" s="209"/>
      <c r="PIO26" s="209"/>
      <c r="PIP26" s="209"/>
      <c r="PIQ26" s="209"/>
      <c r="PIR26" s="209"/>
      <c r="PIS26" s="209"/>
      <c r="PIT26" s="209"/>
      <c r="PIU26" s="209"/>
      <c r="PIV26" s="209"/>
      <c r="PIW26" s="209"/>
      <c r="PIX26" s="209"/>
      <c r="PIY26" s="209"/>
      <c r="PIZ26" s="209"/>
      <c r="PJA26" s="209"/>
      <c r="PJB26" s="209"/>
      <c r="PJC26" s="209"/>
      <c r="PJD26" s="209"/>
      <c r="PJE26" s="209"/>
      <c r="PJF26" s="209"/>
      <c r="PJG26" s="209"/>
      <c r="PJH26" s="209"/>
      <c r="PJI26" s="209"/>
      <c r="PJJ26" s="209"/>
      <c r="PJK26" s="209"/>
      <c r="PJL26" s="209"/>
      <c r="PJM26" s="209"/>
      <c r="PJN26" s="209"/>
      <c r="PJO26" s="209"/>
      <c r="PJP26" s="209"/>
      <c r="PJQ26" s="209"/>
      <c r="PJR26" s="209"/>
      <c r="PJS26" s="209"/>
      <c r="PJT26" s="209"/>
      <c r="PJU26" s="209"/>
      <c r="PJV26" s="209"/>
      <c r="PJW26" s="209"/>
      <c r="PJX26" s="209"/>
      <c r="PJY26" s="209"/>
      <c r="PJZ26" s="209"/>
      <c r="PKA26" s="209"/>
      <c r="PKB26" s="209"/>
      <c r="PKC26" s="209"/>
      <c r="PKD26" s="209"/>
      <c r="PKE26" s="209"/>
      <c r="PKF26" s="209"/>
      <c r="PKG26" s="209"/>
      <c r="PKH26" s="209"/>
      <c r="PKI26" s="209"/>
      <c r="PKJ26" s="209"/>
      <c r="PKK26" s="209"/>
      <c r="PKL26" s="209"/>
      <c r="PKM26" s="209"/>
      <c r="PKN26" s="209"/>
      <c r="PKO26" s="209"/>
      <c r="PKP26" s="209"/>
      <c r="PKQ26" s="209"/>
      <c r="PKR26" s="209"/>
      <c r="PKS26" s="209"/>
      <c r="PKT26" s="209"/>
      <c r="PKU26" s="209"/>
      <c r="PKV26" s="209"/>
      <c r="PKW26" s="209"/>
      <c r="PKX26" s="209"/>
      <c r="PKY26" s="209"/>
      <c r="PKZ26" s="209"/>
      <c r="PLA26" s="209"/>
      <c r="PLB26" s="209"/>
      <c r="PLC26" s="209"/>
      <c r="PLD26" s="209"/>
      <c r="PLE26" s="209"/>
      <c r="PLF26" s="209"/>
      <c r="PLG26" s="209"/>
      <c r="PLH26" s="209"/>
      <c r="PLI26" s="209"/>
      <c r="PLJ26" s="209"/>
      <c r="PLK26" s="209"/>
      <c r="PLL26" s="209"/>
      <c r="PLM26" s="209"/>
      <c r="PLN26" s="209"/>
      <c r="PLO26" s="209"/>
      <c r="PLP26" s="209"/>
      <c r="PLQ26" s="209"/>
      <c r="PLR26" s="209"/>
      <c r="PLS26" s="209"/>
      <c r="PLT26" s="209"/>
      <c r="PLU26" s="209"/>
      <c r="PLV26" s="209"/>
      <c r="PLW26" s="209"/>
      <c r="PLX26" s="209"/>
      <c r="PLY26" s="209"/>
      <c r="PLZ26" s="209"/>
      <c r="PMA26" s="209"/>
      <c r="PMB26" s="209"/>
      <c r="PMC26" s="209"/>
      <c r="PMD26" s="209"/>
      <c r="PME26" s="209"/>
      <c r="PMF26" s="209"/>
      <c r="PMG26" s="209"/>
      <c r="PMH26" s="209"/>
      <c r="PMI26" s="209"/>
      <c r="PMJ26" s="209"/>
      <c r="PMK26" s="209"/>
      <c r="PML26" s="209"/>
      <c r="PMM26" s="209"/>
      <c r="PMN26" s="209"/>
      <c r="PMO26" s="209"/>
      <c r="PMP26" s="209"/>
      <c r="PMQ26" s="209"/>
      <c r="PMR26" s="209"/>
      <c r="PMS26" s="209"/>
      <c r="PMT26" s="209"/>
      <c r="PMU26" s="209"/>
      <c r="PMV26" s="209"/>
      <c r="PMW26" s="209"/>
      <c r="PMX26" s="209"/>
      <c r="PMY26" s="209"/>
      <c r="PMZ26" s="209"/>
      <c r="PNA26" s="209"/>
      <c r="PNB26" s="209"/>
      <c r="PNC26" s="209"/>
      <c r="PND26" s="209"/>
      <c r="PNE26" s="209"/>
      <c r="PNF26" s="209"/>
      <c r="PNG26" s="209"/>
      <c r="PNH26" s="209"/>
      <c r="PNI26" s="209"/>
      <c r="PNJ26" s="209"/>
      <c r="PNK26" s="209"/>
      <c r="PNL26" s="209"/>
      <c r="PNM26" s="209"/>
      <c r="PNN26" s="209"/>
      <c r="PNO26" s="209"/>
      <c r="PNP26" s="209"/>
      <c r="PNQ26" s="209"/>
      <c r="PNR26" s="209"/>
      <c r="PNS26" s="209"/>
      <c r="PNT26" s="209"/>
      <c r="PNU26" s="209"/>
      <c r="PNV26" s="209"/>
      <c r="PNW26" s="209"/>
      <c r="PNX26" s="209"/>
      <c r="PNY26" s="209"/>
      <c r="PNZ26" s="209"/>
      <c r="POA26" s="209"/>
      <c r="POB26" s="209"/>
      <c r="POC26" s="209"/>
      <c r="POD26" s="209"/>
      <c r="POE26" s="209"/>
      <c r="POF26" s="209"/>
      <c r="POG26" s="209"/>
      <c r="POH26" s="209"/>
      <c r="POI26" s="209"/>
      <c r="POJ26" s="209"/>
      <c r="POK26" s="209"/>
      <c r="POL26" s="209"/>
      <c r="POM26" s="209"/>
      <c r="PON26" s="209"/>
      <c r="POO26" s="209"/>
      <c r="POP26" s="209"/>
      <c r="POQ26" s="209"/>
      <c r="POR26" s="209"/>
      <c r="POS26" s="209"/>
      <c r="POT26" s="209"/>
      <c r="POU26" s="209"/>
      <c r="POV26" s="209"/>
      <c r="POW26" s="209"/>
      <c r="POX26" s="209"/>
      <c r="POY26" s="209"/>
      <c r="POZ26" s="209"/>
      <c r="PPA26" s="209"/>
      <c r="PPB26" s="209"/>
      <c r="PPC26" s="209"/>
      <c r="PPD26" s="209"/>
      <c r="PPE26" s="209"/>
      <c r="PPF26" s="209"/>
      <c r="PPG26" s="209"/>
      <c r="PPH26" s="209"/>
      <c r="PPI26" s="209"/>
      <c r="PPJ26" s="209"/>
      <c r="PPK26" s="209"/>
      <c r="PPL26" s="209"/>
      <c r="PPM26" s="209"/>
      <c r="PPN26" s="209"/>
      <c r="PPO26" s="209"/>
      <c r="PPP26" s="209"/>
      <c r="PPQ26" s="209"/>
      <c r="PPR26" s="209"/>
      <c r="PPS26" s="209"/>
      <c r="PPT26" s="209"/>
      <c r="PPU26" s="209"/>
      <c r="PPV26" s="209"/>
      <c r="PPW26" s="209"/>
      <c r="PPX26" s="209"/>
      <c r="PPY26" s="209"/>
      <c r="PPZ26" s="209"/>
      <c r="PQA26" s="209"/>
      <c r="PQB26" s="209"/>
      <c r="PQC26" s="209"/>
      <c r="PQD26" s="209"/>
      <c r="PQE26" s="209"/>
      <c r="PQF26" s="209"/>
      <c r="PQG26" s="209"/>
      <c r="PQH26" s="209"/>
      <c r="PQI26" s="209"/>
      <c r="PQJ26" s="209"/>
      <c r="PQK26" s="209"/>
      <c r="PQL26" s="209"/>
      <c r="PQM26" s="209"/>
      <c r="PQN26" s="209"/>
      <c r="PQO26" s="209"/>
      <c r="PQP26" s="209"/>
      <c r="PQQ26" s="209"/>
      <c r="PQR26" s="209"/>
      <c r="PQS26" s="209"/>
      <c r="PQT26" s="209"/>
      <c r="PQU26" s="209"/>
      <c r="PQV26" s="209"/>
      <c r="PQW26" s="209"/>
      <c r="PQX26" s="209"/>
      <c r="PQY26" s="209"/>
      <c r="PQZ26" s="209"/>
      <c r="PRA26" s="209"/>
      <c r="PRB26" s="209"/>
      <c r="PRC26" s="209"/>
      <c r="PRD26" s="209"/>
      <c r="PRE26" s="209"/>
      <c r="PRF26" s="209"/>
      <c r="PRG26" s="209"/>
      <c r="PRH26" s="209"/>
      <c r="PRI26" s="209"/>
      <c r="PRJ26" s="209"/>
      <c r="PRK26" s="209"/>
      <c r="PRL26" s="209"/>
      <c r="PRM26" s="209"/>
      <c r="PRN26" s="209"/>
      <c r="PRO26" s="209"/>
      <c r="PRP26" s="209"/>
      <c r="PRQ26" s="209"/>
      <c r="PRR26" s="209"/>
      <c r="PRS26" s="209"/>
      <c r="PRT26" s="209"/>
      <c r="PRU26" s="209"/>
      <c r="PRV26" s="209"/>
      <c r="PRW26" s="209"/>
      <c r="PRX26" s="209"/>
      <c r="PRY26" s="209"/>
      <c r="PRZ26" s="209"/>
      <c r="PSA26" s="209"/>
      <c r="PSB26" s="209"/>
      <c r="PSC26" s="209"/>
      <c r="PSD26" s="209"/>
      <c r="PSE26" s="209"/>
      <c r="PSF26" s="209"/>
      <c r="PSG26" s="209"/>
      <c r="PSH26" s="209"/>
      <c r="PSI26" s="209"/>
      <c r="PSJ26" s="209"/>
      <c r="PSK26" s="209"/>
      <c r="PSL26" s="209"/>
      <c r="PSM26" s="209"/>
      <c r="PSN26" s="209"/>
      <c r="PSO26" s="209"/>
      <c r="PSP26" s="209"/>
      <c r="PSQ26" s="209"/>
      <c r="PSR26" s="209"/>
      <c r="PSS26" s="209"/>
      <c r="PST26" s="209"/>
      <c r="PSU26" s="209"/>
      <c r="PSV26" s="209"/>
      <c r="PSW26" s="209"/>
      <c r="PSX26" s="209"/>
      <c r="PSY26" s="209"/>
      <c r="PSZ26" s="209"/>
      <c r="PTA26" s="209"/>
      <c r="PTB26" s="209"/>
      <c r="PTC26" s="209"/>
      <c r="PTD26" s="209"/>
      <c r="PTE26" s="209"/>
      <c r="PTF26" s="209"/>
      <c r="PTG26" s="209"/>
      <c r="PTH26" s="209"/>
      <c r="PTI26" s="209"/>
      <c r="PTJ26" s="209"/>
      <c r="PTK26" s="209"/>
      <c r="PTL26" s="209"/>
      <c r="PTM26" s="209"/>
      <c r="PTN26" s="209"/>
      <c r="PTO26" s="209"/>
      <c r="PTP26" s="209"/>
      <c r="PTQ26" s="209"/>
      <c r="PTR26" s="209"/>
      <c r="PTS26" s="209"/>
      <c r="PTT26" s="209"/>
      <c r="PTU26" s="209"/>
      <c r="PTV26" s="209"/>
      <c r="PTW26" s="209"/>
      <c r="PTX26" s="209"/>
      <c r="PTY26" s="209"/>
      <c r="PTZ26" s="209"/>
      <c r="PUA26" s="209"/>
      <c r="PUB26" s="209"/>
      <c r="PUC26" s="209"/>
      <c r="PUD26" s="209"/>
      <c r="PUE26" s="209"/>
      <c r="PUF26" s="209"/>
      <c r="PUG26" s="209"/>
      <c r="PUH26" s="209"/>
      <c r="PUI26" s="209"/>
      <c r="PUJ26" s="209"/>
      <c r="PUK26" s="209"/>
      <c r="PUL26" s="209"/>
      <c r="PUM26" s="209"/>
      <c r="PUN26" s="209"/>
      <c r="PUO26" s="209"/>
      <c r="PUP26" s="209"/>
      <c r="PUQ26" s="209"/>
      <c r="PUR26" s="209"/>
      <c r="PUS26" s="209"/>
      <c r="PUT26" s="209"/>
      <c r="PUU26" s="209"/>
      <c r="PUV26" s="209"/>
      <c r="PUW26" s="209"/>
      <c r="PUX26" s="209"/>
      <c r="PUY26" s="209"/>
      <c r="PUZ26" s="209"/>
      <c r="PVA26" s="209"/>
      <c r="PVB26" s="209"/>
      <c r="PVC26" s="209"/>
      <c r="PVD26" s="209"/>
      <c r="PVE26" s="209"/>
      <c r="PVF26" s="209"/>
      <c r="PVG26" s="209"/>
      <c r="PVH26" s="209"/>
      <c r="PVI26" s="209"/>
      <c r="PVJ26" s="209"/>
      <c r="PVK26" s="209"/>
      <c r="PVL26" s="209"/>
      <c r="PVM26" s="209"/>
      <c r="PVN26" s="209"/>
      <c r="PVO26" s="209"/>
      <c r="PVP26" s="209"/>
      <c r="PVQ26" s="209"/>
      <c r="PVR26" s="209"/>
      <c r="PVS26" s="209"/>
      <c r="PVT26" s="209"/>
      <c r="PVU26" s="209"/>
      <c r="PVV26" s="209"/>
      <c r="PVW26" s="209"/>
      <c r="PVX26" s="209"/>
      <c r="PVY26" s="209"/>
      <c r="PVZ26" s="209"/>
      <c r="PWA26" s="209"/>
      <c r="PWB26" s="209"/>
      <c r="PWC26" s="209"/>
      <c r="PWD26" s="209"/>
      <c r="PWE26" s="209"/>
      <c r="PWF26" s="209"/>
      <c r="PWG26" s="209"/>
      <c r="PWH26" s="209"/>
      <c r="PWI26" s="209"/>
      <c r="PWJ26" s="209"/>
      <c r="PWK26" s="209"/>
      <c r="PWL26" s="209"/>
      <c r="PWM26" s="209"/>
      <c r="PWN26" s="209"/>
      <c r="PWO26" s="209"/>
      <c r="PWP26" s="209"/>
      <c r="PWQ26" s="209"/>
      <c r="PWR26" s="209"/>
      <c r="PWS26" s="209"/>
      <c r="PWT26" s="209"/>
      <c r="PWU26" s="209"/>
      <c r="PWV26" s="209"/>
      <c r="PWW26" s="209"/>
      <c r="PWX26" s="209"/>
      <c r="PWY26" s="209"/>
      <c r="PWZ26" s="209"/>
      <c r="PXA26" s="209"/>
      <c r="PXB26" s="209"/>
      <c r="PXC26" s="209"/>
      <c r="PXD26" s="209"/>
      <c r="PXE26" s="209"/>
      <c r="PXF26" s="209"/>
      <c r="PXG26" s="209"/>
      <c r="PXH26" s="209"/>
      <c r="PXI26" s="209"/>
      <c r="PXJ26" s="209"/>
      <c r="PXK26" s="209"/>
      <c r="PXL26" s="209"/>
      <c r="PXM26" s="209"/>
      <c r="PXN26" s="209"/>
      <c r="PXO26" s="209"/>
      <c r="PXP26" s="209"/>
      <c r="PXQ26" s="209"/>
      <c r="PXR26" s="209"/>
      <c r="PXS26" s="209"/>
      <c r="PXT26" s="209"/>
      <c r="PXU26" s="209"/>
      <c r="PXV26" s="209"/>
      <c r="PXW26" s="209"/>
      <c r="PXX26" s="209"/>
      <c r="PXY26" s="209"/>
      <c r="PXZ26" s="209"/>
      <c r="PYA26" s="209"/>
      <c r="PYB26" s="209"/>
      <c r="PYC26" s="209"/>
      <c r="PYD26" s="209"/>
      <c r="PYE26" s="209"/>
      <c r="PYF26" s="209"/>
      <c r="PYG26" s="209"/>
      <c r="PYH26" s="209"/>
      <c r="PYI26" s="209"/>
      <c r="PYJ26" s="209"/>
      <c r="PYK26" s="209"/>
      <c r="PYL26" s="209"/>
      <c r="PYM26" s="209"/>
      <c r="PYN26" s="209"/>
      <c r="PYO26" s="209"/>
      <c r="PYP26" s="209"/>
      <c r="PYQ26" s="209"/>
      <c r="PYR26" s="209"/>
      <c r="PYS26" s="209"/>
      <c r="PYT26" s="209"/>
      <c r="PYU26" s="209"/>
      <c r="PYV26" s="209"/>
      <c r="PYW26" s="209"/>
      <c r="PYX26" s="209"/>
      <c r="PYY26" s="209"/>
      <c r="PYZ26" s="209"/>
      <c r="PZA26" s="209"/>
      <c r="PZB26" s="209"/>
      <c r="PZC26" s="209"/>
      <c r="PZD26" s="209"/>
      <c r="PZE26" s="209"/>
      <c r="PZF26" s="209"/>
      <c r="PZG26" s="209"/>
      <c r="PZH26" s="209"/>
      <c r="PZI26" s="209"/>
      <c r="PZJ26" s="209"/>
      <c r="PZK26" s="209"/>
      <c r="PZL26" s="209"/>
      <c r="PZM26" s="209"/>
      <c r="PZN26" s="209"/>
      <c r="PZO26" s="209"/>
      <c r="PZP26" s="209"/>
      <c r="PZQ26" s="209"/>
      <c r="PZR26" s="209"/>
      <c r="PZS26" s="209"/>
      <c r="PZT26" s="209"/>
      <c r="PZU26" s="209"/>
      <c r="PZV26" s="209"/>
      <c r="PZW26" s="209"/>
      <c r="PZX26" s="209"/>
      <c r="PZY26" s="209"/>
      <c r="PZZ26" s="209"/>
      <c r="QAA26" s="209"/>
      <c r="QAB26" s="209"/>
      <c r="QAC26" s="209"/>
      <c r="QAD26" s="209"/>
      <c r="QAE26" s="209"/>
      <c r="QAF26" s="209"/>
      <c r="QAG26" s="209"/>
      <c r="QAH26" s="209"/>
      <c r="QAI26" s="209"/>
      <c r="QAJ26" s="209"/>
      <c r="QAK26" s="209"/>
      <c r="QAL26" s="209"/>
      <c r="QAM26" s="209"/>
      <c r="QAN26" s="209"/>
      <c r="QAO26" s="209"/>
      <c r="QAP26" s="209"/>
      <c r="QAQ26" s="209"/>
      <c r="QAR26" s="209"/>
      <c r="QAS26" s="209"/>
      <c r="QAT26" s="209"/>
      <c r="QAU26" s="209"/>
      <c r="QAV26" s="209"/>
      <c r="QAW26" s="209"/>
      <c r="QAX26" s="209"/>
      <c r="QAY26" s="209"/>
      <c r="QAZ26" s="209"/>
      <c r="QBA26" s="209"/>
      <c r="QBB26" s="209"/>
      <c r="QBC26" s="209"/>
      <c r="QBD26" s="209"/>
      <c r="QBE26" s="209"/>
      <c r="QBF26" s="209"/>
      <c r="QBG26" s="209"/>
      <c r="QBH26" s="209"/>
      <c r="QBI26" s="209"/>
      <c r="QBJ26" s="209"/>
      <c r="QBK26" s="209"/>
      <c r="QBL26" s="209"/>
      <c r="QBM26" s="209"/>
      <c r="QBN26" s="209"/>
      <c r="QBO26" s="209"/>
      <c r="QBP26" s="209"/>
      <c r="QBQ26" s="209"/>
      <c r="QBR26" s="209"/>
      <c r="QBS26" s="209"/>
      <c r="QBT26" s="209"/>
      <c r="QBU26" s="209"/>
      <c r="QBV26" s="209"/>
      <c r="QBW26" s="209"/>
      <c r="QBX26" s="209"/>
      <c r="QBY26" s="209"/>
      <c r="QBZ26" s="209"/>
      <c r="QCA26" s="209"/>
      <c r="QCB26" s="209"/>
      <c r="QCC26" s="209"/>
      <c r="QCD26" s="209"/>
      <c r="QCE26" s="209"/>
      <c r="QCF26" s="209"/>
      <c r="QCG26" s="209"/>
      <c r="QCH26" s="209"/>
      <c r="QCI26" s="209"/>
      <c r="QCJ26" s="209"/>
      <c r="QCK26" s="209"/>
      <c r="QCL26" s="209"/>
      <c r="QCM26" s="209"/>
      <c r="QCN26" s="209"/>
      <c r="QCO26" s="209"/>
      <c r="QCP26" s="209"/>
      <c r="QCQ26" s="209"/>
      <c r="QCR26" s="209"/>
      <c r="QCS26" s="209"/>
      <c r="QCT26" s="209"/>
      <c r="QCU26" s="209"/>
      <c r="QCV26" s="209"/>
      <c r="QCW26" s="209"/>
      <c r="QCX26" s="209"/>
      <c r="QCY26" s="209"/>
      <c r="QCZ26" s="209"/>
      <c r="QDA26" s="209"/>
      <c r="QDB26" s="209"/>
      <c r="QDC26" s="209"/>
      <c r="QDD26" s="209"/>
      <c r="QDE26" s="209"/>
      <c r="QDF26" s="209"/>
      <c r="QDG26" s="209"/>
      <c r="QDH26" s="209"/>
      <c r="QDI26" s="209"/>
      <c r="QDJ26" s="209"/>
      <c r="QDK26" s="209"/>
      <c r="QDL26" s="209"/>
      <c r="QDM26" s="209"/>
      <c r="QDN26" s="209"/>
      <c r="QDO26" s="209"/>
      <c r="QDP26" s="209"/>
      <c r="QDQ26" s="209"/>
      <c r="QDR26" s="209"/>
      <c r="QDS26" s="209"/>
      <c r="QDT26" s="209"/>
      <c r="QDU26" s="209"/>
      <c r="QDV26" s="209"/>
      <c r="QDW26" s="209"/>
      <c r="QDX26" s="209"/>
      <c r="QDY26" s="209"/>
      <c r="QDZ26" s="209"/>
      <c r="QEA26" s="209"/>
      <c r="QEB26" s="209"/>
      <c r="QEC26" s="209"/>
      <c r="QED26" s="209"/>
      <c r="QEE26" s="209"/>
      <c r="QEF26" s="209"/>
      <c r="QEG26" s="209"/>
      <c r="QEH26" s="209"/>
      <c r="QEI26" s="209"/>
      <c r="QEJ26" s="209"/>
      <c r="QEK26" s="209"/>
      <c r="QEL26" s="209"/>
      <c r="QEM26" s="209"/>
      <c r="QEN26" s="209"/>
      <c r="QEO26" s="209"/>
      <c r="QEP26" s="209"/>
      <c r="QEQ26" s="209"/>
      <c r="QER26" s="209"/>
      <c r="QES26" s="209"/>
      <c r="QET26" s="209"/>
      <c r="QEU26" s="209"/>
      <c r="QEV26" s="209"/>
      <c r="QEW26" s="209"/>
      <c r="QEX26" s="209"/>
      <c r="QEY26" s="209"/>
      <c r="QEZ26" s="209"/>
      <c r="QFA26" s="209"/>
      <c r="QFB26" s="209"/>
      <c r="QFC26" s="209"/>
      <c r="QFD26" s="209"/>
      <c r="QFE26" s="209"/>
      <c r="QFF26" s="209"/>
      <c r="QFG26" s="209"/>
      <c r="QFH26" s="209"/>
      <c r="QFI26" s="209"/>
      <c r="QFJ26" s="209"/>
      <c r="QFK26" s="209"/>
      <c r="QFL26" s="209"/>
      <c r="QFM26" s="209"/>
      <c r="QFN26" s="209"/>
      <c r="QFO26" s="209"/>
      <c r="QFP26" s="209"/>
      <c r="QFQ26" s="209"/>
      <c r="QFR26" s="209"/>
      <c r="QFS26" s="209"/>
      <c r="QFT26" s="209"/>
      <c r="QFU26" s="209"/>
      <c r="QFV26" s="209"/>
      <c r="QFW26" s="209"/>
      <c r="QFX26" s="209"/>
      <c r="QFY26" s="209"/>
      <c r="QFZ26" s="209"/>
      <c r="QGA26" s="209"/>
      <c r="QGB26" s="209"/>
      <c r="QGC26" s="209"/>
      <c r="QGD26" s="209"/>
      <c r="QGE26" s="209"/>
      <c r="QGF26" s="209"/>
      <c r="QGG26" s="209"/>
      <c r="QGH26" s="209"/>
      <c r="QGI26" s="209"/>
      <c r="QGJ26" s="209"/>
      <c r="QGK26" s="209"/>
      <c r="QGL26" s="209"/>
      <c r="QGM26" s="209"/>
      <c r="QGN26" s="209"/>
      <c r="QGO26" s="209"/>
      <c r="QGP26" s="209"/>
      <c r="QGQ26" s="209"/>
      <c r="QGR26" s="209"/>
      <c r="QGS26" s="209"/>
      <c r="QGT26" s="209"/>
      <c r="QGU26" s="209"/>
      <c r="QGV26" s="209"/>
      <c r="QGW26" s="209"/>
      <c r="QGX26" s="209"/>
      <c r="QGY26" s="209"/>
      <c r="QGZ26" s="209"/>
      <c r="QHA26" s="209"/>
      <c r="QHB26" s="209"/>
      <c r="QHC26" s="209"/>
      <c r="QHD26" s="209"/>
      <c r="QHE26" s="209"/>
      <c r="QHF26" s="209"/>
      <c r="QHG26" s="209"/>
      <c r="QHH26" s="209"/>
      <c r="QHI26" s="209"/>
      <c r="QHJ26" s="209"/>
      <c r="QHK26" s="209"/>
      <c r="QHL26" s="209"/>
      <c r="QHM26" s="209"/>
      <c r="QHN26" s="209"/>
      <c r="QHO26" s="209"/>
      <c r="QHP26" s="209"/>
      <c r="QHQ26" s="209"/>
      <c r="QHR26" s="209"/>
      <c r="QHS26" s="209"/>
      <c r="QHT26" s="209"/>
      <c r="QHU26" s="209"/>
      <c r="QHV26" s="209"/>
      <c r="QHW26" s="209"/>
      <c r="QHX26" s="209"/>
      <c r="QHY26" s="209"/>
      <c r="QHZ26" s="209"/>
      <c r="QIA26" s="209"/>
      <c r="QIB26" s="209"/>
      <c r="QIC26" s="209"/>
      <c r="QID26" s="209"/>
      <c r="QIE26" s="209"/>
      <c r="QIF26" s="209"/>
      <c r="QIG26" s="209"/>
      <c r="QIH26" s="209"/>
      <c r="QII26" s="209"/>
      <c r="QIJ26" s="209"/>
      <c r="QIK26" s="209"/>
      <c r="QIL26" s="209"/>
      <c r="QIM26" s="209"/>
      <c r="QIN26" s="209"/>
      <c r="QIO26" s="209"/>
      <c r="QIP26" s="209"/>
      <c r="QIQ26" s="209"/>
      <c r="QIR26" s="209"/>
      <c r="QIS26" s="209"/>
      <c r="QIT26" s="209"/>
      <c r="QIU26" s="209"/>
      <c r="QIV26" s="209"/>
      <c r="QIW26" s="209"/>
      <c r="QIX26" s="209"/>
      <c r="QIY26" s="209"/>
      <c r="QIZ26" s="209"/>
      <c r="QJA26" s="209"/>
      <c r="QJB26" s="209"/>
      <c r="QJC26" s="209"/>
      <c r="QJD26" s="209"/>
      <c r="QJE26" s="209"/>
      <c r="QJF26" s="209"/>
      <c r="QJG26" s="209"/>
      <c r="QJH26" s="209"/>
      <c r="QJI26" s="209"/>
      <c r="QJJ26" s="209"/>
      <c r="QJK26" s="209"/>
      <c r="QJL26" s="209"/>
      <c r="QJM26" s="209"/>
      <c r="QJN26" s="209"/>
      <c r="QJO26" s="209"/>
      <c r="QJP26" s="209"/>
      <c r="QJQ26" s="209"/>
      <c r="QJR26" s="209"/>
      <c r="QJS26" s="209"/>
      <c r="QJT26" s="209"/>
      <c r="QJU26" s="209"/>
      <c r="QJV26" s="209"/>
      <c r="QJW26" s="209"/>
      <c r="QJX26" s="209"/>
      <c r="QJY26" s="209"/>
      <c r="QJZ26" s="209"/>
      <c r="QKA26" s="209"/>
      <c r="QKB26" s="209"/>
      <c r="QKC26" s="209"/>
      <c r="QKD26" s="209"/>
      <c r="QKE26" s="209"/>
      <c r="QKF26" s="209"/>
      <c r="QKG26" s="209"/>
      <c r="QKH26" s="209"/>
      <c r="QKI26" s="209"/>
      <c r="QKJ26" s="209"/>
      <c r="QKK26" s="209"/>
      <c r="QKL26" s="209"/>
      <c r="QKM26" s="209"/>
      <c r="QKN26" s="209"/>
      <c r="QKO26" s="209"/>
      <c r="QKP26" s="209"/>
      <c r="QKQ26" s="209"/>
      <c r="QKR26" s="209"/>
      <c r="QKS26" s="209"/>
      <c r="QKT26" s="209"/>
      <c r="QKU26" s="209"/>
      <c r="QKV26" s="209"/>
      <c r="QKW26" s="209"/>
      <c r="QKX26" s="209"/>
      <c r="QKY26" s="209"/>
      <c r="QKZ26" s="209"/>
      <c r="QLA26" s="209"/>
      <c r="QLB26" s="209"/>
      <c r="QLC26" s="209"/>
      <c r="QLD26" s="209"/>
      <c r="QLE26" s="209"/>
      <c r="QLF26" s="209"/>
      <c r="QLG26" s="209"/>
      <c r="QLH26" s="209"/>
      <c r="QLI26" s="209"/>
      <c r="QLJ26" s="209"/>
      <c r="QLK26" s="209"/>
      <c r="QLL26" s="209"/>
      <c r="QLM26" s="209"/>
      <c r="QLN26" s="209"/>
      <c r="QLO26" s="209"/>
      <c r="QLP26" s="209"/>
      <c r="QLQ26" s="209"/>
      <c r="QLR26" s="209"/>
      <c r="QLS26" s="209"/>
      <c r="QLT26" s="209"/>
      <c r="QLU26" s="209"/>
      <c r="QLV26" s="209"/>
      <c r="QLW26" s="209"/>
      <c r="QLX26" s="209"/>
      <c r="QLY26" s="209"/>
      <c r="QLZ26" s="209"/>
      <c r="QMA26" s="209"/>
      <c r="QMB26" s="209"/>
      <c r="QMC26" s="209"/>
      <c r="QMD26" s="209"/>
      <c r="QME26" s="209"/>
      <c r="QMF26" s="209"/>
      <c r="QMG26" s="209"/>
      <c r="QMH26" s="209"/>
      <c r="QMI26" s="209"/>
      <c r="QMJ26" s="209"/>
      <c r="QMK26" s="209"/>
      <c r="QML26" s="209"/>
      <c r="QMM26" s="209"/>
      <c r="QMN26" s="209"/>
      <c r="QMO26" s="209"/>
      <c r="QMP26" s="209"/>
      <c r="QMQ26" s="209"/>
      <c r="QMR26" s="209"/>
      <c r="QMS26" s="209"/>
      <c r="QMT26" s="209"/>
      <c r="QMU26" s="209"/>
      <c r="QMV26" s="209"/>
      <c r="QMW26" s="209"/>
      <c r="QMX26" s="209"/>
      <c r="QMY26" s="209"/>
      <c r="QMZ26" s="209"/>
      <c r="QNA26" s="209"/>
      <c r="QNB26" s="209"/>
      <c r="QNC26" s="209"/>
      <c r="QND26" s="209"/>
      <c r="QNE26" s="209"/>
      <c r="QNF26" s="209"/>
      <c r="QNG26" s="209"/>
      <c r="QNH26" s="209"/>
      <c r="QNI26" s="209"/>
      <c r="QNJ26" s="209"/>
      <c r="QNK26" s="209"/>
      <c r="QNL26" s="209"/>
      <c r="QNM26" s="209"/>
      <c r="QNN26" s="209"/>
      <c r="QNO26" s="209"/>
      <c r="QNP26" s="209"/>
      <c r="QNQ26" s="209"/>
      <c r="QNR26" s="209"/>
      <c r="QNS26" s="209"/>
      <c r="QNT26" s="209"/>
      <c r="QNU26" s="209"/>
      <c r="QNV26" s="209"/>
      <c r="QNW26" s="209"/>
      <c r="QNX26" s="209"/>
      <c r="QNY26" s="209"/>
      <c r="QNZ26" s="209"/>
      <c r="QOA26" s="209"/>
      <c r="QOB26" s="209"/>
      <c r="QOC26" s="209"/>
      <c r="QOD26" s="209"/>
      <c r="QOE26" s="209"/>
      <c r="QOF26" s="209"/>
      <c r="QOG26" s="209"/>
      <c r="QOH26" s="209"/>
      <c r="QOI26" s="209"/>
      <c r="QOJ26" s="209"/>
      <c r="QOK26" s="209"/>
      <c r="QOL26" s="209"/>
      <c r="QOM26" s="209"/>
      <c r="QON26" s="209"/>
      <c r="QOO26" s="209"/>
      <c r="QOP26" s="209"/>
      <c r="QOQ26" s="209"/>
      <c r="QOR26" s="209"/>
      <c r="QOS26" s="209"/>
      <c r="QOT26" s="209"/>
      <c r="QOU26" s="209"/>
      <c r="QOV26" s="209"/>
      <c r="QOW26" s="209"/>
      <c r="QOX26" s="209"/>
      <c r="QOY26" s="209"/>
      <c r="QOZ26" s="209"/>
      <c r="QPA26" s="209"/>
      <c r="QPB26" s="209"/>
      <c r="QPC26" s="209"/>
      <c r="QPD26" s="209"/>
      <c r="QPE26" s="209"/>
      <c r="QPF26" s="209"/>
      <c r="QPG26" s="209"/>
      <c r="QPH26" s="209"/>
      <c r="QPI26" s="209"/>
      <c r="QPJ26" s="209"/>
      <c r="QPK26" s="209"/>
      <c r="QPL26" s="209"/>
      <c r="QPM26" s="209"/>
      <c r="QPN26" s="209"/>
      <c r="QPO26" s="209"/>
      <c r="QPP26" s="209"/>
      <c r="QPQ26" s="209"/>
      <c r="QPR26" s="209"/>
      <c r="QPS26" s="209"/>
      <c r="QPT26" s="209"/>
      <c r="QPU26" s="209"/>
      <c r="QPV26" s="209"/>
      <c r="QPW26" s="209"/>
      <c r="QPX26" s="209"/>
      <c r="QPY26" s="209"/>
      <c r="QPZ26" s="209"/>
      <c r="QQA26" s="209"/>
      <c r="QQB26" s="209"/>
      <c r="QQC26" s="209"/>
      <c r="QQD26" s="209"/>
      <c r="QQE26" s="209"/>
      <c r="QQF26" s="209"/>
      <c r="QQG26" s="209"/>
      <c r="QQH26" s="209"/>
      <c r="QQI26" s="209"/>
      <c r="QQJ26" s="209"/>
      <c r="QQK26" s="209"/>
      <c r="QQL26" s="209"/>
      <c r="QQM26" s="209"/>
      <c r="QQN26" s="209"/>
      <c r="QQO26" s="209"/>
      <c r="QQP26" s="209"/>
      <c r="QQQ26" s="209"/>
      <c r="QQR26" s="209"/>
      <c r="QQS26" s="209"/>
      <c r="QQT26" s="209"/>
      <c r="QQU26" s="209"/>
      <c r="QQV26" s="209"/>
      <c r="QQW26" s="209"/>
      <c r="QQX26" s="209"/>
      <c r="QQY26" s="209"/>
      <c r="QQZ26" s="209"/>
      <c r="QRA26" s="209"/>
      <c r="QRB26" s="209"/>
      <c r="QRC26" s="209"/>
      <c r="QRD26" s="209"/>
      <c r="QRE26" s="209"/>
      <c r="QRF26" s="209"/>
      <c r="QRG26" s="209"/>
      <c r="QRH26" s="209"/>
      <c r="QRI26" s="209"/>
      <c r="QRJ26" s="209"/>
      <c r="QRK26" s="209"/>
      <c r="QRL26" s="209"/>
      <c r="QRM26" s="209"/>
      <c r="QRN26" s="209"/>
      <c r="QRO26" s="209"/>
      <c r="QRP26" s="209"/>
      <c r="QRQ26" s="209"/>
      <c r="QRR26" s="209"/>
      <c r="QRS26" s="209"/>
      <c r="QRT26" s="209"/>
      <c r="QRU26" s="209"/>
      <c r="QRV26" s="209"/>
      <c r="QRW26" s="209"/>
      <c r="QRX26" s="209"/>
      <c r="QRY26" s="209"/>
      <c r="QRZ26" s="209"/>
      <c r="QSA26" s="209"/>
      <c r="QSB26" s="209"/>
      <c r="QSC26" s="209"/>
      <c r="QSD26" s="209"/>
      <c r="QSE26" s="209"/>
      <c r="QSF26" s="209"/>
      <c r="QSG26" s="209"/>
      <c r="QSH26" s="209"/>
      <c r="QSI26" s="209"/>
      <c r="QSJ26" s="209"/>
      <c r="QSK26" s="209"/>
      <c r="QSL26" s="209"/>
      <c r="QSM26" s="209"/>
      <c r="QSN26" s="209"/>
      <c r="QSO26" s="209"/>
      <c r="QSP26" s="209"/>
      <c r="QSQ26" s="209"/>
      <c r="QSR26" s="209"/>
      <c r="QSS26" s="209"/>
      <c r="QST26" s="209"/>
      <c r="QSU26" s="209"/>
      <c r="QSV26" s="209"/>
      <c r="QSW26" s="209"/>
      <c r="QSX26" s="209"/>
      <c r="QSY26" s="209"/>
      <c r="QSZ26" s="209"/>
      <c r="QTA26" s="209"/>
      <c r="QTB26" s="209"/>
      <c r="QTC26" s="209"/>
      <c r="QTD26" s="209"/>
      <c r="QTE26" s="209"/>
      <c r="QTF26" s="209"/>
      <c r="QTG26" s="209"/>
      <c r="QTH26" s="209"/>
      <c r="QTI26" s="209"/>
      <c r="QTJ26" s="209"/>
      <c r="QTK26" s="209"/>
      <c r="QTL26" s="209"/>
      <c r="QTM26" s="209"/>
      <c r="QTN26" s="209"/>
      <c r="QTO26" s="209"/>
      <c r="QTP26" s="209"/>
      <c r="QTQ26" s="209"/>
      <c r="QTR26" s="209"/>
      <c r="QTS26" s="209"/>
      <c r="QTT26" s="209"/>
      <c r="QTU26" s="209"/>
      <c r="QTV26" s="209"/>
      <c r="QTW26" s="209"/>
      <c r="QTX26" s="209"/>
      <c r="QTY26" s="209"/>
      <c r="QTZ26" s="209"/>
      <c r="QUA26" s="209"/>
      <c r="QUB26" s="209"/>
      <c r="QUC26" s="209"/>
      <c r="QUD26" s="209"/>
      <c r="QUE26" s="209"/>
      <c r="QUF26" s="209"/>
      <c r="QUG26" s="209"/>
      <c r="QUH26" s="209"/>
      <c r="QUI26" s="209"/>
      <c r="QUJ26" s="209"/>
      <c r="QUK26" s="209"/>
      <c r="QUL26" s="209"/>
      <c r="QUM26" s="209"/>
      <c r="QUN26" s="209"/>
      <c r="QUO26" s="209"/>
      <c r="QUP26" s="209"/>
      <c r="QUQ26" s="209"/>
      <c r="QUR26" s="209"/>
      <c r="QUS26" s="209"/>
      <c r="QUT26" s="209"/>
      <c r="QUU26" s="209"/>
      <c r="QUV26" s="209"/>
      <c r="QUW26" s="209"/>
      <c r="QUX26" s="209"/>
      <c r="QUY26" s="209"/>
      <c r="QUZ26" s="209"/>
      <c r="QVA26" s="209"/>
      <c r="QVB26" s="209"/>
      <c r="QVC26" s="209"/>
      <c r="QVD26" s="209"/>
      <c r="QVE26" s="209"/>
      <c r="QVF26" s="209"/>
      <c r="QVG26" s="209"/>
      <c r="QVH26" s="209"/>
      <c r="QVI26" s="209"/>
      <c r="QVJ26" s="209"/>
      <c r="QVK26" s="209"/>
      <c r="QVL26" s="209"/>
      <c r="QVM26" s="209"/>
      <c r="QVN26" s="209"/>
      <c r="QVO26" s="209"/>
      <c r="QVP26" s="209"/>
      <c r="QVQ26" s="209"/>
      <c r="QVR26" s="209"/>
      <c r="QVS26" s="209"/>
      <c r="QVT26" s="209"/>
      <c r="QVU26" s="209"/>
      <c r="QVV26" s="209"/>
      <c r="QVW26" s="209"/>
      <c r="QVX26" s="209"/>
      <c r="QVY26" s="209"/>
      <c r="QVZ26" s="209"/>
      <c r="QWA26" s="209"/>
      <c r="QWB26" s="209"/>
      <c r="QWC26" s="209"/>
      <c r="QWD26" s="209"/>
      <c r="QWE26" s="209"/>
      <c r="QWF26" s="209"/>
      <c r="QWG26" s="209"/>
      <c r="QWH26" s="209"/>
      <c r="QWI26" s="209"/>
      <c r="QWJ26" s="209"/>
      <c r="QWK26" s="209"/>
      <c r="QWL26" s="209"/>
      <c r="QWM26" s="209"/>
      <c r="QWN26" s="209"/>
      <c r="QWO26" s="209"/>
      <c r="QWP26" s="209"/>
      <c r="QWQ26" s="209"/>
      <c r="QWR26" s="209"/>
      <c r="QWS26" s="209"/>
      <c r="QWT26" s="209"/>
      <c r="QWU26" s="209"/>
      <c r="QWV26" s="209"/>
      <c r="QWW26" s="209"/>
      <c r="QWX26" s="209"/>
      <c r="QWY26" s="209"/>
      <c r="QWZ26" s="209"/>
      <c r="QXA26" s="209"/>
      <c r="QXB26" s="209"/>
      <c r="QXC26" s="209"/>
      <c r="QXD26" s="209"/>
      <c r="QXE26" s="209"/>
      <c r="QXF26" s="209"/>
      <c r="QXG26" s="209"/>
      <c r="QXH26" s="209"/>
      <c r="QXI26" s="209"/>
      <c r="QXJ26" s="209"/>
      <c r="QXK26" s="209"/>
      <c r="QXL26" s="209"/>
      <c r="QXM26" s="209"/>
      <c r="QXN26" s="209"/>
      <c r="QXO26" s="209"/>
      <c r="QXP26" s="209"/>
      <c r="QXQ26" s="209"/>
      <c r="QXR26" s="209"/>
      <c r="QXS26" s="209"/>
      <c r="QXT26" s="209"/>
      <c r="QXU26" s="209"/>
      <c r="QXV26" s="209"/>
      <c r="QXW26" s="209"/>
      <c r="QXX26" s="209"/>
      <c r="QXY26" s="209"/>
      <c r="QXZ26" s="209"/>
      <c r="QYA26" s="209"/>
      <c r="QYB26" s="209"/>
      <c r="QYC26" s="209"/>
      <c r="QYD26" s="209"/>
      <c r="QYE26" s="209"/>
      <c r="QYF26" s="209"/>
      <c r="QYG26" s="209"/>
      <c r="QYH26" s="209"/>
      <c r="QYI26" s="209"/>
      <c r="QYJ26" s="209"/>
      <c r="QYK26" s="209"/>
      <c r="QYL26" s="209"/>
      <c r="QYM26" s="209"/>
      <c r="QYN26" s="209"/>
      <c r="QYO26" s="209"/>
      <c r="QYP26" s="209"/>
      <c r="QYQ26" s="209"/>
      <c r="QYR26" s="209"/>
      <c r="QYS26" s="209"/>
      <c r="QYT26" s="209"/>
      <c r="QYU26" s="209"/>
      <c r="QYV26" s="209"/>
      <c r="QYW26" s="209"/>
      <c r="QYX26" s="209"/>
      <c r="QYY26" s="209"/>
      <c r="QYZ26" s="209"/>
      <c r="QZA26" s="209"/>
      <c r="QZB26" s="209"/>
      <c r="QZC26" s="209"/>
      <c r="QZD26" s="209"/>
      <c r="QZE26" s="209"/>
      <c r="QZF26" s="209"/>
      <c r="QZG26" s="209"/>
      <c r="QZH26" s="209"/>
      <c r="QZI26" s="209"/>
      <c r="QZJ26" s="209"/>
      <c r="QZK26" s="209"/>
      <c r="QZL26" s="209"/>
      <c r="QZM26" s="209"/>
      <c r="QZN26" s="209"/>
      <c r="QZO26" s="209"/>
      <c r="QZP26" s="209"/>
      <c r="QZQ26" s="209"/>
      <c r="QZR26" s="209"/>
      <c r="QZS26" s="209"/>
      <c r="QZT26" s="209"/>
      <c r="QZU26" s="209"/>
      <c r="QZV26" s="209"/>
      <c r="QZW26" s="209"/>
      <c r="QZX26" s="209"/>
      <c r="QZY26" s="209"/>
      <c r="QZZ26" s="209"/>
      <c r="RAA26" s="209"/>
      <c r="RAB26" s="209"/>
      <c r="RAC26" s="209"/>
      <c r="RAD26" s="209"/>
      <c r="RAE26" s="209"/>
      <c r="RAF26" s="209"/>
      <c r="RAG26" s="209"/>
      <c r="RAH26" s="209"/>
      <c r="RAI26" s="209"/>
      <c r="RAJ26" s="209"/>
      <c r="RAK26" s="209"/>
      <c r="RAL26" s="209"/>
      <c r="RAM26" s="209"/>
      <c r="RAN26" s="209"/>
      <c r="RAO26" s="209"/>
      <c r="RAP26" s="209"/>
      <c r="RAQ26" s="209"/>
      <c r="RAR26" s="209"/>
      <c r="RAS26" s="209"/>
      <c r="RAT26" s="209"/>
      <c r="RAU26" s="209"/>
      <c r="RAV26" s="209"/>
      <c r="RAW26" s="209"/>
      <c r="RAX26" s="209"/>
      <c r="RAY26" s="209"/>
      <c r="RAZ26" s="209"/>
      <c r="RBA26" s="209"/>
      <c r="RBB26" s="209"/>
      <c r="RBC26" s="209"/>
      <c r="RBD26" s="209"/>
      <c r="RBE26" s="209"/>
      <c r="RBF26" s="209"/>
      <c r="RBG26" s="209"/>
      <c r="RBH26" s="209"/>
      <c r="RBI26" s="209"/>
      <c r="RBJ26" s="209"/>
      <c r="RBK26" s="209"/>
      <c r="RBL26" s="209"/>
      <c r="RBM26" s="209"/>
      <c r="RBN26" s="209"/>
      <c r="RBO26" s="209"/>
      <c r="RBP26" s="209"/>
      <c r="RBQ26" s="209"/>
      <c r="RBR26" s="209"/>
      <c r="RBS26" s="209"/>
      <c r="RBT26" s="209"/>
      <c r="RBU26" s="209"/>
      <c r="RBV26" s="209"/>
      <c r="RBW26" s="209"/>
      <c r="RBX26" s="209"/>
      <c r="RBY26" s="209"/>
      <c r="RBZ26" s="209"/>
      <c r="RCA26" s="209"/>
      <c r="RCB26" s="209"/>
      <c r="RCC26" s="209"/>
      <c r="RCD26" s="209"/>
      <c r="RCE26" s="209"/>
      <c r="RCF26" s="209"/>
      <c r="RCG26" s="209"/>
      <c r="RCH26" s="209"/>
      <c r="RCI26" s="209"/>
      <c r="RCJ26" s="209"/>
      <c r="RCK26" s="209"/>
      <c r="RCL26" s="209"/>
      <c r="RCM26" s="209"/>
      <c r="RCN26" s="209"/>
      <c r="RCO26" s="209"/>
      <c r="RCP26" s="209"/>
      <c r="RCQ26" s="209"/>
      <c r="RCR26" s="209"/>
      <c r="RCS26" s="209"/>
      <c r="RCT26" s="209"/>
      <c r="RCU26" s="209"/>
      <c r="RCV26" s="209"/>
      <c r="RCW26" s="209"/>
      <c r="RCX26" s="209"/>
      <c r="RCY26" s="209"/>
      <c r="RCZ26" s="209"/>
      <c r="RDA26" s="209"/>
      <c r="RDB26" s="209"/>
      <c r="RDC26" s="209"/>
      <c r="RDD26" s="209"/>
      <c r="RDE26" s="209"/>
      <c r="RDF26" s="209"/>
      <c r="RDG26" s="209"/>
      <c r="RDH26" s="209"/>
      <c r="RDI26" s="209"/>
      <c r="RDJ26" s="209"/>
      <c r="RDK26" s="209"/>
      <c r="RDL26" s="209"/>
      <c r="RDM26" s="209"/>
      <c r="RDN26" s="209"/>
      <c r="RDO26" s="209"/>
      <c r="RDP26" s="209"/>
      <c r="RDQ26" s="209"/>
      <c r="RDR26" s="209"/>
      <c r="RDS26" s="209"/>
      <c r="RDT26" s="209"/>
      <c r="RDU26" s="209"/>
      <c r="RDV26" s="209"/>
      <c r="RDW26" s="209"/>
      <c r="RDX26" s="209"/>
      <c r="RDY26" s="209"/>
      <c r="RDZ26" s="209"/>
      <c r="REA26" s="209"/>
      <c r="REB26" s="209"/>
      <c r="REC26" s="209"/>
      <c r="RED26" s="209"/>
      <c r="REE26" s="209"/>
      <c r="REF26" s="209"/>
      <c r="REG26" s="209"/>
      <c r="REH26" s="209"/>
      <c r="REI26" s="209"/>
      <c r="REJ26" s="209"/>
      <c r="REK26" s="209"/>
      <c r="REL26" s="209"/>
      <c r="REM26" s="209"/>
      <c r="REN26" s="209"/>
      <c r="REO26" s="209"/>
      <c r="REP26" s="209"/>
      <c r="REQ26" s="209"/>
      <c r="RER26" s="209"/>
      <c r="RES26" s="209"/>
      <c r="RET26" s="209"/>
      <c r="REU26" s="209"/>
      <c r="REV26" s="209"/>
      <c r="REW26" s="209"/>
      <c r="REX26" s="209"/>
      <c r="REY26" s="209"/>
      <c r="REZ26" s="209"/>
      <c r="RFA26" s="209"/>
      <c r="RFB26" s="209"/>
      <c r="RFC26" s="209"/>
      <c r="RFD26" s="209"/>
      <c r="RFE26" s="209"/>
      <c r="RFF26" s="209"/>
      <c r="RFG26" s="209"/>
      <c r="RFH26" s="209"/>
      <c r="RFI26" s="209"/>
      <c r="RFJ26" s="209"/>
      <c r="RFK26" s="209"/>
      <c r="RFL26" s="209"/>
      <c r="RFM26" s="209"/>
      <c r="RFN26" s="209"/>
      <c r="RFO26" s="209"/>
      <c r="RFP26" s="209"/>
      <c r="RFQ26" s="209"/>
      <c r="RFR26" s="209"/>
      <c r="RFS26" s="209"/>
      <c r="RFT26" s="209"/>
      <c r="RFU26" s="209"/>
      <c r="RFV26" s="209"/>
      <c r="RFW26" s="209"/>
      <c r="RFX26" s="209"/>
      <c r="RFY26" s="209"/>
      <c r="RFZ26" s="209"/>
      <c r="RGA26" s="209"/>
      <c r="RGB26" s="209"/>
      <c r="RGC26" s="209"/>
      <c r="RGD26" s="209"/>
      <c r="RGE26" s="209"/>
      <c r="RGF26" s="209"/>
      <c r="RGG26" s="209"/>
      <c r="RGH26" s="209"/>
      <c r="RGI26" s="209"/>
      <c r="RGJ26" s="209"/>
      <c r="RGK26" s="209"/>
      <c r="RGL26" s="209"/>
      <c r="RGM26" s="209"/>
      <c r="RGN26" s="209"/>
      <c r="RGO26" s="209"/>
      <c r="RGP26" s="209"/>
      <c r="RGQ26" s="209"/>
      <c r="RGR26" s="209"/>
      <c r="RGS26" s="209"/>
      <c r="RGT26" s="209"/>
      <c r="RGU26" s="209"/>
      <c r="RGV26" s="209"/>
      <c r="RGW26" s="209"/>
      <c r="RGX26" s="209"/>
      <c r="RGY26" s="209"/>
      <c r="RGZ26" s="209"/>
      <c r="RHA26" s="209"/>
      <c r="RHB26" s="209"/>
      <c r="RHC26" s="209"/>
      <c r="RHD26" s="209"/>
      <c r="RHE26" s="209"/>
      <c r="RHF26" s="209"/>
      <c r="RHG26" s="209"/>
      <c r="RHH26" s="209"/>
      <c r="RHI26" s="209"/>
      <c r="RHJ26" s="209"/>
      <c r="RHK26" s="209"/>
      <c r="RHL26" s="209"/>
      <c r="RHM26" s="209"/>
      <c r="RHN26" s="209"/>
      <c r="RHO26" s="209"/>
      <c r="RHP26" s="209"/>
      <c r="RHQ26" s="209"/>
      <c r="RHR26" s="209"/>
      <c r="RHS26" s="209"/>
      <c r="RHT26" s="209"/>
      <c r="RHU26" s="209"/>
      <c r="RHV26" s="209"/>
      <c r="RHW26" s="209"/>
      <c r="RHX26" s="209"/>
      <c r="RHY26" s="209"/>
      <c r="RHZ26" s="209"/>
      <c r="RIA26" s="209"/>
      <c r="RIB26" s="209"/>
      <c r="RIC26" s="209"/>
      <c r="RID26" s="209"/>
      <c r="RIE26" s="209"/>
      <c r="RIF26" s="209"/>
      <c r="RIG26" s="209"/>
      <c r="RIH26" s="209"/>
      <c r="RII26" s="209"/>
      <c r="RIJ26" s="209"/>
      <c r="RIK26" s="209"/>
      <c r="RIL26" s="209"/>
      <c r="RIM26" s="209"/>
      <c r="RIN26" s="209"/>
      <c r="RIO26" s="209"/>
      <c r="RIP26" s="209"/>
      <c r="RIQ26" s="209"/>
      <c r="RIR26" s="209"/>
      <c r="RIS26" s="209"/>
      <c r="RIT26" s="209"/>
      <c r="RIU26" s="209"/>
      <c r="RIV26" s="209"/>
      <c r="RIW26" s="209"/>
      <c r="RIX26" s="209"/>
      <c r="RIY26" s="209"/>
      <c r="RIZ26" s="209"/>
      <c r="RJA26" s="209"/>
      <c r="RJB26" s="209"/>
      <c r="RJC26" s="209"/>
      <c r="RJD26" s="209"/>
      <c r="RJE26" s="209"/>
      <c r="RJF26" s="209"/>
      <c r="RJG26" s="209"/>
      <c r="RJH26" s="209"/>
      <c r="RJI26" s="209"/>
      <c r="RJJ26" s="209"/>
      <c r="RJK26" s="209"/>
      <c r="RJL26" s="209"/>
      <c r="RJM26" s="209"/>
      <c r="RJN26" s="209"/>
      <c r="RJO26" s="209"/>
      <c r="RJP26" s="209"/>
      <c r="RJQ26" s="209"/>
      <c r="RJR26" s="209"/>
      <c r="RJS26" s="209"/>
      <c r="RJT26" s="209"/>
      <c r="RJU26" s="209"/>
      <c r="RJV26" s="209"/>
      <c r="RJW26" s="209"/>
      <c r="RJX26" s="209"/>
      <c r="RJY26" s="209"/>
      <c r="RJZ26" s="209"/>
      <c r="RKA26" s="209"/>
      <c r="RKB26" s="209"/>
      <c r="RKC26" s="209"/>
      <c r="RKD26" s="209"/>
      <c r="RKE26" s="209"/>
      <c r="RKF26" s="209"/>
      <c r="RKG26" s="209"/>
      <c r="RKH26" s="209"/>
      <c r="RKI26" s="209"/>
      <c r="RKJ26" s="209"/>
      <c r="RKK26" s="209"/>
      <c r="RKL26" s="209"/>
      <c r="RKM26" s="209"/>
      <c r="RKN26" s="209"/>
      <c r="RKO26" s="209"/>
      <c r="RKP26" s="209"/>
      <c r="RKQ26" s="209"/>
      <c r="RKR26" s="209"/>
      <c r="RKS26" s="209"/>
      <c r="RKT26" s="209"/>
      <c r="RKU26" s="209"/>
      <c r="RKV26" s="209"/>
      <c r="RKW26" s="209"/>
      <c r="RKX26" s="209"/>
      <c r="RKY26" s="209"/>
      <c r="RKZ26" s="209"/>
      <c r="RLA26" s="209"/>
      <c r="RLB26" s="209"/>
      <c r="RLC26" s="209"/>
      <c r="RLD26" s="209"/>
      <c r="RLE26" s="209"/>
      <c r="RLF26" s="209"/>
      <c r="RLG26" s="209"/>
      <c r="RLH26" s="209"/>
      <c r="RLI26" s="209"/>
      <c r="RLJ26" s="209"/>
      <c r="RLK26" s="209"/>
      <c r="RLL26" s="209"/>
      <c r="RLM26" s="209"/>
      <c r="RLN26" s="209"/>
      <c r="RLO26" s="209"/>
      <c r="RLP26" s="209"/>
      <c r="RLQ26" s="209"/>
      <c r="RLR26" s="209"/>
      <c r="RLS26" s="209"/>
      <c r="RLT26" s="209"/>
      <c r="RLU26" s="209"/>
      <c r="RLV26" s="209"/>
      <c r="RLW26" s="209"/>
      <c r="RLX26" s="209"/>
      <c r="RLY26" s="209"/>
      <c r="RLZ26" s="209"/>
      <c r="RMA26" s="209"/>
      <c r="RMB26" s="209"/>
      <c r="RMC26" s="209"/>
      <c r="RMD26" s="209"/>
      <c r="RME26" s="209"/>
      <c r="RMF26" s="209"/>
      <c r="RMG26" s="209"/>
      <c r="RMH26" s="209"/>
      <c r="RMI26" s="209"/>
      <c r="RMJ26" s="209"/>
      <c r="RMK26" s="209"/>
      <c r="RML26" s="209"/>
      <c r="RMM26" s="209"/>
      <c r="RMN26" s="209"/>
      <c r="RMO26" s="209"/>
      <c r="RMP26" s="209"/>
      <c r="RMQ26" s="209"/>
      <c r="RMR26" s="209"/>
      <c r="RMS26" s="209"/>
      <c r="RMT26" s="209"/>
      <c r="RMU26" s="209"/>
      <c r="RMV26" s="209"/>
      <c r="RMW26" s="209"/>
      <c r="RMX26" s="209"/>
      <c r="RMY26" s="209"/>
      <c r="RMZ26" s="209"/>
      <c r="RNA26" s="209"/>
      <c r="RNB26" s="209"/>
      <c r="RNC26" s="209"/>
      <c r="RND26" s="209"/>
      <c r="RNE26" s="209"/>
      <c r="RNF26" s="209"/>
      <c r="RNG26" s="209"/>
      <c r="RNH26" s="209"/>
      <c r="RNI26" s="209"/>
      <c r="RNJ26" s="209"/>
      <c r="RNK26" s="209"/>
      <c r="RNL26" s="209"/>
      <c r="RNM26" s="209"/>
      <c r="RNN26" s="209"/>
      <c r="RNO26" s="209"/>
      <c r="RNP26" s="209"/>
      <c r="RNQ26" s="209"/>
      <c r="RNR26" s="209"/>
      <c r="RNS26" s="209"/>
      <c r="RNT26" s="209"/>
      <c r="RNU26" s="209"/>
      <c r="RNV26" s="209"/>
      <c r="RNW26" s="209"/>
      <c r="RNX26" s="209"/>
      <c r="RNY26" s="209"/>
      <c r="RNZ26" s="209"/>
      <c r="ROA26" s="209"/>
      <c r="ROB26" s="209"/>
      <c r="ROC26" s="209"/>
      <c r="ROD26" s="209"/>
      <c r="ROE26" s="209"/>
      <c r="ROF26" s="209"/>
      <c r="ROG26" s="209"/>
      <c r="ROH26" s="209"/>
      <c r="ROI26" s="209"/>
      <c r="ROJ26" s="209"/>
      <c r="ROK26" s="209"/>
      <c r="ROL26" s="209"/>
      <c r="ROM26" s="209"/>
      <c r="RON26" s="209"/>
      <c r="ROO26" s="209"/>
      <c r="ROP26" s="209"/>
      <c r="ROQ26" s="209"/>
      <c r="ROR26" s="209"/>
      <c r="ROS26" s="209"/>
      <c r="ROT26" s="209"/>
      <c r="ROU26" s="209"/>
      <c r="ROV26" s="209"/>
      <c r="ROW26" s="209"/>
      <c r="ROX26" s="209"/>
      <c r="ROY26" s="209"/>
      <c r="ROZ26" s="209"/>
      <c r="RPA26" s="209"/>
      <c r="RPB26" s="209"/>
      <c r="RPC26" s="209"/>
      <c r="RPD26" s="209"/>
      <c r="RPE26" s="209"/>
      <c r="RPF26" s="209"/>
      <c r="RPG26" s="209"/>
      <c r="RPH26" s="209"/>
      <c r="RPI26" s="209"/>
      <c r="RPJ26" s="209"/>
      <c r="RPK26" s="209"/>
      <c r="RPL26" s="209"/>
      <c r="RPM26" s="209"/>
      <c r="RPN26" s="209"/>
      <c r="RPO26" s="209"/>
      <c r="RPP26" s="209"/>
      <c r="RPQ26" s="209"/>
      <c r="RPR26" s="209"/>
      <c r="RPS26" s="209"/>
      <c r="RPT26" s="209"/>
      <c r="RPU26" s="209"/>
      <c r="RPV26" s="209"/>
      <c r="RPW26" s="209"/>
      <c r="RPX26" s="209"/>
      <c r="RPY26" s="209"/>
      <c r="RPZ26" s="209"/>
      <c r="RQA26" s="209"/>
      <c r="RQB26" s="209"/>
      <c r="RQC26" s="209"/>
      <c r="RQD26" s="209"/>
      <c r="RQE26" s="209"/>
      <c r="RQF26" s="209"/>
      <c r="RQG26" s="209"/>
      <c r="RQH26" s="209"/>
      <c r="RQI26" s="209"/>
      <c r="RQJ26" s="209"/>
      <c r="RQK26" s="209"/>
      <c r="RQL26" s="209"/>
      <c r="RQM26" s="209"/>
      <c r="RQN26" s="209"/>
      <c r="RQO26" s="209"/>
      <c r="RQP26" s="209"/>
      <c r="RQQ26" s="209"/>
      <c r="RQR26" s="209"/>
      <c r="RQS26" s="209"/>
      <c r="RQT26" s="209"/>
      <c r="RQU26" s="209"/>
      <c r="RQV26" s="209"/>
      <c r="RQW26" s="209"/>
      <c r="RQX26" s="209"/>
      <c r="RQY26" s="209"/>
      <c r="RQZ26" s="209"/>
      <c r="RRA26" s="209"/>
      <c r="RRB26" s="209"/>
      <c r="RRC26" s="209"/>
      <c r="RRD26" s="209"/>
      <c r="RRE26" s="209"/>
      <c r="RRF26" s="209"/>
      <c r="RRG26" s="209"/>
      <c r="RRH26" s="209"/>
      <c r="RRI26" s="209"/>
      <c r="RRJ26" s="209"/>
      <c r="RRK26" s="209"/>
      <c r="RRL26" s="209"/>
      <c r="RRM26" s="209"/>
      <c r="RRN26" s="209"/>
      <c r="RRO26" s="209"/>
      <c r="RRP26" s="209"/>
      <c r="RRQ26" s="209"/>
      <c r="RRR26" s="209"/>
      <c r="RRS26" s="209"/>
      <c r="RRT26" s="209"/>
      <c r="RRU26" s="209"/>
      <c r="RRV26" s="209"/>
      <c r="RRW26" s="209"/>
      <c r="RRX26" s="209"/>
      <c r="RRY26" s="209"/>
      <c r="RRZ26" s="209"/>
      <c r="RSA26" s="209"/>
      <c r="RSB26" s="209"/>
      <c r="RSC26" s="209"/>
      <c r="RSD26" s="209"/>
      <c r="RSE26" s="209"/>
      <c r="RSF26" s="209"/>
      <c r="RSG26" s="209"/>
      <c r="RSH26" s="209"/>
      <c r="RSI26" s="209"/>
      <c r="RSJ26" s="209"/>
      <c r="RSK26" s="209"/>
      <c r="RSL26" s="209"/>
      <c r="RSM26" s="209"/>
      <c r="RSN26" s="209"/>
      <c r="RSO26" s="209"/>
      <c r="RSP26" s="209"/>
      <c r="RSQ26" s="209"/>
      <c r="RSR26" s="209"/>
      <c r="RSS26" s="209"/>
      <c r="RST26" s="209"/>
      <c r="RSU26" s="209"/>
      <c r="RSV26" s="209"/>
      <c r="RSW26" s="209"/>
      <c r="RSX26" s="209"/>
      <c r="RSY26" s="209"/>
      <c r="RSZ26" s="209"/>
      <c r="RTA26" s="209"/>
      <c r="RTB26" s="209"/>
      <c r="RTC26" s="209"/>
      <c r="RTD26" s="209"/>
      <c r="RTE26" s="209"/>
      <c r="RTF26" s="209"/>
      <c r="RTG26" s="209"/>
      <c r="RTH26" s="209"/>
      <c r="RTI26" s="209"/>
      <c r="RTJ26" s="209"/>
      <c r="RTK26" s="209"/>
      <c r="RTL26" s="209"/>
      <c r="RTM26" s="209"/>
      <c r="RTN26" s="209"/>
      <c r="RTO26" s="209"/>
      <c r="RTP26" s="209"/>
      <c r="RTQ26" s="209"/>
      <c r="RTR26" s="209"/>
      <c r="RTS26" s="209"/>
      <c r="RTT26" s="209"/>
      <c r="RTU26" s="209"/>
      <c r="RTV26" s="209"/>
      <c r="RTW26" s="209"/>
      <c r="RTX26" s="209"/>
      <c r="RTY26" s="209"/>
      <c r="RTZ26" s="209"/>
      <c r="RUA26" s="209"/>
      <c r="RUB26" s="209"/>
      <c r="RUC26" s="209"/>
      <c r="RUD26" s="209"/>
      <c r="RUE26" s="209"/>
      <c r="RUF26" s="209"/>
      <c r="RUG26" s="209"/>
      <c r="RUH26" s="209"/>
      <c r="RUI26" s="209"/>
      <c r="RUJ26" s="209"/>
      <c r="RUK26" s="209"/>
      <c r="RUL26" s="209"/>
      <c r="RUM26" s="209"/>
      <c r="RUN26" s="209"/>
      <c r="RUO26" s="209"/>
      <c r="RUP26" s="209"/>
      <c r="RUQ26" s="209"/>
      <c r="RUR26" s="209"/>
      <c r="RUS26" s="209"/>
      <c r="RUT26" s="209"/>
      <c r="RUU26" s="209"/>
      <c r="RUV26" s="209"/>
      <c r="RUW26" s="209"/>
      <c r="RUX26" s="209"/>
      <c r="RUY26" s="209"/>
      <c r="RUZ26" s="209"/>
      <c r="RVA26" s="209"/>
      <c r="RVB26" s="209"/>
      <c r="RVC26" s="209"/>
      <c r="RVD26" s="209"/>
      <c r="RVE26" s="209"/>
      <c r="RVF26" s="209"/>
      <c r="RVG26" s="209"/>
      <c r="RVH26" s="209"/>
      <c r="RVI26" s="209"/>
      <c r="RVJ26" s="209"/>
      <c r="RVK26" s="209"/>
      <c r="RVL26" s="209"/>
      <c r="RVM26" s="209"/>
      <c r="RVN26" s="209"/>
      <c r="RVO26" s="209"/>
      <c r="RVP26" s="209"/>
      <c r="RVQ26" s="209"/>
      <c r="RVR26" s="209"/>
      <c r="RVS26" s="209"/>
      <c r="RVT26" s="209"/>
      <c r="RVU26" s="209"/>
      <c r="RVV26" s="209"/>
      <c r="RVW26" s="209"/>
      <c r="RVX26" s="209"/>
      <c r="RVY26" s="209"/>
      <c r="RVZ26" s="209"/>
      <c r="RWA26" s="209"/>
      <c r="RWB26" s="209"/>
      <c r="RWC26" s="209"/>
      <c r="RWD26" s="209"/>
      <c r="RWE26" s="209"/>
      <c r="RWF26" s="209"/>
      <c r="RWG26" s="209"/>
      <c r="RWH26" s="209"/>
      <c r="RWI26" s="209"/>
      <c r="RWJ26" s="209"/>
      <c r="RWK26" s="209"/>
      <c r="RWL26" s="209"/>
      <c r="RWM26" s="209"/>
      <c r="RWN26" s="209"/>
      <c r="RWO26" s="209"/>
      <c r="RWP26" s="209"/>
      <c r="RWQ26" s="209"/>
      <c r="RWR26" s="209"/>
      <c r="RWS26" s="209"/>
      <c r="RWT26" s="209"/>
      <c r="RWU26" s="209"/>
      <c r="RWV26" s="209"/>
      <c r="RWW26" s="209"/>
      <c r="RWX26" s="209"/>
      <c r="RWY26" s="209"/>
      <c r="RWZ26" s="209"/>
      <c r="RXA26" s="209"/>
      <c r="RXB26" s="209"/>
      <c r="RXC26" s="209"/>
      <c r="RXD26" s="209"/>
      <c r="RXE26" s="209"/>
      <c r="RXF26" s="209"/>
      <c r="RXG26" s="209"/>
      <c r="RXH26" s="209"/>
      <c r="RXI26" s="209"/>
      <c r="RXJ26" s="209"/>
      <c r="RXK26" s="209"/>
      <c r="RXL26" s="209"/>
      <c r="RXM26" s="209"/>
      <c r="RXN26" s="209"/>
      <c r="RXO26" s="209"/>
      <c r="RXP26" s="209"/>
      <c r="RXQ26" s="209"/>
      <c r="RXR26" s="209"/>
      <c r="RXS26" s="209"/>
      <c r="RXT26" s="209"/>
      <c r="RXU26" s="209"/>
      <c r="RXV26" s="209"/>
      <c r="RXW26" s="209"/>
      <c r="RXX26" s="209"/>
      <c r="RXY26" s="209"/>
      <c r="RXZ26" s="209"/>
      <c r="RYA26" s="209"/>
      <c r="RYB26" s="209"/>
      <c r="RYC26" s="209"/>
      <c r="RYD26" s="209"/>
      <c r="RYE26" s="209"/>
      <c r="RYF26" s="209"/>
      <c r="RYG26" s="209"/>
      <c r="RYH26" s="209"/>
      <c r="RYI26" s="209"/>
      <c r="RYJ26" s="209"/>
      <c r="RYK26" s="209"/>
      <c r="RYL26" s="209"/>
      <c r="RYM26" s="209"/>
      <c r="RYN26" s="209"/>
      <c r="RYO26" s="209"/>
      <c r="RYP26" s="209"/>
      <c r="RYQ26" s="209"/>
      <c r="RYR26" s="209"/>
      <c r="RYS26" s="209"/>
      <c r="RYT26" s="209"/>
      <c r="RYU26" s="209"/>
      <c r="RYV26" s="209"/>
      <c r="RYW26" s="209"/>
      <c r="RYX26" s="209"/>
      <c r="RYY26" s="209"/>
      <c r="RYZ26" s="209"/>
      <c r="RZA26" s="209"/>
      <c r="RZB26" s="209"/>
      <c r="RZC26" s="209"/>
      <c r="RZD26" s="209"/>
      <c r="RZE26" s="209"/>
      <c r="RZF26" s="209"/>
      <c r="RZG26" s="209"/>
      <c r="RZH26" s="209"/>
      <c r="RZI26" s="209"/>
      <c r="RZJ26" s="209"/>
      <c r="RZK26" s="209"/>
      <c r="RZL26" s="209"/>
      <c r="RZM26" s="209"/>
      <c r="RZN26" s="209"/>
      <c r="RZO26" s="209"/>
      <c r="RZP26" s="209"/>
      <c r="RZQ26" s="209"/>
      <c r="RZR26" s="209"/>
      <c r="RZS26" s="209"/>
      <c r="RZT26" s="209"/>
      <c r="RZU26" s="209"/>
      <c r="RZV26" s="209"/>
      <c r="RZW26" s="209"/>
      <c r="RZX26" s="209"/>
      <c r="RZY26" s="209"/>
      <c r="RZZ26" s="209"/>
      <c r="SAA26" s="209"/>
      <c r="SAB26" s="209"/>
      <c r="SAC26" s="209"/>
      <c r="SAD26" s="209"/>
      <c r="SAE26" s="209"/>
      <c r="SAF26" s="209"/>
      <c r="SAG26" s="209"/>
      <c r="SAH26" s="209"/>
      <c r="SAI26" s="209"/>
      <c r="SAJ26" s="209"/>
      <c r="SAK26" s="209"/>
      <c r="SAL26" s="209"/>
      <c r="SAM26" s="209"/>
      <c r="SAN26" s="209"/>
      <c r="SAO26" s="209"/>
      <c r="SAP26" s="209"/>
      <c r="SAQ26" s="209"/>
      <c r="SAR26" s="209"/>
      <c r="SAS26" s="209"/>
      <c r="SAT26" s="209"/>
      <c r="SAU26" s="209"/>
      <c r="SAV26" s="209"/>
      <c r="SAW26" s="209"/>
      <c r="SAX26" s="209"/>
      <c r="SAY26" s="209"/>
      <c r="SAZ26" s="209"/>
      <c r="SBA26" s="209"/>
      <c r="SBB26" s="209"/>
      <c r="SBC26" s="209"/>
      <c r="SBD26" s="209"/>
      <c r="SBE26" s="209"/>
      <c r="SBF26" s="209"/>
      <c r="SBG26" s="209"/>
      <c r="SBH26" s="209"/>
      <c r="SBI26" s="209"/>
      <c r="SBJ26" s="209"/>
      <c r="SBK26" s="209"/>
      <c r="SBL26" s="209"/>
      <c r="SBM26" s="209"/>
      <c r="SBN26" s="209"/>
      <c r="SBO26" s="209"/>
      <c r="SBP26" s="209"/>
      <c r="SBQ26" s="209"/>
      <c r="SBR26" s="209"/>
      <c r="SBS26" s="209"/>
      <c r="SBT26" s="209"/>
      <c r="SBU26" s="209"/>
      <c r="SBV26" s="209"/>
      <c r="SBW26" s="209"/>
      <c r="SBX26" s="209"/>
      <c r="SBY26" s="209"/>
      <c r="SBZ26" s="209"/>
      <c r="SCA26" s="209"/>
      <c r="SCB26" s="209"/>
      <c r="SCC26" s="209"/>
      <c r="SCD26" s="209"/>
      <c r="SCE26" s="209"/>
      <c r="SCF26" s="209"/>
      <c r="SCG26" s="209"/>
      <c r="SCH26" s="209"/>
      <c r="SCI26" s="209"/>
      <c r="SCJ26" s="209"/>
      <c r="SCK26" s="209"/>
      <c r="SCL26" s="209"/>
      <c r="SCM26" s="209"/>
      <c r="SCN26" s="209"/>
      <c r="SCO26" s="209"/>
      <c r="SCP26" s="209"/>
      <c r="SCQ26" s="209"/>
      <c r="SCR26" s="209"/>
      <c r="SCS26" s="209"/>
      <c r="SCT26" s="209"/>
      <c r="SCU26" s="209"/>
      <c r="SCV26" s="209"/>
      <c r="SCW26" s="209"/>
      <c r="SCX26" s="209"/>
      <c r="SCY26" s="209"/>
      <c r="SCZ26" s="209"/>
      <c r="SDA26" s="209"/>
      <c r="SDB26" s="209"/>
      <c r="SDC26" s="209"/>
      <c r="SDD26" s="209"/>
      <c r="SDE26" s="209"/>
      <c r="SDF26" s="209"/>
      <c r="SDG26" s="209"/>
      <c r="SDH26" s="209"/>
      <c r="SDI26" s="209"/>
      <c r="SDJ26" s="209"/>
      <c r="SDK26" s="209"/>
      <c r="SDL26" s="209"/>
      <c r="SDM26" s="209"/>
      <c r="SDN26" s="209"/>
      <c r="SDO26" s="209"/>
      <c r="SDP26" s="209"/>
      <c r="SDQ26" s="209"/>
      <c r="SDR26" s="209"/>
      <c r="SDS26" s="209"/>
      <c r="SDT26" s="209"/>
      <c r="SDU26" s="209"/>
      <c r="SDV26" s="209"/>
      <c r="SDW26" s="209"/>
      <c r="SDX26" s="209"/>
      <c r="SDY26" s="209"/>
      <c r="SDZ26" s="209"/>
      <c r="SEA26" s="209"/>
      <c r="SEB26" s="209"/>
      <c r="SEC26" s="209"/>
      <c r="SED26" s="209"/>
      <c r="SEE26" s="209"/>
      <c r="SEF26" s="209"/>
      <c r="SEG26" s="209"/>
      <c r="SEH26" s="209"/>
      <c r="SEI26" s="209"/>
      <c r="SEJ26" s="209"/>
      <c r="SEK26" s="209"/>
      <c r="SEL26" s="209"/>
      <c r="SEM26" s="209"/>
      <c r="SEN26" s="209"/>
      <c r="SEO26" s="209"/>
      <c r="SEP26" s="209"/>
      <c r="SEQ26" s="209"/>
      <c r="SER26" s="209"/>
      <c r="SES26" s="209"/>
      <c r="SET26" s="209"/>
      <c r="SEU26" s="209"/>
      <c r="SEV26" s="209"/>
      <c r="SEW26" s="209"/>
      <c r="SEX26" s="209"/>
      <c r="SEY26" s="209"/>
      <c r="SEZ26" s="209"/>
      <c r="SFA26" s="209"/>
      <c r="SFB26" s="209"/>
      <c r="SFC26" s="209"/>
      <c r="SFD26" s="209"/>
      <c r="SFE26" s="209"/>
      <c r="SFF26" s="209"/>
      <c r="SFG26" s="209"/>
      <c r="SFH26" s="209"/>
      <c r="SFI26" s="209"/>
      <c r="SFJ26" s="209"/>
      <c r="SFK26" s="209"/>
      <c r="SFL26" s="209"/>
      <c r="SFM26" s="209"/>
      <c r="SFN26" s="209"/>
      <c r="SFO26" s="209"/>
      <c r="SFP26" s="209"/>
      <c r="SFQ26" s="209"/>
      <c r="SFR26" s="209"/>
      <c r="SFS26" s="209"/>
      <c r="SFT26" s="209"/>
      <c r="SFU26" s="209"/>
      <c r="SFV26" s="209"/>
      <c r="SFW26" s="209"/>
      <c r="SFX26" s="209"/>
      <c r="SFY26" s="209"/>
      <c r="SFZ26" s="209"/>
      <c r="SGA26" s="209"/>
      <c r="SGB26" s="209"/>
      <c r="SGC26" s="209"/>
      <c r="SGD26" s="209"/>
      <c r="SGE26" s="209"/>
      <c r="SGF26" s="209"/>
      <c r="SGG26" s="209"/>
      <c r="SGH26" s="209"/>
      <c r="SGI26" s="209"/>
      <c r="SGJ26" s="209"/>
      <c r="SGK26" s="209"/>
      <c r="SGL26" s="209"/>
      <c r="SGM26" s="209"/>
      <c r="SGN26" s="209"/>
      <c r="SGO26" s="209"/>
      <c r="SGP26" s="209"/>
      <c r="SGQ26" s="209"/>
      <c r="SGR26" s="209"/>
      <c r="SGS26" s="209"/>
      <c r="SGT26" s="209"/>
      <c r="SGU26" s="209"/>
      <c r="SGV26" s="209"/>
      <c r="SGW26" s="209"/>
      <c r="SGX26" s="209"/>
      <c r="SGY26" s="209"/>
      <c r="SGZ26" s="209"/>
      <c r="SHA26" s="209"/>
      <c r="SHB26" s="209"/>
      <c r="SHC26" s="209"/>
      <c r="SHD26" s="209"/>
      <c r="SHE26" s="209"/>
      <c r="SHF26" s="209"/>
      <c r="SHG26" s="209"/>
      <c r="SHH26" s="209"/>
      <c r="SHI26" s="209"/>
      <c r="SHJ26" s="209"/>
      <c r="SHK26" s="209"/>
      <c r="SHL26" s="209"/>
      <c r="SHM26" s="209"/>
      <c r="SHN26" s="209"/>
      <c r="SHO26" s="209"/>
      <c r="SHP26" s="209"/>
      <c r="SHQ26" s="209"/>
      <c r="SHR26" s="209"/>
      <c r="SHS26" s="209"/>
      <c r="SHT26" s="209"/>
      <c r="SHU26" s="209"/>
      <c r="SHV26" s="209"/>
      <c r="SHW26" s="209"/>
      <c r="SHX26" s="209"/>
      <c r="SHY26" s="209"/>
      <c r="SHZ26" s="209"/>
      <c r="SIA26" s="209"/>
      <c r="SIB26" s="209"/>
      <c r="SIC26" s="209"/>
      <c r="SID26" s="209"/>
      <c r="SIE26" s="209"/>
      <c r="SIF26" s="209"/>
      <c r="SIG26" s="209"/>
      <c r="SIH26" s="209"/>
      <c r="SII26" s="209"/>
      <c r="SIJ26" s="209"/>
      <c r="SIK26" s="209"/>
      <c r="SIL26" s="209"/>
      <c r="SIM26" s="209"/>
      <c r="SIN26" s="209"/>
      <c r="SIO26" s="209"/>
      <c r="SIP26" s="209"/>
      <c r="SIQ26" s="209"/>
      <c r="SIR26" s="209"/>
      <c r="SIS26" s="209"/>
      <c r="SIT26" s="209"/>
      <c r="SIU26" s="209"/>
      <c r="SIV26" s="209"/>
      <c r="SIW26" s="209"/>
      <c r="SIX26" s="209"/>
      <c r="SIY26" s="209"/>
      <c r="SIZ26" s="209"/>
      <c r="SJA26" s="209"/>
      <c r="SJB26" s="209"/>
      <c r="SJC26" s="209"/>
      <c r="SJD26" s="209"/>
      <c r="SJE26" s="209"/>
      <c r="SJF26" s="209"/>
      <c r="SJG26" s="209"/>
      <c r="SJH26" s="209"/>
      <c r="SJI26" s="209"/>
      <c r="SJJ26" s="209"/>
      <c r="SJK26" s="209"/>
      <c r="SJL26" s="209"/>
      <c r="SJM26" s="209"/>
      <c r="SJN26" s="209"/>
      <c r="SJO26" s="209"/>
      <c r="SJP26" s="209"/>
      <c r="SJQ26" s="209"/>
      <c r="SJR26" s="209"/>
      <c r="SJS26" s="209"/>
      <c r="SJT26" s="209"/>
      <c r="SJU26" s="209"/>
      <c r="SJV26" s="209"/>
      <c r="SJW26" s="209"/>
      <c r="SJX26" s="209"/>
      <c r="SJY26" s="209"/>
      <c r="SJZ26" s="209"/>
      <c r="SKA26" s="209"/>
      <c r="SKB26" s="209"/>
      <c r="SKC26" s="209"/>
      <c r="SKD26" s="209"/>
      <c r="SKE26" s="209"/>
      <c r="SKF26" s="209"/>
      <c r="SKG26" s="209"/>
      <c r="SKH26" s="209"/>
      <c r="SKI26" s="209"/>
      <c r="SKJ26" s="209"/>
      <c r="SKK26" s="209"/>
      <c r="SKL26" s="209"/>
      <c r="SKM26" s="209"/>
      <c r="SKN26" s="209"/>
      <c r="SKO26" s="209"/>
      <c r="SKP26" s="209"/>
      <c r="SKQ26" s="209"/>
      <c r="SKR26" s="209"/>
      <c r="SKS26" s="209"/>
      <c r="SKT26" s="209"/>
      <c r="SKU26" s="209"/>
      <c r="SKV26" s="209"/>
      <c r="SKW26" s="209"/>
      <c r="SKX26" s="209"/>
      <c r="SKY26" s="209"/>
      <c r="SKZ26" s="209"/>
      <c r="SLA26" s="209"/>
      <c r="SLB26" s="209"/>
      <c r="SLC26" s="209"/>
      <c r="SLD26" s="209"/>
      <c r="SLE26" s="209"/>
      <c r="SLF26" s="209"/>
      <c r="SLG26" s="209"/>
      <c r="SLH26" s="209"/>
      <c r="SLI26" s="209"/>
      <c r="SLJ26" s="209"/>
      <c r="SLK26" s="209"/>
      <c r="SLL26" s="209"/>
      <c r="SLM26" s="209"/>
      <c r="SLN26" s="209"/>
      <c r="SLO26" s="209"/>
      <c r="SLP26" s="209"/>
      <c r="SLQ26" s="209"/>
      <c r="SLR26" s="209"/>
      <c r="SLS26" s="209"/>
      <c r="SLT26" s="209"/>
      <c r="SLU26" s="209"/>
      <c r="SLV26" s="209"/>
      <c r="SLW26" s="209"/>
      <c r="SLX26" s="209"/>
      <c r="SLY26" s="209"/>
      <c r="SLZ26" s="209"/>
      <c r="SMA26" s="209"/>
      <c r="SMB26" s="209"/>
      <c r="SMC26" s="209"/>
      <c r="SMD26" s="209"/>
      <c r="SME26" s="209"/>
      <c r="SMF26" s="209"/>
      <c r="SMG26" s="209"/>
      <c r="SMH26" s="209"/>
      <c r="SMI26" s="209"/>
      <c r="SMJ26" s="209"/>
      <c r="SMK26" s="209"/>
      <c r="SML26" s="209"/>
      <c r="SMM26" s="209"/>
      <c r="SMN26" s="209"/>
      <c r="SMO26" s="209"/>
      <c r="SMP26" s="209"/>
      <c r="SMQ26" s="209"/>
      <c r="SMR26" s="209"/>
      <c r="SMS26" s="209"/>
      <c r="SMT26" s="209"/>
      <c r="SMU26" s="209"/>
      <c r="SMV26" s="209"/>
      <c r="SMW26" s="209"/>
      <c r="SMX26" s="209"/>
      <c r="SMY26" s="209"/>
      <c r="SMZ26" s="209"/>
      <c r="SNA26" s="209"/>
      <c r="SNB26" s="209"/>
      <c r="SNC26" s="209"/>
      <c r="SND26" s="209"/>
      <c r="SNE26" s="209"/>
      <c r="SNF26" s="209"/>
      <c r="SNG26" s="209"/>
      <c r="SNH26" s="209"/>
      <c r="SNI26" s="209"/>
      <c r="SNJ26" s="209"/>
      <c r="SNK26" s="209"/>
      <c r="SNL26" s="209"/>
      <c r="SNM26" s="209"/>
      <c r="SNN26" s="209"/>
      <c r="SNO26" s="209"/>
      <c r="SNP26" s="209"/>
      <c r="SNQ26" s="209"/>
      <c r="SNR26" s="209"/>
      <c r="SNS26" s="209"/>
      <c r="SNT26" s="209"/>
      <c r="SNU26" s="209"/>
      <c r="SNV26" s="209"/>
      <c r="SNW26" s="209"/>
      <c r="SNX26" s="209"/>
      <c r="SNY26" s="209"/>
      <c r="SNZ26" s="209"/>
      <c r="SOA26" s="209"/>
      <c r="SOB26" s="209"/>
      <c r="SOC26" s="209"/>
      <c r="SOD26" s="209"/>
      <c r="SOE26" s="209"/>
      <c r="SOF26" s="209"/>
      <c r="SOG26" s="209"/>
      <c r="SOH26" s="209"/>
      <c r="SOI26" s="209"/>
      <c r="SOJ26" s="209"/>
      <c r="SOK26" s="209"/>
      <c r="SOL26" s="209"/>
      <c r="SOM26" s="209"/>
      <c r="SON26" s="209"/>
      <c r="SOO26" s="209"/>
      <c r="SOP26" s="209"/>
      <c r="SOQ26" s="209"/>
      <c r="SOR26" s="209"/>
      <c r="SOS26" s="209"/>
      <c r="SOT26" s="209"/>
      <c r="SOU26" s="209"/>
      <c r="SOV26" s="209"/>
      <c r="SOW26" s="209"/>
      <c r="SOX26" s="209"/>
      <c r="SOY26" s="209"/>
      <c r="SOZ26" s="209"/>
      <c r="SPA26" s="209"/>
      <c r="SPB26" s="209"/>
      <c r="SPC26" s="209"/>
      <c r="SPD26" s="209"/>
      <c r="SPE26" s="209"/>
      <c r="SPF26" s="209"/>
      <c r="SPG26" s="209"/>
      <c r="SPH26" s="209"/>
      <c r="SPI26" s="209"/>
      <c r="SPJ26" s="209"/>
      <c r="SPK26" s="209"/>
      <c r="SPL26" s="209"/>
      <c r="SPM26" s="209"/>
      <c r="SPN26" s="209"/>
      <c r="SPO26" s="209"/>
      <c r="SPP26" s="209"/>
      <c r="SPQ26" s="209"/>
      <c r="SPR26" s="209"/>
      <c r="SPS26" s="209"/>
      <c r="SPT26" s="209"/>
      <c r="SPU26" s="209"/>
      <c r="SPV26" s="209"/>
      <c r="SPW26" s="209"/>
      <c r="SPX26" s="209"/>
      <c r="SPY26" s="209"/>
      <c r="SPZ26" s="209"/>
      <c r="SQA26" s="209"/>
      <c r="SQB26" s="209"/>
      <c r="SQC26" s="209"/>
      <c r="SQD26" s="209"/>
      <c r="SQE26" s="209"/>
      <c r="SQF26" s="209"/>
      <c r="SQG26" s="209"/>
      <c r="SQH26" s="209"/>
      <c r="SQI26" s="209"/>
      <c r="SQJ26" s="209"/>
      <c r="SQK26" s="209"/>
      <c r="SQL26" s="209"/>
      <c r="SQM26" s="209"/>
      <c r="SQN26" s="209"/>
      <c r="SQO26" s="209"/>
      <c r="SQP26" s="209"/>
      <c r="SQQ26" s="209"/>
      <c r="SQR26" s="209"/>
      <c r="SQS26" s="209"/>
      <c r="SQT26" s="209"/>
      <c r="SQU26" s="209"/>
      <c r="SQV26" s="209"/>
      <c r="SQW26" s="209"/>
      <c r="SQX26" s="209"/>
      <c r="SQY26" s="209"/>
      <c r="SQZ26" s="209"/>
      <c r="SRA26" s="209"/>
      <c r="SRB26" s="209"/>
      <c r="SRC26" s="209"/>
      <c r="SRD26" s="209"/>
      <c r="SRE26" s="209"/>
      <c r="SRF26" s="209"/>
      <c r="SRG26" s="209"/>
      <c r="SRH26" s="209"/>
      <c r="SRI26" s="209"/>
      <c r="SRJ26" s="209"/>
      <c r="SRK26" s="209"/>
      <c r="SRL26" s="209"/>
      <c r="SRM26" s="209"/>
      <c r="SRN26" s="209"/>
      <c r="SRO26" s="209"/>
      <c r="SRP26" s="209"/>
      <c r="SRQ26" s="209"/>
      <c r="SRR26" s="209"/>
      <c r="SRS26" s="209"/>
      <c r="SRT26" s="209"/>
      <c r="SRU26" s="209"/>
      <c r="SRV26" s="209"/>
      <c r="SRW26" s="209"/>
      <c r="SRX26" s="209"/>
      <c r="SRY26" s="209"/>
      <c r="SRZ26" s="209"/>
      <c r="SSA26" s="209"/>
      <c r="SSB26" s="209"/>
      <c r="SSC26" s="209"/>
      <c r="SSD26" s="209"/>
      <c r="SSE26" s="209"/>
      <c r="SSF26" s="209"/>
      <c r="SSG26" s="209"/>
      <c r="SSH26" s="209"/>
      <c r="SSI26" s="209"/>
      <c r="SSJ26" s="209"/>
      <c r="SSK26" s="209"/>
      <c r="SSL26" s="209"/>
      <c r="SSM26" s="209"/>
      <c r="SSN26" s="209"/>
      <c r="SSO26" s="209"/>
      <c r="SSP26" s="209"/>
      <c r="SSQ26" s="209"/>
      <c r="SSR26" s="209"/>
      <c r="SSS26" s="209"/>
      <c r="SST26" s="209"/>
      <c r="SSU26" s="209"/>
      <c r="SSV26" s="209"/>
      <c r="SSW26" s="209"/>
      <c r="SSX26" s="209"/>
      <c r="SSY26" s="209"/>
      <c r="SSZ26" s="209"/>
      <c r="STA26" s="209"/>
      <c r="STB26" s="209"/>
      <c r="STC26" s="209"/>
      <c r="STD26" s="209"/>
      <c r="STE26" s="209"/>
      <c r="STF26" s="209"/>
      <c r="STG26" s="209"/>
      <c r="STH26" s="209"/>
      <c r="STI26" s="209"/>
      <c r="STJ26" s="209"/>
      <c r="STK26" s="209"/>
      <c r="STL26" s="209"/>
      <c r="STM26" s="209"/>
      <c r="STN26" s="209"/>
      <c r="STO26" s="209"/>
      <c r="STP26" s="209"/>
      <c r="STQ26" s="209"/>
      <c r="STR26" s="209"/>
      <c r="STS26" s="209"/>
      <c r="STT26" s="209"/>
      <c r="STU26" s="209"/>
      <c r="STV26" s="209"/>
      <c r="STW26" s="209"/>
      <c r="STX26" s="209"/>
      <c r="STY26" s="209"/>
      <c r="STZ26" s="209"/>
      <c r="SUA26" s="209"/>
      <c r="SUB26" s="209"/>
      <c r="SUC26" s="209"/>
      <c r="SUD26" s="209"/>
      <c r="SUE26" s="209"/>
      <c r="SUF26" s="209"/>
      <c r="SUG26" s="209"/>
      <c r="SUH26" s="209"/>
      <c r="SUI26" s="209"/>
      <c r="SUJ26" s="209"/>
      <c r="SUK26" s="209"/>
      <c r="SUL26" s="209"/>
      <c r="SUM26" s="209"/>
      <c r="SUN26" s="209"/>
      <c r="SUO26" s="209"/>
      <c r="SUP26" s="209"/>
      <c r="SUQ26" s="209"/>
      <c r="SUR26" s="209"/>
      <c r="SUS26" s="209"/>
      <c r="SUT26" s="209"/>
      <c r="SUU26" s="209"/>
      <c r="SUV26" s="209"/>
      <c r="SUW26" s="209"/>
      <c r="SUX26" s="209"/>
      <c r="SUY26" s="209"/>
      <c r="SUZ26" s="209"/>
      <c r="SVA26" s="209"/>
      <c r="SVB26" s="209"/>
      <c r="SVC26" s="209"/>
      <c r="SVD26" s="209"/>
      <c r="SVE26" s="209"/>
      <c r="SVF26" s="209"/>
      <c r="SVG26" s="209"/>
      <c r="SVH26" s="209"/>
      <c r="SVI26" s="209"/>
      <c r="SVJ26" s="209"/>
      <c r="SVK26" s="209"/>
      <c r="SVL26" s="209"/>
      <c r="SVM26" s="209"/>
      <c r="SVN26" s="209"/>
      <c r="SVO26" s="209"/>
      <c r="SVP26" s="209"/>
      <c r="SVQ26" s="209"/>
      <c r="SVR26" s="209"/>
      <c r="SVS26" s="209"/>
      <c r="SVT26" s="209"/>
      <c r="SVU26" s="209"/>
      <c r="SVV26" s="209"/>
      <c r="SVW26" s="209"/>
      <c r="SVX26" s="209"/>
      <c r="SVY26" s="209"/>
      <c r="SVZ26" s="209"/>
      <c r="SWA26" s="209"/>
      <c r="SWB26" s="209"/>
      <c r="SWC26" s="209"/>
      <c r="SWD26" s="209"/>
      <c r="SWE26" s="209"/>
      <c r="SWF26" s="209"/>
      <c r="SWG26" s="209"/>
      <c r="SWH26" s="209"/>
      <c r="SWI26" s="209"/>
      <c r="SWJ26" s="209"/>
      <c r="SWK26" s="209"/>
      <c r="SWL26" s="209"/>
      <c r="SWM26" s="209"/>
      <c r="SWN26" s="209"/>
      <c r="SWO26" s="209"/>
      <c r="SWP26" s="209"/>
      <c r="SWQ26" s="209"/>
      <c r="SWR26" s="209"/>
      <c r="SWS26" s="209"/>
      <c r="SWT26" s="209"/>
      <c r="SWU26" s="209"/>
      <c r="SWV26" s="209"/>
      <c r="SWW26" s="209"/>
      <c r="SWX26" s="209"/>
      <c r="SWY26" s="209"/>
      <c r="SWZ26" s="209"/>
      <c r="SXA26" s="209"/>
      <c r="SXB26" s="209"/>
      <c r="SXC26" s="209"/>
      <c r="SXD26" s="209"/>
      <c r="SXE26" s="209"/>
      <c r="SXF26" s="209"/>
      <c r="SXG26" s="209"/>
      <c r="SXH26" s="209"/>
      <c r="SXI26" s="209"/>
      <c r="SXJ26" s="209"/>
      <c r="SXK26" s="209"/>
      <c r="SXL26" s="209"/>
      <c r="SXM26" s="209"/>
      <c r="SXN26" s="209"/>
      <c r="SXO26" s="209"/>
      <c r="SXP26" s="209"/>
      <c r="SXQ26" s="209"/>
      <c r="SXR26" s="209"/>
      <c r="SXS26" s="209"/>
      <c r="SXT26" s="209"/>
      <c r="SXU26" s="209"/>
      <c r="SXV26" s="209"/>
      <c r="SXW26" s="209"/>
      <c r="SXX26" s="209"/>
      <c r="SXY26" s="209"/>
      <c r="SXZ26" s="209"/>
      <c r="SYA26" s="209"/>
      <c r="SYB26" s="209"/>
      <c r="SYC26" s="209"/>
      <c r="SYD26" s="209"/>
      <c r="SYE26" s="209"/>
      <c r="SYF26" s="209"/>
      <c r="SYG26" s="209"/>
      <c r="SYH26" s="209"/>
      <c r="SYI26" s="209"/>
      <c r="SYJ26" s="209"/>
      <c r="SYK26" s="209"/>
      <c r="SYL26" s="209"/>
      <c r="SYM26" s="209"/>
      <c r="SYN26" s="209"/>
      <c r="SYO26" s="209"/>
      <c r="SYP26" s="209"/>
      <c r="SYQ26" s="209"/>
      <c r="SYR26" s="209"/>
      <c r="SYS26" s="209"/>
      <c r="SYT26" s="209"/>
      <c r="SYU26" s="209"/>
      <c r="SYV26" s="209"/>
      <c r="SYW26" s="209"/>
      <c r="SYX26" s="209"/>
      <c r="SYY26" s="209"/>
      <c r="SYZ26" s="209"/>
      <c r="SZA26" s="209"/>
      <c r="SZB26" s="209"/>
      <c r="SZC26" s="209"/>
      <c r="SZD26" s="209"/>
      <c r="SZE26" s="209"/>
      <c r="SZF26" s="209"/>
      <c r="SZG26" s="209"/>
      <c r="SZH26" s="209"/>
      <c r="SZI26" s="209"/>
      <c r="SZJ26" s="209"/>
      <c r="SZK26" s="209"/>
      <c r="SZL26" s="209"/>
      <c r="SZM26" s="209"/>
      <c r="SZN26" s="209"/>
      <c r="SZO26" s="209"/>
      <c r="SZP26" s="209"/>
      <c r="SZQ26" s="209"/>
      <c r="SZR26" s="209"/>
      <c r="SZS26" s="209"/>
      <c r="SZT26" s="209"/>
      <c r="SZU26" s="209"/>
      <c r="SZV26" s="209"/>
      <c r="SZW26" s="209"/>
      <c r="SZX26" s="209"/>
      <c r="SZY26" s="209"/>
      <c r="SZZ26" s="209"/>
      <c r="TAA26" s="209"/>
      <c r="TAB26" s="209"/>
      <c r="TAC26" s="209"/>
      <c r="TAD26" s="209"/>
      <c r="TAE26" s="209"/>
      <c r="TAF26" s="209"/>
      <c r="TAG26" s="209"/>
      <c r="TAH26" s="209"/>
      <c r="TAI26" s="209"/>
      <c r="TAJ26" s="209"/>
      <c r="TAK26" s="209"/>
      <c r="TAL26" s="209"/>
      <c r="TAM26" s="209"/>
      <c r="TAN26" s="209"/>
      <c r="TAO26" s="209"/>
      <c r="TAP26" s="209"/>
      <c r="TAQ26" s="209"/>
      <c r="TAR26" s="209"/>
      <c r="TAS26" s="209"/>
      <c r="TAT26" s="209"/>
      <c r="TAU26" s="209"/>
      <c r="TAV26" s="209"/>
      <c r="TAW26" s="209"/>
      <c r="TAX26" s="209"/>
      <c r="TAY26" s="209"/>
      <c r="TAZ26" s="209"/>
      <c r="TBA26" s="209"/>
      <c r="TBB26" s="209"/>
      <c r="TBC26" s="209"/>
      <c r="TBD26" s="209"/>
      <c r="TBE26" s="209"/>
      <c r="TBF26" s="209"/>
      <c r="TBG26" s="209"/>
      <c r="TBH26" s="209"/>
      <c r="TBI26" s="209"/>
      <c r="TBJ26" s="209"/>
      <c r="TBK26" s="209"/>
      <c r="TBL26" s="209"/>
      <c r="TBM26" s="209"/>
      <c r="TBN26" s="209"/>
      <c r="TBO26" s="209"/>
      <c r="TBP26" s="209"/>
      <c r="TBQ26" s="209"/>
      <c r="TBR26" s="209"/>
      <c r="TBS26" s="209"/>
      <c r="TBT26" s="209"/>
      <c r="TBU26" s="209"/>
      <c r="TBV26" s="209"/>
      <c r="TBW26" s="209"/>
      <c r="TBX26" s="209"/>
      <c r="TBY26" s="209"/>
      <c r="TBZ26" s="209"/>
      <c r="TCA26" s="209"/>
      <c r="TCB26" s="209"/>
      <c r="TCC26" s="209"/>
      <c r="TCD26" s="209"/>
      <c r="TCE26" s="209"/>
      <c r="TCF26" s="209"/>
      <c r="TCG26" s="209"/>
      <c r="TCH26" s="209"/>
      <c r="TCI26" s="209"/>
      <c r="TCJ26" s="209"/>
      <c r="TCK26" s="209"/>
      <c r="TCL26" s="209"/>
      <c r="TCM26" s="209"/>
      <c r="TCN26" s="209"/>
      <c r="TCO26" s="209"/>
      <c r="TCP26" s="209"/>
      <c r="TCQ26" s="209"/>
      <c r="TCR26" s="209"/>
      <c r="TCS26" s="209"/>
      <c r="TCT26" s="209"/>
      <c r="TCU26" s="209"/>
      <c r="TCV26" s="209"/>
      <c r="TCW26" s="209"/>
      <c r="TCX26" s="209"/>
      <c r="TCY26" s="209"/>
      <c r="TCZ26" s="209"/>
      <c r="TDA26" s="209"/>
      <c r="TDB26" s="209"/>
      <c r="TDC26" s="209"/>
      <c r="TDD26" s="209"/>
      <c r="TDE26" s="209"/>
      <c r="TDF26" s="209"/>
      <c r="TDG26" s="209"/>
      <c r="TDH26" s="209"/>
      <c r="TDI26" s="209"/>
      <c r="TDJ26" s="209"/>
      <c r="TDK26" s="209"/>
      <c r="TDL26" s="209"/>
      <c r="TDM26" s="209"/>
      <c r="TDN26" s="209"/>
      <c r="TDO26" s="209"/>
      <c r="TDP26" s="209"/>
      <c r="TDQ26" s="209"/>
      <c r="TDR26" s="209"/>
      <c r="TDS26" s="209"/>
      <c r="TDT26" s="209"/>
      <c r="TDU26" s="209"/>
      <c r="TDV26" s="209"/>
      <c r="TDW26" s="209"/>
      <c r="TDX26" s="209"/>
      <c r="TDY26" s="209"/>
      <c r="TDZ26" s="209"/>
      <c r="TEA26" s="209"/>
      <c r="TEB26" s="209"/>
      <c r="TEC26" s="209"/>
      <c r="TED26" s="209"/>
      <c r="TEE26" s="209"/>
      <c r="TEF26" s="209"/>
      <c r="TEG26" s="209"/>
      <c r="TEH26" s="209"/>
      <c r="TEI26" s="209"/>
      <c r="TEJ26" s="209"/>
      <c r="TEK26" s="209"/>
      <c r="TEL26" s="209"/>
      <c r="TEM26" s="209"/>
      <c r="TEN26" s="209"/>
      <c r="TEO26" s="209"/>
      <c r="TEP26" s="209"/>
      <c r="TEQ26" s="209"/>
      <c r="TER26" s="209"/>
      <c r="TES26" s="209"/>
      <c r="TET26" s="209"/>
      <c r="TEU26" s="209"/>
      <c r="TEV26" s="209"/>
      <c r="TEW26" s="209"/>
      <c r="TEX26" s="209"/>
      <c r="TEY26" s="209"/>
      <c r="TEZ26" s="209"/>
      <c r="TFA26" s="209"/>
      <c r="TFB26" s="209"/>
      <c r="TFC26" s="209"/>
      <c r="TFD26" s="209"/>
      <c r="TFE26" s="209"/>
      <c r="TFF26" s="209"/>
      <c r="TFG26" s="209"/>
      <c r="TFH26" s="209"/>
      <c r="TFI26" s="209"/>
      <c r="TFJ26" s="209"/>
      <c r="TFK26" s="209"/>
      <c r="TFL26" s="209"/>
      <c r="TFM26" s="209"/>
      <c r="TFN26" s="209"/>
      <c r="TFO26" s="209"/>
      <c r="TFP26" s="209"/>
      <c r="TFQ26" s="209"/>
      <c r="TFR26" s="209"/>
      <c r="TFS26" s="209"/>
      <c r="TFT26" s="209"/>
      <c r="TFU26" s="209"/>
      <c r="TFV26" s="209"/>
      <c r="TFW26" s="209"/>
      <c r="TFX26" s="209"/>
      <c r="TFY26" s="209"/>
      <c r="TFZ26" s="209"/>
      <c r="TGA26" s="209"/>
      <c r="TGB26" s="209"/>
      <c r="TGC26" s="209"/>
      <c r="TGD26" s="209"/>
      <c r="TGE26" s="209"/>
      <c r="TGF26" s="209"/>
      <c r="TGG26" s="209"/>
      <c r="TGH26" s="209"/>
      <c r="TGI26" s="209"/>
      <c r="TGJ26" s="209"/>
      <c r="TGK26" s="209"/>
      <c r="TGL26" s="209"/>
      <c r="TGM26" s="209"/>
      <c r="TGN26" s="209"/>
      <c r="TGO26" s="209"/>
      <c r="TGP26" s="209"/>
      <c r="TGQ26" s="209"/>
      <c r="TGR26" s="209"/>
      <c r="TGS26" s="209"/>
      <c r="TGT26" s="209"/>
      <c r="TGU26" s="209"/>
      <c r="TGV26" s="209"/>
      <c r="TGW26" s="209"/>
      <c r="TGX26" s="209"/>
      <c r="TGY26" s="209"/>
      <c r="TGZ26" s="209"/>
      <c r="THA26" s="209"/>
      <c r="THB26" s="209"/>
      <c r="THC26" s="209"/>
      <c r="THD26" s="209"/>
      <c r="THE26" s="209"/>
      <c r="THF26" s="209"/>
      <c r="THG26" s="209"/>
      <c r="THH26" s="209"/>
      <c r="THI26" s="209"/>
      <c r="THJ26" s="209"/>
      <c r="THK26" s="209"/>
      <c r="THL26" s="209"/>
      <c r="THM26" s="209"/>
      <c r="THN26" s="209"/>
      <c r="THO26" s="209"/>
      <c r="THP26" s="209"/>
      <c r="THQ26" s="209"/>
      <c r="THR26" s="209"/>
      <c r="THS26" s="209"/>
      <c r="THT26" s="209"/>
      <c r="THU26" s="209"/>
      <c r="THV26" s="209"/>
      <c r="THW26" s="209"/>
      <c r="THX26" s="209"/>
      <c r="THY26" s="209"/>
      <c r="THZ26" s="209"/>
      <c r="TIA26" s="209"/>
      <c r="TIB26" s="209"/>
      <c r="TIC26" s="209"/>
      <c r="TID26" s="209"/>
      <c r="TIE26" s="209"/>
      <c r="TIF26" s="209"/>
      <c r="TIG26" s="209"/>
      <c r="TIH26" s="209"/>
      <c r="TII26" s="209"/>
      <c r="TIJ26" s="209"/>
      <c r="TIK26" s="209"/>
      <c r="TIL26" s="209"/>
      <c r="TIM26" s="209"/>
      <c r="TIN26" s="209"/>
      <c r="TIO26" s="209"/>
      <c r="TIP26" s="209"/>
      <c r="TIQ26" s="209"/>
      <c r="TIR26" s="209"/>
      <c r="TIS26" s="209"/>
      <c r="TIT26" s="209"/>
      <c r="TIU26" s="209"/>
      <c r="TIV26" s="209"/>
      <c r="TIW26" s="209"/>
      <c r="TIX26" s="209"/>
      <c r="TIY26" s="209"/>
      <c r="TIZ26" s="209"/>
      <c r="TJA26" s="209"/>
      <c r="TJB26" s="209"/>
      <c r="TJC26" s="209"/>
      <c r="TJD26" s="209"/>
      <c r="TJE26" s="209"/>
      <c r="TJF26" s="209"/>
      <c r="TJG26" s="209"/>
      <c r="TJH26" s="209"/>
      <c r="TJI26" s="209"/>
      <c r="TJJ26" s="209"/>
      <c r="TJK26" s="209"/>
      <c r="TJL26" s="209"/>
      <c r="TJM26" s="209"/>
      <c r="TJN26" s="209"/>
      <c r="TJO26" s="209"/>
      <c r="TJP26" s="209"/>
      <c r="TJQ26" s="209"/>
      <c r="TJR26" s="209"/>
      <c r="TJS26" s="209"/>
      <c r="TJT26" s="209"/>
      <c r="TJU26" s="209"/>
      <c r="TJV26" s="209"/>
      <c r="TJW26" s="209"/>
      <c r="TJX26" s="209"/>
      <c r="TJY26" s="209"/>
      <c r="TJZ26" s="209"/>
      <c r="TKA26" s="209"/>
      <c r="TKB26" s="209"/>
      <c r="TKC26" s="209"/>
      <c r="TKD26" s="209"/>
      <c r="TKE26" s="209"/>
      <c r="TKF26" s="209"/>
      <c r="TKG26" s="209"/>
      <c r="TKH26" s="209"/>
      <c r="TKI26" s="209"/>
      <c r="TKJ26" s="209"/>
      <c r="TKK26" s="209"/>
      <c r="TKL26" s="209"/>
      <c r="TKM26" s="209"/>
      <c r="TKN26" s="209"/>
      <c r="TKO26" s="209"/>
      <c r="TKP26" s="209"/>
      <c r="TKQ26" s="209"/>
      <c r="TKR26" s="209"/>
      <c r="TKS26" s="209"/>
      <c r="TKT26" s="209"/>
      <c r="TKU26" s="209"/>
      <c r="TKV26" s="209"/>
      <c r="TKW26" s="209"/>
      <c r="TKX26" s="209"/>
      <c r="TKY26" s="209"/>
      <c r="TKZ26" s="209"/>
      <c r="TLA26" s="209"/>
      <c r="TLB26" s="209"/>
      <c r="TLC26" s="209"/>
      <c r="TLD26" s="209"/>
      <c r="TLE26" s="209"/>
      <c r="TLF26" s="209"/>
      <c r="TLG26" s="209"/>
      <c r="TLH26" s="209"/>
      <c r="TLI26" s="209"/>
      <c r="TLJ26" s="209"/>
      <c r="TLK26" s="209"/>
      <c r="TLL26" s="209"/>
      <c r="TLM26" s="209"/>
      <c r="TLN26" s="209"/>
      <c r="TLO26" s="209"/>
      <c r="TLP26" s="209"/>
      <c r="TLQ26" s="209"/>
      <c r="TLR26" s="209"/>
      <c r="TLS26" s="209"/>
      <c r="TLT26" s="209"/>
      <c r="TLU26" s="209"/>
      <c r="TLV26" s="209"/>
      <c r="TLW26" s="209"/>
      <c r="TLX26" s="209"/>
      <c r="TLY26" s="209"/>
      <c r="TLZ26" s="209"/>
      <c r="TMA26" s="209"/>
      <c r="TMB26" s="209"/>
      <c r="TMC26" s="209"/>
      <c r="TMD26" s="209"/>
      <c r="TME26" s="209"/>
      <c r="TMF26" s="209"/>
      <c r="TMG26" s="209"/>
      <c r="TMH26" s="209"/>
      <c r="TMI26" s="209"/>
      <c r="TMJ26" s="209"/>
      <c r="TMK26" s="209"/>
      <c r="TML26" s="209"/>
      <c r="TMM26" s="209"/>
      <c r="TMN26" s="209"/>
      <c r="TMO26" s="209"/>
      <c r="TMP26" s="209"/>
      <c r="TMQ26" s="209"/>
      <c r="TMR26" s="209"/>
      <c r="TMS26" s="209"/>
      <c r="TMT26" s="209"/>
      <c r="TMU26" s="209"/>
      <c r="TMV26" s="209"/>
      <c r="TMW26" s="209"/>
      <c r="TMX26" s="209"/>
      <c r="TMY26" s="209"/>
      <c r="TMZ26" s="209"/>
      <c r="TNA26" s="209"/>
      <c r="TNB26" s="209"/>
      <c r="TNC26" s="209"/>
      <c r="TND26" s="209"/>
      <c r="TNE26" s="209"/>
      <c r="TNF26" s="209"/>
      <c r="TNG26" s="209"/>
      <c r="TNH26" s="209"/>
      <c r="TNI26" s="209"/>
      <c r="TNJ26" s="209"/>
      <c r="TNK26" s="209"/>
      <c r="TNL26" s="209"/>
      <c r="TNM26" s="209"/>
      <c r="TNN26" s="209"/>
      <c r="TNO26" s="209"/>
      <c r="TNP26" s="209"/>
      <c r="TNQ26" s="209"/>
      <c r="TNR26" s="209"/>
      <c r="TNS26" s="209"/>
      <c r="TNT26" s="209"/>
      <c r="TNU26" s="209"/>
      <c r="TNV26" s="209"/>
      <c r="TNW26" s="209"/>
      <c r="TNX26" s="209"/>
      <c r="TNY26" s="209"/>
      <c r="TNZ26" s="209"/>
      <c r="TOA26" s="209"/>
      <c r="TOB26" s="209"/>
      <c r="TOC26" s="209"/>
      <c r="TOD26" s="209"/>
      <c r="TOE26" s="209"/>
      <c r="TOF26" s="209"/>
      <c r="TOG26" s="209"/>
      <c r="TOH26" s="209"/>
      <c r="TOI26" s="209"/>
      <c r="TOJ26" s="209"/>
      <c r="TOK26" s="209"/>
      <c r="TOL26" s="209"/>
      <c r="TOM26" s="209"/>
      <c r="TON26" s="209"/>
      <c r="TOO26" s="209"/>
      <c r="TOP26" s="209"/>
      <c r="TOQ26" s="209"/>
      <c r="TOR26" s="209"/>
      <c r="TOS26" s="209"/>
      <c r="TOT26" s="209"/>
      <c r="TOU26" s="209"/>
      <c r="TOV26" s="209"/>
      <c r="TOW26" s="209"/>
      <c r="TOX26" s="209"/>
      <c r="TOY26" s="209"/>
      <c r="TOZ26" s="209"/>
      <c r="TPA26" s="209"/>
      <c r="TPB26" s="209"/>
      <c r="TPC26" s="209"/>
      <c r="TPD26" s="209"/>
      <c r="TPE26" s="209"/>
      <c r="TPF26" s="209"/>
      <c r="TPG26" s="209"/>
      <c r="TPH26" s="209"/>
      <c r="TPI26" s="209"/>
      <c r="TPJ26" s="209"/>
      <c r="TPK26" s="209"/>
      <c r="TPL26" s="209"/>
      <c r="TPM26" s="209"/>
      <c r="TPN26" s="209"/>
      <c r="TPO26" s="209"/>
      <c r="TPP26" s="209"/>
      <c r="TPQ26" s="209"/>
      <c r="TPR26" s="209"/>
      <c r="TPS26" s="209"/>
      <c r="TPT26" s="209"/>
      <c r="TPU26" s="209"/>
      <c r="TPV26" s="209"/>
      <c r="TPW26" s="209"/>
      <c r="TPX26" s="209"/>
      <c r="TPY26" s="209"/>
      <c r="TPZ26" s="209"/>
      <c r="TQA26" s="209"/>
      <c r="TQB26" s="209"/>
      <c r="TQC26" s="209"/>
      <c r="TQD26" s="209"/>
      <c r="TQE26" s="209"/>
      <c r="TQF26" s="209"/>
      <c r="TQG26" s="209"/>
      <c r="TQH26" s="209"/>
      <c r="TQI26" s="209"/>
      <c r="TQJ26" s="209"/>
      <c r="TQK26" s="209"/>
      <c r="TQL26" s="209"/>
      <c r="TQM26" s="209"/>
      <c r="TQN26" s="209"/>
      <c r="TQO26" s="209"/>
      <c r="TQP26" s="209"/>
      <c r="TQQ26" s="209"/>
      <c r="TQR26" s="209"/>
      <c r="TQS26" s="209"/>
      <c r="TQT26" s="209"/>
      <c r="TQU26" s="209"/>
      <c r="TQV26" s="209"/>
      <c r="TQW26" s="209"/>
      <c r="TQX26" s="209"/>
      <c r="TQY26" s="209"/>
      <c r="TQZ26" s="209"/>
      <c r="TRA26" s="209"/>
      <c r="TRB26" s="209"/>
      <c r="TRC26" s="209"/>
      <c r="TRD26" s="209"/>
      <c r="TRE26" s="209"/>
      <c r="TRF26" s="209"/>
      <c r="TRG26" s="209"/>
      <c r="TRH26" s="209"/>
      <c r="TRI26" s="209"/>
      <c r="TRJ26" s="209"/>
      <c r="TRK26" s="209"/>
      <c r="TRL26" s="209"/>
      <c r="TRM26" s="209"/>
      <c r="TRN26" s="209"/>
      <c r="TRO26" s="209"/>
      <c r="TRP26" s="209"/>
      <c r="TRQ26" s="209"/>
      <c r="TRR26" s="209"/>
      <c r="TRS26" s="209"/>
      <c r="TRT26" s="209"/>
      <c r="TRU26" s="209"/>
      <c r="TRV26" s="209"/>
      <c r="TRW26" s="209"/>
      <c r="TRX26" s="209"/>
      <c r="TRY26" s="209"/>
      <c r="TRZ26" s="209"/>
      <c r="TSA26" s="209"/>
      <c r="TSB26" s="209"/>
      <c r="TSC26" s="209"/>
      <c r="TSD26" s="209"/>
      <c r="TSE26" s="209"/>
      <c r="TSF26" s="209"/>
      <c r="TSG26" s="209"/>
      <c r="TSH26" s="209"/>
      <c r="TSI26" s="209"/>
      <c r="TSJ26" s="209"/>
      <c r="TSK26" s="209"/>
      <c r="TSL26" s="209"/>
      <c r="TSM26" s="209"/>
      <c r="TSN26" s="209"/>
      <c r="TSO26" s="209"/>
      <c r="TSP26" s="209"/>
      <c r="TSQ26" s="209"/>
      <c r="TSR26" s="209"/>
      <c r="TSS26" s="209"/>
      <c r="TST26" s="209"/>
      <c r="TSU26" s="209"/>
      <c r="TSV26" s="209"/>
      <c r="TSW26" s="209"/>
      <c r="TSX26" s="209"/>
      <c r="TSY26" s="209"/>
      <c r="TSZ26" s="209"/>
      <c r="TTA26" s="209"/>
      <c r="TTB26" s="209"/>
      <c r="TTC26" s="209"/>
      <c r="TTD26" s="209"/>
      <c r="TTE26" s="209"/>
      <c r="TTF26" s="209"/>
      <c r="TTG26" s="209"/>
      <c r="TTH26" s="209"/>
      <c r="TTI26" s="209"/>
      <c r="TTJ26" s="209"/>
      <c r="TTK26" s="209"/>
      <c r="TTL26" s="209"/>
      <c r="TTM26" s="209"/>
      <c r="TTN26" s="209"/>
      <c r="TTO26" s="209"/>
      <c r="TTP26" s="209"/>
      <c r="TTQ26" s="209"/>
      <c r="TTR26" s="209"/>
      <c r="TTS26" s="209"/>
      <c r="TTT26" s="209"/>
      <c r="TTU26" s="209"/>
      <c r="TTV26" s="209"/>
      <c r="TTW26" s="209"/>
      <c r="TTX26" s="209"/>
      <c r="TTY26" s="209"/>
      <c r="TTZ26" s="209"/>
      <c r="TUA26" s="209"/>
      <c r="TUB26" s="209"/>
      <c r="TUC26" s="209"/>
      <c r="TUD26" s="209"/>
      <c r="TUE26" s="209"/>
      <c r="TUF26" s="209"/>
      <c r="TUG26" s="209"/>
      <c r="TUH26" s="209"/>
      <c r="TUI26" s="209"/>
      <c r="TUJ26" s="209"/>
      <c r="TUK26" s="209"/>
      <c r="TUL26" s="209"/>
      <c r="TUM26" s="209"/>
      <c r="TUN26" s="209"/>
      <c r="TUO26" s="209"/>
      <c r="TUP26" s="209"/>
      <c r="TUQ26" s="209"/>
      <c r="TUR26" s="209"/>
      <c r="TUS26" s="209"/>
      <c r="TUT26" s="209"/>
      <c r="TUU26" s="209"/>
      <c r="TUV26" s="209"/>
      <c r="TUW26" s="209"/>
      <c r="TUX26" s="209"/>
      <c r="TUY26" s="209"/>
      <c r="TUZ26" s="209"/>
      <c r="TVA26" s="209"/>
      <c r="TVB26" s="209"/>
      <c r="TVC26" s="209"/>
      <c r="TVD26" s="209"/>
      <c r="TVE26" s="209"/>
      <c r="TVF26" s="209"/>
      <c r="TVG26" s="209"/>
      <c r="TVH26" s="209"/>
      <c r="TVI26" s="209"/>
      <c r="TVJ26" s="209"/>
      <c r="TVK26" s="209"/>
      <c r="TVL26" s="209"/>
      <c r="TVM26" s="209"/>
      <c r="TVN26" s="209"/>
      <c r="TVO26" s="209"/>
      <c r="TVP26" s="209"/>
      <c r="TVQ26" s="209"/>
      <c r="TVR26" s="209"/>
      <c r="TVS26" s="209"/>
      <c r="TVT26" s="209"/>
      <c r="TVU26" s="209"/>
      <c r="TVV26" s="209"/>
      <c r="TVW26" s="209"/>
      <c r="TVX26" s="209"/>
      <c r="TVY26" s="209"/>
      <c r="TVZ26" s="209"/>
      <c r="TWA26" s="209"/>
      <c r="TWB26" s="209"/>
      <c r="TWC26" s="209"/>
      <c r="TWD26" s="209"/>
      <c r="TWE26" s="209"/>
      <c r="TWF26" s="209"/>
      <c r="TWG26" s="209"/>
      <c r="TWH26" s="209"/>
      <c r="TWI26" s="209"/>
      <c r="TWJ26" s="209"/>
      <c r="TWK26" s="209"/>
      <c r="TWL26" s="209"/>
      <c r="TWM26" s="209"/>
      <c r="TWN26" s="209"/>
      <c r="TWO26" s="209"/>
      <c r="TWP26" s="209"/>
      <c r="TWQ26" s="209"/>
      <c r="TWR26" s="209"/>
      <c r="TWS26" s="209"/>
      <c r="TWT26" s="209"/>
      <c r="TWU26" s="209"/>
      <c r="TWV26" s="209"/>
      <c r="TWW26" s="209"/>
      <c r="TWX26" s="209"/>
      <c r="TWY26" s="209"/>
      <c r="TWZ26" s="209"/>
      <c r="TXA26" s="209"/>
      <c r="TXB26" s="209"/>
      <c r="TXC26" s="209"/>
      <c r="TXD26" s="209"/>
      <c r="TXE26" s="209"/>
      <c r="TXF26" s="209"/>
      <c r="TXG26" s="209"/>
      <c r="TXH26" s="209"/>
      <c r="TXI26" s="209"/>
      <c r="TXJ26" s="209"/>
      <c r="TXK26" s="209"/>
      <c r="TXL26" s="209"/>
      <c r="TXM26" s="209"/>
      <c r="TXN26" s="209"/>
      <c r="TXO26" s="209"/>
      <c r="TXP26" s="209"/>
      <c r="TXQ26" s="209"/>
      <c r="TXR26" s="209"/>
      <c r="TXS26" s="209"/>
      <c r="TXT26" s="209"/>
      <c r="TXU26" s="209"/>
      <c r="TXV26" s="209"/>
      <c r="TXW26" s="209"/>
      <c r="TXX26" s="209"/>
      <c r="TXY26" s="209"/>
      <c r="TXZ26" s="209"/>
      <c r="TYA26" s="209"/>
      <c r="TYB26" s="209"/>
      <c r="TYC26" s="209"/>
      <c r="TYD26" s="209"/>
      <c r="TYE26" s="209"/>
      <c r="TYF26" s="209"/>
      <c r="TYG26" s="209"/>
      <c r="TYH26" s="209"/>
      <c r="TYI26" s="209"/>
      <c r="TYJ26" s="209"/>
      <c r="TYK26" s="209"/>
      <c r="TYL26" s="209"/>
      <c r="TYM26" s="209"/>
      <c r="TYN26" s="209"/>
      <c r="TYO26" s="209"/>
      <c r="TYP26" s="209"/>
      <c r="TYQ26" s="209"/>
      <c r="TYR26" s="209"/>
      <c r="TYS26" s="209"/>
      <c r="TYT26" s="209"/>
      <c r="TYU26" s="209"/>
      <c r="TYV26" s="209"/>
      <c r="TYW26" s="209"/>
      <c r="TYX26" s="209"/>
      <c r="TYY26" s="209"/>
      <c r="TYZ26" s="209"/>
      <c r="TZA26" s="209"/>
      <c r="TZB26" s="209"/>
      <c r="TZC26" s="209"/>
      <c r="TZD26" s="209"/>
      <c r="TZE26" s="209"/>
      <c r="TZF26" s="209"/>
      <c r="TZG26" s="209"/>
      <c r="TZH26" s="209"/>
      <c r="TZI26" s="209"/>
      <c r="TZJ26" s="209"/>
      <c r="TZK26" s="209"/>
      <c r="TZL26" s="209"/>
      <c r="TZM26" s="209"/>
      <c r="TZN26" s="209"/>
      <c r="TZO26" s="209"/>
      <c r="TZP26" s="209"/>
      <c r="TZQ26" s="209"/>
      <c r="TZR26" s="209"/>
      <c r="TZS26" s="209"/>
      <c r="TZT26" s="209"/>
      <c r="TZU26" s="209"/>
      <c r="TZV26" s="209"/>
      <c r="TZW26" s="209"/>
      <c r="TZX26" s="209"/>
      <c r="TZY26" s="209"/>
      <c r="TZZ26" s="209"/>
      <c r="UAA26" s="209"/>
      <c r="UAB26" s="209"/>
      <c r="UAC26" s="209"/>
      <c r="UAD26" s="209"/>
      <c r="UAE26" s="209"/>
      <c r="UAF26" s="209"/>
      <c r="UAG26" s="209"/>
      <c r="UAH26" s="209"/>
      <c r="UAI26" s="209"/>
      <c r="UAJ26" s="209"/>
      <c r="UAK26" s="209"/>
      <c r="UAL26" s="209"/>
      <c r="UAM26" s="209"/>
      <c r="UAN26" s="209"/>
      <c r="UAO26" s="209"/>
      <c r="UAP26" s="209"/>
      <c r="UAQ26" s="209"/>
      <c r="UAR26" s="209"/>
      <c r="UAS26" s="209"/>
      <c r="UAT26" s="209"/>
      <c r="UAU26" s="209"/>
      <c r="UAV26" s="209"/>
      <c r="UAW26" s="209"/>
      <c r="UAX26" s="209"/>
      <c r="UAY26" s="209"/>
      <c r="UAZ26" s="209"/>
      <c r="UBA26" s="209"/>
      <c r="UBB26" s="209"/>
      <c r="UBC26" s="209"/>
      <c r="UBD26" s="209"/>
      <c r="UBE26" s="209"/>
      <c r="UBF26" s="209"/>
      <c r="UBG26" s="209"/>
      <c r="UBH26" s="209"/>
      <c r="UBI26" s="209"/>
      <c r="UBJ26" s="209"/>
      <c r="UBK26" s="209"/>
      <c r="UBL26" s="209"/>
      <c r="UBM26" s="209"/>
      <c r="UBN26" s="209"/>
      <c r="UBO26" s="209"/>
      <c r="UBP26" s="209"/>
      <c r="UBQ26" s="209"/>
      <c r="UBR26" s="209"/>
      <c r="UBS26" s="209"/>
      <c r="UBT26" s="209"/>
      <c r="UBU26" s="209"/>
      <c r="UBV26" s="209"/>
      <c r="UBW26" s="209"/>
      <c r="UBX26" s="209"/>
      <c r="UBY26" s="209"/>
      <c r="UBZ26" s="209"/>
      <c r="UCA26" s="209"/>
      <c r="UCB26" s="209"/>
      <c r="UCC26" s="209"/>
      <c r="UCD26" s="209"/>
      <c r="UCE26" s="209"/>
      <c r="UCF26" s="209"/>
      <c r="UCG26" s="209"/>
      <c r="UCH26" s="209"/>
      <c r="UCI26" s="209"/>
      <c r="UCJ26" s="209"/>
      <c r="UCK26" s="209"/>
      <c r="UCL26" s="209"/>
      <c r="UCM26" s="209"/>
      <c r="UCN26" s="209"/>
      <c r="UCO26" s="209"/>
      <c r="UCP26" s="209"/>
      <c r="UCQ26" s="209"/>
      <c r="UCR26" s="209"/>
      <c r="UCS26" s="209"/>
      <c r="UCT26" s="209"/>
      <c r="UCU26" s="209"/>
      <c r="UCV26" s="209"/>
      <c r="UCW26" s="209"/>
      <c r="UCX26" s="209"/>
      <c r="UCY26" s="209"/>
      <c r="UCZ26" s="209"/>
      <c r="UDA26" s="209"/>
      <c r="UDB26" s="209"/>
      <c r="UDC26" s="209"/>
      <c r="UDD26" s="209"/>
      <c r="UDE26" s="209"/>
      <c r="UDF26" s="209"/>
      <c r="UDG26" s="209"/>
      <c r="UDH26" s="209"/>
      <c r="UDI26" s="209"/>
      <c r="UDJ26" s="209"/>
      <c r="UDK26" s="209"/>
      <c r="UDL26" s="209"/>
      <c r="UDM26" s="209"/>
      <c r="UDN26" s="209"/>
      <c r="UDO26" s="209"/>
      <c r="UDP26" s="209"/>
      <c r="UDQ26" s="209"/>
      <c r="UDR26" s="209"/>
      <c r="UDS26" s="209"/>
      <c r="UDT26" s="209"/>
      <c r="UDU26" s="209"/>
      <c r="UDV26" s="209"/>
      <c r="UDW26" s="209"/>
      <c r="UDX26" s="209"/>
      <c r="UDY26" s="209"/>
      <c r="UDZ26" s="209"/>
      <c r="UEA26" s="209"/>
      <c r="UEB26" s="209"/>
      <c r="UEC26" s="209"/>
      <c r="UED26" s="209"/>
      <c r="UEE26" s="209"/>
      <c r="UEF26" s="209"/>
      <c r="UEG26" s="209"/>
      <c r="UEH26" s="209"/>
      <c r="UEI26" s="209"/>
      <c r="UEJ26" s="209"/>
      <c r="UEK26" s="209"/>
      <c r="UEL26" s="209"/>
      <c r="UEM26" s="209"/>
      <c r="UEN26" s="209"/>
      <c r="UEO26" s="209"/>
      <c r="UEP26" s="209"/>
      <c r="UEQ26" s="209"/>
      <c r="UER26" s="209"/>
      <c r="UES26" s="209"/>
      <c r="UET26" s="209"/>
      <c r="UEU26" s="209"/>
      <c r="UEV26" s="209"/>
      <c r="UEW26" s="209"/>
      <c r="UEX26" s="209"/>
      <c r="UEY26" s="209"/>
      <c r="UEZ26" s="209"/>
      <c r="UFA26" s="209"/>
      <c r="UFB26" s="209"/>
      <c r="UFC26" s="209"/>
      <c r="UFD26" s="209"/>
      <c r="UFE26" s="209"/>
      <c r="UFF26" s="209"/>
      <c r="UFG26" s="209"/>
      <c r="UFH26" s="209"/>
      <c r="UFI26" s="209"/>
      <c r="UFJ26" s="209"/>
      <c r="UFK26" s="209"/>
      <c r="UFL26" s="209"/>
      <c r="UFM26" s="209"/>
      <c r="UFN26" s="209"/>
      <c r="UFO26" s="209"/>
      <c r="UFP26" s="209"/>
      <c r="UFQ26" s="209"/>
      <c r="UFR26" s="209"/>
      <c r="UFS26" s="209"/>
      <c r="UFT26" s="209"/>
      <c r="UFU26" s="209"/>
      <c r="UFV26" s="209"/>
      <c r="UFW26" s="209"/>
      <c r="UFX26" s="209"/>
      <c r="UFY26" s="209"/>
      <c r="UFZ26" s="209"/>
      <c r="UGA26" s="209"/>
      <c r="UGB26" s="209"/>
      <c r="UGC26" s="209"/>
      <c r="UGD26" s="209"/>
      <c r="UGE26" s="209"/>
      <c r="UGF26" s="209"/>
      <c r="UGG26" s="209"/>
      <c r="UGH26" s="209"/>
      <c r="UGI26" s="209"/>
      <c r="UGJ26" s="209"/>
      <c r="UGK26" s="209"/>
      <c r="UGL26" s="209"/>
      <c r="UGM26" s="209"/>
      <c r="UGN26" s="209"/>
      <c r="UGO26" s="209"/>
      <c r="UGP26" s="209"/>
      <c r="UGQ26" s="209"/>
      <c r="UGR26" s="209"/>
      <c r="UGS26" s="209"/>
      <c r="UGT26" s="209"/>
      <c r="UGU26" s="209"/>
      <c r="UGV26" s="209"/>
      <c r="UGW26" s="209"/>
      <c r="UGX26" s="209"/>
      <c r="UGY26" s="209"/>
      <c r="UGZ26" s="209"/>
      <c r="UHA26" s="209"/>
      <c r="UHB26" s="209"/>
      <c r="UHC26" s="209"/>
      <c r="UHD26" s="209"/>
      <c r="UHE26" s="209"/>
      <c r="UHF26" s="209"/>
      <c r="UHG26" s="209"/>
      <c r="UHH26" s="209"/>
      <c r="UHI26" s="209"/>
      <c r="UHJ26" s="209"/>
      <c r="UHK26" s="209"/>
      <c r="UHL26" s="209"/>
      <c r="UHM26" s="209"/>
      <c r="UHN26" s="209"/>
      <c r="UHO26" s="209"/>
      <c r="UHP26" s="209"/>
      <c r="UHQ26" s="209"/>
      <c r="UHR26" s="209"/>
      <c r="UHS26" s="209"/>
      <c r="UHT26" s="209"/>
      <c r="UHU26" s="209"/>
      <c r="UHV26" s="209"/>
      <c r="UHW26" s="209"/>
      <c r="UHX26" s="209"/>
      <c r="UHY26" s="209"/>
      <c r="UHZ26" s="209"/>
      <c r="UIA26" s="209"/>
      <c r="UIB26" s="209"/>
      <c r="UIC26" s="209"/>
      <c r="UID26" s="209"/>
      <c r="UIE26" s="209"/>
      <c r="UIF26" s="209"/>
      <c r="UIG26" s="209"/>
      <c r="UIH26" s="209"/>
      <c r="UII26" s="209"/>
      <c r="UIJ26" s="209"/>
      <c r="UIK26" s="209"/>
      <c r="UIL26" s="209"/>
      <c r="UIM26" s="209"/>
      <c r="UIN26" s="209"/>
      <c r="UIO26" s="209"/>
      <c r="UIP26" s="209"/>
      <c r="UIQ26" s="209"/>
      <c r="UIR26" s="209"/>
      <c r="UIS26" s="209"/>
      <c r="UIT26" s="209"/>
      <c r="UIU26" s="209"/>
      <c r="UIV26" s="209"/>
      <c r="UIW26" s="209"/>
      <c r="UIX26" s="209"/>
      <c r="UIY26" s="209"/>
      <c r="UIZ26" s="209"/>
      <c r="UJA26" s="209"/>
      <c r="UJB26" s="209"/>
      <c r="UJC26" s="209"/>
      <c r="UJD26" s="209"/>
      <c r="UJE26" s="209"/>
      <c r="UJF26" s="209"/>
      <c r="UJG26" s="209"/>
      <c r="UJH26" s="209"/>
      <c r="UJI26" s="209"/>
      <c r="UJJ26" s="209"/>
      <c r="UJK26" s="209"/>
      <c r="UJL26" s="209"/>
      <c r="UJM26" s="209"/>
      <c r="UJN26" s="209"/>
      <c r="UJO26" s="209"/>
      <c r="UJP26" s="209"/>
      <c r="UJQ26" s="209"/>
      <c r="UJR26" s="209"/>
      <c r="UJS26" s="209"/>
      <c r="UJT26" s="209"/>
      <c r="UJU26" s="209"/>
      <c r="UJV26" s="209"/>
      <c r="UJW26" s="209"/>
      <c r="UJX26" s="209"/>
      <c r="UJY26" s="209"/>
      <c r="UJZ26" s="209"/>
      <c r="UKA26" s="209"/>
      <c r="UKB26" s="209"/>
      <c r="UKC26" s="209"/>
      <c r="UKD26" s="209"/>
      <c r="UKE26" s="209"/>
      <c r="UKF26" s="209"/>
      <c r="UKG26" s="209"/>
      <c r="UKH26" s="209"/>
      <c r="UKI26" s="209"/>
      <c r="UKJ26" s="209"/>
      <c r="UKK26" s="209"/>
      <c r="UKL26" s="209"/>
      <c r="UKM26" s="209"/>
      <c r="UKN26" s="209"/>
      <c r="UKO26" s="209"/>
      <c r="UKP26" s="209"/>
      <c r="UKQ26" s="209"/>
      <c r="UKR26" s="209"/>
      <c r="UKS26" s="209"/>
      <c r="UKT26" s="209"/>
      <c r="UKU26" s="209"/>
      <c r="UKV26" s="209"/>
      <c r="UKW26" s="209"/>
      <c r="UKX26" s="209"/>
      <c r="UKY26" s="209"/>
      <c r="UKZ26" s="209"/>
      <c r="ULA26" s="209"/>
      <c r="ULB26" s="209"/>
      <c r="ULC26" s="209"/>
      <c r="ULD26" s="209"/>
      <c r="ULE26" s="209"/>
      <c r="ULF26" s="209"/>
      <c r="ULG26" s="209"/>
      <c r="ULH26" s="209"/>
      <c r="ULI26" s="209"/>
      <c r="ULJ26" s="209"/>
      <c r="ULK26" s="209"/>
      <c r="ULL26" s="209"/>
      <c r="ULM26" s="209"/>
      <c r="ULN26" s="209"/>
      <c r="ULO26" s="209"/>
      <c r="ULP26" s="209"/>
      <c r="ULQ26" s="209"/>
      <c r="ULR26" s="209"/>
      <c r="ULS26" s="209"/>
      <c r="ULT26" s="209"/>
      <c r="ULU26" s="209"/>
      <c r="ULV26" s="209"/>
      <c r="ULW26" s="209"/>
      <c r="ULX26" s="209"/>
      <c r="ULY26" s="209"/>
      <c r="ULZ26" s="209"/>
      <c r="UMA26" s="209"/>
      <c r="UMB26" s="209"/>
      <c r="UMC26" s="209"/>
      <c r="UMD26" s="209"/>
      <c r="UME26" s="209"/>
      <c r="UMF26" s="209"/>
      <c r="UMG26" s="209"/>
      <c r="UMH26" s="209"/>
      <c r="UMI26" s="209"/>
      <c r="UMJ26" s="209"/>
      <c r="UMK26" s="209"/>
      <c r="UML26" s="209"/>
      <c r="UMM26" s="209"/>
      <c r="UMN26" s="209"/>
      <c r="UMO26" s="209"/>
      <c r="UMP26" s="209"/>
      <c r="UMQ26" s="209"/>
      <c r="UMR26" s="209"/>
      <c r="UMS26" s="209"/>
      <c r="UMT26" s="209"/>
      <c r="UMU26" s="209"/>
      <c r="UMV26" s="209"/>
      <c r="UMW26" s="209"/>
      <c r="UMX26" s="209"/>
      <c r="UMY26" s="209"/>
      <c r="UMZ26" s="209"/>
      <c r="UNA26" s="209"/>
      <c r="UNB26" s="209"/>
      <c r="UNC26" s="209"/>
      <c r="UND26" s="209"/>
      <c r="UNE26" s="209"/>
      <c r="UNF26" s="209"/>
      <c r="UNG26" s="209"/>
      <c r="UNH26" s="209"/>
      <c r="UNI26" s="209"/>
      <c r="UNJ26" s="209"/>
      <c r="UNK26" s="209"/>
      <c r="UNL26" s="209"/>
      <c r="UNM26" s="209"/>
      <c r="UNN26" s="209"/>
      <c r="UNO26" s="209"/>
      <c r="UNP26" s="209"/>
      <c r="UNQ26" s="209"/>
      <c r="UNR26" s="209"/>
      <c r="UNS26" s="209"/>
      <c r="UNT26" s="209"/>
      <c r="UNU26" s="209"/>
      <c r="UNV26" s="209"/>
      <c r="UNW26" s="209"/>
      <c r="UNX26" s="209"/>
      <c r="UNY26" s="209"/>
      <c r="UNZ26" s="209"/>
      <c r="UOA26" s="209"/>
      <c r="UOB26" s="209"/>
      <c r="UOC26" s="209"/>
      <c r="UOD26" s="209"/>
      <c r="UOE26" s="209"/>
      <c r="UOF26" s="209"/>
      <c r="UOG26" s="209"/>
      <c r="UOH26" s="209"/>
      <c r="UOI26" s="209"/>
      <c r="UOJ26" s="209"/>
      <c r="UOK26" s="209"/>
      <c r="UOL26" s="209"/>
      <c r="UOM26" s="209"/>
      <c r="UON26" s="209"/>
      <c r="UOO26" s="209"/>
      <c r="UOP26" s="209"/>
      <c r="UOQ26" s="209"/>
      <c r="UOR26" s="209"/>
      <c r="UOS26" s="209"/>
      <c r="UOT26" s="209"/>
      <c r="UOU26" s="209"/>
      <c r="UOV26" s="209"/>
      <c r="UOW26" s="209"/>
      <c r="UOX26" s="209"/>
      <c r="UOY26" s="209"/>
      <c r="UOZ26" s="209"/>
      <c r="UPA26" s="209"/>
      <c r="UPB26" s="209"/>
      <c r="UPC26" s="209"/>
      <c r="UPD26" s="209"/>
      <c r="UPE26" s="209"/>
      <c r="UPF26" s="209"/>
      <c r="UPG26" s="209"/>
      <c r="UPH26" s="209"/>
      <c r="UPI26" s="209"/>
      <c r="UPJ26" s="209"/>
      <c r="UPK26" s="209"/>
      <c r="UPL26" s="209"/>
      <c r="UPM26" s="209"/>
      <c r="UPN26" s="209"/>
      <c r="UPO26" s="209"/>
      <c r="UPP26" s="209"/>
      <c r="UPQ26" s="209"/>
      <c r="UPR26" s="209"/>
      <c r="UPS26" s="209"/>
      <c r="UPT26" s="209"/>
      <c r="UPU26" s="209"/>
      <c r="UPV26" s="209"/>
      <c r="UPW26" s="209"/>
      <c r="UPX26" s="209"/>
      <c r="UPY26" s="209"/>
      <c r="UPZ26" s="209"/>
      <c r="UQA26" s="209"/>
      <c r="UQB26" s="209"/>
      <c r="UQC26" s="209"/>
      <c r="UQD26" s="209"/>
      <c r="UQE26" s="209"/>
      <c r="UQF26" s="209"/>
      <c r="UQG26" s="209"/>
      <c r="UQH26" s="209"/>
      <c r="UQI26" s="209"/>
      <c r="UQJ26" s="209"/>
      <c r="UQK26" s="209"/>
      <c r="UQL26" s="209"/>
      <c r="UQM26" s="209"/>
      <c r="UQN26" s="209"/>
      <c r="UQO26" s="209"/>
      <c r="UQP26" s="209"/>
      <c r="UQQ26" s="209"/>
      <c r="UQR26" s="209"/>
      <c r="UQS26" s="209"/>
      <c r="UQT26" s="209"/>
      <c r="UQU26" s="209"/>
      <c r="UQV26" s="209"/>
      <c r="UQW26" s="209"/>
      <c r="UQX26" s="209"/>
      <c r="UQY26" s="209"/>
      <c r="UQZ26" s="209"/>
      <c r="URA26" s="209"/>
      <c r="URB26" s="209"/>
      <c r="URC26" s="209"/>
      <c r="URD26" s="209"/>
      <c r="URE26" s="209"/>
      <c r="URF26" s="209"/>
      <c r="URG26" s="209"/>
      <c r="URH26" s="209"/>
      <c r="URI26" s="209"/>
      <c r="URJ26" s="209"/>
      <c r="URK26" s="209"/>
      <c r="URL26" s="209"/>
      <c r="URM26" s="209"/>
      <c r="URN26" s="209"/>
      <c r="URO26" s="209"/>
      <c r="URP26" s="209"/>
      <c r="URQ26" s="209"/>
      <c r="URR26" s="209"/>
      <c r="URS26" s="209"/>
      <c r="URT26" s="209"/>
      <c r="URU26" s="209"/>
      <c r="URV26" s="209"/>
      <c r="URW26" s="209"/>
      <c r="URX26" s="209"/>
      <c r="URY26" s="209"/>
      <c r="URZ26" s="209"/>
      <c r="USA26" s="209"/>
      <c r="USB26" s="209"/>
      <c r="USC26" s="209"/>
      <c r="USD26" s="209"/>
      <c r="USE26" s="209"/>
      <c r="USF26" s="209"/>
      <c r="USG26" s="209"/>
      <c r="USH26" s="209"/>
      <c r="USI26" s="209"/>
      <c r="USJ26" s="209"/>
      <c r="USK26" s="209"/>
      <c r="USL26" s="209"/>
      <c r="USM26" s="209"/>
      <c r="USN26" s="209"/>
      <c r="USO26" s="209"/>
      <c r="USP26" s="209"/>
      <c r="USQ26" s="209"/>
      <c r="USR26" s="209"/>
      <c r="USS26" s="209"/>
      <c r="UST26" s="209"/>
      <c r="USU26" s="209"/>
      <c r="USV26" s="209"/>
      <c r="USW26" s="209"/>
      <c r="USX26" s="209"/>
      <c r="USY26" s="209"/>
      <c r="USZ26" s="209"/>
      <c r="UTA26" s="209"/>
      <c r="UTB26" s="209"/>
      <c r="UTC26" s="209"/>
      <c r="UTD26" s="209"/>
      <c r="UTE26" s="209"/>
      <c r="UTF26" s="209"/>
      <c r="UTG26" s="209"/>
      <c r="UTH26" s="209"/>
      <c r="UTI26" s="209"/>
      <c r="UTJ26" s="209"/>
      <c r="UTK26" s="209"/>
      <c r="UTL26" s="209"/>
      <c r="UTM26" s="209"/>
      <c r="UTN26" s="209"/>
      <c r="UTO26" s="209"/>
      <c r="UTP26" s="209"/>
      <c r="UTQ26" s="209"/>
      <c r="UTR26" s="209"/>
      <c r="UTS26" s="209"/>
      <c r="UTT26" s="209"/>
      <c r="UTU26" s="209"/>
      <c r="UTV26" s="209"/>
      <c r="UTW26" s="209"/>
      <c r="UTX26" s="209"/>
      <c r="UTY26" s="209"/>
      <c r="UTZ26" s="209"/>
      <c r="UUA26" s="209"/>
      <c r="UUB26" s="209"/>
      <c r="UUC26" s="209"/>
      <c r="UUD26" s="209"/>
      <c r="UUE26" s="209"/>
      <c r="UUF26" s="209"/>
      <c r="UUG26" s="209"/>
      <c r="UUH26" s="209"/>
      <c r="UUI26" s="209"/>
      <c r="UUJ26" s="209"/>
      <c r="UUK26" s="209"/>
      <c r="UUL26" s="209"/>
      <c r="UUM26" s="209"/>
      <c r="UUN26" s="209"/>
      <c r="UUO26" s="209"/>
      <c r="UUP26" s="209"/>
      <c r="UUQ26" s="209"/>
      <c r="UUR26" s="209"/>
      <c r="UUS26" s="209"/>
      <c r="UUT26" s="209"/>
      <c r="UUU26" s="209"/>
      <c r="UUV26" s="209"/>
      <c r="UUW26" s="209"/>
      <c r="UUX26" s="209"/>
      <c r="UUY26" s="209"/>
      <c r="UUZ26" s="209"/>
      <c r="UVA26" s="209"/>
      <c r="UVB26" s="209"/>
      <c r="UVC26" s="209"/>
      <c r="UVD26" s="209"/>
      <c r="UVE26" s="209"/>
      <c r="UVF26" s="209"/>
      <c r="UVG26" s="209"/>
      <c r="UVH26" s="209"/>
      <c r="UVI26" s="209"/>
      <c r="UVJ26" s="209"/>
      <c r="UVK26" s="209"/>
      <c r="UVL26" s="209"/>
      <c r="UVM26" s="209"/>
      <c r="UVN26" s="209"/>
      <c r="UVO26" s="209"/>
      <c r="UVP26" s="209"/>
      <c r="UVQ26" s="209"/>
      <c r="UVR26" s="209"/>
      <c r="UVS26" s="209"/>
      <c r="UVT26" s="209"/>
      <c r="UVU26" s="209"/>
      <c r="UVV26" s="209"/>
      <c r="UVW26" s="209"/>
      <c r="UVX26" s="209"/>
      <c r="UVY26" s="209"/>
      <c r="UVZ26" s="209"/>
      <c r="UWA26" s="209"/>
      <c r="UWB26" s="209"/>
      <c r="UWC26" s="209"/>
      <c r="UWD26" s="209"/>
      <c r="UWE26" s="209"/>
      <c r="UWF26" s="209"/>
      <c r="UWG26" s="209"/>
      <c r="UWH26" s="209"/>
      <c r="UWI26" s="209"/>
      <c r="UWJ26" s="209"/>
      <c r="UWK26" s="209"/>
      <c r="UWL26" s="209"/>
      <c r="UWM26" s="209"/>
      <c r="UWN26" s="209"/>
      <c r="UWO26" s="209"/>
      <c r="UWP26" s="209"/>
      <c r="UWQ26" s="209"/>
      <c r="UWR26" s="209"/>
      <c r="UWS26" s="209"/>
      <c r="UWT26" s="209"/>
      <c r="UWU26" s="209"/>
      <c r="UWV26" s="209"/>
      <c r="UWW26" s="209"/>
      <c r="UWX26" s="209"/>
      <c r="UWY26" s="209"/>
      <c r="UWZ26" s="209"/>
      <c r="UXA26" s="209"/>
      <c r="UXB26" s="209"/>
      <c r="UXC26" s="209"/>
      <c r="UXD26" s="209"/>
      <c r="UXE26" s="209"/>
      <c r="UXF26" s="209"/>
      <c r="UXG26" s="209"/>
      <c r="UXH26" s="209"/>
      <c r="UXI26" s="209"/>
      <c r="UXJ26" s="209"/>
      <c r="UXK26" s="209"/>
      <c r="UXL26" s="209"/>
      <c r="UXM26" s="209"/>
      <c r="UXN26" s="209"/>
      <c r="UXO26" s="209"/>
      <c r="UXP26" s="209"/>
      <c r="UXQ26" s="209"/>
      <c r="UXR26" s="209"/>
      <c r="UXS26" s="209"/>
      <c r="UXT26" s="209"/>
      <c r="UXU26" s="209"/>
      <c r="UXV26" s="209"/>
      <c r="UXW26" s="209"/>
      <c r="UXX26" s="209"/>
      <c r="UXY26" s="209"/>
      <c r="UXZ26" s="209"/>
      <c r="UYA26" s="209"/>
      <c r="UYB26" s="209"/>
      <c r="UYC26" s="209"/>
      <c r="UYD26" s="209"/>
      <c r="UYE26" s="209"/>
      <c r="UYF26" s="209"/>
      <c r="UYG26" s="209"/>
      <c r="UYH26" s="209"/>
      <c r="UYI26" s="209"/>
      <c r="UYJ26" s="209"/>
      <c r="UYK26" s="209"/>
      <c r="UYL26" s="209"/>
      <c r="UYM26" s="209"/>
      <c r="UYN26" s="209"/>
      <c r="UYO26" s="209"/>
      <c r="UYP26" s="209"/>
      <c r="UYQ26" s="209"/>
      <c r="UYR26" s="209"/>
      <c r="UYS26" s="209"/>
      <c r="UYT26" s="209"/>
      <c r="UYU26" s="209"/>
      <c r="UYV26" s="209"/>
      <c r="UYW26" s="209"/>
      <c r="UYX26" s="209"/>
      <c r="UYY26" s="209"/>
      <c r="UYZ26" s="209"/>
      <c r="UZA26" s="209"/>
      <c r="UZB26" s="209"/>
      <c r="UZC26" s="209"/>
      <c r="UZD26" s="209"/>
      <c r="UZE26" s="209"/>
      <c r="UZF26" s="209"/>
      <c r="UZG26" s="209"/>
      <c r="UZH26" s="209"/>
      <c r="UZI26" s="209"/>
      <c r="UZJ26" s="209"/>
      <c r="UZK26" s="209"/>
      <c r="UZL26" s="209"/>
      <c r="UZM26" s="209"/>
      <c r="UZN26" s="209"/>
      <c r="UZO26" s="209"/>
      <c r="UZP26" s="209"/>
      <c r="UZQ26" s="209"/>
      <c r="UZR26" s="209"/>
      <c r="UZS26" s="209"/>
      <c r="UZT26" s="209"/>
      <c r="UZU26" s="209"/>
      <c r="UZV26" s="209"/>
      <c r="UZW26" s="209"/>
      <c r="UZX26" s="209"/>
      <c r="UZY26" s="209"/>
      <c r="UZZ26" s="209"/>
      <c r="VAA26" s="209"/>
      <c r="VAB26" s="209"/>
      <c r="VAC26" s="209"/>
      <c r="VAD26" s="209"/>
      <c r="VAE26" s="209"/>
      <c r="VAF26" s="209"/>
      <c r="VAG26" s="209"/>
      <c r="VAH26" s="209"/>
      <c r="VAI26" s="209"/>
      <c r="VAJ26" s="209"/>
      <c r="VAK26" s="209"/>
      <c r="VAL26" s="209"/>
      <c r="VAM26" s="209"/>
      <c r="VAN26" s="209"/>
      <c r="VAO26" s="209"/>
      <c r="VAP26" s="209"/>
      <c r="VAQ26" s="209"/>
      <c r="VAR26" s="209"/>
      <c r="VAS26" s="209"/>
      <c r="VAT26" s="209"/>
      <c r="VAU26" s="209"/>
      <c r="VAV26" s="209"/>
      <c r="VAW26" s="209"/>
      <c r="VAX26" s="209"/>
      <c r="VAY26" s="209"/>
      <c r="VAZ26" s="209"/>
      <c r="VBA26" s="209"/>
      <c r="VBB26" s="209"/>
      <c r="VBC26" s="209"/>
      <c r="VBD26" s="209"/>
      <c r="VBE26" s="209"/>
      <c r="VBF26" s="209"/>
      <c r="VBG26" s="209"/>
      <c r="VBH26" s="209"/>
      <c r="VBI26" s="209"/>
      <c r="VBJ26" s="209"/>
      <c r="VBK26" s="209"/>
      <c r="VBL26" s="209"/>
      <c r="VBM26" s="209"/>
      <c r="VBN26" s="209"/>
      <c r="VBO26" s="209"/>
      <c r="VBP26" s="209"/>
      <c r="VBQ26" s="209"/>
      <c r="VBR26" s="209"/>
      <c r="VBS26" s="209"/>
      <c r="VBT26" s="209"/>
      <c r="VBU26" s="209"/>
      <c r="VBV26" s="209"/>
      <c r="VBW26" s="209"/>
      <c r="VBX26" s="209"/>
      <c r="VBY26" s="209"/>
      <c r="VBZ26" s="209"/>
      <c r="VCA26" s="209"/>
      <c r="VCB26" s="209"/>
      <c r="VCC26" s="209"/>
      <c r="VCD26" s="209"/>
      <c r="VCE26" s="209"/>
      <c r="VCF26" s="209"/>
      <c r="VCG26" s="209"/>
      <c r="VCH26" s="209"/>
      <c r="VCI26" s="209"/>
      <c r="VCJ26" s="209"/>
      <c r="VCK26" s="209"/>
      <c r="VCL26" s="209"/>
      <c r="VCM26" s="209"/>
      <c r="VCN26" s="209"/>
      <c r="VCO26" s="209"/>
      <c r="VCP26" s="209"/>
      <c r="VCQ26" s="209"/>
      <c r="VCR26" s="209"/>
      <c r="VCS26" s="209"/>
      <c r="VCT26" s="209"/>
      <c r="VCU26" s="209"/>
      <c r="VCV26" s="209"/>
      <c r="VCW26" s="209"/>
      <c r="VCX26" s="209"/>
      <c r="VCY26" s="209"/>
      <c r="VCZ26" s="209"/>
      <c r="VDA26" s="209"/>
      <c r="VDB26" s="209"/>
      <c r="VDC26" s="209"/>
      <c r="VDD26" s="209"/>
      <c r="VDE26" s="209"/>
      <c r="VDF26" s="209"/>
      <c r="VDG26" s="209"/>
      <c r="VDH26" s="209"/>
      <c r="VDI26" s="209"/>
      <c r="VDJ26" s="209"/>
      <c r="VDK26" s="209"/>
      <c r="VDL26" s="209"/>
      <c r="VDM26" s="209"/>
      <c r="VDN26" s="209"/>
      <c r="VDO26" s="209"/>
      <c r="VDP26" s="209"/>
      <c r="VDQ26" s="209"/>
      <c r="VDR26" s="209"/>
      <c r="VDS26" s="209"/>
      <c r="VDT26" s="209"/>
      <c r="VDU26" s="209"/>
      <c r="VDV26" s="209"/>
      <c r="VDW26" s="209"/>
      <c r="VDX26" s="209"/>
      <c r="VDY26" s="209"/>
      <c r="VDZ26" s="209"/>
      <c r="VEA26" s="209"/>
      <c r="VEB26" s="209"/>
      <c r="VEC26" s="209"/>
      <c r="VED26" s="209"/>
      <c r="VEE26" s="209"/>
      <c r="VEF26" s="209"/>
      <c r="VEG26" s="209"/>
      <c r="VEH26" s="209"/>
      <c r="VEI26" s="209"/>
      <c r="VEJ26" s="209"/>
      <c r="VEK26" s="209"/>
      <c r="VEL26" s="209"/>
      <c r="VEM26" s="209"/>
      <c r="VEN26" s="209"/>
      <c r="VEO26" s="209"/>
      <c r="VEP26" s="209"/>
      <c r="VEQ26" s="209"/>
      <c r="VER26" s="209"/>
      <c r="VES26" s="209"/>
      <c r="VET26" s="209"/>
      <c r="VEU26" s="209"/>
      <c r="VEV26" s="209"/>
      <c r="VEW26" s="209"/>
      <c r="VEX26" s="209"/>
      <c r="VEY26" s="209"/>
      <c r="VEZ26" s="209"/>
      <c r="VFA26" s="209"/>
      <c r="VFB26" s="209"/>
      <c r="VFC26" s="209"/>
      <c r="VFD26" s="209"/>
      <c r="VFE26" s="209"/>
      <c r="VFF26" s="209"/>
      <c r="VFG26" s="209"/>
      <c r="VFH26" s="209"/>
      <c r="VFI26" s="209"/>
      <c r="VFJ26" s="209"/>
      <c r="VFK26" s="209"/>
      <c r="VFL26" s="209"/>
      <c r="VFM26" s="209"/>
      <c r="VFN26" s="209"/>
      <c r="VFO26" s="209"/>
      <c r="VFP26" s="209"/>
      <c r="VFQ26" s="209"/>
      <c r="VFR26" s="209"/>
      <c r="VFS26" s="209"/>
      <c r="VFT26" s="209"/>
      <c r="VFU26" s="209"/>
      <c r="VFV26" s="209"/>
      <c r="VFW26" s="209"/>
      <c r="VFX26" s="209"/>
      <c r="VFY26" s="209"/>
      <c r="VFZ26" s="209"/>
      <c r="VGA26" s="209"/>
      <c r="VGB26" s="209"/>
      <c r="VGC26" s="209"/>
      <c r="VGD26" s="209"/>
      <c r="VGE26" s="209"/>
      <c r="VGF26" s="209"/>
      <c r="VGG26" s="209"/>
      <c r="VGH26" s="209"/>
      <c r="VGI26" s="209"/>
      <c r="VGJ26" s="209"/>
      <c r="VGK26" s="209"/>
      <c r="VGL26" s="209"/>
      <c r="VGM26" s="209"/>
      <c r="VGN26" s="209"/>
      <c r="VGO26" s="209"/>
      <c r="VGP26" s="209"/>
      <c r="VGQ26" s="209"/>
      <c r="VGR26" s="209"/>
      <c r="VGS26" s="209"/>
      <c r="VGT26" s="209"/>
      <c r="VGU26" s="209"/>
      <c r="VGV26" s="209"/>
      <c r="VGW26" s="209"/>
      <c r="VGX26" s="209"/>
      <c r="VGY26" s="209"/>
      <c r="VGZ26" s="209"/>
      <c r="VHA26" s="209"/>
      <c r="VHB26" s="209"/>
      <c r="VHC26" s="209"/>
      <c r="VHD26" s="209"/>
      <c r="VHE26" s="209"/>
      <c r="VHF26" s="209"/>
      <c r="VHG26" s="209"/>
      <c r="VHH26" s="209"/>
      <c r="VHI26" s="209"/>
      <c r="VHJ26" s="209"/>
      <c r="VHK26" s="209"/>
      <c r="VHL26" s="209"/>
      <c r="VHM26" s="209"/>
      <c r="VHN26" s="209"/>
      <c r="VHO26" s="209"/>
      <c r="VHP26" s="209"/>
      <c r="VHQ26" s="209"/>
      <c r="VHR26" s="209"/>
      <c r="VHS26" s="209"/>
      <c r="VHT26" s="209"/>
      <c r="VHU26" s="209"/>
      <c r="VHV26" s="209"/>
      <c r="VHW26" s="209"/>
      <c r="VHX26" s="209"/>
      <c r="VHY26" s="209"/>
      <c r="VHZ26" s="209"/>
      <c r="VIA26" s="209"/>
      <c r="VIB26" s="209"/>
      <c r="VIC26" s="209"/>
      <c r="VID26" s="209"/>
      <c r="VIE26" s="209"/>
      <c r="VIF26" s="209"/>
      <c r="VIG26" s="209"/>
      <c r="VIH26" s="209"/>
      <c r="VII26" s="209"/>
      <c r="VIJ26" s="209"/>
      <c r="VIK26" s="209"/>
      <c r="VIL26" s="209"/>
      <c r="VIM26" s="209"/>
      <c r="VIN26" s="209"/>
      <c r="VIO26" s="209"/>
      <c r="VIP26" s="209"/>
      <c r="VIQ26" s="209"/>
      <c r="VIR26" s="209"/>
      <c r="VIS26" s="209"/>
      <c r="VIT26" s="209"/>
      <c r="VIU26" s="209"/>
      <c r="VIV26" s="209"/>
      <c r="VIW26" s="209"/>
      <c r="VIX26" s="209"/>
      <c r="VIY26" s="209"/>
      <c r="VIZ26" s="209"/>
      <c r="VJA26" s="209"/>
      <c r="VJB26" s="209"/>
      <c r="VJC26" s="209"/>
      <c r="VJD26" s="209"/>
      <c r="VJE26" s="209"/>
      <c r="VJF26" s="209"/>
      <c r="VJG26" s="209"/>
      <c r="VJH26" s="209"/>
      <c r="VJI26" s="209"/>
      <c r="VJJ26" s="209"/>
      <c r="VJK26" s="209"/>
      <c r="VJL26" s="209"/>
      <c r="VJM26" s="209"/>
      <c r="VJN26" s="209"/>
      <c r="VJO26" s="209"/>
      <c r="VJP26" s="209"/>
      <c r="VJQ26" s="209"/>
      <c r="VJR26" s="209"/>
      <c r="VJS26" s="209"/>
      <c r="VJT26" s="209"/>
      <c r="VJU26" s="209"/>
      <c r="VJV26" s="209"/>
      <c r="VJW26" s="209"/>
      <c r="VJX26" s="209"/>
      <c r="VJY26" s="209"/>
      <c r="VJZ26" s="209"/>
      <c r="VKA26" s="209"/>
      <c r="VKB26" s="209"/>
      <c r="VKC26" s="209"/>
      <c r="VKD26" s="209"/>
      <c r="VKE26" s="209"/>
      <c r="VKF26" s="209"/>
      <c r="VKG26" s="209"/>
      <c r="VKH26" s="209"/>
      <c r="VKI26" s="209"/>
      <c r="VKJ26" s="209"/>
      <c r="VKK26" s="209"/>
      <c r="VKL26" s="209"/>
      <c r="VKM26" s="209"/>
      <c r="VKN26" s="209"/>
      <c r="VKO26" s="209"/>
      <c r="VKP26" s="209"/>
      <c r="VKQ26" s="209"/>
      <c r="VKR26" s="209"/>
      <c r="VKS26" s="209"/>
      <c r="VKT26" s="209"/>
      <c r="VKU26" s="209"/>
      <c r="VKV26" s="209"/>
      <c r="VKW26" s="209"/>
      <c r="VKX26" s="209"/>
      <c r="VKY26" s="209"/>
      <c r="VKZ26" s="209"/>
      <c r="VLA26" s="209"/>
      <c r="VLB26" s="209"/>
      <c r="VLC26" s="209"/>
      <c r="VLD26" s="209"/>
      <c r="VLE26" s="209"/>
      <c r="VLF26" s="209"/>
      <c r="VLG26" s="209"/>
      <c r="VLH26" s="209"/>
      <c r="VLI26" s="209"/>
      <c r="VLJ26" s="209"/>
      <c r="VLK26" s="209"/>
      <c r="VLL26" s="209"/>
      <c r="VLM26" s="209"/>
      <c r="VLN26" s="209"/>
      <c r="VLO26" s="209"/>
      <c r="VLP26" s="209"/>
      <c r="VLQ26" s="209"/>
      <c r="VLR26" s="209"/>
      <c r="VLS26" s="209"/>
      <c r="VLT26" s="209"/>
      <c r="VLU26" s="209"/>
      <c r="VLV26" s="209"/>
      <c r="VLW26" s="209"/>
      <c r="VLX26" s="209"/>
      <c r="VLY26" s="209"/>
      <c r="VLZ26" s="209"/>
      <c r="VMA26" s="209"/>
      <c r="VMB26" s="209"/>
      <c r="VMC26" s="209"/>
      <c r="VMD26" s="209"/>
      <c r="VME26" s="209"/>
      <c r="VMF26" s="209"/>
      <c r="VMG26" s="209"/>
      <c r="VMH26" s="209"/>
      <c r="VMI26" s="209"/>
      <c r="VMJ26" s="209"/>
      <c r="VMK26" s="209"/>
      <c r="VML26" s="209"/>
      <c r="VMM26" s="209"/>
      <c r="VMN26" s="209"/>
      <c r="VMO26" s="209"/>
      <c r="VMP26" s="209"/>
      <c r="VMQ26" s="209"/>
      <c r="VMR26" s="209"/>
      <c r="VMS26" s="209"/>
      <c r="VMT26" s="209"/>
      <c r="VMU26" s="209"/>
      <c r="VMV26" s="209"/>
      <c r="VMW26" s="209"/>
      <c r="VMX26" s="209"/>
      <c r="VMY26" s="209"/>
      <c r="VMZ26" s="209"/>
      <c r="VNA26" s="209"/>
      <c r="VNB26" s="209"/>
      <c r="VNC26" s="209"/>
      <c r="VND26" s="209"/>
      <c r="VNE26" s="209"/>
      <c r="VNF26" s="209"/>
      <c r="VNG26" s="209"/>
      <c r="VNH26" s="209"/>
      <c r="VNI26" s="209"/>
      <c r="VNJ26" s="209"/>
      <c r="VNK26" s="209"/>
      <c r="VNL26" s="209"/>
      <c r="VNM26" s="209"/>
      <c r="VNN26" s="209"/>
      <c r="VNO26" s="209"/>
      <c r="VNP26" s="209"/>
      <c r="VNQ26" s="209"/>
      <c r="VNR26" s="209"/>
      <c r="VNS26" s="209"/>
      <c r="VNT26" s="209"/>
      <c r="VNU26" s="209"/>
      <c r="VNV26" s="209"/>
      <c r="VNW26" s="209"/>
      <c r="VNX26" s="209"/>
      <c r="VNY26" s="209"/>
      <c r="VNZ26" s="209"/>
      <c r="VOA26" s="209"/>
      <c r="VOB26" s="209"/>
      <c r="VOC26" s="209"/>
      <c r="VOD26" s="209"/>
      <c r="VOE26" s="209"/>
      <c r="VOF26" s="209"/>
      <c r="VOG26" s="209"/>
      <c r="VOH26" s="209"/>
      <c r="VOI26" s="209"/>
      <c r="VOJ26" s="209"/>
      <c r="VOK26" s="209"/>
      <c r="VOL26" s="209"/>
      <c r="VOM26" s="209"/>
      <c r="VON26" s="209"/>
      <c r="VOO26" s="209"/>
      <c r="VOP26" s="209"/>
      <c r="VOQ26" s="209"/>
      <c r="VOR26" s="209"/>
      <c r="VOS26" s="209"/>
      <c r="VOT26" s="209"/>
      <c r="VOU26" s="209"/>
      <c r="VOV26" s="209"/>
      <c r="VOW26" s="209"/>
      <c r="VOX26" s="209"/>
      <c r="VOY26" s="209"/>
      <c r="VOZ26" s="209"/>
      <c r="VPA26" s="209"/>
      <c r="VPB26" s="209"/>
      <c r="VPC26" s="209"/>
      <c r="VPD26" s="209"/>
      <c r="VPE26" s="209"/>
      <c r="VPF26" s="209"/>
      <c r="VPG26" s="209"/>
      <c r="VPH26" s="209"/>
      <c r="VPI26" s="209"/>
      <c r="VPJ26" s="209"/>
      <c r="VPK26" s="209"/>
      <c r="VPL26" s="209"/>
      <c r="VPM26" s="209"/>
      <c r="VPN26" s="209"/>
      <c r="VPO26" s="209"/>
      <c r="VPP26" s="209"/>
      <c r="VPQ26" s="209"/>
      <c r="VPR26" s="209"/>
      <c r="VPS26" s="209"/>
      <c r="VPT26" s="209"/>
      <c r="VPU26" s="209"/>
      <c r="VPV26" s="209"/>
      <c r="VPW26" s="209"/>
      <c r="VPX26" s="209"/>
      <c r="VPY26" s="209"/>
      <c r="VPZ26" s="209"/>
      <c r="VQA26" s="209"/>
      <c r="VQB26" s="209"/>
      <c r="VQC26" s="209"/>
      <c r="VQD26" s="209"/>
      <c r="VQE26" s="209"/>
      <c r="VQF26" s="209"/>
      <c r="VQG26" s="209"/>
      <c r="VQH26" s="209"/>
      <c r="VQI26" s="209"/>
      <c r="VQJ26" s="209"/>
      <c r="VQK26" s="209"/>
      <c r="VQL26" s="209"/>
      <c r="VQM26" s="209"/>
      <c r="VQN26" s="209"/>
      <c r="VQO26" s="209"/>
      <c r="VQP26" s="209"/>
      <c r="VQQ26" s="209"/>
      <c r="VQR26" s="209"/>
      <c r="VQS26" s="209"/>
      <c r="VQT26" s="209"/>
      <c r="VQU26" s="209"/>
      <c r="VQV26" s="209"/>
      <c r="VQW26" s="209"/>
      <c r="VQX26" s="209"/>
      <c r="VQY26" s="209"/>
      <c r="VQZ26" s="209"/>
      <c r="VRA26" s="209"/>
      <c r="VRB26" s="209"/>
      <c r="VRC26" s="209"/>
      <c r="VRD26" s="209"/>
      <c r="VRE26" s="209"/>
      <c r="VRF26" s="209"/>
      <c r="VRG26" s="209"/>
      <c r="VRH26" s="209"/>
      <c r="VRI26" s="209"/>
      <c r="VRJ26" s="209"/>
      <c r="VRK26" s="209"/>
      <c r="VRL26" s="209"/>
      <c r="VRM26" s="209"/>
      <c r="VRN26" s="209"/>
      <c r="VRO26" s="209"/>
      <c r="VRP26" s="209"/>
      <c r="VRQ26" s="209"/>
      <c r="VRR26" s="209"/>
      <c r="VRS26" s="209"/>
      <c r="VRT26" s="209"/>
      <c r="VRU26" s="209"/>
      <c r="VRV26" s="209"/>
      <c r="VRW26" s="209"/>
      <c r="VRX26" s="209"/>
      <c r="VRY26" s="209"/>
      <c r="VRZ26" s="209"/>
      <c r="VSA26" s="209"/>
      <c r="VSB26" s="209"/>
      <c r="VSC26" s="209"/>
      <c r="VSD26" s="209"/>
      <c r="VSE26" s="209"/>
      <c r="VSF26" s="209"/>
      <c r="VSG26" s="209"/>
      <c r="VSH26" s="209"/>
      <c r="VSI26" s="209"/>
      <c r="VSJ26" s="209"/>
      <c r="VSK26" s="209"/>
      <c r="VSL26" s="209"/>
      <c r="VSM26" s="209"/>
      <c r="VSN26" s="209"/>
      <c r="VSO26" s="209"/>
      <c r="VSP26" s="209"/>
      <c r="VSQ26" s="209"/>
      <c r="VSR26" s="209"/>
      <c r="VSS26" s="209"/>
      <c r="VST26" s="209"/>
      <c r="VSU26" s="209"/>
      <c r="VSV26" s="209"/>
      <c r="VSW26" s="209"/>
      <c r="VSX26" s="209"/>
      <c r="VSY26" s="209"/>
      <c r="VSZ26" s="209"/>
      <c r="VTA26" s="209"/>
      <c r="VTB26" s="209"/>
      <c r="VTC26" s="209"/>
      <c r="VTD26" s="209"/>
      <c r="VTE26" s="209"/>
      <c r="VTF26" s="209"/>
      <c r="VTG26" s="209"/>
      <c r="VTH26" s="209"/>
      <c r="VTI26" s="209"/>
      <c r="VTJ26" s="209"/>
      <c r="VTK26" s="209"/>
      <c r="VTL26" s="209"/>
      <c r="VTM26" s="209"/>
      <c r="VTN26" s="209"/>
      <c r="VTO26" s="209"/>
      <c r="VTP26" s="209"/>
      <c r="VTQ26" s="209"/>
      <c r="VTR26" s="209"/>
      <c r="VTS26" s="209"/>
      <c r="VTT26" s="209"/>
      <c r="VTU26" s="209"/>
      <c r="VTV26" s="209"/>
      <c r="VTW26" s="209"/>
      <c r="VTX26" s="209"/>
      <c r="VTY26" s="209"/>
      <c r="VTZ26" s="209"/>
      <c r="VUA26" s="209"/>
      <c r="VUB26" s="209"/>
      <c r="VUC26" s="209"/>
      <c r="VUD26" s="209"/>
      <c r="VUE26" s="209"/>
      <c r="VUF26" s="209"/>
      <c r="VUG26" s="209"/>
      <c r="VUH26" s="209"/>
      <c r="VUI26" s="209"/>
      <c r="VUJ26" s="209"/>
      <c r="VUK26" s="209"/>
      <c r="VUL26" s="209"/>
      <c r="VUM26" s="209"/>
      <c r="VUN26" s="209"/>
      <c r="VUO26" s="209"/>
      <c r="VUP26" s="209"/>
      <c r="VUQ26" s="209"/>
      <c r="VUR26" s="209"/>
      <c r="VUS26" s="209"/>
      <c r="VUT26" s="209"/>
      <c r="VUU26" s="209"/>
      <c r="VUV26" s="209"/>
      <c r="VUW26" s="209"/>
      <c r="VUX26" s="209"/>
      <c r="VUY26" s="209"/>
      <c r="VUZ26" s="209"/>
      <c r="VVA26" s="209"/>
      <c r="VVB26" s="209"/>
      <c r="VVC26" s="209"/>
      <c r="VVD26" s="209"/>
      <c r="VVE26" s="209"/>
      <c r="VVF26" s="209"/>
      <c r="VVG26" s="209"/>
      <c r="VVH26" s="209"/>
      <c r="VVI26" s="209"/>
      <c r="VVJ26" s="209"/>
      <c r="VVK26" s="209"/>
      <c r="VVL26" s="209"/>
      <c r="VVM26" s="209"/>
      <c r="VVN26" s="209"/>
      <c r="VVO26" s="209"/>
      <c r="VVP26" s="209"/>
      <c r="VVQ26" s="209"/>
      <c r="VVR26" s="209"/>
      <c r="VVS26" s="209"/>
      <c r="VVT26" s="209"/>
      <c r="VVU26" s="209"/>
      <c r="VVV26" s="209"/>
      <c r="VVW26" s="209"/>
      <c r="VVX26" s="209"/>
      <c r="VVY26" s="209"/>
      <c r="VVZ26" s="209"/>
      <c r="VWA26" s="209"/>
      <c r="VWB26" s="209"/>
      <c r="VWC26" s="209"/>
      <c r="VWD26" s="209"/>
      <c r="VWE26" s="209"/>
      <c r="VWF26" s="209"/>
      <c r="VWG26" s="209"/>
      <c r="VWH26" s="209"/>
      <c r="VWI26" s="209"/>
      <c r="VWJ26" s="209"/>
      <c r="VWK26" s="209"/>
      <c r="VWL26" s="209"/>
      <c r="VWM26" s="209"/>
      <c r="VWN26" s="209"/>
      <c r="VWO26" s="209"/>
      <c r="VWP26" s="209"/>
      <c r="VWQ26" s="209"/>
      <c r="VWR26" s="209"/>
      <c r="VWS26" s="209"/>
      <c r="VWT26" s="209"/>
      <c r="VWU26" s="209"/>
      <c r="VWV26" s="209"/>
      <c r="VWW26" s="209"/>
      <c r="VWX26" s="209"/>
      <c r="VWY26" s="209"/>
      <c r="VWZ26" s="209"/>
      <c r="VXA26" s="209"/>
      <c r="VXB26" s="209"/>
      <c r="VXC26" s="209"/>
      <c r="VXD26" s="209"/>
      <c r="VXE26" s="209"/>
      <c r="VXF26" s="209"/>
      <c r="VXG26" s="209"/>
      <c r="VXH26" s="209"/>
      <c r="VXI26" s="209"/>
      <c r="VXJ26" s="209"/>
      <c r="VXK26" s="209"/>
      <c r="VXL26" s="209"/>
      <c r="VXM26" s="209"/>
      <c r="VXN26" s="209"/>
      <c r="VXO26" s="209"/>
      <c r="VXP26" s="209"/>
      <c r="VXQ26" s="209"/>
      <c r="VXR26" s="209"/>
      <c r="VXS26" s="209"/>
      <c r="VXT26" s="209"/>
      <c r="VXU26" s="209"/>
      <c r="VXV26" s="209"/>
      <c r="VXW26" s="209"/>
      <c r="VXX26" s="209"/>
      <c r="VXY26" s="209"/>
      <c r="VXZ26" s="209"/>
      <c r="VYA26" s="209"/>
      <c r="VYB26" s="209"/>
      <c r="VYC26" s="209"/>
      <c r="VYD26" s="209"/>
      <c r="VYE26" s="209"/>
      <c r="VYF26" s="209"/>
      <c r="VYG26" s="209"/>
      <c r="VYH26" s="209"/>
      <c r="VYI26" s="209"/>
      <c r="VYJ26" s="209"/>
      <c r="VYK26" s="209"/>
      <c r="VYL26" s="209"/>
      <c r="VYM26" s="209"/>
      <c r="VYN26" s="209"/>
      <c r="VYO26" s="209"/>
      <c r="VYP26" s="209"/>
      <c r="VYQ26" s="209"/>
      <c r="VYR26" s="209"/>
      <c r="VYS26" s="209"/>
      <c r="VYT26" s="209"/>
      <c r="VYU26" s="209"/>
      <c r="VYV26" s="209"/>
      <c r="VYW26" s="209"/>
      <c r="VYX26" s="209"/>
      <c r="VYY26" s="209"/>
      <c r="VYZ26" s="209"/>
      <c r="VZA26" s="209"/>
      <c r="VZB26" s="209"/>
      <c r="VZC26" s="209"/>
      <c r="VZD26" s="209"/>
      <c r="VZE26" s="209"/>
      <c r="VZF26" s="209"/>
      <c r="VZG26" s="209"/>
      <c r="VZH26" s="209"/>
      <c r="VZI26" s="209"/>
      <c r="VZJ26" s="209"/>
      <c r="VZK26" s="209"/>
      <c r="VZL26" s="209"/>
      <c r="VZM26" s="209"/>
      <c r="VZN26" s="209"/>
      <c r="VZO26" s="209"/>
      <c r="VZP26" s="209"/>
      <c r="VZQ26" s="209"/>
      <c r="VZR26" s="209"/>
      <c r="VZS26" s="209"/>
      <c r="VZT26" s="209"/>
      <c r="VZU26" s="209"/>
      <c r="VZV26" s="209"/>
      <c r="VZW26" s="209"/>
      <c r="VZX26" s="209"/>
      <c r="VZY26" s="209"/>
      <c r="VZZ26" s="209"/>
      <c r="WAA26" s="209"/>
      <c r="WAB26" s="209"/>
      <c r="WAC26" s="209"/>
      <c r="WAD26" s="209"/>
      <c r="WAE26" s="209"/>
      <c r="WAF26" s="209"/>
      <c r="WAG26" s="209"/>
      <c r="WAH26" s="209"/>
      <c r="WAI26" s="209"/>
      <c r="WAJ26" s="209"/>
      <c r="WAK26" s="209"/>
      <c r="WAL26" s="209"/>
      <c r="WAM26" s="209"/>
      <c r="WAN26" s="209"/>
      <c r="WAO26" s="209"/>
      <c r="WAP26" s="209"/>
      <c r="WAQ26" s="209"/>
      <c r="WAR26" s="209"/>
      <c r="WAS26" s="209"/>
      <c r="WAT26" s="209"/>
      <c r="WAU26" s="209"/>
      <c r="WAV26" s="209"/>
      <c r="WAW26" s="209"/>
      <c r="WAX26" s="209"/>
      <c r="WAY26" s="209"/>
      <c r="WAZ26" s="209"/>
      <c r="WBA26" s="209"/>
      <c r="WBB26" s="209"/>
      <c r="WBC26" s="209"/>
      <c r="WBD26" s="209"/>
      <c r="WBE26" s="209"/>
      <c r="WBF26" s="209"/>
      <c r="WBG26" s="209"/>
      <c r="WBH26" s="209"/>
      <c r="WBI26" s="209"/>
      <c r="WBJ26" s="209"/>
      <c r="WBK26" s="209"/>
      <c r="WBL26" s="209"/>
      <c r="WBM26" s="209"/>
      <c r="WBN26" s="209"/>
      <c r="WBO26" s="209"/>
      <c r="WBP26" s="209"/>
      <c r="WBQ26" s="209"/>
      <c r="WBR26" s="209"/>
      <c r="WBS26" s="209"/>
      <c r="WBT26" s="209"/>
      <c r="WBU26" s="209"/>
      <c r="WBV26" s="209"/>
      <c r="WBW26" s="209"/>
      <c r="WBX26" s="209"/>
      <c r="WBY26" s="209"/>
      <c r="WBZ26" s="209"/>
      <c r="WCA26" s="209"/>
      <c r="WCB26" s="209"/>
      <c r="WCC26" s="209"/>
      <c r="WCD26" s="209"/>
      <c r="WCE26" s="209"/>
      <c r="WCF26" s="209"/>
      <c r="WCG26" s="209"/>
      <c r="WCH26" s="209"/>
      <c r="WCI26" s="209"/>
      <c r="WCJ26" s="209"/>
      <c r="WCK26" s="209"/>
      <c r="WCL26" s="209"/>
      <c r="WCM26" s="209"/>
      <c r="WCN26" s="209"/>
      <c r="WCO26" s="209"/>
      <c r="WCP26" s="209"/>
      <c r="WCQ26" s="209"/>
      <c r="WCR26" s="209"/>
      <c r="WCS26" s="209"/>
      <c r="WCT26" s="209"/>
      <c r="WCU26" s="209"/>
      <c r="WCV26" s="209"/>
      <c r="WCW26" s="209"/>
      <c r="WCX26" s="209"/>
      <c r="WCY26" s="209"/>
      <c r="WCZ26" s="209"/>
      <c r="WDA26" s="209"/>
      <c r="WDB26" s="209"/>
      <c r="WDC26" s="209"/>
      <c r="WDD26" s="209"/>
      <c r="WDE26" s="209"/>
      <c r="WDF26" s="209"/>
      <c r="WDG26" s="209"/>
      <c r="WDH26" s="209"/>
      <c r="WDI26" s="209"/>
      <c r="WDJ26" s="209"/>
      <c r="WDK26" s="209"/>
      <c r="WDL26" s="209"/>
      <c r="WDM26" s="209"/>
      <c r="WDN26" s="209"/>
      <c r="WDO26" s="209"/>
      <c r="WDP26" s="209"/>
      <c r="WDQ26" s="209"/>
      <c r="WDR26" s="209"/>
      <c r="WDS26" s="209"/>
      <c r="WDT26" s="209"/>
      <c r="WDU26" s="209"/>
      <c r="WDV26" s="209"/>
      <c r="WDW26" s="209"/>
      <c r="WDX26" s="209"/>
      <c r="WDY26" s="209"/>
      <c r="WDZ26" s="209"/>
      <c r="WEA26" s="209"/>
      <c r="WEB26" s="209"/>
      <c r="WEC26" s="209"/>
      <c r="WED26" s="209"/>
      <c r="WEE26" s="209"/>
      <c r="WEF26" s="209"/>
      <c r="WEG26" s="209"/>
      <c r="WEH26" s="209"/>
      <c r="WEI26" s="209"/>
      <c r="WEJ26" s="209"/>
      <c r="WEK26" s="209"/>
      <c r="WEL26" s="209"/>
      <c r="WEM26" s="209"/>
      <c r="WEN26" s="209"/>
      <c r="WEO26" s="209"/>
      <c r="WEP26" s="209"/>
      <c r="WEQ26" s="209"/>
      <c r="WER26" s="209"/>
      <c r="WES26" s="209"/>
      <c r="WET26" s="209"/>
      <c r="WEU26" s="209"/>
      <c r="WEV26" s="209"/>
      <c r="WEW26" s="209"/>
      <c r="WEX26" s="209"/>
      <c r="WEY26" s="209"/>
      <c r="WEZ26" s="209"/>
      <c r="WFA26" s="209"/>
      <c r="WFB26" s="209"/>
      <c r="WFC26" s="209"/>
      <c r="WFD26" s="209"/>
      <c r="WFE26" s="209"/>
      <c r="WFF26" s="209"/>
      <c r="WFG26" s="209"/>
      <c r="WFH26" s="209"/>
      <c r="WFI26" s="209"/>
      <c r="WFJ26" s="209"/>
      <c r="WFK26" s="209"/>
      <c r="WFL26" s="209"/>
      <c r="WFM26" s="209"/>
      <c r="WFN26" s="209"/>
      <c r="WFO26" s="209"/>
      <c r="WFP26" s="209"/>
      <c r="WFQ26" s="209"/>
      <c r="WFR26" s="209"/>
      <c r="WFS26" s="209"/>
      <c r="WFT26" s="209"/>
      <c r="WFU26" s="209"/>
      <c r="WFV26" s="209"/>
      <c r="WFW26" s="209"/>
      <c r="WFX26" s="209"/>
      <c r="WFY26" s="209"/>
      <c r="WFZ26" s="209"/>
      <c r="WGA26" s="209"/>
      <c r="WGB26" s="209"/>
      <c r="WGC26" s="209"/>
      <c r="WGD26" s="209"/>
      <c r="WGE26" s="209"/>
      <c r="WGF26" s="209"/>
      <c r="WGG26" s="209"/>
      <c r="WGH26" s="209"/>
      <c r="WGI26" s="209"/>
      <c r="WGJ26" s="209"/>
      <c r="WGK26" s="209"/>
      <c r="WGL26" s="209"/>
      <c r="WGM26" s="209"/>
      <c r="WGN26" s="209"/>
      <c r="WGO26" s="209"/>
      <c r="WGP26" s="209"/>
      <c r="WGQ26" s="209"/>
      <c r="WGR26" s="209"/>
      <c r="WGS26" s="209"/>
      <c r="WGT26" s="209"/>
      <c r="WGU26" s="209"/>
      <c r="WGV26" s="209"/>
      <c r="WGW26" s="209"/>
      <c r="WGX26" s="209"/>
      <c r="WGY26" s="209"/>
      <c r="WGZ26" s="209"/>
      <c r="WHA26" s="209"/>
      <c r="WHB26" s="209"/>
      <c r="WHC26" s="209"/>
      <c r="WHD26" s="209"/>
      <c r="WHE26" s="209"/>
      <c r="WHF26" s="209"/>
      <c r="WHG26" s="209"/>
      <c r="WHH26" s="209"/>
      <c r="WHI26" s="209"/>
      <c r="WHJ26" s="209"/>
      <c r="WHK26" s="209"/>
      <c r="WHL26" s="209"/>
      <c r="WHM26" s="209"/>
      <c r="WHN26" s="209"/>
      <c r="WHO26" s="209"/>
      <c r="WHP26" s="209"/>
      <c r="WHQ26" s="209"/>
      <c r="WHR26" s="209"/>
      <c r="WHS26" s="209"/>
      <c r="WHT26" s="209"/>
      <c r="WHU26" s="209"/>
      <c r="WHV26" s="209"/>
      <c r="WHW26" s="209"/>
      <c r="WHX26" s="209"/>
      <c r="WHY26" s="209"/>
      <c r="WHZ26" s="209"/>
      <c r="WIA26" s="209"/>
      <c r="WIB26" s="209"/>
      <c r="WIC26" s="209"/>
      <c r="WID26" s="209"/>
      <c r="WIE26" s="209"/>
      <c r="WIF26" s="209"/>
      <c r="WIG26" s="209"/>
      <c r="WIH26" s="209"/>
      <c r="WII26" s="209"/>
      <c r="WIJ26" s="209"/>
      <c r="WIK26" s="209"/>
      <c r="WIL26" s="209"/>
      <c r="WIM26" s="209"/>
      <c r="WIN26" s="209"/>
      <c r="WIO26" s="209"/>
      <c r="WIP26" s="209"/>
      <c r="WIQ26" s="209"/>
      <c r="WIR26" s="209"/>
      <c r="WIS26" s="209"/>
      <c r="WIT26" s="209"/>
      <c r="WIU26" s="209"/>
      <c r="WIV26" s="209"/>
      <c r="WIW26" s="209"/>
      <c r="WIX26" s="209"/>
      <c r="WIY26" s="209"/>
      <c r="WIZ26" s="209"/>
      <c r="WJA26" s="209"/>
      <c r="WJB26" s="209"/>
      <c r="WJC26" s="209"/>
      <c r="WJD26" s="209"/>
      <c r="WJE26" s="209"/>
      <c r="WJF26" s="209"/>
      <c r="WJG26" s="209"/>
      <c r="WJH26" s="209"/>
      <c r="WJI26" s="209"/>
      <c r="WJJ26" s="209"/>
      <c r="WJK26" s="209"/>
      <c r="WJL26" s="209"/>
      <c r="WJM26" s="209"/>
      <c r="WJN26" s="209"/>
      <c r="WJO26" s="209"/>
      <c r="WJP26" s="209"/>
      <c r="WJQ26" s="209"/>
      <c r="WJR26" s="209"/>
      <c r="WJS26" s="209"/>
      <c r="WJT26" s="209"/>
      <c r="WJU26" s="209"/>
      <c r="WJV26" s="209"/>
      <c r="WJW26" s="209"/>
      <c r="WJX26" s="209"/>
      <c r="WJY26" s="209"/>
      <c r="WJZ26" s="209"/>
      <c r="WKA26" s="209"/>
      <c r="WKB26" s="209"/>
      <c r="WKC26" s="209"/>
      <c r="WKD26" s="209"/>
      <c r="WKE26" s="209"/>
      <c r="WKF26" s="209"/>
      <c r="WKG26" s="209"/>
      <c r="WKH26" s="209"/>
      <c r="WKI26" s="209"/>
      <c r="WKJ26" s="209"/>
      <c r="WKK26" s="209"/>
      <c r="WKL26" s="209"/>
      <c r="WKM26" s="209"/>
      <c r="WKN26" s="209"/>
      <c r="WKO26" s="209"/>
      <c r="WKP26" s="209"/>
      <c r="WKQ26" s="209"/>
      <c r="WKR26" s="209"/>
      <c r="WKS26" s="209"/>
      <c r="WKT26" s="209"/>
      <c r="WKU26" s="209"/>
      <c r="WKV26" s="209"/>
      <c r="WKW26" s="209"/>
      <c r="WKX26" s="209"/>
      <c r="WKY26" s="209"/>
      <c r="WKZ26" s="209"/>
      <c r="WLA26" s="209"/>
      <c r="WLB26" s="209"/>
      <c r="WLC26" s="209"/>
      <c r="WLD26" s="209"/>
      <c r="WLE26" s="209"/>
      <c r="WLF26" s="209"/>
      <c r="WLG26" s="209"/>
      <c r="WLH26" s="209"/>
      <c r="WLI26" s="209"/>
      <c r="WLJ26" s="209"/>
      <c r="WLK26" s="209"/>
      <c r="WLL26" s="209"/>
      <c r="WLM26" s="209"/>
      <c r="WLN26" s="209"/>
      <c r="WLO26" s="209"/>
      <c r="WLP26" s="209"/>
      <c r="WLQ26" s="209"/>
      <c r="WLR26" s="209"/>
      <c r="WLS26" s="209"/>
      <c r="WLT26" s="209"/>
      <c r="WLU26" s="209"/>
      <c r="WLV26" s="209"/>
      <c r="WLW26" s="209"/>
      <c r="WLX26" s="209"/>
      <c r="WLY26" s="209"/>
      <c r="WLZ26" s="209"/>
      <c r="WMA26" s="209"/>
      <c r="WMB26" s="209"/>
      <c r="WMC26" s="209"/>
      <c r="WMD26" s="209"/>
      <c r="WME26" s="209"/>
      <c r="WMF26" s="209"/>
      <c r="WMG26" s="209"/>
      <c r="WMH26" s="209"/>
      <c r="WMI26" s="209"/>
      <c r="WMJ26" s="209"/>
      <c r="WMK26" s="209"/>
      <c r="WML26" s="209"/>
      <c r="WMM26" s="209"/>
      <c r="WMN26" s="209"/>
      <c r="WMO26" s="209"/>
      <c r="WMP26" s="209"/>
      <c r="WMQ26" s="209"/>
      <c r="WMR26" s="209"/>
      <c r="WMS26" s="209"/>
      <c r="WMT26" s="209"/>
      <c r="WMU26" s="209"/>
      <c r="WMV26" s="209"/>
      <c r="WMW26" s="209"/>
      <c r="WMX26" s="209"/>
      <c r="WMY26" s="209"/>
      <c r="WMZ26" s="209"/>
      <c r="WNA26" s="209"/>
      <c r="WNB26" s="209"/>
      <c r="WNC26" s="209"/>
      <c r="WND26" s="209"/>
      <c r="WNE26" s="209"/>
      <c r="WNF26" s="209"/>
      <c r="WNG26" s="209"/>
      <c r="WNH26" s="209"/>
      <c r="WNI26" s="209"/>
      <c r="WNJ26" s="209"/>
      <c r="WNK26" s="209"/>
      <c r="WNL26" s="209"/>
      <c r="WNM26" s="209"/>
      <c r="WNN26" s="209"/>
      <c r="WNO26" s="209"/>
      <c r="WNP26" s="209"/>
      <c r="WNQ26" s="209"/>
      <c r="WNR26" s="209"/>
      <c r="WNS26" s="209"/>
      <c r="WNT26" s="209"/>
      <c r="WNU26" s="209"/>
      <c r="WNV26" s="209"/>
      <c r="WNW26" s="209"/>
      <c r="WNX26" s="209"/>
      <c r="WNY26" s="209"/>
      <c r="WNZ26" s="209"/>
      <c r="WOA26" s="209"/>
      <c r="WOB26" s="209"/>
      <c r="WOC26" s="209"/>
      <c r="WOD26" s="209"/>
      <c r="WOE26" s="209"/>
      <c r="WOF26" s="209"/>
      <c r="WOG26" s="209"/>
      <c r="WOH26" s="209"/>
      <c r="WOI26" s="209"/>
      <c r="WOJ26" s="209"/>
      <c r="WOK26" s="209"/>
      <c r="WOL26" s="209"/>
      <c r="WOM26" s="209"/>
      <c r="WON26" s="209"/>
      <c r="WOO26" s="209"/>
      <c r="WOP26" s="209"/>
      <c r="WOQ26" s="209"/>
      <c r="WOR26" s="209"/>
      <c r="WOS26" s="209"/>
      <c r="WOT26" s="209"/>
      <c r="WOU26" s="209"/>
      <c r="WOV26" s="209"/>
      <c r="WOW26" s="209"/>
      <c r="WOX26" s="209"/>
      <c r="WOY26" s="209"/>
      <c r="WOZ26" s="209"/>
      <c r="WPA26" s="209"/>
      <c r="WPB26" s="209"/>
      <c r="WPC26" s="209"/>
      <c r="WPD26" s="209"/>
      <c r="WPE26" s="209"/>
      <c r="WPF26" s="209"/>
      <c r="WPG26" s="209"/>
      <c r="WPH26" s="209"/>
      <c r="WPI26" s="209"/>
      <c r="WPJ26" s="209"/>
      <c r="WPK26" s="209"/>
      <c r="WPL26" s="209"/>
      <c r="WPM26" s="209"/>
      <c r="WPN26" s="209"/>
      <c r="WPO26" s="209"/>
      <c r="WPP26" s="209"/>
      <c r="WPQ26" s="209"/>
      <c r="WPR26" s="209"/>
      <c r="WPS26" s="209"/>
      <c r="WPT26" s="209"/>
      <c r="WPU26" s="209"/>
      <c r="WPV26" s="209"/>
      <c r="WPW26" s="209"/>
      <c r="WPX26" s="209"/>
      <c r="WPY26" s="209"/>
      <c r="WPZ26" s="209"/>
      <c r="WQA26" s="209"/>
      <c r="WQB26" s="209"/>
      <c r="WQC26" s="209"/>
      <c r="WQD26" s="209"/>
      <c r="WQE26" s="209"/>
      <c r="WQF26" s="209"/>
      <c r="WQG26" s="209"/>
      <c r="WQH26" s="209"/>
      <c r="WQI26" s="209"/>
      <c r="WQJ26" s="209"/>
      <c r="WQK26" s="209"/>
      <c r="WQL26" s="209"/>
      <c r="WQM26" s="209"/>
      <c r="WQN26" s="209"/>
      <c r="WQO26" s="209"/>
      <c r="WQP26" s="209"/>
      <c r="WQQ26" s="209"/>
      <c r="WQR26" s="209"/>
      <c r="WQS26" s="209"/>
      <c r="WQT26" s="209"/>
      <c r="WQU26" s="209"/>
      <c r="WQV26" s="209"/>
      <c r="WQW26" s="209"/>
      <c r="WQX26" s="209"/>
      <c r="WQY26" s="209"/>
      <c r="WQZ26" s="209"/>
      <c r="WRA26" s="209"/>
      <c r="WRB26" s="209"/>
      <c r="WRC26" s="209"/>
      <c r="WRD26" s="209"/>
      <c r="WRE26" s="209"/>
      <c r="WRF26" s="209"/>
      <c r="WRG26" s="209"/>
      <c r="WRH26" s="209"/>
      <c r="WRI26" s="209"/>
      <c r="WRJ26" s="209"/>
      <c r="WRK26" s="209"/>
      <c r="WRL26" s="209"/>
      <c r="WRM26" s="209"/>
      <c r="WRN26" s="209"/>
      <c r="WRO26" s="209"/>
      <c r="WRP26" s="209"/>
      <c r="WRQ26" s="209"/>
      <c r="WRR26" s="209"/>
      <c r="WRS26" s="209"/>
      <c r="WRT26" s="209"/>
      <c r="WRU26" s="209"/>
      <c r="WRV26" s="209"/>
      <c r="WRW26" s="209"/>
      <c r="WRX26" s="209"/>
      <c r="WRY26" s="209"/>
      <c r="WRZ26" s="209"/>
      <c r="WSA26" s="209"/>
      <c r="WSB26" s="209"/>
      <c r="WSC26" s="209"/>
      <c r="WSD26" s="209"/>
      <c r="WSE26" s="209"/>
      <c r="WSF26" s="209"/>
      <c r="WSG26" s="209"/>
      <c r="WSH26" s="209"/>
      <c r="WSI26" s="209"/>
      <c r="WSJ26" s="209"/>
      <c r="WSK26" s="209"/>
      <c r="WSL26" s="209"/>
      <c r="WSM26" s="209"/>
      <c r="WSN26" s="209"/>
      <c r="WSO26" s="209"/>
      <c r="WSP26" s="209"/>
      <c r="WSQ26" s="209"/>
      <c r="WSR26" s="209"/>
      <c r="WSS26" s="209"/>
      <c r="WST26" s="209"/>
      <c r="WSU26" s="209"/>
      <c r="WSV26" s="209"/>
      <c r="WSW26" s="209"/>
      <c r="WSX26" s="209"/>
      <c r="WSY26" s="209"/>
      <c r="WSZ26" s="209"/>
      <c r="WTA26" s="209"/>
      <c r="WTB26" s="209"/>
      <c r="WTC26" s="209"/>
      <c r="WTD26" s="209"/>
      <c r="WTE26" s="209"/>
      <c r="WTF26" s="209"/>
      <c r="WTG26" s="209"/>
      <c r="WTH26" s="209"/>
      <c r="WTI26" s="209"/>
      <c r="WTJ26" s="209"/>
      <c r="WTK26" s="209"/>
      <c r="WTL26" s="209"/>
      <c r="WTM26" s="209"/>
      <c r="WTN26" s="209"/>
      <c r="WTO26" s="209"/>
      <c r="WTP26" s="209"/>
      <c r="WTQ26" s="209"/>
      <c r="WTR26" s="209"/>
      <c r="WTS26" s="209"/>
      <c r="WTT26" s="209"/>
      <c r="WTU26" s="209"/>
      <c r="WTV26" s="209"/>
      <c r="WTW26" s="209"/>
      <c r="WTX26" s="209"/>
      <c r="WTY26" s="209"/>
      <c r="WTZ26" s="209"/>
      <c r="WUA26" s="209"/>
      <c r="WUB26" s="209"/>
      <c r="WUC26" s="209"/>
      <c r="WUD26" s="209"/>
      <c r="WUE26" s="209"/>
      <c r="WUF26" s="209"/>
      <c r="WUG26" s="209"/>
      <c r="WUH26" s="209"/>
      <c r="WUI26" s="209"/>
      <c r="WUJ26" s="209"/>
      <c r="WUK26" s="209"/>
      <c r="WUL26" s="209"/>
      <c r="WUM26" s="209"/>
      <c r="WUN26" s="209"/>
      <c r="WUO26" s="209"/>
      <c r="WUP26" s="209"/>
      <c r="WUQ26" s="209"/>
      <c r="WUR26" s="209"/>
      <c r="WUS26" s="209"/>
      <c r="WUT26" s="209"/>
      <c r="WUU26" s="209"/>
      <c r="WUV26" s="209"/>
      <c r="WUW26" s="209"/>
      <c r="WUX26" s="209"/>
      <c r="WUY26" s="209"/>
      <c r="WUZ26" s="209"/>
      <c r="WVA26" s="209"/>
      <c r="WVB26" s="209"/>
      <c r="WVC26" s="209"/>
      <c r="WVD26" s="209"/>
      <c r="WVE26" s="209"/>
      <c r="WVF26" s="209"/>
      <c r="WVG26" s="209"/>
      <c r="WVH26" s="209"/>
      <c r="WVI26" s="209"/>
      <c r="WVJ26" s="209"/>
      <c r="WVK26" s="209"/>
      <c r="WVL26" s="209"/>
      <c r="WVM26" s="209"/>
      <c r="WVN26" s="209"/>
      <c r="WVO26" s="209"/>
      <c r="WVP26" s="209"/>
      <c r="WVQ26" s="209"/>
      <c r="WVR26" s="209"/>
      <c r="WVS26" s="209"/>
      <c r="WVT26" s="209"/>
      <c r="WVU26" s="209"/>
      <c r="WVV26" s="209"/>
      <c r="WVW26" s="209"/>
      <c r="WVX26" s="209"/>
      <c r="WVY26" s="209"/>
      <c r="WVZ26" s="209"/>
      <c r="WWA26" s="209"/>
      <c r="WWB26" s="209"/>
      <c r="WWC26" s="209"/>
      <c r="WWD26" s="209"/>
      <c r="WWE26" s="209"/>
      <c r="WWF26" s="209"/>
      <c r="WWG26" s="209"/>
      <c r="WWH26" s="209"/>
      <c r="WWI26" s="209"/>
      <c r="WWJ26" s="209"/>
      <c r="WWK26" s="209"/>
      <c r="WWL26" s="209"/>
      <c r="WWM26" s="209"/>
      <c r="WWN26" s="209"/>
      <c r="WWO26" s="209"/>
      <c r="WWP26" s="209"/>
      <c r="WWQ26" s="209"/>
      <c r="WWR26" s="209"/>
      <c r="WWS26" s="209"/>
      <c r="WWT26" s="209"/>
      <c r="WWU26" s="209"/>
      <c r="WWV26" s="209"/>
      <c r="WWW26" s="209"/>
      <c r="WWX26" s="209"/>
      <c r="WWY26" s="209"/>
      <c r="WWZ26" s="209"/>
      <c r="WXA26" s="209"/>
      <c r="WXB26" s="209"/>
      <c r="WXC26" s="209"/>
      <c r="WXD26" s="209"/>
      <c r="WXE26" s="209"/>
      <c r="WXF26" s="209"/>
      <c r="WXG26" s="209"/>
      <c r="WXH26" s="209"/>
      <c r="WXI26" s="209"/>
      <c r="WXJ26" s="209"/>
      <c r="WXK26" s="209"/>
      <c r="WXL26" s="209"/>
      <c r="WXM26" s="209"/>
      <c r="WXN26" s="209"/>
      <c r="WXO26" s="209"/>
      <c r="WXP26" s="209"/>
      <c r="WXQ26" s="209"/>
      <c r="WXR26" s="209"/>
      <c r="WXS26" s="209"/>
      <c r="WXT26" s="209"/>
      <c r="WXU26" s="209"/>
      <c r="WXV26" s="209"/>
      <c r="WXW26" s="209"/>
      <c r="WXX26" s="209"/>
      <c r="WXY26" s="209"/>
      <c r="WXZ26" s="209"/>
      <c r="WYA26" s="209"/>
      <c r="WYB26" s="209"/>
      <c r="WYC26" s="209"/>
      <c r="WYD26" s="209"/>
      <c r="WYE26" s="209"/>
      <c r="WYF26" s="209"/>
      <c r="WYG26" s="209"/>
      <c r="WYH26" s="209"/>
      <c r="WYI26" s="209"/>
      <c r="WYJ26" s="209"/>
      <c r="WYK26" s="209"/>
      <c r="WYL26" s="209"/>
      <c r="WYM26" s="209"/>
      <c r="WYN26" s="209"/>
      <c r="WYO26" s="209"/>
      <c r="WYP26" s="209"/>
      <c r="WYQ26" s="209"/>
      <c r="WYR26" s="209"/>
      <c r="WYS26" s="209"/>
      <c r="WYT26" s="209"/>
      <c r="WYU26" s="209"/>
      <c r="WYV26" s="209"/>
      <c r="WYW26" s="209"/>
      <c r="WYX26" s="209"/>
      <c r="WYY26" s="209"/>
      <c r="WYZ26" s="209"/>
      <c r="WZA26" s="209"/>
      <c r="WZB26" s="209"/>
      <c r="WZC26" s="209"/>
      <c r="WZD26" s="209"/>
      <c r="WZE26" s="209"/>
      <c r="WZF26" s="209"/>
      <c r="WZG26" s="209"/>
      <c r="WZH26" s="209"/>
      <c r="WZI26" s="209"/>
      <c r="WZJ26" s="209"/>
      <c r="WZK26" s="209"/>
      <c r="WZL26" s="209"/>
      <c r="WZM26" s="209"/>
      <c r="WZN26" s="209"/>
      <c r="WZO26" s="209"/>
      <c r="WZP26" s="209"/>
      <c r="WZQ26" s="209"/>
      <c r="WZR26" s="209"/>
      <c r="WZS26" s="209"/>
      <c r="WZT26" s="209"/>
      <c r="WZU26" s="209"/>
      <c r="WZV26" s="209"/>
      <c r="WZW26" s="209"/>
      <c r="WZX26" s="209"/>
      <c r="WZY26" s="209"/>
      <c r="WZZ26" s="209"/>
      <c r="XAA26" s="209"/>
      <c r="XAB26" s="209"/>
      <c r="XAC26" s="209"/>
      <c r="XAD26" s="209"/>
      <c r="XAE26" s="209"/>
      <c r="XAF26" s="209"/>
      <c r="XAG26" s="209"/>
      <c r="XAH26" s="209"/>
      <c r="XAI26" s="209"/>
      <c r="XAJ26" s="209"/>
      <c r="XAK26" s="209"/>
      <c r="XAL26" s="209"/>
      <c r="XAM26" s="209"/>
      <c r="XAN26" s="209"/>
      <c r="XAO26" s="209"/>
      <c r="XAP26" s="209"/>
      <c r="XAQ26" s="209"/>
      <c r="XAR26" s="209"/>
      <c r="XAS26" s="209"/>
      <c r="XAT26" s="209"/>
      <c r="XAU26" s="209"/>
      <c r="XAV26" s="209"/>
      <c r="XAW26" s="209"/>
      <c r="XAX26" s="209"/>
      <c r="XAY26" s="209"/>
      <c r="XAZ26" s="209"/>
      <c r="XBA26" s="209"/>
      <c r="XBB26" s="209"/>
      <c r="XBC26" s="209"/>
      <c r="XBD26" s="209"/>
      <c r="XBE26" s="209"/>
      <c r="XBF26" s="209"/>
      <c r="XBG26" s="209"/>
      <c r="XBH26" s="209"/>
      <c r="XBI26" s="209"/>
      <c r="XBJ26" s="209"/>
      <c r="XBK26" s="209"/>
      <c r="XBL26" s="209"/>
      <c r="XBM26" s="209"/>
      <c r="XBN26" s="209"/>
      <c r="XBO26" s="209"/>
      <c r="XBP26" s="209"/>
      <c r="XBQ26" s="209"/>
      <c r="XBR26" s="209"/>
      <c r="XBS26" s="209"/>
      <c r="XBT26" s="209"/>
      <c r="XBU26" s="209"/>
      <c r="XBV26" s="209"/>
      <c r="XBW26" s="209"/>
      <c r="XBX26" s="209"/>
      <c r="XBY26" s="209"/>
      <c r="XBZ26" s="209"/>
      <c r="XCA26" s="209"/>
      <c r="XCB26" s="209"/>
      <c r="XCC26" s="209"/>
      <c r="XCD26" s="209"/>
      <c r="XCE26" s="209"/>
      <c r="XCF26" s="209"/>
      <c r="XCG26" s="209"/>
      <c r="XCH26" s="209"/>
      <c r="XCI26" s="209"/>
      <c r="XCJ26" s="209"/>
      <c r="XCK26" s="209"/>
      <c r="XCL26" s="209"/>
      <c r="XCM26" s="209"/>
      <c r="XCN26" s="209"/>
      <c r="XCO26" s="209"/>
      <c r="XCP26" s="209"/>
      <c r="XCQ26" s="209"/>
      <c r="XCR26" s="209"/>
      <c r="XCS26" s="209"/>
      <c r="XCT26" s="209"/>
      <c r="XCU26" s="209"/>
      <c r="XCV26" s="209"/>
      <c r="XCW26" s="209"/>
      <c r="XCX26" s="209"/>
      <c r="XCY26" s="209"/>
      <c r="XCZ26" s="209"/>
      <c r="XDA26" s="209"/>
      <c r="XDB26" s="209"/>
      <c r="XDC26" s="209"/>
      <c r="XDD26" s="209"/>
      <c r="XDE26" s="209"/>
      <c r="XDF26" s="209"/>
      <c r="XDG26" s="209"/>
      <c r="XDH26" s="209"/>
      <c r="XDI26" s="209"/>
      <c r="XDJ26" s="209"/>
      <c r="XDK26" s="209"/>
      <c r="XDL26" s="209"/>
      <c r="XDM26" s="209"/>
      <c r="XDN26" s="209"/>
      <c r="XDO26" s="209"/>
      <c r="XDP26" s="209"/>
      <c r="XDQ26" s="209"/>
      <c r="XDR26" s="209"/>
      <c r="XDS26" s="209"/>
      <c r="XDT26" s="209"/>
      <c r="XDU26" s="209"/>
      <c r="XDV26" s="209"/>
      <c r="XDW26" s="209"/>
      <c r="XDX26" s="209"/>
      <c r="XDY26" s="209"/>
      <c r="XDZ26" s="209"/>
      <c r="XEA26" s="209"/>
      <c r="XEB26" s="209"/>
      <c r="XEC26" s="209"/>
      <c r="XED26" s="209"/>
      <c r="XEE26" s="209"/>
      <c r="XEF26" s="209"/>
      <c r="XEG26" s="209"/>
      <c r="XEH26" s="209"/>
      <c r="XEI26" s="209"/>
      <c r="XEJ26" s="209"/>
      <c r="XEK26" s="209"/>
      <c r="XEL26" s="209"/>
      <c r="XEM26" s="209"/>
      <c r="XEN26" s="209"/>
      <c r="XEO26" s="209"/>
      <c r="XEP26" s="209"/>
      <c r="XEQ26" s="209"/>
      <c r="XER26" s="209"/>
      <c r="XES26" s="209"/>
      <c r="XET26" s="209"/>
      <c r="XEU26" s="209"/>
      <c r="XEV26" s="209"/>
      <c r="XEW26" s="209"/>
      <c r="XEX26" s="209"/>
      <c r="XEY26" s="209"/>
      <c r="XEZ26" s="209"/>
      <c r="XFA26" s="209"/>
      <c r="XFB26" s="209"/>
      <c r="XFC26" s="202"/>
      <c r="XFD26" s="202"/>
    </row>
    <row r="27" ht="36" customHeight="1" spans="1:8">
      <c r="A27" s="573" t="s">
        <v>1797</v>
      </c>
      <c r="B27" s="578">
        <v>11271.23</v>
      </c>
      <c r="C27" s="578">
        <v>11695.5</v>
      </c>
      <c r="D27" s="578">
        <v>11207.25</v>
      </c>
      <c r="E27" s="565">
        <f t="shared" si="5"/>
        <v>-0.00567639911526951</v>
      </c>
      <c r="F27" s="232">
        <f t="shared" si="0"/>
        <v>0.958253174297807</v>
      </c>
      <c r="G27" s="201" t="str">
        <f t="shared" si="4"/>
        <v>是</v>
      </c>
      <c r="H27" s="559"/>
    </row>
    <row r="28" ht="36" customHeight="1" spans="1:8">
      <c r="A28" s="171" t="s">
        <v>1810</v>
      </c>
      <c r="B28" s="576">
        <v>4875.77</v>
      </c>
      <c r="C28" s="122">
        <v>5209.26</v>
      </c>
      <c r="D28" s="122">
        <v>4894.26</v>
      </c>
      <c r="E28" s="567">
        <f t="shared" si="5"/>
        <v>0.00379222153629066</v>
      </c>
      <c r="F28" s="234">
        <f t="shared" si="0"/>
        <v>0.939530758687414</v>
      </c>
      <c r="G28" s="201" t="str">
        <f t="shared" si="4"/>
        <v>是</v>
      </c>
      <c r="H28" s="559"/>
    </row>
    <row r="29" ht="36" customHeight="1" spans="1:8">
      <c r="A29" s="171" t="s">
        <v>1786</v>
      </c>
      <c r="B29" s="576">
        <v>7.7</v>
      </c>
      <c r="C29" s="122">
        <v>5</v>
      </c>
      <c r="D29" s="122">
        <v>7</v>
      </c>
      <c r="E29" s="567">
        <f t="shared" si="5"/>
        <v>-0.0909090909090909</v>
      </c>
      <c r="F29" s="234">
        <f t="shared" si="0"/>
        <v>1.4</v>
      </c>
      <c r="G29" s="201" t="str">
        <f t="shared" si="4"/>
        <v>是</v>
      </c>
      <c r="H29" s="559"/>
    </row>
    <row r="30" ht="36" customHeight="1" spans="1:8">
      <c r="A30" s="171" t="s">
        <v>1787</v>
      </c>
      <c r="B30" s="576">
        <v>116.23</v>
      </c>
      <c r="C30" s="122">
        <v>210</v>
      </c>
      <c r="D30" s="122">
        <v>120</v>
      </c>
      <c r="E30" s="567">
        <f t="shared" si="5"/>
        <v>0.032435687860277</v>
      </c>
      <c r="F30" s="234">
        <f t="shared" si="0"/>
        <v>0.571428571428571</v>
      </c>
      <c r="G30" s="201" t="str">
        <f t="shared" si="4"/>
        <v>是</v>
      </c>
      <c r="H30" s="559"/>
    </row>
    <row r="31" ht="36" customHeight="1" spans="1:8">
      <c r="A31" s="573" t="s">
        <v>1801</v>
      </c>
      <c r="B31" s="578">
        <v>1292.17</v>
      </c>
      <c r="C31" s="578">
        <v>1470.01</v>
      </c>
      <c r="D31" s="578">
        <v>1459.34</v>
      </c>
      <c r="E31" s="565">
        <f t="shared" si="5"/>
        <v>0.129371522322914</v>
      </c>
      <c r="F31" s="232">
        <f t="shared" si="0"/>
        <v>0.992741545975878</v>
      </c>
      <c r="G31" s="201" t="str">
        <f t="shared" si="4"/>
        <v>是</v>
      </c>
      <c r="H31" s="559"/>
    </row>
    <row r="32" ht="36" customHeight="1" spans="1:8">
      <c r="A32" s="171" t="s">
        <v>1802</v>
      </c>
      <c r="B32" s="576">
        <v>674.72</v>
      </c>
      <c r="C32" s="122">
        <v>874.6</v>
      </c>
      <c r="D32" s="122">
        <v>850.83</v>
      </c>
      <c r="E32" s="567">
        <f t="shared" si="5"/>
        <v>0.261011975337918</v>
      </c>
      <c r="F32" s="234">
        <f t="shared" si="0"/>
        <v>0.972821861422364</v>
      </c>
      <c r="G32" s="201" t="str">
        <f t="shared" si="4"/>
        <v>是</v>
      </c>
      <c r="H32" s="559"/>
    </row>
    <row r="33" ht="36" customHeight="1" spans="1:8">
      <c r="A33" s="171" t="s">
        <v>1803</v>
      </c>
      <c r="B33" s="576"/>
      <c r="C33" s="578"/>
      <c r="D33" s="122"/>
      <c r="E33" s="567" t="str">
        <f t="shared" si="5"/>
        <v/>
      </c>
      <c r="F33" s="234" t="str">
        <f t="shared" si="0"/>
        <v/>
      </c>
      <c r="G33" s="201" t="str">
        <f t="shared" si="4"/>
        <v>否</v>
      </c>
      <c r="H33" s="559"/>
    </row>
    <row r="34" ht="36" customHeight="1" spans="1:8">
      <c r="A34" s="171" t="s">
        <v>1804</v>
      </c>
      <c r="B34" s="576"/>
      <c r="C34" s="122"/>
      <c r="D34" s="122"/>
      <c r="E34" s="567" t="str">
        <f t="shared" si="5"/>
        <v/>
      </c>
      <c r="F34" s="234" t="str">
        <f t="shared" si="0"/>
        <v/>
      </c>
      <c r="G34" s="201" t="str">
        <f t="shared" si="4"/>
        <v>否</v>
      </c>
      <c r="H34" s="559"/>
    </row>
    <row r="35" customFormat="1" ht="36" customHeight="1" spans="1:16384">
      <c r="A35" s="171" t="s">
        <v>1840</v>
      </c>
      <c r="B35" s="576">
        <v>31.56</v>
      </c>
      <c r="C35" s="578"/>
      <c r="D35" s="575">
        <v>11.19</v>
      </c>
      <c r="E35" s="567">
        <f t="shared" si="5"/>
        <v>-0.645437262357414</v>
      </c>
      <c r="F35" s="234" t="str">
        <f t="shared" si="0"/>
        <v/>
      </c>
      <c r="G35" s="201" t="str">
        <f t="shared" si="4"/>
        <v>是</v>
      </c>
      <c r="H35" s="559"/>
      <c r="I35" s="209"/>
      <c r="J35" s="209"/>
      <c r="K35" s="209"/>
      <c r="L35" s="209"/>
      <c r="M35" s="209"/>
      <c r="N35" s="209"/>
      <c r="O35" s="209"/>
      <c r="P35" s="209"/>
      <c r="Q35" s="209"/>
      <c r="R35" s="209"/>
      <c r="S35" s="209"/>
      <c r="T35" s="209"/>
      <c r="U35" s="209"/>
      <c r="V35" s="209"/>
      <c r="W35" s="209"/>
      <c r="X35" s="209"/>
      <c r="Y35" s="209"/>
      <c r="Z35" s="209"/>
      <c r="AA35" s="209"/>
      <c r="AB35" s="209"/>
      <c r="AC35" s="209"/>
      <c r="AD35" s="209"/>
      <c r="AE35" s="209"/>
      <c r="AF35" s="209"/>
      <c r="AG35" s="209"/>
      <c r="AH35" s="209"/>
      <c r="AI35" s="209"/>
      <c r="AJ35" s="209"/>
      <c r="AK35" s="209"/>
      <c r="AL35" s="209"/>
      <c r="AM35" s="209"/>
      <c r="AN35" s="209"/>
      <c r="AO35" s="209"/>
      <c r="AP35" s="209"/>
      <c r="AQ35" s="209"/>
      <c r="AR35" s="209"/>
      <c r="AS35" s="209"/>
      <c r="AT35" s="209"/>
      <c r="AU35" s="209"/>
      <c r="AV35" s="209"/>
      <c r="AW35" s="209"/>
      <c r="AX35" s="209"/>
      <c r="AY35" s="209"/>
      <c r="AZ35" s="209"/>
      <c r="BA35" s="209"/>
      <c r="BB35" s="209"/>
      <c r="BC35" s="209"/>
      <c r="BD35" s="209"/>
      <c r="BE35" s="209"/>
      <c r="BF35" s="209"/>
      <c r="BG35" s="209"/>
      <c r="BH35" s="209"/>
      <c r="BI35" s="209"/>
      <c r="BJ35" s="209"/>
      <c r="BK35" s="209"/>
      <c r="BL35" s="209"/>
      <c r="BM35" s="209"/>
      <c r="BN35" s="209"/>
      <c r="BO35" s="209"/>
      <c r="BP35" s="209"/>
      <c r="BQ35" s="209"/>
      <c r="BR35" s="209"/>
      <c r="BS35" s="209"/>
      <c r="BT35" s="209"/>
      <c r="BU35" s="209"/>
      <c r="BV35" s="209"/>
      <c r="BW35" s="209"/>
      <c r="BX35" s="209"/>
      <c r="BY35" s="209"/>
      <c r="BZ35" s="209"/>
      <c r="CA35" s="209"/>
      <c r="CB35" s="209"/>
      <c r="CC35" s="209"/>
      <c r="CD35" s="209"/>
      <c r="CE35" s="209"/>
      <c r="CF35" s="209"/>
      <c r="CG35" s="209"/>
      <c r="CH35" s="209"/>
      <c r="CI35" s="209"/>
      <c r="CJ35" s="209"/>
      <c r="CK35" s="209"/>
      <c r="CL35" s="209"/>
      <c r="CM35" s="209"/>
      <c r="CN35" s="209"/>
      <c r="CO35" s="209"/>
      <c r="CP35" s="209"/>
      <c r="CQ35" s="209"/>
      <c r="CR35" s="209"/>
      <c r="CS35" s="209"/>
      <c r="CT35" s="209"/>
      <c r="CU35" s="209"/>
      <c r="CV35" s="209"/>
      <c r="CW35" s="209"/>
      <c r="CX35" s="209"/>
      <c r="CY35" s="209"/>
      <c r="CZ35" s="209"/>
      <c r="DA35" s="209"/>
      <c r="DB35" s="209"/>
      <c r="DC35" s="209"/>
      <c r="DD35" s="209"/>
      <c r="DE35" s="209"/>
      <c r="DF35" s="209"/>
      <c r="DG35" s="209"/>
      <c r="DH35" s="209"/>
      <c r="DI35" s="209"/>
      <c r="DJ35" s="209"/>
      <c r="DK35" s="209"/>
      <c r="DL35" s="209"/>
      <c r="DM35" s="209"/>
      <c r="DN35" s="209"/>
      <c r="DO35" s="209"/>
      <c r="DP35" s="209"/>
      <c r="DQ35" s="209"/>
      <c r="DR35" s="209"/>
      <c r="DS35" s="209"/>
      <c r="DT35" s="209"/>
      <c r="DU35" s="209"/>
      <c r="DV35" s="209"/>
      <c r="DW35" s="209"/>
      <c r="DX35" s="209"/>
      <c r="DY35" s="209"/>
      <c r="DZ35" s="209"/>
      <c r="EA35" s="209"/>
      <c r="EB35" s="209"/>
      <c r="EC35" s="209"/>
      <c r="ED35" s="209"/>
      <c r="EE35" s="209"/>
      <c r="EF35" s="209"/>
      <c r="EG35" s="209"/>
      <c r="EH35" s="209"/>
      <c r="EI35" s="209"/>
      <c r="EJ35" s="209"/>
      <c r="EK35" s="209"/>
      <c r="EL35" s="209"/>
      <c r="EM35" s="209"/>
      <c r="EN35" s="209"/>
      <c r="EO35" s="209"/>
      <c r="EP35" s="209"/>
      <c r="EQ35" s="209"/>
      <c r="ER35" s="209"/>
      <c r="ES35" s="209"/>
      <c r="ET35" s="209"/>
      <c r="EU35" s="209"/>
      <c r="EV35" s="209"/>
      <c r="EW35" s="209"/>
      <c r="EX35" s="209"/>
      <c r="EY35" s="209"/>
      <c r="EZ35" s="209"/>
      <c r="FA35" s="209"/>
      <c r="FB35" s="209"/>
      <c r="FC35" s="209"/>
      <c r="FD35" s="209"/>
      <c r="FE35" s="209"/>
      <c r="FF35" s="209"/>
      <c r="FG35" s="209"/>
      <c r="FH35" s="209"/>
      <c r="FI35" s="209"/>
      <c r="FJ35" s="209"/>
      <c r="FK35" s="209"/>
      <c r="FL35" s="209"/>
      <c r="FM35" s="209"/>
      <c r="FN35" s="209"/>
      <c r="FO35" s="209"/>
      <c r="FP35" s="209"/>
      <c r="FQ35" s="209"/>
      <c r="FR35" s="209"/>
      <c r="FS35" s="209"/>
      <c r="FT35" s="209"/>
      <c r="FU35" s="209"/>
      <c r="FV35" s="209"/>
      <c r="FW35" s="209"/>
      <c r="FX35" s="209"/>
      <c r="FY35" s="209"/>
      <c r="FZ35" s="209"/>
      <c r="GA35" s="209"/>
      <c r="GB35" s="209"/>
      <c r="GC35" s="209"/>
      <c r="GD35" s="209"/>
      <c r="GE35" s="209"/>
      <c r="GF35" s="209"/>
      <c r="GG35" s="209"/>
      <c r="GH35" s="209"/>
      <c r="GI35" s="209"/>
      <c r="GJ35" s="209"/>
      <c r="GK35" s="209"/>
      <c r="GL35" s="209"/>
      <c r="GM35" s="209"/>
      <c r="GN35" s="209"/>
      <c r="GO35" s="209"/>
      <c r="GP35" s="209"/>
      <c r="GQ35" s="209"/>
      <c r="GR35" s="209"/>
      <c r="GS35" s="209"/>
      <c r="GT35" s="209"/>
      <c r="GU35" s="209"/>
      <c r="GV35" s="209"/>
      <c r="GW35" s="209"/>
      <c r="GX35" s="209"/>
      <c r="GY35" s="209"/>
      <c r="GZ35" s="209"/>
      <c r="HA35" s="209"/>
      <c r="HB35" s="209"/>
      <c r="HC35" s="209"/>
      <c r="HD35" s="209"/>
      <c r="HE35" s="209"/>
      <c r="HF35" s="209"/>
      <c r="HG35" s="209"/>
      <c r="HH35" s="209"/>
      <c r="HI35" s="209"/>
      <c r="HJ35" s="209"/>
      <c r="HK35" s="209"/>
      <c r="HL35" s="209"/>
      <c r="HM35" s="209"/>
      <c r="HN35" s="209"/>
      <c r="HO35" s="209"/>
      <c r="HP35" s="209"/>
      <c r="HQ35" s="209"/>
      <c r="HR35" s="209"/>
      <c r="HS35" s="209"/>
      <c r="HT35" s="209"/>
      <c r="HU35" s="209"/>
      <c r="HV35" s="209"/>
      <c r="HW35" s="209"/>
      <c r="HX35" s="209"/>
      <c r="HY35" s="209"/>
      <c r="HZ35" s="209"/>
      <c r="IA35" s="209"/>
      <c r="IB35" s="209"/>
      <c r="IC35" s="209"/>
      <c r="ID35" s="209"/>
      <c r="IE35" s="209"/>
      <c r="IF35" s="209"/>
      <c r="IG35" s="209"/>
      <c r="IH35" s="209"/>
      <c r="II35" s="209"/>
      <c r="IJ35" s="209"/>
      <c r="IK35" s="209"/>
      <c r="IL35" s="209"/>
      <c r="IM35" s="209"/>
      <c r="IN35" s="209"/>
      <c r="IO35" s="209"/>
      <c r="IP35" s="209"/>
      <c r="IQ35" s="209"/>
      <c r="IR35" s="209"/>
      <c r="IS35" s="209"/>
      <c r="IT35" s="209"/>
      <c r="IU35" s="209"/>
      <c r="IV35" s="209"/>
      <c r="IW35" s="209"/>
      <c r="IX35" s="209"/>
      <c r="IY35" s="209"/>
      <c r="IZ35" s="209"/>
      <c r="JA35" s="209"/>
      <c r="JB35" s="209"/>
      <c r="JC35" s="209"/>
      <c r="JD35" s="209"/>
      <c r="JE35" s="209"/>
      <c r="JF35" s="209"/>
      <c r="JG35" s="209"/>
      <c r="JH35" s="209"/>
      <c r="JI35" s="209"/>
      <c r="JJ35" s="209"/>
      <c r="JK35" s="209"/>
      <c r="JL35" s="209"/>
      <c r="JM35" s="209"/>
      <c r="JN35" s="209"/>
      <c r="JO35" s="209"/>
      <c r="JP35" s="209"/>
      <c r="JQ35" s="209"/>
      <c r="JR35" s="209"/>
      <c r="JS35" s="209"/>
      <c r="JT35" s="209"/>
      <c r="JU35" s="209"/>
      <c r="JV35" s="209"/>
      <c r="JW35" s="209"/>
      <c r="JX35" s="209"/>
      <c r="JY35" s="209"/>
      <c r="JZ35" s="209"/>
      <c r="KA35" s="209"/>
      <c r="KB35" s="209"/>
      <c r="KC35" s="209"/>
      <c r="KD35" s="209"/>
      <c r="KE35" s="209"/>
      <c r="KF35" s="209"/>
      <c r="KG35" s="209"/>
      <c r="KH35" s="209"/>
      <c r="KI35" s="209"/>
      <c r="KJ35" s="209"/>
      <c r="KK35" s="209"/>
      <c r="KL35" s="209"/>
      <c r="KM35" s="209"/>
      <c r="KN35" s="209"/>
      <c r="KO35" s="209"/>
      <c r="KP35" s="209"/>
      <c r="KQ35" s="209"/>
      <c r="KR35" s="209"/>
      <c r="KS35" s="209"/>
      <c r="KT35" s="209"/>
      <c r="KU35" s="209"/>
      <c r="KV35" s="209"/>
      <c r="KW35" s="209"/>
      <c r="KX35" s="209"/>
      <c r="KY35" s="209"/>
      <c r="KZ35" s="209"/>
      <c r="LA35" s="209"/>
      <c r="LB35" s="209"/>
      <c r="LC35" s="209"/>
      <c r="LD35" s="209"/>
      <c r="LE35" s="209"/>
      <c r="LF35" s="209"/>
      <c r="LG35" s="209"/>
      <c r="LH35" s="209"/>
      <c r="LI35" s="209"/>
      <c r="LJ35" s="209"/>
      <c r="LK35" s="209"/>
      <c r="LL35" s="209"/>
      <c r="LM35" s="209"/>
      <c r="LN35" s="209"/>
      <c r="LO35" s="209"/>
      <c r="LP35" s="209"/>
      <c r="LQ35" s="209"/>
      <c r="LR35" s="209"/>
      <c r="LS35" s="209"/>
      <c r="LT35" s="209"/>
      <c r="LU35" s="209"/>
      <c r="LV35" s="209"/>
      <c r="LW35" s="209"/>
      <c r="LX35" s="209"/>
      <c r="LY35" s="209"/>
      <c r="LZ35" s="209"/>
      <c r="MA35" s="209"/>
      <c r="MB35" s="209"/>
      <c r="MC35" s="209"/>
      <c r="MD35" s="209"/>
      <c r="ME35" s="209"/>
      <c r="MF35" s="209"/>
      <c r="MG35" s="209"/>
      <c r="MH35" s="209"/>
      <c r="MI35" s="209"/>
      <c r="MJ35" s="209"/>
      <c r="MK35" s="209"/>
      <c r="ML35" s="209"/>
      <c r="MM35" s="209"/>
      <c r="MN35" s="209"/>
      <c r="MO35" s="209"/>
      <c r="MP35" s="209"/>
      <c r="MQ35" s="209"/>
      <c r="MR35" s="209"/>
      <c r="MS35" s="209"/>
      <c r="MT35" s="209"/>
      <c r="MU35" s="209"/>
      <c r="MV35" s="209"/>
      <c r="MW35" s="209"/>
      <c r="MX35" s="209"/>
      <c r="MY35" s="209"/>
      <c r="MZ35" s="209"/>
      <c r="NA35" s="209"/>
      <c r="NB35" s="209"/>
      <c r="NC35" s="209"/>
      <c r="ND35" s="209"/>
      <c r="NE35" s="209"/>
      <c r="NF35" s="209"/>
      <c r="NG35" s="209"/>
      <c r="NH35" s="209"/>
      <c r="NI35" s="209"/>
      <c r="NJ35" s="209"/>
      <c r="NK35" s="209"/>
      <c r="NL35" s="209"/>
      <c r="NM35" s="209"/>
      <c r="NN35" s="209"/>
      <c r="NO35" s="209"/>
      <c r="NP35" s="209"/>
      <c r="NQ35" s="209"/>
      <c r="NR35" s="209"/>
      <c r="NS35" s="209"/>
      <c r="NT35" s="209"/>
      <c r="NU35" s="209"/>
      <c r="NV35" s="209"/>
      <c r="NW35" s="209"/>
      <c r="NX35" s="209"/>
      <c r="NY35" s="209"/>
      <c r="NZ35" s="209"/>
      <c r="OA35" s="209"/>
      <c r="OB35" s="209"/>
      <c r="OC35" s="209"/>
      <c r="OD35" s="209"/>
      <c r="OE35" s="209"/>
      <c r="OF35" s="209"/>
      <c r="OG35" s="209"/>
      <c r="OH35" s="209"/>
      <c r="OI35" s="209"/>
      <c r="OJ35" s="209"/>
      <c r="OK35" s="209"/>
      <c r="OL35" s="209"/>
      <c r="OM35" s="209"/>
      <c r="ON35" s="209"/>
      <c r="OO35" s="209"/>
      <c r="OP35" s="209"/>
      <c r="OQ35" s="209"/>
      <c r="OR35" s="209"/>
      <c r="OS35" s="209"/>
      <c r="OT35" s="209"/>
      <c r="OU35" s="209"/>
      <c r="OV35" s="209"/>
      <c r="OW35" s="209"/>
      <c r="OX35" s="209"/>
      <c r="OY35" s="209"/>
      <c r="OZ35" s="209"/>
      <c r="PA35" s="209"/>
      <c r="PB35" s="209"/>
      <c r="PC35" s="209"/>
      <c r="PD35" s="209"/>
      <c r="PE35" s="209"/>
      <c r="PF35" s="209"/>
      <c r="PG35" s="209"/>
      <c r="PH35" s="209"/>
      <c r="PI35" s="209"/>
      <c r="PJ35" s="209"/>
      <c r="PK35" s="209"/>
      <c r="PL35" s="209"/>
      <c r="PM35" s="209"/>
      <c r="PN35" s="209"/>
      <c r="PO35" s="209"/>
      <c r="PP35" s="209"/>
      <c r="PQ35" s="209"/>
      <c r="PR35" s="209"/>
      <c r="PS35" s="209"/>
      <c r="PT35" s="209"/>
      <c r="PU35" s="209"/>
      <c r="PV35" s="209"/>
      <c r="PW35" s="209"/>
      <c r="PX35" s="209"/>
      <c r="PY35" s="209"/>
      <c r="PZ35" s="209"/>
      <c r="QA35" s="209"/>
      <c r="QB35" s="209"/>
      <c r="QC35" s="209"/>
      <c r="QD35" s="209"/>
      <c r="QE35" s="209"/>
      <c r="QF35" s="209"/>
      <c r="QG35" s="209"/>
      <c r="QH35" s="209"/>
      <c r="QI35" s="209"/>
      <c r="QJ35" s="209"/>
      <c r="QK35" s="209"/>
      <c r="QL35" s="209"/>
      <c r="QM35" s="209"/>
      <c r="QN35" s="209"/>
      <c r="QO35" s="209"/>
      <c r="QP35" s="209"/>
      <c r="QQ35" s="209"/>
      <c r="QR35" s="209"/>
      <c r="QS35" s="209"/>
      <c r="QT35" s="209"/>
      <c r="QU35" s="209"/>
      <c r="QV35" s="209"/>
      <c r="QW35" s="209"/>
      <c r="QX35" s="209"/>
      <c r="QY35" s="209"/>
      <c r="QZ35" s="209"/>
      <c r="RA35" s="209"/>
      <c r="RB35" s="209"/>
      <c r="RC35" s="209"/>
      <c r="RD35" s="209"/>
      <c r="RE35" s="209"/>
      <c r="RF35" s="209"/>
      <c r="RG35" s="209"/>
      <c r="RH35" s="209"/>
      <c r="RI35" s="209"/>
      <c r="RJ35" s="209"/>
      <c r="RK35" s="209"/>
      <c r="RL35" s="209"/>
      <c r="RM35" s="209"/>
      <c r="RN35" s="209"/>
      <c r="RO35" s="209"/>
      <c r="RP35" s="209"/>
      <c r="RQ35" s="209"/>
      <c r="RR35" s="209"/>
      <c r="RS35" s="209"/>
      <c r="RT35" s="209"/>
      <c r="RU35" s="209"/>
      <c r="RV35" s="209"/>
      <c r="RW35" s="209"/>
      <c r="RX35" s="209"/>
      <c r="RY35" s="209"/>
      <c r="RZ35" s="209"/>
      <c r="SA35" s="209"/>
      <c r="SB35" s="209"/>
      <c r="SC35" s="209"/>
      <c r="SD35" s="209"/>
      <c r="SE35" s="209"/>
      <c r="SF35" s="209"/>
      <c r="SG35" s="209"/>
      <c r="SH35" s="209"/>
      <c r="SI35" s="209"/>
      <c r="SJ35" s="209"/>
      <c r="SK35" s="209"/>
      <c r="SL35" s="209"/>
      <c r="SM35" s="209"/>
      <c r="SN35" s="209"/>
      <c r="SO35" s="209"/>
      <c r="SP35" s="209"/>
      <c r="SQ35" s="209"/>
      <c r="SR35" s="209"/>
      <c r="SS35" s="209"/>
      <c r="ST35" s="209"/>
      <c r="SU35" s="209"/>
      <c r="SV35" s="209"/>
      <c r="SW35" s="209"/>
      <c r="SX35" s="209"/>
      <c r="SY35" s="209"/>
      <c r="SZ35" s="209"/>
      <c r="TA35" s="209"/>
      <c r="TB35" s="209"/>
      <c r="TC35" s="209"/>
      <c r="TD35" s="209"/>
      <c r="TE35" s="209"/>
      <c r="TF35" s="209"/>
      <c r="TG35" s="209"/>
      <c r="TH35" s="209"/>
      <c r="TI35" s="209"/>
      <c r="TJ35" s="209"/>
      <c r="TK35" s="209"/>
      <c r="TL35" s="209"/>
      <c r="TM35" s="209"/>
      <c r="TN35" s="209"/>
      <c r="TO35" s="209"/>
      <c r="TP35" s="209"/>
      <c r="TQ35" s="209"/>
      <c r="TR35" s="209"/>
      <c r="TS35" s="209"/>
      <c r="TT35" s="209"/>
      <c r="TU35" s="209"/>
      <c r="TV35" s="209"/>
      <c r="TW35" s="209"/>
      <c r="TX35" s="209"/>
      <c r="TY35" s="209"/>
      <c r="TZ35" s="209"/>
      <c r="UA35" s="209"/>
      <c r="UB35" s="209"/>
      <c r="UC35" s="209"/>
      <c r="UD35" s="209"/>
      <c r="UE35" s="209"/>
      <c r="UF35" s="209"/>
      <c r="UG35" s="209"/>
      <c r="UH35" s="209"/>
      <c r="UI35" s="209"/>
      <c r="UJ35" s="209"/>
      <c r="UK35" s="209"/>
      <c r="UL35" s="209"/>
      <c r="UM35" s="209"/>
      <c r="UN35" s="209"/>
      <c r="UO35" s="209"/>
      <c r="UP35" s="209"/>
      <c r="UQ35" s="209"/>
      <c r="UR35" s="209"/>
      <c r="US35" s="209"/>
      <c r="UT35" s="209"/>
      <c r="UU35" s="209"/>
      <c r="UV35" s="209"/>
      <c r="UW35" s="209"/>
      <c r="UX35" s="209"/>
      <c r="UY35" s="209"/>
      <c r="UZ35" s="209"/>
      <c r="VA35" s="209"/>
      <c r="VB35" s="209"/>
      <c r="VC35" s="209"/>
      <c r="VD35" s="209"/>
      <c r="VE35" s="209"/>
      <c r="VF35" s="209"/>
      <c r="VG35" s="209"/>
      <c r="VH35" s="209"/>
      <c r="VI35" s="209"/>
      <c r="VJ35" s="209"/>
      <c r="VK35" s="209"/>
      <c r="VL35" s="209"/>
      <c r="VM35" s="209"/>
      <c r="VN35" s="209"/>
      <c r="VO35" s="209"/>
      <c r="VP35" s="209"/>
      <c r="VQ35" s="209"/>
      <c r="VR35" s="209"/>
      <c r="VS35" s="209"/>
      <c r="VT35" s="209"/>
      <c r="VU35" s="209"/>
      <c r="VV35" s="209"/>
      <c r="VW35" s="209"/>
      <c r="VX35" s="209"/>
      <c r="VY35" s="209"/>
      <c r="VZ35" s="209"/>
      <c r="WA35" s="209"/>
      <c r="WB35" s="209"/>
      <c r="WC35" s="209"/>
      <c r="WD35" s="209"/>
      <c r="WE35" s="209"/>
      <c r="WF35" s="209"/>
      <c r="WG35" s="209"/>
      <c r="WH35" s="209"/>
      <c r="WI35" s="209"/>
      <c r="WJ35" s="209"/>
      <c r="WK35" s="209"/>
      <c r="WL35" s="209"/>
      <c r="WM35" s="209"/>
      <c r="WN35" s="209"/>
      <c r="WO35" s="209"/>
      <c r="WP35" s="209"/>
      <c r="WQ35" s="209"/>
      <c r="WR35" s="209"/>
      <c r="WS35" s="209"/>
      <c r="WT35" s="209"/>
      <c r="WU35" s="209"/>
      <c r="WV35" s="209"/>
      <c r="WW35" s="209"/>
      <c r="WX35" s="209"/>
      <c r="WY35" s="209"/>
      <c r="WZ35" s="209"/>
      <c r="XA35" s="209"/>
      <c r="XB35" s="209"/>
      <c r="XC35" s="209"/>
      <c r="XD35" s="209"/>
      <c r="XE35" s="209"/>
      <c r="XF35" s="209"/>
      <c r="XG35" s="209"/>
      <c r="XH35" s="209"/>
      <c r="XI35" s="209"/>
      <c r="XJ35" s="209"/>
      <c r="XK35" s="209"/>
      <c r="XL35" s="209"/>
      <c r="XM35" s="209"/>
      <c r="XN35" s="209"/>
      <c r="XO35" s="209"/>
      <c r="XP35" s="209"/>
      <c r="XQ35" s="209"/>
      <c r="XR35" s="209"/>
      <c r="XS35" s="209"/>
      <c r="XT35" s="209"/>
      <c r="XU35" s="209"/>
      <c r="XV35" s="209"/>
      <c r="XW35" s="209"/>
      <c r="XX35" s="209"/>
      <c r="XY35" s="209"/>
      <c r="XZ35" s="209"/>
      <c r="YA35" s="209"/>
      <c r="YB35" s="209"/>
      <c r="YC35" s="209"/>
      <c r="YD35" s="209"/>
      <c r="YE35" s="209"/>
      <c r="YF35" s="209"/>
      <c r="YG35" s="209"/>
      <c r="YH35" s="209"/>
      <c r="YI35" s="209"/>
      <c r="YJ35" s="209"/>
      <c r="YK35" s="209"/>
      <c r="YL35" s="209"/>
      <c r="YM35" s="209"/>
      <c r="YN35" s="209"/>
      <c r="YO35" s="209"/>
      <c r="YP35" s="209"/>
      <c r="YQ35" s="209"/>
      <c r="YR35" s="209"/>
      <c r="YS35" s="209"/>
      <c r="YT35" s="209"/>
      <c r="YU35" s="209"/>
      <c r="YV35" s="209"/>
      <c r="YW35" s="209"/>
      <c r="YX35" s="209"/>
      <c r="YY35" s="209"/>
      <c r="YZ35" s="209"/>
      <c r="ZA35" s="209"/>
      <c r="ZB35" s="209"/>
      <c r="ZC35" s="209"/>
      <c r="ZD35" s="209"/>
      <c r="ZE35" s="209"/>
      <c r="ZF35" s="209"/>
      <c r="ZG35" s="209"/>
      <c r="ZH35" s="209"/>
      <c r="ZI35" s="209"/>
      <c r="ZJ35" s="209"/>
      <c r="ZK35" s="209"/>
      <c r="ZL35" s="209"/>
      <c r="ZM35" s="209"/>
      <c r="ZN35" s="209"/>
      <c r="ZO35" s="209"/>
      <c r="ZP35" s="209"/>
      <c r="ZQ35" s="209"/>
      <c r="ZR35" s="209"/>
      <c r="ZS35" s="209"/>
      <c r="ZT35" s="209"/>
      <c r="ZU35" s="209"/>
      <c r="ZV35" s="209"/>
      <c r="ZW35" s="209"/>
      <c r="ZX35" s="209"/>
      <c r="ZY35" s="209"/>
      <c r="ZZ35" s="209"/>
      <c r="AAA35" s="209"/>
      <c r="AAB35" s="209"/>
      <c r="AAC35" s="209"/>
      <c r="AAD35" s="209"/>
      <c r="AAE35" s="209"/>
      <c r="AAF35" s="209"/>
      <c r="AAG35" s="209"/>
      <c r="AAH35" s="209"/>
      <c r="AAI35" s="209"/>
      <c r="AAJ35" s="209"/>
      <c r="AAK35" s="209"/>
      <c r="AAL35" s="209"/>
      <c r="AAM35" s="209"/>
      <c r="AAN35" s="209"/>
      <c r="AAO35" s="209"/>
      <c r="AAP35" s="209"/>
      <c r="AAQ35" s="209"/>
      <c r="AAR35" s="209"/>
      <c r="AAS35" s="209"/>
      <c r="AAT35" s="209"/>
      <c r="AAU35" s="209"/>
      <c r="AAV35" s="209"/>
      <c r="AAW35" s="209"/>
      <c r="AAX35" s="209"/>
      <c r="AAY35" s="209"/>
      <c r="AAZ35" s="209"/>
      <c r="ABA35" s="209"/>
      <c r="ABB35" s="209"/>
      <c r="ABC35" s="209"/>
      <c r="ABD35" s="209"/>
      <c r="ABE35" s="209"/>
      <c r="ABF35" s="209"/>
      <c r="ABG35" s="209"/>
      <c r="ABH35" s="209"/>
      <c r="ABI35" s="209"/>
      <c r="ABJ35" s="209"/>
      <c r="ABK35" s="209"/>
      <c r="ABL35" s="209"/>
      <c r="ABM35" s="209"/>
      <c r="ABN35" s="209"/>
      <c r="ABO35" s="209"/>
      <c r="ABP35" s="209"/>
      <c r="ABQ35" s="209"/>
      <c r="ABR35" s="209"/>
      <c r="ABS35" s="209"/>
      <c r="ABT35" s="209"/>
      <c r="ABU35" s="209"/>
      <c r="ABV35" s="209"/>
      <c r="ABW35" s="209"/>
      <c r="ABX35" s="209"/>
      <c r="ABY35" s="209"/>
      <c r="ABZ35" s="209"/>
      <c r="ACA35" s="209"/>
      <c r="ACB35" s="209"/>
      <c r="ACC35" s="209"/>
      <c r="ACD35" s="209"/>
      <c r="ACE35" s="209"/>
      <c r="ACF35" s="209"/>
      <c r="ACG35" s="209"/>
      <c r="ACH35" s="209"/>
      <c r="ACI35" s="209"/>
      <c r="ACJ35" s="209"/>
      <c r="ACK35" s="209"/>
      <c r="ACL35" s="209"/>
      <c r="ACM35" s="209"/>
      <c r="ACN35" s="209"/>
      <c r="ACO35" s="209"/>
      <c r="ACP35" s="209"/>
      <c r="ACQ35" s="209"/>
      <c r="ACR35" s="209"/>
      <c r="ACS35" s="209"/>
      <c r="ACT35" s="209"/>
      <c r="ACU35" s="209"/>
      <c r="ACV35" s="209"/>
      <c r="ACW35" s="209"/>
      <c r="ACX35" s="209"/>
      <c r="ACY35" s="209"/>
      <c r="ACZ35" s="209"/>
      <c r="ADA35" s="209"/>
      <c r="ADB35" s="209"/>
      <c r="ADC35" s="209"/>
      <c r="ADD35" s="209"/>
      <c r="ADE35" s="209"/>
      <c r="ADF35" s="209"/>
      <c r="ADG35" s="209"/>
      <c r="ADH35" s="209"/>
      <c r="ADI35" s="209"/>
      <c r="ADJ35" s="209"/>
      <c r="ADK35" s="209"/>
      <c r="ADL35" s="209"/>
      <c r="ADM35" s="209"/>
      <c r="ADN35" s="209"/>
      <c r="ADO35" s="209"/>
      <c r="ADP35" s="209"/>
      <c r="ADQ35" s="209"/>
      <c r="ADR35" s="209"/>
      <c r="ADS35" s="209"/>
      <c r="ADT35" s="209"/>
      <c r="ADU35" s="209"/>
      <c r="ADV35" s="209"/>
      <c r="ADW35" s="209"/>
      <c r="ADX35" s="209"/>
      <c r="ADY35" s="209"/>
      <c r="ADZ35" s="209"/>
      <c r="AEA35" s="209"/>
      <c r="AEB35" s="209"/>
      <c r="AEC35" s="209"/>
      <c r="AED35" s="209"/>
      <c r="AEE35" s="209"/>
      <c r="AEF35" s="209"/>
      <c r="AEG35" s="209"/>
      <c r="AEH35" s="209"/>
      <c r="AEI35" s="209"/>
      <c r="AEJ35" s="209"/>
      <c r="AEK35" s="209"/>
      <c r="AEL35" s="209"/>
      <c r="AEM35" s="209"/>
      <c r="AEN35" s="209"/>
      <c r="AEO35" s="209"/>
      <c r="AEP35" s="209"/>
      <c r="AEQ35" s="209"/>
      <c r="AER35" s="209"/>
      <c r="AES35" s="209"/>
      <c r="AET35" s="209"/>
      <c r="AEU35" s="209"/>
      <c r="AEV35" s="209"/>
      <c r="AEW35" s="209"/>
      <c r="AEX35" s="209"/>
      <c r="AEY35" s="209"/>
      <c r="AEZ35" s="209"/>
      <c r="AFA35" s="209"/>
      <c r="AFB35" s="209"/>
      <c r="AFC35" s="209"/>
      <c r="AFD35" s="209"/>
      <c r="AFE35" s="209"/>
      <c r="AFF35" s="209"/>
      <c r="AFG35" s="209"/>
      <c r="AFH35" s="209"/>
      <c r="AFI35" s="209"/>
      <c r="AFJ35" s="209"/>
      <c r="AFK35" s="209"/>
      <c r="AFL35" s="209"/>
      <c r="AFM35" s="209"/>
      <c r="AFN35" s="209"/>
      <c r="AFO35" s="209"/>
      <c r="AFP35" s="209"/>
      <c r="AFQ35" s="209"/>
      <c r="AFR35" s="209"/>
      <c r="AFS35" s="209"/>
      <c r="AFT35" s="209"/>
      <c r="AFU35" s="209"/>
      <c r="AFV35" s="209"/>
      <c r="AFW35" s="209"/>
      <c r="AFX35" s="209"/>
      <c r="AFY35" s="209"/>
      <c r="AFZ35" s="209"/>
      <c r="AGA35" s="209"/>
      <c r="AGB35" s="209"/>
      <c r="AGC35" s="209"/>
      <c r="AGD35" s="209"/>
      <c r="AGE35" s="209"/>
      <c r="AGF35" s="209"/>
      <c r="AGG35" s="209"/>
      <c r="AGH35" s="209"/>
      <c r="AGI35" s="209"/>
      <c r="AGJ35" s="209"/>
      <c r="AGK35" s="209"/>
      <c r="AGL35" s="209"/>
      <c r="AGM35" s="209"/>
      <c r="AGN35" s="209"/>
      <c r="AGO35" s="209"/>
      <c r="AGP35" s="209"/>
      <c r="AGQ35" s="209"/>
      <c r="AGR35" s="209"/>
      <c r="AGS35" s="209"/>
      <c r="AGT35" s="209"/>
      <c r="AGU35" s="209"/>
      <c r="AGV35" s="209"/>
      <c r="AGW35" s="209"/>
      <c r="AGX35" s="209"/>
      <c r="AGY35" s="209"/>
      <c r="AGZ35" s="209"/>
      <c r="AHA35" s="209"/>
      <c r="AHB35" s="209"/>
      <c r="AHC35" s="209"/>
      <c r="AHD35" s="209"/>
      <c r="AHE35" s="209"/>
      <c r="AHF35" s="209"/>
      <c r="AHG35" s="209"/>
      <c r="AHH35" s="209"/>
      <c r="AHI35" s="209"/>
      <c r="AHJ35" s="209"/>
      <c r="AHK35" s="209"/>
      <c r="AHL35" s="209"/>
      <c r="AHM35" s="209"/>
      <c r="AHN35" s="209"/>
      <c r="AHO35" s="209"/>
      <c r="AHP35" s="209"/>
      <c r="AHQ35" s="209"/>
      <c r="AHR35" s="209"/>
      <c r="AHS35" s="209"/>
      <c r="AHT35" s="209"/>
      <c r="AHU35" s="209"/>
      <c r="AHV35" s="209"/>
      <c r="AHW35" s="209"/>
      <c r="AHX35" s="209"/>
      <c r="AHY35" s="209"/>
      <c r="AHZ35" s="209"/>
      <c r="AIA35" s="209"/>
      <c r="AIB35" s="209"/>
      <c r="AIC35" s="209"/>
      <c r="AID35" s="209"/>
      <c r="AIE35" s="209"/>
      <c r="AIF35" s="209"/>
      <c r="AIG35" s="209"/>
      <c r="AIH35" s="209"/>
      <c r="AII35" s="209"/>
      <c r="AIJ35" s="209"/>
      <c r="AIK35" s="209"/>
      <c r="AIL35" s="209"/>
      <c r="AIM35" s="209"/>
      <c r="AIN35" s="209"/>
      <c r="AIO35" s="209"/>
      <c r="AIP35" s="209"/>
      <c r="AIQ35" s="209"/>
      <c r="AIR35" s="209"/>
      <c r="AIS35" s="209"/>
      <c r="AIT35" s="209"/>
      <c r="AIU35" s="209"/>
      <c r="AIV35" s="209"/>
      <c r="AIW35" s="209"/>
      <c r="AIX35" s="209"/>
      <c r="AIY35" s="209"/>
      <c r="AIZ35" s="209"/>
      <c r="AJA35" s="209"/>
      <c r="AJB35" s="209"/>
      <c r="AJC35" s="209"/>
      <c r="AJD35" s="209"/>
      <c r="AJE35" s="209"/>
      <c r="AJF35" s="209"/>
      <c r="AJG35" s="209"/>
      <c r="AJH35" s="209"/>
      <c r="AJI35" s="209"/>
      <c r="AJJ35" s="209"/>
      <c r="AJK35" s="209"/>
      <c r="AJL35" s="209"/>
      <c r="AJM35" s="209"/>
      <c r="AJN35" s="209"/>
      <c r="AJO35" s="209"/>
      <c r="AJP35" s="209"/>
      <c r="AJQ35" s="209"/>
      <c r="AJR35" s="209"/>
      <c r="AJS35" s="209"/>
      <c r="AJT35" s="209"/>
      <c r="AJU35" s="209"/>
      <c r="AJV35" s="209"/>
      <c r="AJW35" s="209"/>
      <c r="AJX35" s="209"/>
      <c r="AJY35" s="209"/>
      <c r="AJZ35" s="209"/>
      <c r="AKA35" s="209"/>
      <c r="AKB35" s="209"/>
      <c r="AKC35" s="209"/>
      <c r="AKD35" s="209"/>
      <c r="AKE35" s="209"/>
      <c r="AKF35" s="209"/>
      <c r="AKG35" s="209"/>
      <c r="AKH35" s="209"/>
      <c r="AKI35" s="209"/>
      <c r="AKJ35" s="209"/>
      <c r="AKK35" s="209"/>
      <c r="AKL35" s="209"/>
      <c r="AKM35" s="209"/>
      <c r="AKN35" s="209"/>
      <c r="AKO35" s="209"/>
      <c r="AKP35" s="209"/>
      <c r="AKQ35" s="209"/>
      <c r="AKR35" s="209"/>
      <c r="AKS35" s="209"/>
      <c r="AKT35" s="209"/>
      <c r="AKU35" s="209"/>
      <c r="AKV35" s="209"/>
      <c r="AKW35" s="209"/>
      <c r="AKX35" s="209"/>
      <c r="AKY35" s="209"/>
      <c r="AKZ35" s="209"/>
      <c r="ALA35" s="209"/>
      <c r="ALB35" s="209"/>
      <c r="ALC35" s="209"/>
      <c r="ALD35" s="209"/>
      <c r="ALE35" s="209"/>
      <c r="ALF35" s="209"/>
      <c r="ALG35" s="209"/>
      <c r="ALH35" s="209"/>
      <c r="ALI35" s="209"/>
      <c r="ALJ35" s="209"/>
      <c r="ALK35" s="209"/>
      <c r="ALL35" s="209"/>
      <c r="ALM35" s="209"/>
      <c r="ALN35" s="209"/>
      <c r="ALO35" s="209"/>
      <c r="ALP35" s="209"/>
      <c r="ALQ35" s="209"/>
      <c r="ALR35" s="209"/>
      <c r="ALS35" s="209"/>
      <c r="ALT35" s="209"/>
      <c r="ALU35" s="209"/>
      <c r="ALV35" s="209"/>
      <c r="ALW35" s="209"/>
      <c r="ALX35" s="209"/>
      <c r="ALY35" s="209"/>
      <c r="ALZ35" s="209"/>
      <c r="AMA35" s="209"/>
      <c r="AMB35" s="209"/>
      <c r="AMC35" s="209"/>
      <c r="AMD35" s="209"/>
      <c r="AME35" s="209"/>
      <c r="AMF35" s="209"/>
      <c r="AMG35" s="209"/>
      <c r="AMH35" s="209"/>
      <c r="AMI35" s="209"/>
      <c r="AMJ35" s="209"/>
      <c r="AMK35" s="209"/>
      <c r="AML35" s="209"/>
      <c r="AMM35" s="209"/>
      <c r="AMN35" s="209"/>
      <c r="AMO35" s="209"/>
      <c r="AMP35" s="209"/>
      <c r="AMQ35" s="209"/>
      <c r="AMR35" s="209"/>
      <c r="AMS35" s="209"/>
      <c r="AMT35" s="209"/>
      <c r="AMU35" s="209"/>
      <c r="AMV35" s="209"/>
      <c r="AMW35" s="209"/>
      <c r="AMX35" s="209"/>
      <c r="AMY35" s="209"/>
      <c r="AMZ35" s="209"/>
      <c r="ANA35" s="209"/>
      <c r="ANB35" s="209"/>
      <c r="ANC35" s="209"/>
      <c r="AND35" s="209"/>
      <c r="ANE35" s="209"/>
      <c r="ANF35" s="209"/>
      <c r="ANG35" s="209"/>
      <c r="ANH35" s="209"/>
      <c r="ANI35" s="209"/>
      <c r="ANJ35" s="209"/>
      <c r="ANK35" s="209"/>
      <c r="ANL35" s="209"/>
      <c r="ANM35" s="209"/>
      <c r="ANN35" s="209"/>
      <c r="ANO35" s="209"/>
      <c r="ANP35" s="209"/>
      <c r="ANQ35" s="209"/>
      <c r="ANR35" s="209"/>
      <c r="ANS35" s="209"/>
      <c r="ANT35" s="209"/>
      <c r="ANU35" s="209"/>
      <c r="ANV35" s="209"/>
      <c r="ANW35" s="209"/>
      <c r="ANX35" s="209"/>
      <c r="ANY35" s="209"/>
      <c r="ANZ35" s="209"/>
      <c r="AOA35" s="209"/>
      <c r="AOB35" s="209"/>
      <c r="AOC35" s="209"/>
      <c r="AOD35" s="209"/>
      <c r="AOE35" s="209"/>
      <c r="AOF35" s="209"/>
      <c r="AOG35" s="209"/>
      <c r="AOH35" s="209"/>
      <c r="AOI35" s="209"/>
      <c r="AOJ35" s="209"/>
      <c r="AOK35" s="209"/>
      <c r="AOL35" s="209"/>
      <c r="AOM35" s="209"/>
      <c r="AON35" s="209"/>
      <c r="AOO35" s="209"/>
      <c r="AOP35" s="209"/>
      <c r="AOQ35" s="209"/>
      <c r="AOR35" s="209"/>
      <c r="AOS35" s="209"/>
      <c r="AOT35" s="209"/>
      <c r="AOU35" s="209"/>
      <c r="AOV35" s="209"/>
      <c r="AOW35" s="209"/>
      <c r="AOX35" s="209"/>
      <c r="AOY35" s="209"/>
      <c r="AOZ35" s="209"/>
      <c r="APA35" s="209"/>
      <c r="APB35" s="209"/>
      <c r="APC35" s="209"/>
      <c r="APD35" s="209"/>
      <c r="APE35" s="209"/>
      <c r="APF35" s="209"/>
      <c r="APG35" s="209"/>
      <c r="APH35" s="209"/>
      <c r="API35" s="209"/>
      <c r="APJ35" s="209"/>
      <c r="APK35" s="209"/>
      <c r="APL35" s="209"/>
      <c r="APM35" s="209"/>
      <c r="APN35" s="209"/>
      <c r="APO35" s="209"/>
      <c r="APP35" s="209"/>
      <c r="APQ35" s="209"/>
      <c r="APR35" s="209"/>
      <c r="APS35" s="209"/>
      <c r="APT35" s="209"/>
      <c r="APU35" s="209"/>
      <c r="APV35" s="209"/>
      <c r="APW35" s="209"/>
      <c r="APX35" s="209"/>
      <c r="APY35" s="209"/>
      <c r="APZ35" s="209"/>
      <c r="AQA35" s="209"/>
      <c r="AQB35" s="209"/>
      <c r="AQC35" s="209"/>
      <c r="AQD35" s="209"/>
      <c r="AQE35" s="209"/>
      <c r="AQF35" s="209"/>
      <c r="AQG35" s="209"/>
      <c r="AQH35" s="209"/>
      <c r="AQI35" s="209"/>
      <c r="AQJ35" s="209"/>
      <c r="AQK35" s="209"/>
      <c r="AQL35" s="209"/>
      <c r="AQM35" s="209"/>
      <c r="AQN35" s="209"/>
      <c r="AQO35" s="209"/>
      <c r="AQP35" s="209"/>
      <c r="AQQ35" s="209"/>
      <c r="AQR35" s="209"/>
      <c r="AQS35" s="209"/>
      <c r="AQT35" s="209"/>
      <c r="AQU35" s="209"/>
      <c r="AQV35" s="209"/>
      <c r="AQW35" s="209"/>
      <c r="AQX35" s="209"/>
      <c r="AQY35" s="209"/>
      <c r="AQZ35" s="209"/>
      <c r="ARA35" s="209"/>
      <c r="ARB35" s="209"/>
      <c r="ARC35" s="209"/>
      <c r="ARD35" s="209"/>
      <c r="ARE35" s="209"/>
      <c r="ARF35" s="209"/>
      <c r="ARG35" s="209"/>
      <c r="ARH35" s="209"/>
      <c r="ARI35" s="209"/>
      <c r="ARJ35" s="209"/>
      <c r="ARK35" s="209"/>
      <c r="ARL35" s="209"/>
      <c r="ARM35" s="209"/>
      <c r="ARN35" s="209"/>
      <c r="ARO35" s="209"/>
      <c r="ARP35" s="209"/>
      <c r="ARQ35" s="209"/>
      <c r="ARR35" s="209"/>
      <c r="ARS35" s="209"/>
      <c r="ART35" s="209"/>
      <c r="ARU35" s="209"/>
      <c r="ARV35" s="209"/>
      <c r="ARW35" s="209"/>
      <c r="ARX35" s="209"/>
      <c r="ARY35" s="209"/>
      <c r="ARZ35" s="209"/>
      <c r="ASA35" s="209"/>
      <c r="ASB35" s="209"/>
      <c r="ASC35" s="209"/>
      <c r="ASD35" s="209"/>
      <c r="ASE35" s="209"/>
      <c r="ASF35" s="209"/>
      <c r="ASG35" s="209"/>
      <c r="ASH35" s="209"/>
      <c r="ASI35" s="209"/>
      <c r="ASJ35" s="209"/>
      <c r="ASK35" s="209"/>
      <c r="ASL35" s="209"/>
      <c r="ASM35" s="209"/>
      <c r="ASN35" s="209"/>
      <c r="ASO35" s="209"/>
      <c r="ASP35" s="209"/>
      <c r="ASQ35" s="209"/>
      <c r="ASR35" s="209"/>
      <c r="ASS35" s="209"/>
      <c r="AST35" s="209"/>
      <c r="ASU35" s="209"/>
      <c r="ASV35" s="209"/>
      <c r="ASW35" s="209"/>
      <c r="ASX35" s="209"/>
      <c r="ASY35" s="209"/>
      <c r="ASZ35" s="209"/>
      <c r="ATA35" s="209"/>
      <c r="ATB35" s="209"/>
      <c r="ATC35" s="209"/>
      <c r="ATD35" s="209"/>
      <c r="ATE35" s="209"/>
      <c r="ATF35" s="209"/>
      <c r="ATG35" s="209"/>
      <c r="ATH35" s="209"/>
      <c r="ATI35" s="209"/>
      <c r="ATJ35" s="209"/>
      <c r="ATK35" s="209"/>
      <c r="ATL35" s="209"/>
      <c r="ATM35" s="209"/>
      <c r="ATN35" s="209"/>
      <c r="ATO35" s="209"/>
      <c r="ATP35" s="209"/>
      <c r="ATQ35" s="209"/>
      <c r="ATR35" s="209"/>
      <c r="ATS35" s="209"/>
      <c r="ATT35" s="209"/>
      <c r="ATU35" s="209"/>
      <c r="ATV35" s="209"/>
      <c r="ATW35" s="209"/>
      <c r="ATX35" s="209"/>
      <c r="ATY35" s="209"/>
      <c r="ATZ35" s="209"/>
      <c r="AUA35" s="209"/>
      <c r="AUB35" s="209"/>
      <c r="AUC35" s="209"/>
      <c r="AUD35" s="209"/>
      <c r="AUE35" s="209"/>
      <c r="AUF35" s="209"/>
      <c r="AUG35" s="209"/>
      <c r="AUH35" s="209"/>
      <c r="AUI35" s="209"/>
      <c r="AUJ35" s="209"/>
      <c r="AUK35" s="209"/>
      <c r="AUL35" s="209"/>
      <c r="AUM35" s="209"/>
      <c r="AUN35" s="209"/>
      <c r="AUO35" s="209"/>
      <c r="AUP35" s="209"/>
      <c r="AUQ35" s="209"/>
      <c r="AUR35" s="209"/>
      <c r="AUS35" s="209"/>
      <c r="AUT35" s="209"/>
      <c r="AUU35" s="209"/>
      <c r="AUV35" s="209"/>
      <c r="AUW35" s="209"/>
      <c r="AUX35" s="209"/>
      <c r="AUY35" s="209"/>
      <c r="AUZ35" s="209"/>
      <c r="AVA35" s="209"/>
      <c r="AVB35" s="209"/>
      <c r="AVC35" s="209"/>
      <c r="AVD35" s="209"/>
      <c r="AVE35" s="209"/>
      <c r="AVF35" s="209"/>
      <c r="AVG35" s="209"/>
      <c r="AVH35" s="209"/>
      <c r="AVI35" s="209"/>
      <c r="AVJ35" s="209"/>
      <c r="AVK35" s="209"/>
      <c r="AVL35" s="209"/>
      <c r="AVM35" s="209"/>
      <c r="AVN35" s="209"/>
      <c r="AVO35" s="209"/>
      <c r="AVP35" s="209"/>
      <c r="AVQ35" s="209"/>
      <c r="AVR35" s="209"/>
      <c r="AVS35" s="209"/>
      <c r="AVT35" s="209"/>
      <c r="AVU35" s="209"/>
      <c r="AVV35" s="209"/>
      <c r="AVW35" s="209"/>
      <c r="AVX35" s="209"/>
      <c r="AVY35" s="209"/>
      <c r="AVZ35" s="209"/>
      <c r="AWA35" s="209"/>
      <c r="AWB35" s="209"/>
      <c r="AWC35" s="209"/>
      <c r="AWD35" s="209"/>
      <c r="AWE35" s="209"/>
      <c r="AWF35" s="209"/>
      <c r="AWG35" s="209"/>
      <c r="AWH35" s="209"/>
      <c r="AWI35" s="209"/>
      <c r="AWJ35" s="209"/>
      <c r="AWK35" s="209"/>
      <c r="AWL35" s="209"/>
      <c r="AWM35" s="209"/>
      <c r="AWN35" s="209"/>
      <c r="AWO35" s="209"/>
      <c r="AWP35" s="209"/>
      <c r="AWQ35" s="209"/>
      <c r="AWR35" s="209"/>
      <c r="AWS35" s="209"/>
      <c r="AWT35" s="209"/>
      <c r="AWU35" s="209"/>
      <c r="AWV35" s="209"/>
      <c r="AWW35" s="209"/>
      <c r="AWX35" s="209"/>
      <c r="AWY35" s="209"/>
      <c r="AWZ35" s="209"/>
      <c r="AXA35" s="209"/>
      <c r="AXB35" s="209"/>
      <c r="AXC35" s="209"/>
      <c r="AXD35" s="209"/>
      <c r="AXE35" s="209"/>
      <c r="AXF35" s="209"/>
      <c r="AXG35" s="209"/>
      <c r="AXH35" s="209"/>
      <c r="AXI35" s="209"/>
      <c r="AXJ35" s="209"/>
      <c r="AXK35" s="209"/>
      <c r="AXL35" s="209"/>
      <c r="AXM35" s="209"/>
      <c r="AXN35" s="209"/>
      <c r="AXO35" s="209"/>
      <c r="AXP35" s="209"/>
      <c r="AXQ35" s="209"/>
      <c r="AXR35" s="209"/>
      <c r="AXS35" s="209"/>
      <c r="AXT35" s="209"/>
      <c r="AXU35" s="209"/>
      <c r="AXV35" s="209"/>
      <c r="AXW35" s="209"/>
      <c r="AXX35" s="209"/>
      <c r="AXY35" s="209"/>
      <c r="AXZ35" s="209"/>
      <c r="AYA35" s="209"/>
      <c r="AYB35" s="209"/>
      <c r="AYC35" s="209"/>
      <c r="AYD35" s="209"/>
      <c r="AYE35" s="209"/>
      <c r="AYF35" s="209"/>
      <c r="AYG35" s="209"/>
      <c r="AYH35" s="209"/>
      <c r="AYI35" s="209"/>
      <c r="AYJ35" s="209"/>
      <c r="AYK35" s="209"/>
      <c r="AYL35" s="209"/>
      <c r="AYM35" s="209"/>
      <c r="AYN35" s="209"/>
      <c r="AYO35" s="209"/>
      <c r="AYP35" s="209"/>
      <c r="AYQ35" s="209"/>
      <c r="AYR35" s="209"/>
      <c r="AYS35" s="209"/>
      <c r="AYT35" s="209"/>
      <c r="AYU35" s="209"/>
      <c r="AYV35" s="209"/>
      <c r="AYW35" s="209"/>
      <c r="AYX35" s="209"/>
      <c r="AYY35" s="209"/>
      <c r="AYZ35" s="209"/>
      <c r="AZA35" s="209"/>
      <c r="AZB35" s="209"/>
      <c r="AZC35" s="209"/>
      <c r="AZD35" s="209"/>
      <c r="AZE35" s="209"/>
      <c r="AZF35" s="209"/>
      <c r="AZG35" s="209"/>
      <c r="AZH35" s="209"/>
      <c r="AZI35" s="209"/>
      <c r="AZJ35" s="209"/>
      <c r="AZK35" s="209"/>
      <c r="AZL35" s="209"/>
      <c r="AZM35" s="209"/>
      <c r="AZN35" s="209"/>
      <c r="AZO35" s="209"/>
      <c r="AZP35" s="209"/>
      <c r="AZQ35" s="209"/>
      <c r="AZR35" s="209"/>
      <c r="AZS35" s="209"/>
      <c r="AZT35" s="209"/>
      <c r="AZU35" s="209"/>
      <c r="AZV35" s="209"/>
      <c r="AZW35" s="209"/>
      <c r="AZX35" s="209"/>
      <c r="AZY35" s="209"/>
      <c r="AZZ35" s="209"/>
      <c r="BAA35" s="209"/>
      <c r="BAB35" s="209"/>
      <c r="BAC35" s="209"/>
      <c r="BAD35" s="209"/>
      <c r="BAE35" s="209"/>
      <c r="BAF35" s="209"/>
      <c r="BAG35" s="209"/>
      <c r="BAH35" s="209"/>
      <c r="BAI35" s="209"/>
      <c r="BAJ35" s="209"/>
      <c r="BAK35" s="209"/>
      <c r="BAL35" s="209"/>
      <c r="BAM35" s="209"/>
      <c r="BAN35" s="209"/>
      <c r="BAO35" s="209"/>
      <c r="BAP35" s="209"/>
      <c r="BAQ35" s="209"/>
      <c r="BAR35" s="209"/>
      <c r="BAS35" s="209"/>
      <c r="BAT35" s="209"/>
      <c r="BAU35" s="209"/>
      <c r="BAV35" s="209"/>
      <c r="BAW35" s="209"/>
      <c r="BAX35" s="209"/>
      <c r="BAY35" s="209"/>
      <c r="BAZ35" s="209"/>
      <c r="BBA35" s="209"/>
      <c r="BBB35" s="209"/>
      <c r="BBC35" s="209"/>
      <c r="BBD35" s="209"/>
      <c r="BBE35" s="209"/>
      <c r="BBF35" s="209"/>
      <c r="BBG35" s="209"/>
      <c r="BBH35" s="209"/>
      <c r="BBI35" s="209"/>
      <c r="BBJ35" s="209"/>
      <c r="BBK35" s="209"/>
      <c r="BBL35" s="209"/>
      <c r="BBM35" s="209"/>
      <c r="BBN35" s="209"/>
      <c r="BBO35" s="209"/>
      <c r="BBP35" s="209"/>
      <c r="BBQ35" s="209"/>
      <c r="BBR35" s="209"/>
      <c r="BBS35" s="209"/>
      <c r="BBT35" s="209"/>
      <c r="BBU35" s="209"/>
      <c r="BBV35" s="209"/>
      <c r="BBW35" s="209"/>
      <c r="BBX35" s="209"/>
      <c r="BBY35" s="209"/>
      <c r="BBZ35" s="209"/>
      <c r="BCA35" s="209"/>
      <c r="BCB35" s="209"/>
      <c r="BCC35" s="209"/>
      <c r="BCD35" s="209"/>
      <c r="BCE35" s="209"/>
      <c r="BCF35" s="209"/>
      <c r="BCG35" s="209"/>
      <c r="BCH35" s="209"/>
      <c r="BCI35" s="209"/>
      <c r="BCJ35" s="209"/>
      <c r="BCK35" s="209"/>
      <c r="BCL35" s="209"/>
      <c r="BCM35" s="209"/>
      <c r="BCN35" s="209"/>
      <c r="BCO35" s="209"/>
      <c r="BCP35" s="209"/>
      <c r="BCQ35" s="209"/>
      <c r="BCR35" s="209"/>
      <c r="BCS35" s="209"/>
      <c r="BCT35" s="209"/>
      <c r="BCU35" s="209"/>
      <c r="BCV35" s="209"/>
      <c r="BCW35" s="209"/>
      <c r="BCX35" s="209"/>
      <c r="BCY35" s="209"/>
      <c r="BCZ35" s="209"/>
      <c r="BDA35" s="209"/>
      <c r="BDB35" s="209"/>
      <c r="BDC35" s="209"/>
      <c r="BDD35" s="209"/>
      <c r="BDE35" s="209"/>
      <c r="BDF35" s="209"/>
      <c r="BDG35" s="209"/>
      <c r="BDH35" s="209"/>
      <c r="BDI35" s="209"/>
      <c r="BDJ35" s="209"/>
      <c r="BDK35" s="209"/>
      <c r="BDL35" s="209"/>
      <c r="BDM35" s="209"/>
      <c r="BDN35" s="209"/>
      <c r="BDO35" s="209"/>
      <c r="BDP35" s="209"/>
      <c r="BDQ35" s="209"/>
      <c r="BDR35" s="209"/>
      <c r="BDS35" s="209"/>
      <c r="BDT35" s="209"/>
      <c r="BDU35" s="209"/>
      <c r="BDV35" s="209"/>
      <c r="BDW35" s="209"/>
      <c r="BDX35" s="209"/>
      <c r="BDY35" s="209"/>
      <c r="BDZ35" s="209"/>
      <c r="BEA35" s="209"/>
      <c r="BEB35" s="209"/>
      <c r="BEC35" s="209"/>
      <c r="BED35" s="209"/>
      <c r="BEE35" s="209"/>
      <c r="BEF35" s="209"/>
      <c r="BEG35" s="209"/>
      <c r="BEH35" s="209"/>
      <c r="BEI35" s="209"/>
      <c r="BEJ35" s="209"/>
      <c r="BEK35" s="209"/>
      <c r="BEL35" s="209"/>
      <c r="BEM35" s="209"/>
      <c r="BEN35" s="209"/>
      <c r="BEO35" s="209"/>
      <c r="BEP35" s="209"/>
      <c r="BEQ35" s="209"/>
      <c r="BER35" s="209"/>
      <c r="BES35" s="209"/>
      <c r="BET35" s="209"/>
      <c r="BEU35" s="209"/>
      <c r="BEV35" s="209"/>
      <c r="BEW35" s="209"/>
      <c r="BEX35" s="209"/>
      <c r="BEY35" s="209"/>
      <c r="BEZ35" s="209"/>
      <c r="BFA35" s="209"/>
      <c r="BFB35" s="209"/>
      <c r="BFC35" s="209"/>
      <c r="BFD35" s="209"/>
      <c r="BFE35" s="209"/>
      <c r="BFF35" s="209"/>
      <c r="BFG35" s="209"/>
      <c r="BFH35" s="209"/>
      <c r="BFI35" s="209"/>
      <c r="BFJ35" s="209"/>
      <c r="BFK35" s="209"/>
      <c r="BFL35" s="209"/>
      <c r="BFM35" s="209"/>
      <c r="BFN35" s="209"/>
      <c r="BFO35" s="209"/>
      <c r="BFP35" s="209"/>
      <c r="BFQ35" s="209"/>
      <c r="BFR35" s="209"/>
      <c r="BFS35" s="209"/>
      <c r="BFT35" s="209"/>
      <c r="BFU35" s="209"/>
      <c r="BFV35" s="209"/>
      <c r="BFW35" s="209"/>
      <c r="BFX35" s="209"/>
      <c r="BFY35" s="209"/>
      <c r="BFZ35" s="209"/>
      <c r="BGA35" s="209"/>
      <c r="BGB35" s="209"/>
      <c r="BGC35" s="209"/>
      <c r="BGD35" s="209"/>
      <c r="BGE35" s="209"/>
      <c r="BGF35" s="209"/>
      <c r="BGG35" s="209"/>
      <c r="BGH35" s="209"/>
      <c r="BGI35" s="209"/>
      <c r="BGJ35" s="209"/>
      <c r="BGK35" s="209"/>
      <c r="BGL35" s="209"/>
      <c r="BGM35" s="209"/>
      <c r="BGN35" s="209"/>
      <c r="BGO35" s="209"/>
      <c r="BGP35" s="209"/>
      <c r="BGQ35" s="209"/>
      <c r="BGR35" s="209"/>
      <c r="BGS35" s="209"/>
      <c r="BGT35" s="209"/>
      <c r="BGU35" s="209"/>
      <c r="BGV35" s="209"/>
      <c r="BGW35" s="209"/>
      <c r="BGX35" s="209"/>
      <c r="BGY35" s="209"/>
      <c r="BGZ35" s="209"/>
      <c r="BHA35" s="209"/>
      <c r="BHB35" s="209"/>
      <c r="BHC35" s="209"/>
      <c r="BHD35" s="209"/>
      <c r="BHE35" s="209"/>
      <c r="BHF35" s="209"/>
      <c r="BHG35" s="209"/>
      <c r="BHH35" s="209"/>
      <c r="BHI35" s="209"/>
      <c r="BHJ35" s="209"/>
      <c r="BHK35" s="209"/>
      <c r="BHL35" s="209"/>
      <c r="BHM35" s="209"/>
      <c r="BHN35" s="209"/>
      <c r="BHO35" s="209"/>
      <c r="BHP35" s="209"/>
      <c r="BHQ35" s="209"/>
      <c r="BHR35" s="209"/>
      <c r="BHS35" s="209"/>
      <c r="BHT35" s="209"/>
      <c r="BHU35" s="209"/>
      <c r="BHV35" s="209"/>
      <c r="BHW35" s="209"/>
      <c r="BHX35" s="209"/>
      <c r="BHY35" s="209"/>
      <c r="BHZ35" s="209"/>
      <c r="BIA35" s="209"/>
      <c r="BIB35" s="209"/>
      <c r="BIC35" s="209"/>
      <c r="BID35" s="209"/>
      <c r="BIE35" s="209"/>
      <c r="BIF35" s="209"/>
      <c r="BIG35" s="209"/>
      <c r="BIH35" s="209"/>
      <c r="BII35" s="209"/>
      <c r="BIJ35" s="209"/>
      <c r="BIK35" s="209"/>
      <c r="BIL35" s="209"/>
      <c r="BIM35" s="209"/>
      <c r="BIN35" s="209"/>
      <c r="BIO35" s="209"/>
      <c r="BIP35" s="209"/>
      <c r="BIQ35" s="209"/>
      <c r="BIR35" s="209"/>
      <c r="BIS35" s="209"/>
      <c r="BIT35" s="209"/>
      <c r="BIU35" s="209"/>
      <c r="BIV35" s="209"/>
      <c r="BIW35" s="209"/>
      <c r="BIX35" s="209"/>
      <c r="BIY35" s="209"/>
      <c r="BIZ35" s="209"/>
      <c r="BJA35" s="209"/>
      <c r="BJB35" s="209"/>
      <c r="BJC35" s="209"/>
      <c r="BJD35" s="209"/>
      <c r="BJE35" s="209"/>
      <c r="BJF35" s="209"/>
      <c r="BJG35" s="209"/>
      <c r="BJH35" s="209"/>
      <c r="BJI35" s="209"/>
      <c r="BJJ35" s="209"/>
      <c r="BJK35" s="209"/>
      <c r="BJL35" s="209"/>
      <c r="BJM35" s="209"/>
      <c r="BJN35" s="209"/>
      <c r="BJO35" s="209"/>
      <c r="BJP35" s="209"/>
      <c r="BJQ35" s="209"/>
      <c r="BJR35" s="209"/>
      <c r="BJS35" s="209"/>
      <c r="BJT35" s="209"/>
      <c r="BJU35" s="209"/>
      <c r="BJV35" s="209"/>
      <c r="BJW35" s="209"/>
      <c r="BJX35" s="209"/>
      <c r="BJY35" s="209"/>
      <c r="BJZ35" s="209"/>
      <c r="BKA35" s="209"/>
      <c r="BKB35" s="209"/>
      <c r="BKC35" s="209"/>
      <c r="BKD35" s="209"/>
      <c r="BKE35" s="209"/>
      <c r="BKF35" s="209"/>
      <c r="BKG35" s="209"/>
      <c r="BKH35" s="209"/>
      <c r="BKI35" s="209"/>
      <c r="BKJ35" s="209"/>
      <c r="BKK35" s="209"/>
      <c r="BKL35" s="209"/>
      <c r="BKM35" s="209"/>
      <c r="BKN35" s="209"/>
      <c r="BKO35" s="209"/>
      <c r="BKP35" s="209"/>
      <c r="BKQ35" s="209"/>
      <c r="BKR35" s="209"/>
      <c r="BKS35" s="209"/>
      <c r="BKT35" s="209"/>
      <c r="BKU35" s="209"/>
      <c r="BKV35" s="209"/>
      <c r="BKW35" s="209"/>
      <c r="BKX35" s="209"/>
      <c r="BKY35" s="209"/>
      <c r="BKZ35" s="209"/>
      <c r="BLA35" s="209"/>
      <c r="BLB35" s="209"/>
      <c r="BLC35" s="209"/>
      <c r="BLD35" s="209"/>
      <c r="BLE35" s="209"/>
      <c r="BLF35" s="209"/>
      <c r="BLG35" s="209"/>
      <c r="BLH35" s="209"/>
      <c r="BLI35" s="209"/>
      <c r="BLJ35" s="209"/>
      <c r="BLK35" s="209"/>
      <c r="BLL35" s="209"/>
      <c r="BLM35" s="209"/>
      <c r="BLN35" s="209"/>
      <c r="BLO35" s="209"/>
      <c r="BLP35" s="209"/>
      <c r="BLQ35" s="209"/>
      <c r="BLR35" s="209"/>
      <c r="BLS35" s="209"/>
      <c r="BLT35" s="209"/>
      <c r="BLU35" s="209"/>
      <c r="BLV35" s="209"/>
      <c r="BLW35" s="209"/>
      <c r="BLX35" s="209"/>
      <c r="BLY35" s="209"/>
      <c r="BLZ35" s="209"/>
      <c r="BMA35" s="209"/>
      <c r="BMB35" s="209"/>
      <c r="BMC35" s="209"/>
      <c r="BMD35" s="209"/>
      <c r="BME35" s="209"/>
      <c r="BMF35" s="209"/>
      <c r="BMG35" s="209"/>
      <c r="BMH35" s="209"/>
      <c r="BMI35" s="209"/>
      <c r="BMJ35" s="209"/>
      <c r="BMK35" s="209"/>
      <c r="BML35" s="209"/>
      <c r="BMM35" s="209"/>
      <c r="BMN35" s="209"/>
      <c r="BMO35" s="209"/>
      <c r="BMP35" s="209"/>
      <c r="BMQ35" s="209"/>
      <c r="BMR35" s="209"/>
      <c r="BMS35" s="209"/>
      <c r="BMT35" s="209"/>
      <c r="BMU35" s="209"/>
      <c r="BMV35" s="209"/>
      <c r="BMW35" s="209"/>
      <c r="BMX35" s="209"/>
      <c r="BMY35" s="209"/>
      <c r="BMZ35" s="209"/>
      <c r="BNA35" s="209"/>
      <c r="BNB35" s="209"/>
      <c r="BNC35" s="209"/>
      <c r="BND35" s="209"/>
      <c r="BNE35" s="209"/>
      <c r="BNF35" s="209"/>
      <c r="BNG35" s="209"/>
      <c r="BNH35" s="209"/>
      <c r="BNI35" s="209"/>
      <c r="BNJ35" s="209"/>
      <c r="BNK35" s="209"/>
      <c r="BNL35" s="209"/>
      <c r="BNM35" s="209"/>
      <c r="BNN35" s="209"/>
      <c r="BNO35" s="209"/>
      <c r="BNP35" s="209"/>
      <c r="BNQ35" s="209"/>
      <c r="BNR35" s="209"/>
      <c r="BNS35" s="209"/>
      <c r="BNT35" s="209"/>
      <c r="BNU35" s="209"/>
      <c r="BNV35" s="209"/>
      <c r="BNW35" s="209"/>
      <c r="BNX35" s="209"/>
      <c r="BNY35" s="209"/>
      <c r="BNZ35" s="209"/>
      <c r="BOA35" s="209"/>
      <c r="BOB35" s="209"/>
      <c r="BOC35" s="209"/>
      <c r="BOD35" s="209"/>
      <c r="BOE35" s="209"/>
      <c r="BOF35" s="209"/>
      <c r="BOG35" s="209"/>
      <c r="BOH35" s="209"/>
      <c r="BOI35" s="209"/>
      <c r="BOJ35" s="209"/>
      <c r="BOK35" s="209"/>
      <c r="BOL35" s="209"/>
      <c r="BOM35" s="209"/>
      <c r="BON35" s="209"/>
      <c r="BOO35" s="209"/>
      <c r="BOP35" s="209"/>
      <c r="BOQ35" s="209"/>
      <c r="BOR35" s="209"/>
      <c r="BOS35" s="209"/>
      <c r="BOT35" s="209"/>
      <c r="BOU35" s="209"/>
      <c r="BOV35" s="209"/>
      <c r="BOW35" s="209"/>
      <c r="BOX35" s="209"/>
      <c r="BOY35" s="209"/>
      <c r="BOZ35" s="209"/>
      <c r="BPA35" s="209"/>
      <c r="BPB35" s="209"/>
      <c r="BPC35" s="209"/>
      <c r="BPD35" s="209"/>
      <c r="BPE35" s="209"/>
      <c r="BPF35" s="209"/>
      <c r="BPG35" s="209"/>
      <c r="BPH35" s="209"/>
      <c r="BPI35" s="209"/>
      <c r="BPJ35" s="209"/>
      <c r="BPK35" s="209"/>
      <c r="BPL35" s="209"/>
      <c r="BPM35" s="209"/>
      <c r="BPN35" s="209"/>
      <c r="BPO35" s="209"/>
      <c r="BPP35" s="209"/>
      <c r="BPQ35" s="209"/>
      <c r="BPR35" s="209"/>
      <c r="BPS35" s="209"/>
      <c r="BPT35" s="209"/>
      <c r="BPU35" s="209"/>
      <c r="BPV35" s="209"/>
      <c r="BPW35" s="209"/>
      <c r="BPX35" s="209"/>
      <c r="BPY35" s="209"/>
      <c r="BPZ35" s="209"/>
      <c r="BQA35" s="209"/>
      <c r="BQB35" s="209"/>
      <c r="BQC35" s="209"/>
      <c r="BQD35" s="209"/>
      <c r="BQE35" s="209"/>
      <c r="BQF35" s="209"/>
      <c r="BQG35" s="209"/>
      <c r="BQH35" s="209"/>
      <c r="BQI35" s="209"/>
      <c r="BQJ35" s="209"/>
      <c r="BQK35" s="209"/>
      <c r="BQL35" s="209"/>
      <c r="BQM35" s="209"/>
      <c r="BQN35" s="209"/>
      <c r="BQO35" s="209"/>
      <c r="BQP35" s="209"/>
      <c r="BQQ35" s="209"/>
      <c r="BQR35" s="209"/>
      <c r="BQS35" s="209"/>
      <c r="BQT35" s="209"/>
      <c r="BQU35" s="209"/>
      <c r="BQV35" s="209"/>
      <c r="BQW35" s="209"/>
      <c r="BQX35" s="209"/>
      <c r="BQY35" s="209"/>
      <c r="BQZ35" s="209"/>
      <c r="BRA35" s="209"/>
      <c r="BRB35" s="209"/>
      <c r="BRC35" s="209"/>
      <c r="BRD35" s="209"/>
      <c r="BRE35" s="209"/>
      <c r="BRF35" s="209"/>
      <c r="BRG35" s="209"/>
      <c r="BRH35" s="209"/>
      <c r="BRI35" s="209"/>
      <c r="BRJ35" s="209"/>
      <c r="BRK35" s="209"/>
      <c r="BRL35" s="209"/>
      <c r="BRM35" s="209"/>
      <c r="BRN35" s="209"/>
      <c r="BRO35" s="209"/>
      <c r="BRP35" s="209"/>
      <c r="BRQ35" s="209"/>
      <c r="BRR35" s="209"/>
      <c r="BRS35" s="209"/>
      <c r="BRT35" s="209"/>
      <c r="BRU35" s="209"/>
      <c r="BRV35" s="209"/>
      <c r="BRW35" s="209"/>
      <c r="BRX35" s="209"/>
      <c r="BRY35" s="209"/>
      <c r="BRZ35" s="209"/>
      <c r="BSA35" s="209"/>
      <c r="BSB35" s="209"/>
      <c r="BSC35" s="209"/>
      <c r="BSD35" s="209"/>
      <c r="BSE35" s="209"/>
      <c r="BSF35" s="209"/>
      <c r="BSG35" s="209"/>
      <c r="BSH35" s="209"/>
      <c r="BSI35" s="209"/>
      <c r="BSJ35" s="209"/>
      <c r="BSK35" s="209"/>
      <c r="BSL35" s="209"/>
      <c r="BSM35" s="209"/>
      <c r="BSN35" s="209"/>
      <c r="BSO35" s="209"/>
      <c r="BSP35" s="209"/>
      <c r="BSQ35" s="209"/>
      <c r="BSR35" s="209"/>
      <c r="BSS35" s="209"/>
      <c r="BST35" s="209"/>
      <c r="BSU35" s="209"/>
      <c r="BSV35" s="209"/>
      <c r="BSW35" s="209"/>
      <c r="BSX35" s="209"/>
      <c r="BSY35" s="209"/>
      <c r="BSZ35" s="209"/>
      <c r="BTA35" s="209"/>
      <c r="BTB35" s="209"/>
      <c r="BTC35" s="209"/>
      <c r="BTD35" s="209"/>
      <c r="BTE35" s="209"/>
      <c r="BTF35" s="209"/>
      <c r="BTG35" s="209"/>
      <c r="BTH35" s="209"/>
      <c r="BTI35" s="209"/>
      <c r="BTJ35" s="209"/>
      <c r="BTK35" s="209"/>
      <c r="BTL35" s="209"/>
      <c r="BTM35" s="209"/>
      <c r="BTN35" s="209"/>
      <c r="BTO35" s="209"/>
      <c r="BTP35" s="209"/>
      <c r="BTQ35" s="209"/>
      <c r="BTR35" s="209"/>
      <c r="BTS35" s="209"/>
      <c r="BTT35" s="209"/>
      <c r="BTU35" s="209"/>
      <c r="BTV35" s="209"/>
      <c r="BTW35" s="209"/>
      <c r="BTX35" s="209"/>
      <c r="BTY35" s="209"/>
      <c r="BTZ35" s="209"/>
      <c r="BUA35" s="209"/>
      <c r="BUB35" s="209"/>
      <c r="BUC35" s="209"/>
      <c r="BUD35" s="209"/>
      <c r="BUE35" s="209"/>
      <c r="BUF35" s="209"/>
      <c r="BUG35" s="209"/>
      <c r="BUH35" s="209"/>
      <c r="BUI35" s="209"/>
      <c r="BUJ35" s="209"/>
      <c r="BUK35" s="209"/>
      <c r="BUL35" s="209"/>
      <c r="BUM35" s="209"/>
      <c r="BUN35" s="209"/>
      <c r="BUO35" s="209"/>
      <c r="BUP35" s="209"/>
      <c r="BUQ35" s="209"/>
      <c r="BUR35" s="209"/>
      <c r="BUS35" s="209"/>
      <c r="BUT35" s="209"/>
      <c r="BUU35" s="209"/>
      <c r="BUV35" s="209"/>
      <c r="BUW35" s="209"/>
      <c r="BUX35" s="209"/>
      <c r="BUY35" s="209"/>
      <c r="BUZ35" s="209"/>
      <c r="BVA35" s="209"/>
      <c r="BVB35" s="209"/>
      <c r="BVC35" s="209"/>
      <c r="BVD35" s="209"/>
      <c r="BVE35" s="209"/>
      <c r="BVF35" s="209"/>
      <c r="BVG35" s="209"/>
      <c r="BVH35" s="209"/>
      <c r="BVI35" s="209"/>
      <c r="BVJ35" s="209"/>
      <c r="BVK35" s="209"/>
      <c r="BVL35" s="209"/>
      <c r="BVM35" s="209"/>
      <c r="BVN35" s="209"/>
      <c r="BVO35" s="209"/>
      <c r="BVP35" s="209"/>
      <c r="BVQ35" s="209"/>
      <c r="BVR35" s="209"/>
      <c r="BVS35" s="209"/>
      <c r="BVT35" s="209"/>
      <c r="BVU35" s="209"/>
      <c r="BVV35" s="209"/>
      <c r="BVW35" s="209"/>
      <c r="BVX35" s="209"/>
      <c r="BVY35" s="209"/>
      <c r="BVZ35" s="209"/>
      <c r="BWA35" s="209"/>
      <c r="BWB35" s="209"/>
      <c r="BWC35" s="209"/>
      <c r="BWD35" s="209"/>
      <c r="BWE35" s="209"/>
      <c r="BWF35" s="209"/>
      <c r="BWG35" s="209"/>
      <c r="BWH35" s="209"/>
      <c r="BWI35" s="209"/>
      <c r="BWJ35" s="209"/>
      <c r="BWK35" s="209"/>
      <c r="BWL35" s="209"/>
      <c r="BWM35" s="209"/>
      <c r="BWN35" s="209"/>
      <c r="BWO35" s="209"/>
      <c r="BWP35" s="209"/>
      <c r="BWQ35" s="209"/>
      <c r="BWR35" s="209"/>
      <c r="BWS35" s="209"/>
      <c r="BWT35" s="209"/>
      <c r="BWU35" s="209"/>
      <c r="BWV35" s="209"/>
      <c r="BWW35" s="209"/>
      <c r="BWX35" s="209"/>
      <c r="BWY35" s="209"/>
      <c r="BWZ35" s="209"/>
      <c r="BXA35" s="209"/>
      <c r="BXB35" s="209"/>
      <c r="BXC35" s="209"/>
      <c r="BXD35" s="209"/>
      <c r="BXE35" s="209"/>
      <c r="BXF35" s="209"/>
      <c r="BXG35" s="209"/>
      <c r="BXH35" s="209"/>
      <c r="BXI35" s="209"/>
      <c r="BXJ35" s="209"/>
      <c r="BXK35" s="209"/>
      <c r="BXL35" s="209"/>
      <c r="BXM35" s="209"/>
      <c r="BXN35" s="209"/>
      <c r="BXO35" s="209"/>
      <c r="BXP35" s="209"/>
      <c r="BXQ35" s="209"/>
      <c r="BXR35" s="209"/>
      <c r="BXS35" s="209"/>
      <c r="BXT35" s="209"/>
      <c r="BXU35" s="209"/>
      <c r="BXV35" s="209"/>
      <c r="BXW35" s="209"/>
      <c r="BXX35" s="209"/>
      <c r="BXY35" s="209"/>
      <c r="BXZ35" s="209"/>
      <c r="BYA35" s="209"/>
      <c r="BYB35" s="209"/>
      <c r="BYC35" s="209"/>
      <c r="BYD35" s="209"/>
      <c r="BYE35" s="209"/>
      <c r="BYF35" s="209"/>
      <c r="BYG35" s="209"/>
      <c r="BYH35" s="209"/>
      <c r="BYI35" s="209"/>
      <c r="BYJ35" s="209"/>
      <c r="BYK35" s="209"/>
      <c r="BYL35" s="209"/>
      <c r="BYM35" s="209"/>
      <c r="BYN35" s="209"/>
      <c r="BYO35" s="209"/>
      <c r="BYP35" s="209"/>
      <c r="BYQ35" s="209"/>
      <c r="BYR35" s="209"/>
      <c r="BYS35" s="209"/>
      <c r="BYT35" s="209"/>
      <c r="BYU35" s="209"/>
      <c r="BYV35" s="209"/>
      <c r="BYW35" s="209"/>
      <c r="BYX35" s="209"/>
      <c r="BYY35" s="209"/>
      <c r="BYZ35" s="209"/>
      <c r="BZA35" s="209"/>
      <c r="BZB35" s="209"/>
      <c r="BZC35" s="209"/>
      <c r="BZD35" s="209"/>
      <c r="BZE35" s="209"/>
      <c r="BZF35" s="209"/>
      <c r="BZG35" s="209"/>
      <c r="BZH35" s="209"/>
      <c r="BZI35" s="209"/>
      <c r="BZJ35" s="209"/>
      <c r="BZK35" s="209"/>
      <c r="BZL35" s="209"/>
      <c r="BZM35" s="209"/>
      <c r="BZN35" s="209"/>
      <c r="BZO35" s="209"/>
      <c r="BZP35" s="209"/>
      <c r="BZQ35" s="209"/>
      <c r="BZR35" s="209"/>
      <c r="BZS35" s="209"/>
      <c r="BZT35" s="209"/>
      <c r="BZU35" s="209"/>
      <c r="BZV35" s="209"/>
      <c r="BZW35" s="209"/>
      <c r="BZX35" s="209"/>
      <c r="BZY35" s="209"/>
      <c r="BZZ35" s="209"/>
      <c r="CAA35" s="209"/>
      <c r="CAB35" s="209"/>
      <c r="CAC35" s="209"/>
      <c r="CAD35" s="209"/>
      <c r="CAE35" s="209"/>
      <c r="CAF35" s="209"/>
      <c r="CAG35" s="209"/>
      <c r="CAH35" s="209"/>
      <c r="CAI35" s="209"/>
      <c r="CAJ35" s="209"/>
      <c r="CAK35" s="209"/>
      <c r="CAL35" s="209"/>
      <c r="CAM35" s="209"/>
      <c r="CAN35" s="209"/>
      <c r="CAO35" s="209"/>
      <c r="CAP35" s="209"/>
      <c r="CAQ35" s="209"/>
      <c r="CAR35" s="209"/>
      <c r="CAS35" s="209"/>
      <c r="CAT35" s="209"/>
      <c r="CAU35" s="209"/>
      <c r="CAV35" s="209"/>
      <c r="CAW35" s="209"/>
      <c r="CAX35" s="209"/>
      <c r="CAY35" s="209"/>
      <c r="CAZ35" s="209"/>
      <c r="CBA35" s="209"/>
      <c r="CBB35" s="209"/>
      <c r="CBC35" s="209"/>
      <c r="CBD35" s="209"/>
      <c r="CBE35" s="209"/>
      <c r="CBF35" s="209"/>
      <c r="CBG35" s="209"/>
      <c r="CBH35" s="209"/>
      <c r="CBI35" s="209"/>
      <c r="CBJ35" s="209"/>
      <c r="CBK35" s="209"/>
      <c r="CBL35" s="209"/>
      <c r="CBM35" s="209"/>
      <c r="CBN35" s="209"/>
      <c r="CBO35" s="209"/>
      <c r="CBP35" s="209"/>
      <c r="CBQ35" s="209"/>
      <c r="CBR35" s="209"/>
      <c r="CBS35" s="209"/>
      <c r="CBT35" s="209"/>
      <c r="CBU35" s="209"/>
      <c r="CBV35" s="209"/>
      <c r="CBW35" s="209"/>
      <c r="CBX35" s="209"/>
      <c r="CBY35" s="209"/>
      <c r="CBZ35" s="209"/>
      <c r="CCA35" s="209"/>
      <c r="CCB35" s="209"/>
      <c r="CCC35" s="209"/>
      <c r="CCD35" s="209"/>
      <c r="CCE35" s="209"/>
      <c r="CCF35" s="209"/>
      <c r="CCG35" s="209"/>
      <c r="CCH35" s="209"/>
      <c r="CCI35" s="209"/>
      <c r="CCJ35" s="209"/>
      <c r="CCK35" s="209"/>
      <c r="CCL35" s="209"/>
      <c r="CCM35" s="209"/>
      <c r="CCN35" s="209"/>
      <c r="CCO35" s="209"/>
      <c r="CCP35" s="209"/>
      <c r="CCQ35" s="209"/>
      <c r="CCR35" s="209"/>
      <c r="CCS35" s="209"/>
      <c r="CCT35" s="209"/>
      <c r="CCU35" s="209"/>
      <c r="CCV35" s="209"/>
      <c r="CCW35" s="209"/>
      <c r="CCX35" s="209"/>
      <c r="CCY35" s="209"/>
      <c r="CCZ35" s="209"/>
      <c r="CDA35" s="209"/>
      <c r="CDB35" s="209"/>
      <c r="CDC35" s="209"/>
      <c r="CDD35" s="209"/>
      <c r="CDE35" s="209"/>
      <c r="CDF35" s="209"/>
      <c r="CDG35" s="209"/>
      <c r="CDH35" s="209"/>
      <c r="CDI35" s="209"/>
      <c r="CDJ35" s="209"/>
      <c r="CDK35" s="209"/>
      <c r="CDL35" s="209"/>
      <c r="CDM35" s="209"/>
      <c r="CDN35" s="209"/>
      <c r="CDO35" s="209"/>
      <c r="CDP35" s="209"/>
      <c r="CDQ35" s="209"/>
      <c r="CDR35" s="209"/>
      <c r="CDS35" s="209"/>
      <c r="CDT35" s="209"/>
      <c r="CDU35" s="209"/>
      <c r="CDV35" s="209"/>
      <c r="CDW35" s="209"/>
      <c r="CDX35" s="209"/>
      <c r="CDY35" s="209"/>
      <c r="CDZ35" s="209"/>
      <c r="CEA35" s="209"/>
      <c r="CEB35" s="209"/>
      <c r="CEC35" s="209"/>
      <c r="CED35" s="209"/>
      <c r="CEE35" s="209"/>
      <c r="CEF35" s="209"/>
      <c r="CEG35" s="209"/>
      <c r="CEH35" s="209"/>
      <c r="CEI35" s="209"/>
      <c r="CEJ35" s="209"/>
      <c r="CEK35" s="209"/>
      <c r="CEL35" s="209"/>
      <c r="CEM35" s="209"/>
      <c r="CEN35" s="209"/>
      <c r="CEO35" s="209"/>
      <c r="CEP35" s="209"/>
      <c r="CEQ35" s="209"/>
      <c r="CER35" s="209"/>
      <c r="CES35" s="209"/>
      <c r="CET35" s="209"/>
      <c r="CEU35" s="209"/>
      <c r="CEV35" s="209"/>
      <c r="CEW35" s="209"/>
      <c r="CEX35" s="209"/>
      <c r="CEY35" s="209"/>
      <c r="CEZ35" s="209"/>
      <c r="CFA35" s="209"/>
      <c r="CFB35" s="209"/>
      <c r="CFC35" s="209"/>
      <c r="CFD35" s="209"/>
      <c r="CFE35" s="209"/>
      <c r="CFF35" s="209"/>
      <c r="CFG35" s="209"/>
      <c r="CFH35" s="209"/>
      <c r="CFI35" s="209"/>
      <c r="CFJ35" s="209"/>
      <c r="CFK35" s="209"/>
      <c r="CFL35" s="209"/>
      <c r="CFM35" s="209"/>
      <c r="CFN35" s="209"/>
      <c r="CFO35" s="209"/>
      <c r="CFP35" s="209"/>
      <c r="CFQ35" s="209"/>
      <c r="CFR35" s="209"/>
      <c r="CFS35" s="209"/>
      <c r="CFT35" s="209"/>
      <c r="CFU35" s="209"/>
      <c r="CFV35" s="209"/>
      <c r="CFW35" s="209"/>
      <c r="CFX35" s="209"/>
      <c r="CFY35" s="209"/>
      <c r="CFZ35" s="209"/>
      <c r="CGA35" s="209"/>
      <c r="CGB35" s="209"/>
      <c r="CGC35" s="209"/>
      <c r="CGD35" s="209"/>
      <c r="CGE35" s="209"/>
      <c r="CGF35" s="209"/>
      <c r="CGG35" s="209"/>
      <c r="CGH35" s="209"/>
      <c r="CGI35" s="209"/>
      <c r="CGJ35" s="209"/>
      <c r="CGK35" s="209"/>
      <c r="CGL35" s="209"/>
      <c r="CGM35" s="209"/>
      <c r="CGN35" s="209"/>
      <c r="CGO35" s="209"/>
      <c r="CGP35" s="209"/>
      <c r="CGQ35" s="209"/>
      <c r="CGR35" s="209"/>
      <c r="CGS35" s="209"/>
      <c r="CGT35" s="209"/>
      <c r="CGU35" s="209"/>
      <c r="CGV35" s="209"/>
      <c r="CGW35" s="209"/>
      <c r="CGX35" s="209"/>
      <c r="CGY35" s="209"/>
      <c r="CGZ35" s="209"/>
      <c r="CHA35" s="209"/>
      <c r="CHB35" s="209"/>
      <c r="CHC35" s="209"/>
      <c r="CHD35" s="209"/>
      <c r="CHE35" s="209"/>
      <c r="CHF35" s="209"/>
      <c r="CHG35" s="209"/>
      <c r="CHH35" s="209"/>
      <c r="CHI35" s="209"/>
      <c r="CHJ35" s="209"/>
      <c r="CHK35" s="209"/>
      <c r="CHL35" s="209"/>
      <c r="CHM35" s="209"/>
      <c r="CHN35" s="209"/>
      <c r="CHO35" s="209"/>
      <c r="CHP35" s="209"/>
      <c r="CHQ35" s="209"/>
      <c r="CHR35" s="209"/>
      <c r="CHS35" s="209"/>
      <c r="CHT35" s="209"/>
      <c r="CHU35" s="209"/>
      <c r="CHV35" s="209"/>
      <c r="CHW35" s="209"/>
      <c r="CHX35" s="209"/>
      <c r="CHY35" s="209"/>
      <c r="CHZ35" s="209"/>
      <c r="CIA35" s="209"/>
      <c r="CIB35" s="209"/>
      <c r="CIC35" s="209"/>
      <c r="CID35" s="209"/>
      <c r="CIE35" s="209"/>
      <c r="CIF35" s="209"/>
      <c r="CIG35" s="209"/>
      <c r="CIH35" s="209"/>
      <c r="CII35" s="209"/>
      <c r="CIJ35" s="209"/>
      <c r="CIK35" s="209"/>
      <c r="CIL35" s="209"/>
      <c r="CIM35" s="209"/>
      <c r="CIN35" s="209"/>
      <c r="CIO35" s="209"/>
      <c r="CIP35" s="209"/>
      <c r="CIQ35" s="209"/>
      <c r="CIR35" s="209"/>
      <c r="CIS35" s="209"/>
      <c r="CIT35" s="209"/>
      <c r="CIU35" s="209"/>
      <c r="CIV35" s="209"/>
      <c r="CIW35" s="209"/>
      <c r="CIX35" s="209"/>
      <c r="CIY35" s="209"/>
      <c r="CIZ35" s="209"/>
      <c r="CJA35" s="209"/>
      <c r="CJB35" s="209"/>
      <c r="CJC35" s="209"/>
      <c r="CJD35" s="209"/>
      <c r="CJE35" s="209"/>
      <c r="CJF35" s="209"/>
      <c r="CJG35" s="209"/>
      <c r="CJH35" s="209"/>
      <c r="CJI35" s="209"/>
      <c r="CJJ35" s="209"/>
      <c r="CJK35" s="209"/>
      <c r="CJL35" s="209"/>
      <c r="CJM35" s="209"/>
      <c r="CJN35" s="209"/>
      <c r="CJO35" s="209"/>
      <c r="CJP35" s="209"/>
      <c r="CJQ35" s="209"/>
      <c r="CJR35" s="209"/>
      <c r="CJS35" s="209"/>
      <c r="CJT35" s="209"/>
      <c r="CJU35" s="209"/>
      <c r="CJV35" s="209"/>
      <c r="CJW35" s="209"/>
      <c r="CJX35" s="209"/>
      <c r="CJY35" s="209"/>
      <c r="CJZ35" s="209"/>
      <c r="CKA35" s="209"/>
      <c r="CKB35" s="209"/>
      <c r="CKC35" s="209"/>
      <c r="CKD35" s="209"/>
      <c r="CKE35" s="209"/>
      <c r="CKF35" s="209"/>
      <c r="CKG35" s="209"/>
      <c r="CKH35" s="209"/>
      <c r="CKI35" s="209"/>
      <c r="CKJ35" s="209"/>
      <c r="CKK35" s="209"/>
      <c r="CKL35" s="209"/>
      <c r="CKM35" s="209"/>
      <c r="CKN35" s="209"/>
      <c r="CKO35" s="209"/>
      <c r="CKP35" s="209"/>
      <c r="CKQ35" s="209"/>
      <c r="CKR35" s="209"/>
      <c r="CKS35" s="209"/>
      <c r="CKT35" s="209"/>
      <c r="CKU35" s="209"/>
      <c r="CKV35" s="209"/>
      <c r="CKW35" s="209"/>
      <c r="CKX35" s="209"/>
      <c r="CKY35" s="209"/>
      <c r="CKZ35" s="209"/>
      <c r="CLA35" s="209"/>
      <c r="CLB35" s="209"/>
      <c r="CLC35" s="209"/>
      <c r="CLD35" s="209"/>
      <c r="CLE35" s="209"/>
      <c r="CLF35" s="209"/>
      <c r="CLG35" s="209"/>
      <c r="CLH35" s="209"/>
      <c r="CLI35" s="209"/>
      <c r="CLJ35" s="209"/>
      <c r="CLK35" s="209"/>
      <c r="CLL35" s="209"/>
      <c r="CLM35" s="209"/>
      <c r="CLN35" s="209"/>
      <c r="CLO35" s="209"/>
      <c r="CLP35" s="209"/>
      <c r="CLQ35" s="209"/>
      <c r="CLR35" s="209"/>
      <c r="CLS35" s="209"/>
      <c r="CLT35" s="209"/>
      <c r="CLU35" s="209"/>
      <c r="CLV35" s="209"/>
      <c r="CLW35" s="209"/>
      <c r="CLX35" s="209"/>
      <c r="CLY35" s="209"/>
      <c r="CLZ35" s="209"/>
      <c r="CMA35" s="209"/>
      <c r="CMB35" s="209"/>
      <c r="CMC35" s="209"/>
      <c r="CMD35" s="209"/>
      <c r="CME35" s="209"/>
      <c r="CMF35" s="209"/>
      <c r="CMG35" s="209"/>
      <c r="CMH35" s="209"/>
      <c r="CMI35" s="209"/>
      <c r="CMJ35" s="209"/>
      <c r="CMK35" s="209"/>
      <c r="CML35" s="209"/>
      <c r="CMM35" s="209"/>
      <c r="CMN35" s="209"/>
      <c r="CMO35" s="209"/>
      <c r="CMP35" s="209"/>
      <c r="CMQ35" s="209"/>
      <c r="CMR35" s="209"/>
      <c r="CMS35" s="209"/>
      <c r="CMT35" s="209"/>
      <c r="CMU35" s="209"/>
      <c r="CMV35" s="209"/>
      <c r="CMW35" s="209"/>
      <c r="CMX35" s="209"/>
      <c r="CMY35" s="209"/>
      <c r="CMZ35" s="209"/>
      <c r="CNA35" s="209"/>
      <c r="CNB35" s="209"/>
      <c r="CNC35" s="209"/>
      <c r="CND35" s="209"/>
      <c r="CNE35" s="209"/>
      <c r="CNF35" s="209"/>
      <c r="CNG35" s="209"/>
      <c r="CNH35" s="209"/>
      <c r="CNI35" s="209"/>
      <c r="CNJ35" s="209"/>
      <c r="CNK35" s="209"/>
      <c r="CNL35" s="209"/>
      <c r="CNM35" s="209"/>
      <c r="CNN35" s="209"/>
      <c r="CNO35" s="209"/>
      <c r="CNP35" s="209"/>
      <c r="CNQ35" s="209"/>
      <c r="CNR35" s="209"/>
      <c r="CNS35" s="209"/>
      <c r="CNT35" s="209"/>
      <c r="CNU35" s="209"/>
      <c r="CNV35" s="209"/>
      <c r="CNW35" s="209"/>
      <c r="CNX35" s="209"/>
      <c r="CNY35" s="209"/>
      <c r="CNZ35" s="209"/>
      <c r="COA35" s="209"/>
      <c r="COB35" s="209"/>
      <c r="COC35" s="209"/>
      <c r="COD35" s="209"/>
      <c r="COE35" s="209"/>
      <c r="COF35" s="209"/>
      <c r="COG35" s="209"/>
      <c r="COH35" s="209"/>
      <c r="COI35" s="209"/>
      <c r="COJ35" s="209"/>
      <c r="COK35" s="209"/>
      <c r="COL35" s="209"/>
      <c r="COM35" s="209"/>
      <c r="CON35" s="209"/>
      <c r="COO35" s="209"/>
      <c r="COP35" s="209"/>
      <c r="COQ35" s="209"/>
      <c r="COR35" s="209"/>
      <c r="COS35" s="209"/>
      <c r="COT35" s="209"/>
      <c r="COU35" s="209"/>
      <c r="COV35" s="209"/>
      <c r="COW35" s="209"/>
      <c r="COX35" s="209"/>
      <c r="COY35" s="209"/>
      <c r="COZ35" s="209"/>
      <c r="CPA35" s="209"/>
      <c r="CPB35" s="209"/>
      <c r="CPC35" s="209"/>
      <c r="CPD35" s="209"/>
      <c r="CPE35" s="209"/>
      <c r="CPF35" s="209"/>
      <c r="CPG35" s="209"/>
      <c r="CPH35" s="209"/>
      <c r="CPI35" s="209"/>
      <c r="CPJ35" s="209"/>
      <c r="CPK35" s="209"/>
      <c r="CPL35" s="209"/>
      <c r="CPM35" s="209"/>
      <c r="CPN35" s="209"/>
      <c r="CPO35" s="209"/>
      <c r="CPP35" s="209"/>
      <c r="CPQ35" s="209"/>
      <c r="CPR35" s="209"/>
      <c r="CPS35" s="209"/>
      <c r="CPT35" s="209"/>
      <c r="CPU35" s="209"/>
      <c r="CPV35" s="209"/>
      <c r="CPW35" s="209"/>
      <c r="CPX35" s="209"/>
      <c r="CPY35" s="209"/>
      <c r="CPZ35" s="209"/>
      <c r="CQA35" s="209"/>
      <c r="CQB35" s="209"/>
      <c r="CQC35" s="209"/>
      <c r="CQD35" s="209"/>
      <c r="CQE35" s="209"/>
      <c r="CQF35" s="209"/>
      <c r="CQG35" s="209"/>
      <c r="CQH35" s="209"/>
      <c r="CQI35" s="209"/>
      <c r="CQJ35" s="209"/>
      <c r="CQK35" s="209"/>
      <c r="CQL35" s="209"/>
      <c r="CQM35" s="209"/>
      <c r="CQN35" s="209"/>
      <c r="CQO35" s="209"/>
      <c r="CQP35" s="209"/>
      <c r="CQQ35" s="209"/>
      <c r="CQR35" s="209"/>
      <c r="CQS35" s="209"/>
      <c r="CQT35" s="209"/>
      <c r="CQU35" s="209"/>
      <c r="CQV35" s="209"/>
      <c r="CQW35" s="209"/>
      <c r="CQX35" s="209"/>
      <c r="CQY35" s="209"/>
      <c r="CQZ35" s="209"/>
      <c r="CRA35" s="209"/>
      <c r="CRB35" s="209"/>
      <c r="CRC35" s="209"/>
      <c r="CRD35" s="209"/>
      <c r="CRE35" s="209"/>
      <c r="CRF35" s="209"/>
      <c r="CRG35" s="209"/>
      <c r="CRH35" s="209"/>
      <c r="CRI35" s="209"/>
      <c r="CRJ35" s="209"/>
      <c r="CRK35" s="209"/>
      <c r="CRL35" s="209"/>
      <c r="CRM35" s="209"/>
      <c r="CRN35" s="209"/>
      <c r="CRO35" s="209"/>
      <c r="CRP35" s="209"/>
      <c r="CRQ35" s="209"/>
      <c r="CRR35" s="209"/>
      <c r="CRS35" s="209"/>
      <c r="CRT35" s="209"/>
      <c r="CRU35" s="209"/>
      <c r="CRV35" s="209"/>
      <c r="CRW35" s="209"/>
      <c r="CRX35" s="209"/>
      <c r="CRY35" s="209"/>
      <c r="CRZ35" s="209"/>
      <c r="CSA35" s="209"/>
      <c r="CSB35" s="209"/>
      <c r="CSC35" s="209"/>
      <c r="CSD35" s="209"/>
      <c r="CSE35" s="209"/>
      <c r="CSF35" s="209"/>
      <c r="CSG35" s="209"/>
      <c r="CSH35" s="209"/>
      <c r="CSI35" s="209"/>
      <c r="CSJ35" s="209"/>
      <c r="CSK35" s="209"/>
      <c r="CSL35" s="209"/>
      <c r="CSM35" s="209"/>
      <c r="CSN35" s="209"/>
      <c r="CSO35" s="209"/>
      <c r="CSP35" s="209"/>
      <c r="CSQ35" s="209"/>
      <c r="CSR35" s="209"/>
      <c r="CSS35" s="209"/>
      <c r="CST35" s="209"/>
      <c r="CSU35" s="209"/>
      <c r="CSV35" s="209"/>
      <c r="CSW35" s="209"/>
      <c r="CSX35" s="209"/>
      <c r="CSY35" s="209"/>
      <c r="CSZ35" s="209"/>
      <c r="CTA35" s="209"/>
      <c r="CTB35" s="209"/>
      <c r="CTC35" s="209"/>
      <c r="CTD35" s="209"/>
      <c r="CTE35" s="209"/>
      <c r="CTF35" s="209"/>
      <c r="CTG35" s="209"/>
      <c r="CTH35" s="209"/>
      <c r="CTI35" s="209"/>
      <c r="CTJ35" s="209"/>
      <c r="CTK35" s="209"/>
      <c r="CTL35" s="209"/>
      <c r="CTM35" s="209"/>
      <c r="CTN35" s="209"/>
      <c r="CTO35" s="209"/>
      <c r="CTP35" s="209"/>
      <c r="CTQ35" s="209"/>
      <c r="CTR35" s="209"/>
      <c r="CTS35" s="209"/>
      <c r="CTT35" s="209"/>
      <c r="CTU35" s="209"/>
      <c r="CTV35" s="209"/>
      <c r="CTW35" s="209"/>
      <c r="CTX35" s="209"/>
      <c r="CTY35" s="209"/>
      <c r="CTZ35" s="209"/>
      <c r="CUA35" s="209"/>
      <c r="CUB35" s="209"/>
      <c r="CUC35" s="209"/>
      <c r="CUD35" s="209"/>
      <c r="CUE35" s="209"/>
      <c r="CUF35" s="209"/>
      <c r="CUG35" s="209"/>
      <c r="CUH35" s="209"/>
      <c r="CUI35" s="209"/>
      <c r="CUJ35" s="209"/>
      <c r="CUK35" s="209"/>
      <c r="CUL35" s="209"/>
      <c r="CUM35" s="209"/>
      <c r="CUN35" s="209"/>
      <c r="CUO35" s="209"/>
      <c r="CUP35" s="209"/>
      <c r="CUQ35" s="209"/>
      <c r="CUR35" s="209"/>
      <c r="CUS35" s="209"/>
      <c r="CUT35" s="209"/>
      <c r="CUU35" s="209"/>
      <c r="CUV35" s="209"/>
      <c r="CUW35" s="209"/>
      <c r="CUX35" s="209"/>
      <c r="CUY35" s="209"/>
      <c r="CUZ35" s="209"/>
      <c r="CVA35" s="209"/>
      <c r="CVB35" s="209"/>
      <c r="CVC35" s="209"/>
      <c r="CVD35" s="209"/>
      <c r="CVE35" s="209"/>
      <c r="CVF35" s="209"/>
      <c r="CVG35" s="209"/>
      <c r="CVH35" s="209"/>
      <c r="CVI35" s="209"/>
      <c r="CVJ35" s="209"/>
      <c r="CVK35" s="209"/>
      <c r="CVL35" s="209"/>
      <c r="CVM35" s="209"/>
      <c r="CVN35" s="209"/>
      <c r="CVO35" s="209"/>
      <c r="CVP35" s="209"/>
      <c r="CVQ35" s="209"/>
      <c r="CVR35" s="209"/>
      <c r="CVS35" s="209"/>
      <c r="CVT35" s="209"/>
      <c r="CVU35" s="209"/>
      <c r="CVV35" s="209"/>
      <c r="CVW35" s="209"/>
      <c r="CVX35" s="209"/>
      <c r="CVY35" s="209"/>
      <c r="CVZ35" s="209"/>
      <c r="CWA35" s="209"/>
      <c r="CWB35" s="209"/>
      <c r="CWC35" s="209"/>
      <c r="CWD35" s="209"/>
      <c r="CWE35" s="209"/>
      <c r="CWF35" s="209"/>
      <c r="CWG35" s="209"/>
      <c r="CWH35" s="209"/>
      <c r="CWI35" s="209"/>
      <c r="CWJ35" s="209"/>
      <c r="CWK35" s="209"/>
      <c r="CWL35" s="209"/>
      <c r="CWM35" s="209"/>
      <c r="CWN35" s="209"/>
      <c r="CWO35" s="209"/>
      <c r="CWP35" s="209"/>
      <c r="CWQ35" s="209"/>
      <c r="CWR35" s="209"/>
      <c r="CWS35" s="209"/>
      <c r="CWT35" s="209"/>
      <c r="CWU35" s="209"/>
      <c r="CWV35" s="209"/>
      <c r="CWW35" s="209"/>
      <c r="CWX35" s="209"/>
      <c r="CWY35" s="209"/>
      <c r="CWZ35" s="209"/>
      <c r="CXA35" s="209"/>
      <c r="CXB35" s="209"/>
      <c r="CXC35" s="209"/>
      <c r="CXD35" s="209"/>
      <c r="CXE35" s="209"/>
      <c r="CXF35" s="209"/>
      <c r="CXG35" s="209"/>
      <c r="CXH35" s="209"/>
      <c r="CXI35" s="209"/>
      <c r="CXJ35" s="209"/>
      <c r="CXK35" s="209"/>
      <c r="CXL35" s="209"/>
      <c r="CXM35" s="209"/>
      <c r="CXN35" s="209"/>
      <c r="CXO35" s="209"/>
      <c r="CXP35" s="209"/>
      <c r="CXQ35" s="209"/>
      <c r="CXR35" s="209"/>
      <c r="CXS35" s="209"/>
      <c r="CXT35" s="209"/>
      <c r="CXU35" s="209"/>
      <c r="CXV35" s="209"/>
      <c r="CXW35" s="209"/>
      <c r="CXX35" s="209"/>
      <c r="CXY35" s="209"/>
      <c r="CXZ35" s="209"/>
      <c r="CYA35" s="209"/>
      <c r="CYB35" s="209"/>
      <c r="CYC35" s="209"/>
      <c r="CYD35" s="209"/>
      <c r="CYE35" s="209"/>
      <c r="CYF35" s="209"/>
      <c r="CYG35" s="209"/>
      <c r="CYH35" s="209"/>
      <c r="CYI35" s="209"/>
      <c r="CYJ35" s="209"/>
      <c r="CYK35" s="209"/>
      <c r="CYL35" s="209"/>
      <c r="CYM35" s="209"/>
      <c r="CYN35" s="209"/>
      <c r="CYO35" s="209"/>
      <c r="CYP35" s="209"/>
      <c r="CYQ35" s="209"/>
      <c r="CYR35" s="209"/>
      <c r="CYS35" s="209"/>
      <c r="CYT35" s="209"/>
      <c r="CYU35" s="209"/>
      <c r="CYV35" s="209"/>
      <c r="CYW35" s="209"/>
      <c r="CYX35" s="209"/>
      <c r="CYY35" s="209"/>
      <c r="CYZ35" s="209"/>
      <c r="CZA35" s="209"/>
      <c r="CZB35" s="209"/>
      <c r="CZC35" s="209"/>
      <c r="CZD35" s="209"/>
      <c r="CZE35" s="209"/>
      <c r="CZF35" s="209"/>
      <c r="CZG35" s="209"/>
      <c r="CZH35" s="209"/>
      <c r="CZI35" s="209"/>
      <c r="CZJ35" s="209"/>
      <c r="CZK35" s="209"/>
      <c r="CZL35" s="209"/>
      <c r="CZM35" s="209"/>
      <c r="CZN35" s="209"/>
      <c r="CZO35" s="209"/>
      <c r="CZP35" s="209"/>
      <c r="CZQ35" s="209"/>
      <c r="CZR35" s="209"/>
      <c r="CZS35" s="209"/>
      <c r="CZT35" s="209"/>
      <c r="CZU35" s="209"/>
      <c r="CZV35" s="209"/>
      <c r="CZW35" s="209"/>
      <c r="CZX35" s="209"/>
      <c r="CZY35" s="209"/>
      <c r="CZZ35" s="209"/>
      <c r="DAA35" s="209"/>
      <c r="DAB35" s="209"/>
      <c r="DAC35" s="209"/>
      <c r="DAD35" s="209"/>
      <c r="DAE35" s="209"/>
      <c r="DAF35" s="209"/>
      <c r="DAG35" s="209"/>
      <c r="DAH35" s="209"/>
      <c r="DAI35" s="209"/>
      <c r="DAJ35" s="209"/>
      <c r="DAK35" s="209"/>
      <c r="DAL35" s="209"/>
      <c r="DAM35" s="209"/>
      <c r="DAN35" s="209"/>
      <c r="DAO35" s="209"/>
      <c r="DAP35" s="209"/>
      <c r="DAQ35" s="209"/>
      <c r="DAR35" s="209"/>
      <c r="DAS35" s="209"/>
      <c r="DAT35" s="209"/>
      <c r="DAU35" s="209"/>
      <c r="DAV35" s="209"/>
      <c r="DAW35" s="209"/>
      <c r="DAX35" s="209"/>
      <c r="DAY35" s="209"/>
      <c r="DAZ35" s="209"/>
      <c r="DBA35" s="209"/>
      <c r="DBB35" s="209"/>
      <c r="DBC35" s="209"/>
      <c r="DBD35" s="209"/>
      <c r="DBE35" s="209"/>
      <c r="DBF35" s="209"/>
      <c r="DBG35" s="209"/>
      <c r="DBH35" s="209"/>
      <c r="DBI35" s="209"/>
      <c r="DBJ35" s="209"/>
      <c r="DBK35" s="209"/>
      <c r="DBL35" s="209"/>
      <c r="DBM35" s="209"/>
      <c r="DBN35" s="209"/>
      <c r="DBO35" s="209"/>
      <c r="DBP35" s="209"/>
      <c r="DBQ35" s="209"/>
      <c r="DBR35" s="209"/>
      <c r="DBS35" s="209"/>
      <c r="DBT35" s="209"/>
      <c r="DBU35" s="209"/>
      <c r="DBV35" s="209"/>
      <c r="DBW35" s="209"/>
      <c r="DBX35" s="209"/>
      <c r="DBY35" s="209"/>
      <c r="DBZ35" s="209"/>
      <c r="DCA35" s="209"/>
      <c r="DCB35" s="209"/>
      <c r="DCC35" s="209"/>
      <c r="DCD35" s="209"/>
      <c r="DCE35" s="209"/>
      <c r="DCF35" s="209"/>
      <c r="DCG35" s="209"/>
      <c r="DCH35" s="209"/>
      <c r="DCI35" s="209"/>
      <c r="DCJ35" s="209"/>
      <c r="DCK35" s="209"/>
      <c r="DCL35" s="209"/>
      <c r="DCM35" s="209"/>
      <c r="DCN35" s="209"/>
      <c r="DCO35" s="209"/>
      <c r="DCP35" s="209"/>
      <c r="DCQ35" s="209"/>
      <c r="DCR35" s="209"/>
      <c r="DCS35" s="209"/>
      <c r="DCT35" s="209"/>
      <c r="DCU35" s="209"/>
      <c r="DCV35" s="209"/>
      <c r="DCW35" s="209"/>
      <c r="DCX35" s="209"/>
      <c r="DCY35" s="209"/>
      <c r="DCZ35" s="209"/>
      <c r="DDA35" s="209"/>
      <c r="DDB35" s="209"/>
      <c r="DDC35" s="209"/>
      <c r="DDD35" s="209"/>
      <c r="DDE35" s="209"/>
      <c r="DDF35" s="209"/>
      <c r="DDG35" s="209"/>
      <c r="DDH35" s="209"/>
      <c r="DDI35" s="209"/>
      <c r="DDJ35" s="209"/>
      <c r="DDK35" s="209"/>
      <c r="DDL35" s="209"/>
      <c r="DDM35" s="209"/>
      <c r="DDN35" s="209"/>
      <c r="DDO35" s="209"/>
      <c r="DDP35" s="209"/>
      <c r="DDQ35" s="209"/>
      <c r="DDR35" s="209"/>
      <c r="DDS35" s="209"/>
      <c r="DDT35" s="209"/>
      <c r="DDU35" s="209"/>
      <c r="DDV35" s="209"/>
      <c r="DDW35" s="209"/>
      <c r="DDX35" s="209"/>
      <c r="DDY35" s="209"/>
      <c r="DDZ35" s="209"/>
      <c r="DEA35" s="209"/>
      <c r="DEB35" s="209"/>
      <c r="DEC35" s="209"/>
      <c r="DED35" s="209"/>
      <c r="DEE35" s="209"/>
      <c r="DEF35" s="209"/>
      <c r="DEG35" s="209"/>
      <c r="DEH35" s="209"/>
      <c r="DEI35" s="209"/>
      <c r="DEJ35" s="209"/>
      <c r="DEK35" s="209"/>
      <c r="DEL35" s="209"/>
      <c r="DEM35" s="209"/>
      <c r="DEN35" s="209"/>
      <c r="DEO35" s="209"/>
      <c r="DEP35" s="209"/>
      <c r="DEQ35" s="209"/>
      <c r="DER35" s="209"/>
      <c r="DES35" s="209"/>
      <c r="DET35" s="209"/>
      <c r="DEU35" s="209"/>
      <c r="DEV35" s="209"/>
      <c r="DEW35" s="209"/>
      <c r="DEX35" s="209"/>
      <c r="DEY35" s="209"/>
      <c r="DEZ35" s="209"/>
      <c r="DFA35" s="209"/>
      <c r="DFB35" s="209"/>
      <c r="DFC35" s="209"/>
      <c r="DFD35" s="209"/>
      <c r="DFE35" s="209"/>
      <c r="DFF35" s="209"/>
      <c r="DFG35" s="209"/>
      <c r="DFH35" s="209"/>
      <c r="DFI35" s="209"/>
      <c r="DFJ35" s="209"/>
      <c r="DFK35" s="209"/>
      <c r="DFL35" s="209"/>
      <c r="DFM35" s="209"/>
      <c r="DFN35" s="209"/>
      <c r="DFO35" s="209"/>
      <c r="DFP35" s="209"/>
      <c r="DFQ35" s="209"/>
      <c r="DFR35" s="209"/>
      <c r="DFS35" s="209"/>
      <c r="DFT35" s="209"/>
      <c r="DFU35" s="209"/>
      <c r="DFV35" s="209"/>
      <c r="DFW35" s="209"/>
      <c r="DFX35" s="209"/>
      <c r="DFY35" s="209"/>
      <c r="DFZ35" s="209"/>
      <c r="DGA35" s="209"/>
      <c r="DGB35" s="209"/>
      <c r="DGC35" s="209"/>
      <c r="DGD35" s="209"/>
      <c r="DGE35" s="209"/>
      <c r="DGF35" s="209"/>
      <c r="DGG35" s="209"/>
      <c r="DGH35" s="209"/>
      <c r="DGI35" s="209"/>
      <c r="DGJ35" s="209"/>
      <c r="DGK35" s="209"/>
      <c r="DGL35" s="209"/>
      <c r="DGM35" s="209"/>
      <c r="DGN35" s="209"/>
      <c r="DGO35" s="209"/>
      <c r="DGP35" s="209"/>
      <c r="DGQ35" s="209"/>
      <c r="DGR35" s="209"/>
      <c r="DGS35" s="209"/>
      <c r="DGT35" s="209"/>
      <c r="DGU35" s="209"/>
      <c r="DGV35" s="209"/>
      <c r="DGW35" s="209"/>
      <c r="DGX35" s="209"/>
      <c r="DGY35" s="209"/>
      <c r="DGZ35" s="209"/>
      <c r="DHA35" s="209"/>
      <c r="DHB35" s="209"/>
      <c r="DHC35" s="209"/>
      <c r="DHD35" s="209"/>
      <c r="DHE35" s="209"/>
      <c r="DHF35" s="209"/>
      <c r="DHG35" s="209"/>
      <c r="DHH35" s="209"/>
      <c r="DHI35" s="209"/>
      <c r="DHJ35" s="209"/>
      <c r="DHK35" s="209"/>
      <c r="DHL35" s="209"/>
      <c r="DHM35" s="209"/>
      <c r="DHN35" s="209"/>
      <c r="DHO35" s="209"/>
      <c r="DHP35" s="209"/>
      <c r="DHQ35" s="209"/>
      <c r="DHR35" s="209"/>
      <c r="DHS35" s="209"/>
      <c r="DHT35" s="209"/>
      <c r="DHU35" s="209"/>
      <c r="DHV35" s="209"/>
      <c r="DHW35" s="209"/>
      <c r="DHX35" s="209"/>
      <c r="DHY35" s="209"/>
      <c r="DHZ35" s="209"/>
      <c r="DIA35" s="209"/>
      <c r="DIB35" s="209"/>
      <c r="DIC35" s="209"/>
      <c r="DID35" s="209"/>
      <c r="DIE35" s="209"/>
      <c r="DIF35" s="209"/>
      <c r="DIG35" s="209"/>
      <c r="DIH35" s="209"/>
      <c r="DII35" s="209"/>
      <c r="DIJ35" s="209"/>
      <c r="DIK35" s="209"/>
      <c r="DIL35" s="209"/>
      <c r="DIM35" s="209"/>
      <c r="DIN35" s="209"/>
      <c r="DIO35" s="209"/>
      <c r="DIP35" s="209"/>
      <c r="DIQ35" s="209"/>
      <c r="DIR35" s="209"/>
      <c r="DIS35" s="209"/>
      <c r="DIT35" s="209"/>
      <c r="DIU35" s="209"/>
      <c r="DIV35" s="209"/>
      <c r="DIW35" s="209"/>
      <c r="DIX35" s="209"/>
      <c r="DIY35" s="209"/>
      <c r="DIZ35" s="209"/>
      <c r="DJA35" s="209"/>
      <c r="DJB35" s="209"/>
      <c r="DJC35" s="209"/>
      <c r="DJD35" s="209"/>
      <c r="DJE35" s="209"/>
      <c r="DJF35" s="209"/>
      <c r="DJG35" s="209"/>
      <c r="DJH35" s="209"/>
      <c r="DJI35" s="209"/>
      <c r="DJJ35" s="209"/>
      <c r="DJK35" s="209"/>
      <c r="DJL35" s="209"/>
      <c r="DJM35" s="209"/>
      <c r="DJN35" s="209"/>
      <c r="DJO35" s="209"/>
      <c r="DJP35" s="209"/>
      <c r="DJQ35" s="209"/>
      <c r="DJR35" s="209"/>
      <c r="DJS35" s="209"/>
      <c r="DJT35" s="209"/>
      <c r="DJU35" s="209"/>
      <c r="DJV35" s="209"/>
      <c r="DJW35" s="209"/>
      <c r="DJX35" s="209"/>
      <c r="DJY35" s="209"/>
      <c r="DJZ35" s="209"/>
      <c r="DKA35" s="209"/>
      <c r="DKB35" s="209"/>
      <c r="DKC35" s="209"/>
      <c r="DKD35" s="209"/>
      <c r="DKE35" s="209"/>
      <c r="DKF35" s="209"/>
      <c r="DKG35" s="209"/>
      <c r="DKH35" s="209"/>
      <c r="DKI35" s="209"/>
      <c r="DKJ35" s="209"/>
      <c r="DKK35" s="209"/>
      <c r="DKL35" s="209"/>
      <c r="DKM35" s="209"/>
      <c r="DKN35" s="209"/>
      <c r="DKO35" s="209"/>
      <c r="DKP35" s="209"/>
      <c r="DKQ35" s="209"/>
      <c r="DKR35" s="209"/>
      <c r="DKS35" s="209"/>
      <c r="DKT35" s="209"/>
      <c r="DKU35" s="209"/>
      <c r="DKV35" s="209"/>
      <c r="DKW35" s="209"/>
      <c r="DKX35" s="209"/>
      <c r="DKY35" s="209"/>
      <c r="DKZ35" s="209"/>
      <c r="DLA35" s="209"/>
      <c r="DLB35" s="209"/>
      <c r="DLC35" s="209"/>
      <c r="DLD35" s="209"/>
      <c r="DLE35" s="209"/>
      <c r="DLF35" s="209"/>
      <c r="DLG35" s="209"/>
      <c r="DLH35" s="209"/>
      <c r="DLI35" s="209"/>
      <c r="DLJ35" s="209"/>
      <c r="DLK35" s="209"/>
      <c r="DLL35" s="209"/>
      <c r="DLM35" s="209"/>
      <c r="DLN35" s="209"/>
      <c r="DLO35" s="209"/>
      <c r="DLP35" s="209"/>
      <c r="DLQ35" s="209"/>
      <c r="DLR35" s="209"/>
      <c r="DLS35" s="209"/>
      <c r="DLT35" s="209"/>
      <c r="DLU35" s="209"/>
      <c r="DLV35" s="209"/>
      <c r="DLW35" s="209"/>
      <c r="DLX35" s="209"/>
      <c r="DLY35" s="209"/>
      <c r="DLZ35" s="209"/>
      <c r="DMA35" s="209"/>
      <c r="DMB35" s="209"/>
      <c r="DMC35" s="209"/>
      <c r="DMD35" s="209"/>
      <c r="DME35" s="209"/>
      <c r="DMF35" s="209"/>
      <c r="DMG35" s="209"/>
      <c r="DMH35" s="209"/>
      <c r="DMI35" s="209"/>
      <c r="DMJ35" s="209"/>
      <c r="DMK35" s="209"/>
      <c r="DML35" s="209"/>
      <c r="DMM35" s="209"/>
      <c r="DMN35" s="209"/>
      <c r="DMO35" s="209"/>
      <c r="DMP35" s="209"/>
      <c r="DMQ35" s="209"/>
      <c r="DMR35" s="209"/>
      <c r="DMS35" s="209"/>
      <c r="DMT35" s="209"/>
      <c r="DMU35" s="209"/>
      <c r="DMV35" s="209"/>
      <c r="DMW35" s="209"/>
      <c r="DMX35" s="209"/>
      <c r="DMY35" s="209"/>
      <c r="DMZ35" s="209"/>
      <c r="DNA35" s="209"/>
      <c r="DNB35" s="209"/>
      <c r="DNC35" s="209"/>
      <c r="DND35" s="209"/>
      <c r="DNE35" s="209"/>
      <c r="DNF35" s="209"/>
      <c r="DNG35" s="209"/>
      <c r="DNH35" s="209"/>
      <c r="DNI35" s="209"/>
      <c r="DNJ35" s="209"/>
      <c r="DNK35" s="209"/>
      <c r="DNL35" s="209"/>
      <c r="DNM35" s="209"/>
      <c r="DNN35" s="209"/>
      <c r="DNO35" s="209"/>
      <c r="DNP35" s="209"/>
      <c r="DNQ35" s="209"/>
      <c r="DNR35" s="209"/>
      <c r="DNS35" s="209"/>
      <c r="DNT35" s="209"/>
      <c r="DNU35" s="209"/>
      <c r="DNV35" s="209"/>
      <c r="DNW35" s="209"/>
      <c r="DNX35" s="209"/>
      <c r="DNY35" s="209"/>
      <c r="DNZ35" s="209"/>
      <c r="DOA35" s="209"/>
      <c r="DOB35" s="209"/>
      <c r="DOC35" s="209"/>
      <c r="DOD35" s="209"/>
      <c r="DOE35" s="209"/>
      <c r="DOF35" s="209"/>
      <c r="DOG35" s="209"/>
      <c r="DOH35" s="209"/>
      <c r="DOI35" s="209"/>
      <c r="DOJ35" s="209"/>
      <c r="DOK35" s="209"/>
      <c r="DOL35" s="209"/>
      <c r="DOM35" s="209"/>
      <c r="DON35" s="209"/>
      <c r="DOO35" s="209"/>
      <c r="DOP35" s="209"/>
      <c r="DOQ35" s="209"/>
      <c r="DOR35" s="209"/>
      <c r="DOS35" s="209"/>
      <c r="DOT35" s="209"/>
      <c r="DOU35" s="209"/>
      <c r="DOV35" s="209"/>
      <c r="DOW35" s="209"/>
      <c r="DOX35" s="209"/>
      <c r="DOY35" s="209"/>
      <c r="DOZ35" s="209"/>
      <c r="DPA35" s="209"/>
      <c r="DPB35" s="209"/>
      <c r="DPC35" s="209"/>
      <c r="DPD35" s="209"/>
      <c r="DPE35" s="209"/>
      <c r="DPF35" s="209"/>
      <c r="DPG35" s="209"/>
      <c r="DPH35" s="209"/>
      <c r="DPI35" s="209"/>
      <c r="DPJ35" s="209"/>
      <c r="DPK35" s="209"/>
      <c r="DPL35" s="209"/>
      <c r="DPM35" s="209"/>
      <c r="DPN35" s="209"/>
      <c r="DPO35" s="209"/>
      <c r="DPP35" s="209"/>
      <c r="DPQ35" s="209"/>
      <c r="DPR35" s="209"/>
      <c r="DPS35" s="209"/>
      <c r="DPT35" s="209"/>
      <c r="DPU35" s="209"/>
      <c r="DPV35" s="209"/>
      <c r="DPW35" s="209"/>
      <c r="DPX35" s="209"/>
      <c r="DPY35" s="209"/>
      <c r="DPZ35" s="209"/>
      <c r="DQA35" s="209"/>
      <c r="DQB35" s="209"/>
      <c r="DQC35" s="209"/>
      <c r="DQD35" s="209"/>
      <c r="DQE35" s="209"/>
      <c r="DQF35" s="209"/>
      <c r="DQG35" s="209"/>
      <c r="DQH35" s="209"/>
      <c r="DQI35" s="209"/>
      <c r="DQJ35" s="209"/>
      <c r="DQK35" s="209"/>
      <c r="DQL35" s="209"/>
      <c r="DQM35" s="209"/>
      <c r="DQN35" s="209"/>
      <c r="DQO35" s="209"/>
      <c r="DQP35" s="209"/>
      <c r="DQQ35" s="209"/>
      <c r="DQR35" s="209"/>
      <c r="DQS35" s="209"/>
      <c r="DQT35" s="209"/>
      <c r="DQU35" s="209"/>
      <c r="DQV35" s="209"/>
      <c r="DQW35" s="209"/>
      <c r="DQX35" s="209"/>
      <c r="DQY35" s="209"/>
      <c r="DQZ35" s="209"/>
      <c r="DRA35" s="209"/>
      <c r="DRB35" s="209"/>
      <c r="DRC35" s="209"/>
      <c r="DRD35" s="209"/>
      <c r="DRE35" s="209"/>
      <c r="DRF35" s="209"/>
      <c r="DRG35" s="209"/>
      <c r="DRH35" s="209"/>
      <c r="DRI35" s="209"/>
      <c r="DRJ35" s="209"/>
      <c r="DRK35" s="209"/>
      <c r="DRL35" s="209"/>
      <c r="DRM35" s="209"/>
      <c r="DRN35" s="209"/>
      <c r="DRO35" s="209"/>
      <c r="DRP35" s="209"/>
      <c r="DRQ35" s="209"/>
      <c r="DRR35" s="209"/>
      <c r="DRS35" s="209"/>
      <c r="DRT35" s="209"/>
      <c r="DRU35" s="209"/>
      <c r="DRV35" s="209"/>
      <c r="DRW35" s="209"/>
      <c r="DRX35" s="209"/>
      <c r="DRY35" s="209"/>
      <c r="DRZ35" s="209"/>
      <c r="DSA35" s="209"/>
      <c r="DSB35" s="209"/>
      <c r="DSC35" s="209"/>
      <c r="DSD35" s="209"/>
      <c r="DSE35" s="209"/>
      <c r="DSF35" s="209"/>
      <c r="DSG35" s="209"/>
      <c r="DSH35" s="209"/>
      <c r="DSI35" s="209"/>
      <c r="DSJ35" s="209"/>
      <c r="DSK35" s="209"/>
      <c r="DSL35" s="209"/>
      <c r="DSM35" s="209"/>
      <c r="DSN35" s="209"/>
      <c r="DSO35" s="209"/>
      <c r="DSP35" s="209"/>
      <c r="DSQ35" s="209"/>
      <c r="DSR35" s="209"/>
      <c r="DSS35" s="209"/>
      <c r="DST35" s="209"/>
      <c r="DSU35" s="209"/>
      <c r="DSV35" s="209"/>
      <c r="DSW35" s="209"/>
      <c r="DSX35" s="209"/>
      <c r="DSY35" s="209"/>
      <c r="DSZ35" s="209"/>
      <c r="DTA35" s="209"/>
      <c r="DTB35" s="209"/>
      <c r="DTC35" s="209"/>
      <c r="DTD35" s="209"/>
      <c r="DTE35" s="209"/>
      <c r="DTF35" s="209"/>
      <c r="DTG35" s="209"/>
      <c r="DTH35" s="209"/>
      <c r="DTI35" s="209"/>
      <c r="DTJ35" s="209"/>
      <c r="DTK35" s="209"/>
      <c r="DTL35" s="209"/>
      <c r="DTM35" s="209"/>
      <c r="DTN35" s="209"/>
      <c r="DTO35" s="209"/>
      <c r="DTP35" s="209"/>
      <c r="DTQ35" s="209"/>
      <c r="DTR35" s="209"/>
      <c r="DTS35" s="209"/>
      <c r="DTT35" s="209"/>
      <c r="DTU35" s="209"/>
      <c r="DTV35" s="209"/>
      <c r="DTW35" s="209"/>
      <c r="DTX35" s="209"/>
      <c r="DTY35" s="209"/>
      <c r="DTZ35" s="209"/>
      <c r="DUA35" s="209"/>
      <c r="DUB35" s="209"/>
      <c r="DUC35" s="209"/>
      <c r="DUD35" s="209"/>
      <c r="DUE35" s="209"/>
      <c r="DUF35" s="209"/>
      <c r="DUG35" s="209"/>
      <c r="DUH35" s="209"/>
      <c r="DUI35" s="209"/>
      <c r="DUJ35" s="209"/>
      <c r="DUK35" s="209"/>
      <c r="DUL35" s="209"/>
      <c r="DUM35" s="209"/>
      <c r="DUN35" s="209"/>
      <c r="DUO35" s="209"/>
      <c r="DUP35" s="209"/>
      <c r="DUQ35" s="209"/>
      <c r="DUR35" s="209"/>
      <c r="DUS35" s="209"/>
      <c r="DUT35" s="209"/>
      <c r="DUU35" s="209"/>
      <c r="DUV35" s="209"/>
      <c r="DUW35" s="209"/>
      <c r="DUX35" s="209"/>
      <c r="DUY35" s="209"/>
      <c r="DUZ35" s="209"/>
      <c r="DVA35" s="209"/>
      <c r="DVB35" s="209"/>
      <c r="DVC35" s="209"/>
      <c r="DVD35" s="209"/>
      <c r="DVE35" s="209"/>
      <c r="DVF35" s="209"/>
      <c r="DVG35" s="209"/>
      <c r="DVH35" s="209"/>
      <c r="DVI35" s="209"/>
      <c r="DVJ35" s="209"/>
      <c r="DVK35" s="209"/>
      <c r="DVL35" s="209"/>
      <c r="DVM35" s="209"/>
      <c r="DVN35" s="209"/>
      <c r="DVO35" s="209"/>
      <c r="DVP35" s="209"/>
      <c r="DVQ35" s="209"/>
      <c r="DVR35" s="209"/>
      <c r="DVS35" s="209"/>
      <c r="DVT35" s="209"/>
      <c r="DVU35" s="209"/>
      <c r="DVV35" s="209"/>
      <c r="DVW35" s="209"/>
      <c r="DVX35" s="209"/>
      <c r="DVY35" s="209"/>
      <c r="DVZ35" s="209"/>
      <c r="DWA35" s="209"/>
      <c r="DWB35" s="209"/>
      <c r="DWC35" s="209"/>
      <c r="DWD35" s="209"/>
      <c r="DWE35" s="209"/>
      <c r="DWF35" s="209"/>
      <c r="DWG35" s="209"/>
      <c r="DWH35" s="209"/>
      <c r="DWI35" s="209"/>
      <c r="DWJ35" s="209"/>
      <c r="DWK35" s="209"/>
      <c r="DWL35" s="209"/>
      <c r="DWM35" s="209"/>
      <c r="DWN35" s="209"/>
      <c r="DWO35" s="209"/>
      <c r="DWP35" s="209"/>
      <c r="DWQ35" s="209"/>
      <c r="DWR35" s="209"/>
      <c r="DWS35" s="209"/>
      <c r="DWT35" s="209"/>
      <c r="DWU35" s="209"/>
      <c r="DWV35" s="209"/>
      <c r="DWW35" s="209"/>
      <c r="DWX35" s="209"/>
      <c r="DWY35" s="209"/>
      <c r="DWZ35" s="209"/>
      <c r="DXA35" s="209"/>
      <c r="DXB35" s="209"/>
      <c r="DXC35" s="209"/>
      <c r="DXD35" s="209"/>
      <c r="DXE35" s="209"/>
      <c r="DXF35" s="209"/>
      <c r="DXG35" s="209"/>
      <c r="DXH35" s="209"/>
      <c r="DXI35" s="209"/>
      <c r="DXJ35" s="209"/>
      <c r="DXK35" s="209"/>
      <c r="DXL35" s="209"/>
      <c r="DXM35" s="209"/>
      <c r="DXN35" s="209"/>
      <c r="DXO35" s="209"/>
      <c r="DXP35" s="209"/>
      <c r="DXQ35" s="209"/>
      <c r="DXR35" s="209"/>
      <c r="DXS35" s="209"/>
      <c r="DXT35" s="209"/>
      <c r="DXU35" s="209"/>
      <c r="DXV35" s="209"/>
      <c r="DXW35" s="209"/>
      <c r="DXX35" s="209"/>
      <c r="DXY35" s="209"/>
      <c r="DXZ35" s="209"/>
      <c r="DYA35" s="209"/>
      <c r="DYB35" s="209"/>
      <c r="DYC35" s="209"/>
      <c r="DYD35" s="209"/>
      <c r="DYE35" s="209"/>
      <c r="DYF35" s="209"/>
      <c r="DYG35" s="209"/>
      <c r="DYH35" s="209"/>
      <c r="DYI35" s="209"/>
      <c r="DYJ35" s="209"/>
      <c r="DYK35" s="209"/>
      <c r="DYL35" s="209"/>
      <c r="DYM35" s="209"/>
      <c r="DYN35" s="209"/>
      <c r="DYO35" s="209"/>
      <c r="DYP35" s="209"/>
      <c r="DYQ35" s="209"/>
      <c r="DYR35" s="209"/>
      <c r="DYS35" s="209"/>
      <c r="DYT35" s="209"/>
      <c r="DYU35" s="209"/>
      <c r="DYV35" s="209"/>
      <c r="DYW35" s="209"/>
      <c r="DYX35" s="209"/>
      <c r="DYY35" s="209"/>
      <c r="DYZ35" s="209"/>
      <c r="DZA35" s="209"/>
      <c r="DZB35" s="209"/>
      <c r="DZC35" s="209"/>
      <c r="DZD35" s="209"/>
      <c r="DZE35" s="209"/>
      <c r="DZF35" s="209"/>
      <c r="DZG35" s="209"/>
      <c r="DZH35" s="209"/>
      <c r="DZI35" s="209"/>
      <c r="DZJ35" s="209"/>
      <c r="DZK35" s="209"/>
      <c r="DZL35" s="209"/>
      <c r="DZM35" s="209"/>
      <c r="DZN35" s="209"/>
      <c r="DZO35" s="209"/>
      <c r="DZP35" s="209"/>
      <c r="DZQ35" s="209"/>
      <c r="DZR35" s="209"/>
      <c r="DZS35" s="209"/>
      <c r="DZT35" s="209"/>
      <c r="DZU35" s="209"/>
      <c r="DZV35" s="209"/>
      <c r="DZW35" s="209"/>
      <c r="DZX35" s="209"/>
      <c r="DZY35" s="209"/>
      <c r="DZZ35" s="209"/>
      <c r="EAA35" s="209"/>
      <c r="EAB35" s="209"/>
      <c r="EAC35" s="209"/>
      <c r="EAD35" s="209"/>
      <c r="EAE35" s="209"/>
      <c r="EAF35" s="209"/>
      <c r="EAG35" s="209"/>
      <c r="EAH35" s="209"/>
      <c r="EAI35" s="209"/>
      <c r="EAJ35" s="209"/>
      <c r="EAK35" s="209"/>
      <c r="EAL35" s="209"/>
      <c r="EAM35" s="209"/>
      <c r="EAN35" s="209"/>
      <c r="EAO35" s="209"/>
      <c r="EAP35" s="209"/>
      <c r="EAQ35" s="209"/>
      <c r="EAR35" s="209"/>
      <c r="EAS35" s="209"/>
      <c r="EAT35" s="209"/>
      <c r="EAU35" s="209"/>
      <c r="EAV35" s="209"/>
      <c r="EAW35" s="209"/>
      <c r="EAX35" s="209"/>
      <c r="EAY35" s="209"/>
      <c r="EAZ35" s="209"/>
      <c r="EBA35" s="209"/>
      <c r="EBB35" s="209"/>
      <c r="EBC35" s="209"/>
      <c r="EBD35" s="209"/>
      <c r="EBE35" s="209"/>
      <c r="EBF35" s="209"/>
      <c r="EBG35" s="209"/>
      <c r="EBH35" s="209"/>
      <c r="EBI35" s="209"/>
      <c r="EBJ35" s="209"/>
      <c r="EBK35" s="209"/>
      <c r="EBL35" s="209"/>
      <c r="EBM35" s="209"/>
      <c r="EBN35" s="209"/>
      <c r="EBO35" s="209"/>
      <c r="EBP35" s="209"/>
      <c r="EBQ35" s="209"/>
      <c r="EBR35" s="209"/>
      <c r="EBS35" s="209"/>
      <c r="EBT35" s="209"/>
      <c r="EBU35" s="209"/>
      <c r="EBV35" s="209"/>
      <c r="EBW35" s="209"/>
      <c r="EBX35" s="209"/>
      <c r="EBY35" s="209"/>
      <c r="EBZ35" s="209"/>
      <c r="ECA35" s="209"/>
      <c r="ECB35" s="209"/>
      <c r="ECC35" s="209"/>
      <c r="ECD35" s="209"/>
      <c r="ECE35" s="209"/>
      <c r="ECF35" s="209"/>
      <c r="ECG35" s="209"/>
      <c r="ECH35" s="209"/>
      <c r="ECI35" s="209"/>
      <c r="ECJ35" s="209"/>
      <c r="ECK35" s="209"/>
      <c r="ECL35" s="209"/>
      <c r="ECM35" s="209"/>
      <c r="ECN35" s="209"/>
      <c r="ECO35" s="209"/>
      <c r="ECP35" s="209"/>
      <c r="ECQ35" s="209"/>
      <c r="ECR35" s="209"/>
      <c r="ECS35" s="209"/>
      <c r="ECT35" s="209"/>
      <c r="ECU35" s="209"/>
      <c r="ECV35" s="209"/>
      <c r="ECW35" s="209"/>
      <c r="ECX35" s="209"/>
      <c r="ECY35" s="209"/>
      <c r="ECZ35" s="209"/>
      <c r="EDA35" s="209"/>
      <c r="EDB35" s="209"/>
      <c r="EDC35" s="209"/>
      <c r="EDD35" s="209"/>
      <c r="EDE35" s="209"/>
      <c r="EDF35" s="209"/>
      <c r="EDG35" s="209"/>
      <c r="EDH35" s="209"/>
      <c r="EDI35" s="209"/>
      <c r="EDJ35" s="209"/>
      <c r="EDK35" s="209"/>
      <c r="EDL35" s="209"/>
      <c r="EDM35" s="209"/>
      <c r="EDN35" s="209"/>
      <c r="EDO35" s="209"/>
      <c r="EDP35" s="209"/>
      <c r="EDQ35" s="209"/>
      <c r="EDR35" s="209"/>
      <c r="EDS35" s="209"/>
      <c r="EDT35" s="209"/>
      <c r="EDU35" s="209"/>
      <c r="EDV35" s="209"/>
      <c r="EDW35" s="209"/>
      <c r="EDX35" s="209"/>
      <c r="EDY35" s="209"/>
      <c r="EDZ35" s="209"/>
      <c r="EEA35" s="209"/>
      <c r="EEB35" s="209"/>
      <c r="EEC35" s="209"/>
      <c r="EED35" s="209"/>
      <c r="EEE35" s="209"/>
      <c r="EEF35" s="209"/>
      <c r="EEG35" s="209"/>
      <c r="EEH35" s="209"/>
      <c r="EEI35" s="209"/>
      <c r="EEJ35" s="209"/>
      <c r="EEK35" s="209"/>
      <c r="EEL35" s="209"/>
      <c r="EEM35" s="209"/>
      <c r="EEN35" s="209"/>
      <c r="EEO35" s="209"/>
      <c r="EEP35" s="209"/>
      <c r="EEQ35" s="209"/>
      <c r="EER35" s="209"/>
      <c r="EES35" s="209"/>
      <c r="EET35" s="209"/>
      <c r="EEU35" s="209"/>
      <c r="EEV35" s="209"/>
      <c r="EEW35" s="209"/>
      <c r="EEX35" s="209"/>
      <c r="EEY35" s="209"/>
      <c r="EEZ35" s="209"/>
      <c r="EFA35" s="209"/>
      <c r="EFB35" s="209"/>
      <c r="EFC35" s="209"/>
      <c r="EFD35" s="209"/>
      <c r="EFE35" s="209"/>
      <c r="EFF35" s="209"/>
      <c r="EFG35" s="209"/>
      <c r="EFH35" s="209"/>
      <c r="EFI35" s="209"/>
      <c r="EFJ35" s="209"/>
      <c r="EFK35" s="209"/>
      <c r="EFL35" s="209"/>
      <c r="EFM35" s="209"/>
      <c r="EFN35" s="209"/>
      <c r="EFO35" s="209"/>
      <c r="EFP35" s="209"/>
      <c r="EFQ35" s="209"/>
      <c r="EFR35" s="209"/>
      <c r="EFS35" s="209"/>
      <c r="EFT35" s="209"/>
      <c r="EFU35" s="209"/>
      <c r="EFV35" s="209"/>
      <c r="EFW35" s="209"/>
      <c r="EFX35" s="209"/>
      <c r="EFY35" s="209"/>
      <c r="EFZ35" s="209"/>
      <c r="EGA35" s="209"/>
      <c r="EGB35" s="209"/>
      <c r="EGC35" s="209"/>
      <c r="EGD35" s="209"/>
      <c r="EGE35" s="209"/>
      <c r="EGF35" s="209"/>
      <c r="EGG35" s="209"/>
      <c r="EGH35" s="209"/>
      <c r="EGI35" s="209"/>
      <c r="EGJ35" s="209"/>
      <c r="EGK35" s="209"/>
      <c r="EGL35" s="209"/>
      <c r="EGM35" s="209"/>
      <c r="EGN35" s="209"/>
      <c r="EGO35" s="209"/>
      <c r="EGP35" s="209"/>
      <c r="EGQ35" s="209"/>
      <c r="EGR35" s="209"/>
      <c r="EGS35" s="209"/>
      <c r="EGT35" s="209"/>
      <c r="EGU35" s="209"/>
      <c r="EGV35" s="209"/>
      <c r="EGW35" s="209"/>
      <c r="EGX35" s="209"/>
      <c r="EGY35" s="209"/>
      <c r="EGZ35" s="209"/>
      <c r="EHA35" s="209"/>
      <c r="EHB35" s="209"/>
      <c r="EHC35" s="209"/>
      <c r="EHD35" s="209"/>
      <c r="EHE35" s="209"/>
      <c r="EHF35" s="209"/>
      <c r="EHG35" s="209"/>
      <c r="EHH35" s="209"/>
      <c r="EHI35" s="209"/>
      <c r="EHJ35" s="209"/>
      <c r="EHK35" s="209"/>
      <c r="EHL35" s="209"/>
      <c r="EHM35" s="209"/>
      <c r="EHN35" s="209"/>
      <c r="EHO35" s="209"/>
      <c r="EHP35" s="209"/>
      <c r="EHQ35" s="209"/>
      <c r="EHR35" s="209"/>
      <c r="EHS35" s="209"/>
      <c r="EHT35" s="209"/>
      <c r="EHU35" s="209"/>
      <c r="EHV35" s="209"/>
      <c r="EHW35" s="209"/>
      <c r="EHX35" s="209"/>
      <c r="EHY35" s="209"/>
      <c r="EHZ35" s="209"/>
      <c r="EIA35" s="209"/>
      <c r="EIB35" s="209"/>
      <c r="EIC35" s="209"/>
      <c r="EID35" s="209"/>
      <c r="EIE35" s="209"/>
      <c r="EIF35" s="209"/>
      <c r="EIG35" s="209"/>
      <c r="EIH35" s="209"/>
      <c r="EII35" s="209"/>
      <c r="EIJ35" s="209"/>
      <c r="EIK35" s="209"/>
      <c r="EIL35" s="209"/>
      <c r="EIM35" s="209"/>
      <c r="EIN35" s="209"/>
      <c r="EIO35" s="209"/>
      <c r="EIP35" s="209"/>
      <c r="EIQ35" s="209"/>
      <c r="EIR35" s="209"/>
      <c r="EIS35" s="209"/>
      <c r="EIT35" s="209"/>
      <c r="EIU35" s="209"/>
      <c r="EIV35" s="209"/>
      <c r="EIW35" s="209"/>
      <c r="EIX35" s="209"/>
      <c r="EIY35" s="209"/>
      <c r="EIZ35" s="209"/>
      <c r="EJA35" s="209"/>
      <c r="EJB35" s="209"/>
      <c r="EJC35" s="209"/>
      <c r="EJD35" s="209"/>
      <c r="EJE35" s="209"/>
      <c r="EJF35" s="209"/>
      <c r="EJG35" s="209"/>
      <c r="EJH35" s="209"/>
      <c r="EJI35" s="209"/>
      <c r="EJJ35" s="209"/>
      <c r="EJK35" s="209"/>
      <c r="EJL35" s="209"/>
      <c r="EJM35" s="209"/>
      <c r="EJN35" s="209"/>
      <c r="EJO35" s="209"/>
      <c r="EJP35" s="209"/>
      <c r="EJQ35" s="209"/>
      <c r="EJR35" s="209"/>
      <c r="EJS35" s="209"/>
      <c r="EJT35" s="209"/>
      <c r="EJU35" s="209"/>
      <c r="EJV35" s="209"/>
      <c r="EJW35" s="209"/>
      <c r="EJX35" s="209"/>
      <c r="EJY35" s="209"/>
      <c r="EJZ35" s="209"/>
      <c r="EKA35" s="209"/>
      <c r="EKB35" s="209"/>
      <c r="EKC35" s="209"/>
      <c r="EKD35" s="209"/>
      <c r="EKE35" s="209"/>
      <c r="EKF35" s="209"/>
      <c r="EKG35" s="209"/>
      <c r="EKH35" s="209"/>
      <c r="EKI35" s="209"/>
      <c r="EKJ35" s="209"/>
      <c r="EKK35" s="209"/>
      <c r="EKL35" s="209"/>
      <c r="EKM35" s="209"/>
      <c r="EKN35" s="209"/>
      <c r="EKO35" s="209"/>
      <c r="EKP35" s="209"/>
      <c r="EKQ35" s="209"/>
      <c r="EKR35" s="209"/>
      <c r="EKS35" s="209"/>
      <c r="EKT35" s="209"/>
      <c r="EKU35" s="209"/>
      <c r="EKV35" s="209"/>
      <c r="EKW35" s="209"/>
      <c r="EKX35" s="209"/>
      <c r="EKY35" s="209"/>
      <c r="EKZ35" s="209"/>
      <c r="ELA35" s="209"/>
      <c r="ELB35" s="209"/>
      <c r="ELC35" s="209"/>
      <c r="ELD35" s="209"/>
      <c r="ELE35" s="209"/>
      <c r="ELF35" s="209"/>
      <c r="ELG35" s="209"/>
      <c r="ELH35" s="209"/>
      <c r="ELI35" s="209"/>
      <c r="ELJ35" s="209"/>
      <c r="ELK35" s="209"/>
      <c r="ELL35" s="209"/>
      <c r="ELM35" s="209"/>
      <c r="ELN35" s="209"/>
      <c r="ELO35" s="209"/>
      <c r="ELP35" s="209"/>
      <c r="ELQ35" s="209"/>
      <c r="ELR35" s="209"/>
      <c r="ELS35" s="209"/>
      <c r="ELT35" s="209"/>
      <c r="ELU35" s="209"/>
      <c r="ELV35" s="209"/>
      <c r="ELW35" s="209"/>
      <c r="ELX35" s="209"/>
      <c r="ELY35" s="209"/>
      <c r="ELZ35" s="209"/>
      <c r="EMA35" s="209"/>
      <c r="EMB35" s="209"/>
      <c r="EMC35" s="209"/>
      <c r="EMD35" s="209"/>
      <c r="EME35" s="209"/>
      <c r="EMF35" s="209"/>
      <c r="EMG35" s="209"/>
      <c r="EMH35" s="209"/>
      <c r="EMI35" s="209"/>
      <c r="EMJ35" s="209"/>
      <c r="EMK35" s="209"/>
      <c r="EML35" s="209"/>
      <c r="EMM35" s="209"/>
      <c r="EMN35" s="209"/>
      <c r="EMO35" s="209"/>
      <c r="EMP35" s="209"/>
      <c r="EMQ35" s="209"/>
      <c r="EMR35" s="209"/>
      <c r="EMS35" s="209"/>
      <c r="EMT35" s="209"/>
      <c r="EMU35" s="209"/>
      <c r="EMV35" s="209"/>
      <c r="EMW35" s="209"/>
      <c r="EMX35" s="209"/>
      <c r="EMY35" s="209"/>
      <c r="EMZ35" s="209"/>
      <c r="ENA35" s="209"/>
      <c r="ENB35" s="209"/>
      <c r="ENC35" s="209"/>
      <c r="END35" s="209"/>
      <c r="ENE35" s="209"/>
      <c r="ENF35" s="209"/>
      <c r="ENG35" s="209"/>
      <c r="ENH35" s="209"/>
      <c r="ENI35" s="209"/>
      <c r="ENJ35" s="209"/>
      <c r="ENK35" s="209"/>
      <c r="ENL35" s="209"/>
      <c r="ENM35" s="209"/>
      <c r="ENN35" s="209"/>
      <c r="ENO35" s="209"/>
      <c r="ENP35" s="209"/>
      <c r="ENQ35" s="209"/>
      <c r="ENR35" s="209"/>
      <c r="ENS35" s="209"/>
      <c r="ENT35" s="209"/>
      <c r="ENU35" s="209"/>
      <c r="ENV35" s="209"/>
      <c r="ENW35" s="209"/>
      <c r="ENX35" s="209"/>
      <c r="ENY35" s="209"/>
      <c r="ENZ35" s="209"/>
      <c r="EOA35" s="209"/>
      <c r="EOB35" s="209"/>
      <c r="EOC35" s="209"/>
      <c r="EOD35" s="209"/>
      <c r="EOE35" s="209"/>
      <c r="EOF35" s="209"/>
      <c r="EOG35" s="209"/>
      <c r="EOH35" s="209"/>
      <c r="EOI35" s="209"/>
      <c r="EOJ35" s="209"/>
      <c r="EOK35" s="209"/>
      <c r="EOL35" s="209"/>
      <c r="EOM35" s="209"/>
      <c r="EON35" s="209"/>
      <c r="EOO35" s="209"/>
      <c r="EOP35" s="209"/>
      <c r="EOQ35" s="209"/>
      <c r="EOR35" s="209"/>
      <c r="EOS35" s="209"/>
      <c r="EOT35" s="209"/>
      <c r="EOU35" s="209"/>
      <c r="EOV35" s="209"/>
      <c r="EOW35" s="209"/>
      <c r="EOX35" s="209"/>
      <c r="EOY35" s="209"/>
      <c r="EOZ35" s="209"/>
      <c r="EPA35" s="209"/>
      <c r="EPB35" s="209"/>
      <c r="EPC35" s="209"/>
      <c r="EPD35" s="209"/>
      <c r="EPE35" s="209"/>
      <c r="EPF35" s="209"/>
      <c r="EPG35" s="209"/>
      <c r="EPH35" s="209"/>
      <c r="EPI35" s="209"/>
      <c r="EPJ35" s="209"/>
      <c r="EPK35" s="209"/>
      <c r="EPL35" s="209"/>
      <c r="EPM35" s="209"/>
      <c r="EPN35" s="209"/>
      <c r="EPO35" s="209"/>
      <c r="EPP35" s="209"/>
      <c r="EPQ35" s="209"/>
      <c r="EPR35" s="209"/>
      <c r="EPS35" s="209"/>
      <c r="EPT35" s="209"/>
      <c r="EPU35" s="209"/>
      <c r="EPV35" s="209"/>
      <c r="EPW35" s="209"/>
      <c r="EPX35" s="209"/>
      <c r="EPY35" s="209"/>
      <c r="EPZ35" s="209"/>
      <c r="EQA35" s="209"/>
      <c r="EQB35" s="209"/>
      <c r="EQC35" s="209"/>
      <c r="EQD35" s="209"/>
      <c r="EQE35" s="209"/>
      <c r="EQF35" s="209"/>
      <c r="EQG35" s="209"/>
      <c r="EQH35" s="209"/>
      <c r="EQI35" s="209"/>
      <c r="EQJ35" s="209"/>
      <c r="EQK35" s="209"/>
      <c r="EQL35" s="209"/>
      <c r="EQM35" s="209"/>
      <c r="EQN35" s="209"/>
      <c r="EQO35" s="209"/>
      <c r="EQP35" s="209"/>
      <c r="EQQ35" s="209"/>
      <c r="EQR35" s="209"/>
      <c r="EQS35" s="209"/>
      <c r="EQT35" s="209"/>
      <c r="EQU35" s="209"/>
      <c r="EQV35" s="209"/>
      <c r="EQW35" s="209"/>
      <c r="EQX35" s="209"/>
      <c r="EQY35" s="209"/>
      <c r="EQZ35" s="209"/>
      <c r="ERA35" s="209"/>
      <c r="ERB35" s="209"/>
      <c r="ERC35" s="209"/>
      <c r="ERD35" s="209"/>
      <c r="ERE35" s="209"/>
      <c r="ERF35" s="209"/>
      <c r="ERG35" s="209"/>
      <c r="ERH35" s="209"/>
      <c r="ERI35" s="209"/>
      <c r="ERJ35" s="209"/>
      <c r="ERK35" s="209"/>
      <c r="ERL35" s="209"/>
      <c r="ERM35" s="209"/>
      <c r="ERN35" s="209"/>
      <c r="ERO35" s="209"/>
      <c r="ERP35" s="209"/>
      <c r="ERQ35" s="209"/>
      <c r="ERR35" s="209"/>
      <c r="ERS35" s="209"/>
      <c r="ERT35" s="209"/>
      <c r="ERU35" s="209"/>
      <c r="ERV35" s="209"/>
      <c r="ERW35" s="209"/>
      <c r="ERX35" s="209"/>
      <c r="ERY35" s="209"/>
      <c r="ERZ35" s="209"/>
      <c r="ESA35" s="209"/>
      <c r="ESB35" s="209"/>
      <c r="ESC35" s="209"/>
      <c r="ESD35" s="209"/>
      <c r="ESE35" s="209"/>
      <c r="ESF35" s="209"/>
      <c r="ESG35" s="209"/>
      <c r="ESH35" s="209"/>
      <c r="ESI35" s="209"/>
      <c r="ESJ35" s="209"/>
      <c r="ESK35" s="209"/>
      <c r="ESL35" s="209"/>
      <c r="ESM35" s="209"/>
      <c r="ESN35" s="209"/>
      <c r="ESO35" s="209"/>
      <c r="ESP35" s="209"/>
      <c r="ESQ35" s="209"/>
      <c r="ESR35" s="209"/>
      <c r="ESS35" s="209"/>
      <c r="EST35" s="209"/>
      <c r="ESU35" s="209"/>
      <c r="ESV35" s="209"/>
      <c r="ESW35" s="209"/>
      <c r="ESX35" s="209"/>
      <c r="ESY35" s="209"/>
      <c r="ESZ35" s="209"/>
      <c r="ETA35" s="209"/>
      <c r="ETB35" s="209"/>
      <c r="ETC35" s="209"/>
      <c r="ETD35" s="209"/>
      <c r="ETE35" s="209"/>
      <c r="ETF35" s="209"/>
      <c r="ETG35" s="209"/>
      <c r="ETH35" s="209"/>
      <c r="ETI35" s="209"/>
      <c r="ETJ35" s="209"/>
      <c r="ETK35" s="209"/>
      <c r="ETL35" s="209"/>
      <c r="ETM35" s="209"/>
      <c r="ETN35" s="209"/>
      <c r="ETO35" s="209"/>
      <c r="ETP35" s="209"/>
      <c r="ETQ35" s="209"/>
      <c r="ETR35" s="209"/>
      <c r="ETS35" s="209"/>
      <c r="ETT35" s="209"/>
      <c r="ETU35" s="209"/>
      <c r="ETV35" s="209"/>
      <c r="ETW35" s="209"/>
      <c r="ETX35" s="209"/>
      <c r="ETY35" s="209"/>
      <c r="ETZ35" s="209"/>
      <c r="EUA35" s="209"/>
      <c r="EUB35" s="209"/>
      <c r="EUC35" s="209"/>
      <c r="EUD35" s="209"/>
      <c r="EUE35" s="209"/>
      <c r="EUF35" s="209"/>
      <c r="EUG35" s="209"/>
      <c r="EUH35" s="209"/>
      <c r="EUI35" s="209"/>
      <c r="EUJ35" s="209"/>
      <c r="EUK35" s="209"/>
      <c r="EUL35" s="209"/>
      <c r="EUM35" s="209"/>
      <c r="EUN35" s="209"/>
      <c r="EUO35" s="209"/>
      <c r="EUP35" s="209"/>
      <c r="EUQ35" s="209"/>
      <c r="EUR35" s="209"/>
      <c r="EUS35" s="209"/>
      <c r="EUT35" s="209"/>
      <c r="EUU35" s="209"/>
      <c r="EUV35" s="209"/>
      <c r="EUW35" s="209"/>
      <c r="EUX35" s="209"/>
      <c r="EUY35" s="209"/>
      <c r="EUZ35" s="209"/>
      <c r="EVA35" s="209"/>
      <c r="EVB35" s="209"/>
      <c r="EVC35" s="209"/>
      <c r="EVD35" s="209"/>
      <c r="EVE35" s="209"/>
      <c r="EVF35" s="209"/>
      <c r="EVG35" s="209"/>
      <c r="EVH35" s="209"/>
      <c r="EVI35" s="209"/>
      <c r="EVJ35" s="209"/>
      <c r="EVK35" s="209"/>
      <c r="EVL35" s="209"/>
      <c r="EVM35" s="209"/>
      <c r="EVN35" s="209"/>
      <c r="EVO35" s="209"/>
      <c r="EVP35" s="209"/>
      <c r="EVQ35" s="209"/>
      <c r="EVR35" s="209"/>
      <c r="EVS35" s="209"/>
      <c r="EVT35" s="209"/>
      <c r="EVU35" s="209"/>
      <c r="EVV35" s="209"/>
      <c r="EVW35" s="209"/>
      <c r="EVX35" s="209"/>
      <c r="EVY35" s="209"/>
      <c r="EVZ35" s="209"/>
      <c r="EWA35" s="209"/>
      <c r="EWB35" s="209"/>
      <c r="EWC35" s="209"/>
      <c r="EWD35" s="209"/>
      <c r="EWE35" s="209"/>
      <c r="EWF35" s="209"/>
      <c r="EWG35" s="209"/>
      <c r="EWH35" s="209"/>
      <c r="EWI35" s="209"/>
      <c r="EWJ35" s="209"/>
      <c r="EWK35" s="209"/>
      <c r="EWL35" s="209"/>
      <c r="EWM35" s="209"/>
      <c r="EWN35" s="209"/>
      <c r="EWO35" s="209"/>
      <c r="EWP35" s="209"/>
      <c r="EWQ35" s="209"/>
      <c r="EWR35" s="209"/>
      <c r="EWS35" s="209"/>
      <c r="EWT35" s="209"/>
      <c r="EWU35" s="209"/>
      <c r="EWV35" s="209"/>
      <c r="EWW35" s="209"/>
      <c r="EWX35" s="209"/>
      <c r="EWY35" s="209"/>
      <c r="EWZ35" s="209"/>
      <c r="EXA35" s="209"/>
      <c r="EXB35" s="209"/>
      <c r="EXC35" s="209"/>
      <c r="EXD35" s="209"/>
      <c r="EXE35" s="209"/>
      <c r="EXF35" s="209"/>
      <c r="EXG35" s="209"/>
      <c r="EXH35" s="209"/>
      <c r="EXI35" s="209"/>
      <c r="EXJ35" s="209"/>
      <c r="EXK35" s="209"/>
      <c r="EXL35" s="209"/>
      <c r="EXM35" s="209"/>
      <c r="EXN35" s="209"/>
      <c r="EXO35" s="209"/>
      <c r="EXP35" s="209"/>
      <c r="EXQ35" s="209"/>
      <c r="EXR35" s="209"/>
      <c r="EXS35" s="209"/>
      <c r="EXT35" s="209"/>
      <c r="EXU35" s="209"/>
      <c r="EXV35" s="209"/>
      <c r="EXW35" s="209"/>
      <c r="EXX35" s="209"/>
      <c r="EXY35" s="209"/>
      <c r="EXZ35" s="209"/>
      <c r="EYA35" s="209"/>
      <c r="EYB35" s="209"/>
      <c r="EYC35" s="209"/>
      <c r="EYD35" s="209"/>
      <c r="EYE35" s="209"/>
      <c r="EYF35" s="209"/>
      <c r="EYG35" s="209"/>
      <c r="EYH35" s="209"/>
      <c r="EYI35" s="209"/>
      <c r="EYJ35" s="209"/>
      <c r="EYK35" s="209"/>
      <c r="EYL35" s="209"/>
      <c r="EYM35" s="209"/>
      <c r="EYN35" s="209"/>
      <c r="EYO35" s="209"/>
      <c r="EYP35" s="209"/>
      <c r="EYQ35" s="209"/>
      <c r="EYR35" s="209"/>
      <c r="EYS35" s="209"/>
      <c r="EYT35" s="209"/>
      <c r="EYU35" s="209"/>
      <c r="EYV35" s="209"/>
      <c r="EYW35" s="209"/>
      <c r="EYX35" s="209"/>
      <c r="EYY35" s="209"/>
      <c r="EYZ35" s="209"/>
      <c r="EZA35" s="209"/>
      <c r="EZB35" s="209"/>
      <c r="EZC35" s="209"/>
      <c r="EZD35" s="209"/>
      <c r="EZE35" s="209"/>
      <c r="EZF35" s="209"/>
      <c r="EZG35" s="209"/>
      <c r="EZH35" s="209"/>
      <c r="EZI35" s="209"/>
      <c r="EZJ35" s="209"/>
      <c r="EZK35" s="209"/>
      <c r="EZL35" s="209"/>
      <c r="EZM35" s="209"/>
      <c r="EZN35" s="209"/>
      <c r="EZO35" s="209"/>
      <c r="EZP35" s="209"/>
      <c r="EZQ35" s="209"/>
      <c r="EZR35" s="209"/>
      <c r="EZS35" s="209"/>
      <c r="EZT35" s="209"/>
      <c r="EZU35" s="209"/>
      <c r="EZV35" s="209"/>
      <c r="EZW35" s="209"/>
      <c r="EZX35" s="209"/>
      <c r="EZY35" s="209"/>
      <c r="EZZ35" s="209"/>
      <c r="FAA35" s="209"/>
      <c r="FAB35" s="209"/>
      <c r="FAC35" s="209"/>
      <c r="FAD35" s="209"/>
      <c r="FAE35" s="209"/>
      <c r="FAF35" s="209"/>
      <c r="FAG35" s="209"/>
      <c r="FAH35" s="209"/>
      <c r="FAI35" s="209"/>
      <c r="FAJ35" s="209"/>
      <c r="FAK35" s="209"/>
      <c r="FAL35" s="209"/>
      <c r="FAM35" s="209"/>
      <c r="FAN35" s="209"/>
      <c r="FAO35" s="209"/>
      <c r="FAP35" s="209"/>
      <c r="FAQ35" s="209"/>
      <c r="FAR35" s="209"/>
      <c r="FAS35" s="209"/>
      <c r="FAT35" s="209"/>
      <c r="FAU35" s="209"/>
      <c r="FAV35" s="209"/>
      <c r="FAW35" s="209"/>
      <c r="FAX35" s="209"/>
      <c r="FAY35" s="209"/>
      <c r="FAZ35" s="209"/>
      <c r="FBA35" s="209"/>
      <c r="FBB35" s="209"/>
      <c r="FBC35" s="209"/>
      <c r="FBD35" s="209"/>
      <c r="FBE35" s="209"/>
      <c r="FBF35" s="209"/>
      <c r="FBG35" s="209"/>
      <c r="FBH35" s="209"/>
      <c r="FBI35" s="209"/>
      <c r="FBJ35" s="209"/>
      <c r="FBK35" s="209"/>
      <c r="FBL35" s="209"/>
      <c r="FBM35" s="209"/>
      <c r="FBN35" s="209"/>
      <c r="FBO35" s="209"/>
      <c r="FBP35" s="209"/>
      <c r="FBQ35" s="209"/>
      <c r="FBR35" s="209"/>
      <c r="FBS35" s="209"/>
      <c r="FBT35" s="209"/>
      <c r="FBU35" s="209"/>
      <c r="FBV35" s="209"/>
      <c r="FBW35" s="209"/>
      <c r="FBX35" s="209"/>
      <c r="FBY35" s="209"/>
      <c r="FBZ35" s="209"/>
      <c r="FCA35" s="209"/>
      <c r="FCB35" s="209"/>
      <c r="FCC35" s="209"/>
      <c r="FCD35" s="209"/>
      <c r="FCE35" s="209"/>
      <c r="FCF35" s="209"/>
      <c r="FCG35" s="209"/>
      <c r="FCH35" s="209"/>
      <c r="FCI35" s="209"/>
      <c r="FCJ35" s="209"/>
      <c r="FCK35" s="209"/>
      <c r="FCL35" s="209"/>
      <c r="FCM35" s="209"/>
      <c r="FCN35" s="209"/>
      <c r="FCO35" s="209"/>
      <c r="FCP35" s="209"/>
      <c r="FCQ35" s="209"/>
      <c r="FCR35" s="209"/>
      <c r="FCS35" s="209"/>
      <c r="FCT35" s="209"/>
      <c r="FCU35" s="209"/>
      <c r="FCV35" s="209"/>
      <c r="FCW35" s="209"/>
      <c r="FCX35" s="209"/>
      <c r="FCY35" s="209"/>
      <c r="FCZ35" s="209"/>
      <c r="FDA35" s="209"/>
      <c r="FDB35" s="209"/>
      <c r="FDC35" s="209"/>
      <c r="FDD35" s="209"/>
      <c r="FDE35" s="209"/>
      <c r="FDF35" s="209"/>
      <c r="FDG35" s="209"/>
      <c r="FDH35" s="209"/>
      <c r="FDI35" s="209"/>
      <c r="FDJ35" s="209"/>
      <c r="FDK35" s="209"/>
      <c r="FDL35" s="209"/>
      <c r="FDM35" s="209"/>
      <c r="FDN35" s="209"/>
      <c r="FDO35" s="209"/>
      <c r="FDP35" s="209"/>
      <c r="FDQ35" s="209"/>
      <c r="FDR35" s="209"/>
      <c r="FDS35" s="209"/>
      <c r="FDT35" s="209"/>
      <c r="FDU35" s="209"/>
      <c r="FDV35" s="209"/>
      <c r="FDW35" s="209"/>
      <c r="FDX35" s="209"/>
      <c r="FDY35" s="209"/>
      <c r="FDZ35" s="209"/>
      <c r="FEA35" s="209"/>
      <c r="FEB35" s="209"/>
      <c r="FEC35" s="209"/>
      <c r="FED35" s="209"/>
      <c r="FEE35" s="209"/>
      <c r="FEF35" s="209"/>
      <c r="FEG35" s="209"/>
      <c r="FEH35" s="209"/>
      <c r="FEI35" s="209"/>
      <c r="FEJ35" s="209"/>
      <c r="FEK35" s="209"/>
      <c r="FEL35" s="209"/>
      <c r="FEM35" s="209"/>
      <c r="FEN35" s="209"/>
      <c r="FEO35" s="209"/>
      <c r="FEP35" s="209"/>
      <c r="FEQ35" s="209"/>
      <c r="FER35" s="209"/>
      <c r="FES35" s="209"/>
      <c r="FET35" s="209"/>
      <c r="FEU35" s="209"/>
      <c r="FEV35" s="209"/>
      <c r="FEW35" s="209"/>
      <c r="FEX35" s="209"/>
      <c r="FEY35" s="209"/>
      <c r="FEZ35" s="209"/>
      <c r="FFA35" s="209"/>
      <c r="FFB35" s="209"/>
      <c r="FFC35" s="209"/>
      <c r="FFD35" s="209"/>
      <c r="FFE35" s="209"/>
      <c r="FFF35" s="209"/>
      <c r="FFG35" s="209"/>
      <c r="FFH35" s="209"/>
      <c r="FFI35" s="209"/>
      <c r="FFJ35" s="209"/>
      <c r="FFK35" s="209"/>
      <c r="FFL35" s="209"/>
      <c r="FFM35" s="209"/>
      <c r="FFN35" s="209"/>
      <c r="FFO35" s="209"/>
      <c r="FFP35" s="209"/>
      <c r="FFQ35" s="209"/>
      <c r="FFR35" s="209"/>
      <c r="FFS35" s="209"/>
      <c r="FFT35" s="209"/>
      <c r="FFU35" s="209"/>
      <c r="FFV35" s="209"/>
      <c r="FFW35" s="209"/>
      <c r="FFX35" s="209"/>
      <c r="FFY35" s="209"/>
      <c r="FFZ35" s="209"/>
      <c r="FGA35" s="209"/>
      <c r="FGB35" s="209"/>
      <c r="FGC35" s="209"/>
      <c r="FGD35" s="209"/>
      <c r="FGE35" s="209"/>
      <c r="FGF35" s="209"/>
      <c r="FGG35" s="209"/>
      <c r="FGH35" s="209"/>
      <c r="FGI35" s="209"/>
      <c r="FGJ35" s="209"/>
      <c r="FGK35" s="209"/>
      <c r="FGL35" s="209"/>
      <c r="FGM35" s="209"/>
      <c r="FGN35" s="209"/>
      <c r="FGO35" s="209"/>
      <c r="FGP35" s="209"/>
      <c r="FGQ35" s="209"/>
      <c r="FGR35" s="209"/>
      <c r="FGS35" s="209"/>
      <c r="FGT35" s="209"/>
      <c r="FGU35" s="209"/>
      <c r="FGV35" s="209"/>
      <c r="FGW35" s="209"/>
      <c r="FGX35" s="209"/>
      <c r="FGY35" s="209"/>
      <c r="FGZ35" s="209"/>
      <c r="FHA35" s="209"/>
      <c r="FHB35" s="209"/>
      <c r="FHC35" s="209"/>
      <c r="FHD35" s="209"/>
      <c r="FHE35" s="209"/>
      <c r="FHF35" s="209"/>
      <c r="FHG35" s="209"/>
      <c r="FHH35" s="209"/>
      <c r="FHI35" s="209"/>
      <c r="FHJ35" s="209"/>
      <c r="FHK35" s="209"/>
      <c r="FHL35" s="209"/>
      <c r="FHM35" s="209"/>
      <c r="FHN35" s="209"/>
      <c r="FHO35" s="209"/>
      <c r="FHP35" s="209"/>
      <c r="FHQ35" s="209"/>
      <c r="FHR35" s="209"/>
      <c r="FHS35" s="209"/>
      <c r="FHT35" s="209"/>
      <c r="FHU35" s="209"/>
      <c r="FHV35" s="209"/>
      <c r="FHW35" s="209"/>
      <c r="FHX35" s="209"/>
      <c r="FHY35" s="209"/>
      <c r="FHZ35" s="209"/>
      <c r="FIA35" s="209"/>
      <c r="FIB35" s="209"/>
      <c r="FIC35" s="209"/>
      <c r="FID35" s="209"/>
      <c r="FIE35" s="209"/>
      <c r="FIF35" s="209"/>
      <c r="FIG35" s="209"/>
      <c r="FIH35" s="209"/>
      <c r="FII35" s="209"/>
      <c r="FIJ35" s="209"/>
      <c r="FIK35" s="209"/>
      <c r="FIL35" s="209"/>
      <c r="FIM35" s="209"/>
      <c r="FIN35" s="209"/>
      <c r="FIO35" s="209"/>
      <c r="FIP35" s="209"/>
      <c r="FIQ35" s="209"/>
      <c r="FIR35" s="209"/>
      <c r="FIS35" s="209"/>
      <c r="FIT35" s="209"/>
      <c r="FIU35" s="209"/>
      <c r="FIV35" s="209"/>
      <c r="FIW35" s="209"/>
      <c r="FIX35" s="209"/>
      <c r="FIY35" s="209"/>
      <c r="FIZ35" s="209"/>
      <c r="FJA35" s="209"/>
      <c r="FJB35" s="209"/>
      <c r="FJC35" s="209"/>
      <c r="FJD35" s="209"/>
      <c r="FJE35" s="209"/>
      <c r="FJF35" s="209"/>
      <c r="FJG35" s="209"/>
      <c r="FJH35" s="209"/>
      <c r="FJI35" s="209"/>
      <c r="FJJ35" s="209"/>
      <c r="FJK35" s="209"/>
      <c r="FJL35" s="209"/>
      <c r="FJM35" s="209"/>
      <c r="FJN35" s="209"/>
      <c r="FJO35" s="209"/>
      <c r="FJP35" s="209"/>
      <c r="FJQ35" s="209"/>
      <c r="FJR35" s="209"/>
      <c r="FJS35" s="209"/>
      <c r="FJT35" s="209"/>
      <c r="FJU35" s="209"/>
      <c r="FJV35" s="209"/>
      <c r="FJW35" s="209"/>
      <c r="FJX35" s="209"/>
      <c r="FJY35" s="209"/>
      <c r="FJZ35" s="209"/>
      <c r="FKA35" s="209"/>
      <c r="FKB35" s="209"/>
      <c r="FKC35" s="209"/>
      <c r="FKD35" s="209"/>
      <c r="FKE35" s="209"/>
      <c r="FKF35" s="209"/>
      <c r="FKG35" s="209"/>
      <c r="FKH35" s="209"/>
      <c r="FKI35" s="209"/>
      <c r="FKJ35" s="209"/>
      <c r="FKK35" s="209"/>
      <c r="FKL35" s="209"/>
      <c r="FKM35" s="209"/>
      <c r="FKN35" s="209"/>
      <c r="FKO35" s="209"/>
      <c r="FKP35" s="209"/>
      <c r="FKQ35" s="209"/>
      <c r="FKR35" s="209"/>
      <c r="FKS35" s="209"/>
      <c r="FKT35" s="209"/>
      <c r="FKU35" s="209"/>
      <c r="FKV35" s="209"/>
      <c r="FKW35" s="209"/>
      <c r="FKX35" s="209"/>
      <c r="FKY35" s="209"/>
      <c r="FKZ35" s="209"/>
      <c r="FLA35" s="209"/>
      <c r="FLB35" s="209"/>
      <c r="FLC35" s="209"/>
      <c r="FLD35" s="209"/>
      <c r="FLE35" s="209"/>
      <c r="FLF35" s="209"/>
      <c r="FLG35" s="209"/>
      <c r="FLH35" s="209"/>
      <c r="FLI35" s="209"/>
      <c r="FLJ35" s="209"/>
      <c r="FLK35" s="209"/>
      <c r="FLL35" s="209"/>
      <c r="FLM35" s="209"/>
      <c r="FLN35" s="209"/>
      <c r="FLO35" s="209"/>
      <c r="FLP35" s="209"/>
      <c r="FLQ35" s="209"/>
      <c r="FLR35" s="209"/>
      <c r="FLS35" s="209"/>
      <c r="FLT35" s="209"/>
      <c r="FLU35" s="209"/>
      <c r="FLV35" s="209"/>
      <c r="FLW35" s="209"/>
      <c r="FLX35" s="209"/>
      <c r="FLY35" s="209"/>
      <c r="FLZ35" s="209"/>
      <c r="FMA35" s="209"/>
      <c r="FMB35" s="209"/>
      <c r="FMC35" s="209"/>
      <c r="FMD35" s="209"/>
      <c r="FME35" s="209"/>
      <c r="FMF35" s="209"/>
      <c r="FMG35" s="209"/>
      <c r="FMH35" s="209"/>
      <c r="FMI35" s="209"/>
      <c r="FMJ35" s="209"/>
      <c r="FMK35" s="209"/>
      <c r="FML35" s="209"/>
      <c r="FMM35" s="209"/>
      <c r="FMN35" s="209"/>
      <c r="FMO35" s="209"/>
      <c r="FMP35" s="209"/>
      <c r="FMQ35" s="209"/>
      <c r="FMR35" s="209"/>
      <c r="FMS35" s="209"/>
      <c r="FMT35" s="209"/>
      <c r="FMU35" s="209"/>
      <c r="FMV35" s="209"/>
      <c r="FMW35" s="209"/>
      <c r="FMX35" s="209"/>
      <c r="FMY35" s="209"/>
      <c r="FMZ35" s="209"/>
      <c r="FNA35" s="209"/>
      <c r="FNB35" s="209"/>
      <c r="FNC35" s="209"/>
      <c r="FND35" s="209"/>
      <c r="FNE35" s="209"/>
      <c r="FNF35" s="209"/>
      <c r="FNG35" s="209"/>
      <c r="FNH35" s="209"/>
      <c r="FNI35" s="209"/>
      <c r="FNJ35" s="209"/>
      <c r="FNK35" s="209"/>
      <c r="FNL35" s="209"/>
      <c r="FNM35" s="209"/>
      <c r="FNN35" s="209"/>
      <c r="FNO35" s="209"/>
      <c r="FNP35" s="209"/>
      <c r="FNQ35" s="209"/>
      <c r="FNR35" s="209"/>
      <c r="FNS35" s="209"/>
      <c r="FNT35" s="209"/>
      <c r="FNU35" s="209"/>
      <c r="FNV35" s="209"/>
      <c r="FNW35" s="209"/>
      <c r="FNX35" s="209"/>
      <c r="FNY35" s="209"/>
      <c r="FNZ35" s="209"/>
      <c r="FOA35" s="209"/>
      <c r="FOB35" s="209"/>
      <c r="FOC35" s="209"/>
      <c r="FOD35" s="209"/>
      <c r="FOE35" s="209"/>
      <c r="FOF35" s="209"/>
      <c r="FOG35" s="209"/>
      <c r="FOH35" s="209"/>
      <c r="FOI35" s="209"/>
      <c r="FOJ35" s="209"/>
      <c r="FOK35" s="209"/>
      <c r="FOL35" s="209"/>
      <c r="FOM35" s="209"/>
      <c r="FON35" s="209"/>
      <c r="FOO35" s="209"/>
      <c r="FOP35" s="209"/>
      <c r="FOQ35" s="209"/>
      <c r="FOR35" s="209"/>
      <c r="FOS35" s="209"/>
      <c r="FOT35" s="209"/>
      <c r="FOU35" s="209"/>
      <c r="FOV35" s="209"/>
      <c r="FOW35" s="209"/>
      <c r="FOX35" s="209"/>
      <c r="FOY35" s="209"/>
      <c r="FOZ35" s="209"/>
      <c r="FPA35" s="209"/>
      <c r="FPB35" s="209"/>
      <c r="FPC35" s="209"/>
      <c r="FPD35" s="209"/>
      <c r="FPE35" s="209"/>
      <c r="FPF35" s="209"/>
      <c r="FPG35" s="209"/>
      <c r="FPH35" s="209"/>
      <c r="FPI35" s="209"/>
      <c r="FPJ35" s="209"/>
      <c r="FPK35" s="209"/>
      <c r="FPL35" s="209"/>
      <c r="FPM35" s="209"/>
      <c r="FPN35" s="209"/>
      <c r="FPO35" s="209"/>
      <c r="FPP35" s="209"/>
      <c r="FPQ35" s="209"/>
      <c r="FPR35" s="209"/>
      <c r="FPS35" s="209"/>
      <c r="FPT35" s="209"/>
      <c r="FPU35" s="209"/>
      <c r="FPV35" s="209"/>
      <c r="FPW35" s="209"/>
      <c r="FPX35" s="209"/>
      <c r="FPY35" s="209"/>
      <c r="FPZ35" s="209"/>
      <c r="FQA35" s="209"/>
      <c r="FQB35" s="209"/>
      <c r="FQC35" s="209"/>
      <c r="FQD35" s="209"/>
      <c r="FQE35" s="209"/>
      <c r="FQF35" s="209"/>
      <c r="FQG35" s="209"/>
      <c r="FQH35" s="209"/>
      <c r="FQI35" s="209"/>
      <c r="FQJ35" s="209"/>
      <c r="FQK35" s="209"/>
      <c r="FQL35" s="209"/>
      <c r="FQM35" s="209"/>
      <c r="FQN35" s="209"/>
      <c r="FQO35" s="209"/>
      <c r="FQP35" s="209"/>
      <c r="FQQ35" s="209"/>
      <c r="FQR35" s="209"/>
      <c r="FQS35" s="209"/>
      <c r="FQT35" s="209"/>
      <c r="FQU35" s="209"/>
      <c r="FQV35" s="209"/>
      <c r="FQW35" s="209"/>
      <c r="FQX35" s="209"/>
      <c r="FQY35" s="209"/>
      <c r="FQZ35" s="209"/>
      <c r="FRA35" s="209"/>
      <c r="FRB35" s="209"/>
      <c r="FRC35" s="209"/>
      <c r="FRD35" s="209"/>
      <c r="FRE35" s="209"/>
      <c r="FRF35" s="209"/>
      <c r="FRG35" s="209"/>
      <c r="FRH35" s="209"/>
      <c r="FRI35" s="209"/>
      <c r="FRJ35" s="209"/>
      <c r="FRK35" s="209"/>
      <c r="FRL35" s="209"/>
      <c r="FRM35" s="209"/>
      <c r="FRN35" s="209"/>
      <c r="FRO35" s="209"/>
      <c r="FRP35" s="209"/>
      <c r="FRQ35" s="209"/>
      <c r="FRR35" s="209"/>
      <c r="FRS35" s="209"/>
      <c r="FRT35" s="209"/>
      <c r="FRU35" s="209"/>
      <c r="FRV35" s="209"/>
      <c r="FRW35" s="209"/>
      <c r="FRX35" s="209"/>
      <c r="FRY35" s="209"/>
      <c r="FRZ35" s="209"/>
      <c r="FSA35" s="209"/>
      <c r="FSB35" s="209"/>
      <c r="FSC35" s="209"/>
      <c r="FSD35" s="209"/>
      <c r="FSE35" s="209"/>
      <c r="FSF35" s="209"/>
      <c r="FSG35" s="209"/>
      <c r="FSH35" s="209"/>
      <c r="FSI35" s="209"/>
      <c r="FSJ35" s="209"/>
      <c r="FSK35" s="209"/>
      <c r="FSL35" s="209"/>
      <c r="FSM35" s="209"/>
      <c r="FSN35" s="209"/>
      <c r="FSO35" s="209"/>
      <c r="FSP35" s="209"/>
      <c r="FSQ35" s="209"/>
      <c r="FSR35" s="209"/>
      <c r="FSS35" s="209"/>
      <c r="FST35" s="209"/>
      <c r="FSU35" s="209"/>
      <c r="FSV35" s="209"/>
      <c r="FSW35" s="209"/>
      <c r="FSX35" s="209"/>
      <c r="FSY35" s="209"/>
      <c r="FSZ35" s="209"/>
      <c r="FTA35" s="209"/>
      <c r="FTB35" s="209"/>
      <c r="FTC35" s="209"/>
      <c r="FTD35" s="209"/>
      <c r="FTE35" s="209"/>
      <c r="FTF35" s="209"/>
      <c r="FTG35" s="209"/>
      <c r="FTH35" s="209"/>
      <c r="FTI35" s="209"/>
      <c r="FTJ35" s="209"/>
      <c r="FTK35" s="209"/>
      <c r="FTL35" s="209"/>
      <c r="FTM35" s="209"/>
      <c r="FTN35" s="209"/>
      <c r="FTO35" s="209"/>
      <c r="FTP35" s="209"/>
      <c r="FTQ35" s="209"/>
      <c r="FTR35" s="209"/>
      <c r="FTS35" s="209"/>
      <c r="FTT35" s="209"/>
      <c r="FTU35" s="209"/>
      <c r="FTV35" s="209"/>
      <c r="FTW35" s="209"/>
      <c r="FTX35" s="209"/>
      <c r="FTY35" s="209"/>
      <c r="FTZ35" s="209"/>
      <c r="FUA35" s="209"/>
      <c r="FUB35" s="209"/>
      <c r="FUC35" s="209"/>
      <c r="FUD35" s="209"/>
      <c r="FUE35" s="209"/>
      <c r="FUF35" s="209"/>
      <c r="FUG35" s="209"/>
      <c r="FUH35" s="209"/>
      <c r="FUI35" s="209"/>
      <c r="FUJ35" s="209"/>
      <c r="FUK35" s="209"/>
      <c r="FUL35" s="209"/>
      <c r="FUM35" s="209"/>
      <c r="FUN35" s="209"/>
      <c r="FUO35" s="209"/>
      <c r="FUP35" s="209"/>
      <c r="FUQ35" s="209"/>
      <c r="FUR35" s="209"/>
      <c r="FUS35" s="209"/>
      <c r="FUT35" s="209"/>
      <c r="FUU35" s="209"/>
      <c r="FUV35" s="209"/>
      <c r="FUW35" s="209"/>
      <c r="FUX35" s="209"/>
      <c r="FUY35" s="209"/>
      <c r="FUZ35" s="209"/>
      <c r="FVA35" s="209"/>
      <c r="FVB35" s="209"/>
      <c r="FVC35" s="209"/>
      <c r="FVD35" s="209"/>
      <c r="FVE35" s="209"/>
      <c r="FVF35" s="209"/>
      <c r="FVG35" s="209"/>
      <c r="FVH35" s="209"/>
      <c r="FVI35" s="209"/>
      <c r="FVJ35" s="209"/>
      <c r="FVK35" s="209"/>
      <c r="FVL35" s="209"/>
      <c r="FVM35" s="209"/>
      <c r="FVN35" s="209"/>
      <c r="FVO35" s="209"/>
      <c r="FVP35" s="209"/>
      <c r="FVQ35" s="209"/>
      <c r="FVR35" s="209"/>
      <c r="FVS35" s="209"/>
      <c r="FVT35" s="209"/>
      <c r="FVU35" s="209"/>
      <c r="FVV35" s="209"/>
      <c r="FVW35" s="209"/>
      <c r="FVX35" s="209"/>
      <c r="FVY35" s="209"/>
      <c r="FVZ35" s="209"/>
      <c r="FWA35" s="209"/>
      <c r="FWB35" s="209"/>
      <c r="FWC35" s="209"/>
      <c r="FWD35" s="209"/>
      <c r="FWE35" s="209"/>
      <c r="FWF35" s="209"/>
      <c r="FWG35" s="209"/>
      <c r="FWH35" s="209"/>
      <c r="FWI35" s="209"/>
      <c r="FWJ35" s="209"/>
      <c r="FWK35" s="209"/>
      <c r="FWL35" s="209"/>
      <c r="FWM35" s="209"/>
      <c r="FWN35" s="209"/>
      <c r="FWO35" s="209"/>
      <c r="FWP35" s="209"/>
      <c r="FWQ35" s="209"/>
      <c r="FWR35" s="209"/>
      <c r="FWS35" s="209"/>
      <c r="FWT35" s="209"/>
      <c r="FWU35" s="209"/>
      <c r="FWV35" s="209"/>
      <c r="FWW35" s="209"/>
      <c r="FWX35" s="209"/>
      <c r="FWY35" s="209"/>
      <c r="FWZ35" s="209"/>
      <c r="FXA35" s="209"/>
      <c r="FXB35" s="209"/>
      <c r="FXC35" s="209"/>
      <c r="FXD35" s="209"/>
      <c r="FXE35" s="209"/>
      <c r="FXF35" s="209"/>
      <c r="FXG35" s="209"/>
      <c r="FXH35" s="209"/>
      <c r="FXI35" s="209"/>
      <c r="FXJ35" s="209"/>
      <c r="FXK35" s="209"/>
      <c r="FXL35" s="209"/>
      <c r="FXM35" s="209"/>
      <c r="FXN35" s="209"/>
      <c r="FXO35" s="209"/>
      <c r="FXP35" s="209"/>
      <c r="FXQ35" s="209"/>
      <c r="FXR35" s="209"/>
      <c r="FXS35" s="209"/>
      <c r="FXT35" s="209"/>
      <c r="FXU35" s="209"/>
      <c r="FXV35" s="209"/>
      <c r="FXW35" s="209"/>
      <c r="FXX35" s="209"/>
      <c r="FXY35" s="209"/>
      <c r="FXZ35" s="209"/>
      <c r="FYA35" s="209"/>
      <c r="FYB35" s="209"/>
      <c r="FYC35" s="209"/>
      <c r="FYD35" s="209"/>
      <c r="FYE35" s="209"/>
      <c r="FYF35" s="209"/>
      <c r="FYG35" s="209"/>
      <c r="FYH35" s="209"/>
      <c r="FYI35" s="209"/>
      <c r="FYJ35" s="209"/>
      <c r="FYK35" s="209"/>
      <c r="FYL35" s="209"/>
      <c r="FYM35" s="209"/>
      <c r="FYN35" s="209"/>
      <c r="FYO35" s="209"/>
      <c r="FYP35" s="209"/>
      <c r="FYQ35" s="209"/>
      <c r="FYR35" s="209"/>
      <c r="FYS35" s="209"/>
      <c r="FYT35" s="209"/>
      <c r="FYU35" s="209"/>
      <c r="FYV35" s="209"/>
      <c r="FYW35" s="209"/>
      <c r="FYX35" s="209"/>
      <c r="FYY35" s="209"/>
      <c r="FYZ35" s="209"/>
      <c r="FZA35" s="209"/>
      <c r="FZB35" s="209"/>
      <c r="FZC35" s="209"/>
      <c r="FZD35" s="209"/>
      <c r="FZE35" s="209"/>
      <c r="FZF35" s="209"/>
      <c r="FZG35" s="209"/>
      <c r="FZH35" s="209"/>
      <c r="FZI35" s="209"/>
      <c r="FZJ35" s="209"/>
      <c r="FZK35" s="209"/>
      <c r="FZL35" s="209"/>
      <c r="FZM35" s="209"/>
      <c r="FZN35" s="209"/>
      <c r="FZO35" s="209"/>
      <c r="FZP35" s="209"/>
      <c r="FZQ35" s="209"/>
      <c r="FZR35" s="209"/>
      <c r="FZS35" s="209"/>
      <c r="FZT35" s="209"/>
      <c r="FZU35" s="209"/>
      <c r="FZV35" s="209"/>
      <c r="FZW35" s="209"/>
      <c r="FZX35" s="209"/>
      <c r="FZY35" s="209"/>
      <c r="FZZ35" s="209"/>
      <c r="GAA35" s="209"/>
      <c r="GAB35" s="209"/>
      <c r="GAC35" s="209"/>
      <c r="GAD35" s="209"/>
      <c r="GAE35" s="209"/>
      <c r="GAF35" s="209"/>
      <c r="GAG35" s="209"/>
      <c r="GAH35" s="209"/>
      <c r="GAI35" s="209"/>
      <c r="GAJ35" s="209"/>
      <c r="GAK35" s="209"/>
      <c r="GAL35" s="209"/>
      <c r="GAM35" s="209"/>
      <c r="GAN35" s="209"/>
      <c r="GAO35" s="209"/>
      <c r="GAP35" s="209"/>
      <c r="GAQ35" s="209"/>
      <c r="GAR35" s="209"/>
      <c r="GAS35" s="209"/>
      <c r="GAT35" s="209"/>
      <c r="GAU35" s="209"/>
      <c r="GAV35" s="209"/>
      <c r="GAW35" s="209"/>
      <c r="GAX35" s="209"/>
      <c r="GAY35" s="209"/>
      <c r="GAZ35" s="209"/>
      <c r="GBA35" s="209"/>
      <c r="GBB35" s="209"/>
      <c r="GBC35" s="209"/>
      <c r="GBD35" s="209"/>
      <c r="GBE35" s="209"/>
      <c r="GBF35" s="209"/>
      <c r="GBG35" s="209"/>
      <c r="GBH35" s="209"/>
      <c r="GBI35" s="209"/>
      <c r="GBJ35" s="209"/>
      <c r="GBK35" s="209"/>
      <c r="GBL35" s="209"/>
      <c r="GBM35" s="209"/>
      <c r="GBN35" s="209"/>
      <c r="GBO35" s="209"/>
      <c r="GBP35" s="209"/>
      <c r="GBQ35" s="209"/>
      <c r="GBR35" s="209"/>
      <c r="GBS35" s="209"/>
      <c r="GBT35" s="209"/>
      <c r="GBU35" s="209"/>
      <c r="GBV35" s="209"/>
      <c r="GBW35" s="209"/>
      <c r="GBX35" s="209"/>
      <c r="GBY35" s="209"/>
      <c r="GBZ35" s="209"/>
      <c r="GCA35" s="209"/>
      <c r="GCB35" s="209"/>
      <c r="GCC35" s="209"/>
      <c r="GCD35" s="209"/>
      <c r="GCE35" s="209"/>
      <c r="GCF35" s="209"/>
      <c r="GCG35" s="209"/>
      <c r="GCH35" s="209"/>
      <c r="GCI35" s="209"/>
      <c r="GCJ35" s="209"/>
      <c r="GCK35" s="209"/>
      <c r="GCL35" s="209"/>
      <c r="GCM35" s="209"/>
      <c r="GCN35" s="209"/>
      <c r="GCO35" s="209"/>
      <c r="GCP35" s="209"/>
      <c r="GCQ35" s="209"/>
      <c r="GCR35" s="209"/>
      <c r="GCS35" s="209"/>
      <c r="GCT35" s="209"/>
      <c r="GCU35" s="209"/>
      <c r="GCV35" s="209"/>
      <c r="GCW35" s="209"/>
      <c r="GCX35" s="209"/>
      <c r="GCY35" s="209"/>
      <c r="GCZ35" s="209"/>
      <c r="GDA35" s="209"/>
      <c r="GDB35" s="209"/>
      <c r="GDC35" s="209"/>
      <c r="GDD35" s="209"/>
      <c r="GDE35" s="209"/>
      <c r="GDF35" s="209"/>
      <c r="GDG35" s="209"/>
      <c r="GDH35" s="209"/>
      <c r="GDI35" s="209"/>
      <c r="GDJ35" s="209"/>
      <c r="GDK35" s="209"/>
      <c r="GDL35" s="209"/>
      <c r="GDM35" s="209"/>
      <c r="GDN35" s="209"/>
      <c r="GDO35" s="209"/>
      <c r="GDP35" s="209"/>
      <c r="GDQ35" s="209"/>
      <c r="GDR35" s="209"/>
      <c r="GDS35" s="209"/>
      <c r="GDT35" s="209"/>
      <c r="GDU35" s="209"/>
      <c r="GDV35" s="209"/>
      <c r="GDW35" s="209"/>
      <c r="GDX35" s="209"/>
      <c r="GDY35" s="209"/>
      <c r="GDZ35" s="209"/>
      <c r="GEA35" s="209"/>
      <c r="GEB35" s="209"/>
      <c r="GEC35" s="209"/>
      <c r="GED35" s="209"/>
      <c r="GEE35" s="209"/>
      <c r="GEF35" s="209"/>
      <c r="GEG35" s="209"/>
      <c r="GEH35" s="209"/>
      <c r="GEI35" s="209"/>
      <c r="GEJ35" s="209"/>
      <c r="GEK35" s="209"/>
      <c r="GEL35" s="209"/>
      <c r="GEM35" s="209"/>
      <c r="GEN35" s="209"/>
      <c r="GEO35" s="209"/>
      <c r="GEP35" s="209"/>
      <c r="GEQ35" s="209"/>
      <c r="GER35" s="209"/>
      <c r="GES35" s="209"/>
      <c r="GET35" s="209"/>
      <c r="GEU35" s="209"/>
      <c r="GEV35" s="209"/>
      <c r="GEW35" s="209"/>
      <c r="GEX35" s="209"/>
      <c r="GEY35" s="209"/>
      <c r="GEZ35" s="209"/>
      <c r="GFA35" s="209"/>
      <c r="GFB35" s="209"/>
      <c r="GFC35" s="209"/>
      <c r="GFD35" s="209"/>
      <c r="GFE35" s="209"/>
      <c r="GFF35" s="209"/>
      <c r="GFG35" s="209"/>
      <c r="GFH35" s="209"/>
      <c r="GFI35" s="209"/>
      <c r="GFJ35" s="209"/>
      <c r="GFK35" s="209"/>
      <c r="GFL35" s="209"/>
      <c r="GFM35" s="209"/>
      <c r="GFN35" s="209"/>
      <c r="GFO35" s="209"/>
      <c r="GFP35" s="209"/>
      <c r="GFQ35" s="209"/>
      <c r="GFR35" s="209"/>
      <c r="GFS35" s="209"/>
      <c r="GFT35" s="209"/>
      <c r="GFU35" s="209"/>
      <c r="GFV35" s="209"/>
      <c r="GFW35" s="209"/>
      <c r="GFX35" s="209"/>
      <c r="GFY35" s="209"/>
      <c r="GFZ35" s="209"/>
      <c r="GGA35" s="209"/>
      <c r="GGB35" s="209"/>
      <c r="GGC35" s="209"/>
      <c r="GGD35" s="209"/>
      <c r="GGE35" s="209"/>
      <c r="GGF35" s="209"/>
      <c r="GGG35" s="209"/>
      <c r="GGH35" s="209"/>
      <c r="GGI35" s="209"/>
      <c r="GGJ35" s="209"/>
      <c r="GGK35" s="209"/>
      <c r="GGL35" s="209"/>
      <c r="GGM35" s="209"/>
      <c r="GGN35" s="209"/>
      <c r="GGO35" s="209"/>
      <c r="GGP35" s="209"/>
      <c r="GGQ35" s="209"/>
      <c r="GGR35" s="209"/>
      <c r="GGS35" s="209"/>
      <c r="GGT35" s="209"/>
      <c r="GGU35" s="209"/>
      <c r="GGV35" s="209"/>
      <c r="GGW35" s="209"/>
      <c r="GGX35" s="209"/>
      <c r="GGY35" s="209"/>
      <c r="GGZ35" s="209"/>
      <c r="GHA35" s="209"/>
      <c r="GHB35" s="209"/>
      <c r="GHC35" s="209"/>
      <c r="GHD35" s="209"/>
      <c r="GHE35" s="209"/>
      <c r="GHF35" s="209"/>
      <c r="GHG35" s="209"/>
      <c r="GHH35" s="209"/>
      <c r="GHI35" s="209"/>
      <c r="GHJ35" s="209"/>
      <c r="GHK35" s="209"/>
      <c r="GHL35" s="209"/>
      <c r="GHM35" s="209"/>
      <c r="GHN35" s="209"/>
      <c r="GHO35" s="209"/>
      <c r="GHP35" s="209"/>
      <c r="GHQ35" s="209"/>
      <c r="GHR35" s="209"/>
      <c r="GHS35" s="209"/>
      <c r="GHT35" s="209"/>
      <c r="GHU35" s="209"/>
      <c r="GHV35" s="209"/>
      <c r="GHW35" s="209"/>
      <c r="GHX35" s="209"/>
      <c r="GHY35" s="209"/>
      <c r="GHZ35" s="209"/>
      <c r="GIA35" s="209"/>
      <c r="GIB35" s="209"/>
      <c r="GIC35" s="209"/>
      <c r="GID35" s="209"/>
      <c r="GIE35" s="209"/>
      <c r="GIF35" s="209"/>
      <c r="GIG35" s="209"/>
      <c r="GIH35" s="209"/>
      <c r="GII35" s="209"/>
      <c r="GIJ35" s="209"/>
      <c r="GIK35" s="209"/>
      <c r="GIL35" s="209"/>
      <c r="GIM35" s="209"/>
      <c r="GIN35" s="209"/>
      <c r="GIO35" s="209"/>
      <c r="GIP35" s="209"/>
      <c r="GIQ35" s="209"/>
      <c r="GIR35" s="209"/>
      <c r="GIS35" s="209"/>
      <c r="GIT35" s="209"/>
      <c r="GIU35" s="209"/>
      <c r="GIV35" s="209"/>
      <c r="GIW35" s="209"/>
      <c r="GIX35" s="209"/>
      <c r="GIY35" s="209"/>
      <c r="GIZ35" s="209"/>
      <c r="GJA35" s="209"/>
      <c r="GJB35" s="209"/>
      <c r="GJC35" s="209"/>
      <c r="GJD35" s="209"/>
      <c r="GJE35" s="209"/>
      <c r="GJF35" s="209"/>
      <c r="GJG35" s="209"/>
      <c r="GJH35" s="209"/>
      <c r="GJI35" s="209"/>
      <c r="GJJ35" s="209"/>
      <c r="GJK35" s="209"/>
      <c r="GJL35" s="209"/>
      <c r="GJM35" s="209"/>
      <c r="GJN35" s="209"/>
      <c r="GJO35" s="209"/>
      <c r="GJP35" s="209"/>
      <c r="GJQ35" s="209"/>
      <c r="GJR35" s="209"/>
      <c r="GJS35" s="209"/>
      <c r="GJT35" s="209"/>
      <c r="GJU35" s="209"/>
      <c r="GJV35" s="209"/>
      <c r="GJW35" s="209"/>
      <c r="GJX35" s="209"/>
      <c r="GJY35" s="209"/>
      <c r="GJZ35" s="209"/>
      <c r="GKA35" s="209"/>
      <c r="GKB35" s="209"/>
      <c r="GKC35" s="209"/>
      <c r="GKD35" s="209"/>
      <c r="GKE35" s="209"/>
      <c r="GKF35" s="209"/>
      <c r="GKG35" s="209"/>
      <c r="GKH35" s="209"/>
      <c r="GKI35" s="209"/>
      <c r="GKJ35" s="209"/>
      <c r="GKK35" s="209"/>
      <c r="GKL35" s="209"/>
      <c r="GKM35" s="209"/>
      <c r="GKN35" s="209"/>
      <c r="GKO35" s="209"/>
      <c r="GKP35" s="209"/>
      <c r="GKQ35" s="209"/>
      <c r="GKR35" s="209"/>
      <c r="GKS35" s="209"/>
      <c r="GKT35" s="209"/>
      <c r="GKU35" s="209"/>
      <c r="GKV35" s="209"/>
      <c r="GKW35" s="209"/>
      <c r="GKX35" s="209"/>
      <c r="GKY35" s="209"/>
      <c r="GKZ35" s="209"/>
      <c r="GLA35" s="209"/>
      <c r="GLB35" s="209"/>
      <c r="GLC35" s="209"/>
      <c r="GLD35" s="209"/>
      <c r="GLE35" s="209"/>
      <c r="GLF35" s="209"/>
      <c r="GLG35" s="209"/>
      <c r="GLH35" s="209"/>
      <c r="GLI35" s="209"/>
      <c r="GLJ35" s="209"/>
      <c r="GLK35" s="209"/>
      <c r="GLL35" s="209"/>
      <c r="GLM35" s="209"/>
      <c r="GLN35" s="209"/>
      <c r="GLO35" s="209"/>
      <c r="GLP35" s="209"/>
      <c r="GLQ35" s="209"/>
      <c r="GLR35" s="209"/>
      <c r="GLS35" s="209"/>
      <c r="GLT35" s="209"/>
      <c r="GLU35" s="209"/>
      <c r="GLV35" s="209"/>
      <c r="GLW35" s="209"/>
      <c r="GLX35" s="209"/>
      <c r="GLY35" s="209"/>
      <c r="GLZ35" s="209"/>
      <c r="GMA35" s="209"/>
      <c r="GMB35" s="209"/>
      <c r="GMC35" s="209"/>
      <c r="GMD35" s="209"/>
      <c r="GME35" s="209"/>
      <c r="GMF35" s="209"/>
      <c r="GMG35" s="209"/>
      <c r="GMH35" s="209"/>
      <c r="GMI35" s="209"/>
      <c r="GMJ35" s="209"/>
      <c r="GMK35" s="209"/>
      <c r="GML35" s="209"/>
      <c r="GMM35" s="209"/>
      <c r="GMN35" s="209"/>
      <c r="GMO35" s="209"/>
      <c r="GMP35" s="209"/>
      <c r="GMQ35" s="209"/>
      <c r="GMR35" s="209"/>
      <c r="GMS35" s="209"/>
      <c r="GMT35" s="209"/>
      <c r="GMU35" s="209"/>
      <c r="GMV35" s="209"/>
      <c r="GMW35" s="209"/>
      <c r="GMX35" s="209"/>
      <c r="GMY35" s="209"/>
      <c r="GMZ35" s="209"/>
      <c r="GNA35" s="209"/>
      <c r="GNB35" s="209"/>
      <c r="GNC35" s="209"/>
      <c r="GND35" s="209"/>
      <c r="GNE35" s="209"/>
      <c r="GNF35" s="209"/>
      <c r="GNG35" s="209"/>
      <c r="GNH35" s="209"/>
      <c r="GNI35" s="209"/>
      <c r="GNJ35" s="209"/>
      <c r="GNK35" s="209"/>
      <c r="GNL35" s="209"/>
      <c r="GNM35" s="209"/>
      <c r="GNN35" s="209"/>
      <c r="GNO35" s="209"/>
      <c r="GNP35" s="209"/>
      <c r="GNQ35" s="209"/>
      <c r="GNR35" s="209"/>
      <c r="GNS35" s="209"/>
      <c r="GNT35" s="209"/>
      <c r="GNU35" s="209"/>
      <c r="GNV35" s="209"/>
      <c r="GNW35" s="209"/>
      <c r="GNX35" s="209"/>
      <c r="GNY35" s="209"/>
      <c r="GNZ35" s="209"/>
      <c r="GOA35" s="209"/>
      <c r="GOB35" s="209"/>
      <c r="GOC35" s="209"/>
      <c r="GOD35" s="209"/>
      <c r="GOE35" s="209"/>
      <c r="GOF35" s="209"/>
      <c r="GOG35" s="209"/>
      <c r="GOH35" s="209"/>
      <c r="GOI35" s="209"/>
      <c r="GOJ35" s="209"/>
      <c r="GOK35" s="209"/>
      <c r="GOL35" s="209"/>
      <c r="GOM35" s="209"/>
      <c r="GON35" s="209"/>
      <c r="GOO35" s="209"/>
      <c r="GOP35" s="209"/>
      <c r="GOQ35" s="209"/>
      <c r="GOR35" s="209"/>
      <c r="GOS35" s="209"/>
      <c r="GOT35" s="209"/>
      <c r="GOU35" s="209"/>
      <c r="GOV35" s="209"/>
      <c r="GOW35" s="209"/>
      <c r="GOX35" s="209"/>
      <c r="GOY35" s="209"/>
      <c r="GOZ35" s="209"/>
      <c r="GPA35" s="209"/>
      <c r="GPB35" s="209"/>
      <c r="GPC35" s="209"/>
      <c r="GPD35" s="209"/>
      <c r="GPE35" s="209"/>
      <c r="GPF35" s="209"/>
      <c r="GPG35" s="209"/>
      <c r="GPH35" s="209"/>
      <c r="GPI35" s="209"/>
      <c r="GPJ35" s="209"/>
      <c r="GPK35" s="209"/>
      <c r="GPL35" s="209"/>
      <c r="GPM35" s="209"/>
      <c r="GPN35" s="209"/>
      <c r="GPO35" s="209"/>
      <c r="GPP35" s="209"/>
      <c r="GPQ35" s="209"/>
      <c r="GPR35" s="209"/>
      <c r="GPS35" s="209"/>
      <c r="GPT35" s="209"/>
      <c r="GPU35" s="209"/>
      <c r="GPV35" s="209"/>
      <c r="GPW35" s="209"/>
      <c r="GPX35" s="209"/>
      <c r="GPY35" s="209"/>
      <c r="GPZ35" s="209"/>
      <c r="GQA35" s="209"/>
      <c r="GQB35" s="209"/>
      <c r="GQC35" s="209"/>
      <c r="GQD35" s="209"/>
      <c r="GQE35" s="209"/>
      <c r="GQF35" s="209"/>
      <c r="GQG35" s="209"/>
      <c r="GQH35" s="209"/>
      <c r="GQI35" s="209"/>
      <c r="GQJ35" s="209"/>
      <c r="GQK35" s="209"/>
      <c r="GQL35" s="209"/>
      <c r="GQM35" s="209"/>
      <c r="GQN35" s="209"/>
      <c r="GQO35" s="209"/>
      <c r="GQP35" s="209"/>
      <c r="GQQ35" s="209"/>
      <c r="GQR35" s="209"/>
      <c r="GQS35" s="209"/>
      <c r="GQT35" s="209"/>
      <c r="GQU35" s="209"/>
      <c r="GQV35" s="209"/>
      <c r="GQW35" s="209"/>
      <c r="GQX35" s="209"/>
      <c r="GQY35" s="209"/>
      <c r="GQZ35" s="209"/>
      <c r="GRA35" s="209"/>
      <c r="GRB35" s="209"/>
      <c r="GRC35" s="209"/>
      <c r="GRD35" s="209"/>
      <c r="GRE35" s="209"/>
      <c r="GRF35" s="209"/>
      <c r="GRG35" s="209"/>
      <c r="GRH35" s="209"/>
      <c r="GRI35" s="209"/>
      <c r="GRJ35" s="209"/>
      <c r="GRK35" s="209"/>
      <c r="GRL35" s="209"/>
      <c r="GRM35" s="209"/>
      <c r="GRN35" s="209"/>
      <c r="GRO35" s="209"/>
      <c r="GRP35" s="209"/>
      <c r="GRQ35" s="209"/>
      <c r="GRR35" s="209"/>
      <c r="GRS35" s="209"/>
      <c r="GRT35" s="209"/>
      <c r="GRU35" s="209"/>
      <c r="GRV35" s="209"/>
      <c r="GRW35" s="209"/>
      <c r="GRX35" s="209"/>
      <c r="GRY35" s="209"/>
      <c r="GRZ35" s="209"/>
      <c r="GSA35" s="209"/>
      <c r="GSB35" s="209"/>
      <c r="GSC35" s="209"/>
      <c r="GSD35" s="209"/>
      <c r="GSE35" s="209"/>
      <c r="GSF35" s="209"/>
      <c r="GSG35" s="209"/>
      <c r="GSH35" s="209"/>
      <c r="GSI35" s="209"/>
      <c r="GSJ35" s="209"/>
      <c r="GSK35" s="209"/>
      <c r="GSL35" s="209"/>
      <c r="GSM35" s="209"/>
      <c r="GSN35" s="209"/>
      <c r="GSO35" s="209"/>
      <c r="GSP35" s="209"/>
      <c r="GSQ35" s="209"/>
      <c r="GSR35" s="209"/>
      <c r="GSS35" s="209"/>
      <c r="GST35" s="209"/>
      <c r="GSU35" s="209"/>
      <c r="GSV35" s="209"/>
      <c r="GSW35" s="209"/>
      <c r="GSX35" s="209"/>
      <c r="GSY35" s="209"/>
      <c r="GSZ35" s="209"/>
      <c r="GTA35" s="209"/>
      <c r="GTB35" s="209"/>
      <c r="GTC35" s="209"/>
      <c r="GTD35" s="209"/>
      <c r="GTE35" s="209"/>
      <c r="GTF35" s="209"/>
      <c r="GTG35" s="209"/>
      <c r="GTH35" s="209"/>
      <c r="GTI35" s="209"/>
      <c r="GTJ35" s="209"/>
      <c r="GTK35" s="209"/>
      <c r="GTL35" s="209"/>
      <c r="GTM35" s="209"/>
      <c r="GTN35" s="209"/>
      <c r="GTO35" s="209"/>
      <c r="GTP35" s="209"/>
      <c r="GTQ35" s="209"/>
      <c r="GTR35" s="209"/>
      <c r="GTS35" s="209"/>
      <c r="GTT35" s="209"/>
      <c r="GTU35" s="209"/>
      <c r="GTV35" s="209"/>
      <c r="GTW35" s="209"/>
      <c r="GTX35" s="209"/>
      <c r="GTY35" s="209"/>
      <c r="GTZ35" s="209"/>
      <c r="GUA35" s="209"/>
      <c r="GUB35" s="209"/>
      <c r="GUC35" s="209"/>
      <c r="GUD35" s="209"/>
      <c r="GUE35" s="209"/>
      <c r="GUF35" s="209"/>
      <c r="GUG35" s="209"/>
      <c r="GUH35" s="209"/>
      <c r="GUI35" s="209"/>
      <c r="GUJ35" s="209"/>
      <c r="GUK35" s="209"/>
      <c r="GUL35" s="209"/>
      <c r="GUM35" s="209"/>
      <c r="GUN35" s="209"/>
      <c r="GUO35" s="209"/>
      <c r="GUP35" s="209"/>
      <c r="GUQ35" s="209"/>
      <c r="GUR35" s="209"/>
      <c r="GUS35" s="209"/>
      <c r="GUT35" s="209"/>
      <c r="GUU35" s="209"/>
      <c r="GUV35" s="209"/>
      <c r="GUW35" s="209"/>
      <c r="GUX35" s="209"/>
      <c r="GUY35" s="209"/>
      <c r="GUZ35" s="209"/>
      <c r="GVA35" s="209"/>
      <c r="GVB35" s="209"/>
      <c r="GVC35" s="209"/>
      <c r="GVD35" s="209"/>
      <c r="GVE35" s="209"/>
      <c r="GVF35" s="209"/>
      <c r="GVG35" s="209"/>
      <c r="GVH35" s="209"/>
      <c r="GVI35" s="209"/>
      <c r="GVJ35" s="209"/>
      <c r="GVK35" s="209"/>
      <c r="GVL35" s="209"/>
      <c r="GVM35" s="209"/>
      <c r="GVN35" s="209"/>
      <c r="GVO35" s="209"/>
      <c r="GVP35" s="209"/>
      <c r="GVQ35" s="209"/>
      <c r="GVR35" s="209"/>
      <c r="GVS35" s="209"/>
      <c r="GVT35" s="209"/>
      <c r="GVU35" s="209"/>
      <c r="GVV35" s="209"/>
      <c r="GVW35" s="209"/>
      <c r="GVX35" s="209"/>
      <c r="GVY35" s="209"/>
      <c r="GVZ35" s="209"/>
      <c r="GWA35" s="209"/>
      <c r="GWB35" s="209"/>
      <c r="GWC35" s="209"/>
      <c r="GWD35" s="209"/>
      <c r="GWE35" s="209"/>
      <c r="GWF35" s="209"/>
      <c r="GWG35" s="209"/>
      <c r="GWH35" s="209"/>
      <c r="GWI35" s="209"/>
      <c r="GWJ35" s="209"/>
      <c r="GWK35" s="209"/>
      <c r="GWL35" s="209"/>
      <c r="GWM35" s="209"/>
      <c r="GWN35" s="209"/>
      <c r="GWO35" s="209"/>
      <c r="GWP35" s="209"/>
      <c r="GWQ35" s="209"/>
      <c r="GWR35" s="209"/>
      <c r="GWS35" s="209"/>
      <c r="GWT35" s="209"/>
      <c r="GWU35" s="209"/>
      <c r="GWV35" s="209"/>
      <c r="GWW35" s="209"/>
      <c r="GWX35" s="209"/>
      <c r="GWY35" s="209"/>
      <c r="GWZ35" s="209"/>
      <c r="GXA35" s="209"/>
      <c r="GXB35" s="209"/>
      <c r="GXC35" s="209"/>
      <c r="GXD35" s="209"/>
      <c r="GXE35" s="209"/>
      <c r="GXF35" s="209"/>
      <c r="GXG35" s="209"/>
      <c r="GXH35" s="209"/>
      <c r="GXI35" s="209"/>
      <c r="GXJ35" s="209"/>
      <c r="GXK35" s="209"/>
      <c r="GXL35" s="209"/>
      <c r="GXM35" s="209"/>
      <c r="GXN35" s="209"/>
      <c r="GXO35" s="209"/>
      <c r="GXP35" s="209"/>
      <c r="GXQ35" s="209"/>
      <c r="GXR35" s="209"/>
      <c r="GXS35" s="209"/>
      <c r="GXT35" s="209"/>
      <c r="GXU35" s="209"/>
      <c r="GXV35" s="209"/>
      <c r="GXW35" s="209"/>
      <c r="GXX35" s="209"/>
      <c r="GXY35" s="209"/>
      <c r="GXZ35" s="209"/>
      <c r="GYA35" s="209"/>
      <c r="GYB35" s="209"/>
      <c r="GYC35" s="209"/>
      <c r="GYD35" s="209"/>
      <c r="GYE35" s="209"/>
      <c r="GYF35" s="209"/>
      <c r="GYG35" s="209"/>
      <c r="GYH35" s="209"/>
      <c r="GYI35" s="209"/>
      <c r="GYJ35" s="209"/>
      <c r="GYK35" s="209"/>
      <c r="GYL35" s="209"/>
      <c r="GYM35" s="209"/>
      <c r="GYN35" s="209"/>
      <c r="GYO35" s="209"/>
      <c r="GYP35" s="209"/>
      <c r="GYQ35" s="209"/>
      <c r="GYR35" s="209"/>
      <c r="GYS35" s="209"/>
      <c r="GYT35" s="209"/>
      <c r="GYU35" s="209"/>
      <c r="GYV35" s="209"/>
      <c r="GYW35" s="209"/>
      <c r="GYX35" s="209"/>
      <c r="GYY35" s="209"/>
      <c r="GYZ35" s="209"/>
      <c r="GZA35" s="209"/>
      <c r="GZB35" s="209"/>
      <c r="GZC35" s="209"/>
      <c r="GZD35" s="209"/>
      <c r="GZE35" s="209"/>
      <c r="GZF35" s="209"/>
      <c r="GZG35" s="209"/>
      <c r="GZH35" s="209"/>
      <c r="GZI35" s="209"/>
      <c r="GZJ35" s="209"/>
      <c r="GZK35" s="209"/>
      <c r="GZL35" s="209"/>
      <c r="GZM35" s="209"/>
      <c r="GZN35" s="209"/>
      <c r="GZO35" s="209"/>
      <c r="GZP35" s="209"/>
      <c r="GZQ35" s="209"/>
      <c r="GZR35" s="209"/>
      <c r="GZS35" s="209"/>
      <c r="GZT35" s="209"/>
      <c r="GZU35" s="209"/>
      <c r="GZV35" s="209"/>
      <c r="GZW35" s="209"/>
      <c r="GZX35" s="209"/>
      <c r="GZY35" s="209"/>
      <c r="GZZ35" s="209"/>
      <c r="HAA35" s="209"/>
      <c r="HAB35" s="209"/>
      <c r="HAC35" s="209"/>
      <c r="HAD35" s="209"/>
      <c r="HAE35" s="209"/>
      <c r="HAF35" s="209"/>
      <c r="HAG35" s="209"/>
      <c r="HAH35" s="209"/>
      <c r="HAI35" s="209"/>
      <c r="HAJ35" s="209"/>
      <c r="HAK35" s="209"/>
      <c r="HAL35" s="209"/>
      <c r="HAM35" s="209"/>
      <c r="HAN35" s="209"/>
      <c r="HAO35" s="209"/>
      <c r="HAP35" s="209"/>
      <c r="HAQ35" s="209"/>
      <c r="HAR35" s="209"/>
      <c r="HAS35" s="209"/>
      <c r="HAT35" s="209"/>
      <c r="HAU35" s="209"/>
      <c r="HAV35" s="209"/>
      <c r="HAW35" s="209"/>
      <c r="HAX35" s="209"/>
      <c r="HAY35" s="209"/>
      <c r="HAZ35" s="209"/>
      <c r="HBA35" s="209"/>
      <c r="HBB35" s="209"/>
      <c r="HBC35" s="209"/>
      <c r="HBD35" s="209"/>
      <c r="HBE35" s="209"/>
      <c r="HBF35" s="209"/>
      <c r="HBG35" s="209"/>
      <c r="HBH35" s="209"/>
      <c r="HBI35" s="209"/>
      <c r="HBJ35" s="209"/>
      <c r="HBK35" s="209"/>
      <c r="HBL35" s="209"/>
      <c r="HBM35" s="209"/>
      <c r="HBN35" s="209"/>
      <c r="HBO35" s="209"/>
      <c r="HBP35" s="209"/>
      <c r="HBQ35" s="209"/>
      <c r="HBR35" s="209"/>
      <c r="HBS35" s="209"/>
      <c r="HBT35" s="209"/>
      <c r="HBU35" s="209"/>
      <c r="HBV35" s="209"/>
      <c r="HBW35" s="209"/>
      <c r="HBX35" s="209"/>
      <c r="HBY35" s="209"/>
      <c r="HBZ35" s="209"/>
      <c r="HCA35" s="209"/>
      <c r="HCB35" s="209"/>
      <c r="HCC35" s="209"/>
      <c r="HCD35" s="209"/>
      <c r="HCE35" s="209"/>
      <c r="HCF35" s="209"/>
      <c r="HCG35" s="209"/>
      <c r="HCH35" s="209"/>
      <c r="HCI35" s="209"/>
      <c r="HCJ35" s="209"/>
      <c r="HCK35" s="209"/>
      <c r="HCL35" s="209"/>
      <c r="HCM35" s="209"/>
      <c r="HCN35" s="209"/>
      <c r="HCO35" s="209"/>
      <c r="HCP35" s="209"/>
      <c r="HCQ35" s="209"/>
      <c r="HCR35" s="209"/>
      <c r="HCS35" s="209"/>
      <c r="HCT35" s="209"/>
      <c r="HCU35" s="209"/>
      <c r="HCV35" s="209"/>
      <c r="HCW35" s="209"/>
      <c r="HCX35" s="209"/>
      <c r="HCY35" s="209"/>
      <c r="HCZ35" s="209"/>
      <c r="HDA35" s="209"/>
      <c r="HDB35" s="209"/>
      <c r="HDC35" s="209"/>
      <c r="HDD35" s="209"/>
      <c r="HDE35" s="209"/>
      <c r="HDF35" s="209"/>
      <c r="HDG35" s="209"/>
      <c r="HDH35" s="209"/>
      <c r="HDI35" s="209"/>
      <c r="HDJ35" s="209"/>
      <c r="HDK35" s="209"/>
      <c r="HDL35" s="209"/>
      <c r="HDM35" s="209"/>
      <c r="HDN35" s="209"/>
      <c r="HDO35" s="209"/>
      <c r="HDP35" s="209"/>
      <c r="HDQ35" s="209"/>
      <c r="HDR35" s="209"/>
      <c r="HDS35" s="209"/>
      <c r="HDT35" s="209"/>
      <c r="HDU35" s="209"/>
      <c r="HDV35" s="209"/>
      <c r="HDW35" s="209"/>
      <c r="HDX35" s="209"/>
      <c r="HDY35" s="209"/>
      <c r="HDZ35" s="209"/>
      <c r="HEA35" s="209"/>
      <c r="HEB35" s="209"/>
      <c r="HEC35" s="209"/>
      <c r="HED35" s="209"/>
      <c r="HEE35" s="209"/>
      <c r="HEF35" s="209"/>
      <c r="HEG35" s="209"/>
      <c r="HEH35" s="209"/>
      <c r="HEI35" s="209"/>
      <c r="HEJ35" s="209"/>
      <c r="HEK35" s="209"/>
      <c r="HEL35" s="209"/>
      <c r="HEM35" s="209"/>
      <c r="HEN35" s="209"/>
      <c r="HEO35" s="209"/>
      <c r="HEP35" s="209"/>
      <c r="HEQ35" s="209"/>
      <c r="HER35" s="209"/>
      <c r="HES35" s="209"/>
      <c r="HET35" s="209"/>
      <c r="HEU35" s="209"/>
      <c r="HEV35" s="209"/>
      <c r="HEW35" s="209"/>
      <c r="HEX35" s="209"/>
      <c r="HEY35" s="209"/>
      <c r="HEZ35" s="209"/>
      <c r="HFA35" s="209"/>
      <c r="HFB35" s="209"/>
      <c r="HFC35" s="209"/>
      <c r="HFD35" s="209"/>
      <c r="HFE35" s="209"/>
      <c r="HFF35" s="209"/>
      <c r="HFG35" s="209"/>
      <c r="HFH35" s="209"/>
      <c r="HFI35" s="209"/>
      <c r="HFJ35" s="209"/>
      <c r="HFK35" s="209"/>
      <c r="HFL35" s="209"/>
      <c r="HFM35" s="209"/>
      <c r="HFN35" s="209"/>
      <c r="HFO35" s="209"/>
      <c r="HFP35" s="209"/>
      <c r="HFQ35" s="209"/>
      <c r="HFR35" s="209"/>
      <c r="HFS35" s="209"/>
      <c r="HFT35" s="209"/>
      <c r="HFU35" s="209"/>
      <c r="HFV35" s="209"/>
      <c r="HFW35" s="209"/>
      <c r="HFX35" s="209"/>
      <c r="HFY35" s="209"/>
      <c r="HFZ35" s="209"/>
      <c r="HGA35" s="209"/>
      <c r="HGB35" s="209"/>
      <c r="HGC35" s="209"/>
      <c r="HGD35" s="209"/>
      <c r="HGE35" s="209"/>
      <c r="HGF35" s="209"/>
      <c r="HGG35" s="209"/>
      <c r="HGH35" s="209"/>
      <c r="HGI35" s="209"/>
      <c r="HGJ35" s="209"/>
      <c r="HGK35" s="209"/>
      <c r="HGL35" s="209"/>
      <c r="HGM35" s="209"/>
      <c r="HGN35" s="209"/>
      <c r="HGO35" s="209"/>
      <c r="HGP35" s="209"/>
      <c r="HGQ35" s="209"/>
      <c r="HGR35" s="209"/>
      <c r="HGS35" s="209"/>
      <c r="HGT35" s="209"/>
      <c r="HGU35" s="209"/>
      <c r="HGV35" s="209"/>
      <c r="HGW35" s="209"/>
      <c r="HGX35" s="209"/>
      <c r="HGY35" s="209"/>
      <c r="HGZ35" s="209"/>
      <c r="HHA35" s="209"/>
      <c r="HHB35" s="209"/>
      <c r="HHC35" s="209"/>
      <c r="HHD35" s="209"/>
      <c r="HHE35" s="209"/>
      <c r="HHF35" s="209"/>
      <c r="HHG35" s="209"/>
      <c r="HHH35" s="209"/>
      <c r="HHI35" s="209"/>
      <c r="HHJ35" s="209"/>
      <c r="HHK35" s="209"/>
      <c r="HHL35" s="209"/>
      <c r="HHM35" s="209"/>
      <c r="HHN35" s="209"/>
      <c r="HHO35" s="209"/>
      <c r="HHP35" s="209"/>
      <c r="HHQ35" s="209"/>
      <c r="HHR35" s="209"/>
      <c r="HHS35" s="209"/>
      <c r="HHT35" s="209"/>
      <c r="HHU35" s="209"/>
      <c r="HHV35" s="209"/>
      <c r="HHW35" s="209"/>
      <c r="HHX35" s="209"/>
      <c r="HHY35" s="209"/>
      <c r="HHZ35" s="209"/>
      <c r="HIA35" s="209"/>
      <c r="HIB35" s="209"/>
      <c r="HIC35" s="209"/>
      <c r="HID35" s="209"/>
      <c r="HIE35" s="209"/>
      <c r="HIF35" s="209"/>
      <c r="HIG35" s="209"/>
      <c r="HIH35" s="209"/>
      <c r="HII35" s="209"/>
      <c r="HIJ35" s="209"/>
      <c r="HIK35" s="209"/>
      <c r="HIL35" s="209"/>
      <c r="HIM35" s="209"/>
      <c r="HIN35" s="209"/>
      <c r="HIO35" s="209"/>
      <c r="HIP35" s="209"/>
      <c r="HIQ35" s="209"/>
      <c r="HIR35" s="209"/>
      <c r="HIS35" s="209"/>
      <c r="HIT35" s="209"/>
      <c r="HIU35" s="209"/>
      <c r="HIV35" s="209"/>
      <c r="HIW35" s="209"/>
      <c r="HIX35" s="209"/>
      <c r="HIY35" s="209"/>
      <c r="HIZ35" s="209"/>
      <c r="HJA35" s="209"/>
      <c r="HJB35" s="209"/>
      <c r="HJC35" s="209"/>
      <c r="HJD35" s="209"/>
      <c r="HJE35" s="209"/>
      <c r="HJF35" s="209"/>
      <c r="HJG35" s="209"/>
      <c r="HJH35" s="209"/>
      <c r="HJI35" s="209"/>
      <c r="HJJ35" s="209"/>
      <c r="HJK35" s="209"/>
      <c r="HJL35" s="209"/>
      <c r="HJM35" s="209"/>
      <c r="HJN35" s="209"/>
      <c r="HJO35" s="209"/>
      <c r="HJP35" s="209"/>
      <c r="HJQ35" s="209"/>
      <c r="HJR35" s="209"/>
      <c r="HJS35" s="209"/>
      <c r="HJT35" s="209"/>
      <c r="HJU35" s="209"/>
      <c r="HJV35" s="209"/>
      <c r="HJW35" s="209"/>
      <c r="HJX35" s="209"/>
      <c r="HJY35" s="209"/>
      <c r="HJZ35" s="209"/>
      <c r="HKA35" s="209"/>
      <c r="HKB35" s="209"/>
      <c r="HKC35" s="209"/>
      <c r="HKD35" s="209"/>
      <c r="HKE35" s="209"/>
      <c r="HKF35" s="209"/>
      <c r="HKG35" s="209"/>
      <c r="HKH35" s="209"/>
      <c r="HKI35" s="209"/>
      <c r="HKJ35" s="209"/>
      <c r="HKK35" s="209"/>
      <c r="HKL35" s="209"/>
      <c r="HKM35" s="209"/>
      <c r="HKN35" s="209"/>
      <c r="HKO35" s="209"/>
      <c r="HKP35" s="209"/>
      <c r="HKQ35" s="209"/>
      <c r="HKR35" s="209"/>
      <c r="HKS35" s="209"/>
      <c r="HKT35" s="209"/>
      <c r="HKU35" s="209"/>
      <c r="HKV35" s="209"/>
      <c r="HKW35" s="209"/>
      <c r="HKX35" s="209"/>
      <c r="HKY35" s="209"/>
      <c r="HKZ35" s="209"/>
      <c r="HLA35" s="209"/>
      <c r="HLB35" s="209"/>
      <c r="HLC35" s="209"/>
      <c r="HLD35" s="209"/>
      <c r="HLE35" s="209"/>
      <c r="HLF35" s="209"/>
      <c r="HLG35" s="209"/>
      <c r="HLH35" s="209"/>
      <c r="HLI35" s="209"/>
      <c r="HLJ35" s="209"/>
      <c r="HLK35" s="209"/>
      <c r="HLL35" s="209"/>
      <c r="HLM35" s="209"/>
      <c r="HLN35" s="209"/>
      <c r="HLO35" s="209"/>
      <c r="HLP35" s="209"/>
      <c r="HLQ35" s="209"/>
      <c r="HLR35" s="209"/>
      <c r="HLS35" s="209"/>
      <c r="HLT35" s="209"/>
      <c r="HLU35" s="209"/>
      <c r="HLV35" s="209"/>
      <c r="HLW35" s="209"/>
      <c r="HLX35" s="209"/>
      <c r="HLY35" s="209"/>
      <c r="HLZ35" s="209"/>
      <c r="HMA35" s="209"/>
      <c r="HMB35" s="209"/>
      <c r="HMC35" s="209"/>
      <c r="HMD35" s="209"/>
      <c r="HME35" s="209"/>
      <c r="HMF35" s="209"/>
      <c r="HMG35" s="209"/>
      <c r="HMH35" s="209"/>
      <c r="HMI35" s="209"/>
      <c r="HMJ35" s="209"/>
      <c r="HMK35" s="209"/>
      <c r="HML35" s="209"/>
      <c r="HMM35" s="209"/>
      <c r="HMN35" s="209"/>
      <c r="HMO35" s="209"/>
      <c r="HMP35" s="209"/>
      <c r="HMQ35" s="209"/>
      <c r="HMR35" s="209"/>
      <c r="HMS35" s="209"/>
      <c r="HMT35" s="209"/>
      <c r="HMU35" s="209"/>
      <c r="HMV35" s="209"/>
      <c r="HMW35" s="209"/>
      <c r="HMX35" s="209"/>
      <c r="HMY35" s="209"/>
      <c r="HMZ35" s="209"/>
      <c r="HNA35" s="209"/>
      <c r="HNB35" s="209"/>
      <c r="HNC35" s="209"/>
      <c r="HND35" s="209"/>
      <c r="HNE35" s="209"/>
      <c r="HNF35" s="209"/>
      <c r="HNG35" s="209"/>
      <c r="HNH35" s="209"/>
      <c r="HNI35" s="209"/>
      <c r="HNJ35" s="209"/>
      <c r="HNK35" s="209"/>
      <c r="HNL35" s="209"/>
      <c r="HNM35" s="209"/>
      <c r="HNN35" s="209"/>
      <c r="HNO35" s="209"/>
      <c r="HNP35" s="209"/>
      <c r="HNQ35" s="209"/>
      <c r="HNR35" s="209"/>
      <c r="HNS35" s="209"/>
      <c r="HNT35" s="209"/>
      <c r="HNU35" s="209"/>
      <c r="HNV35" s="209"/>
      <c r="HNW35" s="209"/>
      <c r="HNX35" s="209"/>
      <c r="HNY35" s="209"/>
      <c r="HNZ35" s="209"/>
      <c r="HOA35" s="209"/>
      <c r="HOB35" s="209"/>
      <c r="HOC35" s="209"/>
      <c r="HOD35" s="209"/>
      <c r="HOE35" s="209"/>
      <c r="HOF35" s="209"/>
      <c r="HOG35" s="209"/>
      <c r="HOH35" s="209"/>
      <c r="HOI35" s="209"/>
      <c r="HOJ35" s="209"/>
      <c r="HOK35" s="209"/>
      <c r="HOL35" s="209"/>
      <c r="HOM35" s="209"/>
      <c r="HON35" s="209"/>
      <c r="HOO35" s="209"/>
      <c r="HOP35" s="209"/>
      <c r="HOQ35" s="209"/>
      <c r="HOR35" s="209"/>
      <c r="HOS35" s="209"/>
      <c r="HOT35" s="209"/>
      <c r="HOU35" s="209"/>
      <c r="HOV35" s="209"/>
      <c r="HOW35" s="209"/>
      <c r="HOX35" s="209"/>
      <c r="HOY35" s="209"/>
      <c r="HOZ35" s="209"/>
      <c r="HPA35" s="209"/>
      <c r="HPB35" s="209"/>
      <c r="HPC35" s="209"/>
      <c r="HPD35" s="209"/>
      <c r="HPE35" s="209"/>
      <c r="HPF35" s="209"/>
      <c r="HPG35" s="209"/>
      <c r="HPH35" s="209"/>
      <c r="HPI35" s="209"/>
      <c r="HPJ35" s="209"/>
      <c r="HPK35" s="209"/>
      <c r="HPL35" s="209"/>
      <c r="HPM35" s="209"/>
      <c r="HPN35" s="209"/>
      <c r="HPO35" s="209"/>
      <c r="HPP35" s="209"/>
      <c r="HPQ35" s="209"/>
      <c r="HPR35" s="209"/>
      <c r="HPS35" s="209"/>
      <c r="HPT35" s="209"/>
      <c r="HPU35" s="209"/>
      <c r="HPV35" s="209"/>
      <c r="HPW35" s="209"/>
      <c r="HPX35" s="209"/>
      <c r="HPY35" s="209"/>
      <c r="HPZ35" s="209"/>
      <c r="HQA35" s="209"/>
      <c r="HQB35" s="209"/>
      <c r="HQC35" s="209"/>
      <c r="HQD35" s="209"/>
      <c r="HQE35" s="209"/>
      <c r="HQF35" s="209"/>
      <c r="HQG35" s="209"/>
      <c r="HQH35" s="209"/>
      <c r="HQI35" s="209"/>
      <c r="HQJ35" s="209"/>
      <c r="HQK35" s="209"/>
      <c r="HQL35" s="209"/>
      <c r="HQM35" s="209"/>
      <c r="HQN35" s="209"/>
      <c r="HQO35" s="209"/>
      <c r="HQP35" s="209"/>
      <c r="HQQ35" s="209"/>
      <c r="HQR35" s="209"/>
      <c r="HQS35" s="209"/>
      <c r="HQT35" s="209"/>
      <c r="HQU35" s="209"/>
      <c r="HQV35" s="209"/>
      <c r="HQW35" s="209"/>
      <c r="HQX35" s="209"/>
      <c r="HQY35" s="209"/>
      <c r="HQZ35" s="209"/>
      <c r="HRA35" s="209"/>
      <c r="HRB35" s="209"/>
      <c r="HRC35" s="209"/>
      <c r="HRD35" s="209"/>
      <c r="HRE35" s="209"/>
      <c r="HRF35" s="209"/>
      <c r="HRG35" s="209"/>
      <c r="HRH35" s="209"/>
      <c r="HRI35" s="209"/>
      <c r="HRJ35" s="209"/>
      <c r="HRK35" s="209"/>
      <c r="HRL35" s="209"/>
      <c r="HRM35" s="209"/>
      <c r="HRN35" s="209"/>
      <c r="HRO35" s="209"/>
      <c r="HRP35" s="209"/>
      <c r="HRQ35" s="209"/>
      <c r="HRR35" s="209"/>
      <c r="HRS35" s="209"/>
      <c r="HRT35" s="209"/>
      <c r="HRU35" s="209"/>
      <c r="HRV35" s="209"/>
      <c r="HRW35" s="209"/>
      <c r="HRX35" s="209"/>
      <c r="HRY35" s="209"/>
      <c r="HRZ35" s="209"/>
      <c r="HSA35" s="209"/>
      <c r="HSB35" s="209"/>
      <c r="HSC35" s="209"/>
      <c r="HSD35" s="209"/>
      <c r="HSE35" s="209"/>
      <c r="HSF35" s="209"/>
      <c r="HSG35" s="209"/>
      <c r="HSH35" s="209"/>
      <c r="HSI35" s="209"/>
      <c r="HSJ35" s="209"/>
      <c r="HSK35" s="209"/>
      <c r="HSL35" s="209"/>
      <c r="HSM35" s="209"/>
      <c r="HSN35" s="209"/>
      <c r="HSO35" s="209"/>
      <c r="HSP35" s="209"/>
      <c r="HSQ35" s="209"/>
      <c r="HSR35" s="209"/>
      <c r="HSS35" s="209"/>
      <c r="HST35" s="209"/>
      <c r="HSU35" s="209"/>
      <c r="HSV35" s="209"/>
      <c r="HSW35" s="209"/>
      <c r="HSX35" s="209"/>
      <c r="HSY35" s="209"/>
      <c r="HSZ35" s="209"/>
      <c r="HTA35" s="209"/>
      <c r="HTB35" s="209"/>
      <c r="HTC35" s="209"/>
      <c r="HTD35" s="209"/>
      <c r="HTE35" s="209"/>
      <c r="HTF35" s="209"/>
      <c r="HTG35" s="209"/>
      <c r="HTH35" s="209"/>
      <c r="HTI35" s="209"/>
      <c r="HTJ35" s="209"/>
      <c r="HTK35" s="209"/>
      <c r="HTL35" s="209"/>
      <c r="HTM35" s="209"/>
      <c r="HTN35" s="209"/>
      <c r="HTO35" s="209"/>
      <c r="HTP35" s="209"/>
      <c r="HTQ35" s="209"/>
      <c r="HTR35" s="209"/>
      <c r="HTS35" s="209"/>
      <c r="HTT35" s="209"/>
      <c r="HTU35" s="209"/>
      <c r="HTV35" s="209"/>
      <c r="HTW35" s="209"/>
      <c r="HTX35" s="209"/>
      <c r="HTY35" s="209"/>
      <c r="HTZ35" s="209"/>
      <c r="HUA35" s="209"/>
      <c r="HUB35" s="209"/>
      <c r="HUC35" s="209"/>
      <c r="HUD35" s="209"/>
      <c r="HUE35" s="209"/>
      <c r="HUF35" s="209"/>
      <c r="HUG35" s="209"/>
      <c r="HUH35" s="209"/>
      <c r="HUI35" s="209"/>
      <c r="HUJ35" s="209"/>
      <c r="HUK35" s="209"/>
      <c r="HUL35" s="209"/>
      <c r="HUM35" s="209"/>
      <c r="HUN35" s="209"/>
      <c r="HUO35" s="209"/>
      <c r="HUP35" s="209"/>
      <c r="HUQ35" s="209"/>
      <c r="HUR35" s="209"/>
      <c r="HUS35" s="209"/>
      <c r="HUT35" s="209"/>
      <c r="HUU35" s="209"/>
      <c r="HUV35" s="209"/>
      <c r="HUW35" s="209"/>
      <c r="HUX35" s="209"/>
      <c r="HUY35" s="209"/>
      <c r="HUZ35" s="209"/>
      <c r="HVA35" s="209"/>
      <c r="HVB35" s="209"/>
      <c r="HVC35" s="209"/>
      <c r="HVD35" s="209"/>
      <c r="HVE35" s="209"/>
      <c r="HVF35" s="209"/>
      <c r="HVG35" s="209"/>
      <c r="HVH35" s="209"/>
      <c r="HVI35" s="209"/>
      <c r="HVJ35" s="209"/>
      <c r="HVK35" s="209"/>
      <c r="HVL35" s="209"/>
      <c r="HVM35" s="209"/>
      <c r="HVN35" s="209"/>
      <c r="HVO35" s="209"/>
      <c r="HVP35" s="209"/>
      <c r="HVQ35" s="209"/>
      <c r="HVR35" s="209"/>
      <c r="HVS35" s="209"/>
      <c r="HVT35" s="209"/>
      <c r="HVU35" s="209"/>
      <c r="HVV35" s="209"/>
      <c r="HVW35" s="209"/>
      <c r="HVX35" s="209"/>
      <c r="HVY35" s="209"/>
      <c r="HVZ35" s="209"/>
      <c r="HWA35" s="209"/>
      <c r="HWB35" s="209"/>
      <c r="HWC35" s="209"/>
      <c r="HWD35" s="209"/>
      <c r="HWE35" s="209"/>
      <c r="HWF35" s="209"/>
      <c r="HWG35" s="209"/>
      <c r="HWH35" s="209"/>
      <c r="HWI35" s="209"/>
      <c r="HWJ35" s="209"/>
      <c r="HWK35" s="209"/>
      <c r="HWL35" s="209"/>
      <c r="HWM35" s="209"/>
      <c r="HWN35" s="209"/>
      <c r="HWO35" s="209"/>
      <c r="HWP35" s="209"/>
      <c r="HWQ35" s="209"/>
      <c r="HWR35" s="209"/>
      <c r="HWS35" s="209"/>
      <c r="HWT35" s="209"/>
      <c r="HWU35" s="209"/>
      <c r="HWV35" s="209"/>
      <c r="HWW35" s="209"/>
      <c r="HWX35" s="209"/>
      <c r="HWY35" s="209"/>
      <c r="HWZ35" s="209"/>
      <c r="HXA35" s="209"/>
      <c r="HXB35" s="209"/>
      <c r="HXC35" s="209"/>
      <c r="HXD35" s="209"/>
      <c r="HXE35" s="209"/>
      <c r="HXF35" s="209"/>
      <c r="HXG35" s="209"/>
      <c r="HXH35" s="209"/>
      <c r="HXI35" s="209"/>
      <c r="HXJ35" s="209"/>
      <c r="HXK35" s="209"/>
      <c r="HXL35" s="209"/>
      <c r="HXM35" s="209"/>
      <c r="HXN35" s="209"/>
      <c r="HXO35" s="209"/>
      <c r="HXP35" s="209"/>
      <c r="HXQ35" s="209"/>
      <c r="HXR35" s="209"/>
      <c r="HXS35" s="209"/>
      <c r="HXT35" s="209"/>
      <c r="HXU35" s="209"/>
      <c r="HXV35" s="209"/>
      <c r="HXW35" s="209"/>
      <c r="HXX35" s="209"/>
      <c r="HXY35" s="209"/>
      <c r="HXZ35" s="209"/>
      <c r="HYA35" s="209"/>
      <c r="HYB35" s="209"/>
      <c r="HYC35" s="209"/>
      <c r="HYD35" s="209"/>
      <c r="HYE35" s="209"/>
      <c r="HYF35" s="209"/>
      <c r="HYG35" s="209"/>
      <c r="HYH35" s="209"/>
      <c r="HYI35" s="209"/>
      <c r="HYJ35" s="209"/>
      <c r="HYK35" s="209"/>
      <c r="HYL35" s="209"/>
      <c r="HYM35" s="209"/>
      <c r="HYN35" s="209"/>
      <c r="HYO35" s="209"/>
      <c r="HYP35" s="209"/>
      <c r="HYQ35" s="209"/>
      <c r="HYR35" s="209"/>
      <c r="HYS35" s="209"/>
      <c r="HYT35" s="209"/>
      <c r="HYU35" s="209"/>
      <c r="HYV35" s="209"/>
      <c r="HYW35" s="209"/>
      <c r="HYX35" s="209"/>
      <c r="HYY35" s="209"/>
      <c r="HYZ35" s="209"/>
      <c r="HZA35" s="209"/>
      <c r="HZB35" s="209"/>
      <c r="HZC35" s="209"/>
      <c r="HZD35" s="209"/>
      <c r="HZE35" s="209"/>
      <c r="HZF35" s="209"/>
      <c r="HZG35" s="209"/>
      <c r="HZH35" s="209"/>
      <c r="HZI35" s="209"/>
      <c r="HZJ35" s="209"/>
      <c r="HZK35" s="209"/>
      <c r="HZL35" s="209"/>
      <c r="HZM35" s="209"/>
      <c r="HZN35" s="209"/>
      <c r="HZO35" s="209"/>
      <c r="HZP35" s="209"/>
      <c r="HZQ35" s="209"/>
      <c r="HZR35" s="209"/>
      <c r="HZS35" s="209"/>
      <c r="HZT35" s="209"/>
      <c r="HZU35" s="209"/>
      <c r="HZV35" s="209"/>
      <c r="HZW35" s="209"/>
      <c r="HZX35" s="209"/>
      <c r="HZY35" s="209"/>
      <c r="HZZ35" s="209"/>
      <c r="IAA35" s="209"/>
      <c r="IAB35" s="209"/>
      <c r="IAC35" s="209"/>
      <c r="IAD35" s="209"/>
      <c r="IAE35" s="209"/>
      <c r="IAF35" s="209"/>
      <c r="IAG35" s="209"/>
      <c r="IAH35" s="209"/>
      <c r="IAI35" s="209"/>
      <c r="IAJ35" s="209"/>
      <c r="IAK35" s="209"/>
      <c r="IAL35" s="209"/>
      <c r="IAM35" s="209"/>
      <c r="IAN35" s="209"/>
      <c r="IAO35" s="209"/>
      <c r="IAP35" s="209"/>
      <c r="IAQ35" s="209"/>
      <c r="IAR35" s="209"/>
      <c r="IAS35" s="209"/>
      <c r="IAT35" s="209"/>
      <c r="IAU35" s="209"/>
      <c r="IAV35" s="209"/>
      <c r="IAW35" s="209"/>
      <c r="IAX35" s="209"/>
      <c r="IAY35" s="209"/>
      <c r="IAZ35" s="209"/>
      <c r="IBA35" s="209"/>
      <c r="IBB35" s="209"/>
      <c r="IBC35" s="209"/>
      <c r="IBD35" s="209"/>
      <c r="IBE35" s="209"/>
      <c r="IBF35" s="209"/>
      <c r="IBG35" s="209"/>
      <c r="IBH35" s="209"/>
      <c r="IBI35" s="209"/>
      <c r="IBJ35" s="209"/>
      <c r="IBK35" s="209"/>
      <c r="IBL35" s="209"/>
      <c r="IBM35" s="209"/>
      <c r="IBN35" s="209"/>
      <c r="IBO35" s="209"/>
      <c r="IBP35" s="209"/>
      <c r="IBQ35" s="209"/>
      <c r="IBR35" s="209"/>
      <c r="IBS35" s="209"/>
      <c r="IBT35" s="209"/>
      <c r="IBU35" s="209"/>
      <c r="IBV35" s="209"/>
      <c r="IBW35" s="209"/>
      <c r="IBX35" s="209"/>
      <c r="IBY35" s="209"/>
      <c r="IBZ35" s="209"/>
      <c r="ICA35" s="209"/>
      <c r="ICB35" s="209"/>
      <c r="ICC35" s="209"/>
      <c r="ICD35" s="209"/>
      <c r="ICE35" s="209"/>
      <c r="ICF35" s="209"/>
      <c r="ICG35" s="209"/>
      <c r="ICH35" s="209"/>
      <c r="ICI35" s="209"/>
      <c r="ICJ35" s="209"/>
      <c r="ICK35" s="209"/>
      <c r="ICL35" s="209"/>
      <c r="ICM35" s="209"/>
      <c r="ICN35" s="209"/>
      <c r="ICO35" s="209"/>
      <c r="ICP35" s="209"/>
      <c r="ICQ35" s="209"/>
      <c r="ICR35" s="209"/>
      <c r="ICS35" s="209"/>
      <c r="ICT35" s="209"/>
      <c r="ICU35" s="209"/>
      <c r="ICV35" s="209"/>
      <c r="ICW35" s="209"/>
      <c r="ICX35" s="209"/>
      <c r="ICY35" s="209"/>
      <c r="ICZ35" s="209"/>
      <c r="IDA35" s="209"/>
      <c r="IDB35" s="209"/>
      <c r="IDC35" s="209"/>
      <c r="IDD35" s="209"/>
      <c r="IDE35" s="209"/>
      <c r="IDF35" s="209"/>
      <c r="IDG35" s="209"/>
      <c r="IDH35" s="209"/>
      <c r="IDI35" s="209"/>
      <c r="IDJ35" s="209"/>
      <c r="IDK35" s="209"/>
      <c r="IDL35" s="209"/>
      <c r="IDM35" s="209"/>
      <c r="IDN35" s="209"/>
      <c r="IDO35" s="209"/>
      <c r="IDP35" s="209"/>
      <c r="IDQ35" s="209"/>
      <c r="IDR35" s="209"/>
      <c r="IDS35" s="209"/>
      <c r="IDT35" s="209"/>
      <c r="IDU35" s="209"/>
      <c r="IDV35" s="209"/>
      <c r="IDW35" s="209"/>
      <c r="IDX35" s="209"/>
      <c r="IDY35" s="209"/>
      <c r="IDZ35" s="209"/>
      <c r="IEA35" s="209"/>
      <c r="IEB35" s="209"/>
      <c r="IEC35" s="209"/>
      <c r="IED35" s="209"/>
      <c r="IEE35" s="209"/>
      <c r="IEF35" s="209"/>
      <c r="IEG35" s="209"/>
      <c r="IEH35" s="209"/>
      <c r="IEI35" s="209"/>
      <c r="IEJ35" s="209"/>
      <c r="IEK35" s="209"/>
      <c r="IEL35" s="209"/>
      <c r="IEM35" s="209"/>
      <c r="IEN35" s="209"/>
      <c r="IEO35" s="209"/>
      <c r="IEP35" s="209"/>
      <c r="IEQ35" s="209"/>
      <c r="IER35" s="209"/>
      <c r="IES35" s="209"/>
      <c r="IET35" s="209"/>
      <c r="IEU35" s="209"/>
      <c r="IEV35" s="209"/>
      <c r="IEW35" s="209"/>
      <c r="IEX35" s="209"/>
      <c r="IEY35" s="209"/>
      <c r="IEZ35" s="209"/>
      <c r="IFA35" s="209"/>
      <c r="IFB35" s="209"/>
      <c r="IFC35" s="209"/>
      <c r="IFD35" s="209"/>
      <c r="IFE35" s="209"/>
      <c r="IFF35" s="209"/>
      <c r="IFG35" s="209"/>
      <c r="IFH35" s="209"/>
      <c r="IFI35" s="209"/>
      <c r="IFJ35" s="209"/>
      <c r="IFK35" s="209"/>
      <c r="IFL35" s="209"/>
      <c r="IFM35" s="209"/>
      <c r="IFN35" s="209"/>
      <c r="IFO35" s="209"/>
      <c r="IFP35" s="209"/>
      <c r="IFQ35" s="209"/>
      <c r="IFR35" s="209"/>
      <c r="IFS35" s="209"/>
      <c r="IFT35" s="209"/>
      <c r="IFU35" s="209"/>
      <c r="IFV35" s="209"/>
      <c r="IFW35" s="209"/>
      <c r="IFX35" s="209"/>
      <c r="IFY35" s="209"/>
      <c r="IFZ35" s="209"/>
      <c r="IGA35" s="209"/>
      <c r="IGB35" s="209"/>
      <c r="IGC35" s="209"/>
      <c r="IGD35" s="209"/>
      <c r="IGE35" s="209"/>
      <c r="IGF35" s="209"/>
      <c r="IGG35" s="209"/>
      <c r="IGH35" s="209"/>
      <c r="IGI35" s="209"/>
      <c r="IGJ35" s="209"/>
      <c r="IGK35" s="209"/>
      <c r="IGL35" s="209"/>
      <c r="IGM35" s="209"/>
      <c r="IGN35" s="209"/>
      <c r="IGO35" s="209"/>
      <c r="IGP35" s="209"/>
      <c r="IGQ35" s="209"/>
      <c r="IGR35" s="209"/>
      <c r="IGS35" s="209"/>
      <c r="IGT35" s="209"/>
      <c r="IGU35" s="209"/>
      <c r="IGV35" s="209"/>
      <c r="IGW35" s="209"/>
      <c r="IGX35" s="209"/>
      <c r="IGY35" s="209"/>
      <c r="IGZ35" s="209"/>
      <c r="IHA35" s="209"/>
      <c r="IHB35" s="209"/>
      <c r="IHC35" s="209"/>
      <c r="IHD35" s="209"/>
      <c r="IHE35" s="209"/>
      <c r="IHF35" s="209"/>
      <c r="IHG35" s="209"/>
      <c r="IHH35" s="209"/>
      <c r="IHI35" s="209"/>
      <c r="IHJ35" s="209"/>
      <c r="IHK35" s="209"/>
      <c r="IHL35" s="209"/>
      <c r="IHM35" s="209"/>
      <c r="IHN35" s="209"/>
      <c r="IHO35" s="209"/>
      <c r="IHP35" s="209"/>
      <c r="IHQ35" s="209"/>
      <c r="IHR35" s="209"/>
      <c r="IHS35" s="209"/>
      <c r="IHT35" s="209"/>
      <c r="IHU35" s="209"/>
      <c r="IHV35" s="209"/>
      <c r="IHW35" s="209"/>
      <c r="IHX35" s="209"/>
      <c r="IHY35" s="209"/>
      <c r="IHZ35" s="209"/>
      <c r="IIA35" s="209"/>
      <c r="IIB35" s="209"/>
      <c r="IIC35" s="209"/>
      <c r="IID35" s="209"/>
      <c r="IIE35" s="209"/>
      <c r="IIF35" s="209"/>
      <c r="IIG35" s="209"/>
      <c r="IIH35" s="209"/>
      <c r="III35" s="209"/>
      <c r="IIJ35" s="209"/>
      <c r="IIK35" s="209"/>
      <c r="IIL35" s="209"/>
      <c r="IIM35" s="209"/>
      <c r="IIN35" s="209"/>
      <c r="IIO35" s="209"/>
      <c r="IIP35" s="209"/>
      <c r="IIQ35" s="209"/>
      <c r="IIR35" s="209"/>
      <c r="IIS35" s="209"/>
      <c r="IIT35" s="209"/>
      <c r="IIU35" s="209"/>
      <c r="IIV35" s="209"/>
      <c r="IIW35" s="209"/>
      <c r="IIX35" s="209"/>
      <c r="IIY35" s="209"/>
      <c r="IIZ35" s="209"/>
      <c r="IJA35" s="209"/>
      <c r="IJB35" s="209"/>
      <c r="IJC35" s="209"/>
      <c r="IJD35" s="209"/>
      <c r="IJE35" s="209"/>
      <c r="IJF35" s="209"/>
      <c r="IJG35" s="209"/>
      <c r="IJH35" s="209"/>
      <c r="IJI35" s="209"/>
      <c r="IJJ35" s="209"/>
      <c r="IJK35" s="209"/>
      <c r="IJL35" s="209"/>
      <c r="IJM35" s="209"/>
      <c r="IJN35" s="209"/>
      <c r="IJO35" s="209"/>
      <c r="IJP35" s="209"/>
      <c r="IJQ35" s="209"/>
      <c r="IJR35" s="209"/>
      <c r="IJS35" s="209"/>
      <c r="IJT35" s="209"/>
      <c r="IJU35" s="209"/>
      <c r="IJV35" s="209"/>
      <c r="IJW35" s="209"/>
      <c r="IJX35" s="209"/>
      <c r="IJY35" s="209"/>
      <c r="IJZ35" s="209"/>
      <c r="IKA35" s="209"/>
      <c r="IKB35" s="209"/>
      <c r="IKC35" s="209"/>
      <c r="IKD35" s="209"/>
      <c r="IKE35" s="209"/>
      <c r="IKF35" s="209"/>
      <c r="IKG35" s="209"/>
      <c r="IKH35" s="209"/>
      <c r="IKI35" s="209"/>
      <c r="IKJ35" s="209"/>
      <c r="IKK35" s="209"/>
      <c r="IKL35" s="209"/>
      <c r="IKM35" s="209"/>
      <c r="IKN35" s="209"/>
      <c r="IKO35" s="209"/>
      <c r="IKP35" s="209"/>
      <c r="IKQ35" s="209"/>
      <c r="IKR35" s="209"/>
      <c r="IKS35" s="209"/>
      <c r="IKT35" s="209"/>
      <c r="IKU35" s="209"/>
      <c r="IKV35" s="209"/>
      <c r="IKW35" s="209"/>
      <c r="IKX35" s="209"/>
      <c r="IKY35" s="209"/>
      <c r="IKZ35" s="209"/>
      <c r="ILA35" s="209"/>
      <c r="ILB35" s="209"/>
      <c r="ILC35" s="209"/>
      <c r="ILD35" s="209"/>
      <c r="ILE35" s="209"/>
      <c r="ILF35" s="209"/>
      <c r="ILG35" s="209"/>
      <c r="ILH35" s="209"/>
      <c r="ILI35" s="209"/>
      <c r="ILJ35" s="209"/>
      <c r="ILK35" s="209"/>
      <c r="ILL35" s="209"/>
      <c r="ILM35" s="209"/>
      <c r="ILN35" s="209"/>
      <c r="ILO35" s="209"/>
      <c r="ILP35" s="209"/>
      <c r="ILQ35" s="209"/>
      <c r="ILR35" s="209"/>
      <c r="ILS35" s="209"/>
      <c r="ILT35" s="209"/>
      <c r="ILU35" s="209"/>
      <c r="ILV35" s="209"/>
      <c r="ILW35" s="209"/>
      <c r="ILX35" s="209"/>
      <c r="ILY35" s="209"/>
      <c r="ILZ35" s="209"/>
      <c r="IMA35" s="209"/>
      <c r="IMB35" s="209"/>
      <c r="IMC35" s="209"/>
      <c r="IMD35" s="209"/>
      <c r="IME35" s="209"/>
      <c r="IMF35" s="209"/>
      <c r="IMG35" s="209"/>
      <c r="IMH35" s="209"/>
      <c r="IMI35" s="209"/>
      <c r="IMJ35" s="209"/>
      <c r="IMK35" s="209"/>
      <c r="IML35" s="209"/>
      <c r="IMM35" s="209"/>
      <c r="IMN35" s="209"/>
      <c r="IMO35" s="209"/>
      <c r="IMP35" s="209"/>
      <c r="IMQ35" s="209"/>
      <c r="IMR35" s="209"/>
      <c r="IMS35" s="209"/>
      <c r="IMT35" s="209"/>
      <c r="IMU35" s="209"/>
      <c r="IMV35" s="209"/>
      <c r="IMW35" s="209"/>
      <c r="IMX35" s="209"/>
      <c r="IMY35" s="209"/>
      <c r="IMZ35" s="209"/>
      <c r="INA35" s="209"/>
      <c r="INB35" s="209"/>
      <c r="INC35" s="209"/>
      <c r="IND35" s="209"/>
      <c r="INE35" s="209"/>
      <c r="INF35" s="209"/>
      <c r="ING35" s="209"/>
      <c r="INH35" s="209"/>
      <c r="INI35" s="209"/>
      <c r="INJ35" s="209"/>
      <c r="INK35" s="209"/>
      <c r="INL35" s="209"/>
      <c r="INM35" s="209"/>
      <c r="INN35" s="209"/>
      <c r="INO35" s="209"/>
      <c r="INP35" s="209"/>
      <c r="INQ35" s="209"/>
      <c r="INR35" s="209"/>
      <c r="INS35" s="209"/>
      <c r="INT35" s="209"/>
      <c r="INU35" s="209"/>
      <c r="INV35" s="209"/>
      <c r="INW35" s="209"/>
      <c r="INX35" s="209"/>
      <c r="INY35" s="209"/>
      <c r="INZ35" s="209"/>
      <c r="IOA35" s="209"/>
      <c r="IOB35" s="209"/>
      <c r="IOC35" s="209"/>
      <c r="IOD35" s="209"/>
      <c r="IOE35" s="209"/>
      <c r="IOF35" s="209"/>
      <c r="IOG35" s="209"/>
      <c r="IOH35" s="209"/>
      <c r="IOI35" s="209"/>
      <c r="IOJ35" s="209"/>
      <c r="IOK35" s="209"/>
      <c r="IOL35" s="209"/>
      <c r="IOM35" s="209"/>
      <c r="ION35" s="209"/>
      <c r="IOO35" s="209"/>
      <c r="IOP35" s="209"/>
      <c r="IOQ35" s="209"/>
      <c r="IOR35" s="209"/>
      <c r="IOS35" s="209"/>
      <c r="IOT35" s="209"/>
      <c r="IOU35" s="209"/>
      <c r="IOV35" s="209"/>
      <c r="IOW35" s="209"/>
      <c r="IOX35" s="209"/>
      <c r="IOY35" s="209"/>
      <c r="IOZ35" s="209"/>
      <c r="IPA35" s="209"/>
      <c r="IPB35" s="209"/>
      <c r="IPC35" s="209"/>
      <c r="IPD35" s="209"/>
      <c r="IPE35" s="209"/>
      <c r="IPF35" s="209"/>
      <c r="IPG35" s="209"/>
      <c r="IPH35" s="209"/>
      <c r="IPI35" s="209"/>
      <c r="IPJ35" s="209"/>
      <c r="IPK35" s="209"/>
      <c r="IPL35" s="209"/>
      <c r="IPM35" s="209"/>
      <c r="IPN35" s="209"/>
      <c r="IPO35" s="209"/>
      <c r="IPP35" s="209"/>
      <c r="IPQ35" s="209"/>
      <c r="IPR35" s="209"/>
      <c r="IPS35" s="209"/>
      <c r="IPT35" s="209"/>
      <c r="IPU35" s="209"/>
      <c r="IPV35" s="209"/>
      <c r="IPW35" s="209"/>
      <c r="IPX35" s="209"/>
      <c r="IPY35" s="209"/>
      <c r="IPZ35" s="209"/>
      <c r="IQA35" s="209"/>
      <c r="IQB35" s="209"/>
      <c r="IQC35" s="209"/>
      <c r="IQD35" s="209"/>
      <c r="IQE35" s="209"/>
      <c r="IQF35" s="209"/>
      <c r="IQG35" s="209"/>
      <c r="IQH35" s="209"/>
      <c r="IQI35" s="209"/>
      <c r="IQJ35" s="209"/>
      <c r="IQK35" s="209"/>
      <c r="IQL35" s="209"/>
      <c r="IQM35" s="209"/>
      <c r="IQN35" s="209"/>
      <c r="IQO35" s="209"/>
      <c r="IQP35" s="209"/>
      <c r="IQQ35" s="209"/>
      <c r="IQR35" s="209"/>
      <c r="IQS35" s="209"/>
      <c r="IQT35" s="209"/>
      <c r="IQU35" s="209"/>
      <c r="IQV35" s="209"/>
      <c r="IQW35" s="209"/>
      <c r="IQX35" s="209"/>
      <c r="IQY35" s="209"/>
      <c r="IQZ35" s="209"/>
      <c r="IRA35" s="209"/>
      <c r="IRB35" s="209"/>
      <c r="IRC35" s="209"/>
      <c r="IRD35" s="209"/>
      <c r="IRE35" s="209"/>
      <c r="IRF35" s="209"/>
      <c r="IRG35" s="209"/>
      <c r="IRH35" s="209"/>
      <c r="IRI35" s="209"/>
      <c r="IRJ35" s="209"/>
      <c r="IRK35" s="209"/>
      <c r="IRL35" s="209"/>
      <c r="IRM35" s="209"/>
      <c r="IRN35" s="209"/>
      <c r="IRO35" s="209"/>
      <c r="IRP35" s="209"/>
      <c r="IRQ35" s="209"/>
      <c r="IRR35" s="209"/>
      <c r="IRS35" s="209"/>
      <c r="IRT35" s="209"/>
      <c r="IRU35" s="209"/>
      <c r="IRV35" s="209"/>
      <c r="IRW35" s="209"/>
      <c r="IRX35" s="209"/>
      <c r="IRY35" s="209"/>
      <c r="IRZ35" s="209"/>
      <c r="ISA35" s="209"/>
      <c r="ISB35" s="209"/>
      <c r="ISC35" s="209"/>
      <c r="ISD35" s="209"/>
      <c r="ISE35" s="209"/>
      <c r="ISF35" s="209"/>
      <c r="ISG35" s="209"/>
      <c r="ISH35" s="209"/>
      <c r="ISI35" s="209"/>
      <c r="ISJ35" s="209"/>
      <c r="ISK35" s="209"/>
      <c r="ISL35" s="209"/>
      <c r="ISM35" s="209"/>
      <c r="ISN35" s="209"/>
      <c r="ISO35" s="209"/>
      <c r="ISP35" s="209"/>
      <c r="ISQ35" s="209"/>
      <c r="ISR35" s="209"/>
      <c r="ISS35" s="209"/>
      <c r="IST35" s="209"/>
      <c r="ISU35" s="209"/>
      <c r="ISV35" s="209"/>
      <c r="ISW35" s="209"/>
      <c r="ISX35" s="209"/>
      <c r="ISY35" s="209"/>
      <c r="ISZ35" s="209"/>
      <c r="ITA35" s="209"/>
      <c r="ITB35" s="209"/>
      <c r="ITC35" s="209"/>
      <c r="ITD35" s="209"/>
      <c r="ITE35" s="209"/>
      <c r="ITF35" s="209"/>
      <c r="ITG35" s="209"/>
      <c r="ITH35" s="209"/>
      <c r="ITI35" s="209"/>
      <c r="ITJ35" s="209"/>
      <c r="ITK35" s="209"/>
      <c r="ITL35" s="209"/>
      <c r="ITM35" s="209"/>
      <c r="ITN35" s="209"/>
      <c r="ITO35" s="209"/>
      <c r="ITP35" s="209"/>
      <c r="ITQ35" s="209"/>
      <c r="ITR35" s="209"/>
      <c r="ITS35" s="209"/>
      <c r="ITT35" s="209"/>
      <c r="ITU35" s="209"/>
      <c r="ITV35" s="209"/>
      <c r="ITW35" s="209"/>
      <c r="ITX35" s="209"/>
      <c r="ITY35" s="209"/>
      <c r="ITZ35" s="209"/>
      <c r="IUA35" s="209"/>
      <c r="IUB35" s="209"/>
      <c r="IUC35" s="209"/>
      <c r="IUD35" s="209"/>
      <c r="IUE35" s="209"/>
      <c r="IUF35" s="209"/>
      <c r="IUG35" s="209"/>
      <c r="IUH35" s="209"/>
      <c r="IUI35" s="209"/>
      <c r="IUJ35" s="209"/>
      <c r="IUK35" s="209"/>
      <c r="IUL35" s="209"/>
      <c r="IUM35" s="209"/>
      <c r="IUN35" s="209"/>
      <c r="IUO35" s="209"/>
      <c r="IUP35" s="209"/>
      <c r="IUQ35" s="209"/>
      <c r="IUR35" s="209"/>
      <c r="IUS35" s="209"/>
      <c r="IUT35" s="209"/>
      <c r="IUU35" s="209"/>
      <c r="IUV35" s="209"/>
      <c r="IUW35" s="209"/>
      <c r="IUX35" s="209"/>
      <c r="IUY35" s="209"/>
      <c r="IUZ35" s="209"/>
      <c r="IVA35" s="209"/>
      <c r="IVB35" s="209"/>
      <c r="IVC35" s="209"/>
      <c r="IVD35" s="209"/>
      <c r="IVE35" s="209"/>
      <c r="IVF35" s="209"/>
      <c r="IVG35" s="209"/>
      <c r="IVH35" s="209"/>
      <c r="IVI35" s="209"/>
      <c r="IVJ35" s="209"/>
      <c r="IVK35" s="209"/>
      <c r="IVL35" s="209"/>
      <c r="IVM35" s="209"/>
      <c r="IVN35" s="209"/>
      <c r="IVO35" s="209"/>
      <c r="IVP35" s="209"/>
      <c r="IVQ35" s="209"/>
      <c r="IVR35" s="209"/>
      <c r="IVS35" s="209"/>
      <c r="IVT35" s="209"/>
      <c r="IVU35" s="209"/>
      <c r="IVV35" s="209"/>
      <c r="IVW35" s="209"/>
      <c r="IVX35" s="209"/>
      <c r="IVY35" s="209"/>
      <c r="IVZ35" s="209"/>
      <c r="IWA35" s="209"/>
      <c r="IWB35" s="209"/>
      <c r="IWC35" s="209"/>
      <c r="IWD35" s="209"/>
      <c r="IWE35" s="209"/>
      <c r="IWF35" s="209"/>
      <c r="IWG35" s="209"/>
      <c r="IWH35" s="209"/>
      <c r="IWI35" s="209"/>
      <c r="IWJ35" s="209"/>
      <c r="IWK35" s="209"/>
      <c r="IWL35" s="209"/>
      <c r="IWM35" s="209"/>
      <c r="IWN35" s="209"/>
      <c r="IWO35" s="209"/>
      <c r="IWP35" s="209"/>
      <c r="IWQ35" s="209"/>
      <c r="IWR35" s="209"/>
      <c r="IWS35" s="209"/>
      <c r="IWT35" s="209"/>
      <c r="IWU35" s="209"/>
      <c r="IWV35" s="209"/>
      <c r="IWW35" s="209"/>
      <c r="IWX35" s="209"/>
      <c r="IWY35" s="209"/>
      <c r="IWZ35" s="209"/>
      <c r="IXA35" s="209"/>
      <c r="IXB35" s="209"/>
      <c r="IXC35" s="209"/>
      <c r="IXD35" s="209"/>
      <c r="IXE35" s="209"/>
      <c r="IXF35" s="209"/>
      <c r="IXG35" s="209"/>
      <c r="IXH35" s="209"/>
      <c r="IXI35" s="209"/>
      <c r="IXJ35" s="209"/>
      <c r="IXK35" s="209"/>
      <c r="IXL35" s="209"/>
      <c r="IXM35" s="209"/>
      <c r="IXN35" s="209"/>
      <c r="IXO35" s="209"/>
      <c r="IXP35" s="209"/>
      <c r="IXQ35" s="209"/>
      <c r="IXR35" s="209"/>
      <c r="IXS35" s="209"/>
      <c r="IXT35" s="209"/>
      <c r="IXU35" s="209"/>
      <c r="IXV35" s="209"/>
      <c r="IXW35" s="209"/>
      <c r="IXX35" s="209"/>
      <c r="IXY35" s="209"/>
      <c r="IXZ35" s="209"/>
      <c r="IYA35" s="209"/>
      <c r="IYB35" s="209"/>
      <c r="IYC35" s="209"/>
      <c r="IYD35" s="209"/>
      <c r="IYE35" s="209"/>
      <c r="IYF35" s="209"/>
      <c r="IYG35" s="209"/>
      <c r="IYH35" s="209"/>
      <c r="IYI35" s="209"/>
      <c r="IYJ35" s="209"/>
      <c r="IYK35" s="209"/>
      <c r="IYL35" s="209"/>
      <c r="IYM35" s="209"/>
      <c r="IYN35" s="209"/>
      <c r="IYO35" s="209"/>
      <c r="IYP35" s="209"/>
      <c r="IYQ35" s="209"/>
      <c r="IYR35" s="209"/>
      <c r="IYS35" s="209"/>
      <c r="IYT35" s="209"/>
      <c r="IYU35" s="209"/>
      <c r="IYV35" s="209"/>
      <c r="IYW35" s="209"/>
      <c r="IYX35" s="209"/>
      <c r="IYY35" s="209"/>
      <c r="IYZ35" s="209"/>
      <c r="IZA35" s="209"/>
      <c r="IZB35" s="209"/>
      <c r="IZC35" s="209"/>
      <c r="IZD35" s="209"/>
      <c r="IZE35" s="209"/>
      <c r="IZF35" s="209"/>
      <c r="IZG35" s="209"/>
      <c r="IZH35" s="209"/>
      <c r="IZI35" s="209"/>
      <c r="IZJ35" s="209"/>
      <c r="IZK35" s="209"/>
      <c r="IZL35" s="209"/>
      <c r="IZM35" s="209"/>
      <c r="IZN35" s="209"/>
      <c r="IZO35" s="209"/>
      <c r="IZP35" s="209"/>
      <c r="IZQ35" s="209"/>
      <c r="IZR35" s="209"/>
      <c r="IZS35" s="209"/>
      <c r="IZT35" s="209"/>
      <c r="IZU35" s="209"/>
      <c r="IZV35" s="209"/>
      <c r="IZW35" s="209"/>
      <c r="IZX35" s="209"/>
      <c r="IZY35" s="209"/>
      <c r="IZZ35" s="209"/>
      <c r="JAA35" s="209"/>
      <c r="JAB35" s="209"/>
      <c r="JAC35" s="209"/>
      <c r="JAD35" s="209"/>
      <c r="JAE35" s="209"/>
      <c r="JAF35" s="209"/>
      <c r="JAG35" s="209"/>
      <c r="JAH35" s="209"/>
      <c r="JAI35" s="209"/>
      <c r="JAJ35" s="209"/>
      <c r="JAK35" s="209"/>
      <c r="JAL35" s="209"/>
      <c r="JAM35" s="209"/>
      <c r="JAN35" s="209"/>
      <c r="JAO35" s="209"/>
      <c r="JAP35" s="209"/>
      <c r="JAQ35" s="209"/>
      <c r="JAR35" s="209"/>
      <c r="JAS35" s="209"/>
      <c r="JAT35" s="209"/>
      <c r="JAU35" s="209"/>
      <c r="JAV35" s="209"/>
      <c r="JAW35" s="209"/>
      <c r="JAX35" s="209"/>
      <c r="JAY35" s="209"/>
      <c r="JAZ35" s="209"/>
      <c r="JBA35" s="209"/>
      <c r="JBB35" s="209"/>
      <c r="JBC35" s="209"/>
      <c r="JBD35" s="209"/>
      <c r="JBE35" s="209"/>
      <c r="JBF35" s="209"/>
      <c r="JBG35" s="209"/>
      <c r="JBH35" s="209"/>
      <c r="JBI35" s="209"/>
      <c r="JBJ35" s="209"/>
      <c r="JBK35" s="209"/>
      <c r="JBL35" s="209"/>
      <c r="JBM35" s="209"/>
      <c r="JBN35" s="209"/>
      <c r="JBO35" s="209"/>
      <c r="JBP35" s="209"/>
      <c r="JBQ35" s="209"/>
      <c r="JBR35" s="209"/>
      <c r="JBS35" s="209"/>
      <c r="JBT35" s="209"/>
      <c r="JBU35" s="209"/>
      <c r="JBV35" s="209"/>
      <c r="JBW35" s="209"/>
      <c r="JBX35" s="209"/>
      <c r="JBY35" s="209"/>
      <c r="JBZ35" s="209"/>
      <c r="JCA35" s="209"/>
      <c r="JCB35" s="209"/>
      <c r="JCC35" s="209"/>
      <c r="JCD35" s="209"/>
      <c r="JCE35" s="209"/>
      <c r="JCF35" s="209"/>
      <c r="JCG35" s="209"/>
      <c r="JCH35" s="209"/>
      <c r="JCI35" s="209"/>
      <c r="JCJ35" s="209"/>
      <c r="JCK35" s="209"/>
      <c r="JCL35" s="209"/>
      <c r="JCM35" s="209"/>
      <c r="JCN35" s="209"/>
      <c r="JCO35" s="209"/>
      <c r="JCP35" s="209"/>
      <c r="JCQ35" s="209"/>
      <c r="JCR35" s="209"/>
      <c r="JCS35" s="209"/>
      <c r="JCT35" s="209"/>
      <c r="JCU35" s="209"/>
      <c r="JCV35" s="209"/>
      <c r="JCW35" s="209"/>
      <c r="JCX35" s="209"/>
      <c r="JCY35" s="209"/>
      <c r="JCZ35" s="209"/>
      <c r="JDA35" s="209"/>
      <c r="JDB35" s="209"/>
      <c r="JDC35" s="209"/>
      <c r="JDD35" s="209"/>
      <c r="JDE35" s="209"/>
      <c r="JDF35" s="209"/>
      <c r="JDG35" s="209"/>
      <c r="JDH35" s="209"/>
      <c r="JDI35" s="209"/>
      <c r="JDJ35" s="209"/>
      <c r="JDK35" s="209"/>
      <c r="JDL35" s="209"/>
      <c r="JDM35" s="209"/>
      <c r="JDN35" s="209"/>
      <c r="JDO35" s="209"/>
      <c r="JDP35" s="209"/>
      <c r="JDQ35" s="209"/>
      <c r="JDR35" s="209"/>
      <c r="JDS35" s="209"/>
      <c r="JDT35" s="209"/>
      <c r="JDU35" s="209"/>
      <c r="JDV35" s="209"/>
      <c r="JDW35" s="209"/>
      <c r="JDX35" s="209"/>
      <c r="JDY35" s="209"/>
      <c r="JDZ35" s="209"/>
      <c r="JEA35" s="209"/>
      <c r="JEB35" s="209"/>
      <c r="JEC35" s="209"/>
      <c r="JED35" s="209"/>
      <c r="JEE35" s="209"/>
      <c r="JEF35" s="209"/>
      <c r="JEG35" s="209"/>
      <c r="JEH35" s="209"/>
      <c r="JEI35" s="209"/>
      <c r="JEJ35" s="209"/>
      <c r="JEK35" s="209"/>
      <c r="JEL35" s="209"/>
      <c r="JEM35" s="209"/>
      <c r="JEN35" s="209"/>
      <c r="JEO35" s="209"/>
      <c r="JEP35" s="209"/>
      <c r="JEQ35" s="209"/>
      <c r="JER35" s="209"/>
      <c r="JES35" s="209"/>
      <c r="JET35" s="209"/>
      <c r="JEU35" s="209"/>
      <c r="JEV35" s="209"/>
      <c r="JEW35" s="209"/>
      <c r="JEX35" s="209"/>
      <c r="JEY35" s="209"/>
      <c r="JEZ35" s="209"/>
      <c r="JFA35" s="209"/>
      <c r="JFB35" s="209"/>
      <c r="JFC35" s="209"/>
      <c r="JFD35" s="209"/>
      <c r="JFE35" s="209"/>
      <c r="JFF35" s="209"/>
      <c r="JFG35" s="209"/>
      <c r="JFH35" s="209"/>
      <c r="JFI35" s="209"/>
      <c r="JFJ35" s="209"/>
      <c r="JFK35" s="209"/>
      <c r="JFL35" s="209"/>
      <c r="JFM35" s="209"/>
      <c r="JFN35" s="209"/>
      <c r="JFO35" s="209"/>
      <c r="JFP35" s="209"/>
      <c r="JFQ35" s="209"/>
      <c r="JFR35" s="209"/>
      <c r="JFS35" s="209"/>
      <c r="JFT35" s="209"/>
      <c r="JFU35" s="209"/>
      <c r="JFV35" s="209"/>
      <c r="JFW35" s="209"/>
      <c r="JFX35" s="209"/>
      <c r="JFY35" s="209"/>
      <c r="JFZ35" s="209"/>
      <c r="JGA35" s="209"/>
      <c r="JGB35" s="209"/>
      <c r="JGC35" s="209"/>
      <c r="JGD35" s="209"/>
      <c r="JGE35" s="209"/>
      <c r="JGF35" s="209"/>
      <c r="JGG35" s="209"/>
      <c r="JGH35" s="209"/>
      <c r="JGI35" s="209"/>
      <c r="JGJ35" s="209"/>
      <c r="JGK35" s="209"/>
      <c r="JGL35" s="209"/>
      <c r="JGM35" s="209"/>
      <c r="JGN35" s="209"/>
      <c r="JGO35" s="209"/>
      <c r="JGP35" s="209"/>
      <c r="JGQ35" s="209"/>
      <c r="JGR35" s="209"/>
      <c r="JGS35" s="209"/>
      <c r="JGT35" s="209"/>
      <c r="JGU35" s="209"/>
      <c r="JGV35" s="209"/>
      <c r="JGW35" s="209"/>
      <c r="JGX35" s="209"/>
      <c r="JGY35" s="209"/>
      <c r="JGZ35" s="209"/>
      <c r="JHA35" s="209"/>
      <c r="JHB35" s="209"/>
      <c r="JHC35" s="209"/>
      <c r="JHD35" s="209"/>
      <c r="JHE35" s="209"/>
      <c r="JHF35" s="209"/>
      <c r="JHG35" s="209"/>
      <c r="JHH35" s="209"/>
      <c r="JHI35" s="209"/>
      <c r="JHJ35" s="209"/>
      <c r="JHK35" s="209"/>
      <c r="JHL35" s="209"/>
      <c r="JHM35" s="209"/>
      <c r="JHN35" s="209"/>
      <c r="JHO35" s="209"/>
      <c r="JHP35" s="209"/>
      <c r="JHQ35" s="209"/>
      <c r="JHR35" s="209"/>
      <c r="JHS35" s="209"/>
      <c r="JHT35" s="209"/>
      <c r="JHU35" s="209"/>
      <c r="JHV35" s="209"/>
      <c r="JHW35" s="209"/>
      <c r="JHX35" s="209"/>
      <c r="JHY35" s="209"/>
      <c r="JHZ35" s="209"/>
      <c r="JIA35" s="209"/>
      <c r="JIB35" s="209"/>
      <c r="JIC35" s="209"/>
      <c r="JID35" s="209"/>
      <c r="JIE35" s="209"/>
      <c r="JIF35" s="209"/>
      <c r="JIG35" s="209"/>
      <c r="JIH35" s="209"/>
      <c r="JII35" s="209"/>
      <c r="JIJ35" s="209"/>
      <c r="JIK35" s="209"/>
      <c r="JIL35" s="209"/>
      <c r="JIM35" s="209"/>
      <c r="JIN35" s="209"/>
      <c r="JIO35" s="209"/>
      <c r="JIP35" s="209"/>
      <c r="JIQ35" s="209"/>
      <c r="JIR35" s="209"/>
      <c r="JIS35" s="209"/>
      <c r="JIT35" s="209"/>
      <c r="JIU35" s="209"/>
      <c r="JIV35" s="209"/>
      <c r="JIW35" s="209"/>
      <c r="JIX35" s="209"/>
      <c r="JIY35" s="209"/>
      <c r="JIZ35" s="209"/>
      <c r="JJA35" s="209"/>
      <c r="JJB35" s="209"/>
      <c r="JJC35" s="209"/>
      <c r="JJD35" s="209"/>
      <c r="JJE35" s="209"/>
      <c r="JJF35" s="209"/>
      <c r="JJG35" s="209"/>
      <c r="JJH35" s="209"/>
      <c r="JJI35" s="209"/>
      <c r="JJJ35" s="209"/>
      <c r="JJK35" s="209"/>
      <c r="JJL35" s="209"/>
      <c r="JJM35" s="209"/>
      <c r="JJN35" s="209"/>
      <c r="JJO35" s="209"/>
      <c r="JJP35" s="209"/>
      <c r="JJQ35" s="209"/>
      <c r="JJR35" s="209"/>
      <c r="JJS35" s="209"/>
      <c r="JJT35" s="209"/>
      <c r="JJU35" s="209"/>
      <c r="JJV35" s="209"/>
      <c r="JJW35" s="209"/>
      <c r="JJX35" s="209"/>
      <c r="JJY35" s="209"/>
      <c r="JJZ35" s="209"/>
      <c r="JKA35" s="209"/>
      <c r="JKB35" s="209"/>
      <c r="JKC35" s="209"/>
      <c r="JKD35" s="209"/>
      <c r="JKE35" s="209"/>
      <c r="JKF35" s="209"/>
      <c r="JKG35" s="209"/>
      <c r="JKH35" s="209"/>
      <c r="JKI35" s="209"/>
      <c r="JKJ35" s="209"/>
      <c r="JKK35" s="209"/>
      <c r="JKL35" s="209"/>
      <c r="JKM35" s="209"/>
      <c r="JKN35" s="209"/>
      <c r="JKO35" s="209"/>
      <c r="JKP35" s="209"/>
      <c r="JKQ35" s="209"/>
      <c r="JKR35" s="209"/>
      <c r="JKS35" s="209"/>
      <c r="JKT35" s="209"/>
      <c r="JKU35" s="209"/>
      <c r="JKV35" s="209"/>
      <c r="JKW35" s="209"/>
      <c r="JKX35" s="209"/>
      <c r="JKY35" s="209"/>
      <c r="JKZ35" s="209"/>
      <c r="JLA35" s="209"/>
      <c r="JLB35" s="209"/>
      <c r="JLC35" s="209"/>
      <c r="JLD35" s="209"/>
      <c r="JLE35" s="209"/>
      <c r="JLF35" s="209"/>
      <c r="JLG35" s="209"/>
      <c r="JLH35" s="209"/>
      <c r="JLI35" s="209"/>
      <c r="JLJ35" s="209"/>
      <c r="JLK35" s="209"/>
      <c r="JLL35" s="209"/>
      <c r="JLM35" s="209"/>
      <c r="JLN35" s="209"/>
      <c r="JLO35" s="209"/>
      <c r="JLP35" s="209"/>
      <c r="JLQ35" s="209"/>
      <c r="JLR35" s="209"/>
      <c r="JLS35" s="209"/>
      <c r="JLT35" s="209"/>
      <c r="JLU35" s="209"/>
      <c r="JLV35" s="209"/>
      <c r="JLW35" s="209"/>
      <c r="JLX35" s="209"/>
      <c r="JLY35" s="209"/>
      <c r="JLZ35" s="209"/>
      <c r="JMA35" s="209"/>
      <c r="JMB35" s="209"/>
      <c r="JMC35" s="209"/>
      <c r="JMD35" s="209"/>
      <c r="JME35" s="209"/>
      <c r="JMF35" s="209"/>
      <c r="JMG35" s="209"/>
      <c r="JMH35" s="209"/>
      <c r="JMI35" s="209"/>
      <c r="JMJ35" s="209"/>
      <c r="JMK35" s="209"/>
      <c r="JML35" s="209"/>
      <c r="JMM35" s="209"/>
      <c r="JMN35" s="209"/>
      <c r="JMO35" s="209"/>
      <c r="JMP35" s="209"/>
      <c r="JMQ35" s="209"/>
      <c r="JMR35" s="209"/>
      <c r="JMS35" s="209"/>
      <c r="JMT35" s="209"/>
      <c r="JMU35" s="209"/>
      <c r="JMV35" s="209"/>
      <c r="JMW35" s="209"/>
      <c r="JMX35" s="209"/>
      <c r="JMY35" s="209"/>
      <c r="JMZ35" s="209"/>
      <c r="JNA35" s="209"/>
      <c r="JNB35" s="209"/>
      <c r="JNC35" s="209"/>
      <c r="JND35" s="209"/>
      <c r="JNE35" s="209"/>
      <c r="JNF35" s="209"/>
      <c r="JNG35" s="209"/>
      <c r="JNH35" s="209"/>
      <c r="JNI35" s="209"/>
      <c r="JNJ35" s="209"/>
      <c r="JNK35" s="209"/>
      <c r="JNL35" s="209"/>
      <c r="JNM35" s="209"/>
      <c r="JNN35" s="209"/>
      <c r="JNO35" s="209"/>
      <c r="JNP35" s="209"/>
      <c r="JNQ35" s="209"/>
      <c r="JNR35" s="209"/>
      <c r="JNS35" s="209"/>
      <c r="JNT35" s="209"/>
      <c r="JNU35" s="209"/>
      <c r="JNV35" s="209"/>
      <c r="JNW35" s="209"/>
      <c r="JNX35" s="209"/>
      <c r="JNY35" s="209"/>
      <c r="JNZ35" s="209"/>
      <c r="JOA35" s="209"/>
      <c r="JOB35" s="209"/>
      <c r="JOC35" s="209"/>
      <c r="JOD35" s="209"/>
      <c r="JOE35" s="209"/>
      <c r="JOF35" s="209"/>
      <c r="JOG35" s="209"/>
      <c r="JOH35" s="209"/>
      <c r="JOI35" s="209"/>
      <c r="JOJ35" s="209"/>
      <c r="JOK35" s="209"/>
      <c r="JOL35" s="209"/>
      <c r="JOM35" s="209"/>
      <c r="JON35" s="209"/>
      <c r="JOO35" s="209"/>
      <c r="JOP35" s="209"/>
      <c r="JOQ35" s="209"/>
      <c r="JOR35" s="209"/>
      <c r="JOS35" s="209"/>
      <c r="JOT35" s="209"/>
      <c r="JOU35" s="209"/>
      <c r="JOV35" s="209"/>
      <c r="JOW35" s="209"/>
      <c r="JOX35" s="209"/>
      <c r="JOY35" s="209"/>
      <c r="JOZ35" s="209"/>
      <c r="JPA35" s="209"/>
      <c r="JPB35" s="209"/>
      <c r="JPC35" s="209"/>
      <c r="JPD35" s="209"/>
      <c r="JPE35" s="209"/>
      <c r="JPF35" s="209"/>
      <c r="JPG35" s="209"/>
      <c r="JPH35" s="209"/>
      <c r="JPI35" s="209"/>
      <c r="JPJ35" s="209"/>
      <c r="JPK35" s="209"/>
      <c r="JPL35" s="209"/>
      <c r="JPM35" s="209"/>
      <c r="JPN35" s="209"/>
      <c r="JPO35" s="209"/>
      <c r="JPP35" s="209"/>
      <c r="JPQ35" s="209"/>
      <c r="JPR35" s="209"/>
      <c r="JPS35" s="209"/>
      <c r="JPT35" s="209"/>
      <c r="JPU35" s="209"/>
      <c r="JPV35" s="209"/>
      <c r="JPW35" s="209"/>
      <c r="JPX35" s="209"/>
      <c r="JPY35" s="209"/>
      <c r="JPZ35" s="209"/>
      <c r="JQA35" s="209"/>
      <c r="JQB35" s="209"/>
      <c r="JQC35" s="209"/>
      <c r="JQD35" s="209"/>
      <c r="JQE35" s="209"/>
      <c r="JQF35" s="209"/>
      <c r="JQG35" s="209"/>
      <c r="JQH35" s="209"/>
      <c r="JQI35" s="209"/>
      <c r="JQJ35" s="209"/>
      <c r="JQK35" s="209"/>
      <c r="JQL35" s="209"/>
      <c r="JQM35" s="209"/>
      <c r="JQN35" s="209"/>
      <c r="JQO35" s="209"/>
      <c r="JQP35" s="209"/>
      <c r="JQQ35" s="209"/>
      <c r="JQR35" s="209"/>
      <c r="JQS35" s="209"/>
      <c r="JQT35" s="209"/>
      <c r="JQU35" s="209"/>
      <c r="JQV35" s="209"/>
      <c r="JQW35" s="209"/>
      <c r="JQX35" s="209"/>
      <c r="JQY35" s="209"/>
      <c r="JQZ35" s="209"/>
      <c r="JRA35" s="209"/>
      <c r="JRB35" s="209"/>
      <c r="JRC35" s="209"/>
      <c r="JRD35" s="209"/>
      <c r="JRE35" s="209"/>
      <c r="JRF35" s="209"/>
      <c r="JRG35" s="209"/>
      <c r="JRH35" s="209"/>
      <c r="JRI35" s="209"/>
      <c r="JRJ35" s="209"/>
      <c r="JRK35" s="209"/>
      <c r="JRL35" s="209"/>
      <c r="JRM35" s="209"/>
      <c r="JRN35" s="209"/>
      <c r="JRO35" s="209"/>
      <c r="JRP35" s="209"/>
      <c r="JRQ35" s="209"/>
      <c r="JRR35" s="209"/>
      <c r="JRS35" s="209"/>
      <c r="JRT35" s="209"/>
      <c r="JRU35" s="209"/>
      <c r="JRV35" s="209"/>
      <c r="JRW35" s="209"/>
      <c r="JRX35" s="209"/>
      <c r="JRY35" s="209"/>
      <c r="JRZ35" s="209"/>
      <c r="JSA35" s="209"/>
      <c r="JSB35" s="209"/>
      <c r="JSC35" s="209"/>
      <c r="JSD35" s="209"/>
      <c r="JSE35" s="209"/>
      <c r="JSF35" s="209"/>
      <c r="JSG35" s="209"/>
      <c r="JSH35" s="209"/>
      <c r="JSI35" s="209"/>
      <c r="JSJ35" s="209"/>
      <c r="JSK35" s="209"/>
      <c r="JSL35" s="209"/>
      <c r="JSM35" s="209"/>
      <c r="JSN35" s="209"/>
      <c r="JSO35" s="209"/>
      <c r="JSP35" s="209"/>
      <c r="JSQ35" s="209"/>
      <c r="JSR35" s="209"/>
      <c r="JSS35" s="209"/>
      <c r="JST35" s="209"/>
      <c r="JSU35" s="209"/>
      <c r="JSV35" s="209"/>
      <c r="JSW35" s="209"/>
      <c r="JSX35" s="209"/>
      <c r="JSY35" s="209"/>
      <c r="JSZ35" s="209"/>
      <c r="JTA35" s="209"/>
      <c r="JTB35" s="209"/>
      <c r="JTC35" s="209"/>
      <c r="JTD35" s="209"/>
      <c r="JTE35" s="209"/>
      <c r="JTF35" s="209"/>
      <c r="JTG35" s="209"/>
      <c r="JTH35" s="209"/>
      <c r="JTI35" s="209"/>
      <c r="JTJ35" s="209"/>
      <c r="JTK35" s="209"/>
      <c r="JTL35" s="209"/>
      <c r="JTM35" s="209"/>
      <c r="JTN35" s="209"/>
      <c r="JTO35" s="209"/>
      <c r="JTP35" s="209"/>
      <c r="JTQ35" s="209"/>
      <c r="JTR35" s="209"/>
      <c r="JTS35" s="209"/>
      <c r="JTT35" s="209"/>
      <c r="JTU35" s="209"/>
      <c r="JTV35" s="209"/>
      <c r="JTW35" s="209"/>
      <c r="JTX35" s="209"/>
      <c r="JTY35" s="209"/>
      <c r="JTZ35" s="209"/>
      <c r="JUA35" s="209"/>
      <c r="JUB35" s="209"/>
      <c r="JUC35" s="209"/>
      <c r="JUD35" s="209"/>
      <c r="JUE35" s="209"/>
      <c r="JUF35" s="209"/>
      <c r="JUG35" s="209"/>
      <c r="JUH35" s="209"/>
      <c r="JUI35" s="209"/>
      <c r="JUJ35" s="209"/>
      <c r="JUK35" s="209"/>
      <c r="JUL35" s="209"/>
      <c r="JUM35" s="209"/>
      <c r="JUN35" s="209"/>
      <c r="JUO35" s="209"/>
      <c r="JUP35" s="209"/>
      <c r="JUQ35" s="209"/>
      <c r="JUR35" s="209"/>
      <c r="JUS35" s="209"/>
      <c r="JUT35" s="209"/>
      <c r="JUU35" s="209"/>
      <c r="JUV35" s="209"/>
      <c r="JUW35" s="209"/>
      <c r="JUX35" s="209"/>
      <c r="JUY35" s="209"/>
      <c r="JUZ35" s="209"/>
      <c r="JVA35" s="209"/>
      <c r="JVB35" s="209"/>
      <c r="JVC35" s="209"/>
      <c r="JVD35" s="209"/>
      <c r="JVE35" s="209"/>
      <c r="JVF35" s="209"/>
      <c r="JVG35" s="209"/>
      <c r="JVH35" s="209"/>
      <c r="JVI35" s="209"/>
      <c r="JVJ35" s="209"/>
      <c r="JVK35" s="209"/>
      <c r="JVL35" s="209"/>
      <c r="JVM35" s="209"/>
      <c r="JVN35" s="209"/>
      <c r="JVO35" s="209"/>
      <c r="JVP35" s="209"/>
      <c r="JVQ35" s="209"/>
      <c r="JVR35" s="209"/>
      <c r="JVS35" s="209"/>
      <c r="JVT35" s="209"/>
      <c r="JVU35" s="209"/>
      <c r="JVV35" s="209"/>
      <c r="JVW35" s="209"/>
      <c r="JVX35" s="209"/>
      <c r="JVY35" s="209"/>
      <c r="JVZ35" s="209"/>
      <c r="JWA35" s="209"/>
      <c r="JWB35" s="209"/>
      <c r="JWC35" s="209"/>
      <c r="JWD35" s="209"/>
      <c r="JWE35" s="209"/>
      <c r="JWF35" s="209"/>
      <c r="JWG35" s="209"/>
      <c r="JWH35" s="209"/>
      <c r="JWI35" s="209"/>
      <c r="JWJ35" s="209"/>
      <c r="JWK35" s="209"/>
      <c r="JWL35" s="209"/>
      <c r="JWM35" s="209"/>
      <c r="JWN35" s="209"/>
      <c r="JWO35" s="209"/>
      <c r="JWP35" s="209"/>
      <c r="JWQ35" s="209"/>
      <c r="JWR35" s="209"/>
      <c r="JWS35" s="209"/>
      <c r="JWT35" s="209"/>
      <c r="JWU35" s="209"/>
      <c r="JWV35" s="209"/>
      <c r="JWW35" s="209"/>
      <c r="JWX35" s="209"/>
      <c r="JWY35" s="209"/>
      <c r="JWZ35" s="209"/>
      <c r="JXA35" s="209"/>
      <c r="JXB35" s="209"/>
      <c r="JXC35" s="209"/>
      <c r="JXD35" s="209"/>
      <c r="JXE35" s="209"/>
      <c r="JXF35" s="209"/>
      <c r="JXG35" s="209"/>
      <c r="JXH35" s="209"/>
      <c r="JXI35" s="209"/>
      <c r="JXJ35" s="209"/>
      <c r="JXK35" s="209"/>
      <c r="JXL35" s="209"/>
      <c r="JXM35" s="209"/>
      <c r="JXN35" s="209"/>
      <c r="JXO35" s="209"/>
      <c r="JXP35" s="209"/>
      <c r="JXQ35" s="209"/>
      <c r="JXR35" s="209"/>
      <c r="JXS35" s="209"/>
      <c r="JXT35" s="209"/>
      <c r="JXU35" s="209"/>
      <c r="JXV35" s="209"/>
      <c r="JXW35" s="209"/>
      <c r="JXX35" s="209"/>
      <c r="JXY35" s="209"/>
      <c r="JXZ35" s="209"/>
      <c r="JYA35" s="209"/>
      <c r="JYB35" s="209"/>
      <c r="JYC35" s="209"/>
      <c r="JYD35" s="209"/>
      <c r="JYE35" s="209"/>
      <c r="JYF35" s="209"/>
      <c r="JYG35" s="209"/>
      <c r="JYH35" s="209"/>
      <c r="JYI35" s="209"/>
      <c r="JYJ35" s="209"/>
      <c r="JYK35" s="209"/>
      <c r="JYL35" s="209"/>
      <c r="JYM35" s="209"/>
      <c r="JYN35" s="209"/>
      <c r="JYO35" s="209"/>
      <c r="JYP35" s="209"/>
      <c r="JYQ35" s="209"/>
      <c r="JYR35" s="209"/>
      <c r="JYS35" s="209"/>
      <c r="JYT35" s="209"/>
      <c r="JYU35" s="209"/>
      <c r="JYV35" s="209"/>
      <c r="JYW35" s="209"/>
      <c r="JYX35" s="209"/>
      <c r="JYY35" s="209"/>
      <c r="JYZ35" s="209"/>
      <c r="JZA35" s="209"/>
      <c r="JZB35" s="209"/>
      <c r="JZC35" s="209"/>
      <c r="JZD35" s="209"/>
      <c r="JZE35" s="209"/>
      <c r="JZF35" s="209"/>
      <c r="JZG35" s="209"/>
      <c r="JZH35" s="209"/>
      <c r="JZI35" s="209"/>
      <c r="JZJ35" s="209"/>
      <c r="JZK35" s="209"/>
      <c r="JZL35" s="209"/>
      <c r="JZM35" s="209"/>
      <c r="JZN35" s="209"/>
      <c r="JZO35" s="209"/>
      <c r="JZP35" s="209"/>
      <c r="JZQ35" s="209"/>
      <c r="JZR35" s="209"/>
      <c r="JZS35" s="209"/>
      <c r="JZT35" s="209"/>
      <c r="JZU35" s="209"/>
      <c r="JZV35" s="209"/>
      <c r="JZW35" s="209"/>
      <c r="JZX35" s="209"/>
      <c r="JZY35" s="209"/>
      <c r="JZZ35" s="209"/>
      <c r="KAA35" s="209"/>
      <c r="KAB35" s="209"/>
      <c r="KAC35" s="209"/>
      <c r="KAD35" s="209"/>
      <c r="KAE35" s="209"/>
      <c r="KAF35" s="209"/>
      <c r="KAG35" s="209"/>
      <c r="KAH35" s="209"/>
      <c r="KAI35" s="209"/>
      <c r="KAJ35" s="209"/>
      <c r="KAK35" s="209"/>
      <c r="KAL35" s="209"/>
      <c r="KAM35" s="209"/>
      <c r="KAN35" s="209"/>
      <c r="KAO35" s="209"/>
      <c r="KAP35" s="209"/>
      <c r="KAQ35" s="209"/>
      <c r="KAR35" s="209"/>
      <c r="KAS35" s="209"/>
      <c r="KAT35" s="209"/>
      <c r="KAU35" s="209"/>
      <c r="KAV35" s="209"/>
      <c r="KAW35" s="209"/>
      <c r="KAX35" s="209"/>
      <c r="KAY35" s="209"/>
      <c r="KAZ35" s="209"/>
      <c r="KBA35" s="209"/>
      <c r="KBB35" s="209"/>
      <c r="KBC35" s="209"/>
      <c r="KBD35" s="209"/>
      <c r="KBE35" s="209"/>
      <c r="KBF35" s="209"/>
      <c r="KBG35" s="209"/>
      <c r="KBH35" s="209"/>
      <c r="KBI35" s="209"/>
      <c r="KBJ35" s="209"/>
      <c r="KBK35" s="209"/>
      <c r="KBL35" s="209"/>
      <c r="KBM35" s="209"/>
      <c r="KBN35" s="209"/>
      <c r="KBO35" s="209"/>
      <c r="KBP35" s="209"/>
      <c r="KBQ35" s="209"/>
      <c r="KBR35" s="209"/>
      <c r="KBS35" s="209"/>
      <c r="KBT35" s="209"/>
      <c r="KBU35" s="209"/>
      <c r="KBV35" s="209"/>
      <c r="KBW35" s="209"/>
      <c r="KBX35" s="209"/>
      <c r="KBY35" s="209"/>
      <c r="KBZ35" s="209"/>
      <c r="KCA35" s="209"/>
      <c r="KCB35" s="209"/>
      <c r="KCC35" s="209"/>
      <c r="KCD35" s="209"/>
      <c r="KCE35" s="209"/>
      <c r="KCF35" s="209"/>
      <c r="KCG35" s="209"/>
      <c r="KCH35" s="209"/>
      <c r="KCI35" s="209"/>
      <c r="KCJ35" s="209"/>
      <c r="KCK35" s="209"/>
      <c r="KCL35" s="209"/>
      <c r="KCM35" s="209"/>
      <c r="KCN35" s="209"/>
      <c r="KCO35" s="209"/>
      <c r="KCP35" s="209"/>
      <c r="KCQ35" s="209"/>
      <c r="KCR35" s="209"/>
      <c r="KCS35" s="209"/>
      <c r="KCT35" s="209"/>
      <c r="KCU35" s="209"/>
      <c r="KCV35" s="209"/>
      <c r="KCW35" s="209"/>
      <c r="KCX35" s="209"/>
      <c r="KCY35" s="209"/>
      <c r="KCZ35" s="209"/>
      <c r="KDA35" s="209"/>
      <c r="KDB35" s="209"/>
      <c r="KDC35" s="209"/>
      <c r="KDD35" s="209"/>
      <c r="KDE35" s="209"/>
      <c r="KDF35" s="209"/>
      <c r="KDG35" s="209"/>
      <c r="KDH35" s="209"/>
      <c r="KDI35" s="209"/>
      <c r="KDJ35" s="209"/>
      <c r="KDK35" s="209"/>
      <c r="KDL35" s="209"/>
      <c r="KDM35" s="209"/>
      <c r="KDN35" s="209"/>
      <c r="KDO35" s="209"/>
      <c r="KDP35" s="209"/>
      <c r="KDQ35" s="209"/>
      <c r="KDR35" s="209"/>
      <c r="KDS35" s="209"/>
      <c r="KDT35" s="209"/>
      <c r="KDU35" s="209"/>
      <c r="KDV35" s="209"/>
      <c r="KDW35" s="209"/>
      <c r="KDX35" s="209"/>
      <c r="KDY35" s="209"/>
      <c r="KDZ35" s="209"/>
      <c r="KEA35" s="209"/>
      <c r="KEB35" s="209"/>
      <c r="KEC35" s="209"/>
      <c r="KED35" s="209"/>
      <c r="KEE35" s="209"/>
      <c r="KEF35" s="209"/>
      <c r="KEG35" s="209"/>
      <c r="KEH35" s="209"/>
      <c r="KEI35" s="209"/>
      <c r="KEJ35" s="209"/>
      <c r="KEK35" s="209"/>
      <c r="KEL35" s="209"/>
      <c r="KEM35" s="209"/>
      <c r="KEN35" s="209"/>
      <c r="KEO35" s="209"/>
      <c r="KEP35" s="209"/>
      <c r="KEQ35" s="209"/>
      <c r="KER35" s="209"/>
      <c r="KES35" s="209"/>
      <c r="KET35" s="209"/>
      <c r="KEU35" s="209"/>
      <c r="KEV35" s="209"/>
      <c r="KEW35" s="209"/>
      <c r="KEX35" s="209"/>
      <c r="KEY35" s="209"/>
      <c r="KEZ35" s="209"/>
      <c r="KFA35" s="209"/>
      <c r="KFB35" s="209"/>
      <c r="KFC35" s="209"/>
      <c r="KFD35" s="209"/>
      <c r="KFE35" s="209"/>
      <c r="KFF35" s="209"/>
      <c r="KFG35" s="209"/>
      <c r="KFH35" s="209"/>
      <c r="KFI35" s="209"/>
      <c r="KFJ35" s="209"/>
      <c r="KFK35" s="209"/>
      <c r="KFL35" s="209"/>
      <c r="KFM35" s="209"/>
      <c r="KFN35" s="209"/>
      <c r="KFO35" s="209"/>
      <c r="KFP35" s="209"/>
      <c r="KFQ35" s="209"/>
      <c r="KFR35" s="209"/>
      <c r="KFS35" s="209"/>
      <c r="KFT35" s="209"/>
      <c r="KFU35" s="209"/>
      <c r="KFV35" s="209"/>
      <c r="KFW35" s="209"/>
      <c r="KFX35" s="209"/>
      <c r="KFY35" s="209"/>
      <c r="KFZ35" s="209"/>
      <c r="KGA35" s="209"/>
      <c r="KGB35" s="209"/>
      <c r="KGC35" s="209"/>
      <c r="KGD35" s="209"/>
      <c r="KGE35" s="209"/>
      <c r="KGF35" s="209"/>
      <c r="KGG35" s="209"/>
      <c r="KGH35" s="209"/>
      <c r="KGI35" s="209"/>
      <c r="KGJ35" s="209"/>
      <c r="KGK35" s="209"/>
      <c r="KGL35" s="209"/>
      <c r="KGM35" s="209"/>
      <c r="KGN35" s="209"/>
      <c r="KGO35" s="209"/>
      <c r="KGP35" s="209"/>
      <c r="KGQ35" s="209"/>
      <c r="KGR35" s="209"/>
      <c r="KGS35" s="209"/>
      <c r="KGT35" s="209"/>
      <c r="KGU35" s="209"/>
      <c r="KGV35" s="209"/>
      <c r="KGW35" s="209"/>
      <c r="KGX35" s="209"/>
      <c r="KGY35" s="209"/>
      <c r="KGZ35" s="209"/>
      <c r="KHA35" s="209"/>
      <c r="KHB35" s="209"/>
      <c r="KHC35" s="209"/>
      <c r="KHD35" s="209"/>
      <c r="KHE35" s="209"/>
      <c r="KHF35" s="209"/>
      <c r="KHG35" s="209"/>
      <c r="KHH35" s="209"/>
      <c r="KHI35" s="209"/>
      <c r="KHJ35" s="209"/>
      <c r="KHK35" s="209"/>
      <c r="KHL35" s="209"/>
      <c r="KHM35" s="209"/>
      <c r="KHN35" s="209"/>
      <c r="KHO35" s="209"/>
      <c r="KHP35" s="209"/>
      <c r="KHQ35" s="209"/>
      <c r="KHR35" s="209"/>
      <c r="KHS35" s="209"/>
      <c r="KHT35" s="209"/>
      <c r="KHU35" s="209"/>
      <c r="KHV35" s="209"/>
      <c r="KHW35" s="209"/>
      <c r="KHX35" s="209"/>
      <c r="KHY35" s="209"/>
      <c r="KHZ35" s="209"/>
      <c r="KIA35" s="209"/>
      <c r="KIB35" s="209"/>
      <c r="KIC35" s="209"/>
      <c r="KID35" s="209"/>
      <c r="KIE35" s="209"/>
      <c r="KIF35" s="209"/>
      <c r="KIG35" s="209"/>
      <c r="KIH35" s="209"/>
      <c r="KII35" s="209"/>
      <c r="KIJ35" s="209"/>
      <c r="KIK35" s="209"/>
      <c r="KIL35" s="209"/>
      <c r="KIM35" s="209"/>
      <c r="KIN35" s="209"/>
      <c r="KIO35" s="209"/>
      <c r="KIP35" s="209"/>
      <c r="KIQ35" s="209"/>
      <c r="KIR35" s="209"/>
      <c r="KIS35" s="209"/>
      <c r="KIT35" s="209"/>
      <c r="KIU35" s="209"/>
      <c r="KIV35" s="209"/>
      <c r="KIW35" s="209"/>
      <c r="KIX35" s="209"/>
      <c r="KIY35" s="209"/>
      <c r="KIZ35" s="209"/>
      <c r="KJA35" s="209"/>
      <c r="KJB35" s="209"/>
      <c r="KJC35" s="209"/>
      <c r="KJD35" s="209"/>
      <c r="KJE35" s="209"/>
      <c r="KJF35" s="209"/>
      <c r="KJG35" s="209"/>
      <c r="KJH35" s="209"/>
      <c r="KJI35" s="209"/>
      <c r="KJJ35" s="209"/>
      <c r="KJK35" s="209"/>
      <c r="KJL35" s="209"/>
      <c r="KJM35" s="209"/>
      <c r="KJN35" s="209"/>
      <c r="KJO35" s="209"/>
      <c r="KJP35" s="209"/>
      <c r="KJQ35" s="209"/>
      <c r="KJR35" s="209"/>
      <c r="KJS35" s="209"/>
      <c r="KJT35" s="209"/>
      <c r="KJU35" s="209"/>
      <c r="KJV35" s="209"/>
      <c r="KJW35" s="209"/>
      <c r="KJX35" s="209"/>
      <c r="KJY35" s="209"/>
      <c r="KJZ35" s="209"/>
      <c r="KKA35" s="209"/>
      <c r="KKB35" s="209"/>
      <c r="KKC35" s="209"/>
      <c r="KKD35" s="209"/>
      <c r="KKE35" s="209"/>
      <c r="KKF35" s="209"/>
      <c r="KKG35" s="209"/>
      <c r="KKH35" s="209"/>
      <c r="KKI35" s="209"/>
      <c r="KKJ35" s="209"/>
      <c r="KKK35" s="209"/>
      <c r="KKL35" s="209"/>
      <c r="KKM35" s="209"/>
      <c r="KKN35" s="209"/>
      <c r="KKO35" s="209"/>
      <c r="KKP35" s="209"/>
      <c r="KKQ35" s="209"/>
      <c r="KKR35" s="209"/>
      <c r="KKS35" s="209"/>
      <c r="KKT35" s="209"/>
      <c r="KKU35" s="209"/>
      <c r="KKV35" s="209"/>
      <c r="KKW35" s="209"/>
      <c r="KKX35" s="209"/>
      <c r="KKY35" s="209"/>
      <c r="KKZ35" s="209"/>
      <c r="KLA35" s="209"/>
      <c r="KLB35" s="209"/>
      <c r="KLC35" s="209"/>
      <c r="KLD35" s="209"/>
      <c r="KLE35" s="209"/>
      <c r="KLF35" s="209"/>
      <c r="KLG35" s="209"/>
      <c r="KLH35" s="209"/>
      <c r="KLI35" s="209"/>
      <c r="KLJ35" s="209"/>
      <c r="KLK35" s="209"/>
      <c r="KLL35" s="209"/>
      <c r="KLM35" s="209"/>
      <c r="KLN35" s="209"/>
      <c r="KLO35" s="209"/>
      <c r="KLP35" s="209"/>
      <c r="KLQ35" s="209"/>
      <c r="KLR35" s="209"/>
      <c r="KLS35" s="209"/>
      <c r="KLT35" s="209"/>
      <c r="KLU35" s="209"/>
      <c r="KLV35" s="209"/>
      <c r="KLW35" s="209"/>
      <c r="KLX35" s="209"/>
      <c r="KLY35" s="209"/>
      <c r="KLZ35" s="209"/>
      <c r="KMA35" s="209"/>
      <c r="KMB35" s="209"/>
      <c r="KMC35" s="209"/>
      <c r="KMD35" s="209"/>
      <c r="KME35" s="209"/>
      <c r="KMF35" s="209"/>
      <c r="KMG35" s="209"/>
      <c r="KMH35" s="209"/>
      <c r="KMI35" s="209"/>
      <c r="KMJ35" s="209"/>
      <c r="KMK35" s="209"/>
      <c r="KML35" s="209"/>
      <c r="KMM35" s="209"/>
      <c r="KMN35" s="209"/>
      <c r="KMO35" s="209"/>
      <c r="KMP35" s="209"/>
      <c r="KMQ35" s="209"/>
      <c r="KMR35" s="209"/>
      <c r="KMS35" s="209"/>
      <c r="KMT35" s="209"/>
      <c r="KMU35" s="209"/>
      <c r="KMV35" s="209"/>
      <c r="KMW35" s="209"/>
      <c r="KMX35" s="209"/>
      <c r="KMY35" s="209"/>
      <c r="KMZ35" s="209"/>
      <c r="KNA35" s="209"/>
      <c r="KNB35" s="209"/>
      <c r="KNC35" s="209"/>
      <c r="KND35" s="209"/>
      <c r="KNE35" s="209"/>
      <c r="KNF35" s="209"/>
      <c r="KNG35" s="209"/>
      <c r="KNH35" s="209"/>
      <c r="KNI35" s="209"/>
      <c r="KNJ35" s="209"/>
      <c r="KNK35" s="209"/>
      <c r="KNL35" s="209"/>
      <c r="KNM35" s="209"/>
      <c r="KNN35" s="209"/>
      <c r="KNO35" s="209"/>
      <c r="KNP35" s="209"/>
      <c r="KNQ35" s="209"/>
      <c r="KNR35" s="209"/>
      <c r="KNS35" s="209"/>
      <c r="KNT35" s="209"/>
      <c r="KNU35" s="209"/>
      <c r="KNV35" s="209"/>
      <c r="KNW35" s="209"/>
      <c r="KNX35" s="209"/>
      <c r="KNY35" s="209"/>
      <c r="KNZ35" s="209"/>
      <c r="KOA35" s="209"/>
      <c r="KOB35" s="209"/>
      <c r="KOC35" s="209"/>
      <c r="KOD35" s="209"/>
      <c r="KOE35" s="209"/>
      <c r="KOF35" s="209"/>
      <c r="KOG35" s="209"/>
      <c r="KOH35" s="209"/>
      <c r="KOI35" s="209"/>
      <c r="KOJ35" s="209"/>
      <c r="KOK35" s="209"/>
      <c r="KOL35" s="209"/>
      <c r="KOM35" s="209"/>
      <c r="KON35" s="209"/>
      <c r="KOO35" s="209"/>
      <c r="KOP35" s="209"/>
      <c r="KOQ35" s="209"/>
      <c r="KOR35" s="209"/>
      <c r="KOS35" s="209"/>
      <c r="KOT35" s="209"/>
      <c r="KOU35" s="209"/>
      <c r="KOV35" s="209"/>
      <c r="KOW35" s="209"/>
      <c r="KOX35" s="209"/>
      <c r="KOY35" s="209"/>
      <c r="KOZ35" s="209"/>
      <c r="KPA35" s="209"/>
      <c r="KPB35" s="209"/>
      <c r="KPC35" s="209"/>
      <c r="KPD35" s="209"/>
      <c r="KPE35" s="209"/>
      <c r="KPF35" s="209"/>
      <c r="KPG35" s="209"/>
      <c r="KPH35" s="209"/>
      <c r="KPI35" s="209"/>
      <c r="KPJ35" s="209"/>
      <c r="KPK35" s="209"/>
      <c r="KPL35" s="209"/>
      <c r="KPM35" s="209"/>
      <c r="KPN35" s="209"/>
      <c r="KPO35" s="209"/>
      <c r="KPP35" s="209"/>
      <c r="KPQ35" s="209"/>
      <c r="KPR35" s="209"/>
      <c r="KPS35" s="209"/>
      <c r="KPT35" s="209"/>
      <c r="KPU35" s="209"/>
      <c r="KPV35" s="209"/>
      <c r="KPW35" s="209"/>
      <c r="KPX35" s="209"/>
      <c r="KPY35" s="209"/>
      <c r="KPZ35" s="209"/>
      <c r="KQA35" s="209"/>
      <c r="KQB35" s="209"/>
      <c r="KQC35" s="209"/>
      <c r="KQD35" s="209"/>
      <c r="KQE35" s="209"/>
      <c r="KQF35" s="209"/>
      <c r="KQG35" s="209"/>
      <c r="KQH35" s="209"/>
      <c r="KQI35" s="209"/>
      <c r="KQJ35" s="209"/>
      <c r="KQK35" s="209"/>
      <c r="KQL35" s="209"/>
      <c r="KQM35" s="209"/>
      <c r="KQN35" s="209"/>
      <c r="KQO35" s="209"/>
      <c r="KQP35" s="209"/>
      <c r="KQQ35" s="209"/>
      <c r="KQR35" s="209"/>
      <c r="KQS35" s="209"/>
      <c r="KQT35" s="209"/>
      <c r="KQU35" s="209"/>
      <c r="KQV35" s="209"/>
      <c r="KQW35" s="209"/>
      <c r="KQX35" s="209"/>
      <c r="KQY35" s="209"/>
      <c r="KQZ35" s="209"/>
      <c r="KRA35" s="209"/>
      <c r="KRB35" s="209"/>
      <c r="KRC35" s="209"/>
      <c r="KRD35" s="209"/>
      <c r="KRE35" s="209"/>
      <c r="KRF35" s="209"/>
      <c r="KRG35" s="209"/>
      <c r="KRH35" s="209"/>
      <c r="KRI35" s="209"/>
      <c r="KRJ35" s="209"/>
      <c r="KRK35" s="209"/>
      <c r="KRL35" s="209"/>
      <c r="KRM35" s="209"/>
      <c r="KRN35" s="209"/>
      <c r="KRO35" s="209"/>
      <c r="KRP35" s="209"/>
      <c r="KRQ35" s="209"/>
      <c r="KRR35" s="209"/>
      <c r="KRS35" s="209"/>
      <c r="KRT35" s="209"/>
      <c r="KRU35" s="209"/>
      <c r="KRV35" s="209"/>
      <c r="KRW35" s="209"/>
      <c r="KRX35" s="209"/>
      <c r="KRY35" s="209"/>
      <c r="KRZ35" s="209"/>
      <c r="KSA35" s="209"/>
      <c r="KSB35" s="209"/>
      <c r="KSC35" s="209"/>
      <c r="KSD35" s="209"/>
      <c r="KSE35" s="209"/>
      <c r="KSF35" s="209"/>
      <c r="KSG35" s="209"/>
      <c r="KSH35" s="209"/>
      <c r="KSI35" s="209"/>
      <c r="KSJ35" s="209"/>
      <c r="KSK35" s="209"/>
      <c r="KSL35" s="209"/>
      <c r="KSM35" s="209"/>
      <c r="KSN35" s="209"/>
      <c r="KSO35" s="209"/>
      <c r="KSP35" s="209"/>
      <c r="KSQ35" s="209"/>
      <c r="KSR35" s="209"/>
      <c r="KSS35" s="209"/>
      <c r="KST35" s="209"/>
      <c r="KSU35" s="209"/>
      <c r="KSV35" s="209"/>
      <c r="KSW35" s="209"/>
      <c r="KSX35" s="209"/>
      <c r="KSY35" s="209"/>
      <c r="KSZ35" s="209"/>
      <c r="KTA35" s="209"/>
      <c r="KTB35" s="209"/>
      <c r="KTC35" s="209"/>
      <c r="KTD35" s="209"/>
      <c r="KTE35" s="209"/>
      <c r="KTF35" s="209"/>
      <c r="KTG35" s="209"/>
      <c r="KTH35" s="209"/>
      <c r="KTI35" s="209"/>
      <c r="KTJ35" s="209"/>
      <c r="KTK35" s="209"/>
      <c r="KTL35" s="209"/>
      <c r="KTM35" s="209"/>
      <c r="KTN35" s="209"/>
      <c r="KTO35" s="209"/>
      <c r="KTP35" s="209"/>
      <c r="KTQ35" s="209"/>
      <c r="KTR35" s="209"/>
      <c r="KTS35" s="209"/>
      <c r="KTT35" s="209"/>
      <c r="KTU35" s="209"/>
      <c r="KTV35" s="209"/>
      <c r="KTW35" s="209"/>
      <c r="KTX35" s="209"/>
      <c r="KTY35" s="209"/>
      <c r="KTZ35" s="209"/>
      <c r="KUA35" s="209"/>
      <c r="KUB35" s="209"/>
      <c r="KUC35" s="209"/>
      <c r="KUD35" s="209"/>
      <c r="KUE35" s="209"/>
      <c r="KUF35" s="209"/>
      <c r="KUG35" s="209"/>
      <c r="KUH35" s="209"/>
      <c r="KUI35" s="209"/>
      <c r="KUJ35" s="209"/>
      <c r="KUK35" s="209"/>
      <c r="KUL35" s="209"/>
      <c r="KUM35" s="209"/>
      <c r="KUN35" s="209"/>
      <c r="KUO35" s="209"/>
      <c r="KUP35" s="209"/>
      <c r="KUQ35" s="209"/>
      <c r="KUR35" s="209"/>
      <c r="KUS35" s="209"/>
      <c r="KUT35" s="209"/>
      <c r="KUU35" s="209"/>
      <c r="KUV35" s="209"/>
      <c r="KUW35" s="209"/>
      <c r="KUX35" s="209"/>
      <c r="KUY35" s="209"/>
      <c r="KUZ35" s="209"/>
      <c r="KVA35" s="209"/>
      <c r="KVB35" s="209"/>
      <c r="KVC35" s="209"/>
      <c r="KVD35" s="209"/>
      <c r="KVE35" s="209"/>
      <c r="KVF35" s="209"/>
      <c r="KVG35" s="209"/>
      <c r="KVH35" s="209"/>
      <c r="KVI35" s="209"/>
      <c r="KVJ35" s="209"/>
      <c r="KVK35" s="209"/>
      <c r="KVL35" s="209"/>
      <c r="KVM35" s="209"/>
      <c r="KVN35" s="209"/>
      <c r="KVO35" s="209"/>
      <c r="KVP35" s="209"/>
      <c r="KVQ35" s="209"/>
      <c r="KVR35" s="209"/>
      <c r="KVS35" s="209"/>
      <c r="KVT35" s="209"/>
      <c r="KVU35" s="209"/>
      <c r="KVV35" s="209"/>
      <c r="KVW35" s="209"/>
      <c r="KVX35" s="209"/>
      <c r="KVY35" s="209"/>
      <c r="KVZ35" s="209"/>
      <c r="KWA35" s="209"/>
      <c r="KWB35" s="209"/>
      <c r="KWC35" s="209"/>
      <c r="KWD35" s="209"/>
      <c r="KWE35" s="209"/>
      <c r="KWF35" s="209"/>
      <c r="KWG35" s="209"/>
      <c r="KWH35" s="209"/>
      <c r="KWI35" s="209"/>
      <c r="KWJ35" s="209"/>
      <c r="KWK35" s="209"/>
      <c r="KWL35" s="209"/>
      <c r="KWM35" s="209"/>
      <c r="KWN35" s="209"/>
      <c r="KWO35" s="209"/>
      <c r="KWP35" s="209"/>
      <c r="KWQ35" s="209"/>
      <c r="KWR35" s="209"/>
      <c r="KWS35" s="209"/>
      <c r="KWT35" s="209"/>
      <c r="KWU35" s="209"/>
      <c r="KWV35" s="209"/>
      <c r="KWW35" s="209"/>
      <c r="KWX35" s="209"/>
      <c r="KWY35" s="209"/>
      <c r="KWZ35" s="209"/>
      <c r="KXA35" s="209"/>
      <c r="KXB35" s="209"/>
      <c r="KXC35" s="209"/>
      <c r="KXD35" s="209"/>
      <c r="KXE35" s="209"/>
      <c r="KXF35" s="209"/>
      <c r="KXG35" s="209"/>
      <c r="KXH35" s="209"/>
      <c r="KXI35" s="209"/>
      <c r="KXJ35" s="209"/>
      <c r="KXK35" s="209"/>
      <c r="KXL35" s="209"/>
      <c r="KXM35" s="209"/>
      <c r="KXN35" s="209"/>
      <c r="KXO35" s="209"/>
      <c r="KXP35" s="209"/>
      <c r="KXQ35" s="209"/>
      <c r="KXR35" s="209"/>
      <c r="KXS35" s="209"/>
      <c r="KXT35" s="209"/>
      <c r="KXU35" s="209"/>
      <c r="KXV35" s="209"/>
      <c r="KXW35" s="209"/>
      <c r="KXX35" s="209"/>
      <c r="KXY35" s="209"/>
      <c r="KXZ35" s="209"/>
      <c r="KYA35" s="209"/>
      <c r="KYB35" s="209"/>
      <c r="KYC35" s="209"/>
      <c r="KYD35" s="209"/>
      <c r="KYE35" s="209"/>
      <c r="KYF35" s="209"/>
      <c r="KYG35" s="209"/>
      <c r="KYH35" s="209"/>
      <c r="KYI35" s="209"/>
      <c r="KYJ35" s="209"/>
      <c r="KYK35" s="209"/>
      <c r="KYL35" s="209"/>
      <c r="KYM35" s="209"/>
      <c r="KYN35" s="209"/>
      <c r="KYO35" s="209"/>
      <c r="KYP35" s="209"/>
      <c r="KYQ35" s="209"/>
      <c r="KYR35" s="209"/>
      <c r="KYS35" s="209"/>
      <c r="KYT35" s="209"/>
      <c r="KYU35" s="209"/>
      <c r="KYV35" s="209"/>
      <c r="KYW35" s="209"/>
      <c r="KYX35" s="209"/>
      <c r="KYY35" s="209"/>
      <c r="KYZ35" s="209"/>
      <c r="KZA35" s="209"/>
      <c r="KZB35" s="209"/>
      <c r="KZC35" s="209"/>
      <c r="KZD35" s="209"/>
      <c r="KZE35" s="209"/>
      <c r="KZF35" s="209"/>
      <c r="KZG35" s="209"/>
      <c r="KZH35" s="209"/>
      <c r="KZI35" s="209"/>
      <c r="KZJ35" s="209"/>
      <c r="KZK35" s="209"/>
      <c r="KZL35" s="209"/>
      <c r="KZM35" s="209"/>
      <c r="KZN35" s="209"/>
      <c r="KZO35" s="209"/>
      <c r="KZP35" s="209"/>
      <c r="KZQ35" s="209"/>
      <c r="KZR35" s="209"/>
      <c r="KZS35" s="209"/>
      <c r="KZT35" s="209"/>
      <c r="KZU35" s="209"/>
      <c r="KZV35" s="209"/>
      <c r="KZW35" s="209"/>
      <c r="KZX35" s="209"/>
      <c r="KZY35" s="209"/>
      <c r="KZZ35" s="209"/>
      <c r="LAA35" s="209"/>
      <c r="LAB35" s="209"/>
      <c r="LAC35" s="209"/>
      <c r="LAD35" s="209"/>
      <c r="LAE35" s="209"/>
      <c r="LAF35" s="209"/>
      <c r="LAG35" s="209"/>
      <c r="LAH35" s="209"/>
      <c r="LAI35" s="209"/>
      <c r="LAJ35" s="209"/>
      <c r="LAK35" s="209"/>
      <c r="LAL35" s="209"/>
      <c r="LAM35" s="209"/>
      <c r="LAN35" s="209"/>
      <c r="LAO35" s="209"/>
      <c r="LAP35" s="209"/>
      <c r="LAQ35" s="209"/>
      <c r="LAR35" s="209"/>
      <c r="LAS35" s="209"/>
      <c r="LAT35" s="209"/>
      <c r="LAU35" s="209"/>
      <c r="LAV35" s="209"/>
      <c r="LAW35" s="209"/>
      <c r="LAX35" s="209"/>
      <c r="LAY35" s="209"/>
      <c r="LAZ35" s="209"/>
      <c r="LBA35" s="209"/>
      <c r="LBB35" s="209"/>
      <c r="LBC35" s="209"/>
      <c r="LBD35" s="209"/>
      <c r="LBE35" s="209"/>
      <c r="LBF35" s="209"/>
      <c r="LBG35" s="209"/>
      <c r="LBH35" s="209"/>
      <c r="LBI35" s="209"/>
      <c r="LBJ35" s="209"/>
      <c r="LBK35" s="209"/>
      <c r="LBL35" s="209"/>
      <c r="LBM35" s="209"/>
      <c r="LBN35" s="209"/>
      <c r="LBO35" s="209"/>
      <c r="LBP35" s="209"/>
      <c r="LBQ35" s="209"/>
      <c r="LBR35" s="209"/>
      <c r="LBS35" s="209"/>
      <c r="LBT35" s="209"/>
      <c r="LBU35" s="209"/>
      <c r="LBV35" s="209"/>
      <c r="LBW35" s="209"/>
      <c r="LBX35" s="209"/>
      <c r="LBY35" s="209"/>
      <c r="LBZ35" s="209"/>
      <c r="LCA35" s="209"/>
      <c r="LCB35" s="209"/>
      <c r="LCC35" s="209"/>
      <c r="LCD35" s="209"/>
      <c r="LCE35" s="209"/>
      <c r="LCF35" s="209"/>
      <c r="LCG35" s="209"/>
      <c r="LCH35" s="209"/>
      <c r="LCI35" s="209"/>
      <c r="LCJ35" s="209"/>
      <c r="LCK35" s="209"/>
      <c r="LCL35" s="209"/>
      <c r="LCM35" s="209"/>
      <c r="LCN35" s="209"/>
      <c r="LCO35" s="209"/>
      <c r="LCP35" s="209"/>
      <c r="LCQ35" s="209"/>
      <c r="LCR35" s="209"/>
      <c r="LCS35" s="209"/>
      <c r="LCT35" s="209"/>
      <c r="LCU35" s="209"/>
      <c r="LCV35" s="209"/>
      <c r="LCW35" s="209"/>
      <c r="LCX35" s="209"/>
      <c r="LCY35" s="209"/>
      <c r="LCZ35" s="209"/>
      <c r="LDA35" s="209"/>
      <c r="LDB35" s="209"/>
      <c r="LDC35" s="209"/>
      <c r="LDD35" s="209"/>
      <c r="LDE35" s="209"/>
      <c r="LDF35" s="209"/>
      <c r="LDG35" s="209"/>
      <c r="LDH35" s="209"/>
      <c r="LDI35" s="209"/>
      <c r="LDJ35" s="209"/>
      <c r="LDK35" s="209"/>
      <c r="LDL35" s="209"/>
      <c r="LDM35" s="209"/>
      <c r="LDN35" s="209"/>
      <c r="LDO35" s="209"/>
      <c r="LDP35" s="209"/>
      <c r="LDQ35" s="209"/>
      <c r="LDR35" s="209"/>
      <c r="LDS35" s="209"/>
      <c r="LDT35" s="209"/>
      <c r="LDU35" s="209"/>
      <c r="LDV35" s="209"/>
      <c r="LDW35" s="209"/>
      <c r="LDX35" s="209"/>
      <c r="LDY35" s="209"/>
      <c r="LDZ35" s="209"/>
      <c r="LEA35" s="209"/>
      <c r="LEB35" s="209"/>
      <c r="LEC35" s="209"/>
      <c r="LED35" s="209"/>
      <c r="LEE35" s="209"/>
      <c r="LEF35" s="209"/>
      <c r="LEG35" s="209"/>
      <c r="LEH35" s="209"/>
      <c r="LEI35" s="209"/>
      <c r="LEJ35" s="209"/>
      <c r="LEK35" s="209"/>
      <c r="LEL35" s="209"/>
      <c r="LEM35" s="209"/>
      <c r="LEN35" s="209"/>
      <c r="LEO35" s="209"/>
      <c r="LEP35" s="209"/>
      <c r="LEQ35" s="209"/>
      <c r="LER35" s="209"/>
      <c r="LES35" s="209"/>
      <c r="LET35" s="209"/>
      <c r="LEU35" s="209"/>
      <c r="LEV35" s="209"/>
      <c r="LEW35" s="209"/>
      <c r="LEX35" s="209"/>
      <c r="LEY35" s="209"/>
      <c r="LEZ35" s="209"/>
      <c r="LFA35" s="209"/>
      <c r="LFB35" s="209"/>
      <c r="LFC35" s="209"/>
      <c r="LFD35" s="209"/>
      <c r="LFE35" s="209"/>
      <c r="LFF35" s="209"/>
      <c r="LFG35" s="209"/>
      <c r="LFH35" s="209"/>
      <c r="LFI35" s="209"/>
      <c r="LFJ35" s="209"/>
      <c r="LFK35" s="209"/>
      <c r="LFL35" s="209"/>
      <c r="LFM35" s="209"/>
      <c r="LFN35" s="209"/>
      <c r="LFO35" s="209"/>
      <c r="LFP35" s="209"/>
      <c r="LFQ35" s="209"/>
      <c r="LFR35" s="209"/>
      <c r="LFS35" s="209"/>
      <c r="LFT35" s="209"/>
      <c r="LFU35" s="209"/>
      <c r="LFV35" s="209"/>
      <c r="LFW35" s="209"/>
      <c r="LFX35" s="209"/>
      <c r="LFY35" s="209"/>
      <c r="LFZ35" s="209"/>
      <c r="LGA35" s="209"/>
      <c r="LGB35" s="209"/>
      <c r="LGC35" s="209"/>
      <c r="LGD35" s="209"/>
      <c r="LGE35" s="209"/>
      <c r="LGF35" s="209"/>
      <c r="LGG35" s="209"/>
      <c r="LGH35" s="209"/>
      <c r="LGI35" s="209"/>
      <c r="LGJ35" s="209"/>
      <c r="LGK35" s="209"/>
      <c r="LGL35" s="209"/>
      <c r="LGM35" s="209"/>
      <c r="LGN35" s="209"/>
      <c r="LGO35" s="209"/>
      <c r="LGP35" s="209"/>
      <c r="LGQ35" s="209"/>
      <c r="LGR35" s="209"/>
      <c r="LGS35" s="209"/>
      <c r="LGT35" s="209"/>
      <c r="LGU35" s="209"/>
      <c r="LGV35" s="209"/>
      <c r="LGW35" s="209"/>
      <c r="LGX35" s="209"/>
      <c r="LGY35" s="209"/>
      <c r="LGZ35" s="209"/>
      <c r="LHA35" s="209"/>
      <c r="LHB35" s="209"/>
      <c r="LHC35" s="209"/>
      <c r="LHD35" s="209"/>
      <c r="LHE35" s="209"/>
      <c r="LHF35" s="209"/>
      <c r="LHG35" s="209"/>
      <c r="LHH35" s="209"/>
      <c r="LHI35" s="209"/>
      <c r="LHJ35" s="209"/>
      <c r="LHK35" s="209"/>
      <c r="LHL35" s="209"/>
      <c r="LHM35" s="209"/>
      <c r="LHN35" s="209"/>
      <c r="LHO35" s="209"/>
      <c r="LHP35" s="209"/>
      <c r="LHQ35" s="209"/>
      <c r="LHR35" s="209"/>
      <c r="LHS35" s="209"/>
      <c r="LHT35" s="209"/>
      <c r="LHU35" s="209"/>
      <c r="LHV35" s="209"/>
      <c r="LHW35" s="209"/>
      <c r="LHX35" s="209"/>
      <c r="LHY35" s="209"/>
      <c r="LHZ35" s="209"/>
      <c r="LIA35" s="209"/>
      <c r="LIB35" s="209"/>
      <c r="LIC35" s="209"/>
      <c r="LID35" s="209"/>
      <c r="LIE35" s="209"/>
      <c r="LIF35" s="209"/>
      <c r="LIG35" s="209"/>
      <c r="LIH35" s="209"/>
      <c r="LII35" s="209"/>
      <c r="LIJ35" s="209"/>
      <c r="LIK35" s="209"/>
      <c r="LIL35" s="209"/>
      <c r="LIM35" s="209"/>
      <c r="LIN35" s="209"/>
      <c r="LIO35" s="209"/>
      <c r="LIP35" s="209"/>
      <c r="LIQ35" s="209"/>
      <c r="LIR35" s="209"/>
      <c r="LIS35" s="209"/>
      <c r="LIT35" s="209"/>
      <c r="LIU35" s="209"/>
      <c r="LIV35" s="209"/>
      <c r="LIW35" s="209"/>
      <c r="LIX35" s="209"/>
      <c r="LIY35" s="209"/>
      <c r="LIZ35" s="209"/>
      <c r="LJA35" s="209"/>
      <c r="LJB35" s="209"/>
      <c r="LJC35" s="209"/>
      <c r="LJD35" s="209"/>
      <c r="LJE35" s="209"/>
      <c r="LJF35" s="209"/>
      <c r="LJG35" s="209"/>
      <c r="LJH35" s="209"/>
      <c r="LJI35" s="209"/>
      <c r="LJJ35" s="209"/>
      <c r="LJK35" s="209"/>
      <c r="LJL35" s="209"/>
      <c r="LJM35" s="209"/>
      <c r="LJN35" s="209"/>
      <c r="LJO35" s="209"/>
      <c r="LJP35" s="209"/>
      <c r="LJQ35" s="209"/>
      <c r="LJR35" s="209"/>
      <c r="LJS35" s="209"/>
      <c r="LJT35" s="209"/>
      <c r="LJU35" s="209"/>
      <c r="LJV35" s="209"/>
      <c r="LJW35" s="209"/>
      <c r="LJX35" s="209"/>
      <c r="LJY35" s="209"/>
      <c r="LJZ35" s="209"/>
      <c r="LKA35" s="209"/>
      <c r="LKB35" s="209"/>
      <c r="LKC35" s="209"/>
      <c r="LKD35" s="209"/>
      <c r="LKE35" s="209"/>
      <c r="LKF35" s="209"/>
      <c r="LKG35" s="209"/>
      <c r="LKH35" s="209"/>
      <c r="LKI35" s="209"/>
      <c r="LKJ35" s="209"/>
      <c r="LKK35" s="209"/>
      <c r="LKL35" s="209"/>
      <c r="LKM35" s="209"/>
      <c r="LKN35" s="209"/>
      <c r="LKO35" s="209"/>
      <c r="LKP35" s="209"/>
      <c r="LKQ35" s="209"/>
      <c r="LKR35" s="209"/>
      <c r="LKS35" s="209"/>
      <c r="LKT35" s="209"/>
      <c r="LKU35" s="209"/>
      <c r="LKV35" s="209"/>
      <c r="LKW35" s="209"/>
      <c r="LKX35" s="209"/>
      <c r="LKY35" s="209"/>
      <c r="LKZ35" s="209"/>
      <c r="LLA35" s="209"/>
      <c r="LLB35" s="209"/>
      <c r="LLC35" s="209"/>
      <c r="LLD35" s="209"/>
      <c r="LLE35" s="209"/>
      <c r="LLF35" s="209"/>
      <c r="LLG35" s="209"/>
      <c r="LLH35" s="209"/>
      <c r="LLI35" s="209"/>
      <c r="LLJ35" s="209"/>
      <c r="LLK35" s="209"/>
      <c r="LLL35" s="209"/>
      <c r="LLM35" s="209"/>
      <c r="LLN35" s="209"/>
      <c r="LLO35" s="209"/>
      <c r="LLP35" s="209"/>
      <c r="LLQ35" s="209"/>
      <c r="LLR35" s="209"/>
      <c r="LLS35" s="209"/>
      <c r="LLT35" s="209"/>
      <c r="LLU35" s="209"/>
      <c r="LLV35" s="209"/>
      <c r="LLW35" s="209"/>
      <c r="LLX35" s="209"/>
      <c r="LLY35" s="209"/>
      <c r="LLZ35" s="209"/>
      <c r="LMA35" s="209"/>
      <c r="LMB35" s="209"/>
      <c r="LMC35" s="209"/>
      <c r="LMD35" s="209"/>
      <c r="LME35" s="209"/>
      <c r="LMF35" s="209"/>
      <c r="LMG35" s="209"/>
      <c r="LMH35" s="209"/>
      <c r="LMI35" s="209"/>
      <c r="LMJ35" s="209"/>
      <c r="LMK35" s="209"/>
      <c r="LML35" s="209"/>
      <c r="LMM35" s="209"/>
      <c r="LMN35" s="209"/>
      <c r="LMO35" s="209"/>
      <c r="LMP35" s="209"/>
      <c r="LMQ35" s="209"/>
      <c r="LMR35" s="209"/>
      <c r="LMS35" s="209"/>
      <c r="LMT35" s="209"/>
      <c r="LMU35" s="209"/>
      <c r="LMV35" s="209"/>
      <c r="LMW35" s="209"/>
      <c r="LMX35" s="209"/>
      <c r="LMY35" s="209"/>
      <c r="LMZ35" s="209"/>
      <c r="LNA35" s="209"/>
      <c r="LNB35" s="209"/>
      <c r="LNC35" s="209"/>
      <c r="LND35" s="209"/>
      <c r="LNE35" s="209"/>
      <c r="LNF35" s="209"/>
      <c r="LNG35" s="209"/>
      <c r="LNH35" s="209"/>
      <c r="LNI35" s="209"/>
      <c r="LNJ35" s="209"/>
      <c r="LNK35" s="209"/>
      <c r="LNL35" s="209"/>
      <c r="LNM35" s="209"/>
      <c r="LNN35" s="209"/>
      <c r="LNO35" s="209"/>
      <c r="LNP35" s="209"/>
      <c r="LNQ35" s="209"/>
      <c r="LNR35" s="209"/>
      <c r="LNS35" s="209"/>
      <c r="LNT35" s="209"/>
      <c r="LNU35" s="209"/>
      <c r="LNV35" s="209"/>
      <c r="LNW35" s="209"/>
      <c r="LNX35" s="209"/>
      <c r="LNY35" s="209"/>
      <c r="LNZ35" s="209"/>
      <c r="LOA35" s="209"/>
      <c r="LOB35" s="209"/>
      <c r="LOC35" s="209"/>
      <c r="LOD35" s="209"/>
      <c r="LOE35" s="209"/>
      <c r="LOF35" s="209"/>
      <c r="LOG35" s="209"/>
      <c r="LOH35" s="209"/>
      <c r="LOI35" s="209"/>
      <c r="LOJ35" s="209"/>
      <c r="LOK35" s="209"/>
      <c r="LOL35" s="209"/>
      <c r="LOM35" s="209"/>
      <c r="LON35" s="209"/>
      <c r="LOO35" s="209"/>
      <c r="LOP35" s="209"/>
      <c r="LOQ35" s="209"/>
      <c r="LOR35" s="209"/>
      <c r="LOS35" s="209"/>
      <c r="LOT35" s="209"/>
      <c r="LOU35" s="209"/>
      <c r="LOV35" s="209"/>
      <c r="LOW35" s="209"/>
      <c r="LOX35" s="209"/>
      <c r="LOY35" s="209"/>
      <c r="LOZ35" s="209"/>
      <c r="LPA35" s="209"/>
      <c r="LPB35" s="209"/>
      <c r="LPC35" s="209"/>
      <c r="LPD35" s="209"/>
      <c r="LPE35" s="209"/>
      <c r="LPF35" s="209"/>
      <c r="LPG35" s="209"/>
      <c r="LPH35" s="209"/>
      <c r="LPI35" s="209"/>
      <c r="LPJ35" s="209"/>
      <c r="LPK35" s="209"/>
      <c r="LPL35" s="209"/>
      <c r="LPM35" s="209"/>
      <c r="LPN35" s="209"/>
      <c r="LPO35" s="209"/>
      <c r="LPP35" s="209"/>
      <c r="LPQ35" s="209"/>
      <c r="LPR35" s="209"/>
      <c r="LPS35" s="209"/>
      <c r="LPT35" s="209"/>
      <c r="LPU35" s="209"/>
      <c r="LPV35" s="209"/>
      <c r="LPW35" s="209"/>
      <c r="LPX35" s="209"/>
      <c r="LPY35" s="209"/>
      <c r="LPZ35" s="209"/>
      <c r="LQA35" s="209"/>
      <c r="LQB35" s="209"/>
      <c r="LQC35" s="209"/>
      <c r="LQD35" s="209"/>
      <c r="LQE35" s="209"/>
      <c r="LQF35" s="209"/>
      <c r="LQG35" s="209"/>
      <c r="LQH35" s="209"/>
      <c r="LQI35" s="209"/>
      <c r="LQJ35" s="209"/>
      <c r="LQK35" s="209"/>
      <c r="LQL35" s="209"/>
      <c r="LQM35" s="209"/>
      <c r="LQN35" s="209"/>
      <c r="LQO35" s="209"/>
      <c r="LQP35" s="209"/>
      <c r="LQQ35" s="209"/>
      <c r="LQR35" s="209"/>
      <c r="LQS35" s="209"/>
      <c r="LQT35" s="209"/>
      <c r="LQU35" s="209"/>
      <c r="LQV35" s="209"/>
      <c r="LQW35" s="209"/>
      <c r="LQX35" s="209"/>
      <c r="LQY35" s="209"/>
      <c r="LQZ35" s="209"/>
      <c r="LRA35" s="209"/>
      <c r="LRB35" s="209"/>
      <c r="LRC35" s="209"/>
      <c r="LRD35" s="209"/>
      <c r="LRE35" s="209"/>
      <c r="LRF35" s="209"/>
      <c r="LRG35" s="209"/>
      <c r="LRH35" s="209"/>
      <c r="LRI35" s="209"/>
      <c r="LRJ35" s="209"/>
      <c r="LRK35" s="209"/>
      <c r="LRL35" s="209"/>
      <c r="LRM35" s="209"/>
      <c r="LRN35" s="209"/>
      <c r="LRO35" s="209"/>
      <c r="LRP35" s="209"/>
      <c r="LRQ35" s="209"/>
      <c r="LRR35" s="209"/>
      <c r="LRS35" s="209"/>
      <c r="LRT35" s="209"/>
      <c r="LRU35" s="209"/>
      <c r="LRV35" s="209"/>
      <c r="LRW35" s="209"/>
      <c r="LRX35" s="209"/>
      <c r="LRY35" s="209"/>
      <c r="LRZ35" s="209"/>
      <c r="LSA35" s="209"/>
      <c r="LSB35" s="209"/>
      <c r="LSC35" s="209"/>
      <c r="LSD35" s="209"/>
      <c r="LSE35" s="209"/>
      <c r="LSF35" s="209"/>
      <c r="LSG35" s="209"/>
      <c r="LSH35" s="209"/>
      <c r="LSI35" s="209"/>
      <c r="LSJ35" s="209"/>
      <c r="LSK35" s="209"/>
      <c r="LSL35" s="209"/>
      <c r="LSM35" s="209"/>
      <c r="LSN35" s="209"/>
      <c r="LSO35" s="209"/>
      <c r="LSP35" s="209"/>
      <c r="LSQ35" s="209"/>
      <c r="LSR35" s="209"/>
      <c r="LSS35" s="209"/>
      <c r="LST35" s="209"/>
      <c r="LSU35" s="209"/>
      <c r="LSV35" s="209"/>
      <c r="LSW35" s="209"/>
      <c r="LSX35" s="209"/>
      <c r="LSY35" s="209"/>
      <c r="LSZ35" s="209"/>
      <c r="LTA35" s="209"/>
      <c r="LTB35" s="209"/>
      <c r="LTC35" s="209"/>
      <c r="LTD35" s="209"/>
      <c r="LTE35" s="209"/>
      <c r="LTF35" s="209"/>
      <c r="LTG35" s="209"/>
      <c r="LTH35" s="209"/>
      <c r="LTI35" s="209"/>
      <c r="LTJ35" s="209"/>
      <c r="LTK35" s="209"/>
      <c r="LTL35" s="209"/>
      <c r="LTM35" s="209"/>
      <c r="LTN35" s="209"/>
      <c r="LTO35" s="209"/>
      <c r="LTP35" s="209"/>
      <c r="LTQ35" s="209"/>
      <c r="LTR35" s="209"/>
      <c r="LTS35" s="209"/>
      <c r="LTT35" s="209"/>
      <c r="LTU35" s="209"/>
      <c r="LTV35" s="209"/>
      <c r="LTW35" s="209"/>
      <c r="LTX35" s="209"/>
      <c r="LTY35" s="209"/>
      <c r="LTZ35" s="209"/>
      <c r="LUA35" s="209"/>
      <c r="LUB35" s="209"/>
      <c r="LUC35" s="209"/>
      <c r="LUD35" s="209"/>
      <c r="LUE35" s="209"/>
      <c r="LUF35" s="209"/>
      <c r="LUG35" s="209"/>
      <c r="LUH35" s="209"/>
      <c r="LUI35" s="209"/>
      <c r="LUJ35" s="209"/>
      <c r="LUK35" s="209"/>
      <c r="LUL35" s="209"/>
      <c r="LUM35" s="209"/>
      <c r="LUN35" s="209"/>
      <c r="LUO35" s="209"/>
      <c r="LUP35" s="209"/>
      <c r="LUQ35" s="209"/>
      <c r="LUR35" s="209"/>
      <c r="LUS35" s="209"/>
      <c r="LUT35" s="209"/>
      <c r="LUU35" s="209"/>
      <c r="LUV35" s="209"/>
      <c r="LUW35" s="209"/>
      <c r="LUX35" s="209"/>
      <c r="LUY35" s="209"/>
      <c r="LUZ35" s="209"/>
      <c r="LVA35" s="209"/>
      <c r="LVB35" s="209"/>
      <c r="LVC35" s="209"/>
      <c r="LVD35" s="209"/>
      <c r="LVE35" s="209"/>
      <c r="LVF35" s="209"/>
      <c r="LVG35" s="209"/>
      <c r="LVH35" s="209"/>
      <c r="LVI35" s="209"/>
      <c r="LVJ35" s="209"/>
      <c r="LVK35" s="209"/>
      <c r="LVL35" s="209"/>
      <c r="LVM35" s="209"/>
      <c r="LVN35" s="209"/>
      <c r="LVO35" s="209"/>
      <c r="LVP35" s="209"/>
      <c r="LVQ35" s="209"/>
      <c r="LVR35" s="209"/>
      <c r="LVS35" s="209"/>
      <c r="LVT35" s="209"/>
      <c r="LVU35" s="209"/>
      <c r="LVV35" s="209"/>
      <c r="LVW35" s="209"/>
      <c r="LVX35" s="209"/>
      <c r="LVY35" s="209"/>
      <c r="LVZ35" s="209"/>
      <c r="LWA35" s="209"/>
      <c r="LWB35" s="209"/>
      <c r="LWC35" s="209"/>
      <c r="LWD35" s="209"/>
      <c r="LWE35" s="209"/>
      <c r="LWF35" s="209"/>
      <c r="LWG35" s="209"/>
      <c r="LWH35" s="209"/>
      <c r="LWI35" s="209"/>
      <c r="LWJ35" s="209"/>
      <c r="LWK35" s="209"/>
      <c r="LWL35" s="209"/>
      <c r="LWM35" s="209"/>
      <c r="LWN35" s="209"/>
      <c r="LWO35" s="209"/>
      <c r="LWP35" s="209"/>
      <c r="LWQ35" s="209"/>
      <c r="LWR35" s="209"/>
      <c r="LWS35" s="209"/>
      <c r="LWT35" s="209"/>
      <c r="LWU35" s="209"/>
      <c r="LWV35" s="209"/>
      <c r="LWW35" s="209"/>
      <c r="LWX35" s="209"/>
      <c r="LWY35" s="209"/>
      <c r="LWZ35" s="209"/>
      <c r="LXA35" s="209"/>
      <c r="LXB35" s="209"/>
      <c r="LXC35" s="209"/>
      <c r="LXD35" s="209"/>
      <c r="LXE35" s="209"/>
      <c r="LXF35" s="209"/>
      <c r="LXG35" s="209"/>
      <c r="LXH35" s="209"/>
      <c r="LXI35" s="209"/>
      <c r="LXJ35" s="209"/>
      <c r="LXK35" s="209"/>
      <c r="LXL35" s="209"/>
      <c r="LXM35" s="209"/>
      <c r="LXN35" s="209"/>
      <c r="LXO35" s="209"/>
      <c r="LXP35" s="209"/>
      <c r="LXQ35" s="209"/>
      <c r="LXR35" s="209"/>
      <c r="LXS35" s="209"/>
      <c r="LXT35" s="209"/>
      <c r="LXU35" s="209"/>
      <c r="LXV35" s="209"/>
      <c r="LXW35" s="209"/>
      <c r="LXX35" s="209"/>
      <c r="LXY35" s="209"/>
      <c r="LXZ35" s="209"/>
      <c r="LYA35" s="209"/>
      <c r="LYB35" s="209"/>
      <c r="LYC35" s="209"/>
      <c r="LYD35" s="209"/>
      <c r="LYE35" s="209"/>
      <c r="LYF35" s="209"/>
      <c r="LYG35" s="209"/>
      <c r="LYH35" s="209"/>
      <c r="LYI35" s="209"/>
      <c r="LYJ35" s="209"/>
      <c r="LYK35" s="209"/>
      <c r="LYL35" s="209"/>
      <c r="LYM35" s="209"/>
      <c r="LYN35" s="209"/>
      <c r="LYO35" s="209"/>
      <c r="LYP35" s="209"/>
      <c r="LYQ35" s="209"/>
      <c r="LYR35" s="209"/>
      <c r="LYS35" s="209"/>
      <c r="LYT35" s="209"/>
      <c r="LYU35" s="209"/>
      <c r="LYV35" s="209"/>
      <c r="LYW35" s="209"/>
      <c r="LYX35" s="209"/>
      <c r="LYY35" s="209"/>
      <c r="LYZ35" s="209"/>
      <c r="LZA35" s="209"/>
      <c r="LZB35" s="209"/>
      <c r="LZC35" s="209"/>
      <c r="LZD35" s="209"/>
      <c r="LZE35" s="209"/>
      <c r="LZF35" s="209"/>
      <c r="LZG35" s="209"/>
      <c r="LZH35" s="209"/>
      <c r="LZI35" s="209"/>
      <c r="LZJ35" s="209"/>
      <c r="LZK35" s="209"/>
      <c r="LZL35" s="209"/>
      <c r="LZM35" s="209"/>
      <c r="LZN35" s="209"/>
      <c r="LZO35" s="209"/>
      <c r="LZP35" s="209"/>
      <c r="LZQ35" s="209"/>
      <c r="LZR35" s="209"/>
      <c r="LZS35" s="209"/>
      <c r="LZT35" s="209"/>
      <c r="LZU35" s="209"/>
      <c r="LZV35" s="209"/>
      <c r="LZW35" s="209"/>
      <c r="LZX35" s="209"/>
      <c r="LZY35" s="209"/>
      <c r="LZZ35" s="209"/>
      <c r="MAA35" s="209"/>
      <c r="MAB35" s="209"/>
      <c r="MAC35" s="209"/>
      <c r="MAD35" s="209"/>
      <c r="MAE35" s="209"/>
      <c r="MAF35" s="209"/>
      <c r="MAG35" s="209"/>
      <c r="MAH35" s="209"/>
      <c r="MAI35" s="209"/>
      <c r="MAJ35" s="209"/>
      <c r="MAK35" s="209"/>
      <c r="MAL35" s="209"/>
      <c r="MAM35" s="209"/>
      <c r="MAN35" s="209"/>
      <c r="MAO35" s="209"/>
      <c r="MAP35" s="209"/>
      <c r="MAQ35" s="209"/>
      <c r="MAR35" s="209"/>
      <c r="MAS35" s="209"/>
      <c r="MAT35" s="209"/>
      <c r="MAU35" s="209"/>
      <c r="MAV35" s="209"/>
      <c r="MAW35" s="209"/>
      <c r="MAX35" s="209"/>
      <c r="MAY35" s="209"/>
      <c r="MAZ35" s="209"/>
      <c r="MBA35" s="209"/>
      <c r="MBB35" s="209"/>
      <c r="MBC35" s="209"/>
      <c r="MBD35" s="209"/>
      <c r="MBE35" s="209"/>
      <c r="MBF35" s="209"/>
      <c r="MBG35" s="209"/>
      <c r="MBH35" s="209"/>
      <c r="MBI35" s="209"/>
      <c r="MBJ35" s="209"/>
      <c r="MBK35" s="209"/>
      <c r="MBL35" s="209"/>
      <c r="MBM35" s="209"/>
      <c r="MBN35" s="209"/>
      <c r="MBO35" s="209"/>
      <c r="MBP35" s="209"/>
      <c r="MBQ35" s="209"/>
      <c r="MBR35" s="209"/>
      <c r="MBS35" s="209"/>
      <c r="MBT35" s="209"/>
      <c r="MBU35" s="209"/>
      <c r="MBV35" s="209"/>
      <c r="MBW35" s="209"/>
      <c r="MBX35" s="209"/>
      <c r="MBY35" s="209"/>
      <c r="MBZ35" s="209"/>
      <c r="MCA35" s="209"/>
      <c r="MCB35" s="209"/>
      <c r="MCC35" s="209"/>
      <c r="MCD35" s="209"/>
      <c r="MCE35" s="209"/>
      <c r="MCF35" s="209"/>
      <c r="MCG35" s="209"/>
      <c r="MCH35" s="209"/>
      <c r="MCI35" s="209"/>
      <c r="MCJ35" s="209"/>
      <c r="MCK35" s="209"/>
      <c r="MCL35" s="209"/>
      <c r="MCM35" s="209"/>
      <c r="MCN35" s="209"/>
      <c r="MCO35" s="209"/>
      <c r="MCP35" s="209"/>
      <c r="MCQ35" s="209"/>
      <c r="MCR35" s="209"/>
      <c r="MCS35" s="209"/>
      <c r="MCT35" s="209"/>
      <c r="MCU35" s="209"/>
      <c r="MCV35" s="209"/>
      <c r="MCW35" s="209"/>
      <c r="MCX35" s="209"/>
      <c r="MCY35" s="209"/>
      <c r="MCZ35" s="209"/>
      <c r="MDA35" s="209"/>
      <c r="MDB35" s="209"/>
      <c r="MDC35" s="209"/>
      <c r="MDD35" s="209"/>
      <c r="MDE35" s="209"/>
      <c r="MDF35" s="209"/>
      <c r="MDG35" s="209"/>
      <c r="MDH35" s="209"/>
      <c r="MDI35" s="209"/>
      <c r="MDJ35" s="209"/>
      <c r="MDK35" s="209"/>
      <c r="MDL35" s="209"/>
      <c r="MDM35" s="209"/>
      <c r="MDN35" s="209"/>
      <c r="MDO35" s="209"/>
      <c r="MDP35" s="209"/>
      <c r="MDQ35" s="209"/>
      <c r="MDR35" s="209"/>
      <c r="MDS35" s="209"/>
      <c r="MDT35" s="209"/>
      <c r="MDU35" s="209"/>
      <c r="MDV35" s="209"/>
      <c r="MDW35" s="209"/>
      <c r="MDX35" s="209"/>
      <c r="MDY35" s="209"/>
      <c r="MDZ35" s="209"/>
      <c r="MEA35" s="209"/>
      <c r="MEB35" s="209"/>
      <c r="MEC35" s="209"/>
      <c r="MED35" s="209"/>
      <c r="MEE35" s="209"/>
      <c r="MEF35" s="209"/>
      <c r="MEG35" s="209"/>
      <c r="MEH35" s="209"/>
      <c r="MEI35" s="209"/>
      <c r="MEJ35" s="209"/>
      <c r="MEK35" s="209"/>
      <c r="MEL35" s="209"/>
      <c r="MEM35" s="209"/>
      <c r="MEN35" s="209"/>
      <c r="MEO35" s="209"/>
      <c r="MEP35" s="209"/>
      <c r="MEQ35" s="209"/>
      <c r="MER35" s="209"/>
      <c r="MES35" s="209"/>
      <c r="MET35" s="209"/>
      <c r="MEU35" s="209"/>
      <c r="MEV35" s="209"/>
      <c r="MEW35" s="209"/>
      <c r="MEX35" s="209"/>
      <c r="MEY35" s="209"/>
      <c r="MEZ35" s="209"/>
      <c r="MFA35" s="209"/>
      <c r="MFB35" s="209"/>
      <c r="MFC35" s="209"/>
      <c r="MFD35" s="209"/>
      <c r="MFE35" s="209"/>
      <c r="MFF35" s="209"/>
      <c r="MFG35" s="209"/>
      <c r="MFH35" s="209"/>
      <c r="MFI35" s="209"/>
      <c r="MFJ35" s="209"/>
      <c r="MFK35" s="209"/>
      <c r="MFL35" s="209"/>
      <c r="MFM35" s="209"/>
      <c r="MFN35" s="209"/>
      <c r="MFO35" s="209"/>
      <c r="MFP35" s="209"/>
      <c r="MFQ35" s="209"/>
      <c r="MFR35" s="209"/>
      <c r="MFS35" s="209"/>
      <c r="MFT35" s="209"/>
      <c r="MFU35" s="209"/>
      <c r="MFV35" s="209"/>
      <c r="MFW35" s="209"/>
      <c r="MFX35" s="209"/>
      <c r="MFY35" s="209"/>
      <c r="MFZ35" s="209"/>
      <c r="MGA35" s="209"/>
      <c r="MGB35" s="209"/>
      <c r="MGC35" s="209"/>
      <c r="MGD35" s="209"/>
      <c r="MGE35" s="209"/>
      <c r="MGF35" s="209"/>
      <c r="MGG35" s="209"/>
      <c r="MGH35" s="209"/>
      <c r="MGI35" s="209"/>
      <c r="MGJ35" s="209"/>
      <c r="MGK35" s="209"/>
      <c r="MGL35" s="209"/>
      <c r="MGM35" s="209"/>
      <c r="MGN35" s="209"/>
      <c r="MGO35" s="209"/>
      <c r="MGP35" s="209"/>
      <c r="MGQ35" s="209"/>
      <c r="MGR35" s="209"/>
      <c r="MGS35" s="209"/>
      <c r="MGT35" s="209"/>
      <c r="MGU35" s="209"/>
      <c r="MGV35" s="209"/>
      <c r="MGW35" s="209"/>
      <c r="MGX35" s="209"/>
      <c r="MGY35" s="209"/>
      <c r="MGZ35" s="209"/>
      <c r="MHA35" s="209"/>
      <c r="MHB35" s="209"/>
      <c r="MHC35" s="209"/>
      <c r="MHD35" s="209"/>
      <c r="MHE35" s="209"/>
      <c r="MHF35" s="209"/>
      <c r="MHG35" s="209"/>
      <c r="MHH35" s="209"/>
      <c r="MHI35" s="209"/>
      <c r="MHJ35" s="209"/>
      <c r="MHK35" s="209"/>
      <c r="MHL35" s="209"/>
      <c r="MHM35" s="209"/>
      <c r="MHN35" s="209"/>
      <c r="MHO35" s="209"/>
      <c r="MHP35" s="209"/>
      <c r="MHQ35" s="209"/>
      <c r="MHR35" s="209"/>
      <c r="MHS35" s="209"/>
      <c r="MHT35" s="209"/>
      <c r="MHU35" s="209"/>
      <c r="MHV35" s="209"/>
      <c r="MHW35" s="209"/>
      <c r="MHX35" s="209"/>
      <c r="MHY35" s="209"/>
      <c r="MHZ35" s="209"/>
      <c r="MIA35" s="209"/>
      <c r="MIB35" s="209"/>
      <c r="MIC35" s="209"/>
      <c r="MID35" s="209"/>
      <c r="MIE35" s="209"/>
      <c r="MIF35" s="209"/>
      <c r="MIG35" s="209"/>
      <c r="MIH35" s="209"/>
      <c r="MII35" s="209"/>
      <c r="MIJ35" s="209"/>
      <c r="MIK35" s="209"/>
      <c r="MIL35" s="209"/>
      <c r="MIM35" s="209"/>
      <c r="MIN35" s="209"/>
      <c r="MIO35" s="209"/>
      <c r="MIP35" s="209"/>
      <c r="MIQ35" s="209"/>
      <c r="MIR35" s="209"/>
      <c r="MIS35" s="209"/>
      <c r="MIT35" s="209"/>
      <c r="MIU35" s="209"/>
      <c r="MIV35" s="209"/>
      <c r="MIW35" s="209"/>
      <c r="MIX35" s="209"/>
      <c r="MIY35" s="209"/>
      <c r="MIZ35" s="209"/>
      <c r="MJA35" s="209"/>
      <c r="MJB35" s="209"/>
      <c r="MJC35" s="209"/>
      <c r="MJD35" s="209"/>
      <c r="MJE35" s="209"/>
      <c r="MJF35" s="209"/>
      <c r="MJG35" s="209"/>
      <c r="MJH35" s="209"/>
      <c r="MJI35" s="209"/>
      <c r="MJJ35" s="209"/>
      <c r="MJK35" s="209"/>
      <c r="MJL35" s="209"/>
      <c r="MJM35" s="209"/>
      <c r="MJN35" s="209"/>
      <c r="MJO35" s="209"/>
      <c r="MJP35" s="209"/>
      <c r="MJQ35" s="209"/>
      <c r="MJR35" s="209"/>
      <c r="MJS35" s="209"/>
      <c r="MJT35" s="209"/>
      <c r="MJU35" s="209"/>
      <c r="MJV35" s="209"/>
      <c r="MJW35" s="209"/>
      <c r="MJX35" s="209"/>
      <c r="MJY35" s="209"/>
      <c r="MJZ35" s="209"/>
      <c r="MKA35" s="209"/>
      <c r="MKB35" s="209"/>
      <c r="MKC35" s="209"/>
      <c r="MKD35" s="209"/>
      <c r="MKE35" s="209"/>
      <c r="MKF35" s="209"/>
      <c r="MKG35" s="209"/>
      <c r="MKH35" s="209"/>
      <c r="MKI35" s="209"/>
      <c r="MKJ35" s="209"/>
      <c r="MKK35" s="209"/>
      <c r="MKL35" s="209"/>
      <c r="MKM35" s="209"/>
      <c r="MKN35" s="209"/>
      <c r="MKO35" s="209"/>
      <c r="MKP35" s="209"/>
      <c r="MKQ35" s="209"/>
      <c r="MKR35" s="209"/>
      <c r="MKS35" s="209"/>
      <c r="MKT35" s="209"/>
      <c r="MKU35" s="209"/>
      <c r="MKV35" s="209"/>
      <c r="MKW35" s="209"/>
      <c r="MKX35" s="209"/>
      <c r="MKY35" s="209"/>
      <c r="MKZ35" s="209"/>
      <c r="MLA35" s="209"/>
      <c r="MLB35" s="209"/>
      <c r="MLC35" s="209"/>
      <c r="MLD35" s="209"/>
      <c r="MLE35" s="209"/>
      <c r="MLF35" s="209"/>
      <c r="MLG35" s="209"/>
      <c r="MLH35" s="209"/>
      <c r="MLI35" s="209"/>
      <c r="MLJ35" s="209"/>
      <c r="MLK35" s="209"/>
      <c r="MLL35" s="209"/>
      <c r="MLM35" s="209"/>
      <c r="MLN35" s="209"/>
      <c r="MLO35" s="209"/>
      <c r="MLP35" s="209"/>
      <c r="MLQ35" s="209"/>
      <c r="MLR35" s="209"/>
      <c r="MLS35" s="209"/>
      <c r="MLT35" s="209"/>
      <c r="MLU35" s="209"/>
      <c r="MLV35" s="209"/>
      <c r="MLW35" s="209"/>
      <c r="MLX35" s="209"/>
      <c r="MLY35" s="209"/>
      <c r="MLZ35" s="209"/>
      <c r="MMA35" s="209"/>
      <c r="MMB35" s="209"/>
      <c r="MMC35" s="209"/>
      <c r="MMD35" s="209"/>
      <c r="MME35" s="209"/>
      <c r="MMF35" s="209"/>
      <c r="MMG35" s="209"/>
      <c r="MMH35" s="209"/>
      <c r="MMI35" s="209"/>
      <c r="MMJ35" s="209"/>
      <c r="MMK35" s="209"/>
      <c r="MML35" s="209"/>
      <c r="MMM35" s="209"/>
      <c r="MMN35" s="209"/>
      <c r="MMO35" s="209"/>
      <c r="MMP35" s="209"/>
      <c r="MMQ35" s="209"/>
      <c r="MMR35" s="209"/>
      <c r="MMS35" s="209"/>
      <c r="MMT35" s="209"/>
      <c r="MMU35" s="209"/>
      <c r="MMV35" s="209"/>
      <c r="MMW35" s="209"/>
      <c r="MMX35" s="209"/>
      <c r="MMY35" s="209"/>
      <c r="MMZ35" s="209"/>
      <c r="MNA35" s="209"/>
      <c r="MNB35" s="209"/>
      <c r="MNC35" s="209"/>
      <c r="MND35" s="209"/>
      <c r="MNE35" s="209"/>
      <c r="MNF35" s="209"/>
      <c r="MNG35" s="209"/>
      <c r="MNH35" s="209"/>
      <c r="MNI35" s="209"/>
      <c r="MNJ35" s="209"/>
      <c r="MNK35" s="209"/>
      <c r="MNL35" s="209"/>
      <c r="MNM35" s="209"/>
      <c r="MNN35" s="209"/>
      <c r="MNO35" s="209"/>
      <c r="MNP35" s="209"/>
      <c r="MNQ35" s="209"/>
      <c r="MNR35" s="209"/>
      <c r="MNS35" s="209"/>
      <c r="MNT35" s="209"/>
      <c r="MNU35" s="209"/>
      <c r="MNV35" s="209"/>
      <c r="MNW35" s="209"/>
      <c r="MNX35" s="209"/>
      <c r="MNY35" s="209"/>
      <c r="MNZ35" s="209"/>
      <c r="MOA35" s="209"/>
      <c r="MOB35" s="209"/>
      <c r="MOC35" s="209"/>
      <c r="MOD35" s="209"/>
      <c r="MOE35" s="209"/>
      <c r="MOF35" s="209"/>
      <c r="MOG35" s="209"/>
      <c r="MOH35" s="209"/>
      <c r="MOI35" s="209"/>
      <c r="MOJ35" s="209"/>
      <c r="MOK35" s="209"/>
      <c r="MOL35" s="209"/>
      <c r="MOM35" s="209"/>
      <c r="MON35" s="209"/>
      <c r="MOO35" s="209"/>
      <c r="MOP35" s="209"/>
      <c r="MOQ35" s="209"/>
      <c r="MOR35" s="209"/>
      <c r="MOS35" s="209"/>
      <c r="MOT35" s="209"/>
      <c r="MOU35" s="209"/>
      <c r="MOV35" s="209"/>
      <c r="MOW35" s="209"/>
      <c r="MOX35" s="209"/>
      <c r="MOY35" s="209"/>
      <c r="MOZ35" s="209"/>
      <c r="MPA35" s="209"/>
      <c r="MPB35" s="209"/>
      <c r="MPC35" s="209"/>
      <c r="MPD35" s="209"/>
      <c r="MPE35" s="209"/>
      <c r="MPF35" s="209"/>
      <c r="MPG35" s="209"/>
      <c r="MPH35" s="209"/>
      <c r="MPI35" s="209"/>
      <c r="MPJ35" s="209"/>
      <c r="MPK35" s="209"/>
      <c r="MPL35" s="209"/>
      <c r="MPM35" s="209"/>
      <c r="MPN35" s="209"/>
      <c r="MPO35" s="209"/>
      <c r="MPP35" s="209"/>
      <c r="MPQ35" s="209"/>
      <c r="MPR35" s="209"/>
      <c r="MPS35" s="209"/>
      <c r="MPT35" s="209"/>
      <c r="MPU35" s="209"/>
      <c r="MPV35" s="209"/>
      <c r="MPW35" s="209"/>
      <c r="MPX35" s="209"/>
      <c r="MPY35" s="209"/>
      <c r="MPZ35" s="209"/>
      <c r="MQA35" s="209"/>
      <c r="MQB35" s="209"/>
      <c r="MQC35" s="209"/>
      <c r="MQD35" s="209"/>
      <c r="MQE35" s="209"/>
      <c r="MQF35" s="209"/>
      <c r="MQG35" s="209"/>
      <c r="MQH35" s="209"/>
      <c r="MQI35" s="209"/>
      <c r="MQJ35" s="209"/>
      <c r="MQK35" s="209"/>
      <c r="MQL35" s="209"/>
      <c r="MQM35" s="209"/>
      <c r="MQN35" s="209"/>
      <c r="MQO35" s="209"/>
      <c r="MQP35" s="209"/>
      <c r="MQQ35" s="209"/>
      <c r="MQR35" s="209"/>
      <c r="MQS35" s="209"/>
      <c r="MQT35" s="209"/>
      <c r="MQU35" s="209"/>
      <c r="MQV35" s="209"/>
      <c r="MQW35" s="209"/>
      <c r="MQX35" s="209"/>
      <c r="MQY35" s="209"/>
      <c r="MQZ35" s="209"/>
      <c r="MRA35" s="209"/>
      <c r="MRB35" s="209"/>
      <c r="MRC35" s="209"/>
      <c r="MRD35" s="209"/>
      <c r="MRE35" s="209"/>
      <c r="MRF35" s="209"/>
      <c r="MRG35" s="209"/>
      <c r="MRH35" s="209"/>
      <c r="MRI35" s="209"/>
      <c r="MRJ35" s="209"/>
      <c r="MRK35" s="209"/>
      <c r="MRL35" s="209"/>
      <c r="MRM35" s="209"/>
      <c r="MRN35" s="209"/>
      <c r="MRO35" s="209"/>
      <c r="MRP35" s="209"/>
      <c r="MRQ35" s="209"/>
      <c r="MRR35" s="209"/>
      <c r="MRS35" s="209"/>
      <c r="MRT35" s="209"/>
      <c r="MRU35" s="209"/>
      <c r="MRV35" s="209"/>
      <c r="MRW35" s="209"/>
      <c r="MRX35" s="209"/>
      <c r="MRY35" s="209"/>
      <c r="MRZ35" s="209"/>
      <c r="MSA35" s="209"/>
      <c r="MSB35" s="209"/>
      <c r="MSC35" s="209"/>
      <c r="MSD35" s="209"/>
      <c r="MSE35" s="209"/>
      <c r="MSF35" s="209"/>
      <c r="MSG35" s="209"/>
      <c r="MSH35" s="209"/>
      <c r="MSI35" s="209"/>
      <c r="MSJ35" s="209"/>
      <c r="MSK35" s="209"/>
      <c r="MSL35" s="209"/>
      <c r="MSM35" s="209"/>
      <c r="MSN35" s="209"/>
      <c r="MSO35" s="209"/>
      <c r="MSP35" s="209"/>
      <c r="MSQ35" s="209"/>
      <c r="MSR35" s="209"/>
      <c r="MSS35" s="209"/>
      <c r="MST35" s="209"/>
      <c r="MSU35" s="209"/>
      <c r="MSV35" s="209"/>
      <c r="MSW35" s="209"/>
      <c r="MSX35" s="209"/>
      <c r="MSY35" s="209"/>
      <c r="MSZ35" s="209"/>
      <c r="MTA35" s="209"/>
      <c r="MTB35" s="209"/>
      <c r="MTC35" s="209"/>
      <c r="MTD35" s="209"/>
      <c r="MTE35" s="209"/>
      <c r="MTF35" s="209"/>
      <c r="MTG35" s="209"/>
      <c r="MTH35" s="209"/>
      <c r="MTI35" s="209"/>
      <c r="MTJ35" s="209"/>
      <c r="MTK35" s="209"/>
      <c r="MTL35" s="209"/>
      <c r="MTM35" s="209"/>
      <c r="MTN35" s="209"/>
      <c r="MTO35" s="209"/>
      <c r="MTP35" s="209"/>
      <c r="MTQ35" s="209"/>
      <c r="MTR35" s="209"/>
      <c r="MTS35" s="209"/>
      <c r="MTT35" s="209"/>
      <c r="MTU35" s="209"/>
      <c r="MTV35" s="209"/>
      <c r="MTW35" s="209"/>
      <c r="MTX35" s="209"/>
      <c r="MTY35" s="209"/>
      <c r="MTZ35" s="209"/>
      <c r="MUA35" s="209"/>
      <c r="MUB35" s="209"/>
      <c r="MUC35" s="209"/>
      <c r="MUD35" s="209"/>
      <c r="MUE35" s="209"/>
      <c r="MUF35" s="209"/>
      <c r="MUG35" s="209"/>
      <c r="MUH35" s="209"/>
      <c r="MUI35" s="209"/>
      <c r="MUJ35" s="209"/>
      <c r="MUK35" s="209"/>
      <c r="MUL35" s="209"/>
      <c r="MUM35" s="209"/>
      <c r="MUN35" s="209"/>
      <c r="MUO35" s="209"/>
      <c r="MUP35" s="209"/>
      <c r="MUQ35" s="209"/>
      <c r="MUR35" s="209"/>
      <c r="MUS35" s="209"/>
      <c r="MUT35" s="209"/>
      <c r="MUU35" s="209"/>
      <c r="MUV35" s="209"/>
      <c r="MUW35" s="209"/>
      <c r="MUX35" s="209"/>
      <c r="MUY35" s="209"/>
      <c r="MUZ35" s="209"/>
      <c r="MVA35" s="209"/>
      <c r="MVB35" s="209"/>
      <c r="MVC35" s="209"/>
      <c r="MVD35" s="209"/>
      <c r="MVE35" s="209"/>
      <c r="MVF35" s="209"/>
      <c r="MVG35" s="209"/>
      <c r="MVH35" s="209"/>
      <c r="MVI35" s="209"/>
      <c r="MVJ35" s="209"/>
      <c r="MVK35" s="209"/>
      <c r="MVL35" s="209"/>
      <c r="MVM35" s="209"/>
      <c r="MVN35" s="209"/>
      <c r="MVO35" s="209"/>
      <c r="MVP35" s="209"/>
      <c r="MVQ35" s="209"/>
      <c r="MVR35" s="209"/>
      <c r="MVS35" s="209"/>
      <c r="MVT35" s="209"/>
      <c r="MVU35" s="209"/>
      <c r="MVV35" s="209"/>
      <c r="MVW35" s="209"/>
      <c r="MVX35" s="209"/>
      <c r="MVY35" s="209"/>
      <c r="MVZ35" s="209"/>
      <c r="MWA35" s="209"/>
      <c r="MWB35" s="209"/>
      <c r="MWC35" s="209"/>
      <c r="MWD35" s="209"/>
      <c r="MWE35" s="209"/>
      <c r="MWF35" s="209"/>
      <c r="MWG35" s="209"/>
      <c r="MWH35" s="209"/>
      <c r="MWI35" s="209"/>
      <c r="MWJ35" s="209"/>
      <c r="MWK35" s="209"/>
      <c r="MWL35" s="209"/>
      <c r="MWM35" s="209"/>
      <c r="MWN35" s="209"/>
      <c r="MWO35" s="209"/>
      <c r="MWP35" s="209"/>
      <c r="MWQ35" s="209"/>
      <c r="MWR35" s="209"/>
      <c r="MWS35" s="209"/>
      <c r="MWT35" s="209"/>
      <c r="MWU35" s="209"/>
      <c r="MWV35" s="209"/>
      <c r="MWW35" s="209"/>
      <c r="MWX35" s="209"/>
      <c r="MWY35" s="209"/>
      <c r="MWZ35" s="209"/>
      <c r="MXA35" s="209"/>
      <c r="MXB35" s="209"/>
      <c r="MXC35" s="209"/>
      <c r="MXD35" s="209"/>
      <c r="MXE35" s="209"/>
      <c r="MXF35" s="209"/>
      <c r="MXG35" s="209"/>
      <c r="MXH35" s="209"/>
      <c r="MXI35" s="209"/>
      <c r="MXJ35" s="209"/>
      <c r="MXK35" s="209"/>
      <c r="MXL35" s="209"/>
      <c r="MXM35" s="209"/>
      <c r="MXN35" s="209"/>
      <c r="MXO35" s="209"/>
      <c r="MXP35" s="209"/>
      <c r="MXQ35" s="209"/>
      <c r="MXR35" s="209"/>
      <c r="MXS35" s="209"/>
      <c r="MXT35" s="209"/>
      <c r="MXU35" s="209"/>
      <c r="MXV35" s="209"/>
      <c r="MXW35" s="209"/>
      <c r="MXX35" s="209"/>
      <c r="MXY35" s="209"/>
      <c r="MXZ35" s="209"/>
      <c r="MYA35" s="209"/>
      <c r="MYB35" s="209"/>
      <c r="MYC35" s="209"/>
      <c r="MYD35" s="209"/>
      <c r="MYE35" s="209"/>
      <c r="MYF35" s="209"/>
      <c r="MYG35" s="209"/>
      <c r="MYH35" s="209"/>
      <c r="MYI35" s="209"/>
      <c r="MYJ35" s="209"/>
      <c r="MYK35" s="209"/>
      <c r="MYL35" s="209"/>
      <c r="MYM35" s="209"/>
      <c r="MYN35" s="209"/>
      <c r="MYO35" s="209"/>
      <c r="MYP35" s="209"/>
      <c r="MYQ35" s="209"/>
      <c r="MYR35" s="209"/>
      <c r="MYS35" s="209"/>
      <c r="MYT35" s="209"/>
      <c r="MYU35" s="209"/>
      <c r="MYV35" s="209"/>
      <c r="MYW35" s="209"/>
      <c r="MYX35" s="209"/>
      <c r="MYY35" s="209"/>
      <c r="MYZ35" s="209"/>
      <c r="MZA35" s="209"/>
      <c r="MZB35" s="209"/>
      <c r="MZC35" s="209"/>
      <c r="MZD35" s="209"/>
      <c r="MZE35" s="209"/>
      <c r="MZF35" s="209"/>
      <c r="MZG35" s="209"/>
      <c r="MZH35" s="209"/>
      <c r="MZI35" s="209"/>
      <c r="MZJ35" s="209"/>
      <c r="MZK35" s="209"/>
      <c r="MZL35" s="209"/>
      <c r="MZM35" s="209"/>
      <c r="MZN35" s="209"/>
      <c r="MZO35" s="209"/>
      <c r="MZP35" s="209"/>
      <c r="MZQ35" s="209"/>
      <c r="MZR35" s="209"/>
      <c r="MZS35" s="209"/>
      <c r="MZT35" s="209"/>
      <c r="MZU35" s="209"/>
      <c r="MZV35" s="209"/>
      <c r="MZW35" s="209"/>
      <c r="MZX35" s="209"/>
      <c r="MZY35" s="209"/>
      <c r="MZZ35" s="209"/>
      <c r="NAA35" s="209"/>
      <c r="NAB35" s="209"/>
      <c r="NAC35" s="209"/>
      <c r="NAD35" s="209"/>
      <c r="NAE35" s="209"/>
      <c r="NAF35" s="209"/>
      <c r="NAG35" s="209"/>
      <c r="NAH35" s="209"/>
      <c r="NAI35" s="209"/>
      <c r="NAJ35" s="209"/>
      <c r="NAK35" s="209"/>
      <c r="NAL35" s="209"/>
      <c r="NAM35" s="209"/>
      <c r="NAN35" s="209"/>
      <c r="NAO35" s="209"/>
      <c r="NAP35" s="209"/>
      <c r="NAQ35" s="209"/>
      <c r="NAR35" s="209"/>
      <c r="NAS35" s="209"/>
      <c r="NAT35" s="209"/>
      <c r="NAU35" s="209"/>
      <c r="NAV35" s="209"/>
      <c r="NAW35" s="209"/>
      <c r="NAX35" s="209"/>
      <c r="NAY35" s="209"/>
      <c r="NAZ35" s="209"/>
      <c r="NBA35" s="209"/>
      <c r="NBB35" s="209"/>
      <c r="NBC35" s="209"/>
      <c r="NBD35" s="209"/>
      <c r="NBE35" s="209"/>
      <c r="NBF35" s="209"/>
      <c r="NBG35" s="209"/>
      <c r="NBH35" s="209"/>
      <c r="NBI35" s="209"/>
      <c r="NBJ35" s="209"/>
      <c r="NBK35" s="209"/>
      <c r="NBL35" s="209"/>
      <c r="NBM35" s="209"/>
      <c r="NBN35" s="209"/>
      <c r="NBO35" s="209"/>
      <c r="NBP35" s="209"/>
      <c r="NBQ35" s="209"/>
      <c r="NBR35" s="209"/>
      <c r="NBS35" s="209"/>
      <c r="NBT35" s="209"/>
      <c r="NBU35" s="209"/>
      <c r="NBV35" s="209"/>
      <c r="NBW35" s="209"/>
      <c r="NBX35" s="209"/>
      <c r="NBY35" s="209"/>
      <c r="NBZ35" s="209"/>
      <c r="NCA35" s="209"/>
      <c r="NCB35" s="209"/>
      <c r="NCC35" s="209"/>
      <c r="NCD35" s="209"/>
      <c r="NCE35" s="209"/>
      <c r="NCF35" s="209"/>
      <c r="NCG35" s="209"/>
      <c r="NCH35" s="209"/>
      <c r="NCI35" s="209"/>
      <c r="NCJ35" s="209"/>
      <c r="NCK35" s="209"/>
      <c r="NCL35" s="209"/>
      <c r="NCM35" s="209"/>
      <c r="NCN35" s="209"/>
      <c r="NCO35" s="209"/>
      <c r="NCP35" s="209"/>
      <c r="NCQ35" s="209"/>
      <c r="NCR35" s="209"/>
      <c r="NCS35" s="209"/>
      <c r="NCT35" s="209"/>
      <c r="NCU35" s="209"/>
      <c r="NCV35" s="209"/>
      <c r="NCW35" s="209"/>
      <c r="NCX35" s="209"/>
      <c r="NCY35" s="209"/>
      <c r="NCZ35" s="209"/>
      <c r="NDA35" s="209"/>
      <c r="NDB35" s="209"/>
      <c r="NDC35" s="209"/>
      <c r="NDD35" s="209"/>
      <c r="NDE35" s="209"/>
      <c r="NDF35" s="209"/>
      <c r="NDG35" s="209"/>
      <c r="NDH35" s="209"/>
      <c r="NDI35" s="209"/>
      <c r="NDJ35" s="209"/>
      <c r="NDK35" s="209"/>
      <c r="NDL35" s="209"/>
      <c r="NDM35" s="209"/>
      <c r="NDN35" s="209"/>
      <c r="NDO35" s="209"/>
      <c r="NDP35" s="209"/>
      <c r="NDQ35" s="209"/>
      <c r="NDR35" s="209"/>
      <c r="NDS35" s="209"/>
      <c r="NDT35" s="209"/>
      <c r="NDU35" s="209"/>
      <c r="NDV35" s="209"/>
      <c r="NDW35" s="209"/>
      <c r="NDX35" s="209"/>
      <c r="NDY35" s="209"/>
      <c r="NDZ35" s="209"/>
      <c r="NEA35" s="209"/>
      <c r="NEB35" s="209"/>
      <c r="NEC35" s="209"/>
      <c r="NED35" s="209"/>
      <c r="NEE35" s="209"/>
      <c r="NEF35" s="209"/>
      <c r="NEG35" s="209"/>
      <c r="NEH35" s="209"/>
      <c r="NEI35" s="209"/>
      <c r="NEJ35" s="209"/>
      <c r="NEK35" s="209"/>
      <c r="NEL35" s="209"/>
      <c r="NEM35" s="209"/>
      <c r="NEN35" s="209"/>
      <c r="NEO35" s="209"/>
      <c r="NEP35" s="209"/>
      <c r="NEQ35" s="209"/>
      <c r="NER35" s="209"/>
      <c r="NES35" s="209"/>
      <c r="NET35" s="209"/>
      <c r="NEU35" s="209"/>
      <c r="NEV35" s="209"/>
      <c r="NEW35" s="209"/>
      <c r="NEX35" s="209"/>
      <c r="NEY35" s="209"/>
      <c r="NEZ35" s="209"/>
      <c r="NFA35" s="209"/>
      <c r="NFB35" s="209"/>
      <c r="NFC35" s="209"/>
      <c r="NFD35" s="209"/>
      <c r="NFE35" s="209"/>
      <c r="NFF35" s="209"/>
      <c r="NFG35" s="209"/>
      <c r="NFH35" s="209"/>
      <c r="NFI35" s="209"/>
      <c r="NFJ35" s="209"/>
      <c r="NFK35" s="209"/>
      <c r="NFL35" s="209"/>
      <c r="NFM35" s="209"/>
      <c r="NFN35" s="209"/>
      <c r="NFO35" s="209"/>
      <c r="NFP35" s="209"/>
      <c r="NFQ35" s="209"/>
      <c r="NFR35" s="209"/>
      <c r="NFS35" s="209"/>
      <c r="NFT35" s="209"/>
      <c r="NFU35" s="209"/>
      <c r="NFV35" s="209"/>
      <c r="NFW35" s="209"/>
      <c r="NFX35" s="209"/>
      <c r="NFY35" s="209"/>
      <c r="NFZ35" s="209"/>
      <c r="NGA35" s="209"/>
      <c r="NGB35" s="209"/>
      <c r="NGC35" s="209"/>
      <c r="NGD35" s="209"/>
      <c r="NGE35" s="209"/>
      <c r="NGF35" s="209"/>
      <c r="NGG35" s="209"/>
      <c r="NGH35" s="209"/>
      <c r="NGI35" s="209"/>
      <c r="NGJ35" s="209"/>
      <c r="NGK35" s="209"/>
      <c r="NGL35" s="209"/>
      <c r="NGM35" s="209"/>
      <c r="NGN35" s="209"/>
      <c r="NGO35" s="209"/>
      <c r="NGP35" s="209"/>
      <c r="NGQ35" s="209"/>
      <c r="NGR35" s="209"/>
      <c r="NGS35" s="209"/>
      <c r="NGT35" s="209"/>
      <c r="NGU35" s="209"/>
      <c r="NGV35" s="209"/>
      <c r="NGW35" s="209"/>
      <c r="NGX35" s="209"/>
      <c r="NGY35" s="209"/>
      <c r="NGZ35" s="209"/>
      <c r="NHA35" s="209"/>
      <c r="NHB35" s="209"/>
      <c r="NHC35" s="209"/>
      <c r="NHD35" s="209"/>
      <c r="NHE35" s="209"/>
      <c r="NHF35" s="209"/>
      <c r="NHG35" s="209"/>
      <c r="NHH35" s="209"/>
      <c r="NHI35" s="209"/>
      <c r="NHJ35" s="209"/>
      <c r="NHK35" s="209"/>
      <c r="NHL35" s="209"/>
      <c r="NHM35" s="209"/>
      <c r="NHN35" s="209"/>
      <c r="NHO35" s="209"/>
      <c r="NHP35" s="209"/>
      <c r="NHQ35" s="209"/>
      <c r="NHR35" s="209"/>
      <c r="NHS35" s="209"/>
      <c r="NHT35" s="209"/>
      <c r="NHU35" s="209"/>
      <c r="NHV35" s="209"/>
      <c r="NHW35" s="209"/>
      <c r="NHX35" s="209"/>
      <c r="NHY35" s="209"/>
      <c r="NHZ35" s="209"/>
      <c r="NIA35" s="209"/>
      <c r="NIB35" s="209"/>
      <c r="NIC35" s="209"/>
      <c r="NID35" s="209"/>
      <c r="NIE35" s="209"/>
      <c r="NIF35" s="209"/>
      <c r="NIG35" s="209"/>
      <c r="NIH35" s="209"/>
      <c r="NII35" s="209"/>
      <c r="NIJ35" s="209"/>
      <c r="NIK35" s="209"/>
      <c r="NIL35" s="209"/>
      <c r="NIM35" s="209"/>
      <c r="NIN35" s="209"/>
      <c r="NIO35" s="209"/>
      <c r="NIP35" s="209"/>
      <c r="NIQ35" s="209"/>
      <c r="NIR35" s="209"/>
      <c r="NIS35" s="209"/>
      <c r="NIT35" s="209"/>
      <c r="NIU35" s="209"/>
      <c r="NIV35" s="209"/>
      <c r="NIW35" s="209"/>
      <c r="NIX35" s="209"/>
      <c r="NIY35" s="209"/>
      <c r="NIZ35" s="209"/>
      <c r="NJA35" s="209"/>
      <c r="NJB35" s="209"/>
      <c r="NJC35" s="209"/>
      <c r="NJD35" s="209"/>
      <c r="NJE35" s="209"/>
      <c r="NJF35" s="209"/>
      <c r="NJG35" s="209"/>
      <c r="NJH35" s="209"/>
      <c r="NJI35" s="209"/>
      <c r="NJJ35" s="209"/>
      <c r="NJK35" s="209"/>
      <c r="NJL35" s="209"/>
      <c r="NJM35" s="209"/>
      <c r="NJN35" s="209"/>
      <c r="NJO35" s="209"/>
      <c r="NJP35" s="209"/>
      <c r="NJQ35" s="209"/>
      <c r="NJR35" s="209"/>
      <c r="NJS35" s="209"/>
      <c r="NJT35" s="209"/>
      <c r="NJU35" s="209"/>
      <c r="NJV35" s="209"/>
      <c r="NJW35" s="209"/>
      <c r="NJX35" s="209"/>
      <c r="NJY35" s="209"/>
      <c r="NJZ35" s="209"/>
      <c r="NKA35" s="209"/>
      <c r="NKB35" s="209"/>
      <c r="NKC35" s="209"/>
      <c r="NKD35" s="209"/>
      <c r="NKE35" s="209"/>
      <c r="NKF35" s="209"/>
      <c r="NKG35" s="209"/>
      <c r="NKH35" s="209"/>
      <c r="NKI35" s="209"/>
      <c r="NKJ35" s="209"/>
      <c r="NKK35" s="209"/>
      <c r="NKL35" s="209"/>
      <c r="NKM35" s="209"/>
      <c r="NKN35" s="209"/>
      <c r="NKO35" s="209"/>
      <c r="NKP35" s="209"/>
      <c r="NKQ35" s="209"/>
      <c r="NKR35" s="209"/>
      <c r="NKS35" s="209"/>
      <c r="NKT35" s="209"/>
      <c r="NKU35" s="209"/>
      <c r="NKV35" s="209"/>
      <c r="NKW35" s="209"/>
      <c r="NKX35" s="209"/>
      <c r="NKY35" s="209"/>
      <c r="NKZ35" s="209"/>
      <c r="NLA35" s="209"/>
      <c r="NLB35" s="209"/>
      <c r="NLC35" s="209"/>
      <c r="NLD35" s="209"/>
      <c r="NLE35" s="209"/>
      <c r="NLF35" s="209"/>
      <c r="NLG35" s="209"/>
      <c r="NLH35" s="209"/>
      <c r="NLI35" s="209"/>
      <c r="NLJ35" s="209"/>
      <c r="NLK35" s="209"/>
      <c r="NLL35" s="209"/>
      <c r="NLM35" s="209"/>
      <c r="NLN35" s="209"/>
      <c r="NLO35" s="209"/>
      <c r="NLP35" s="209"/>
      <c r="NLQ35" s="209"/>
      <c r="NLR35" s="209"/>
      <c r="NLS35" s="209"/>
      <c r="NLT35" s="209"/>
      <c r="NLU35" s="209"/>
      <c r="NLV35" s="209"/>
      <c r="NLW35" s="209"/>
      <c r="NLX35" s="209"/>
      <c r="NLY35" s="209"/>
      <c r="NLZ35" s="209"/>
      <c r="NMA35" s="209"/>
      <c r="NMB35" s="209"/>
      <c r="NMC35" s="209"/>
      <c r="NMD35" s="209"/>
      <c r="NME35" s="209"/>
      <c r="NMF35" s="209"/>
      <c r="NMG35" s="209"/>
      <c r="NMH35" s="209"/>
      <c r="NMI35" s="209"/>
      <c r="NMJ35" s="209"/>
      <c r="NMK35" s="209"/>
      <c r="NML35" s="209"/>
      <c r="NMM35" s="209"/>
      <c r="NMN35" s="209"/>
      <c r="NMO35" s="209"/>
      <c r="NMP35" s="209"/>
      <c r="NMQ35" s="209"/>
      <c r="NMR35" s="209"/>
      <c r="NMS35" s="209"/>
      <c r="NMT35" s="209"/>
      <c r="NMU35" s="209"/>
      <c r="NMV35" s="209"/>
      <c r="NMW35" s="209"/>
      <c r="NMX35" s="209"/>
      <c r="NMY35" s="209"/>
      <c r="NMZ35" s="209"/>
      <c r="NNA35" s="209"/>
      <c r="NNB35" s="209"/>
      <c r="NNC35" s="209"/>
      <c r="NND35" s="209"/>
      <c r="NNE35" s="209"/>
      <c r="NNF35" s="209"/>
      <c r="NNG35" s="209"/>
      <c r="NNH35" s="209"/>
      <c r="NNI35" s="209"/>
      <c r="NNJ35" s="209"/>
      <c r="NNK35" s="209"/>
      <c r="NNL35" s="209"/>
      <c r="NNM35" s="209"/>
      <c r="NNN35" s="209"/>
      <c r="NNO35" s="209"/>
      <c r="NNP35" s="209"/>
      <c r="NNQ35" s="209"/>
      <c r="NNR35" s="209"/>
      <c r="NNS35" s="209"/>
      <c r="NNT35" s="209"/>
      <c r="NNU35" s="209"/>
      <c r="NNV35" s="209"/>
      <c r="NNW35" s="209"/>
      <c r="NNX35" s="209"/>
      <c r="NNY35" s="209"/>
      <c r="NNZ35" s="209"/>
      <c r="NOA35" s="209"/>
      <c r="NOB35" s="209"/>
      <c r="NOC35" s="209"/>
      <c r="NOD35" s="209"/>
      <c r="NOE35" s="209"/>
      <c r="NOF35" s="209"/>
      <c r="NOG35" s="209"/>
      <c r="NOH35" s="209"/>
      <c r="NOI35" s="209"/>
      <c r="NOJ35" s="209"/>
      <c r="NOK35" s="209"/>
      <c r="NOL35" s="209"/>
      <c r="NOM35" s="209"/>
      <c r="NON35" s="209"/>
      <c r="NOO35" s="209"/>
      <c r="NOP35" s="209"/>
      <c r="NOQ35" s="209"/>
      <c r="NOR35" s="209"/>
      <c r="NOS35" s="209"/>
      <c r="NOT35" s="209"/>
      <c r="NOU35" s="209"/>
      <c r="NOV35" s="209"/>
      <c r="NOW35" s="209"/>
      <c r="NOX35" s="209"/>
      <c r="NOY35" s="209"/>
      <c r="NOZ35" s="209"/>
      <c r="NPA35" s="209"/>
      <c r="NPB35" s="209"/>
      <c r="NPC35" s="209"/>
      <c r="NPD35" s="209"/>
      <c r="NPE35" s="209"/>
      <c r="NPF35" s="209"/>
      <c r="NPG35" s="209"/>
      <c r="NPH35" s="209"/>
      <c r="NPI35" s="209"/>
      <c r="NPJ35" s="209"/>
      <c r="NPK35" s="209"/>
      <c r="NPL35" s="209"/>
      <c r="NPM35" s="209"/>
      <c r="NPN35" s="209"/>
      <c r="NPO35" s="209"/>
      <c r="NPP35" s="209"/>
      <c r="NPQ35" s="209"/>
      <c r="NPR35" s="209"/>
      <c r="NPS35" s="209"/>
      <c r="NPT35" s="209"/>
      <c r="NPU35" s="209"/>
      <c r="NPV35" s="209"/>
      <c r="NPW35" s="209"/>
      <c r="NPX35" s="209"/>
      <c r="NPY35" s="209"/>
      <c r="NPZ35" s="209"/>
      <c r="NQA35" s="209"/>
      <c r="NQB35" s="209"/>
      <c r="NQC35" s="209"/>
      <c r="NQD35" s="209"/>
      <c r="NQE35" s="209"/>
      <c r="NQF35" s="209"/>
      <c r="NQG35" s="209"/>
      <c r="NQH35" s="209"/>
      <c r="NQI35" s="209"/>
      <c r="NQJ35" s="209"/>
      <c r="NQK35" s="209"/>
      <c r="NQL35" s="209"/>
      <c r="NQM35" s="209"/>
      <c r="NQN35" s="209"/>
      <c r="NQO35" s="209"/>
      <c r="NQP35" s="209"/>
      <c r="NQQ35" s="209"/>
      <c r="NQR35" s="209"/>
      <c r="NQS35" s="209"/>
      <c r="NQT35" s="209"/>
      <c r="NQU35" s="209"/>
      <c r="NQV35" s="209"/>
      <c r="NQW35" s="209"/>
      <c r="NQX35" s="209"/>
      <c r="NQY35" s="209"/>
      <c r="NQZ35" s="209"/>
      <c r="NRA35" s="209"/>
      <c r="NRB35" s="209"/>
      <c r="NRC35" s="209"/>
      <c r="NRD35" s="209"/>
      <c r="NRE35" s="209"/>
      <c r="NRF35" s="209"/>
      <c r="NRG35" s="209"/>
      <c r="NRH35" s="209"/>
      <c r="NRI35" s="209"/>
      <c r="NRJ35" s="209"/>
      <c r="NRK35" s="209"/>
      <c r="NRL35" s="209"/>
      <c r="NRM35" s="209"/>
      <c r="NRN35" s="209"/>
      <c r="NRO35" s="209"/>
      <c r="NRP35" s="209"/>
      <c r="NRQ35" s="209"/>
      <c r="NRR35" s="209"/>
      <c r="NRS35" s="209"/>
      <c r="NRT35" s="209"/>
      <c r="NRU35" s="209"/>
      <c r="NRV35" s="209"/>
      <c r="NRW35" s="209"/>
      <c r="NRX35" s="209"/>
      <c r="NRY35" s="209"/>
      <c r="NRZ35" s="209"/>
      <c r="NSA35" s="209"/>
      <c r="NSB35" s="209"/>
      <c r="NSC35" s="209"/>
      <c r="NSD35" s="209"/>
      <c r="NSE35" s="209"/>
      <c r="NSF35" s="209"/>
      <c r="NSG35" s="209"/>
      <c r="NSH35" s="209"/>
      <c r="NSI35" s="209"/>
      <c r="NSJ35" s="209"/>
      <c r="NSK35" s="209"/>
      <c r="NSL35" s="209"/>
      <c r="NSM35" s="209"/>
      <c r="NSN35" s="209"/>
      <c r="NSO35" s="209"/>
      <c r="NSP35" s="209"/>
      <c r="NSQ35" s="209"/>
      <c r="NSR35" s="209"/>
      <c r="NSS35" s="209"/>
      <c r="NST35" s="209"/>
      <c r="NSU35" s="209"/>
      <c r="NSV35" s="209"/>
      <c r="NSW35" s="209"/>
      <c r="NSX35" s="209"/>
      <c r="NSY35" s="209"/>
      <c r="NSZ35" s="209"/>
      <c r="NTA35" s="209"/>
      <c r="NTB35" s="209"/>
      <c r="NTC35" s="209"/>
      <c r="NTD35" s="209"/>
      <c r="NTE35" s="209"/>
      <c r="NTF35" s="209"/>
      <c r="NTG35" s="209"/>
      <c r="NTH35" s="209"/>
      <c r="NTI35" s="209"/>
      <c r="NTJ35" s="209"/>
      <c r="NTK35" s="209"/>
      <c r="NTL35" s="209"/>
      <c r="NTM35" s="209"/>
      <c r="NTN35" s="209"/>
      <c r="NTO35" s="209"/>
      <c r="NTP35" s="209"/>
      <c r="NTQ35" s="209"/>
      <c r="NTR35" s="209"/>
      <c r="NTS35" s="209"/>
      <c r="NTT35" s="209"/>
      <c r="NTU35" s="209"/>
      <c r="NTV35" s="209"/>
      <c r="NTW35" s="209"/>
      <c r="NTX35" s="209"/>
      <c r="NTY35" s="209"/>
      <c r="NTZ35" s="209"/>
      <c r="NUA35" s="209"/>
      <c r="NUB35" s="209"/>
      <c r="NUC35" s="209"/>
      <c r="NUD35" s="209"/>
      <c r="NUE35" s="209"/>
      <c r="NUF35" s="209"/>
      <c r="NUG35" s="209"/>
      <c r="NUH35" s="209"/>
      <c r="NUI35" s="209"/>
      <c r="NUJ35" s="209"/>
      <c r="NUK35" s="209"/>
      <c r="NUL35" s="209"/>
      <c r="NUM35" s="209"/>
      <c r="NUN35" s="209"/>
      <c r="NUO35" s="209"/>
      <c r="NUP35" s="209"/>
      <c r="NUQ35" s="209"/>
      <c r="NUR35" s="209"/>
      <c r="NUS35" s="209"/>
      <c r="NUT35" s="209"/>
      <c r="NUU35" s="209"/>
      <c r="NUV35" s="209"/>
      <c r="NUW35" s="209"/>
      <c r="NUX35" s="209"/>
      <c r="NUY35" s="209"/>
      <c r="NUZ35" s="209"/>
      <c r="NVA35" s="209"/>
      <c r="NVB35" s="209"/>
      <c r="NVC35" s="209"/>
      <c r="NVD35" s="209"/>
      <c r="NVE35" s="209"/>
      <c r="NVF35" s="209"/>
      <c r="NVG35" s="209"/>
      <c r="NVH35" s="209"/>
      <c r="NVI35" s="209"/>
      <c r="NVJ35" s="209"/>
      <c r="NVK35" s="209"/>
      <c r="NVL35" s="209"/>
      <c r="NVM35" s="209"/>
      <c r="NVN35" s="209"/>
      <c r="NVO35" s="209"/>
      <c r="NVP35" s="209"/>
      <c r="NVQ35" s="209"/>
      <c r="NVR35" s="209"/>
      <c r="NVS35" s="209"/>
      <c r="NVT35" s="209"/>
      <c r="NVU35" s="209"/>
      <c r="NVV35" s="209"/>
      <c r="NVW35" s="209"/>
      <c r="NVX35" s="209"/>
      <c r="NVY35" s="209"/>
      <c r="NVZ35" s="209"/>
      <c r="NWA35" s="209"/>
      <c r="NWB35" s="209"/>
      <c r="NWC35" s="209"/>
      <c r="NWD35" s="209"/>
      <c r="NWE35" s="209"/>
      <c r="NWF35" s="209"/>
      <c r="NWG35" s="209"/>
      <c r="NWH35" s="209"/>
      <c r="NWI35" s="209"/>
      <c r="NWJ35" s="209"/>
      <c r="NWK35" s="209"/>
      <c r="NWL35" s="209"/>
      <c r="NWM35" s="209"/>
      <c r="NWN35" s="209"/>
      <c r="NWO35" s="209"/>
      <c r="NWP35" s="209"/>
      <c r="NWQ35" s="209"/>
      <c r="NWR35" s="209"/>
      <c r="NWS35" s="209"/>
      <c r="NWT35" s="209"/>
      <c r="NWU35" s="209"/>
      <c r="NWV35" s="209"/>
      <c r="NWW35" s="209"/>
      <c r="NWX35" s="209"/>
      <c r="NWY35" s="209"/>
      <c r="NWZ35" s="209"/>
      <c r="NXA35" s="209"/>
      <c r="NXB35" s="209"/>
      <c r="NXC35" s="209"/>
      <c r="NXD35" s="209"/>
      <c r="NXE35" s="209"/>
      <c r="NXF35" s="209"/>
      <c r="NXG35" s="209"/>
      <c r="NXH35" s="209"/>
      <c r="NXI35" s="209"/>
      <c r="NXJ35" s="209"/>
      <c r="NXK35" s="209"/>
      <c r="NXL35" s="209"/>
      <c r="NXM35" s="209"/>
      <c r="NXN35" s="209"/>
      <c r="NXO35" s="209"/>
      <c r="NXP35" s="209"/>
      <c r="NXQ35" s="209"/>
      <c r="NXR35" s="209"/>
      <c r="NXS35" s="209"/>
      <c r="NXT35" s="209"/>
      <c r="NXU35" s="209"/>
      <c r="NXV35" s="209"/>
      <c r="NXW35" s="209"/>
      <c r="NXX35" s="209"/>
      <c r="NXY35" s="209"/>
      <c r="NXZ35" s="209"/>
      <c r="NYA35" s="209"/>
      <c r="NYB35" s="209"/>
      <c r="NYC35" s="209"/>
      <c r="NYD35" s="209"/>
      <c r="NYE35" s="209"/>
      <c r="NYF35" s="209"/>
      <c r="NYG35" s="209"/>
      <c r="NYH35" s="209"/>
      <c r="NYI35" s="209"/>
      <c r="NYJ35" s="209"/>
      <c r="NYK35" s="209"/>
      <c r="NYL35" s="209"/>
      <c r="NYM35" s="209"/>
      <c r="NYN35" s="209"/>
      <c r="NYO35" s="209"/>
      <c r="NYP35" s="209"/>
      <c r="NYQ35" s="209"/>
      <c r="NYR35" s="209"/>
      <c r="NYS35" s="209"/>
      <c r="NYT35" s="209"/>
      <c r="NYU35" s="209"/>
      <c r="NYV35" s="209"/>
      <c r="NYW35" s="209"/>
      <c r="NYX35" s="209"/>
      <c r="NYY35" s="209"/>
      <c r="NYZ35" s="209"/>
      <c r="NZA35" s="209"/>
      <c r="NZB35" s="209"/>
      <c r="NZC35" s="209"/>
      <c r="NZD35" s="209"/>
      <c r="NZE35" s="209"/>
      <c r="NZF35" s="209"/>
      <c r="NZG35" s="209"/>
      <c r="NZH35" s="209"/>
      <c r="NZI35" s="209"/>
      <c r="NZJ35" s="209"/>
      <c r="NZK35" s="209"/>
      <c r="NZL35" s="209"/>
      <c r="NZM35" s="209"/>
      <c r="NZN35" s="209"/>
      <c r="NZO35" s="209"/>
      <c r="NZP35" s="209"/>
      <c r="NZQ35" s="209"/>
      <c r="NZR35" s="209"/>
      <c r="NZS35" s="209"/>
      <c r="NZT35" s="209"/>
      <c r="NZU35" s="209"/>
      <c r="NZV35" s="209"/>
      <c r="NZW35" s="209"/>
      <c r="NZX35" s="209"/>
      <c r="NZY35" s="209"/>
      <c r="NZZ35" s="209"/>
      <c r="OAA35" s="209"/>
      <c r="OAB35" s="209"/>
      <c r="OAC35" s="209"/>
      <c r="OAD35" s="209"/>
      <c r="OAE35" s="209"/>
      <c r="OAF35" s="209"/>
      <c r="OAG35" s="209"/>
      <c r="OAH35" s="209"/>
      <c r="OAI35" s="209"/>
      <c r="OAJ35" s="209"/>
      <c r="OAK35" s="209"/>
      <c r="OAL35" s="209"/>
      <c r="OAM35" s="209"/>
      <c r="OAN35" s="209"/>
      <c r="OAO35" s="209"/>
      <c r="OAP35" s="209"/>
      <c r="OAQ35" s="209"/>
      <c r="OAR35" s="209"/>
      <c r="OAS35" s="209"/>
      <c r="OAT35" s="209"/>
      <c r="OAU35" s="209"/>
      <c r="OAV35" s="209"/>
      <c r="OAW35" s="209"/>
      <c r="OAX35" s="209"/>
      <c r="OAY35" s="209"/>
      <c r="OAZ35" s="209"/>
      <c r="OBA35" s="209"/>
      <c r="OBB35" s="209"/>
      <c r="OBC35" s="209"/>
      <c r="OBD35" s="209"/>
      <c r="OBE35" s="209"/>
      <c r="OBF35" s="209"/>
      <c r="OBG35" s="209"/>
      <c r="OBH35" s="209"/>
      <c r="OBI35" s="209"/>
      <c r="OBJ35" s="209"/>
      <c r="OBK35" s="209"/>
      <c r="OBL35" s="209"/>
      <c r="OBM35" s="209"/>
      <c r="OBN35" s="209"/>
      <c r="OBO35" s="209"/>
      <c r="OBP35" s="209"/>
      <c r="OBQ35" s="209"/>
      <c r="OBR35" s="209"/>
      <c r="OBS35" s="209"/>
      <c r="OBT35" s="209"/>
      <c r="OBU35" s="209"/>
      <c r="OBV35" s="209"/>
      <c r="OBW35" s="209"/>
      <c r="OBX35" s="209"/>
      <c r="OBY35" s="209"/>
      <c r="OBZ35" s="209"/>
      <c r="OCA35" s="209"/>
      <c r="OCB35" s="209"/>
      <c r="OCC35" s="209"/>
      <c r="OCD35" s="209"/>
      <c r="OCE35" s="209"/>
      <c r="OCF35" s="209"/>
      <c r="OCG35" s="209"/>
      <c r="OCH35" s="209"/>
      <c r="OCI35" s="209"/>
      <c r="OCJ35" s="209"/>
      <c r="OCK35" s="209"/>
      <c r="OCL35" s="209"/>
      <c r="OCM35" s="209"/>
      <c r="OCN35" s="209"/>
      <c r="OCO35" s="209"/>
      <c r="OCP35" s="209"/>
      <c r="OCQ35" s="209"/>
      <c r="OCR35" s="209"/>
      <c r="OCS35" s="209"/>
      <c r="OCT35" s="209"/>
      <c r="OCU35" s="209"/>
      <c r="OCV35" s="209"/>
      <c r="OCW35" s="209"/>
      <c r="OCX35" s="209"/>
      <c r="OCY35" s="209"/>
      <c r="OCZ35" s="209"/>
      <c r="ODA35" s="209"/>
      <c r="ODB35" s="209"/>
      <c r="ODC35" s="209"/>
      <c r="ODD35" s="209"/>
      <c r="ODE35" s="209"/>
      <c r="ODF35" s="209"/>
      <c r="ODG35" s="209"/>
      <c r="ODH35" s="209"/>
      <c r="ODI35" s="209"/>
      <c r="ODJ35" s="209"/>
      <c r="ODK35" s="209"/>
      <c r="ODL35" s="209"/>
      <c r="ODM35" s="209"/>
      <c r="ODN35" s="209"/>
      <c r="ODO35" s="209"/>
      <c r="ODP35" s="209"/>
      <c r="ODQ35" s="209"/>
      <c r="ODR35" s="209"/>
      <c r="ODS35" s="209"/>
      <c r="ODT35" s="209"/>
      <c r="ODU35" s="209"/>
      <c r="ODV35" s="209"/>
      <c r="ODW35" s="209"/>
      <c r="ODX35" s="209"/>
      <c r="ODY35" s="209"/>
      <c r="ODZ35" s="209"/>
      <c r="OEA35" s="209"/>
      <c r="OEB35" s="209"/>
      <c r="OEC35" s="209"/>
      <c r="OED35" s="209"/>
      <c r="OEE35" s="209"/>
      <c r="OEF35" s="209"/>
      <c r="OEG35" s="209"/>
      <c r="OEH35" s="209"/>
      <c r="OEI35" s="209"/>
      <c r="OEJ35" s="209"/>
      <c r="OEK35" s="209"/>
      <c r="OEL35" s="209"/>
      <c r="OEM35" s="209"/>
      <c r="OEN35" s="209"/>
      <c r="OEO35" s="209"/>
      <c r="OEP35" s="209"/>
      <c r="OEQ35" s="209"/>
      <c r="OER35" s="209"/>
      <c r="OES35" s="209"/>
      <c r="OET35" s="209"/>
      <c r="OEU35" s="209"/>
      <c r="OEV35" s="209"/>
      <c r="OEW35" s="209"/>
      <c r="OEX35" s="209"/>
      <c r="OEY35" s="209"/>
      <c r="OEZ35" s="209"/>
      <c r="OFA35" s="209"/>
      <c r="OFB35" s="209"/>
      <c r="OFC35" s="209"/>
      <c r="OFD35" s="209"/>
      <c r="OFE35" s="209"/>
      <c r="OFF35" s="209"/>
      <c r="OFG35" s="209"/>
      <c r="OFH35" s="209"/>
      <c r="OFI35" s="209"/>
      <c r="OFJ35" s="209"/>
      <c r="OFK35" s="209"/>
      <c r="OFL35" s="209"/>
      <c r="OFM35" s="209"/>
      <c r="OFN35" s="209"/>
      <c r="OFO35" s="209"/>
      <c r="OFP35" s="209"/>
      <c r="OFQ35" s="209"/>
      <c r="OFR35" s="209"/>
      <c r="OFS35" s="209"/>
      <c r="OFT35" s="209"/>
      <c r="OFU35" s="209"/>
      <c r="OFV35" s="209"/>
      <c r="OFW35" s="209"/>
      <c r="OFX35" s="209"/>
      <c r="OFY35" s="209"/>
      <c r="OFZ35" s="209"/>
      <c r="OGA35" s="209"/>
      <c r="OGB35" s="209"/>
      <c r="OGC35" s="209"/>
      <c r="OGD35" s="209"/>
      <c r="OGE35" s="209"/>
      <c r="OGF35" s="209"/>
      <c r="OGG35" s="209"/>
      <c r="OGH35" s="209"/>
      <c r="OGI35" s="209"/>
      <c r="OGJ35" s="209"/>
      <c r="OGK35" s="209"/>
      <c r="OGL35" s="209"/>
      <c r="OGM35" s="209"/>
      <c r="OGN35" s="209"/>
      <c r="OGO35" s="209"/>
      <c r="OGP35" s="209"/>
      <c r="OGQ35" s="209"/>
      <c r="OGR35" s="209"/>
      <c r="OGS35" s="209"/>
      <c r="OGT35" s="209"/>
      <c r="OGU35" s="209"/>
      <c r="OGV35" s="209"/>
      <c r="OGW35" s="209"/>
      <c r="OGX35" s="209"/>
      <c r="OGY35" s="209"/>
      <c r="OGZ35" s="209"/>
      <c r="OHA35" s="209"/>
      <c r="OHB35" s="209"/>
      <c r="OHC35" s="209"/>
      <c r="OHD35" s="209"/>
      <c r="OHE35" s="209"/>
      <c r="OHF35" s="209"/>
      <c r="OHG35" s="209"/>
      <c r="OHH35" s="209"/>
      <c r="OHI35" s="209"/>
      <c r="OHJ35" s="209"/>
      <c r="OHK35" s="209"/>
      <c r="OHL35" s="209"/>
      <c r="OHM35" s="209"/>
      <c r="OHN35" s="209"/>
      <c r="OHO35" s="209"/>
      <c r="OHP35" s="209"/>
      <c r="OHQ35" s="209"/>
      <c r="OHR35" s="209"/>
      <c r="OHS35" s="209"/>
      <c r="OHT35" s="209"/>
      <c r="OHU35" s="209"/>
      <c r="OHV35" s="209"/>
      <c r="OHW35" s="209"/>
      <c r="OHX35" s="209"/>
      <c r="OHY35" s="209"/>
      <c r="OHZ35" s="209"/>
      <c r="OIA35" s="209"/>
      <c r="OIB35" s="209"/>
      <c r="OIC35" s="209"/>
      <c r="OID35" s="209"/>
      <c r="OIE35" s="209"/>
      <c r="OIF35" s="209"/>
      <c r="OIG35" s="209"/>
      <c r="OIH35" s="209"/>
      <c r="OII35" s="209"/>
      <c r="OIJ35" s="209"/>
      <c r="OIK35" s="209"/>
      <c r="OIL35" s="209"/>
      <c r="OIM35" s="209"/>
      <c r="OIN35" s="209"/>
      <c r="OIO35" s="209"/>
      <c r="OIP35" s="209"/>
      <c r="OIQ35" s="209"/>
      <c r="OIR35" s="209"/>
      <c r="OIS35" s="209"/>
      <c r="OIT35" s="209"/>
      <c r="OIU35" s="209"/>
      <c r="OIV35" s="209"/>
      <c r="OIW35" s="209"/>
      <c r="OIX35" s="209"/>
      <c r="OIY35" s="209"/>
      <c r="OIZ35" s="209"/>
      <c r="OJA35" s="209"/>
      <c r="OJB35" s="209"/>
      <c r="OJC35" s="209"/>
      <c r="OJD35" s="209"/>
      <c r="OJE35" s="209"/>
      <c r="OJF35" s="209"/>
      <c r="OJG35" s="209"/>
      <c r="OJH35" s="209"/>
      <c r="OJI35" s="209"/>
      <c r="OJJ35" s="209"/>
      <c r="OJK35" s="209"/>
      <c r="OJL35" s="209"/>
      <c r="OJM35" s="209"/>
      <c r="OJN35" s="209"/>
      <c r="OJO35" s="209"/>
      <c r="OJP35" s="209"/>
      <c r="OJQ35" s="209"/>
      <c r="OJR35" s="209"/>
      <c r="OJS35" s="209"/>
      <c r="OJT35" s="209"/>
      <c r="OJU35" s="209"/>
      <c r="OJV35" s="209"/>
      <c r="OJW35" s="209"/>
      <c r="OJX35" s="209"/>
      <c r="OJY35" s="209"/>
      <c r="OJZ35" s="209"/>
      <c r="OKA35" s="209"/>
      <c r="OKB35" s="209"/>
      <c r="OKC35" s="209"/>
      <c r="OKD35" s="209"/>
      <c r="OKE35" s="209"/>
      <c r="OKF35" s="209"/>
      <c r="OKG35" s="209"/>
      <c r="OKH35" s="209"/>
      <c r="OKI35" s="209"/>
      <c r="OKJ35" s="209"/>
      <c r="OKK35" s="209"/>
      <c r="OKL35" s="209"/>
      <c r="OKM35" s="209"/>
      <c r="OKN35" s="209"/>
      <c r="OKO35" s="209"/>
      <c r="OKP35" s="209"/>
      <c r="OKQ35" s="209"/>
      <c r="OKR35" s="209"/>
      <c r="OKS35" s="209"/>
      <c r="OKT35" s="209"/>
      <c r="OKU35" s="209"/>
      <c r="OKV35" s="209"/>
      <c r="OKW35" s="209"/>
      <c r="OKX35" s="209"/>
      <c r="OKY35" s="209"/>
      <c r="OKZ35" s="209"/>
      <c r="OLA35" s="209"/>
      <c r="OLB35" s="209"/>
      <c r="OLC35" s="209"/>
      <c r="OLD35" s="209"/>
      <c r="OLE35" s="209"/>
      <c r="OLF35" s="209"/>
      <c r="OLG35" s="209"/>
      <c r="OLH35" s="209"/>
      <c r="OLI35" s="209"/>
      <c r="OLJ35" s="209"/>
      <c r="OLK35" s="209"/>
      <c r="OLL35" s="209"/>
      <c r="OLM35" s="209"/>
      <c r="OLN35" s="209"/>
      <c r="OLO35" s="209"/>
      <c r="OLP35" s="209"/>
      <c r="OLQ35" s="209"/>
      <c r="OLR35" s="209"/>
      <c r="OLS35" s="209"/>
      <c r="OLT35" s="209"/>
      <c r="OLU35" s="209"/>
      <c r="OLV35" s="209"/>
      <c r="OLW35" s="209"/>
      <c r="OLX35" s="209"/>
      <c r="OLY35" s="209"/>
      <c r="OLZ35" s="209"/>
      <c r="OMA35" s="209"/>
      <c r="OMB35" s="209"/>
      <c r="OMC35" s="209"/>
      <c r="OMD35" s="209"/>
      <c r="OME35" s="209"/>
      <c r="OMF35" s="209"/>
      <c r="OMG35" s="209"/>
      <c r="OMH35" s="209"/>
      <c r="OMI35" s="209"/>
      <c r="OMJ35" s="209"/>
      <c r="OMK35" s="209"/>
      <c r="OML35" s="209"/>
      <c r="OMM35" s="209"/>
      <c r="OMN35" s="209"/>
      <c r="OMO35" s="209"/>
      <c r="OMP35" s="209"/>
      <c r="OMQ35" s="209"/>
      <c r="OMR35" s="209"/>
      <c r="OMS35" s="209"/>
      <c r="OMT35" s="209"/>
      <c r="OMU35" s="209"/>
      <c r="OMV35" s="209"/>
      <c r="OMW35" s="209"/>
      <c r="OMX35" s="209"/>
      <c r="OMY35" s="209"/>
      <c r="OMZ35" s="209"/>
      <c r="ONA35" s="209"/>
      <c r="ONB35" s="209"/>
      <c r="ONC35" s="209"/>
      <c r="OND35" s="209"/>
      <c r="ONE35" s="209"/>
      <c r="ONF35" s="209"/>
      <c r="ONG35" s="209"/>
      <c r="ONH35" s="209"/>
      <c r="ONI35" s="209"/>
      <c r="ONJ35" s="209"/>
      <c r="ONK35" s="209"/>
      <c r="ONL35" s="209"/>
      <c r="ONM35" s="209"/>
      <c r="ONN35" s="209"/>
      <c r="ONO35" s="209"/>
      <c r="ONP35" s="209"/>
      <c r="ONQ35" s="209"/>
      <c r="ONR35" s="209"/>
      <c r="ONS35" s="209"/>
      <c r="ONT35" s="209"/>
      <c r="ONU35" s="209"/>
      <c r="ONV35" s="209"/>
      <c r="ONW35" s="209"/>
      <c r="ONX35" s="209"/>
      <c r="ONY35" s="209"/>
      <c r="ONZ35" s="209"/>
      <c r="OOA35" s="209"/>
      <c r="OOB35" s="209"/>
      <c r="OOC35" s="209"/>
      <c r="OOD35" s="209"/>
      <c r="OOE35" s="209"/>
      <c r="OOF35" s="209"/>
      <c r="OOG35" s="209"/>
      <c r="OOH35" s="209"/>
      <c r="OOI35" s="209"/>
      <c r="OOJ35" s="209"/>
      <c r="OOK35" s="209"/>
      <c r="OOL35" s="209"/>
      <c r="OOM35" s="209"/>
      <c r="OON35" s="209"/>
      <c r="OOO35" s="209"/>
      <c r="OOP35" s="209"/>
      <c r="OOQ35" s="209"/>
      <c r="OOR35" s="209"/>
      <c r="OOS35" s="209"/>
      <c r="OOT35" s="209"/>
      <c r="OOU35" s="209"/>
      <c r="OOV35" s="209"/>
      <c r="OOW35" s="209"/>
      <c r="OOX35" s="209"/>
      <c r="OOY35" s="209"/>
      <c r="OOZ35" s="209"/>
      <c r="OPA35" s="209"/>
      <c r="OPB35" s="209"/>
      <c r="OPC35" s="209"/>
      <c r="OPD35" s="209"/>
      <c r="OPE35" s="209"/>
      <c r="OPF35" s="209"/>
      <c r="OPG35" s="209"/>
      <c r="OPH35" s="209"/>
      <c r="OPI35" s="209"/>
      <c r="OPJ35" s="209"/>
      <c r="OPK35" s="209"/>
      <c r="OPL35" s="209"/>
      <c r="OPM35" s="209"/>
      <c r="OPN35" s="209"/>
      <c r="OPO35" s="209"/>
      <c r="OPP35" s="209"/>
      <c r="OPQ35" s="209"/>
      <c r="OPR35" s="209"/>
      <c r="OPS35" s="209"/>
      <c r="OPT35" s="209"/>
      <c r="OPU35" s="209"/>
      <c r="OPV35" s="209"/>
      <c r="OPW35" s="209"/>
      <c r="OPX35" s="209"/>
      <c r="OPY35" s="209"/>
      <c r="OPZ35" s="209"/>
      <c r="OQA35" s="209"/>
      <c r="OQB35" s="209"/>
      <c r="OQC35" s="209"/>
      <c r="OQD35" s="209"/>
      <c r="OQE35" s="209"/>
      <c r="OQF35" s="209"/>
      <c r="OQG35" s="209"/>
      <c r="OQH35" s="209"/>
      <c r="OQI35" s="209"/>
      <c r="OQJ35" s="209"/>
      <c r="OQK35" s="209"/>
      <c r="OQL35" s="209"/>
      <c r="OQM35" s="209"/>
      <c r="OQN35" s="209"/>
      <c r="OQO35" s="209"/>
      <c r="OQP35" s="209"/>
      <c r="OQQ35" s="209"/>
      <c r="OQR35" s="209"/>
      <c r="OQS35" s="209"/>
      <c r="OQT35" s="209"/>
      <c r="OQU35" s="209"/>
      <c r="OQV35" s="209"/>
      <c r="OQW35" s="209"/>
      <c r="OQX35" s="209"/>
      <c r="OQY35" s="209"/>
      <c r="OQZ35" s="209"/>
      <c r="ORA35" s="209"/>
      <c r="ORB35" s="209"/>
      <c r="ORC35" s="209"/>
      <c r="ORD35" s="209"/>
      <c r="ORE35" s="209"/>
      <c r="ORF35" s="209"/>
      <c r="ORG35" s="209"/>
      <c r="ORH35" s="209"/>
      <c r="ORI35" s="209"/>
      <c r="ORJ35" s="209"/>
      <c r="ORK35" s="209"/>
      <c r="ORL35" s="209"/>
      <c r="ORM35" s="209"/>
      <c r="ORN35" s="209"/>
      <c r="ORO35" s="209"/>
      <c r="ORP35" s="209"/>
      <c r="ORQ35" s="209"/>
      <c r="ORR35" s="209"/>
      <c r="ORS35" s="209"/>
      <c r="ORT35" s="209"/>
      <c r="ORU35" s="209"/>
      <c r="ORV35" s="209"/>
      <c r="ORW35" s="209"/>
      <c r="ORX35" s="209"/>
      <c r="ORY35" s="209"/>
      <c r="ORZ35" s="209"/>
      <c r="OSA35" s="209"/>
      <c r="OSB35" s="209"/>
      <c r="OSC35" s="209"/>
      <c r="OSD35" s="209"/>
      <c r="OSE35" s="209"/>
      <c r="OSF35" s="209"/>
      <c r="OSG35" s="209"/>
      <c r="OSH35" s="209"/>
      <c r="OSI35" s="209"/>
      <c r="OSJ35" s="209"/>
      <c r="OSK35" s="209"/>
      <c r="OSL35" s="209"/>
      <c r="OSM35" s="209"/>
      <c r="OSN35" s="209"/>
      <c r="OSO35" s="209"/>
      <c r="OSP35" s="209"/>
      <c r="OSQ35" s="209"/>
      <c r="OSR35" s="209"/>
      <c r="OSS35" s="209"/>
      <c r="OST35" s="209"/>
      <c r="OSU35" s="209"/>
      <c r="OSV35" s="209"/>
      <c r="OSW35" s="209"/>
      <c r="OSX35" s="209"/>
      <c r="OSY35" s="209"/>
      <c r="OSZ35" s="209"/>
      <c r="OTA35" s="209"/>
      <c r="OTB35" s="209"/>
      <c r="OTC35" s="209"/>
      <c r="OTD35" s="209"/>
      <c r="OTE35" s="209"/>
      <c r="OTF35" s="209"/>
      <c r="OTG35" s="209"/>
      <c r="OTH35" s="209"/>
      <c r="OTI35" s="209"/>
      <c r="OTJ35" s="209"/>
      <c r="OTK35" s="209"/>
      <c r="OTL35" s="209"/>
      <c r="OTM35" s="209"/>
      <c r="OTN35" s="209"/>
      <c r="OTO35" s="209"/>
      <c r="OTP35" s="209"/>
      <c r="OTQ35" s="209"/>
      <c r="OTR35" s="209"/>
      <c r="OTS35" s="209"/>
      <c r="OTT35" s="209"/>
      <c r="OTU35" s="209"/>
      <c r="OTV35" s="209"/>
      <c r="OTW35" s="209"/>
      <c r="OTX35" s="209"/>
      <c r="OTY35" s="209"/>
      <c r="OTZ35" s="209"/>
      <c r="OUA35" s="209"/>
      <c r="OUB35" s="209"/>
      <c r="OUC35" s="209"/>
      <c r="OUD35" s="209"/>
      <c r="OUE35" s="209"/>
      <c r="OUF35" s="209"/>
      <c r="OUG35" s="209"/>
      <c r="OUH35" s="209"/>
      <c r="OUI35" s="209"/>
      <c r="OUJ35" s="209"/>
      <c r="OUK35" s="209"/>
      <c r="OUL35" s="209"/>
      <c r="OUM35" s="209"/>
      <c r="OUN35" s="209"/>
      <c r="OUO35" s="209"/>
      <c r="OUP35" s="209"/>
      <c r="OUQ35" s="209"/>
      <c r="OUR35" s="209"/>
      <c r="OUS35" s="209"/>
      <c r="OUT35" s="209"/>
      <c r="OUU35" s="209"/>
      <c r="OUV35" s="209"/>
      <c r="OUW35" s="209"/>
      <c r="OUX35" s="209"/>
      <c r="OUY35" s="209"/>
      <c r="OUZ35" s="209"/>
      <c r="OVA35" s="209"/>
      <c r="OVB35" s="209"/>
      <c r="OVC35" s="209"/>
      <c r="OVD35" s="209"/>
      <c r="OVE35" s="209"/>
      <c r="OVF35" s="209"/>
      <c r="OVG35" s="209"/>
      <c r="OVH35" s="209"/>
      <c r="OVI35" s="209"/>
      <c r="OVJ35" s="209"/>
      <c r="OVK35" s="209"/>
      <c r="OVL35" s="209"/>
      <c r="OVM35" s="209"/>
      <c r="OVN35" s="209"/>
      <c r="OVO35" s="209"/>
      <c r="OVP35" s="209"/>
      <c r="OVQ35" s="209"/>
      <c r="OVR35" s="209"/>
      <c r="OVS35" s="209"/>
      <c r="OVT35" s="209"/>
      <c r="OVU35" s="209"/>
      <c r="OVV35" s="209"/>
      <c r="OVW35" s="209"/>
      <c r="OVX35" s="209"/>
      <c r="OVY35" s="209"/>
      <c r="OVZ35" s="209"/>
      <c r="OWA35" s="209"/>
      <c r="OWB35" s="209"/>
      <c r="OWC35" s="209"/>
      <c r="OWD35" s="209"/>
      <c r="OWE35" s="209"/>
      <c r="OWF35" s="209"/>
      <c r="OWG35" s="209"/>
      <c r="OWH35" s="209"/>
      <c r="OWI35" s="209"/>
      <c r="OWJ35" s="209"/>
      <c r="OWK35" s="209"/>
      <c r="OWL35" s="209"/>
      <c r="OWM35" s="209"/>
      <c r="OWN35" s="209"/>
      <c r="OWO35" s="209"/>
      <c r="OWP35" s="209"/>
      <c r="OWQ35" s="209"/>
      <c r="OWR35" s="209"/>
      <c r="OWS35" s="209"/>
      <c r="OWT35" s="209"/>
      <c r="OWU35" s="209"/>
      <c r="OWV35" s="209"/>
      <c r="OWW35" s="209"/>
      <c r="OWX35" s="209"/>
      <c r="OWY35" s="209"/>
      <c r="OWZ35" s="209"/>
      <c r="OXA35" s="209"/>
      <c r="OXB35" s="209"/>
      <c r="OXC35" s="209"/>
      <c r="OXD35" s="209"/>
      <c r="OXE35" s="209"/>
      <c r="OXF35" s="209"/>
      <c r="OXG35" s="209"/>
      <c r="OXH35" s="209"/>
      <c r="OXI35" s="209"/>
      <c r="OXJ35" s="209"/>
      <c r="OXK35" s="209"/>
      <c r="OXL35" s="209"/>
      <c r="OXM35" s="209"/>
      <c r="OXN35" s="209"/>
      <c r="OXO35" s="209"/>
      <c r="OXP35" s="209"/>
      <c r="OXQ35" s="209"/>
      <c r="OXR35" s="209"/>
      <c r="OXS35" s="209"/>
      <c r="OXT35" s="209"/>
      <c r="OXU35" s="209"/>
      <c r="OXV35" s="209"/>
      <c r="OXW35" s="209"/>
      <c r="OXX35" s="209"/>
      <c r="OXY35" s="209"/>
      <c r="OXZ35" s="209"/>
      <c r="OYA35" s="209"/>
      <c r="OYB35" s="209"/>
      <c r="OYC35" s="209"/>
      <c r="OYD35" s="209"/>
      <c r="OYE35" s="209"/>
      <c r="OYF35" s="209"/>
      <c r="OYG35" s="209"/>
      <c r="OYH35" s="209"/>
      <c r="OYI35" s="209"/>
      <c r="OYJ35" s="209"/>
      <c r="OYK35" s="209"/>
      <c r="OYL35" s="209"/>
      <c r="OYM35" s="209"/>
      <c r="OYN35" s="209"/>
      <c r="OYO35" s="209"/>
      <c r="OYP35" s="209"/>
      <c r="OYQ35" s="209"/>
      <c r="OYR35" s="209"/>
      <c r="OYS35" s="209"/>
      <c r="OYT35" s="209"/>
      <c r="OYU35" s="209"/>
      <c r="OYV35" s="209"/>
      <c r="OYW35" s="209"/>
      <c r="OYX35" s="209"/>
      <c r="OYY35" s="209"/>
      <c r="OYZ35" s="209"/>
      <c r="OZA35" s="209"/>
      <c r="OZB35" s="209"/>
      <c r="OZC35" s="209"/>
      <c r="OZD35" s="209"/>
      <c r="OZE35" s="209"/>
      <c r="OZF35" s="209"/>
      <c r="OZG35" s="209"/>
      <c r="OZH35" s="209"/>
      <c r="OZI35" s="209"/>
      <c r="OZJ35" s="209"/>
      <c r="OZK35" s="209"/>
      <c r="OZL35" s="209"/>
      <c r="OZM35" s="209"/>
      <c r="OZN35" s="209"/>
      <c r="OZO35" s="209"/>
      <c r="OZP35" s="209"/>
      <c r="OZQ35" s="209"/>
      <c r="OZR35" s="209"/>
      <c r="OZS35" s="209"/>
      <c r="OZT35" s="209"/>
      <c r="OZU35" s="209"/>
      <c r="OZV35" s="209"/>
      <c r="OZW35" s="209"/>
      <c r="OZX35" s="209"/>
      <c r="OZY35" s="209"/>
      <c r="OZZ35" s="209"/>
      <c r="PAA35" s="209"/>
      <c r="PAB35" s="209"/>
      <c r="PAC35" s="209"/>
      <c r="PAD35" s="209"/>
      <c r="PAE35" s="209"/>
      <c r="PAF35" s="209"/>
      <c r="PAG35" s="209"/>
      <c r="PAH35" s="209"/>
      <c r="PAI35" s="209"/>
      <c r="PAJ35" s="209"/>
      <c r="PAK35" s="209"/>
      <c r="PAL35" s="209"/>
      <c r="PAM35" s="209"/>
      <c r="PAN35" s="209"/>
      <c r="PAO35" s="209"/>
      <c r="PAP35" s="209"/>
      <c r="PAQ35" s="209"/>
      <c r="PAR35" s="209"/>
      <c r="PAS35" s="209"/>
      <c r="PAT35" s="209"/>
      <c r="PAU35" s="209"/>
      <c r="PAV35" s="209"/>
      <c r="PAW35" s="209"/>
      <c r="PAX35" s="209"/>
      <c r="PAY35" s="209"/>
      <c r="PAZ35" s="209"/>
      <c r="PBA35" s="209"/>
      <c r="PBB35" s="209"/>
      <c r="PBC35" s="209"/>
      <c r="PBD35" s="209"/>
      <c r="PBE35" s="209"/>
      <c r="PBF35" s="209"/>
      <c r="PBG35" s="209"/>
      <c r="PBH35" s="209"/>
      <c r="PBI35" s="209"/>
      <c r="PBJ35" s="209"/>
      <c r="PBK35" s="209"/>
      <c r="PBL35" s="209"/>
      <c r="PBM35" s="209"/>
      <c r="PBN35" s="209"/>
      <c r="PBO35" s="209"/>
      <c r="PBP35" s="209"/>
      <c r="PBQ35" s="209"/>
      <c r="PBR35" s="209"/>
      <c r="PBS35" s="209"/>
      <c r="PBT35" s="209"/>
      <c r="PBU35" s="209"/>
      <c r="PBV35" s="209"/>
      <c r="PBW35" s="209"/>
      <c r="PBX35" s="209"/>
      <c r="PBY35" s="209"/>
      <c r="PBZ35" s="209"/>
      <c r="PCA35" s="209"/>
      <c r="PCB35" s="209"/>
      <c r="PCC35" s="209"/>
      <c r="PCD35" s="209"/>
      <c r="PCE35" s="209"/>
      <c r="PCF35" s="209"/>
      <c r="PCG35" s="209"/>
      <c r="PCH35" s="209"/>
      <c r="PCI35" s="209"/>
      <c r="PCJ35" s="209"/>
      <c r="PCK35" s="209"/>
      <c r="PCL35" s="209"/>
      <c r="PCM35" s="209"/>
      <c r="PCN35" s="209"/>
      <c r="PCO35" s="209"/>
      <c r="PCP35" s="209"/>
      <c r="PCQ35" s="209"/>
      <c r="PCR35" s="209"/>
      <c r="PCS35" s="209"/>
      <c r="PCT35" s="209"/>
      <c r="PCU35" s="209"/>
      <c r="PCV35" s="209"/>
      <c r="PCW35" s="209"/>
      <c r="PCX35" s="209"/>
      <c r="PCY35" s="209"/>
      <c r="PCZ35" s="209"/>
      <c r="PDA35" s="209"/>
      <c r="PDB35" s="209"/>
      <c r="PDC35" s="209"/>
      <c r="PDD35" s="209"/>
      <c r="PDE35" s="209"/>
      <c r="PDF35" s="209"/>
      <c r="PDG35" s="209"/>
      <c r="PDH35" s="209"/>
      <c r="PDI35" s="209"/>
      <c r="PDJ35" s="209"/>
      <c r="PDK35" s="209"/>
      <c r="PDL35" s="209"/>
      <c r="PDM35" s="209"/>
      <c r="PDN35" s="209"/>
      <c r="PDO35" s="209"/>
      <c r="PDP35" s="209"/>
      <c r="PDQ35" s="209"/>
      <c r="PDR35" s="209"/>
      <c r="PDS35" s="209"/>
      <c r="PDT35" s="209"/>
      <c r="PDU35" s="209"/>
      <c r="PDV35" s="209"/>
      <c r="PDW35" s="209"/>
      <c r="PDX35" s="209"/>
      <c r="PDY35" s="209"/>
      <c r="PDZ35" s="209"/>
      <c r="PEA35" s="209"/>
      <c r="PEB35" s="209"/>
      <c r="PEC35" s="209"/>
      <c r="PED35" s="209"/>
      <c r="PEE35" s="209"/>
      <c r="PEF35" s="209"/>
      <c r="PEG35" s="209"/>
      <c r="PEH35" s="209"/>
      <c r="PEI35" s="209"/>
      <c r="PEJ35" s="209"/>
      <c r="PEK35" s="209"/>
      <c r="PEL35" s="209"/>
      <c r="PEM35" s="209"/>
      <c r="PEN35" s="209"/>
      <c r="PEO35" s="209"/>
      <c r="PEP35" s="209"/>
      <c r="PEQ35" s="209"/>
      <c r="PER35" s="209"/>
      <c r="PES35" s="209"/>
      <c r="PET35" s="209"/>
      <c r="PEU35" s="209"/>
      <c r="PEV35" s="209"/>
      <c r="PEW35" s="209"/>
      <c r="PEX35" s="209"/>
      <c r="PEY35" s="209"/>
      <c r="PEZ35" s="209"/>
      <c r="PFA35" s="209"/>
      <c r="PFB35" s="209"/>
      <c r="PFC35" s="209"/>
      <c r="PFD35" s="209"/>
      <c r="PFE35" s="209"/>
      <c r="PFF35" s="209"/>
      <c r="PFG35" s="209"/>
      <c r="PFH35" s="209"/>
      <c r="PFI35" s="209"/>
      <c r="PFJ35" s="209"/>
      <c r="PFK35" s="209"/>
      <c r="PFL35" s="209"/>
      <c r="PFM35" s="209"/>
      <c r="PFN35" s="209"/>
      <c r="PFO35" s="209"/>
      <c r="PFP35" s="209"/>
      <c r="PFQ35" s="209"/>
      <c r="PFR35" s="209"/>
      <c r="PFS35" s="209"/>
      <c r="PFT35" s="209"/>
      <c r="PFU35" s="209"/>
      <c r="PFV35" s="209"/>
      <c r="PFW35" s="209"/>
      <c r="PFX35" s="209"/>
      <c r="PFY35" s="209"/>
      <c r="PFZ35" s="209"/>
      <c r="PGA35" s="209"/>
      <c r="PGB35" s="209"/>
      <c r="PGC35" s="209"/>
      <c r="PGD35" s="209"/>
      <c r="PGE35" s="209"/>
      <c r="PGF35" s="209"/>
      <c r="PGG35" s="209"/>
      <c r="PGH35" s="209"/>
      <c r="PGI35" s="209"/>
      <c r="PGJ35" s="209"/>
      <c r="PGK35" s="209"/>
      <c r="PGL35" s="209"/>
      <c r="PGM35" s="209"/>
      <c r="PGN35" s="209"/>
      <c r="PGO35" s="209"/>
      <c r="PGP35" s="209"/>
      <c r="PGQ35" s="209"/>
      <c r="PGR35" s="209"/>
      <c r="PGS35" s="209"/>
      <c r="PGT35" s="209"/>
      <c r="PGU35" s="209"/>
      <c r="PGV35" s="209"/>
      <c r="PGW35" s="209"/>
      <c r="PGX35" s="209"/>
      <c r="PGY35" s="209"/>
      <c r="PGZ35" s="209"/>
      <c r="PHA35" s="209"/>
      <c r="PHB35" s="209"/>
      <c r="PHC35" s="209"/>
      <c r="PHD35" s="209"/>
      <c r="PHE35" s="209"/>
      <c r="PHF35" s="209"/>
      <c r="PHG35" s="209"/>
      <c r="PHH35" s="209"/>
      <c r="PHI35" s="209"/>
      <c r="PHJ35" s="209"/>
      <c r="PHK35" s="209"/>
      <c r="PHL35" s="209"/>
      <c r="PHM35" s="209"/>
      <c r="PHN35" s="209"/>
      <c r="PHO35" s="209"/>
      <c r="PHP35" s="209"/>
      <c r="PHQ35" s="209"/>
      <c r="PHR35" s="209"/>
      <c r="PHS35" s="209"/>
      <c r="PHT35" s="209"/>
      <c r="PHU35" s="209"/>
      <c r="PHV35" s="209"/>
      <c r="PHW35" s="209"/>
      <c r="PHX35" s="209"/>
      <c r="PHY35" s="209"/>
      <c r="PHZ35" s="209"/>
      <c r="PIA35" s="209"/>
      <c r="PIB35" s="209"/>
      <c r="PIC35" s="209"/>
      <c r="PID35" s="209"/>
      <c r="PIE35" s="209"/>
      <c r="PIF35" s="209"/>
      <c r="PIG35" s="209"/>
      <c r="PIH35" s="209"/>
      <c r="PII35" s="209"/>
      <c r="PIJ35" s="209"/>
      <c r="PIK35" s="209"/>
      <c r="PIL35" s="209"/>
      <c r="PIM35" s="209"/>
      <c r="PIN35" s="209"/>
      <c r="PIO35" s="209"/>
      <c r="PIP35" s="209"/>
      <c r="PIQ35" s="209"/>
      <c r="PIR35" s="209"/>
      <c r="PIS35" s="209"/>
      <c r="PIT35" s="209"/>
      <c r="PIU35" s="209"/>
      <c r="PIV35" s="209"/>
      <c r="PIW35" s="209"/>
      <c r="PIX35" s="209"/>
      <c r="PIY35" s="209"/>
      <c r="PIZ35" s="209"/>
      <c r="PJA35" s="209"/>
      <c r="PJB35" s="209"/>
      <c r="PJC35" s="209"/>
      <c r="PJD35" s="209"/>
      <c r="PJE35" s="209"/>
      <c r="PJF35" s="209"/>
      <c r="PJG35" s="209"/>
      <c r="PJH35" s="209"/>
      <c r="PJI35" s="209"/>
      <c r="PJJ35" s="209"/>
      <c r="PJK35" s="209"/>
      <c r="PJL35" s="209"/>
      <c r="PJM35" s="209"/>
      <c r="PJN35" s="209"/>
      <c r="PJO35" s="209"/>
      <c r="PJP35" s="209"/>
      <c r="PJQ35" s="209"/>
      <c r="PJR35" s="209"/>
      <c r="PJS35" s="209"/>
      <c r="PJT35" s="209"/>
      <c r="PJU35" s="209"/>
      <c r="PJV35" s="209"/>
      <c r="PJW35" s="209"/>
      <c r="PJX35" s="209"/>
      <c r="PJY35" s="209"/>
      <c r="PJZ35" s="209"/>
      <c r="PKA35" s="209"/>
      <c r="PKB35" s="209"/>
      <c r="PKC35" s="209"/>
      <c r="PKD35" s="209"/>
      <c r="PKE35" s="209"/>
      <c r="PKF35" s="209"/>
      <c r="PKG35" s="209"/>
      <c r="PKH35" s="209"/>
      <c r="PKI35" s="209"/>
      <c r="PKJ35" s="209"/>
      <c r="PKK35" s="209"/>
      <c r="PKL35" s="209"/>
      <c r="PKM35" s="209"/>
      <c r="PKN35" s="209"/>
      <c r="PKO35" s="209"/>
      <c r="PKP35" s="209"/>
      <c r="PKQ35" s="209"/>
      <c r="PKR35" s="209"/>
      <c r="PKS35" s="209"/>
      <c r="PKT35" s="209"/>
      <c r="PKU35" s="209"/>
      <c r="PKV35" s="209"/>
      <c r="PKW35" s="209"/>
      <c r="PKX35" s="209"/>
      <c r="PKY35" s="209"/>
      <c r="PKZ35" s="209"/>
      <c r="PLA35" s="209"/>
      <c r="PLB35" s="209"/>
      <c r="PLC35" s="209"/>
      <c r="PLD35" s="209"/>
      <c r="PLE35" s="209"/>
      <c r="PLF35" s="209"/>
      <c r="PLG35" s="209"/>
      <c r="PLH35" s="209"/>
      <c r="PLI35" s="209"/>
      <c r="PLJ35" s="209"/>
      <c r="PLK35" s="209"/>
      <c r="PLL35" s="209"/>
      <c r="PLM35" s="209"/>
      <c r="PLN35" s="209"/>
      <c r="PLO35" s="209"/>
      <c r="PLP35" s="209"/>
      <c r="PLQ35" s="209"/>
      <c r="PLR35" s="209"/>
      <c r="PLS35" s="209"/>
      <c r="PLT35" s="209"/>
      <c r="PLU35" s="209"/>
      <c r="PLV35" s="209"/>
      <c r="PLW35" s="209"/>
      <c r="PLX35" s="209"/>
      <c r="PLY35" s="209"/>
      <c r="PLZ35" s="209"/>
      <c r="PMA35" s="209"/>
      <c r="PMB35" s="209"/>
      <c r="PMC35" s="209"/>
      <c r="PMD35" s="209"/>
      <c r="PME35" s="209"/>
      <c r="PMF35" s="209"/>
      <c r="PMG35" s="209"/>
      <c r="PMH35" s="209"/>
      <c r="PMI35" s="209"/>
      <c r="PMJ35" s="209"/>
      <c r="PMK35" s="209"/>
      <c r="PML35" s="209"/>
      <c r="PMM35" s="209"/>
      <c r="PMN35" s="209"/>
      <c r="PMO35" s="209"/>
      <c r="PMP35" s="209"/>
      <c r="PMQ35" s="209"/>
      <c r="PMR35" s="209"/>
      <c r="PMS35" s="209"/>
      <c r="PMT35" s="209"/>
      <c r="PMU35" s="209"/>
      <c r="PMV35" s="209"/>
      <c r="PMW35" s="209"/>
      <c r="PMX35" s="209"/>
      <c r="PMY35" s="209"/>
      <c r="PMZ35" s="209"/>
      <c r="PNA35" s="209"/>
      <c r="PNB35" s="209"/>
      <c r="PNC35" s="209"/>
      <c r="PND35" s="209"/>
      <c r="PNE35" s="209"/>
      <c r="PNF35" s="209"/>
      <c r="PNG35" s="209"/>
      <c r="PNH35" s="209"/>
      <c r="PNI35" s="209"/>
      <c r="PNJ35" s="209"/>
      <c r="PNK35" s="209"/>
      <c r="PNL35" s="209"/>
      <c r="PNM35" s="209"/>
      <c r="PNN35" s="209"/>
      <c r="PNO35" s="209"/>
      <c r="PNP35" s="209"/>
      <c r="PNQ35" s="209"/>
      <c r="PNR35" s="209"/>
      <c r="PNS35" s="209"/>
      <c r="PNT35" s="209"/>
      <c r="PNU35" s="209"/>
      <c r="PNV35" s="209"/>
      <c r="PNW35" s="209"/>
      <c r="PNX35" s="209"/>
      <c r="PNY35" s="209"/>
      <c r="PNZ35" s="209"/>
      <c r="POA35" s="209"/>
      <c r="POB35" s="209"/>
      <c r="POC35" s="209"/>
      <c r="POD35" s="209"/>
      <c r="POE35" s="209"/>
      <c r="POF35" s="209"/>
      <c r="POG35" s="209"/>
      <c r="POH35" s="209"/>
      <c r="POI35" s="209"/>
      <c r="POJ35" s="209"/>
      <c r="POK35" s="209"/>
      <c r="POL35" s="209"/>
      <c r="POM35" s="209"/>
      <c r="PON35" s="209"/>
      <c r="POO35" s="209"/>
      <c r="POP35" s="209"/>
      <c r="POQ35" s="209"/>
      <c r="POR35" s="209"/>
      <c r="POS35" s="209"/>
      <c r="POT35" s="209"/>
      <c r="POU35" s="209"/>
      <c r="POV35" s="209"/>
      <c r="POW35" s="209"/>
      <c r="POX35" s="209"/>
      <c r="POY35" s="209"/>
      <c r="POZ35" s="209"/>
      <c r="PPA35" s="209"/>
      <c r="PPB35" s="209"/>
      <c r="PPC35" s="209"/>
      <c r="PPD35" s="209"/>
      <c r="PPE35" s="209"/>
      <c r="PPF35" s="209"/>
      <c r="PPG35" s="209"/>
      <c r="PPH35" s="209"/>
      <c r="PPI35" s="209"/>
      <c r="PPJ35" s="209"/>
      <c r="PPK35" s="209"/>
      <c r="PPL35" s="209"/>
      <c r="PPM35" s="209"/>
      <c r="PPN35" s="209"/>
      <c r="PPO35" s="209"/>
      <c r="PPP35" s="209"/>
      <c r="PPQ35" s="209"/>
      <c r="PPR35" s="209"/>
      <c r="PPS35" s="209"/>
      <c r="PPT35" s="209"/>
      <c r="PPU35" s="209"/>
      <c r="PPV35" s="209"/>
      <c r="PPW35" s="209"/>
      <c r="PPX35" s="209"/>
      <c r="PPY35" s="209"/>
      <c r="PPZ35" s="209"/>
      <c r="PQA35" s="209"/>
      <c r="PQB35" s="209"/>
      <c r="PQC35" s="209"/>
      <c r="PQD35" s="209"/>
      <c r="PQE35" s="209"/>
      <c r="PQF35" s="209"/>
      <c r="PQG35" s="209"/>
      <c r="PQH35" s="209"/>
      <c r="PQI35" s="209"/>
      <c r="PQJ35" s="209"/>
      <c r="PQK35" s="209"/>
      <c r="PQL35" s="209"/>
      <c r="PQM35" s="209"/>
      <c r="PQN35" s="209"/>
      <c r="PQO35" s="209"/>
      <c r="PQP35" s="209"/>
      <c r="PQQ35" s="209"/>
      <c r="PQR35" s="209"/>
      <c r="PQS35" s="209"/>
      <c r="PQT35" s="209"/>
      <c r="PQU35" s="209"/>
      <c r="PQV35" s="209"/>
      <c r="PQW35" s="209"/>
      <c r="PQX35" s="209"/>
      <c r="PQY35" s="209"/>
      <c r="PQZ35" s="209"/>
      <c r="PRA35" s="209"/>
      <c r="PRB35" s="209"/>
      <c r="PRC35" s="209"/>
      <c r="PRD35" s="209"/>
      <c r="PRE35" s="209"/>
      <c r="PRF35" s="209"/>
      <c r="PRG35" s="209"/>
      <c r="PRH35" s="209"/>
      <c r="PRI35" s="209"/>
      <c r="PRJ35" s="209"/>
      <c r="PRK35" s="209"/>
      <c r="PRL35" s="209"/>
      <c r="PRM35" s="209"/>
      <c r="PRN35" s="209"/>
      <c r="PRO35" s="209"/>
      <c r="PRP35" s="209"/>
      <c r="PRQ35" s="209"/>
      <c r="PRR35" s="209"/>
      <c r="PRS35" s="209"/>
      <c r="PRT35" s="209"/>
      <c r="PRU35" s="209"/>
      <c r="PRV35" s="209"/>
      <c r="PRW35" s="209"/>
      <c r="PRX35" s="209"/>
      <c r="PRY35" s="209"/>
      <c r="PRZ35" s="209"/>
      <c r="PSA35" s="209"/>
      <c r="PSB35" s="209"/>
      <c r="PSC35" s="209"/>
      <c r="PSD35" s="209"/>
      <c r="PSE35" s="209"/>
      <c r="PSF35" s="209"/>
      <c r="PSG35" s="209"/>
      <c r="PSH35" s="209"/>
      <c r="PSI35" s="209"/>
      <c r="PSJ35" s="209"/>
      <c r="PSK35" s="209"/>
      <c r="PSL35" s="209"/>
      <c r="PSM35" s="209"/>
      <c r="PSN35" s="209"/>
      <c r="PSO35" s="209"/>
      <c r="PSP35" s="209"/>
      <c r="PSQ35" s="209"/>
      <c r="PSR35" s="209"/>
      <c r="PSS35" s="209"/>
      <c r="PST35" s="209"/>
      <c r="PSU35" s="209"/>
      <c r="PSV35" s="209"/>
      <c r="PSW35" s="209"/>
      <c r="PSX35" s="209"/>
      <c r="PSY35" s="209"/>
      <c r="PSZ35" s="209"/>
      <c r="PTA35" s="209"/>
      <c r="PTB35" s="209"/>
      <c r="PTC35" s="209"/>
      <c r="PTD35" s="209"/>
      <c r="PTE35" s="209"/>
      <c r="PTF35" s="209"/>
      <c r="PTG35" s="209"/>
      <c r="PTH35" s="209"/>
      <c r="PTI35" s="209"/>
      <c r="PTJ35" s="209"/>
      <c r="PTK35" s="209"/>
      <c r="PTL35" s="209"/>
      <c r="PTM35" s="209"/>
      <c r="PTN35" s="209"/>
      <c r="PTO35" s="209"/>
      <c r="PTP35" s="209"/>
      <c r="PTQ35" s="209"/>
      <c r="PTR35" s="209"/>
      <c r="PTS35" s="209"/>
      <c r="PTT35" s="209"/>
      <c r="PTU35" s="209"/>
      <c r="PTV35" s="209"/>
      <c r="PTW35" s="209"/>
      <c r="PTX35" s="209"/>
      <c r="PTY35" s="209"/>
      <c r="PTZ35" s="209"/>
      <c r="PUA35" s="209"/>
      <c r="PUB35" s="209"/>
      <c r="PUC35" s="209"/>
      <c r="PUD35" s="209"/>
      <c r="PUE35" s="209"/>
      <c r="PUF35" s="209"/>
      <c r="PUG35" s="209"/>
      <c r="PUH35" s="209"/>
      <c r="PUI35" s="209"/>
      <c r="PUJ35" s="209"/>
      <c r="PUK35" s="209"/>
      <c r="PUL35" s="209"/>
      <c r="PUM35" s="209"/>
      <c r="PUN35" s="209"/>
      <c r="PUO35" s="209"/>
      <c r="PUP35" s="209"/>
      <c r="PUQ35" s="209"/>
      <c r="PUR35" s="209"/>
      <c r="PUS35" s="209"/>
      <c r="PUT35" s="209"/>
      <c r="PUU35" s="209"/>
      <c r="PUV35" s="209"/>
      <c r="PUW35" s="209"/>
      <c r="PUX35" s="209"/>
      <c r="PUY35" s="209"/>
      <c r="PUZ35" s="209"/>
      <c r="PVA35" s="209"/>
      <c r="PVB35" s="209"/>
      <c r="PVC35" s="209"/>
      <c r="PVD35" s="209"/>
      <c r="PVE35" s="209"/>
      <c r="PVF35" s="209"/>
      <c r="PVG35" s="209"/>
      <c r="PVH35" s="209"/>
      <c r="PVI35" s="209"/>
      <c r="PVJ35" s="209"/>
      <c r="PVK35" s="209"/>
      <c r="PVL35" s="209"/>
      <c r="PVM35" s="209"/>
      <c r="PVN35" s="209"/>
      <c r="PVO35" s="209"/>
      <c r="PVP35" s="209"/>
      <c r="PVQ35" s="209"/>
      <c r="PVR35" s="209"/>
      <c r="PVS35" s="209"/>
      <c r="PVT35" s="209"/>
      <c r="PVU35" s="209"/>
      <c r="PVV35" s="209"/>
      <c r="PVW35" s="209"/>
      <c r="PVX35" s="209"/>
      <c r="PVY35" s="209"/>
      <c r="PVZ35" s="209"/>
      <c r="PWA35" s="209"/>
      <c r="PWB35" s="209"/>
      <c r="PWC35" s="209"/>
      <c r="PWD35" s="209"/>
      <c r="PWE35" s="209"/>
      <c r="PWF35" s="209"/>
      <c r="PWG35" s="209"/>
      <c r="PWH35" s="209"/>
      <c r="PWI35" s="209"/>
      <c r="PWJ35" s="209"/>
      <c r="PWK35" s="209"/>
      <c r="PWL35" s="209"/>
      <c r="PWM35" s="209"/>
      <c r="PWN35" s="209"/>
      <c r="PWO35" s="209"/>
      <c r="PWP35" s="209"/>
      <c r="PWQ35" s="209"/>
      <c r="PWR35" s="209"/>
      <c r="PWS35" s="209"/>
      <c r="PWT35" s="209"/>
      <c r="PWU35" s="209"/>
      <c r="PWV35" s="209"/>
      <c r="PWW35" s="209"/>
      <c r="PWX35" s="209"/>
      <c r="PWY35" s="209"/>
      <c r="PWZ35" s="209"/>
      <c r="PXA35" s="209"/>
      <c r="PXB35" s="209"/>
      <c r="PXC35" s="209"/>
      <c r="PXD35" s="209"/>
      <c r="PXE35" s="209"/>
      <c r="PXF35" s="209"/>
      <c r="PXG35" s="209"/>
      <c r="PXH35" s="209"/>
      <c r="PXI35" s="209"/>
      <c r="PXJ35" s="209"/>
      <c r="PXK35" s="209"/>
      <c r="PXL35" s="209"/>
      <c r="PXM35" s="209"/>
      <c r="PXN35" s="209"/>
      <c r="PXO35" s="209"/>
      <c r="PXP35" s="209"/>
      <c r="PXQ35" s="209"/>
      <c r="PXR35" s="209"/>
      <c r="PXS35" s="209"/>
      <c r="PXT35" s="209"/>
      <c r="PXU35" s="209"/>
      <c r="PXV35" s="209"/>
      <c r="PXW35" s="209"/>
      <c r="PXX35" s="209"/>
      <c r="PXY35" s="209"/>
      <c r="PXZ35" s="209"/>
      <c r="PYA35" s="209"/>
      <c r="PYB35" s="209"/>
      <c r="PYC35" s="209"/>
      <c r="PYD35" s="209"/>
      <c r="PYE35" s="209"/>
      <c r="PYF35" s="209"/>
      <c r="PYG35" s="209"/>
      <c r="PYH35" s="209"/>
      <c r="PYI35" s="209"/>
      <c r="PYJ35" s="209"/>
      <c r="PYK35" s="209"/>
      <c r="PYL35" s="209"/>
      <c r="PYM35" s="209"/>
      <c r="PYN35" s="209"/>
      <c r="PYO35" s="209"/>
      <c r="PYP35" s="209"/>
      <c r="PYQ35" s="209"/>
      <c r="PYR35" s="209"/>
      <c r="PYS35" s="209"/>
      <c r="PYT35" s="209"/>
      <c r="PYU35" s="209"/>
      <c r="PYV35" s="209"/>
      <c r="PYW35" s="209"/>
      <c r="PYX35" s="209"/>
      <c r="PYY35" s="209"/>
      <c r="PYZ35" s="209"/>
      <c r="PZA35" s="209"/>
      <c r="PZB35" s="209"/>
      <c r="PZC35" s="209"/>
      <c r="PZD35" s="209"/>
      <c r="PZE35" s="209"/>
      <c r="PZF35" s="209"/>
      <c r="PZG35" s="209"/>
      <c r="PZH35" s="209"/>
      <c r="PZI35" s="209"/>
      <c r="PZJ35" s="209"/>
      <c r="PZK35" s="209"/>
      <c r="PZL35" s="209"/>
      <c r="PZM35" s="209"/>
      <c r="PZN35" s="209"/>
      <c r="PZO35" s="209"/>
      <c r="PZP35" s="209"/>
      <c r="PZQ35" s="209"/>
      <c r="PZR35" s="209"/>
      <c r="PZS35" s="209"/>
      <c r="PZT35" s="209"/>
      <c r="PZU35" s="209"/>
      <c r="PZV35" s="209"/>
      <c r="PZW35" s="209"/>
      <c r="PZX35" s="209"/>
      <c r="PZY35" s="209"/>
      <c r="PZZ35" s="209"/>
      <c r="QAA35" s="209"/>
      <c r="QAB35" s="209"/>
      <c r="QAC35" s="209"/>
      <c r="QAD35" s="209"/>
      <c r="QAE35" s="209"/>
      <c r="QAF35" s="209"/>
      <c r="QAG35" s="209"/>
      <c r="QAH35" s="209"/>
      <c r="QAI35" s="209"/>
      <c r="QAJ35" s="209"/>
      <c r="QAK35" s="209"/>
      <c r="QAL35" s="209"/>
      <c r="QAM35" s="209"/>
      <c r="QAN35" s="209"/>
      <c r="QAO35" s="209"/>
      <c r="QAP35" s="209"/>
      <c r="QAQ35" s="209"/>
      <c r="QAR35" s="209"/>
      <c r="QAS35" s="209"/>
      <c r="QAT35" s="209"/>
      <c r="QAU35" s="209"/>
      <c r="QAV35" s="209"/>
      <c r="QAW35" s="209"/>
      <c r="QAX35" s="209"/>
      <c r="QAY35" s="209"/>
      <c r="QAZ35" s="209"/>
      <c r="QBA35" s="209"/>
      <c r="QBB35" s="209"/>
      <c r="QBC35" s="209"/>
      <c r="QBD35" s="209"/>
      <c r="QBE35" s="209"/>
      <c r="QBF35" s="209"/>
      <c r="QBG35" s="209"/>
      <c r="QBH35" s="209"/>
      <c r="QBI35" s="209"/>
      <c r="QBJ35" s="209"/>
      <c r="QBK35" s="209"/>
      <c r="QBL35" s="209"/>
      <c r="QBM35" s="209"/>
      <c r="QBN35" s="209"/>
      <c r="QBO35" s="209"/>
      <c r="QBP35" s="209"/>
      <c r="QBQ35" s="209"/>
      <c r="QBR35" s="209"/>
      <c r="QBS35" s="209"/>
      <c r="QBT35" s="209"/>
      <c r="QBU35" s="209"/>
      <c r="QBV35" s="209"/>
      <c r="QBW35" s="209"/>
      <c r="QBX35" s="209"/>
      <c r="QBY35" s="209"/>
      <c r="QBZ35" s="209"/>
      <c r="QCA35" s="209"/>
      <c r="QCB35" s="209"/>
      <c r="QCC35" s="209"/>
      <c r="QCD35" s="209"/>
      <c r="QCE35" s="209"/>
      <c r="QCF35" s="209"/>
      <c r="QCG35" s="209"/>
      <c r="QCH35" s="209"/>
      <c r="QCI35" s="209"/>
      <c r="QCJ35" s="209"/>
      <c r="QCK35" s="209"/>
      <c r="QCL35" s="209"/>
      <c r="QCM35" s="209"/>
      <c r="QCN35" s="209"/>
      <c r="QCO35" s="209"/>
      <c r="QCP35" s="209"/>
      <c r="QCQ35" s="209"/>
      <c r="QCR35" s="209"/>
      <c r="QCS35" s="209"/>
      <c r="QCT35" s="209"/>
      <c r="QCU35" s="209"/>
      <c r="QCV35" s="209"/>
      <c r="QCW35" s="209"/>
      <c r="QCX35" s="209"/>
      <c r="QCY35" s="209"/>
      <c r="QCZ35" s="209"/>
      <c r="QDA35" s="209"/>
      <c r="QDB35" s="209"/>
      <c r="QDC35" s="209"/>
      <c r="QDD35" s="209"/>
      <c r="QDE35" s="209"/>
      <c r="QDF35" s="209"/>
      <c r="QDG35" s="209"/>
      <c r="QDH35" s="209"/>
      <c r="QDI35" s="209"/>
      <c r="QDJ35" s="209"/>
      <c r="QDK35" s="209"/>
      <c r="QDL35" s="209"/>
      <c r="QDM35" s="209"/>
      <c r="QDN35" s="209"/>
      <c r="QDO35" s="209"/>
      <c r="QDP35" s="209"/>
      <c r="QDQ35" s="209"/>
      <c r="QDR35" s="209"/>
      <c r="QDS35" s="209"/>
      <c r="QDT35" s="209"/>
      <c r="QDU35" s="209"/>
      <c r="QDV35" s="209"/>
      <c r="QDW35" s="209"/>
      <c r="QDX35" s="209"/>
      <c r="QDY35" s="209"/>
      <c r="QDZ35" s="209"/>
      <c r="QEA35" s="209"/>
      <c r="QEB35" s="209"/>
      <c r="QEC35" s="209"/>
      <c r="QED35" s="209"/>
      <c r="QEE35" s="209"/>
      <c r="QEF35" s="209"/>
      <c r="QEG35" s="209"/>
      <c r="QEH35" s="209"/>
      <c r="QEI35" s="209"/>
      <c r="QEJ35" s="209"/>
      <c r="QEK35" s="209"/>
      <c r="QEL35" s="209"/>
      <c r="QEM35" s="209"/>
      <c r="QEN35" s="209"/>
      <c r="QEO35" s="209"/>
      <c r="QEP35" s="209"/>
      <c r="QEQ35" s="209"/>
      <c r="QER35" s="209"/>
      <c r="QES35" s="209"/>
      <c r="QET35" s="209"/>
      <c r="QEU35" s="209"/>
      <c r="QEV35" s="209"/>
      <c r="QEW35" s="209"/>
      <c r="QEX35" s="209"/>
      <c r="QEY35" s="209"/>
      <c r="QEZ35" s="209"/>
      <c r="QFA35" s="209"/>
      <c r="QFB35" s="209"/>
      <c r="QFC35" s="209"/>
      <c r="QFD35" s="209"/>
      <c r="QFE35" s="209"/>
      <c r="QFF35" s="209"/>
      <c r="QFG35" s="209"/>
      <c r="QFH35" s="209"/>
      <c r="QFI35" s="209"/>
      <c r="QFJ35" s="209"/>
      <c r="QFK35" s="209"/>
      <c r="QFL35" s="209"/>
      <c r="QFM35" s="209"/>
      <c r="QFN35" s="209"/>
      <c r="QFO35" s="209"/>
      <c r="QFP35" s="209"/>
      <c r="QFQ35" s="209"/>
      <c r="QFR35" s="209"/>
      <c r="QFS35" s="209"/>
      <c r="QFT35" s="209"/>
      <c r="QFU35" s="209"/>
      <c r="QFV35" s="209"/>
      <c r="QFW35" s="209"/>
      <c r="QFX35" s="209"/>
      <c r="QFY35" s="209"/>
      <c r="QFZ35" s="209"/>
      <c r="QGA35" s="209"/>
      <c r="QGB35" s="209"/>
      <c r="QGC35" s="209"/>
      <c r="QGD35" s="209"/>
      <c r="QGE35" s="209"/>
      <c r="QGF35" s="209"/>
      <c r="QGG35" s="209"/>
      <c r="QGH35" s="209"/>
      <c r="QGI35" s="209"/>
      <c r="QGJ35" s="209"/>
      <c r="QGK35" s="209"/>
      <c r="QGL35" s="209"/>
      <c r="QGM35" s="209"/>
      <c r="QGN35" s="209"/>
      <c r="QGO35" s="209"/>
      <c r="QGP35" s="209"/>
      <c r="QGQ35" s="209"/>
      <c r="QGR35" s="209"/>
      <c r="QGS35" s="209"/>
      <c r="QGT35" s="209"/>
      <c r="QGU35" s="209"/>
      <c r="QGV35" s="209"/>
      <c r="QGW35" s="209"/>
      <c r="QGX35" s="209"/>
      <c r="QGY35" s="209"/>
      <c r="QGZ35" s="209"/>
      <c r="QHA35" s="209"/>
      <c r="QHB35" s="209"/>
      <c r="QHC35" s="209"/>
      <c r="QHD35" s="209"/>
      <c r="QHE35" s="209"/>
      <c r="QHF35" s="209"/>
      <c r="QHG35" s="209"/>
      <c r="QHH35" s="209"/>
      <c r="QHI35" s="209"/>
      <c r="QHJ35" s="209"/>
      <c r="QHK35" s="209"/>
      <c r="QHL35" s="209"/>
      <c r="QHM35" s="209"/>
      <c r="QHN35" s="209"/>
      <c r="QHO35" s="209"/>
      <c r="QHP35" s="209"/>
      <c r="QHQ35" s="209"/>
      <c r="QHR35" s="209"/>
      <c r="QHS35" s="209"/>
      <c r="QHT35" s="209"/>
      <c r="QHU35" s="209"/>
      <c r="QHV35" s="209"/>
      <c r="QHW35" s="209"/>
      <c r="QHX35" s="209"/>
      <c r="QHY35" s="209"/>
      <c r="QHZ35" s="209"/>
      <c r="QIA35" s="209"/>
      <c r="QIB35" s="209"/>
      <c r="QIC35" s="209"/>
      <c r="QID35" s="209"/>
      <c r="QIE35" s="209"/>
      <c r="QIF35" s="209"/>
      <c r="QIG35" s="209"/>
      <c r="QIH35" s="209"/>
      <c r="QII35" s="209"/>
      <c r="QIJ35" s="209"/>
      <c r="QIK35" s="209"/>
      <c r="QIL35" s="209"/>
      <c r="QIM35" s="209"/>
      <c r="QIN35" s="209"/>
      <c r="QIO35" s="209"/>
      <c r="QIP35" s="209"/>
      <c r="QIQ35" s="209"/>
      <c r="QIR35" s="209"/>
      <c r="QIS35" s="209"/>
      <c r="QIT35" s="209"/>
      <c r="QIU35" s="209"/>
      <c r="QIV35" s="209"/>
      <c r="QIW35" s="209"/>
      <c r="QIX35" s="209"/>
      <c r="QIY35" s="209"/>
      <c r="QIZ35" s="209"/>
      <c r="QJA35" s="209"/>
      <c r="QJB35" s="209"/>
      <c r="QJC35" s="209"/>
      <c r="QJD35" s="209"/>
      <c r="QJE35" s="209"/>
      <c r="QJF35" s="209"/>
      <c r="QJG35" s="209"/>
      <c r="QJH35" s="209"/>
      <c r="QJI35" s="209"/>
      <c r="QJJ35" s="209"/>
      <c r="QJK35" s="209"/>
      <c r="QJL35" s="209"/>
      <c r="QJM35" s="209"/>
      <c r="QJN35" s="209"/>
      <c r="QJO35" s="209"/>
      <c r="QJP35" s="209"/>
      <c r="QJQ35" s="209"/>
      <c r="QJR35" s="209"/>
      <c r="QJS35" s="209"/>
      <c r="QJT35" s="209"/>
      <c r="QJU35" s="209"/>
      <c r="QJV35" s="209"/>
      <c r="QJW35" s="209"/>
      <c r="QJX35" s="209"/>
      <c r="QJY35" s="209"/>
      <c r="QJZ35" s="209"/>
      <c r="QKA35" s="209"/>
      <c r="QKB35" s="209"/>
      <c r="QKC35" s="209"/>
      <c r="QKD35" s="209"/>
      <c r="QKE35" s="209"/>
      <c r="QKF35" s="209"/>
      <c r="QKG35" s="209"/>
      <c r="QKH35" s="209"/>
      <c r="QKI35" s="209"/>
      <c r="QKJ35" s="209"/>
      <c r="QKK35" s="209"/>
      <c r="QKL35" s="209"/>
      <c r="QKM35" s="209"/>
      <c r="QKN35" s="209"/>
      <c r="QKO35" s="209"/>
      <c r="QKP35" s="209"/>
      <c r="QKQ35" s="209"/>
      <c r="QKR35" s="209"/>
      <c r="QKS35" s="209"/>
      <c r="QKT35" s="209"/>
      <c r="QKU35" s="209"/>
      <c r="QKV35" s="209"/>
      <c r="QKW35" s="209"/>
      <c r="QKX35" s="209"/>
      <c r="QKY35" s="209"/>
      <c r="QKZ35" s="209"/>
      <c r="QLA35" s="209"/>
      <c r="QLB35" s="209"/>
      <c r="QLC35" s="209"/>
      <c r="QLD35" s="209"/>
      <c r="QLE35" s="209"/>
      <c r="QLF35" s="209"/>
      <c r="QLG35" s="209"/>
      <c r="QLH35" s="209"/>
      <c r="QLI35" s="209"/>
      <c r="QLJ35" s="209"/>
      <c r="QLK35" s="209"/>
      <c r="QLL35" s="209"/>
      <c r="QLM35" s="209"/>
      <c r="QLN35" s="209"/>
      <c r="QLO35" s="209"/>
      <c r="QLP35" s="209"/>
      <c r="QLQ35" s="209"/>
      <c r="QLR35" s="209"/>
      <c r="QLS35" s="209"/>
      <c r="QLT35" s="209"/>
      <c r="QLU35" s="209"/>
      <c r="QLV35" s="209"/>
      <c r="QLW35" s="209"/>
      <c r="QLX35" s="209"/>
      <c r="QLY35" s="209"/>
      <c r="QLZ35" s="209"/>
      <c r="QMA35" s="209"/>
      <c r="QMB35" s="209"/>
      <c r="QMC35" s="209"/>
      <c r="QMD35" s="209"/>
      <c r="QME35" s="209"/>
      <c r="QMF35" s="209"/>
      <c r="QMG35" s="209"/>
      <c r="QMH35" s="209"/>
      <c r="QMI35" s="209"/>
      <c r="QMJ35" s="209"/>
      <c r="QMK35" s="209"/>
      <c r="QML35" s="209"/>
      <c r="QMM35" s="209"/>
      <c r="QMN35" s="209"/>
      <c r="QMO35" s="209"/>
      <c r="QMP35" s="209"/>
      <c r="QMQ35" s="209"/>
      <c r="QMR35" s="209"/>
      <c r="QMS35" s="209"/>
      <c r="QMT35" s="209"/>
      <c r="QMU35" s="209"/>
      <c r="QMV35" s="209"/>
      <c r="QMW35" s="209"/>
      <c r="QMX35" s="209"/>
      <c r="QMY35" s="209"/>
      <c r="QMZ35" s="209"/>
      <c r="QNA35" s="209"/>
      <c r="QNB35" s="209"/>
      <c r="QNC35" s="209"/>
      <c r="QND35" s="209"/>
      <c r="QNE35" s="209"/>
      <c r="QNF35" s="209"/>
      <c r="QNG35" s="209"/>
      <c r="QNH35" s="209"/>
      <c r="QNI35" s="209"/>
      <c r="QNJ35" s="209"/>
      <c r="QNK35" s="209"/>
      <c r="QNL35" s="209"/>
      <c r="QNM35" s="209"/>
      <c r="QNN35" s="209"/>
      <c r="QNO35" s="209"/>
      <c r="QNP35" s="209"/>
      <c r="QNQ35" s="209"/>
      <c r="QNR35" s="209"/>
      <c r="QNS35" s="209"/>
      <c r="QNT35" s="209"/>
      <c r="QNU35" s="209"/>
      <c r="QNV35" s="209"/>
      <c r="QNW35" s="209"/>
      <c r="QNX35" s="209"/>
      <c r="QNY35" s="209"/>
      <c r="QNZ35" s="209"/>
      <c r="QOA35" s="209"/>
      <c r="QOB35" s="209"/>
      <c r="QOC35" s="209"/>
      <c r="QOD35" s="209"/>
      <c r="QOE35" s="209"/>
      <c r="QOF35" s="209"/>
      <c r="QOG35" s="209"/>
      <c r="QOH35" s="209"/>
      <c r="QOI35" s="209"/>
      <c r="QOJ35" s="209"/>
      <c r="QOK35" s="209"/>
      <c r="QOL35" s="209"/>
      <c r="QOM35" s="209"/>
      <c r="QON35" s="209"/>
      <c r="QOO35" s="209"/>
      <c r="QOP35" s="209"/>
      <c r="QOQ35" s="209"/>
      <c r="QOR35" s="209"/>
      <c r="QOS35" s="209"/>
      <c r="QOT35" s="209"/>
      <c r="QOU35" s="209"/>
      <c r="QOV35" s="209"/>
      <c r="QOW35" s="209"/>
      <c r="QOX35" s="209"/>
      <c r="QOY35" s="209"/>
      <c r="QOZ35" s="209"/>
      <c r="QPA35" s="209"/>
      <c r="QPB35" s="209"/>
      <c r="QPC35" s="209"/>
      <c r="QPD35" s="209"/>
      <c r="QPE35" s="209"/>
      <c r="QPF35" s="209"/>
      <c r="QPG35" s="209"/>
      <c r="QPH35" s="209"/>
      <c r="QPI35" s="209"/>
      <c r="QPJ35" s="209"/>
      <c r="QPK35" s="209"/>
      <c r="QPL35" s="209"/>
      <c r="QPM35" s="209"/>
      <c r="QPN35" s="209"/>
      <c r="QPO35" s="209"/>
      <c r="QPP35" s="209"/>
      <c r="QPQ35" s="209"/>
      <c r="QPR35" s="209"/>
      <c r="QPS35" s="209"/>
      <c r="QPT35" s="209"/>
      <c r="QPU35" s="209"/>
      <c r="QPV35" s="209"/>
      <c r="QPW35" s="209"/>
      <c r="QPX35" s="209"/>
      <c r="QPY35" s="209"/>
      <c r="QPZ35" s="209"/>
      <c r="QQA35" s="209"/>
      <c r="QQB35" s="209"/>
      <c r="QQC35" s="209"/>
      <c r="QQD35" s="209"/>
      <c r="QQE35" s="209"/>
      <c r="QQF35" s="209"/>
      <c r="QQG35" s="209"/>
      <c r="QQH35" s="209"/>
      <c r="QQI35" s="209"/>
      <c r="QQJ35" s="209"/>
      <c r="QQK35" s="209"/>
      <c r="QQL35" s="209"/>
      <c r="QQM35" s="209"/>
      <c r="QQN35" s="209"/>
      <c r="QQO35" s="209"/>
      <c r="QQP35" s="209"/>
      <c r="QQQ35" s="209"/>
      <c r="QQR35" s="209"/>
      <c r="QQS35" s="209"/>
      <c r="QQT35" s="209"/>
      <c r="QQU35" s="209"/>
      <c r="QQV35" s="209"/>
      <c r="QQW35" s="209"/>
      <c r="QQX35" s="209"/>
      <c r="QQY35" s="209"/>
      <c r="QQZ35" s="209"/>
      <c r="QRA35" s="209"/>
      <c r="QRB35" s="209"/>
      <c r="QRC35" s="209"/>
      <c r="QRD35" s="209"/>
      <c r="QRE35" s="209"/>
      <c r="QRF35" s="209"/>
      <c r="QRG35" s="209"/>
      <c r="QRH35" s="209"/>
      <c r="QRI35" s="209"/>
      <c r="QRJ35" s="209"/>
      <c r="QRK35" s="209"/>
      <c r="QRL35" s="209"/>
      <c r="QRM35" s="209"/>
      <c r="QRN35" s="209"/>
      <c r="QRO35" s="209"/>
      <c r="QRP35" s="209"/>
      <c r="QRQ35" s="209"/>
      <c r="QRR35" s="209"/>
      <c r="QRS35" s="209"/>
      <c r="QRT35" s="209"/>
      <c r="QRU35" s="209"/>
      <c r="QRV35" s="209"/>
      <c r="QRW35" s="209"/>
      <c r="QRX35" s="209"/>
      <c r="QRY35" s="209"/>
      <c r="QRZ35" s="209"/>
      <c r="QSA35" s="209"/>
      <c r="QSB35" s="209"/>
      <c r="QSC35" s="209"/>
      <c r="QSD35" s="209"/>
      <c r="QSE35" s="209"/>
      <c r="QSF35" s="209"/>
      <c r="QSG35" s="209"/>
      <c r="QSH35" s="209"/>
      <c r="QSI35" s="209"/>
      <c r="QSJ35" s="209"/>
      <c r="QSK35" s="209"/>
      <c r="QSL35" s="209"/>
      <c r="QSM35" s="209"/>
      <c r="QSN35" s="209"/>
      <c r="QSO35" s="209"/>
      <c r="QSP35" s="209"/>
      <c r="QSQ35" s="209"/>
      <c r="QSR35" s="209"/>
      <c r="QSS35" s="209"/>
      <c r="QST35" s="209"/>
      <c r="QSU35" s="209"/>
      <c r="QSV35" s="209"/>
      <c r="QSW35" s="209"/>
      <c r="QSX35" s="209"/>
      <c r="QSY35" s="209"/>
      <c r="QSZ35" s="209"/>
      <c r="QTA35" s="209"/>
      <c r="QTB35" s="209"/>
      <c r="QTC35" s="209"/>
      <c r="QTD35" s="209"/>
      <c r="QTE35" s="209"/>
      <c r="QTF35" s="209"/>
      <c r="QTG35" s="209"/>
      <c r="QTH35" s="209"/>
      <c r="QTI35" s="209"/>
      <c r="QTJ35" s="209"/>
      <c r="QTK35" s="209"/>
      <c r="QTL35" s="209"/>
      <c r="QTM35" s="209"/>
      <c r="QTN35" s="209"/>
      <c r="QTO35" s="209"/>
      <c r="QTP35" s="209"/>
      <c r="QTQ35" s="209"/>
      <c r="QTR35" s="209"/>
      <c r="QTS35" s="209"/>
      <c r="QTT35" s="209"/>
      <c r="QTU35" s="209"/>
      <c r="QTV35" s="209"/>
      <c r="QTW35" s="209"/>
      <c r="QTX35" s="209"/>
      <c r="QTY35" s="209"/>
      <c r="QTZ35" s="209"/>
      <c r="QUA35" s="209"/>
      <c r="QUB35" s="209"/>
      <c r="QUC35" s="209"/>
      <c r="QUD35" s="209"/>
      <c r="QUE35" s="209"/>
      <c r="QUF35" s="209"/>
      <c r="QUG35" s="209"/>
      <c r="QUH35" s="209"/>
      <c r="QUI35" s="209"/>
      <c r="QUJ35" s="209"/>
      <c r="QUK35" s="209"/>
      <c r="QUL35" s="209"/>
      <c r="QUM35" s="209"/>
      <c r="QUN35" s="209"/>
      <c r="QUO35" s="209"/>
      <c r="QUP35" s="209"/>
      <c r="QUQ35" s="209"/>
      <c r="QUR35" s="209"/>
      <c r="QUS35" s="209"/>
      <c r="QUT35" s="209"/>
      <c r="QUU35" s="209"/>
      <c r="QUV35" s="209"/>
      <c r="QUW35" s="209"/>
      <c r="QUX35" s="209"/>
      <c r="QUY35" s="209"/>
      <c r="QUZ35" s="209"/>
      <c r="QVA35" s="209"/>
      <c r="QVB35" s="209"/>
      <c r="QVC35" s="209"/>
      <c r="QVD35" s="209"/>
      <c r="QVE35" s="209"/>
      <c r="QVF35" s="209"/>
      <c r="QVG35" s="209"/>
      <c r="QVH35" s="209"/>
      <c r="QVI35" s="209"/>
      <c r="QVJ35" s="209"/>
      <c r="QVK35" s="209"/>
      <c r="QVL35" s="209"/>
      <c r="QVM35" s="209"/>
      <c r="QVN35" s="209"/>
      <c r="QVO35" s="209"/>
      <c r="QVP35" s="209"/>
      <c r="QVQ35" s="209"/>
      <c r="QVR35" s="209"/>
      <c r="QVS35" s="209"/>
      <c r="QVT35" s="209"/>
      <c r="QVU35" s="209"/>
      <c r="QVV35" s="209"/>
      <c r="QVW35" s="209"/>
      <c r="QVX35" s="209"/>
      <c r="QVY35" s="209"/>
      <c r="QVZ35" s="209"/>
      <c r="QWA35" s="209"/>
      <c r="QWB35" s="209"/>
      <c r="QWC35" s="209"/>
      <c r="QWD35" s="209"/>
      <c r="QWE35" s="209"/>
      <c r="QWF35" s="209"/>
      <c r="QWG35" s="209"/>
      <c r="QWH35" s="209"/>
      <c r="QWI35" s="209"/>
      <c r="QWJ35" s="209"/>
      <c r="QWK35" s="209"/>
      <c r="QWL35" s="209"/>
      <c r="QWM35" s="209"/>
      <c r="QWN35" s="209"/>
      <c r="QWO35" s="209"/>
      <c r="QWP35" s="209"/>
      <c r="QWQ35" s="209"/>
      <c r="QWR35" s="209"/>
      <c r="QWS35" s="209"/>
      <c r="QWT35" s="209"/>
      <c r="QWU35" s="209"/>
      <c r="QWV35" s="209"/>
      <c r="QWW35" s="209"/>
      <c r="QWX35" s="209"/>
      <c r="QWY35" s="209"/>
      <c r="QWZ35" s="209"/>
      <c r="QXA35" s="209"/>
      <c r="QXB35" s="209"/>
      <c r="QXC35" s="209"/>
      <c r="QXD35" s="209"/>
      <c r="QXE35" s="209"/>
      <c r="QXF35" s="209"/>
      <c r="QXG35" s="209"/>
      <c r="QXH35" s="209"/>
      <c r="QXI35" s="209"/>
      <c r="QXJ35" s="209"/>
      <c r="QXK35" s="209"/>
      <c r="QXL35" s="209"/>
      <c r="QXM35" s="209"/>
      <c r="QXN35" s="209"/>
      <c r="QXO35" s="209"/>
      <c r="QXP35" s="209"/>
      <c r="QXQ35" s="209"/>
      <c r="QXR35" s="209"/>
      <c r="QXS35" s="209"/>
      <c r="QXT35" s="209"/>
      <c r="QXU35" s="209"/>
      <c r="QXV35" s="209"/>
      <c r="QXW35" s="209"/>
      <c r="QXX35" s="209"/>
      <c r="QXY35" s="209"/>
      <c r="QXZ35" s="209"/>
      <c r="QYA35" s="209"/>
      <c r="QYB35" s="209"/>
      <c r="QYC35" s="209"/>
      <c r="QYD35" s="209"/>
      <c r="QYE35" s="209"/>
      <c r="QYF35" s="209"/>
      <c r="QYG35" s="209"/>
      <c r="QYH35" s="209"/>
      <c r="QYI35" s="209"/>
      <c r="QYJ35" s="209"/>
      <c r="QYK35" s="209"/>
      <c r="QYL35" s="209"/>
      <c r="QYM35" s="209"/>
      <c r="QYN35" s="209"/>
      <c r="QYO35" s="209"/>
      <c r="QYP35" s="209"/>
      <c r="QYQ35" s="209"/>
      <c r="QYR35" s="209"/>
      <c r="QYS35" s="209"/>
      <c r="QYT35" s="209"/>
      <c r="QYU35" s="209"/>
      <c r="QYV35" s="209"/>
      <c r="QYW35" s="209"/>
      <c r="QYX35" s="209"/>
      <c r="QYY35" s="209"/>
      <c r="QYZ35" s="209"/>
      <c r="QZA35" s="209"/>
      <c r="QZB35" s="209"/>
      <c r="QZC35" s="209"/>
      <c r="QZD35" s="209"/>
      <c r="QZE35" s="209"/>
      <c r="QZF35" s="209"/>
      <c r="QZG35" s="209"/>
      <c r="QZH35" s="209"/>
      <c r="QZI35" s="209"/>
      <c r="QZJ35" s="209"/>
      <c r="QZK35" s="209"/>
      <c r="QZL35" s="209"/>
      <c r="QZM35" s="209"/>
      <c r="QZN35" s="209"/>
      <c r="QZO35" s="209"/>
      <c r="QZP35" s="209"/>
      <c r="QZQ35" s="209"/>
      <c r="QZR35" s="209"/>
      <c r="QZS35" s="209"/>
      <c r="QZT35" s="209"/>
      <c r="QZU35" s="209"/>
      <c r="QZV35" s="209"/>
      <c r="QZW35" s="209"/>
      <c r="QZX35" s="209"/>
      <c r="QZY35" s="209"/>
      <c r="QZZ35" s="209"/>
      <c r="RAA35" s="209"/>
      <c r="RAB35" s="209"/>
      <c r="RAC35" s="209"/>
      <c r="RAD35" s="209"/>
      <c r="RAE35" s="209"/>
      <c r="RAF35" s="209"/>
      <c r="RAG35" s="209"/>
      <c r="RAH35" s="209"/>
      <c r="RAI35" s="209"/>
      <c r="RAJ35" s="209"/>
      <c r="RAK35" s="209"/>
      <c r="RAL35" s="209"/>
      <c r="RAM35" s="209"/>
      <c r="RAN35" s="209"/>
      <c r="RAO35" s="209"/>
      <c r="RAP35" s="209"/>
      <c r="RAQ35" s="209"/>
      <c r="RAR35" s="209"/>
      <c r="RAS35" s="209"/>
      <c r="RAT35" s="209"/>
      <c r="RAU35" s="209"/>
      <c r="RAV35" s="209"/>
      <c r="RAW35" s="209"/>
      <c r="RAX35" s="209"/>
      <c r="RAY35" s="209"/>
      <c r="RAZ35" s="209"/>
      <c r="RBA35" s="209"/>
      <c r="RBB35" s="209"/>
      <c r="RBC35" s="209"/>
      <c r="RBD35" s="209"/>
      <c r="RBE35" s="209"/>
      <c r="RBF35" s="209"/>
      <c r="RBG35" s="209"/>
      <c r="RBH35" s="209"/>
      <c r="RBI35" s="209"/>
      <c r="RBJ35" s="209"/>
      <c r="RBK35" s="209"/>
      <c r="RBL35" s="209"/>
      <c r="RBM35" s="209"/>
      <c r="RBN35" s="209"/>
      <c r="RBO35" s="209"/>
      <c r="RBP35" s="209"/>
      <c r="RBQ35" s="209"/>
      <c r="RBR35" s="209"/>
      <c r="RBS35" s="209"/>
      <c r="RBT35" s="209"/>
      <c r="RBU35" s="209"/>
      <c r="RBV35" s="209"/>
      <c r="RBW35" s="209"/>
      <c r="RBX35" s="209"/>
      <c r="RBY35" s="209"/>
      <c r="RBZ35" s="209"/>
      <c r="RCA35" s="209"/>
      <c r="RCB35" s="209"/>
      <c r="RCC35" s="209"/>
      <c r="RCD35" s="209"/>
      <c r="RCE35" s="209"/>
      <c r="RCF35" s="209"/>
      <c r="RCG35" s="209"/>
      <c r="RCH35" s="209"/>
      <c r="RCI35" s="209"/>
      <c r="RCJ35" s="209"/>
      <c r="RCK35" s="209"/>
      <c r="RCL35" s="209"/>
      <c r="RCM35" s="209"/>
      <c r="RCN35" s="209"/>
      <c r="RCO35" s="209"/>
      <c r="RCP35" s="209"/>
      <c r="RCQ35" s="209"/>
      <c r="RCR35" s="209"/>
      <c r="RCS35" s="209"/>
      <c r="RCT35" s="209"/>
      <c r="RCU35" s="209"/>
      <c r="RCV35" s="209"/>
      <c r="RCW35" s="209"/>
      <c r="RCX35" s="209"/>
      <c r="RCY35" s="209"/>
      <c r="RCZ35" s="209"/>
      <c r="RDA35" s="209"/>
      <c r="RDB35" s="209"/>
      <c r="RDC35" s="209"/>
      <c r="RDD35" s="209"/>
      <c r="RDE35" s="209"/>
      <c r="RDF35" s="209"/>
      <c r="RDG35" s="209"/>
      <c r="RDH35" s="209"/>
      <c r="RDI35" s="209"/>
      <c r="RDJ35" s="209"/>
      <c r="RDK35" s="209"/>
      <c r="RDL35" s="209"/>
      <c r="RDM35" s="209"/>
      <c r="RDN35" s="209"/>
      <c r="RDO35" s="209"/>
      <c r="RDP35" s="209"/>
      <c r="RDQ35" s="209"/>
      <c r="RDR35" s="209"/>
      <c r="RDS35" s="209"/>
      <c r="RDT35" s="209"/>
      <c r="RDU35" s="209"/>
      <c r="RDV35" s="209"/>
      <c r="RDW35" s="209"/>
      <c r="RDX35" s="209"/>
      <c r="RDY35" s="209"/>
      <c r="RDZ35" s="209"/>
      <c r="REA35" s="209"/>
      <c r="REB35" s="209"/>
      <c r="REC35" s="209"/>
      <c r="RED35" s="209"/>
      <c r="REE35" s="209"/>
      <c r="REF35" s="209"/>
      <c r="REG35" s="209"/>
      <c r="REH35" s="209"/>
      <c r="REI35" s="209"/>
      <c r="REJ35" s="209"/>
      <c r="REK35" s="209"/>
      <c r="REL35" s="209"/>
      <c r="REM35" s="209"/>
      <c r="REN35" s="209"/>
      <c r="REO35" s="209"/>
      <c r="REP35" s="209"/>
      <c r="REQ35" s="209"/>
      <c r="RER35" s="209"/>
      <c r="RES35" s="209"/>
      <c r="RET35" s="209"/>
      <c r="REU35" s="209"/>
      <c r="REV35" s="209"/>
      <c r="REW35" s="209"/>
      <c r="REX35" s="209"/>
      <c r="REY35" s="209"/>
      <c r="REZ35" s="209"/>
      <c r="RFA35" s="209"/>
      <c r="RFB35" s="209"/>
      <c r="RFC35" s="209"/>
      <c r="RFD35" s="209"/>
      <c r="RFE35" s="209"/>
      <c r="RFF35" s="209"/>
      <c r="RFG35" s="209"/>
      <c r="RFH35" s="209"/>
      <c r="RFI35" s="209"/>
      <c r="RFJ35" s="209"/>
      <c r="RFK35" s="209"/>
      <c r="RFL35" s="209"/>
      <c r="RFM35" s="209"/>
      <c r="RFN35" s="209"/>
      <c r="RFO35" s="209"/>
      <c r="RFP35" s="209"/>
      <c r="RFQ35" s="209"/>
      <c r="RFR35" s="209"/>
      <c r="RFS35" s="209"/>
      <c r="RFT35" s="209"/>
      <c r="RFU35" s="209"/>
      <c r="RFV35" s="209"/>
      <c r="RFW35" s="209"/>
      <c r="RFX35" s="209"/>
      <c r="RFY35" s="209"/>
      <c r="RFZ35" s="209"/>
      <c r="RGA35" s="209"/>
      <c r="RGB35" s="209"/>
      <c r="RGC35" s="209"/>
      <c r="RGD35" s="209"/>
      <c r="RGE35" s="209"/>
      <c r="RGF35" s="209"/>
      <c r="RGG35" s="209"/>
      <c r="RGH35" s="209"/>
      <c r="RGI35" s="209"/>
      <c r="RGJ35" s="209"/>
      <c r="RGK35" s="209"/>
      <c r="RGL35" s="209"/>
      <c r="RGM35" s="209"/>
      <c r="RGN35" s="209"/>
      <c r="RGO35" s="209"/>
      <c r="RGP35" s="209"/>
      <c r="RGQ35" s="209"/>
      <c r="RGR35" s="209"/>
      <c r="RGS35" s="209"/>
      <c r="RGT35" s="209"/>
      <c r="RGU35" s="209"/>
      <c r="RGV35" s="209"/>
      <c r="RGW35" s="209"/>
      <c r="RGX35" s="209"/>
      <c r="RGY35" s="209"/>
      <c r="RGZ35" s="209"/>
      <c r="RHA35" s="209"/>
      <c r="RHB35" s="209"/>
      <c r="RHC35" s="209"/>
      <c r="RHD35" s="209"/>
      <c r="RHE35" s="209"/>
      <c r="RHF35" s="209"/>
      <c r="RHG35" s="209"/>
      <c r="RHH35" s="209"/>
      <c r="RHI35" s="209"/>
      <c r="RHJ35" s="209"/>
      <c r="RHK35" s="209"/>
      <c r="RHL35" s="209"/>
      <c r="RHM35" s="209"/>
      <c r="RHN35" s="209"/>
      <c r="RHO35" s="209"/>
      <c r="RHP35" s="209"/>
      <c r="RHQ35" s="209"/>
      <c r="RHR35" s="209"/>
      <c r="RHS35" s="209"/>
      <c r="RHT35" s="209"/>
      <c r="RHU35" s="209"/>
      <c r="RHV35" s="209"/>
      <c r="RHW35" s="209"/>
      <c r="RHX35" s="209"/>
      <c r="RHY35" s="209"/>
      <c r="RHZ35" s="209"/>
      <c r="RIA35" s="209"/>
      <c r="RIB35" s="209"/>
      <c r="RIC35" s="209"/>
      <c r="RID35" s="209"/>
      <c r="RIE35" s="209"/>
      <c r="RIF35" s="209"/>
      <c r="RIG35" s="209"/>
      <c r="RIH35" s="209"/>
      <c r="RII35" s="209"/>
      <c r="RIJ35" s="209"/>
      <c r="RIK35" s="209"/>
      <c r="RIL35" s="209"/>
      <c r="RIM35" s="209"/>
      <c r="RIN35" s="209"/>
      <c r="RIO35" s="209"/>
      <c r="RIP35" s="209"/>
      <c r="RIQ35" s="209"/>
      <c r="RIR35" s="209"/>
      <c r="RIS35" s="209"/>
      <c r="RIT35" s="209"/>
      <c r="RIU35" s="209"/>
      <c r="RIV35" s="209"/>
      <c r="RIW35" s="209"/>
      <c r="RIX35" s="209"/>
      <c r="RIY35" s="209"/>
      <c r="RIZ35" s="209"/>
      <c r="RJA35" s="209"/>
      <c r="RJB35" s="209"/>
      <c r="RJC35" s="209"/>
      <c r="RJD35" s="209"/>
      <c r="RJE35" s="209"/>
      <c r="RJF35" s="209"/>
      <c r="RJG35" s="209"/>
      <c r="RJH35" s="209"/>
      <c r="RJI35" s="209"/>
      <c r="RJJ35" s="209"/>
      <c r="RJK35" s="209"/>
      <c r="RJL35" s="209"/>
      <c r="RJM35" s="209"/>
      <c r="RJN35" s="209"/>
      <c r="RJO35" s="209"/>
      <c r="RJP35" s="209"/>
      <c r="RJQ35" s="209"/>
      <c r="RJR35" s="209"/>
      <c r="RJS35" s="209"/>
      <c r="RJT35" s="209"/>
      <c r="RJU35" s="209"/>
      <c r="RJV35" s="209"/>
      <c r="RJW35" s="209"/>
      <c r="RJX35" s="209"/>
      <c r="RJY35" s="209"/>
      <c r="RJZ35" s="209"/>
      <c r="RKA35" s="209"/>
      <c r="RKB35" s="209"/>
      <c r="RKC35" s="209"/>
      <c r="RKD35" s="209"/>
      <c r="RKE35" s="209"/>
      <c r="RKF35" s="209"/>
      <c r="RKG35" s="209"/>
      <c r="RKH35" s="209"/>
      <c r="RKI35" s="209"/>
      <c r="RKJ35" s="209"/>
      <c r="RKK35" s="209"/>
      <c r="RKL35" s="209"/>
      <c r="RKM35" s="209"/>
      <c r="RKN35" s="209"/>
      <c r="RKO35" s="209"/>
      <c r="RKP35" s="209"/>
      <c r="RKQ35" s="209"/>
      <c r="RKR35" s="209"/>
      <c r="RKS35" s="209"/>
      <c r="RKT35" s="209"/>
      <c r="RKU35" s="209"/>
      <c r="RKV35" s="209"/>
      <c r="RKW35" s="209"/>
      <c r="RKX35" s="209"/>
      <c r="RKY35" s="209"/>
      <c r="RKZ35" s="209"/>
      <c r="RLA35" s="209"/>
      <c r="RLB35" s="209"/>
      <c r="RLC35" s="209"/>
      <c r="RLD35" s="209"/>
      <c r="RLE35" s="209"/>
      <c r="RLF35" s="209"/>
      <c r="RLG35" s="209"/>
      <c r="RLH35" s="209"/>
      <c r="RLI35" s="209"/>
      <c r="RLJ35" s="209"/>
      <c r="RLK35" s="209"/>
      <c r="RLL35" s="209"/>
      <c r="RLM35" s="209"/>
      <c r="RLN35" s="209"/>
      <c r="RLO35" s="209"/>
      <c r="RLP35" s="209"/>
      <c r="RLQ35" s="209"/>
      <c r="RLR35" s="209"/>
      <c r="RLS35" s="209"/>
      <c r="RLT35" s="209"/>
      <c r="RLU35" s="209"/>
      <c r="RLV35" s="209"/>
      <c r="RLW35" s="209"/>
      <c r="RLX35" s="209"/>
      <c r="RLY35" s="209"/>
      <c r="RLZ35" s="209"/>
      <c r="RMA35" s="209"/>
      <c r="RMB35" s="209"/>
      <c r="RMC35" s="209"/>
      <c r="RMD35" s="209"/>
      <c r="RME35" s="209"/>
      <c r="RMF35" s="209"/>
      <c r="RMG35" s="209"/>
      <c r="RMH35" s="209"/>
      <c r="RMI35" s="209"/>
      <c r="RMJ35" s="209"/>
      <c r="RMK35" s="209"/>
      <c r="RML35" s="209"/>
      <c r="RMM35" s="209"/>
      <c r="RMN35" s="209"/>
      <c r="RMO35" s="209"/>
      <c r="RMP35" s="209"/>
      <c r="RMQ35" s="209"/>
      <c r="RMR35" s="209"/>
      <c r="RMS35" s="209"/>
      <c r="RMT35" s="209"/>
      <c r="RMU35" s="209"/>
      <c r="RMV35" s="209"/>
      <c r="RMW35" s="209"/>
      <c r="RMX35" s="209"/>
      <c r="RMY35" s="209"/>
      <c r="RMZ35" s="209"/>
      <c r="RNA35" s="209"/>
      <c r="RNB35" s="209"/>
      <c r="RNC35" s="209"/>
      <c r="RND35" s="209"/>
      <c r="RNE35" s="209"/>
      <c r="RNF35" s="209"/>
      <c r="RNG35" s="209"/>
      <c r="RNH35" s="209"/>
      <c r="RNI35" s="209"/>
      <c r="RNJ35" s="209"/>
      <c r="RNK35" s="209"/>
      <c r="RNL35" s="209"/>
      <c r="RNM35" s="209"/>
      <c r="RNN35" s="209"/>
      <c r="RNO35" s="209"/>
      <c r="RNP35" s="209"/>
      <c r="RNQ35" s="209"/>
      <c r="RNR35" s="209"/>
      <c r="RNS35" s="209"/>
      <c r="RNT35" s="209"/>
      <c r="RNU35" s="209"/>
      <c r="RNV35" s="209"/>
      <c r="RNW35" s="209"/>
      <c r="RNX35" s="209"/>
      <c r="RNY35" s="209"/>
      <c r="RNZ35" s="209"/>
      <c r="ROA35" s="209"/>
      <c r="ROB35" s="209"/>
      <c r="ROC35" s="209"/>
      <c r="ROD35" s="209"/>
      <c r="ROE35" s="209"/>
      <c r="ROF35" s="209"/>
      <c r="ROG35" s="209"/>
      <c r="ROH35" s="209"/>
      <c r="ROI35" s="209"/>
      <c r="ROJ35" s="209"/>
      <c r="ROK35" s="209"/>
      <c r="ROL35" s="209"/>
      <c r="ROM35" s="209"/>
      <c r="RON35" s="209"/>
      <c r="ROO35" s="209"/>
      <c r="ROP35" s="209"/>
      <c r="ROQ35" s="209"/>
      <c r="ROR35" s="209"/>
      <c r="ROS35" s="209"/>
      <c r="ROT35" s="209"/>
      <c r="ROU35" s="209"/>
      <c r="ROV35" s="209"/>
      <c r="ROW35" s="209"/>
      <c r="ROX35" s="209"/>
      <c r="ROY35" s="209"/>
      <c r="ROZ35" s="209"/>
      <c r="RPA35" s="209"/>
      <c r="RPB35" s="209"/>
      <c r="RPC35" s="209"/>
      <c r="RPD35" s="209"/>
      <c r="RPE35" s="209"/>
      <c r="RPF35" s="209"/>
      <c r="RPG35" s="209"/>
      <c r="RPH35" s="209"/>
      <c r="RPI35" s="209"/>
      <c r="RPJ35" s="209"/>
      <c r="RPK35" s="209"/>
      <c r="RPL35" s="209"/>
      <c r="RPM35" s="209"/>
      <c r="RPN35" s="209"/>
      <c r="RPO35" s="209"/>
      <c r="RPP35" s="209"/>
      <c r="RPQ35" s="209"/>
      <c r="RPR35" s="209"/>
      <c r="RPS35" s="209"/>
      <c r="RPT35" s="209"/>
      <c r="RPU35" s="209"/>
      <c r="RPV35" s="209"/>
      <c r="RPW35" s="209"/>
      <c r="RPX35" s="209"/>
      <c r="RPY35" s="209"/>
      <c r="RPZ35" s="209"/>
      <c r="RQA35" s="209"/>
      <c r="RQB35" s="209"/>
      <c r="RQC35" s="209"/>
      <c r="RQD35" s="209"/>
      <c r="RQE35" s="209"/>
      <c r="RQF35" s="209"/>
      <c r="RQG35" s="209"/>
      <c r="RQH35" s="209"/>
      <c r="RQI35" s="209"/>
      <c r="RQJ35" s="209"/>
      <c r="RQK35" s="209"/>
      <c r="RQL35" s="209"/>
      <c r="RQM35" s="209"/>
      <c r="RQN35" s="209"/>
      <c r="RQO35" s="209"/>
      <c r="RQP35" s="209"/>
      <c r="RQQ35" s="209"/>
      <c r="RQR35" s="209"/>
      <c r="RQS35" s="209"/>
      <c r="RQT35" s="209"/>
      <c r="RQU35" s="209"/>
      <c r="RQV35" s="209"/>
      <c r="RQW35" s="209"/>
      <c r="RQX35" s="209"/>
      <c r="RQY35" s="209"/>
      <c r="RQZ35" s="209"/>
      <c r="RRA35" s="209"/>
      <c r="RRB35" s="209"/>
      <c r="RRC35" s="209"/>
      <c r="RRD35" s="209"/>
      <c r="RRE35" s="209"/>
      <c r="RRF35" s="209"/>
      <c r="RRG35" s="209"/>
      <c r="RRH35" s="209"/>
      <c r="RRI35" s="209"/>
      <c r="RRJ35" s="209"/>
      <c r="RRK35" s="209"/>
      <c r="RRL35" s="209"/>
      <c r="RRM35" s="209"/>
      <c r="RRN35" s="209"/>
      <c r="RRO35" s="209"/>
      <c r="RRP35" s="209"/>
      <c r="RRQ35" s="209"/>
      <c r="RRR35" s="209"/>
      <c r="RRS35" s="209"/>
      <c r="RRT35" s="209"/>
      <c r="RRU35" s="209"/>
      <c r="RRV35" s="209"/>
      <c r="RRW35" s="209"/>
      <c r="RRX35" s="209"/>
      <c r="RRY35" s="209"/>
      <c r="RRZ35" s="209"/>
      <c r="RSA35" s="209"/>
      <c r="RSB35" s="209"/>
      <c r="RSC35" s="209"/>
      <c r="RSD35" s="209"/>
      <c r="RSE35" s="209"/>
      <c r="RSF35" s="209"/>
      <c r="RSG35" s="209"/>
      <c r="RSH35" s="209"/>
      <c r="RSI35" s="209"/>
      <c r="RSJ35" s="209"/>
      <c r="RSK35" s="209"/>
      <c r="RSL35" s="209"/>
      <c r="RSM35" s="209"/>
      <c r="RSN35" s="209"/>
      <c r="RSO35" s="209"/>
      <c r="RSP35" s="209"/>
      <c r="RSQ35" s="209"/>
      <c r="RSR35" s="209"/>
      <c r="RSS35" s="209"/>
      <c r="RST35" s="209"/>
      <c r="RSU35" s="209"/>
      <c r="RSV35" s="209"/>
      <c r="RSW35" s="209"/>
      <c r="RSX35" s="209"/>
      <c r="RSY35" s="209"/>
      <c r="RSZ35" s="209"/>
      <c r="RTA35" s="209"/>
      <c r="RTB35" s="209"/>
      <c r="RTC35" s="209"/>
      <c r="RTD35" s="209"/>
      <c r="RTE35" s="209"/>
      <c r="RTF35" s="209"/>
      <c r="RTG35" s="209"/>
      <c r="RTH35" s="209"/>
      <c r="RTI35" s="209"/>
      <c r="RTJ35" s="209"/>
      <c r="RTK35" s="209"/>
      <c r="RTL35" s="209"/>
      <c r="RTM35" s="209"/>
      <c r="RTN35" s="209"/>
      <c r="RTO35" s="209"/>
      <c r="RTP35" s="209"/>
      <c r="RTQ35" s="209"/>
      <c r="RTR35" s="209"/>
      <c r="RTS35" s="209"/>
      <c r="RTT35" s="209"/>
      <c r="RTU35" s="209"/>
      <c r="RTV35" s="209"/>
      <c r="RTW35" s="209"/>
      <c r="RTX35" s="209"/>
      <c r="RTY35" s="209"/>
      <c r="RTZ35" s="209"/>
      <c r="RUA35" s="209"/>
      <c r="RUB35" s="209"/>
      <c r="RUC35" s="209"/>
      <c r="RUD35" s="209"/>
      <c r="RUE35" s="209"/>
      <c r="RUF35" s="209"/>
      <c r="RUG35" s="209"/>
      <c r="RUH35" s="209"/>
      <c r="RUI35" s="209"/>
      <c r="RUJ35" s="209"/>
      <c r="RUK35" s="209"/>
      <c r="RUL35" s="209"/>
      <c r="RUM35" s="209"/>
      <c r="RUN35" s="209"/>
      <c r="RUO35" s="209"/>
      <c r="RUP35" s="209"/>
      <c r="RUQ35" s="209"/>
      <c r="RUR35" s="209"/>
      <c r="RUS35" s="209"/>
      <c r="RUT35" s="209"/>
      <c r="RUU35" s="209"/>
      <c r="RUV35" s="209"/>
      <c r="RUW35" s="209"/>
      <c r="RUX35" s="209"/>
      <c r="RUY35" s="209"/>
      <c r="RUZ35" s="209"/>
      <c r="RVA35" s="209"/>
      <c r="RVB35" s="209"/>
      <c r="RVC35" s="209"/>
      <c r="RVD35" s="209"/>
      <c r="RVE35" s="209"/>
      <c r="RVF35" s="209"/>
      <c r="RVG35" s="209"/>
      <c r="RVH35" s="209"/>
      <c r="RVI35" s="209"/>
      <c r="RVJ35" s="209"/>
      <c r="RVK35" s="209"/>
      <c r="RVL35" s="209"/>
      <c r="RVM35" s="209"/>
      <c r="RVN35" s="209"/>
      <c r="RVO35" s="209"/>
      <c r="RVP35" s="209"/>
      <c r="RVQ35" s="209"/>
      <c r="RVR35" s="209"/>
      <c r="RVS35" s="209"/>
      <c r="RVT35" s="209"/>
      <c r="RVU35" s="209"/>
      <c r="RVV35" s="209"/>
      <c r="RVW35" s="209"/>
      <c r="RVX35" s="209"/>
      <c r="RVY35" s="209"/>
      <c r="RVZ35" s="209"/>
      <c r="RWA35" s="209"/>
      <c r="RWB35" s="209"/>
      <c r="RWC35" s="209"/>
      <c r="RWD35" s="209"/>
      <c r="RWE35" s="209"/>
      <c r="RWF35" s="209"/>
      <c r="RWG35" s="209"/>
      <c r="RWH35" s="209"/>
      <c r="RWI35" s="209"/>
      <c r="RWJ35" s="209"/>
      <c r="RWK35" s="209"/>
      <c r="RWL35" s="209"/>
      <c r="RWM35" s="209"/>
      <c r="RWN35" s="209"/>
      <c r="RWO35" s="209"/>
      <c r="RWP35" s="209"/>
      <c r="RWQ35" s="209"/>
      <c r="RWR35" s="209"/>
      <c r="RWS35" s="209"/>
      <c r="RWT35" s="209"/>
      <c r="RWU35" s="209"/>
      <c r="RWV35" s="209"/>
      <c r="RWW35" s="209"/>
      <c r="RWX35" s="209"/>
      <c r="RWY35" s="209"/>
      <c r="RWZ35" s="209"/>
      <c r="RXA35" s="209"/>
      <c r="RXB35" s="209"/>
      <c r="RXC35" s="209"/>
      <c r="RXD35" s="209"/>
      <c r="RXE35" s="209"/>
      <c r="RXF35" s="209"/>
      <c r="RXG35" s="209"/>
      <c r="RXH35" s="209"/>
      <c r="RXI35" s="209"/>
      <c r="RXJ35" s="209"/>
      <c r="RXK35" s="209"/>
      <c r="RXL35" s="209"/>
      <c r="RXM35" s="209"/>
      <c r="RXN35" s="209"/>
      <c r="RXO35" s="209"/>
      <c r="RXP35" s="209"/>
      <c r="RXQ35" s="209"/>
      <c r="RXR35" s="209"/>
      <c r="RXS35" s="209"/>
      <c r="RXT35" s="209"/>
      <c r="RXU35" s="209"/>
      <c r="RXV35" s="209"/>
      <c r="RXW35" s="209"/>
      <c r="RXX35" s="209"/>
      <c r="RXY35" s="209"/>
      <c r="RXZ35" s="209"/>
      <c r="RYA35" s="209"/>
      <c r="RYB35" s="209"/>
      <c r="RYC35" s="209"/>
      <c r="RYD35" s="209"/>
      <c r="RYE35" s="209"/>
      <c r="RYF35" s="209"/>
      <c r="RYG35" s="209"/>
      <c r="RYH35" s="209"/>
      <c r="RYI35" s="209"/>
      <c r="RYJ35" s="209"/>
      <c r="RYK35" s="209"/>
      <c r="RYL35" s="209"/>
      <c r="RYM35" s="209"/>
      <c r="RYN35" s="209"/>
      <c r="RYO35" s="209"/>
      <c r="RYP35" s="209"/>
      <c r="RYQ35" s="209"/>
      <c r="RYR35" s="209"/>
      <c r="RYS35" s="209"/>
      <c r="RYT35" s="209"/>
      <c r="RYU35" s="209"/>
      <c r="RYV35" s="209"/>
      <c r="RYW35" s="209"/>
      <c r="RYX35" s="209"/>
      <c r="RYY35" s="209"/>
      <c r="RYZ35" s="209"/>
      <c r="RZA35" s="209"/>
      <c r="RZB35" s="209"/>
      <c r="RZC35" s="209"/>
      <c r="RZD35" s="209"/>
      <c r="RZE35" s="209"/>
      <c r="RZF35" s="209"/>
      <c r="RZG35" s="209"/>
      <c r="RZH35" s="209"/>
      <c r="RZI35" s="209"/>
      <c r="RZJ35" s="209"/>
      <c r="RZK35" s="209"/>
      <c r="RZL35" s="209"/>
      <c r="RZM35" s="209"/>
      <c r="RZN35" s="209"/>
      <c r="RZO35" s="209"/>
      <c r="RZP35" s="209"/>
      <c r="RZQ35" s="209"/>
      <c r="RZR35" s="209"/>
      <c r="RZS35" s="209"/>
      <c r="RZT35" s="209"/>
      <c r="RZU35" s="209"/>
      <c r="RZV35" s="209"/>
      <c r="RZW35" s="209"/>
      <c r="RZX35" s="209"/>
      <c r="RZY35" s="209"/>
      <c r="RZZ35" s="209"/>
      <c r="SAA35" s="209"/>
      <c r="SAB35" s="209"/>
      <c r="SAC35" s="209"/>
      <c r="SAD35" s="209"/>
      <c r="SAE35" s="209"/>
      <c r="SAF35" s="209"/>
      <c r="SAG35" s="209"/>
      <c r="SAH35" s="209"/>
      <c r="SAI35" s="209"/>
      <c r="SAJ35" s="209"/>
      <c r="SAK35" s="209"/>
      <c r="SAL35" s="209"/>
      <c r="SAM35" s="209"/>
      <c r="SAN35" s="209"/>
      <c r="SAO35" s="209"/>
      <c r="SAP35" s="209"/>
      <c r="SAQ35" s="209"/>
      <c r="SAR35" s="209"/>
      <c r="SAS35" s="209"/>
      <c r="SAT35" s="209"/>
      <c r="SAU35" s="209"/>
      <c r="SAV35" s="209"/>
      <c r="SAW35" s="209"/>
      <c r="SAX35" s="209"/>
      <c r="SAY35" s="209"/>
      <c r="SAZ35" s="209"/>
      <c r="SBA35" s="209"/>
      <c r="SBB35" s="209"/>
      <c r="SBC35" s="209"/>
      <c r="SBD35" s="209"/>
      <c r="SBE35" s="209"/>
      <c r="SBF35" s="209"/>
      <c r="SBG35" s="209"/>
      <c r="SBH35" s="209"/>
      <c r="SBI35" s="209"/>
      <c r="SBJ35" s="209"/>
      <c r="SBK35" s="209"/>
      <c r="SBL35" s="209"/>
      <c r="SBM35" s="209"/>
      <c r="SBN35" s="209"/>
      <c r="SBO35" s="209"/>
      <c r="SBP35" s="209"/>
      <c r="SBQ35" s="209"/>
      <c r="SBR35" s="209"/>
      <c r="SBS35" s="209"/>
      <c r="SBT35" s="209"/>
      <c r="SBU35" s="209"/>
      <c r="SBV35" s="209"/>
      <c r="SBW35" s="209"/>
      <c r="SBX35" s="209"/>
      <c r="SBY35" s="209"/>
      <c r="SBZ35" s="209"/>
      <c r="SCA35" s="209"/>
      <c r="SCB35" s="209"/>
      <c r="SCC35" s="209"/>
      <c r="SCD35" s="209"/>
      <c r="SCE35" s="209"/>
      <c r="SCF35" s="209"/>
      <c r="SCG35" s="209"/>
      <c r="SCH35" s="209"/>
      <c r="SCI35" s="209"/>
      <c r="SCJ35" s="209"/>
      <c r="SCK35" s="209"/>
      <c r="SCL35" s="209"/>
      <c r="SCM35" s="209"/>
      <c r="SCN35" s="209"/>
      <c r="SCO35" s="209"/>
      <c r="SCP35" s="209"/>
      <c r="SCQ35" s="209"/>
      <c r="SCR35" s="209"/>
      <c r="SCS35" s="209"/>
      <c r="SCT35" s="209"/>
      <c r="SCU35" s="209"/>
      <c r="SCV35" s="209"/>
      <c r="SCW35" s="209"/>
      <c r="SCX35" s="209"/>
      <c r="SCY35" s="209"/>
      <c r="SCZ35" s="209"/>
      <c r="SDA35" s="209"/>
      <c r="SDB35" s="209"/>
      <c r="SDC35" s="209"/>
      <c r="SDD35" s="209"/>
      <c r="SDE35" s="209"/>
      <c r="SDF35" s="209"/>
      <c r="SDG35" s="209"/>
      <c r="SDH35" s="209"/>
      <c r="SDI35" s="209"/>
      <c r="SDJ35" s="209"/>
      <c r="SDK35" s="209"/>
      <c r="SDL35" s="209"/>
      <c r="SDM35" s="209"/>
      <c r="SDN35" s="209"/>
      <c r="SDO35" s="209"/>
      <c r="SDP35" s="209"/>
      <c r="SDQ35" s="209"/>
      <c r="SDR35" s="209"/>
      <c r="SDS35" s="209"/>
      <c r="SDT35" s="209"/>
      <c r="SDU35" s="209"/>
      <c r="SDV35" s="209"/>
      <c r="SDW35" s="209"/>
      <c r="SDX35" s="209"/>
      <c r="SDY35" s="209"/>
      <c r="SDZ35" s="209"/>
      <c r="SEA35" s="209"/>
      <c r="SEB35" s="209"/>
      <c r="SEC35" s="209"/>
      <c r="SED35" s="209"/>
      <c r="SEE35" s="209"/>
      <c r="SEF35" s="209"/>
      <c r="SEG35" s="209"/>
      <c r="SEH35" s="209"/>
      <c r="SEI35" s="209"/>
      <c r="SEJ35" s="209"/>
      <c r="SEK35" s="209"/>
      <c r="SEL35" s="209"/>
      <c r="SEM35" s="209"/>
      <c r="SEN35" s="209"/>
      <c r="SEO35" s="209"/>
      <c r="SEP35" s="209"/>
      <c r="SEQ35" s="209"/>
      <c r="SER35" s="209"/>
      <c r="SES35" s="209"/>
      <c r="SET35" s="209"/>
      <c r="SEU35" s="209"/>
      <c r="SEV35" s="209"/>
      <c r="SEW35" s="209"/>
      <c r="SEX35" s="209"/>
      <c r="SEY35" s="209"/>
      <c r="SEZ35" s="209"/>
      <c r="SFA35" s="209"/>
      <c r="SFB35" s="209"/>
      <c r="SFC35" s="209"/>
      <c r="SFD35" s="209"/>
      <c r="SFE35" s="209"/>
      <c r="SFF35" s="209"/>
      <c r="SFG35" s="209"/>
      <c r="SFH35" s="209"/>
      <c r="SFI35" s="209"/>
      <c r="SFJ35" s="209"/>
      <c r="SFK35" s="209"/>
      <c r="SFL35" s="209"/>
      <c r="SFM35" s="209"/>
      <c r="SFN35" s="209"/>
      <c r="SFO35" s="209"/>
      <c r="SFP35" s="209"/>
      <c r="SFQ35" s="209"/>
      <c r="SFR35" s="209"/>
      <c r="SFS35" s="209"/>
      <c r="SFT35" s="209"/>
      <c r="SFU35" s="209"/>
      <c r="SFV35" s="209"/>
      <c r="SFW35" s="209"/>
      <c r="SFX35" s="209"/>
      <c r="SFY35" s="209"/>
      <c r="SFZ35" s="209"/>
      <c r="SGA35" s="209"/>
      <c r="SGB35" s="209"/>
      <c r="SGC35" s="209"/>
      <c r="SGD35" s="209"/>
      <c r="SGE35" s="209"/>
      <c r="SGF35" s="209"/>
      <c r="SGG35" s="209"/>
      <c r="SGH35" s="209"/>
      <c r="SGI35" s="209"/>
      <c r="SGJ35" s="209"/>
      <c r="SGK35" s="209"/>
      <c r="SGL35" s="209"/>
      <c r="SGM35" s="209"/>
      <c r="SGN35" s="209"/>
      <c r="SGO35" s="209"/>
      <c r="SGP35" s="209"/>
      <c r="SGQ35" s="209"/>
      <c r="SGR35" s="209"/>
      <c r="SGS35" s="209"/>
      <c r="SGT35" s="209"/>
      <c r="SGU35" s="209"/>
      <c r="SGV35" s="209"/>
      <c r="SGW35" s="209"/>
      <c r="SGX35" s="209"/>
      <c r="SGY35" s="209"/>
      <c r="SGZ35" s="209"/>
      <c r="SHA35" s="209"/>
      <c r="SHB35" s="209"/>
      <c r="SHC35" s="209"/>
      <c r="SHD35" s="209"/>
      <c r="SHE35" s="209"/>
      <c r="SHF35" s="209"/>
      <c r="SHG35" s="209"/>
      <c r="SHH35" s="209"/>
      <c r="SHI35" s="209"/>
      <c r="SHJ35" s="209"/>
      <c r="SHK35" s="209"/>
      <c r="SHL35" s="209"/>
      <c r="SHM35" s="209"/>
      <c r="SHN35" s="209"/>
      <c r="SHO35" s="209"/>
      <c r="SHP35" s="209"/>
      <c r="SHQ35" s="209"/>
      <c r="SHR35" s="209"/>
      <c r="SHS35" s="209"/>
      <c r="SHT35" s="209"/>
      <c r="SHU35" s="209"/>
      <c r="SHV35" s="209"/>
      <c r="SHW35" s="209"/>
      <c r="SHX35" s="209"/>
      <c r="SHY35" s="209"/>
      <c r="SHZ35" s="209"/>
      <c r="SIA35" s="209"/>
      <c r="SIB35" s="209"/>
      <c r="SIC35" s="209"/>
      <c r="SID35" s="209"/>
      <c r="SIE35" s="209"/>
      <c r="SIF35" s="209"/>
      <c r="SIG35" s="209"/>
      <c r="SIH35" s="209"/>
      <c r="SII35" s="209"/>
      <c r="SIJ35" s="209"/>
      <c r="SIK35" s="209"/>
      <c r="SIL35" s="209"/>
      <c r="SIM35" s="209"/>
      <c r="SIN35" s="209"/>
      <c r="SIO35" s="209"/>
      <c r="SIP35" s="209"/>
      <c r="SIQ35" s="209"/>
      <c r="SIR35" s="209"/>
      <c r="SIS35" s="209"/>
      <c r="SIT35" s="209"/>
      <c r="SIU35" s="209"/>
      <c r="SIV35" s="209"/>
      <c r="SIW35" s="209"/>
      <c r="SIX35" s="209"/>
      <c r="SIY35" s="209"/>
      <c r="SIZ35" s="209"/>
      <c r="SJA35" s="209"/>
      <c r="SJB35" s="209"/>
      <c r="SJC35" s="209"/>
      <c r="SJD35" s="209"/>
      <c r="SJE35" s="209"/>
      <c r="SJF35" s="209"/>
      <c r="SJG35" s="209"/>
      <c r="SJH35" s="209"/>
      <c r="SJI35" s="209"/>
      <c r="SJJ35" s="209"/>
      <c r="SJK35" s="209"/>
      <c r="SJL35" s="209"/>
      <c r="SJM35" s="209"/>
      <c r="SJN35" s="209"/>
      <c r="SJO35" s="209"/>
      <c r="SJP35" s="209"/>
      <c r="SJQ35" s="209"/>
      <c r="SJR35" s="209"/>
      <c r="SJS35" s="209"/>
      <c r="SJT35" s="209"/>
      <c r="SJU35" s="209"/>
      <c r="SJV35" s="209"/>
      <c r="SJW35" s="209"/>
      <c r="SJX35" s="209"/>
      <c r="SJY35" s="209"/>
      <c r="SJZ35" s="209"/>
      <c r="SKA35" s="209"/>
      <c r="SKB35" s="209"/>
      <c r="SKC35" s="209"/>
      <c r="SKD35" s="209"/>
      <c r="SKE35" s="209"/>
      <c r="SKF35" s="209"/>
      <c r="SKG35" s="209"/>
      <c r="SKH35" s="209"/>
      <c r="SKI35" s="209"/>
      <c r="SKJ35" s="209"/>
      <c r="SKK35" s="209"/>
      <c r="SKL35" s="209"/>
      <c r="SKM35" s="209"/>
      <c r="SKN35" s="209"/>
      <c r="SKO35" s="209"/>
      <c r="SKP35" s="209"/>
      <c r="SKQ35" s="209"/>
      <c r="SKR35" s="209"/>
      <c r="SKS35" s="209"/>
      <c r="SKT35" s="209"/>
      <c r="SKU35" s="209"/>
      <c r="SKV35" s="209"/>
      <c r="SKW35" s="209"/>
      <c r="SKX35" s="209"/>
      <c r="SKY35" s="209"/>
      <c r="SKZ35" s="209"/>
      <c r="SLA35" s="209"/>
      <c r="SLB35" s="209"/>
      <c r="SLC35" s="209"/>
      <c r="SLD35" s="209"/>
      <c r="SLE35" s="209"/>
      <c r="SLF35" s="209"/>
      <c r="SLG35" s="209"/>
      <c r="SLH35" s="209"/>
      <c r="SLI35" s="209"/>
      <c r="SLJ35" s="209"/>
      <c r="SLK35" s="209"/>
      <c r="SLL35" s="209"/>
      <c r="SLM35" s="209"/>
      <c r="SLN35" s="209"/>
      <c r="SLO35" s="209"/>
      <c r="SLP35" s="209"/>
      <c r="SLQ35" s="209"/>
      <c r="SLR35" s="209"/>
      <c r="SLS35" s="209"/>
      <c r="SLT35" s="209"/>
      <c r="SLU35" s="209"/>
      <c r="SLV35" s="209"/>
      <c r="SLW35" s="209"/>
      <c r="SLX35" s="209"/>
      <c r="SLY35" s="209"/>
      <c r="SLZ35" s="209"/>
      <c r="SMA35" s="209"/>
      <c r="SMB35" s="209"/>
      <c r="SMC35" s="209"/>
      <c r="SMD35" s="209"/>
      <c r="SME35" s="209"/>
      <c r="SMF35" s="209"/>
      <c r="SMG35" s="209"/>
      <c r="SMH35" s="209"/>
      <c r="SMI35" s="209"/>
      <c r="SMJ35" s="209"/>
      <c r="SMK35" s="209"/>
      <c r="SML35" s="209"/>
      <c r="SMM35" s="209"/>
      <c r="SMN35" s="209"/>
      <c r="SMO35" s="209"/>
      <c r="SMP35" s="209"/>
      <c r="SMQ35" s="209"/>
      <c r="SMR35" s="209"/>
      <c r="SMS35" s="209"/>
      <c r="SMT35" s="209"/>
      <c r="SMU35" s="209"/>
      <c r="SMV35" s="209"/>
      <c r="SMW35" s="209"/>
      <c r="SMX35" s="209"/>
      <c r="SMY35" s="209"/>
      <c r="SMZ35" s="209"/>
      <c r="SNA35" s="209"/>
      <c r="SNB35" s="209"/>
      <c r="SNC35" s="209"/>
      <c r="SND35" s="209"/>
      <c r="SNE35" s="209"/>
      <c r="SNF35" s="209"/>
      <c r="SNG35" s="209"/>
      <c r="SNH35" s="209"/>
      <c r="SNI35" s="209"/>
      <c r="SNJ35" s="209"/>
      <c r="SNK35" s="209"/>
      <c r="SNL35" s="209"/>
      <c r="SNM35" s="209"/>
      <c r="SNN35" s="209"/>
      <c r="SNO35" s="209"/>
      <c r="SNP35" s="209"/>
      <c r="SNQ35" s="209"/>
      <c r="SNR35" s="209"/>
      <c r="SNS35" s="209"/>
      <c r="SNT35" s="209"/>
      <c r="SNU35" s="209"/>
      <c r="SNV35" s="209"/>
      <c r="SNW35" s="209"/>
      <c r="SNX35" s="209"/>
      <c r="SNY35" s="209"/>
      <c r="SNZ35" s="209"/>
      <c r="SOA35" s="209"/>
      <c r="SOB35" s="209"/>
      <c r="SOC35" s="209"/>
      <c r="SOD35" s="209"/>
      <c r="SOE35" s="209"/>
      <c r="SOF35" s="209"/>
      <c r="SOG35" s="209"/>
      <c r="SOH35" s="209"/>
      <c r="SOI35" s="209"/>
      <c r="SOJ35" s="209"/>
      <c r="SOK35" s="209"/>
      <c r="SOL35" s="209"/>
      <c r="SOM35" s="209"/>
      <c r="SON35" s="209"/>
      <c r="SOO35" s="209"/>
      <c r="SOP35" s="209"/>
      <c r="SOQ35" s="209"/>
      <c r="SOR35" s="209"/>
      <c r="SOS35" s="209"/>
      <c r="SOT35" s="209"/>
      <c r="SOU35" s="209"/>
      <c r="SOV35" s="209"/>
      <c r="SOW35" s="209"/>
      <c r="SOX35" s="209"/>
      <c r="SOY35" s="209"/>
      <c r="SOZ35" s="209"/>
      <c r="SPA35" s="209"/>
      <c r="SPB35" s="209"/>
      <c r="SPC35" s="209"/>
      <c r="SPD35" s="209"/>
      <c r="SPE35" s="209"/>
      <c r="SPF35" s="209"/>
      <c r="SPG35" s="209"/>
      <c r="SPH35" s="209"/>
      <c r="SPI35" s="209"/>
      <c r="SPJ35" s="209"/>
      <c r="SPK35" s="209"/>
      <c r="SPL35" s="209"/>
      <c r="SPM35" s="209"/>
      <c r="SPN35" s="209"/>
      <c r="SPO35" s="209"/>
      <c r="SPP35" s="209"/>
      <c r="SPQ35" s="209"/>
      <c r="SPR35" s="209"/>
      <c r="SPS35" s="209"/>
      <c r="SPT35" s="209"/>
      <c r="SPU35" s="209"/>
      <c r="SPV35" s="209"/>
      <c r="SPW35" s="209"/>
      <c r="SPX35" s="209"/>
      <c r="SPY35" s="209"/>
      <c r="SPZ35" s="209"/>
      <c r="SQA35" s="209"/>
      <c r="SQB35" s="209"/>
      <c r="SQC35" s="209"/>
      <c r="SQD35" s="209"/>
      <c r="SQE35" s="209"/>
      <c r="SQF35" s="209"/>
      <c r="SQG35" s="209"/>
      <c r="SQH35" s="209"/>
      <c r="SQI35" s="209"/>
      <c r="SQJ35" s="209"/>
      <c r="SQK35" s="209"/>
      <c r="SQL35" s="209"/>
      <c r="SQM35" s="209"/>
      <c r="SQN35" s="209"/>
      <c r="SQO35" s="209"/>
      <c r="SQP35" s="209"/>
      <c r="SQQ35" s="209"/>
      <c r="SQR35" s="209"/>
      <c r="SQS35" s="209"/>
      <c r="SQT35" s="209"/>
      <c r="SQU35" s="209"/>
      <c r="SQV35" s="209"/>
      <c r="SQW35" s="209"/>
      <c r="SQX35" s="209"/>
      <c r="SQY35" s="209"/>
      <c r="SQZ35" s="209"/>
      <c r="SRA35" s="209"/>
      <c r="SRB35" s="209"/>
      <c r="SRC35" s="209"/>
      <c r="SRD35" s="209"/>
      <c r="SRE35" s="209"/>
      <c r="SRF35" s="209"/>
      <c r="SRG35" s="209"/>
      <c r="SRH35" s="209"/>
      <c r="SRI35" s="209"/>
      <c r="SRJ35" s="209"/>
      <c r="SRK35" s="209"/>
      <c r="SRL35" s="209"/>
      <c r="SRM35" s="209"/>
      <c r="SRN35" s="209"/>
      <c r="SRO35" s="209"/>
      <c r="SRP35" s="209"/>
      <c r="SRQ35" s="209"/>
      <c r="SRR35" s="209"/>
      <c r="SRS35" s="209"/>
      <c r="SRT35" s="209"/>
      <c r="SRU35" s="209"/>
      <c r="SRV35" s="209"/>
      <c r="SRW35" s="209"/>
      <c r="SRX35" s="209"/>
      <c r="SRY35" s="209"/>
      <c r="SRZ35" s="209"/>
      <c r="SSA35" s="209"/>
      <c r="SSB35" s="209"/>
      <c r="SSC35" s="209"/>
      <c r="SSD35" s="209"/>
      <c r="SSE35" s="209"/>
      <c r="SSF35" s="209"/>
      <c r="SSG35" s="209"/>
      <c r="SSH35" s="209"/>
      <c r="SSI35" s="209"/>
      <c r="SSJ35" s="209"/>
      <c r="SSK35" s="209"/>
      <c r="SSL35" s="209"/>
      <c r="SSM35" s="209"/>
      <c r="SSN35" s="209"/>
      <c r="SSO35" s="209"/>
      <c r="SSP35" s="209"/>
      <c r="SSQ35" s="209"/>
      <c r="SSR35" s="209"/>
      <c r="SSS35" s="209"/>
      <c r="SST35" s="209"/>
      <c r="SSU35" s="209"/>
      <c r="SSV35" s="209"/>
      <c r="SSW35" s="209"/>
      <c r="SSX35" s="209"/>
      <c r="SSY35" s="209"/>
      <c r="SSZ35" s="209"/>
      <c r="STA35" s="209"/>
      <c r="STB35" s="209"/>
      <c r="STC35" s="209"/>
      <c r="STD35" s="209"/>
      <c r="STE35" s="209"/>
      <c r="STF35" s="209"/>
      <c r="STG35" s="209"/>
      <c r="STH35" s="209"/>
      <c r="STI35" s="209"/>
      <c r="STJ35" s="209"/>
      <c r="STK35" s="209"/>
      <c r="STL35" s="209"/>
      <c r="STM35" s="209"/>
      <c r="STN35" s="209"/>
      <c r="STO35" s="209"/>
      <c r="STP35" s="209"/>
      <c r="STQ35" s="209"/>
      <c r="STR35" s="209"/>
      <c r="STS35" s="209"/>
      <c r="STT35" s="209"/>
      <c r="STU35" s="209"/>
      <c r="STV35" s="209"/>
      <c r="STW35" s="209"/>
      <c r="STX35" s="209"/>
      <c r="STY35" s="209"/>
      <c r="STZ35" s="209"/>
      <c r="SUA35" s="209"/>
      <c r="SUB35" s="209"/>
      <c r="SUC35" s="209"/>
      <c r="SUD35" s="209"/>
      <c r="SUE35" s="209"/>
      <c r="SUF35" s="209"/>
      <c r="SUG35" s="209"/>
      <c r="SUH35" s="209"/>
      <c r="SUI35" s="209"/>
      <c r="SUJ35" s="209"/>
      <c r="SUK35" s="209"/>
      <c r="SUL35" s="209"/>
      <c r="SUM35" s="209"/>
      <c r="SUN35" s="209"/>
      <c r="SUO35" s="209"/>
      <c r="SUP35" s="209"/>
      <c r="SUQ35" s="209"/>
      <c r="SUR35" s="209"/>
      <c r="SUS35" s="209"/>
      <c r="SUT35" s="209"/>
      <c r="SUU35" s="209"/>
      <c r="SUV35" s="209"/>
      <c r="SUW35" s="209"/>
      <c r="SUX35" s="209"/>
      <c r="SUY35" s="209"/>
      <c r="SUZ35" s="209"/>
      <c r="SVA35" s="209"/>
      <c r="SVB35" s="209"/>
      <c r="SVC35" s="209"/>
      <c r="SVD35" s="209"/>
      <c r="SVE35" s="209"/>
      <c r="SVF35" s="209"/>
      <c r="SVG35" s="209"/>
      <c r="SVH35" s="209"/>
      <c r="SVI35" s="209"/>
      <c r="SVJ35" s="209"/>
      <c r="SVK35" s="209"/>
      <c r="SVL35" s="209"/>
      <c r="SVM35" s="209"/>
      <c r="SVN35" s="209"/>
      <c r="SVO35" s="209"/>
      <c r="SVP35" s="209"/>
      <c r="SVQ35" s="209"/>
      <c r="SVR35" s="209"/>
      <c r="SVS35" s="209"/>
      <c r="SVT35" s="209"/>
      <c r="SVU35" s="209"/>
      <c r="SVV35" s="209"/>
      <c r="SVW35" s="209"/>
      <c r="SVX35" s="209"/>
      <c r="SVY35" s="209"/>
      <c r="SVZ35" s="209"/>
      <c r="SWA35" s="209"/>
      <c r="SWB35" s="209"/>
      <c r="SWC35" s="209"/>
      <c r="SWD35" s="209"/>
      <c r="SWE35" s="209"/>
      <c r="SWF35" s="209"/>
      <c r="SWG35" s="209"/>
      <c r="SWH35" s="209"/>
      <c r="SWI35" s="209"/>
      <c r="SWJ35" s="209"/>
      <c r="SWK35" s="209"/>
      <c r="SWL35" s="209"/>
      <c r="SWM35" s="209"/>
      <c r="SWN35" s="209"/>
      <c r="SWO35" s="209"/>
      <c r="SWP35" s="209"/>
      <c r="SWQ35" s="209"/>
      <c r="SWR35" s="209"/>
      <c r="SWS35" s="209"/>
      <c r="SWT35" s="209"/>
      <c r="SWU35" s="209"/>
      <c r="SWV35" s="209"/>
      <c r="SWW35" s="209"/>
      <c r="SWX35" s="209"/>
      <c r="SWY35" s="209"/>
      <c r="SWZ35" s="209"/>
      <c r="SXA35" s="209"/>
      <c r="SXB35" s="209"/>
      <c r="SXC35" s="209"/>
      <c r="SXD35" s="209"/>
      <c r="SXE35" s="209"/>
      <c r="SXF35" s="209"/>
      <c r="SXG35" s="209"/>
      <c r="SXH35" s="209"/>
      <c r="SXI35" s="209"/>
      <c r="SXJ35" s="209"/>
      <c r="SXK35" s="209"/>
      <c r="SXL35" s="209"/>
      <c r="SXM35" s="209"/>
      <c r="SXN35" s="209"/>
      <c r="SXO35" s="209"/>
      <c r="SXP35" s="209"/>
      <c r="SXQ35" s="209"/>
      <c r="SXR35" s="209"/>
      <c r="SXS35" s="209"/>
      <c r="SXT35" s="209"/>
      <c r="SXU35" s="209"/>
      <c r="SXV35" s="209"/>
      <c r="SXW35" s="209"/>
      <c r="SXX35" s="209"/>
      <c r="SXY35" s="209"/>
      <c r="SXZ35" s="209"/>
      <c r="SYA35" s="209"/>
      <c r="SYB35" s="209"/>
      <c r="SYC35" s="209"/>
      <c r="SYD35" s="209"/>
      <c r="SYE35" s="209"/>
      <c r="SYF35" s="209"/>
      <c r="SYG35" s="209"/>
      <c r="SYH35" s="209"/>
      <c r="SYI35" s="209"/>
      <c r="SYJ35" s="209"/>
      <c r="SYK35" s="209"/>
      <c r="SYL35" s="209"/>
      <c r="SYM35" s="209"/>
      <c r="SYN35" s="209"/>
      <c r="SYO35" s="209"/>
      <c r="SYP35" s="209"/>
      <c r="SYQ35" s="209"/>
      <c r="SYR35" s="209"/>
      <c r="SYS35" s="209"/>
      <c r="SYT35" s="209"/>
      <c r="SYU35" s="209"/>
      <c r="SYV35" s="209"/>
      <c r="SYW35" s="209"/>
      <c r="SYX35" s="209"/>
      <c r="SYY35" s="209"/>
      <c r="SYZ35" s="209"/>
      <c r="SZA35" s="209"/>
      <c r="SZB35" s="209"/>
      <c r="SZC35" s="209"/>
      <c r="SZD35" s="209"/>
      <c r="SZE35" s="209"/>
      <c r="SZF35" s="209"/>
      <c r="SZG35" s="209"/>
      <c r="SZH35" s="209"/>
      <c r="SZI35" s="209"/>
      <c r="SZJ35" s="209"/>
      <c r="SZK35" s="209"/>
      <c r="SZL35" s="209"/>
      <c r="SZM35" s="209"/>
      <c r="SZN35" s="209"/>
      <c r="SZO35" s="209"/>
      <c r="SZP35" s="209"/>
      <c r="SZQ35" s="209"/>
      <c r="SZR35" s="209"/>
      <c r="SZS35" s="209"/>
      <c r="SZT35" s="209"/>
      <c r="SZU35" s="209"/>
      <c r="SZV35" s="209"/>
      <c r="SZW35" s="209"/>
      <c r="SZX35" s="209"/>
      <c r="SZY35" s="209"/>
      <c r="SZZ35" s="209"/>
      <c r="TAA35" s="209"/>
      <c r="TAB35" s="209"/>
      <c r="TAC35" s="209"/>
      <c r="TAD35" s="209"/>
      <c r="TAE35" s="209"/>
      <c r="TAF35" s="209"/>
      <c r="TAG35" s="209"/>
      <c r="TAH35" s="209"/>
      <c r="TAI35" s="209"/>
      <c r="TAJ35" s="209"/>
      <c r="TAK35" s="209"/>
      <c r="TAL35" s="209"/>
      <c r="TAM35" s="209"/>
      <c r="TAN35" s="209"/>
      <c r="TAO35" s="209"/>
      <c r="TAP35" s="209"/>
      <c r="TAQ35" s="209"/>
      <c r="TAR35" s="209"/>
      <c r="TAS35" s="209"/>
      <c r="TAT35" s="209"/>
      <c r="TAU35" s="209"/>
      <c r="TAV35" s="209"/>
      <c r="TAW35" s="209"/>
      <c r="TAX35" s="209"/>
      <c r="TAY35" s="209"/>
      <c r="TAZ35" s="209"/>
      <c r="TBA35" s="209"/>
      <c r="TBB35" s="209"/>
      <c r="TBC35" s="209"/>
      <c r="TBD35" s="209"/>
      <c r="TBE35" s="209"/>
      <c r="TBF35" s="209"/>
      <c r="TBG35" s="209"/>
      <c r="TBH35" s="209"/>
      <c r="TBI35" s="209"/>
      <c r="TBJ35" s="209"/>
      <c r="TBK35" s="209"/>
      <c r="TBL35" s="209"/>
      <c r="TBM35" s="209"/>
      <c r="TBN35" s="209"/>
      <c r="TBO35" s="209"/>
      <c r="TBP35" s="209"/>
      <c r="TBQ35" s="209"/>
      <c r="TBR35" s="209"/>
      <c r="TBS35" s="209"/>
      <c r="TBT35" s="209"/>
      <c r="TBU35" s="209"/>
      <c r="TBV35" s="209"/>
      <c r="TBW35" s="209"/>
      <c r="TBX35" s="209"/>
      <c r="TBY35" s="209"/>
      <c r="TBZ35" s="209"/>
      <c r="TCA35" s="209"/>
      <c r="TCB35" s="209"/>
      <c r="TCC35" s="209"/>
      <c r="TCD35" s="209"/>
      <c r="TCE35" s="209"/>
      <c r="TCF35" s="209"/>
      <c r="TCG35" s="209"/>
      <c r="TCH35" s="209"/>
      <c r="TCI35" s="209"/>
      <c r="TCJ35" s="209"/>
      <c r="TCK35" s="209"/>
      <c r="TCL35" s="209"/>
      <c r="TCM35" s="209"/>
      <c r="TCN35" s="209"/>
      <c r="TCO35" s="209"/>
      <c r="TCP35" s="209"/>
      <c r="TCQ35" s="209"/>
      <c r="TCR35" s="209"/>
      <c r="TCS35" s="209"/>
      <c r="TCT35" s="209"/>
      <c r="TCU35" s="209"/>
      <c r="TCV35" s="209"/>
      <c r="TCW35" s="209"/>
      <c r="TCX35" s="209"/>
      <c r="TCY35" s="209"/>
      <c r="TCZ35" s="209"/>
      <c r="TDA35" s="209"/>
      <c r="TDB35" s="209"/>
      <c r="TDC35" s="209"/>
      <c r="TDD35" s="209"/>
      <c r="TDE35" s="209"/>
      <c r="TDF35" s="209"/>
      <c r="TDG35" s="209"/>
      <c r="TDH35" s="209"/>
      <c r="TDI35" s="209"/>
      <c r="TDJ35" s="209"/>
      <c r="TDK35" s="209"/>
      <c r="TDL35" s="209"/>
      <c r="TDM35" s="209"/>
      <c r="TDN35" s="209"/>
      <c r="TDO35" s="209"/>
      <c r="TDP35" s="209"/>
      <c r="TDQ35" s="209"/>
      <c r="TDR35" s="209"/>
      <c r="TDS35" s="209"/>
      <c r="TDT35" s="209"/>
      <c r="TDU35" s="209"/>
      <c r="TDV35" s="209"/>
      <c r="TDW35" s="209"/>
      <c r="TDX35" s="209"/>
      <c r="TDY35" s="209"/>
      <c r="TDZ35" s="209"/>
      <c r="TEA35" s="209"/>
      <c r="TEB35" s="209"/>
      <c r="TEC35" s="209"/>
      <c r="TED35" s="209"/>
      <c r="TEE35" s="209"/>
      <c r="TEF35" s="209"/>
      <c r="TEG35" s="209"/>
      <c r="TEH35" s="209"/>
      <c r="TEI35" s="209"/>
      <c r="TEJ35" s="209"/>
      <c r="TEK35" s="209"/>
      <c r="TEL35" s="209"/>
      <c r="TEM35" s="209"/>
      <c r="TEN35" s="209"/>
      <c r="TEO35" s="209"/>
      <c r="TEP35" s="209"/>
      <c r="TEQ35" s="209"/>
      <c r="TER35" s="209"/>
      <c r="TES35" s="209"/>
      <c r="TET35" s="209"/>
      <c r="TEU35" s="209"/>
      <c r="TEV35" s="209"/>
      <c r="TEW35" s="209"/>
      <c r="TEX35" s="209"/>
      <c r="TEY35" s="209"/>
      <c r="TEZ35" s="209"/>
      <c r="TFA35" s="209"/>
      <c r="TFB35" s="209"/>
      <c r="TFC35" s="209"/>
      <c r="TFD35" s="209"/>
      <c r="TFE35" s="209"/>
      <c r="TFF35" s="209"/>
      <c r="TFG35" s="209"/>
      <c r="TFH35" s="209"/>
      <c r="TFI35" s="209"/>
      <c r="TFJ35" s="209"/>
      <c r="TFK35" s="209"/>
      <c r="TFL35" s="209"/>
      <c r="TFM35" s="209"/>
      <c r="TFN35" s="209"/>
      <c r="TFO35" s="209"/>
      <c r="TFP35" s="209"/>
      <c r="TFQ35" s="209"/>
      <c r="TFR35" s="209"/>
      <c r="TFS35" s="209"/>
      <c r="TFT35" s="209"/>
      <c r="TFU35" s="209"/>
      <c r="TFV35" s="209"/>
      <c r="TFW35" s="209"/>
      <c r="TFX35" s="209"/>
      <c r="TFY35" s="209"/>
      <c r="TFZ35" s="209"/>
      <c r="TGA35" s="209"/>
      <c r="TGB35" s="209"/>
      <c r="TGC35" s="209"/>
      <c r="TGD35" s="209"/>
      <c r="TGE35" s="209"/>
      <c r="TGF35" s="209"/>
      <c r="TGG35" s="209"/>
      <c r="TGH35" s="209"/>
      <c r="TGI35" s="209"/>
      <c r="TGJ35" s="209"/>
      <c r="TGK35" s="209"/>
      <c r="TGL35" s="209"/>
      <c r="TGM35" s="209"/>
      <c r="TGN35" s="209"/>
      <c r="TGO35" s="209"/>
      <c r="TGP35" s="209"/>
      <c r="TGQ35" s="209"/>
      <c r="TGR35" s="209"/>
      <c r="TGS35" s="209"/>
      <c r="TGT35" s="209"/>
      <c r="TGU35" s="209"/>
      <c r="TGV35" s="209"/>
      <c r="TGW35" s="209"/>
      <c r="TGX35" s="209"/>
      <c r="TGY35" s="209"/>
      <c r="TGZ35" s="209"/>
      <c r="THA35" s="209"/>
      <c r="THB35" s="209"/>
      <c r="THC35" s="209"/>
      <c r="THD35" s="209"/>
      <c r="THE35" s="209"/>
      <c r="THF35" s="209"/>
      <c r="THG35" s="209"/>
      <c r="THH35" s="209"/>
      <c r="THI35" s="209"/>
      <c r="THJ35" s="209"/>
      <c r="THK35" s="209"/>
      <c r="THL35" s="209"/>
      <c r="THM35" s="209"/>
      <c r="THN35" s="209"/>
      <c r="THO35" s="209"/>
      <c r="THP35" s="209"/>
      <c r="THQ35" s="209"/>
      <c r="THR35" s="209"/>
      <c r="THS35" s="209"/>
      <c r="THT35" s="209"/>
      <c r="THU35" s="209"/>
      <c r="THV35" s="209"/>
      <c r="THW35" s="209"/>
      <c r="THX35" s="209"/>
      <c r="THY35" s="209"/>
      <c r="THZ35" s="209"/>
      <c r="TIA35" s="209"/>
      <c r="TIB35" s="209"/>
      <c r="TIC35" s="209"/>
      <c r="TID35" s="209"/>
      <c r="TIE35" s="209"/>
      <c r="TIF35" s="209"/>
      <c r="TIG35" s="209"/>
      <c r="TIH35" s="209"/>
      <c r="TII35" s="209"/>
      <c r="TIJ35" s="209"/>
      <c r="TIK35" s="209"/>
      <c r="TIL35" s="209"/>
      <c r="TIM35" s="209"/>
      <c r="TIN35" s="209"/>
      <c r="TIO35" s="209"/>
      <c r="TIP35" s="209"/>
      <c r="TIQ35" s="209"/>
      <c r="TIR35" s="209"/>
      <c r="TIS35" s="209"/>
      <c r="TIT35" s="209"/>
      <c r="TIU35" s="209"/>
      <c r="TIV35" s="209"/>
      <c r="TIW35" s="209"/>
      <c r="TIX35" s="209"/>
      <c r="TIY35" s="209"/>
      <c r="TIZ35" s="209"/>
      <c r="TJA35" s="209"/>
      <c r="TJB35" s="209"/>
      <c r="TJC35" s="209"/>
      <c r="TJD35" s="209"/>
      <c r="TJE35" s="209"/>
      <c r="TJF35" s="209"/>
      <c r="TJG35" s="209"/>
      <c r="TJH35" s="209"/>
      <c r="TJI35" s="209"/>
      <c r="TJJ35" s="209"/>
      <c r="TJK35" s="209"/>
      <c r="TJL35" s="209"/>
      <c r="TJM35" s="209"/>
      <c r="TJN35" s="209"/>
      <c r="TJO35" s="209"/>
      <c r="TJP35" s="209"/>
      <c r="TJQ35" s="209"/>
      <c r="TJR35" s="209"/>
      <c r="TJS35" s="209"/>
      <c r="TJT35" s="209"/>
      <c r="TJU35" s="209"/>
      <c r="TJV35" s="209"/>
      <c r="TJW35" s="209"/>
      <c r="TJX35" s="209"/>
      <c r="TJY35" s="209"/>
      <c r="TJZ35" s="209"/>
      <c r="TKA35" s="209"/>
      <c r="TKB35" s="209"/>
      <c r="TKC35" s="209"/>
      <c r="TKD35" s="209"/>
      <c r="TKE35" s="209"/>
      <c r="TKF35" s="209"/>
      <c r="TKG35" s="209"/>
      <c r="TKH35" s="209"/>
      <c r="TKI35" s="209"/>
      <c r="TKJ35" s="209"/>
      <c r="TKK35" s="209"/>
      <c r="TKL35" s="209"/>
      <c r="TKM35" s="209"/>
      <c r="TKN35" s="209"/>
      <c r="TKO35" s="209"/>
      <c r="TKP35" s="209"/>
      <c r="TKQ35" s="209"/>
      <c r="TKR35" s="209"/>
      <c r="TKS35" s="209"/>
      <c r="TKT35" s="209"/>
      <c r="TKU35" s="209"/>
      <c r="TKV35" s="209"/>
      <c r="TKW35" s="209"/>
      <c r="TKX35" s="209"/>
      <c r="TKY35" s="209"/>
      <c r="TKZ35" s="209"/>
      <c r="TLA35" s="209"/>
      <c r="TLB35" s="209"/>
      <c r="TLC35" s="209"/>
      <c r="TLD35" s="209"/>
      <c r="TLE35" s="209"/>
      <c r="TLF35" s="209"/>
      <c r="TLG35" s="209"/>
      <c r="TLH35" s="209"/>
      <c r="TLI35" s="209"/>
      <c r="TLJ35" s="209"/>
      <c r="TLK35" s="209"/>
      <c r="TLL35" s="209"/>
      <c r="TLM35" s="209"/>
      <c r="TLN35" s="209"/>
      <c r="TLO35" s="209"/>
      <c r="TLP35" s="209"/>
      <c r="TLQ35" s="209"/>
      <c r="TLR35" s="209"/>
      <c r="TLS35" s="209"/>
      <c r="TLT35" s="209"/>
      <c r="TLU35" s="209"/>
      <c r="TLV35" s="209"/>
      <c r="TLW35" s="209"/>
      <c r="TLX35" s="209"/>
      <c r="TLY35" s="209"/>
      <c r="TLZ35" s="209"/>
      <c r="TMA35" s="209"/>
      <c r="TMB35" s="209"/>
      <c r="TMC35" s="209"/>
      <c r="TMD35" s="209"/>
      <c r="TME35" s="209"/>
      <c r="TMF35" s="209"/>
      <c r="TMG35" s="209"/>
      <c r="TMH35" s="209"/>
      <c r="TMI35" s="209"/>
      <c r="TMJ35" s="209"/>
      <c r="TMK35" s="209"/>
      <c r="TML35" s="209"/>
      <c r="TMM35" s="209"/>
      <c r="TMN35" s="209"/>
      <c r="TMO35" s="209"/>
      <c r="TMP35" s="209"/>
      <c r="TMQ35" s="209"/>
      <c r="TMR35" s="209"/>
      <c r="TMS35" s="209"/>
      <c r="TMT35" s="209"/>
      <c r="TMU35" s="209"/>
      <c r="TMV35" s="209"/>
      <c r="TMW35" s="209"/>
      <c r="TMX35" s="209"/>
      <c r="TMY35" s="209"/>
      <c r="TMZ35" s="209"/>
      <c r="TNA35" s="209"/>
      <c r="TNB35" s="209"/>
      <c r="TNC35" s="209"/>
      <c r="TND35" s="209"/>
      <c r="TNE35" s="209"/>
      <c r="TNF35" s="209"/>
      <c r="TNG35" s="209"/>
      <c r="TNH35" s="209"/>
      <c r="TNI35" s="209"/>
      <c r="TNJ35" s="209"/>
      <c r="TNK35" s="209"/>
      <c r="TNL35" s="209"/>
      <c r="TNM35" s="209"/>
      <c r="TNN35" s="209"/>
      <c r="TNO35" s="209"/>
      <c r="TNP35" s="209"/>
      <c r="TNQ35" s="209"/>
      <c r="TNR35" s="209"/>
      <c r="TNS35" s="209"/>
      <c r="TNT35" s="209"/>
      <c r="TNU35" s="209"/>
      <c r="TNV35" s="209"/>
      <c r="TNW35" s="209"/>
      <c r="TNX35" s="209"/>
      <c r="TNY35" s="209"/>
      <c r="TNZ35" s="209"/>
      <c r="TOA35" s="209"/>
      <c r="TOB35" s="209"/>
      <c r="TOC35" s="209"/>
      <c r="TOD35" s="209"/>
      <c r="TOE35" s="209"/>
      <c r="TOF35" s="209"/>
      <c r="TOG35" s="209"/>
      <c r="TOH35" s="209"/>
      <c r="TOI35" s="209"/>
      <c r="TOJ35" s="209"/>
      <c r="TOK35" s="209"/>
      <c r="TOL35" s="209"/>
      <c r="TOM35" s="209"/>
      <c r="TON35" s="209"/>
      <c r="TOO35" s="209"/>
      <c r="TOP35" s="209"/>
      <c r="TOQ35" s="209"/>
      <c r="TOR35" s="209"/>
      <c r="TOS35" s="209"/>
      <c r="TOT35" s="209"/>
      <c r="TOU35" s="209"/>
      <c r="TOV35" s="209"/>
      <c r="TOW35" s="209"/>
      <c r="TOX35" s="209"/>
      <c r="TOY35" s="209"/>
      <c r="TOZ35" s="209"/>
      <c r="TPA35" s="209"/>
      <c r="TPB35" s="209"/>
      <c r="TPC35" s="209"/>
      <c r="TPD35" s="209"/>
      <c r="TPE35" s="209"/>
      <c r="TPF35" s="209"/>
      <c r="TPG35" s="209"/>
      <c r="TPH35" s="209"/>
      <c r="TPI35" s="209"/>
      <c r="TPJ35" s="209"/>
      <c r="TPK35" s="209"/>
      <c r="TPL35" s="209"/>
      <c r="TPM35" s="209"/>
      <c r="TPN35" s="209"/>
      <c r="TPO35" s="209"/>
      <c r="TPP35" s="209"/>
      <c r="TPQ35" s="209"/>
      <c r="TPR35" s="209"/>
      <c r="TPS35" s="209"/>
      <c r="TPT35" s="209"/>
      <c r="TPU35" s="209"/>
      <c r="TPV35" s="209"/>
      <c r="TPW35" s="209"/>
      <c r="TPX35" s="209"/>
      <c r="TPY35" s="209"/>
      <c r="TPZ35" s="209"/>
      <c r="TQA35" s="209"/>
      <c r="TQB35" s="209"/>
      <c r="TQC35" s="209"/>
      <c r="TQD35" s="209"/>
      <c r="TQE35" s="209"/>
      <c r="TQF35" s="209"/>
      <c r="TQG35" s="209"/>
      <c r="TQH35" s="209"/>
      <c r="TQI35" s="209"/>
      <c r="TQJ35" s="209"/>
      <c r="TQK35" s="209"/>
      <c r="TQL35" s="209"/>
      <c r="TQM35" s="209"/>
      <c r="TQN35" s="209"/>
      <c r="TQO35" s="209"/>
      <c r="TQP35" s="209"/>
      <c r="TQQ35" s="209"/>
      <c r="TQR35" s="209"/>
      <c r="TQS35" s="209"/>
      <c r="TQT35" s="209"/>
      <c r="TQU35" s="209"/>
      <c r="TQV35" s="209"/>
      <c r="TQW35" s="209"/>
      <c r="TQX35" s="209"/>
      <c r="TQY35" s="209"/>
      <c r="TQZ35" s="209"/>
      <c r="TRA35" s="209"/>
      <c r="TRB35" s="209"/>
      <c r="TRC35" s="209"/>
      <c r="TRD35" s="209"/>
      <c r="TRE35" s="209"/>
      <c r="TRF35" s="209"/>
      <c r="TRG35" s="209"/>
      <c r="TRH35" s="209"/>
      <c r="TRI35" s="209"/>
      <c r="TRJ35" s="209"/>
      <c r="TRK35" s="209"/>
      <c r="TRL35" s="209"/>
      <c r="TRM35" s="209"/>
      <c r="TRN35" s="209"/>
      <c r="TRO35" s="209"/>
      <c r="TRP35" s="209"/>
      <c r="TRQ35" s="209"/>
      <c r="TRR35" s="209"/>
      <c r="TRS35" s="209"/>
      <c r="TRT35" s="209"/>
      <c r="TRU35" s="209"/>
      <c r="TRV35" s="209"/>
      <c r="TRW35" s="209"/>
      <c r="TRX35" s="209"/>
      <c r="TRY35" s="209"/>
      <c r="TRZ35" s="209"/>
      <c r="TSA35" s="209"/>
      <c r="TSB35" s="209"/>
      <c r="TSC35" s="209"/>
      <c r="TSD35" s="209"/>
      <c r="TSE35" s="209"/>
      <c r="TSF35" s="209"/>
      <c r="TSG35" s="209"/>
      <c r="TSH35" s="209"/>
      <c r="TSI35" s="209"/>
      <c r="TSJ35" s="209"/>
      <c r="TSK35" s="209"/>
      <c r="TSL35" s="209"/>
      <c r="TSM35" s="209"/>
      <c r="TSN35" s="209"/>
      <c r="TSO35" s="209"/>
      <c r="TSP35" s="209"/>
      <c r="TSQ35" s="209"/>
      <c r="TSR35" s="209"/>
      <c r="TSS35" s="209"/>
      <c r="TST35" s="209"/>
      <c r="TSU35" s="209"/>
      <c r="TSV35" s="209"/>
      <c r="TSW35" s="209"/>
      <c r="TSX35" s="209"/>
      <c r="TSY35" s="209"/>
      <c r="TSZ35" s="209"/>
      <c r="TTA35" s="209"/>
      <c r="TTB35" s="209"/>
      <c r="TTC35" s="209"/>
      <c r="TTD35" s="209"/>
      <c r="TTE35" s="209"/>
      <c r="TTF35" s="209"/>
      <c r="TTG35" s="209"/>
      <c r="TTH35" s="209"/>
      <c r="TTI35" s="209"/>
      <c r="TTJ35" s="209"/>
      <c r="TTK35" s="209"/>
      <c r="TTL35" s="209"/>
      <c r="TTM35" s="209"/>
      <c r="TTN35" s="209"/>
      <c r="TTO35" s="209"/>
      <c r="TTP35" s="209"/>
      <c r="TTQ35" s="209"/>
      <c r="TTR35" s="209"/>
      <c r="TTS35" s="209"/>
      <c r="TTT35" s="209"/>
      <c r="TTU35" s="209"/>
      <c r="TTV35" s="209"/>
      <c r="TTW35" s="209"/>
      <c r="TTX35" s="209"/>
      <c r="TTY35" s="209"/>
      <c r="TTZ35" s="209"/>
      <c r="TUA35" s="209"/>
      <c r="TUB35" s="209"/>
      <c r="TUC35" s="209"/>
      <c r="TUD35" s="209"/>
      <c r="TUE35" s="209"/>
      <c r="TUF35" s="209"/>
      <c r="TUG35" s="209"/>
      <c r="TUH35" s="209"/>
      <c r="TUI35" s="209"/>
      <c r="TUJ35" s="209"/>
      <c r="TUK35" s="209"/>
      <c r="TUL35" s="209"/>
      <c r="TUM35" s="209"/>
      <c r="TUN35" s="209"/>
      <c r="TUO35" s="209"/>
      <c r="TUP35" s="209"/>
      <c r="TUQ35" s="209"/>
      <c r="TUR35" s="209"/>
      <c r="TUS35" s="209"/>
      <c r="TUT35" s="209"/>
      <c r="TUU35" s="209"/>
      <c r="TUV35" s="209"/>
      <c r="TUW35" s="209"/>
      <c r="TUX35" s="209"/>
      <c r="TUY35" s="209"/>
      <c r="TUZ35" s="209"/>
      <c r="TVA35" s="209"/>
      <c r="TVB35" s="209"/>
      <c r="TVC35" s="209"/>
      <c r="TVD35" s="209"/>
      <c r="TVE35" s="209"/>
      <c r="TVF35" s="209"/>
      <c r="TVG35" s="209"/>
      <c r="TVH35" s="209"/>
      <c r="TVI35" s="209"/>
      <c r="TVJ35" s="209"/>
      <c r="TVK35" s="209"/>
      <c r="TVL35" s="209"/>
      <c r="TVM35" s="209"/>
      <c r="TVN35" s="209"/>
      <c r="TVO35" s="209"/>
      <c r="TVP35" s="209"/>
      <c r="TVQ35" s="209"/>
      <c r="TVR35" s="209"/>
      <c r="TVS35" s="209"/>
      <c r="TVT35" s="209"/>
      <c r="TVU35" s="209"/>
      <c r="TVV35" s="209"/>
      <c r="TVW35" s="209"/>
      <c r="TVX35" s="209"/>
      <c r="TVY35" s="209"/>
      <c r="TVZ35" s="209"/>
      <c r="TWA35" s="209"/>
      <c r="TWB35" s="209"/>
      <c r="TWC35" s="209"/>
      <c r="TWD35" s="209"/>
      <c r="TWE35" s="209"/>
      <c r="TWF35" s="209"/>
      <c r="TWG35" s="209"/>
      <c r="TWH35" s="209"/>
      <c r="TWI35" s="209"/>
      <c r="TWJ35" s="209"/>
      <c r="TWK35" s="209"/>
      <c r="TWL35" s="209"/>
      <c r="TWM35" s="209"/>
      <c r="TWN35" s="209"/>
      <c r="TWO35" s="209"/>
      <c r="TWP35" s="209"/>
      <c r="TWQ35" s="209"/>
      <c r="TWR35" s="209"/>
      <c r="TWS35" s="209"/>
      <c r="TWT35" s="209"/>
      <c r="TWU35" s="209"/>
      <c r="TWV35" s="209"/>
      <c r="TWW35" s="209"/>
      <c r="TWX35" s="209"/>
      <c r="TWY35" s="209"/>
      <c r="TWZ35" s="209"/>
      <c r="TXA35" s="209"/>
      <c r="TXB35" s="209"/>
      <c r="TXC35" s="209"/>
      <c r="TXD35" s="209"/>
      <c r="TXE35" s="209"/>
      <c r="TXF35" s="209"/>
      <c r="TXG35" s="209"/>
      <c r="TXH35" s="209"/>
      <c r="TXI35" s="209"/>
      <c r="TXJ35" s="209"/>
      <c r="TXK35" s="209"/>
      <c r="TXL35" s="209"/>
      <c r="TXM35" s="209"/>
      <c r="TXN35" s="209"/>
      <c r="TXO35" s="209"/>
      <c r="TXP35" s="209"/>
      <c r="TXQ35" s="209"/>
      <c r="TXR35" s="209"/>
      <c r="TXS35" s="209"/>
      <c r="TXT35" s="209"/>
      <c r="TXU35" s="209"/>
      <c r="TXV35" s="209"/>
      <c r="TXW35" s="209"/>
      <c r="TXX35" s="209"/>
      <c r="TXY35" s="209"/>
      <c r="TXZ35" s="209"/>
      <c r="TYA35" s="209"/>
      <c r="TYB35" s="209"/>
      <c r="TYC35" s="209"/>
      <c r="TYD35" s="209"/>
      <c r="TYE35" s="209"/>
      <c r="TYF35" s="209"/>
      <c r="TYG35" s="209"/>
      <c r="TYH35" s="209"/>
      <c r="TYI35" s="209"/>
      <c r="TYJ35" s="209"/>
      <c r="TYK35" s="209"/>
      <c r="TYL35" s="209"/>
      <c r="TYM35" s="209"/>
      <c r="TYN35" s="209"/>
      <c r="TYO35" s="209"/>
      <c r="TYP35" s="209"/>
      <c r="TYQ35" s="209"/>
      <c r="TYR35" s="209"/>
      <c r="TYS35" s="209"/>
      <c r="TYT35" s="209"/>
      <c r="TYU35" s="209"/>
      <c r="TYV35" s="209"/>
      <c r="TYW35" s="209"/>
      <c r="TYX35" s="209"/>
      <c r="TYY35" s="209"/>
      <c r="TYZ35" s="209"/>
      <c r="TZA35" s="209"/>
      <c r="TZB35" s="209"/>
      <c r="TZC35" s="209"/>
      <c r="TZD35" s="209"/>
      <c r="TZE35" s="209"/>
      <c r="TZF35" s="209"/>
      <c r="TZG35" s="209"/>
      <c r="TZH35" s="209"/>
      <c r="TZI35" s="209"/>
      <c r="TZJ35" s="209"/>
      <c r="TZK35" s="209"/>
      <c r="TZL35" s="209"/>
      <c r="TZM35" s="209"/>
      <c r="TZN35" s="209"/>
      <c r="TZO35" s="209"/>
      <c r="TZP35" s="209"/>
      <c r="TZQ35" s="209"/>
      <c r="TZR35" s="209"/>
      <c r="TZS35" s="209"/>
      <c r="TZT35" s="209"/>
      <c r="TZU35" s="209"/>
      <c r="TZV35" s="209"/>
      <c r="TZW35" s="209"/>
      <c r="TZX35" s="209"/>
      <c r="TZY35" s="209"/>
      <c r="TZZ35" s="209"/>
      <c r="UAA35" s="209"/>
      <c r="UAB35" s="209"/>
      <c r="UAC35" s="209"/>
      <c r="UAD35" s="209"/>
      <c r="UAE35" s="209"/>
      <c r="UAF35" s="209"/>
      <c r="UAG35" s="209"/>
      <c r="UAH35" s="209"/>
      <c r="UAI35" s="209"/>
      <c r="UAJ35" s="209"/>
      <c r="UAK35" s="209"/>
      <c r="UAL35" s="209"/>
      <c r="UAM35" s="209"/>
      <c r="UAN35" s="209"/>
      <c r="UAO35" s="209"/>
      <c r="UAP35" s="209"/>
      <c r="UAQ35" s="209"/>
      <c r="UAR35" s="209"/>
      <c r="UAS35" s="209"/>
      <c r="UAT35" s="209"/>
      <c r="UAU35" s="209"/>
      <c r="UAV35" s="209"/>
      <c r="UAW35" s="209"/>
      <c r="UAX35" s="209"/>
      <c r="UAY35" s="209"/>
      <c r="UAZ35" s="209"/>
      <c r="UBA35" s="209"/>
      <c r="UBB35" s="209"/>
      <c r="UBC35" s="209"/>
      <c r="UBD35" s="209"/>
      <c r="UBE35" s="209"/>
      <c r="UBF35" s="209"/>
      <c r="UBG35" s="209"/>
      <c r="UBH35" s="209"/>
      <c r="UBI35" s="209"/>
      <c r="UBJ35" s="209"/>
      <c r="UBK35" s="209"/>
      <c r="UBL35" s="209"/>
      <c r="UBM35" s="209"/>
      <c r="UBN35" s="209"/>
      <c r="UBO35" s="209"/>
      <c r="UBP35" s="209"/>
      <c r="UBQ35" s="209"/>
      <c r="UBR35" s="209"/>
      <c r="UBS35" s="209"/>
      <c r="UBT35" s="209"/>
      <c r="UBU35" s="209"/>
      <c r="UBV35" s="209"/>
      <c r="UBW35" s="209"/>
      <c r="UBX35" s="209"/>
      <c r="UBY35" s="209"/>
      <c r="UBZ35" s="209"/>
      <c r="UCA35" s="209"/>
      <c r="UCB35" s="209"/>
      <c r="UCC35" s="209"/>
      <c r="UCD35" s="209"/>
      <c r="UCE35" s="209"/>
      <c r="UCF35" s="209"/>
      <c r="UCG35" s="209"/>
      <c r="UCH35" s="209"/>
      <c r="UCI35" s="209"/>
      <c r="UCJ35" s="209"/>
      <c r="UCK35" s="209"/>
      <c r="UCL35" s="209"/>
      <c r="UCM35" s="209"/>
      <c r="UCN35" s="209"/>
      <c r="UCO35" s="209"/>
      <c r="UCP35" s="209"/>
      <c r="UCQ35" s="209"/>
      <c r="UCR35" s="209"/>
      <c r="UCS35" s="209"/>
      <c r="UCT35" s="209"/>
      <c r="UCU35" s="209"/>
      <c r="UCV35" s="209"/>
      <c r="UCW35" s="209"/>
      <c r="UCX35" s="209"/>
      <c r="UCY35" s="209"/>
      <c r="UCZ35" s="209"/>
      <c r="UDA35" s="209"/>
      <c r="UDB35" s="209"/>
      <c r="UDC35" s="209"/>
      <c r="UDD35" s="209"/>
      <c r="UDE35" s="209"/>
      <c r="UDF35" s="209"/>
      <c r="UDG35" s="209"/>
      <c r="UDH35" s="209"/>
      <c r="UDI35" s="209"/>
      <c r="UDJ35" s="209"/>
      <c r="UDK35" s="209"/>
      <c r="UDL35" s="209"/>
      <c r="UDM35" s="209"/>
      <c r="UDN35" s="209"/>
      <c r="UDO35" s="209"/>
      <c r="UDP35" s="209"/>
      <c r="UDQ35" s="209"/>
      <c r="UDR35" s="209"/>
      <c r="UDS35" s="209"/>
      <c r="UDT35" s="209"/>
      <c r="UDU35" s="209"/>
      <c r="UDV35" s="209"/>
      <c r="UDW35" s="209"/>
      <c r="UDX35" s="209"/>
      <c r="UDY35" s="209"/>
      <c r="UDZ35" s="209"/>
      <c r="UEA35" s="209"/>
      <c r="UEB35" s="209"/>
      <c r="UEC35" s="209"/>
      <c r="UED35" s="209"/>
      <c r="UEE35" s="209"/>
      <c r="UEF35" s="209"/>
      <c r="UEG35" s="209"/>
      <c r="UEH35" s="209"/>
      <c r="UEI35" s="209"/>
      <c r="UEJ35" s="209"/>
      <c r="UEK35" s="209"/>
      <c r="UEL35" s="209"/>
      <c r="UEM35" s="209"/>
      <c r="UEN35" s="209"/>
      <c r="UEO35" s="209"/>
      <c r="UEP35" s="209"/>
      <c r="UEQ35" s="209"/>
      <c r="UER35" s="209"/>
      <c r="UES35" s="209"/>
      <c r="UET35" s="209"/>
      <c r="UEU35" s="209"/>
      <c r="UEV35" s="209"/>
      <c r="UEW35" s="209"/>
      <c r="UEX35" s="209"/>
      <c r="UEY35" s="209"/>
      <c r="UEZ35" s="209"/>
      <c r="UFA35" s="209"/>
      <c r="UFB35" s="209"/>
      <c r="UFC35" s="209"/>
      <c r="UFD35" s="209"/>
      <c r="UFE35" s="209"/>
      <c r="UFF35" s="209"/>
      <c r="UFG35" s="209"/>
      <c r="UFH35" s="209"/>
      <c r="UFI35" s="209"/>
      <c r="UFJ35" s="209"/>
      <c r="UFK35" s="209"/>
      <c r="UFL35" s="209"/>
      <c r="UFM35" s="209"/>
      <c r="UFN35" s="209"/>
      <c r="UFO35" s="209"/>
      <c r="UFP35" s="209"/>
      <c r="UFQ35" s="209"/>
      <c r="UFR35" s="209"/>
      <c r="UFS35" s="209"/>
      <c r="UFT35" s="209"/>
      <c r="UFU35" s="209"/>
      <c r="UFV35" s="209"/>
      <c r="UFW35" s="209"/>
      <c r="UFX35" s="209"/>
      <c r="UFY35" s="209"/>
      <c r="UFZ35" s="209"/>
      <c r="UGA35" s="209"/>
      <c r="UGB35" s="209"/>
      <c r="UGC35" s="209"/>
      <c r="UGD35" s="209"/>
      <c r="UGE35" s="209"/>
      <c r="UGF35" s="209"/>
      <c r="UGG35" s="209"/>
      <c r="UGH35" s="209"/>
      <c r="UGI35" s="209"/>
      <c r="UGJ35" s="209"/>
      <c r="UGK35" s="209"/>
      <c r="UGL35" s="209"/>
      <c r="UGM35" s="209"/>
      <c r="UGN35" s="209"/>
      <c r="UGO35" s="209"/>
      <c r="UGP35" s="209"/>
      <c r="UGQ35" s="209"/>
      <c r="UGR35" s="209"/>
      <c r="UGS35" s="209"/>
      <c r="UGT35" s="209"/>
      <c r="UGU35" s="209"/>
      <c r="UGV35" s="209"/>
      <c r="UGW35" s="209"/>
      <c r="UGX35" s="209"/>
      <c r="UGY35" s="209"/>
      <c r="UGZ35" s="209"/>
      <c r="UHA35" s="209"/>
      <c r="UHB35" s="209"/>
      <c r="UHC35" s="209"/>
      <c r="UHD35" s="209"/>
      <c r="UHE35" s="209"/>
      <c r="UHF35" s="209"/>
      <c r="UHG35" s="209"/>
      <c r="UHH35" s="209"/>
      <c r="UHI35" s="209"/>
      <c r="UHJ35" s="209"/>
      <c r="UHK35" s="209"/>
      <c r="UHL35" s="209"/>
      <c r="UHM35" s="209"/>
      <c r="UHN35" s="209"/>
      <c r="UHO35" s="209"/>
      <c r="UHP35" s="209"/>
      <c r="UHQ35" s="209"/>
      <c r="UHR35" s="209"/>
      <c r="UHS35" s="209"/>
      <c r="UHT35" s="209"/>
      <c r="UHU35" s="209"/>
      <c r="UHV35" s="209"/>
      <c r="UHW35" s="209"/>
      <c r="UHX35" s="209"/>
      <c r="UHY35" s="209"/>
      <c r="UHZ35" s="209"/>
      <c r="UIA35" s="209"/>
      <c r="UIB35" s="209"/>
      <c r="UIC35" s="209"/>
      <c r="UID35" s="209"/>
      <c r="UIE35" s="209"/>
      <c r="UIF35" s="209"/>
      <c r="UIG35" s="209"/>
      <c r="UIH35" s="209"/>
      <c r="UII35" s="209"/>
      <c r="UIJ35" s="209"/>
      <c r="UIK35" s="209"/>
      <c r="UIL35" s="209"/>
      <c r="UIM35" s="209"/>
      <c r="UIN35" s="209"/>
      <c r="UIO35" s="209"/>
      <c r="UIP35" s="209"/>
      <c r="UIQ35" s="209"/>
      <c r="UIR35" s="209"/>
      <c r="UIS35" s="209"/>
      <c r="UIT35" s="209"/>
      <c r="UIU35" s="209"/>
      <c r="UIV35" s="209"/>
      <c r="UIW35" s="209"/>
      <c r="UIX35" s="209"/>
      <c r="UIY35" s="209"/>
      <c r="UIZ35" s="209"/>
      <c r="UJA35" s="209"/>
      <c r="UJB35" s="209"/>
      <c r="UJC35" s="209"/>
      <c r="UJD35" s="209"/>
      <c r="UJE35" s="209"/>
      <c r="UJF35" s="209"/>
      <c r="UJG35" s="209"/>
      <c r="UJH35" s="209"/>
      <c r="UJI35" s="209"/>
      <c r="UJJ35" s="209"/>
      <c r="UJK35" s="209"/>
      <c r="UJL35" s="209"/>
      <c r="UJM35" s="209"/>
      <c r="UJN35" s="209"/>
      <c r="UJO35" s="209"/>
      <c r="UJP35" s="209"/>
      <c r="UJQ35" s="209"/>
      <c r="UJR35" s="209"/>
      <c r="UJS35" s="209"/>
      <c r="UJT35" s="209"/>
      <c r="UJU35" s="209"/>
      <c r="UJV35" s="209"/>
      <c r="UJW35" s="209"/>
      <c r="UJX35" s="209"/>
      <c r="UJY35" s="209"/>
      <c r="UJZ35" s="209"/>
      <c r="UKA35" s="209"/>
      <c r="UKB35" s="209"/>
      <c r="UKC35" s="209"/>
      <c r="UKD35" s="209"/>
      <c r="UKE35" s="209"/>
      <c r="UKF35" s="209"/>
      <c r="UKG35" s="209"/>
      <c r="UKH35" s="209"/>
      <c r="UKI35" s="209"/>
      <c r="UKJ35" s="209"/>
      <c r="UKK35" s="209"/>
      <c r="UKL35" s="209"/>
      <c r="UKM35" s="209"/>
      <c r="UKN35" s="209"/>
      <c r="UKO35" s="209"/>
      <c r="UKP35" s="209"/>
      <c r="UKQ35" s="209"/>
      <c r="UKR35" s="209"/>
      <c r="UKS35" s="209"/>
      <c r="UKT35" s="209"/>
      <c r="UKU35" s="209"/>
      <c r="UKV35" s="209"/>
      <c r="UKW35" s="209"/>
      <c r="UKX35" s="209"/>
      <c r="UKY35" s="209"/>
      <c r="UKZ35" s="209"/>
      <c r="ULA35" s="209"/>
      <c r="ULB35" s="209"/>
      <c r="ULC35" s="209"/>
      <c r="ULD35" s="209"/>
      <c r="ULE35" s="209"/>
      <c r="ULF35" s="209"/>
      <c r="ULG35" s="209"/>
      <c r="ULH35" s="209"/>
      <c r="ULI35" s="209"/>
      <c r="ULJ35" s="209"/>
      <c r="ULK35" s="209"/>
      <c r="ULL35" s="209"/>
      <c r="ULM35" s="209"/>
      <c r="ULN35" s="209"/>
      <c r="ULO35" s="209"/>
      <c r="ULP35" s="209"/>
      <c r="ULQ35" s="209"/>
      <c r="ULR35" s="209"/>
      <c r="ULS35" s="209"/>
      <c r="ULT35" s="209"/>
      <c r="ULU35" s="209"/>
      <c r="ULV35" s="209"/>
      <c r="ULW35" s="209"/>
      <c r="ULX35" s="209"/>
      <c r="ULY35" s="209"/>
      <c r="ULZ35" s="209"/>
      <c r="UMA35" s="209"/>
      <c r="UMB35" s="209"/>
      <c r="UMC35" s="209"/>
      <c r="UMD35" s="209"/>
      <c r="UME35" s="209"/>
      <c r="UMF35" s="209"/>
      <c r="UMG35" s="209"/>
      <c r="UMH35" s="209"/>
      <c r="UMI35" s="209"/>
      <c r="UMJ35" s="209"/>
      <c r="UMK35" s="209"/>
      <c r="UML35" s="209"/>
      <c r="UMM35" s="209"/>
      <c r="UMN35" s="209"/>
      <c r="UMO35" s="209"/>
      <c r="UMP35" s="209"/>
      <c r="UMQ35" s="209"/>
      <c r="UMR35" s="209"/>
      <c r="UMS35" s="209"/>
      <c r="UMT35" s="209"/>
      <c r="UMU35" s="209"/>
      <c r="UMV35" s="209"/>
      <c r="UMW35" s="209"/>
      <c r="UMX35" s="209"/>
      <c r="UMY35" s="209"/>
      <c r="UMZ35" s="209"/>
      <c r="UNA35" s="209"/>
      <c r="UNB35" s="209"/>
      <c r="UNC35" s="209"/>
      <c r="UND35" s="209"/>
      <c r="UNE35" s="209"/>
      <c r="UNF35" s="209"/>
      <c r="UNG35" s="209"/>
      <c r="UNH35" s="209"/>
      <c r="UNI35" s="209"/>
      <c r="UNJ35" s="209"/>
      <c r="UNK35" s="209"/>
      <c r="UNL35" s="209"/>
      <c r="UNM35" s="209"/>
      <c r="UNN35" s="209"/>
      <c r="UNO35" s="209"/>
      <c r="UNP35" s="209"/>
      <c r="UNQ35" s="209"/>
      <c r="UNR35" s="209"/>
      <c r="UNS35" s="209"/>
      <c r="UNT35" s="209"/>
      <c r="UNU35" s="209"/>
      <c r="UNV35" s="209"/>
      <c r="UNW35" s="209"/>
      <c r="UNX35" s="209"/>
      <c r="UNY35" s="209"/>
      <c r="UNZ35" s="209"/>
      <c r="UOA35" s="209"/>
      <c r="UOB35" s="209"/>
      <c r="UOC35" s="209"/>
      <c r="UOD35" s="209"/>
      <c r="UOE35" s="209"/>
      <c r="UOF35" s="209"/>
      <c r="UOG35" s="209"/>
      <c r="UOH35" s="209"/>
      <c r="UOI35" s="209"/>
      <c r="UOJ35" s="209"/>
      <c r="UOK35" s="209"/>
      <c r="UOL35" s="209"/>
      <c r="UOM35" s="209"/>
      <c r="UON35" s="209"/>
      <c r="UOO35" s="209"/>
      <c r="UOP35" s="209"/>
      <c r="UOQ35" s="209"/>
      <c r="UOR35" s="209"/>
      <c r="UOS35" s="209"/>
      <c r="UOT35" s="209"/>
      <c r="UOU35" s="209"/>
      <c r="UOV35" s="209"/>
      <c r="UOW35" s="209"/>
      <c r="UOX35" s="209"/>
      <c r="UOY35" s="209"/>
      <c r="UOZ35" s="209"/>
      <c r="UPA35" s="209"/>
      <c r="UPB35" s="209"/>
      <c r="UPC35" s="209"/>
      <c r="UPD35" s="209"/>
      <c r="UPE35" s="209"/>
      <c r="UPF35" s="209"/>
      <c r="UPG35" s="209"/>
      <c r="UPH35" s="209"/>
      <c r="UPI35" s="209"/>
      <c r="UPJ35" s="209"/>
      <c r="UPK35" s="209"/>
      <c r="UPL35" s="209"/>
      <c r="UPM35" s="209"/>
      <c r="UPN35" s="209"/>
      <c r="UPO35" s="209"/>
      <c r="UPP35" s="209"/>
      <c r="UPQ35" s="209"/>
      <c r="UPR35" s="209"/>
      <c r="UPS35" s="209"/>
      <c r="UPT35" s="209"/>
      <c r="UPU35" s="209"/>
      <c r="UPV35" s="209"/>
      <c r="UPW35" s="209"/>
      <c r="UPX35" s="209"/>
      <c r="UPY35" s="209"/>
      <c r="UPZ35" s="209"/>
      <c r="UQA35" s="209"/>
      <c r="UQB35" s="209"/>
      <c r="UQC35" s="209"/>
      <c r="UQD35" s="209"/>
      <c r="UQE35" s="209"/>
      <c r="UQF35" s="209"/>
      <c r="UQG35" s="209"/>
      <c r="UQH35" s="209"/>
      <c r="UQI35" s="209"/>
      <c r="UQJ35" s="209"/>
      <c r="UQK35" s="209"/>
      <c r="UQL35" s="209"/>
      <c r="UQM35" s="209"/>
      <c r="UQN35" s="209"/>
      <c r="UQO35" s="209"/>
      <c r="UQP35" s="209"/>
      <c r="UQQ35" s="209"/>
      <c r="UQR35" s="209"/>
      <c r="UQS35" s="209"/>
      <c r="UQT35" s="209"/>
      <c r="UQU35" s="209"/>
      <c r="UQV35" s="209"/>
      <c r="UQW35" s="209"/>
      <c r="UQX35" s="209"/>
      <c r="UQY35" s="209"/>
      <c r="UQZ35" s="209"/>
      <c r="URA35" s="209"/>
      <c r="URB35" s="209"/>
      <c r="URC35" s="209"/>
      <c r="URD35" s="209"/>
      <c r="URE35" s="209"/>
      <c r="URF35" s="209"/>
      <c r="URG35" s="209"/>
      <c r="URH35" s="209"/>
      <c r="URI35" s="209"/>
      <c r="URJ35" s="209"/>
      <c r="URK35" s="209"/>
      <c r="URL35" s="209"/>
      <c r="URM35" s="209"/>
      <c r="URN35" s="209"/>
      <c r="URO35" s="209"/>
      <c r="URP35" s="209"/>
      <c r="URQ35" s="209"/>
      <c r="URR35" s="209"/>
      <c r="URS35" s="209"/>
      <c r="URT35" s="209"/>
      <c r="URU35" s="209"/>
      <c r="URV35" s="209"/>
      <c r="URW35" s="209"/>
      <c r="URX35" s="209"/>
      <c r="URY35" s="209"/>
      <c r="URZ35" s="209"/>
      <c r="USA35" s="209"/>
      <c r="USB35" s="209"/>
      <c r="USC35" s="209"/>
      <c r="USD35" s="209"/>
      <c r="USE35" s="209"/>
      <c r="USF35" s="209"/>
      <c r="USG35" s="209"/>
      <c r="USH35" s="209"/>
      <c r="USI35" s="209"/>
      <c r="USJ35" s="209"/>
      <c r="USK35" s="209"/>
      <c r="USL35" s="209"/>
      <c r="USM35" s="209"/>
      <c r="USN35" s="209"/>
      <c r="USO35" s="209"/>
      <c r="USP35" s="209"/>
      <c r="USQ35" s="209"/>
      <c r="USR35" s="209"/>
      <c r="USS35" s="209"/>
      <c r="UST35" s="209"/>
      <c r="USU35" s="209"/>
      <c r="USV35" s="209"/>
      <c r="USW35" s="209"/>
      <c r="USX35" s="209"/>
      <c r="USY35" s="209"/>
      <c r="USZ35" s="209"/>
      <c r="UTA35" s="209"/>
      <c r="UTB35" s="209"/>
      <c r="UTC35" s="209"/>
      <c r="UTD35" s="209"/>
      <c r="UTE35" s="209"/>
      <c r="UTF35" s="209"/>
      <c r="UTG35" s="209"/>
      <c r="UTH35" s="209"/>
      <c r="UTI35" s="209"/>
      <c r="UTJ35" s="209"/>
      <c r="UTK35" s="209"/>
      <c r="UTL35" s="209"/>
      <c r="UTM35" s="209"/>
      <c r="UTN35" s="209"/>
      <c r="UTO35" s="209"/>
      <c r="UTP35" s="209"/>
      <c r="UTQ35" s="209"/>
      <c r="UTR35" s="209"/>
      <c r="UTS35" s="209"/>
      <c r="UTT35" s="209"/>
      <c r="UTU35" s="209"/>
      <c r="UTV35" s="209"/>
      <c r="UTW35" s="209"/>
      <c r="UTX35" s="209"/>
      <c r="UTY35" s="209"/>
      <c r="UTZ35" s="209"/>
      <c r="UUA35" s="209"/>
      <c r="UUB35" s="209"/>
      <c r="UUC35" s="209"/>
      <c r="UUD35" s="209"/>
      <c r="UUE35" s="209"/>
      <c r="UUF35" s="209"/>
      <c r="UUG35" s="209"/>
      <c r="UUH35" s="209"/>
      <c r="UUI35" s="209"/>
      <c r="UUJ35" s="209"/>
      <c r="UUK35" s="209"/>
      <c r="UUL35" s="209"/>
      <c r="UUM35" s="209"/>
      <c r="UUN35" s="209"/>
      <c r="UUO35" s="209"/>
      <c r="UUP35" s="209"/>
      <c r="UUQ35" s="209"/>
      <c r="UUR35" s="209"/>
      <c r="UUS35" s="209"/>
      <c r="UUT35" s="209"/>
      <c r="UUU35" s="209"/>
      <c r="UUV35" s="209"/>
      <c r="UUW35" s="209"/>
      <c r="UUX35" s="209"/>
      <c r="UUY35" s="209"/>
      <c r="UUZ35" s="209"/>
      <c r="UVA35" s="209"/>
      <c r="UVB35" s="209"/>
      <c r="UVC35" s="209"/>
      <c r="UVD35" s="209"/>
      <c r="UVE35" s="209"/>
      <c r="UVF35" s="209"/>
      <c r="UVG35" s="209"/>
      <c r="UVH35" s="209"/>
      <c r="UVI35" s="209"/>
      <c r="UVJ35" s="209"/>
      <c r="UVK35" s="209"/>
      <c r="UVL35" s="209"/>
      <c r="UVM35" s="209"/>
      <c r="UVN35" s="209"/>
      <c r="UVO35" s="209"/>
      <c r="UVP35" s="209"/>
      <c r="UVQ35" s="209"/>
      <c r="UVR35" s="209"/>
      <c r="UVS35" s="209"/>
      <c r="UVT35" s="209"/>
      <c r="UVU35" s="209"/>
      <c r="UVV35" s="209"/>
      <c r="UVW35" s="209"/>
      <c r="UVX35" s="209"/>
      <c r="UVY35" s="209"/>
      <c r="UVZ35" s="209"/>
      <c r="UWA35" s="209"/>
      <c r="UWB35" s="209"/>
      <c r="UWC35" s="209"/>
      <c r="UWD35" s="209"/>
      <c r="UWE35" s="209"/>
      <c r="UWF35" s="209"/>
      <c r="UWG35" s="209"/>
      <c r="UWH35" s="209"/>
      <c r="UWI35" s="209"/>
      <c r="UWJ35" s="209"/>
      <c r="UWK35" s="209"/>
      <c r="UWL35" s="209"/>
      <c r="UWM35" s="209"/>
      <c r="UWN35" s="209"/>
      <c r="UWO35" s="209"/>
      <c r="UWP35" s="209"/>
      <c r="UWQ35" s="209"/>
      <c r="UWR35" s="209"/>
      <c r="UWS35" s="209"/>
      <c r="UWT35" s="209"/>
      <c r="UWU35" s="209"/>
      <c r="UWV35" s="209"/>
      <c r="UWW35" s="209"/>
      <c r="UWX35" s="209"/>
      <c r="UWY35" s="209"/>
      <c r="UWZ35" s="209"/>
      <c r="UXA35" s="209"/>
      <c r="UXB35" s="209"/>
      <c r="UXC35" s="209"/>
      <c r="UXD35" s="209"/>
      <c r="UXE35" s="209"/>
      <c r="UXF35" s="209"/>
      <c r="UXG35" s="209"/>
      <c r="UXH35" s="209"/>
      <c r="UXI35" s="209"/>
      <c r="UXJ35" s="209"/>
      <c r="UXK35" s="209"/>
      <c r="UXL35" s="209"/>
      <c r="UXM35" s="209"/>
      <c r="UXN35" s="209"/>
      <c r="UXO35" s="209"/>
      <c r="UXP35" s="209"/>
      <c r="UXQ35" s="209"/>
      <c r="UXR35" s="209"/>
      <c r="UXS35" s="209"/>
      <c r="UXT35" s="209"/>
      <c r="UXU35" s="209"/>
      <c r="UXV35" s="209"/>
      <c r="UXW35" s="209"/>
      <c r="UXX35" s="209"/>
      <c r="UXY35" s="209"/>
      <c r="UXZ35" s="209"/>
      <c r="UYA35" s="209"/>
      <c r="UYB35" s="209"/>
      <c r="UYC35" s="209"/>
      <c r="UYD35" s="209"/>
      <c r="UYE35" s="209"/>
      <c r="UYF35" s="209"/>
      <c r="UYG35" s="209"/>
      <c r="UYH35" s="209"/>
      <c r="UYI35" s="209"/>
      <c r="UYJ35" s="209"/>
      <c r="UYK35" s="209"/>
      <c r="UYL35" s="209"/>
      <c r="UYM35" s="209"/>
      <c r="UYN35" s="209"/>
      <c r="UYO35" s="209"/>
      <c r="UYP35" s="209"/>
      <c r="UYQ35" s="209"/>
      <c r="UYR35" s="209"/>
      <c r="UYS35" s="209"/>
      <c r="UYT35" s="209"/>
      <c r="UYU35" s="209"/>
      <c r="UYV35" s="209"/>
      <c r="UYW35" s="209"/>
      <c r="UYX35" s="209"/>
      <c r="UYY35" s="209"/>
      <c r="UYZ35" s="209"/>
      <c r="UZA35" s="209"/>
      <c r="UZB35" s="209"/>
      <c r="UZC35" s="209"/>
      <c r="UZD35" s="209"/>
      <c r="UZE35" s="209"/>
      <c r="UZF35" s="209"/>
      <c r="UZG35" s="209"/>
      <c r="UZH35" s="209"/>
      <c r="UZI35" s="209"/>
      <c r="UZJ35" s="209"/>
      <c r="UZK35" s="209"/>
      <c r="UZL35" s="209"/>
      <c r="UZM35" s="209"/>
      <c r="UZN35" s="209"/>
      <c r="UZO35" s="209"/>
      <c r="UZP35" s="209"/>
      <c r="UZQ35" s="209"/>
      <c r="UZR35" s="209"/>
      <c r="UZS35" s="209"/>
      <c r="UZT35" s="209"/>
      <c r="UZU35" s="209"/>
      <c r="UZV35" s="209"/>
      <c r="UZW35" s="209"/>
      <c r="UZX35" s="209"/>
      <c r="UZY35" s="209"/>
      <c r="UZZ35" s="209"/>
      <c r="VAA35" s="209"/>
      <c r="VAB35" s="209"/>
      <c r="VAC35" s="209"/>
      <c r="VAD35" s="209"/>
      <c r="VAE35" s="209"/>
      <c r="VAF35" s="209"/>
      <c r="VAG35" s="209"/>
      <c r="VAH35" s="209"/>
      <c r="VAI35" s="209"/>
      <c r="VAJ35" s="209"/>
      <c r="VAK35" s="209"/>
      <c r="VAL35" s="209"/>
      <c r="VAM35" s="209"/>
      <c r="VAN35" s="209"/>
      <c r="VAO35" s="209"/>
      <c r="VAP35" s="209"/>
      <c r="VAQ35" s="209"/>
      <c r="VAR35" s="209"/>
      <c r="VAS35" s="209"/>
      <c r="VAT35" s="209"/>
      <c r="VAU35" s="209"/>
      <c r="VAV35" s="209"/>
      <c r="VAW35" s="209"/>
      <c r="VAX35" s="209"/>
      <c r="VAY35" s="209"/>
      <c r="VAZ35" s="209"/>
      <c r="VBA35" s="209"/>
      <c r="VBB35" s="209"/>
      <c r="VBC35" s="209"/>
      <c r="VBD35" s="209"/>
      <c r="VBE35" s="209"/>
      <c r="VBF35" s="209"/>
      <c r="VBG35" s="209"/>
      <c r="VBH35" s="209"/>
      <c r="VBI35" s="209"/>
      <c r="VBJ35" s="209"/>
      <c r="VBK35" s="209"/>
      <c r="VBL35" s="209"/>
      <c r="VBM35" s="209"/>
      <c r="VBN35" s="209"/>
      <c r="VBO35" s="209"/>
      <c r="VBP35" s="209"/>
      <c r="VBQ35" s="209"/>
      <c r="VBR35" s="209"/>
      <c r="VBS35" s="209"/>
      <c r="VBT35" s="209"/>
      <c r="VBU35" s="209"/>
      <c r="VBV35" s="209"/>
      <c r="VBW35" s="209"/>
      <c r="VBX35" s="209"/>
      <c r="VBY35" s="209"/>
      <c r="VBZ35" s="209"/>
      <c r="VCA35" s="209"/>
      <c r="VCB35" s="209"/>
      <c r="VCC35" s="209"/>
      <c r="VCD35" s="209"/>
      <c r="VCE35" s="209"/>
      <c r="VCF35" s="209"/>
      <c r="VCG35" s="209"/>
      <c r="VCH35" s="209"/>
      <c r="VCI35" s="209"/>
      <c r="VCJ35" s="209"/>
      <c r="VCK35" s="209"/>
      <c r="VCL35" s="209"/>
      <c r="VCM35" s="209"/>
      <c r="VCN35" s="209"/>
      <c r="VCO35" s="209"/>
      <c r="VCP35" s="209"/>
      <c r="VCQ35" s="209"/>
      <c r="VCR35" s="209"/>
      <c r="VCS35" s="209"/>
      <c r="VCT35" s="209"/>
      <c r="VCU35" s="209"/>
      <c r="VCV35" s="209"/>
      <c r="VCW35" s="209"/>
      <c r="VCX35" s="209"/>
      <c r="VCY35" s="209"/>
      <c r="VCZ35" s="209"/>
      <c r="VDA35" s="209"/>
      <c r="VDB35" s="209"/>
      <c r="VDC35" s="209"/>
      <c r="VDD35" s="209"/>
      <c r="VDE35" s="209"/>
      <c r="VDF35" s="209"/>
      <c r="VDG35" s="209"/>
      <c r="VDH35" s="209"/>
      <c r="VDI35" s="209"/>
      <c r="VDJ35" s="209"/>
      <c r="VDK35" s="209"/>
      <c r="VDL35" s="209"/>
      <c r="VDM35" s="209"/>
      <c r="VDN35" s="209"/>
      <c r="VDO35" s="209"/>
      <c r="VDP35" s="209"/>
      <c r="VDQ35" s="209"/>
      <c r="VDR35" s="209"/>
      <c r="VDS35" s="209"/>
      <c r="VDT35" s="209"/>
      <c r="VDU35" s="209"/>
      <c r="VDV35" s="209"/>
      <c r="VDW35" s="209"/>
      <c r="VDX35" s="209"/>
      <c r="VDY35" s="209"/>
      <c r="VDZ35" s="209"/>
      <c r="VEA35" s="209"/>
      <c r="VEB35" s="209"/>
      <c r="VEC35" s="209"/>
      <c r="VED35" s="209"/>
      <c r="VEE35" s="209"/>
      <c r="VEF35" s="209"/>
      <c r="VEG35" s="209"/>
      <c r="VEH35" s="209"/>
      <c r="VEI35" s="209"/>
      <c r="VEJ35" s="209"/>
      <c r="VEK35" s="209"/>
      <c r="VEL35" s="209"/>
      <c r="VEM35" s="209"/>
      <c r="VEN35" s="209"/>
      <c r="VEO35" s="209"/>
      <c r="VEP35" s="209"/>
      <c r="VEQ35" s="209"/>
      <c r="VER35" s="209"/>
      <c r="VES35" s="209"/>
      <c r="VET35" s="209"/>
      <c r="VEU35" s="209"/>
      <c r="VEV35" s="209"/>
      <c r="VEW35" s="209"/>
      <c r="VEX35" s="209"/>
      <c r="VEY35" s="209"/>
      <c r="VEZ35" s="209"/>
      <c r="VFA35" s="209"/>
      <c r="VFB35" s="209"/>
      <c r="VFC35" s="209"/>
      <c r="VFD35" s="209"/>
      <c r="VFE35" s="209"/>
      <c r="VFF35" s="209"/>
      <c r="VFG35" s="209"/>
      <c r="VFH35" s="209"/>
      <c r="VFI35" s="209"/>
      <c r="VFJ35" s="209"/>
      <c r="VFK35" s="209"/>
      <c r="VFL35" s="209"/>
      <c r="VFM35" s="209"/>
      <c r="VFN35" s="209"/>
      <c r="VFO35" s="209"/>
      <c r="VFP35" s="209"/>
      <c r="VFQ35" s="209"/>
      <c r="VFR35" s="209"/>
      <c r="VFS35" s="209"/>
      <c r="VFT35" s="209"/>
      <c r="VFU35" s="209"/>
      <c r="VFV35" s="209"/>
      <c r="VFW35" s="209"/>
      <c r="VFX35" s="209"/>
      <c r="VFY35" s="209"/>
      <c r="VFZ35" s="209"/>
      <c r="VGA35" s="209"/>
      <c r="VGB35" s="209"/>
      <c r="VGC35" s="209"/>
      <c r="VGD35" s="209"/>
      <c r="VGE35" s="209"/>
      <c r="VGF35" s="209"/>
      <c r="VGG35" s="209"/>
      <c r="VGH35" s="209"/>
      <c r="VGI35" s="209"/>
      <c r="VGJ35" s="209"/>
      <c r="VGK35" s="209"/>
      <c r="VGL35" s="209"/>
      <c r="VGM35" s="209"/>
      <c r="VGN35" s="209"/>
      <c r="VGO35" s="209"/>
      <c r="VGP35" s="209"/>
      <c r="VGQ35" s="209"/>
      <c r="VGR35" s="209"/>
      <c r="VGS35" s="209"/>
      <c r="VGT35" s="209"/>
      <c r="VGU35" s="209"/>
      <c r="VGV35" s="209"/>
      <c r="VGW35" s="209"/>
      <c r="VGX35" s="209"/>
      <c r="VGY35" s="209"/>
      <c r="VGZ35" s="209"/>
      <c r="VHA35" s="209"/>
      <c r="VHB35" s="209"/>
      <c r="VHC35" s="209"/>
      <c r="VHD35" s="209"/>
      <c r="VHE35" s="209"/>
      <c r="VHF35" s="209"/>
      <c r="VHG35" s="209"/>
      <c r="VHH35" s="209"/>
      <c r="VHI35" s="209"/>
      <c r="VHJ35" s="209"/>
      <c r="VHK35" s="209"/>
      <c r="VHL35" s="209"/>
      <c r="VHM35" s="209"/>
      <c r="VHN35" s="209"/>
      <c r="VHO35" s="209"/>
      <c r="VHP35" s="209"/>
      <c r="VHQ35" s="209"/>
      <c r="VHR35" s="209"/>
      <c r="VHS35" s="209"/>
      <c r="VHT35" s="209"/>
      <c r="VHU35" s="209"/>
      <c r="VHV35" s="209"/>
      <c r="VHW35" s="209"/>
      <c r="VHX35" s="209"/>
      <c r="VHY35" s="209"/>
      <c r="VHZ35" s="209"/>
      <c r="VIA35" s="209"/>
      <c r="VIB35" s="209"/>
      <c r="VIC35" s="209"/>
      <c r="VID35" s="209"/>
      <c r="VIE35" s="209"/>
      <c r="VIF35" s="209"/>
      <c r="VIG35" s="209"/>
      <c r="VIH35" s="209"/>
      <c r="VII35" s="209"/>
      <c r="VIJ35" s="209"/>
      <c r="VIK35" s="209"/>
      <c r="VIL35" s="209"/>
      <c r="VIM35" s="209"/>
      <c r="VIN35" s="209"/>
      <c r="VIO35" s="209"/>
      <c r="VIP35" s="209"/>
      <c r="VIQ35" s="209"/>
      <c r="VIR35" s="209"/>
      <c r="VIS35" s="209"/>
      <c r="VIT35" s="209"/>
      <c r="VIU35" s="209"/>
      <c r="VIV35" s="209"/>
      <c r="VIW35" s="209"/>
      <c r="VIX35" s="209"/>
      <c r="VIY35" s="209"/>
      <c r="VIZ35" s="209"/>
      <c r="VJA35" s="209"/>
      <c r="VJB35" s="209"/>
      <c r="VJC35" s="209"/>
      <c r="VJD35" s="209"/>
      <c r="VJE35" s="209"/>
      <c r="VJF35" s="209"/>
      <c r="VJG35" s="209"/>
      <c r="VJH35" s="209"/>
      <c r="VJI35" s="209"/>
      <c r="VJJ35" s="209"/>
      <c r="VJK35" s="209"/>
      <c r="VJL35" s="209"/>
      <c r="VJM35" s="209"/>
      <c r="VJN35" s="209"/>
      <c r="VJO35" s="209"/>
      <c r="VJP35" s="209"/>
      <c r="VJQ35" s="209"/>
      <c r="VJR35" s="209"/>
      <c r="VJS35" s="209"/>
      <c r="VJT35" s="209"/>
      <c r="VJU35" s="209"/>
      <c r="VJV35" s="209"/>
      <c r="VJW35" s="209"/>
      <c r="VJX35" s="209"/>
      <c r="VJY35" s="209"/>
      <c r="VJZ35" s="209"/>
      <c r="VKA35" s="209"/>
      <c r="VKB35" s="209"/>
      <c r="VKC35" s="209"/>
      <c r="VKD35" s="209"/>
      <c r="VKE35" s="209"/>
      <c r="VKF35" s="209"/>
      <c r="VKG35" s="209"/>
      <c r="VKH35" s="209"/>
      <c r="VKI35" s="209"/>
      <c r="VKJ35" s="209"/>
      <c r="VKK35" s="209"/>
      <c r="VKL35" s="209"/>
      <c r="VKM35" s="209"/>
      <c r="VKN35" s="209"/>
      <c r="VKO35" s="209"/>
      <c r="VKP35" s="209"/>
      <c r="VKQ35" s="209"/>
      <c r="VKR35" s="209"/>
      <c r="VKS35" s="209"/>
      <c r="VKT35" s="209"/>
      <c r="VKU35" s="209"/>
      <c r="VKV35" s="209"/>
      <c r="VKW35" s="209"/>
      <c r="VKX35" s="209"/>
      <c r="VKY35" s="209"/>
      <c r="VKZ35" s="209"/>
      <c r="VLA35" s="209"/>
      <c r="VLB35" s="209"/>
      <c r="VLC35" s="209"/>
      <c r="VLD35" s="209"/>
      <c r="VLE35" s="209"/>
      <c r="VLF35" s="209"/>
      <c r="VLG35" s="209"/>
      <c r="VLH35" s="209"/>
      <c r="VLI35" s="209"/>
      <c r="VLJ35" s="209"/>
      <c r="VLK35" s="209"/>
      <c r="VLL35" s="209"/>
      <c r="VLM35" s="209"/>
      <c r="VLN35" s="209"/>
      <c r="VLO35" s="209"/>
      <c r="VLP35" s="209"/>
      <c r="VLQ35" s="209"/>
      <c r="VLR35" s="209"/>
      <c r="VLS35" s="209"/>
      <c r="VLT35" s="209"/>
      <c r="VLU35" s="209"/>
      <c r="VLV35" s="209"/>
      <c r="VLW35" s="209"/>
      <c r="VLX35" s="209"/>
      <c r="VLY35" s="209"/>
      <c r="VLZ35" s="209"/>
      <c r="VMA35" s="209"/>
      <c r="VMB35" s="209"/>
      <c r="VMC35" s="209"/>
      <c r="VMD35" s="209"/>
      <c r="VME35" s="209"/>
      <c r="VMF35" s="209"/>
      <c r="VMG35" s="209"/>
      <c r="VMH35" s="209"/>
      <c r="VMI35" s="209"/>
      <c r="VMJ35" s="209"/>
      <c r="VMK35" s="209"/>
      <c r="VML35" s="209"/>
      <c r="VMM35" s="209"/>
      <c r="VMN35" s="209"/>
      <c r="VMO35" s="209"/>
      <c r="VMP35" s="209"/>
      <c r="VMQ35" s="209"/>
      <c r="VMR35" s="209"/>
      <c r="VMS35" s="209"/>
      <c r="VMT35" s="209"/>
      <c r="VMU35" s="209"/>
      <c r="VMV35" s="209"/>
      <c r="VMW35" s="209"/>
      <c r="VMX35" s="209"/>
      <c r="VMY35" s="209"/>
      <c r="VMZ35" s="209"/>
      <c r="VNA35" s="209"/>
      <c r="VNB35" s="209"/>
      <c r="VNC35" s="209"/>
      <c r="VND35" s="209"/>
      <c r="VNE35" s="209"/>
      <c r="VNF35" s="209"/>
      <c r="VNG35" s="209"/>
      <c r="VNH35" s="209"/>
      <c r="VNI35" s="209"/>
      <c r="VNJ35" s="209"/>
      <c r="VNK35" s="209"/>
      <c r="VNL35" s="209"/>
      <c r="VNM35" s="209"/>
      <c r="VNN35" s="209"/>
      <c r="VNO35" s="209"/>
      <c r="VNP35" s="209"/>
      <c r="VNQ35" s="209"/>
      <c r="VNR35" s="209"/>
      <c r="VNS35" s="209"/>
      <c r="VNT35" s="209"/>
      <c r="VNU35" s="209"/>
      <c r="VNV35" s="209"/>
      <c r="VNW35" s="209"/>
      <c r="VNX35" s="209"/>
      <c r="VNY35" s="209"/>
      <c r="VNZ35" s="209"/>
      <c r="VOA35" s="209"/>
      <c r="VOB35" s="209"/>
      <c r="VOC35" s="209"/>
      <c r="VOD35" s="209"/>
      <c r="VOE35" s="209"/>
      <c r="VOF35" s="209"/>
      <c r="VOG35" s="209"/>
      <c r="VOH35" s="209"/>
      <c r="VOI35" s="209"/>
      <c r="VOJ35" s="209"/>
      <c r="VOK35" s="209"/>
      <c r="VOL35" s="209"/>
      <c r="VOM35" s="209"/>
      <c r="VON35" s="209"/>
      <c r="VOO35" s="209"/>
      <c r="VOP35" s="209"/>
      <c r="VOQ35" s="209"/>
      <c r="VOR35" s="209"/>
      <c r="VOS35" s="209"/>
      <c r="VOT35" s="209"/>
      <c r="VOU35" s="209"/>
      <c r="VOV35" s="209"/>
      <c r="VOW35" s="209"/>
      <c r="VOX35" s="209"/>
      <c r="VOY35" s="209"/>
      <c r="VOZ35" s="209"/>
      <c r="VPA35" s="209"/>
      <c r="VPB35" s="209"/>
      <c r="VPC35" s="209"/>
      <c r="VPD35" s="209"/>
      <c r="VPE35" s="209"/>
      <c r="VPF35" s="209"/>
      <c r="VPG35" s="209"/>
      <c r="VPH35" s="209"/>
      <c r="VPI35" s="209"/>
      <c r="VPJ35" s="209"/>
      <c r="VPK35" s="209"/>
      <c r="VPL35" s="209"/>
      <c r="VPM35" s="209"/>
      <c r="VPN35" s="209"/>
      <c r="VPO35" s="209"/>
      <c r="VPP35" s="209"/>
      <c r="VPQ35" s="209"/>
      <c r="VPR35" s="209"/>
      <c r="VPS35" s="209"/>
      <c r="VPT35" s="209"/>
      <c r="VPU35" s="209"/>
      <c r="VPV35" s="209"/>
      <c r="VPW35" s="209"/>
      <c r="VPX35" s="209"/>
      <c r="VPY35" s="209"/>
      <c r="VPZ35" s="209"/>
      <c r="VQA35" s="209"/>
      <c r="VQB35" s="209"/>
      <c r="VQC35" s="209"/>
      <c r="VQD35" s="209"/>
      <c r="VQE35" s="209"/>
      <c r="VQF35" s="209"/>
      <c r="VQG35" s="209"/>
      <c r="VQH35" s="209"/>
      <c r="VQI35" s="209"/>
      <c r="VQJ35" s="209"/>
      <c r="VQK35" s="209"/>
      <c r="VQL35" s="209"/>
      <c r="VQM35" s="209"/>
      <c r="VQN35" s="209"/>
      <c r="VQO35" s="209"/>
      <c r="VQP35" s="209"/>
      <c r="VQQ35" s="209"/>
      <c r="VQR35" s="209"/>
      <c r="VQS35" s="209"/>
      <c r="VQT35" s="209"/>
      <c r="VQU35" s="209"/>
      <c r="VQV35" s="209"/>
      <c r="VQW35" s="209"/>
      <c r="VQX35" s="209"/>
      <c r="VQY35" s="209"/>
      <c r="VQZ35" s="209"/>
      <c r="VRA35" s="209"/>
      <c r="VRB35" s="209"/>
      <c r="VRC35" s="209"/>
      <c r="VRD35" s="209"/>
      <c r="VRE35" s="209"/>
      <c r="VRF35" s="209"/>
      <c r="VRG35" s="209"/>
      <c r="VRH35" s="209"/>
      <c r="VRI35" s="209"/>
      <c r="VRJ35" s="209"/>
      <c r="VRK35" s="209"/>
      <c r="VRL35" s="209"/>
      <c r="VRM35" s="209"/>
      <c r="VRN35" s="209"/>
      <c r="VRO35" s="209"/>
      <c r="VRP35" s="209"/>
      <c r="VRQ35" s="209"/>
      <c r="VRR35" s="209"/>
      <c r="VRS35" s="209"/>
      <c r="VRT35" s="209"/>
      <c r="VRU35" s="209"/>
      <c r="VRV35" s="209"/>
      <c r="VRW35" s="209"/>
      <c r="VRX35" s="209"/>
      <c r="VRY35" s="209"/>
      <c r="VRZ35" s="209"/>
      <c r="VSA35" s="209"/>
      <c r="VSB35" s="209"/>
      <c r="VSC35" s="209"/>
      <c r="VSD35" s="209"/>
      <c r="VSE35" s="209"/>
      <c r="VSF35" s="209"/>
      <c r="VSG35" s="209"/>
      <c r="VSH35" s="209"/>
      <c r="VSI35" s="209"/>
      <c r="VSJ35" s="209"/>
      <c r="VSK35" s="209"/>
      <c r="VSL35" s="209"/>
      <c r="VSM35" s="209"/>
      <c r="VSN35" s="209"/>
      <c r="VSO35" s="209"/>
      <c r="VSP35" s="209"/>
      <c r="VSQ35" s="209"/>
      <c r="VSR35" s="209"/>
      <c r="VSS35" s="209"/>
      <c r="VST35" s="209"/>
      <c r="VSU35" s="209"/>
      <c r="VSV35" s="209"/>
      <c r="VSW35" s="209"/>
      <c r="VSX35" s="209"/>
      <c r="VSY35" s="209"/>
      <c r="VSZ35" s="209"/>
      <c r="VTA35" s="209"/>
      <c r="VTB35" s="209"/>
      <c r="VTC35" s="209"/>
      <c r="VTD35" s="209"/>
      <c r="VTE35" s="209"/>
      <c r="VTF35" s="209"/>
      <c r="VTG35" s="209"/>
      <c r="VTH35" s="209"/>
      <c r="VTI35" s="209"/>
      <c r="VTJ35" s="209"/>
      <c r="VTK35" s="209"/>
      <c r="VTL35" s="209"/>
      <c r="VTM35" s="209"/>
      <c r="VTN35" s="209"/>
      <c r="VTO35" s="209"/>
      <c r="VTP35" s="209"/>
      <c r="VTQ35" s="209"/>
      <c r="VTR35" s="209"/>
      <c r="VTS35" s="209"/>
      <c r="VTT35" s="209"/>
      <c r="VTU35" s="209"/>
      <c r="VTV35" s="209"/>
      <c r="VTW35" s="209"/>
      <c r="VTX35" s="209"/>
      <c r="VTY35" s="209"/>
      <c r="VTZ35" s="209"/>
      <c r="VUA35" s="209"/>
      <c r="VUB35" s="209"/>
      <c r="VUC35" s="209"/>
      <c r="VUD35" s="209"/>
      <c r="VUE35" s="209"/>
      <c r="VUF35" s="209"/>
      <c r="VUG35" s="209"/>
      <c r="VUH35" s="209"/>
      <c r="VUI35" s="209"/>
      <c r="VUJ35" s="209"/>
      <c r="VUK35" s="209"/>
      <c r="VUL35" s="209"/>
      <c r="VUM35" s="209"/>
      <c r="VUN35" s="209"/>
      <c r="VUO35" s="209"/>
      <c r="VUP35" s="209"/>
      <c r="VUQ35" s="209"/>
      <c r="VUR35" s="209"/>
      <c r="VUS35" s="209"/>
      <c r="VUT35" s="209"/>
      <c r="VUU35" s="209"/>
      <c r="VUV35" s="209"/>
      <c r="VUW35" s="209"/>
      <c r="VUX35" s="209"/>
      <c r="VUY35" s="209"/>
      <c r="VUZ35" s="209"/>
      <c r="VVA35" s="209"/>
      <c r="VVB35" s="209"/>
      <c r="VVC35" s="209"/>
      <c r="VVD35" s="209"/>
      <c r="VVE35" s="209"/>
      <c r="VVF35" s="209"/>
      <c r="VVG35" s="209"/>
      <c r="VVH35" s="209"/>
      <c r="VVI35" s="209"/>
      <c r="VVJ35" s="209"/>
      <c r="VVK35" s="209"/>
      <c r="VVL35" s="209"/>
      <c r="VVM35" s="209"/>
      <c r="VVN35" s="209"/>
      <c r="VVO35" s="209"/>
      <c r="VVP35" s="209"/>
      <c r="VVQ35" s="209"/>
      <c r="VVR35" s="209"/>
      <c r="VVS35" s="209"/>
      <c r="VVT35" s="209"/>
      <c r="VVU35" s="209"/>
      <c r="VVV35" s="209"/>
      <c r="VVW35" s="209"/>
      <c r="VVX35" s="209"/>
      <c r="VVY35" s="209"/>
      <c r="VVZ35" s="209"/>
      <c r="VWA35" s="209"/>
      <c r="VWB35" s="209"/>
      <c r="VWC35" s="209"/>
      <c r="VWD35" s="209"/>
      <c r="VWE35" s="209"/>
      <c r="VWF35" s="209"/>
      <c r="VWG35" s="209"/>
      <c r="VWH35" s="209"/>
      <c r="VWI35" s="209"/>
      <c r="VWJ35" s="209"/>
      <c r="VWK35" s="209"/>
      <c r="VWL35" s="209"/>
      <c r="VWM35" s="209"/>
      <c r="VWN35" s="209"/>
      <c r="VWO35" s="209"/>
      <c r="VWP35" s="209"/>
      <c r="VWQ35" s="209"/>
      <c r="VWR35" s="209"/>
      <c r="VWS35" s="209"/>
      <c r="VWT35" s="209"/>
      <c r="VWU35" s="209"/>
      <c r="VWV35" s="209"/>
      <c r="VWW35" s="209"/>
      <c r="VWX35" s="209"/>
      <c r="VWY35" s="209"/>
      <c r="VWZ35" s="209"/>
      <c r="VXA35" s="209"/>
      <c r="VXB35" s="209"/>
      <c r="VXC35" s="209"/>
      <c r="VXD35" s="209"/>
      <c r="VXE35" s="209"/>
      <c r="VXF35" s="209"/>
      <c r="VXG35" s="209"/>
      <c r="VXH35" s="209"/>
      <c r="VXI35" s="209"/>
      <c r="VXJ35" s="209"/>
      <c r="VXK35" s="209"/>
      <c r="VXL35" s="209"/>
      <c r="VXM35" s="209"/>
      <c r="VXN35" s="209"/>
      <c r="VXO35" s="209"/>
      <c r="VXP35" s="209"/>
      <c r="VXQ35" s="209"/>
      <c r="VXR35" s="209"/>
      <c r="VXS35" s="209"/>
      <c r="VXT35" s="209"/>
      <c r="VXU35" s="209"/>
      <c r="VXV35" s="209"/>
      <c r="VXW35" s="209"/>
      <c r="VXX35" s="209"/>
      <c r="VXY35" s="209"/>
      <c r="VXZ35" s="209"/>
      <c r="VYA35" s="209"/>
      <c r="VYB35" s="209"/>
      <c r="VYC35" s="209"/>
      <c r="VYD35" s="209"/>
      <c r="VYE35" s="209"/>
      <c r="VYF35" s="209"/>
      <c r="VYG35" s="209"/>
      <c r="VYH35" s="209"/>
      <c r="VYI35" s="209"/>
      <c r="VYJ35" s="209"/>
      <c r="VYK35" s="209"/>
      <c r="VYL35" s="209"/>
      <c r="VYM35" s="209"/>
      <c r="VYN35" s="209"/>
      <c r="VYO35" s="209"/>
      <c r="VYP35" s="209"/>
      <c r="VYQ35" s="209"/>
      <c r="VYR35" s="209"/>
      <c r="VYS35" s="209"/>
      <c r="VYT35" s="209"/>
      <c r="VYU35" s="209"/>
      <c r="VYV35" s="209"/>
      <c r="VYW35" s="209"/>
      <c r="VYX35" s="209"/>
      <c r="VYY35" s="209"/>
      <c r="VYZ35" s="209"/>
      <c r="VZA35" s="209"/>
      <c r="VZB35" s="209"/>
      <c r="VZC35" s="209"/>
      <c r="VZD35" s="209"/>
      <c r="VZE35" s="209"/>
      <c r="VZF35" s="209"/>
      <c r="VZG35" s="209"/>
      <c r="VZH35" s="209"/>
      <c r="VZI35" s="209"/>
      <c r="VZJ35" s="209"/>
      <c r="VZK35" s="209"/>
      <c r="VZL35" s="209"/>
      <c r="VZM35" s="209"/>
      <c r="VZN35" s="209"/>
      <c r="VZO35" s="209"/>
      <c r="VZP35" s="209"/>
      <c r="VZQ35" s="209"/>
      <c r="VZR35" s="209"/>
      <c r="VZS35" s="209"/>
      <c r="VZT35" s="209"/>
      <c r="VZU35" s="209"/>
      <c r="VZV35" s="209"/>
      <c r="VZW35" s="209"/>
      <c r="VZX35" s="209"/>
      <c r="VZY35" s="209"/>
      <c r="VZZ35" s="209"/>
      <c r="WAA35" s="209"/>
      <c r="WAB35" s="209"/>
      <c r="WAC35" s="209"/>
      <c r="WAD35" s="209"/>
      <c r="WAE35" s="209"/>
      <c r="WAF35" s="209"/>
      <c r="WAG35" s="209"/>
      <c r="WAH35" s="209"/>
      <c r="WAI35" s="209"/>
      <c r="WAJ35" s="209"/>
      <c r="WAK35" s="209"/>
      <c r="WAL35" s="209"/>
      <c r="WAM35" s="209"/>
      <c r="WAN35" s="209"/>
      <c r="WAO35" s="209"/>
      <c r="WAP35" s="209"/>
      <c r="WAQ35" s="209"/>
      <c r="WAR35" s="209"/>
      <c r="WAS35" s="209"/>
      <c r="WAT35" s="209"/>
      <c r="WAU35" s="209"/>
      <c r="WAV35" s="209"/>
      <c r="WAW35" s="209"/>
      <c r="WAX35" s="209"/>
      <c r="WAY35" s="209"/>
      <c r="WAZ35" s="209"/>
      <c r="WBA35" s="209"/>
      <c r="WBB35" s="209"/>
      <c r="WBC35" s="209"/>
      <c r="WBD35" s="209"/>
      <c r="WBE35" s="209"/>
      <c r="WBF35" s="209"/>
      <c r="WBG35" s="209"/>
      <c r="WBH35" s="209"/>
      <c r="WBI35" s="209"/>
      <c r="WBJ35" s="209"/>
      <c r="WBK35" s="209"/>
      <c r="WBL35" s="209"/>
      <c r="WBM35" s="209"/>
      <c r="WBN35" s="209"/>
      <c r="WBO35" s="209"/>
      <c r="WBP35" s="209"/>
      <c r="WBQ35" s="209"/>
      <c r="WBR35" s="209"/>
      <c r="WBS35" s="209"/>
      <c r="WBT35" s="209"/>
      <c r="WBU35" s="209"/>
      <c r="WBV35" s="209"/>
      <c r="WBW35" s="209"/>
      <c r="WBX35" s="209"/>
      <c r="WBY35" s="209"/>
      <c r="WBZ35" s="209"/>
      <c r="WCA35" s="209"/>
      <c r="WCB35" s="209"/>
      <c r="WCC35" s="209"/>
      <c r="WCD35" s="209"/>
      <c r="WCE35" s="209"/>
      <c r="WCF35" s="209"/>
      <c r="WCG35" s="209"/>
      <c r="WCH35" s="209"/>
      <c r="WCI35" s="209"/>
      <c r="WCJ35" s="209"/>
      <c r="WCK35" s="209"/>
      <c r="WCL35" s="209"/>
      <c r="WCM35" s="209"/>
      <c r="WCN35" s="209"/>
      <c r="WCO35" s="209"/>
      <c r="WCP35" s="209"/>
      <c r="WCQ35" s="209"/>
      <c r="WCR35" s="209"/>
      <c r="WCS35" s="209"/>
      <c r="WCT35" s="209"/>
      <c r="WCU35" s="209"/>
      <c r="WCV35" s="209"/>
      <c r="WCW35" s="209"/>
      <c r="WCX35" s="209"/>
      <c r="WCY35" s="209"/>
      <c r="WCZ35" s="209"/>
      <c r="WDA35" s="209"/>
      <c r="WDB35" s="209"/>
      <c r="WDC35" s="209"/>
      <c r="WDD35" s="209"/>
      <c r="WDE35" s="209"/>
      <c r="WDF35" s="209"/>
      <c r="WDG35" s="209"/>
      <c r="WDH35" s="209"/>
      <c r="WDI35" s="209"/>
      <c r="WDJ35" s="209"/>
      <c r="WDK35" s="209"/>
      <c r="WDL35" s="209"/>
      <c r="WDM35" s="209"/>
      <c r="WDN35" s="209"/>
      <c r="WDO35" s="209"/>
      <c r="WDP35" s="209"/>
      <c r="WDQ35" s="209"/>
      <c r="WDR35" s="209"/>
      <c r="WDS35" s="209"/>
      <c r="WDT35" s="209"/>
      <c r="WDU35" s="209"/>
      <c r="WDV35" s="209"/>
      <c r="WDW35" s="209"/>
      <c r="WDX35" s="209"/>
      <c r="WDY35" s="209"/>
      <c r="WDZ35" s="209"/>
      <c r="WEA35" s="209"/>
      <c r="WEB35" s="209"/>
      <c r="WEC35" s="209"/>
      <c r="WED35" s="209"/>
      <c r="WEE35" s="209"/>
      <c r="WEF35" s="209"/>
      <c r="WEG35" s="209"/>
      <c r="WEH35" s="209"/>
      <c r="WEI35" s="209"/>
      <c r="WEJ35" s="209"/>
      <c r="WEK35" s="209"/>
      <c r="WEL35" s="209"/>
      <c r="WEM35" s="209"/>
      <c r="WEN35" s="209"/>
      <c r="WEO35" s="209"/>
      <c r="WEP35" s="209"/>
      <c r="WEQ35" s="209"/>
      <c r="WER35" s="209"/>
      <c r="WES35" s="209"/>
      <c r="WET35" s="209"/>
      <c r="WEU35" s="209"/>
      <c r="WEV35" s="209"/>
      <c r="WEW35" s="209"/>
      <c r="WEX35" s="209"/>
      <c r="WEY35" s="209"/>
      <c r="WEZ35" s="209"/>
      <c r="WFA35" s="209"/>
      <c r="WFB35" s="209"/>
      <c r="WFC35" s="209"/>
      <c r="WFD35" s="209"/>
      <c r="WFE35" s="209"/>
      <c r="WFF35" s="209"/>
      <c r="WFG35" s="209"/>
      <c r="WFH35" s="209"/>
      <c r="WFI35" s="209"/>
      <c r="WFJ35" s="209"/>
      <c r="WFK35" s="209"/>
      <c r="WFL35" s="209"/>
      <c r="WFM35" s="209"/>
      <c r="WFN35" s="209"/>
      <c r="WFO35" s="209"/>
      <c r="WFP35" s="209"/>
      <c r="WFQ35" s="209"/>
      <c r="WFR35" s="209"/>
      <c r="WFS35" s="209"/>
      <c r="WFT35" s="209"/>
      <c r="WFU35" s="209"/>
      <c r="WFV35" s="209"/>
      <c r="WFW35" s="209"/>
      <c r="WFX35" s="209"/>
      <c r="WFY35" s="209"/>
      <c r="WFZ35" s="209"/>
      <c r="WGA35" s="209"/>
      <c r="WGB35" s="209"/>
      <c r="WGC35" s="209"/>
      <c r="WGD35" s="209"/>
      <c r="WGE35" s="209"/>
      <c r="WGF35" s="209"/>
      <c r="WGG35" s="209"/>
      <c r="WGH35" s="209"/>
      <c r="WGI35" s="209"/>
      <c r="WGJ35" s="209"/>
      <c r="WGK35" s="209"/>
      <c r="WGL35" s="209"/>
      <c r="WGM35" s="209"/>
      <c r="WGN35" s="209"/>
      <c r="WGO35" s="209"/>
      <c r="WGP35" s="209"/>
      <c r="WGQ35" s="209"/>
      <c r="WGR35" s="209"/>
      <c r="WGS35" s="209"/>
      <c r="WGT35" s="209"/>
      <c r="WGU35" s="209"/>
      <c r="WGV35" s="209"/>
      <c r="WGW35" s="209"/>
      <c r="WGX35" s="209"/>
      <c r="WGY35" s="209"/>
      <c r="WGZ35" s="209"/>
      <c r="WHA35" s="209"/>
      <c r="WHB35" s="209"/>
      <c r="WHC35" s="209"/>
      <c r="WHD35" s="209"/>
      <c r="WHE35" s="209"/>
      <c r="WHF35" s="209"/>
      <c r="WHG35" s="209"/>
      <c r="WHH35" s="209"/>
      <c r="WHI35" s="209"/>
      <c r="WHJ35" s="209"/>
      <c r="WHK35" s="209"/>
      <c r="WHL35" s="209"/>
      <c r="WHM35" s="209"/>
      <c r="WHN35" s="209"/>
      <c r="WHO35" s="209"/>
      <c r="WHP35" s="209"/>
      <c r="WHQ35" s="209"/>
      <c r="WHR35" s="209"/>
      <c r="WHS35" s="209"/>
      <c r="WHT35" s="209"/>
      <c r="WHU35" s="209"/>
      <c r="WHV35" s="209"/>
      <c r="WHW35" s="209"/>
      <c r="WHX35" s="209"/>
      <c r="WHY35" s="209"/>
      <c r="WHZ35" s="209"/>
      <c r="WIA35" s="209"/>
      <c r="WIB35" s="209"/>
      <c r="WIC35" s="209"/>
      <c r="WID35" s="209"/>
      <c r="WIE35" s="209"/>
      <c r="WIF35" s="209"/>
      <c r="WIG35" s="209"/>
      <c r="WIH35" s="209"/>
      <c r="WII35" s="209"/>
      <c r="WIJ35" s="209"/>
      <c r="WIK35" s="209"/>
      <c r="WIL35" s="209"/>
      <c r="WIM35" s="209"/>
      <c r="WIN35" s="209"/>
      <c r="WIO35" s="209"/>
      <c r="WIP35" s="209"/>
      <c r="WIQ35" s="209"/>
      <c r="WIR35" s="209"/>
      <c r="WIS35" s="209"/>
      <c r="WIT35" s="209"/>
      <c r="WIU35" s="209"/>
      <c r="WIV35" s="209"/>
      <c r="WIW35" s="209"/>
      <c r="WIX35" s="209"/>
      <c r="WIY35" s="209"/>
      <c r="WIZ35" s="209"/>
      <c r="WJA35" s="209"/>
      <c r="WJB35" s="209"/>
      <c r="WJC35" s="209"/>
      <c r="WJD35" s="209"/>
      <c r="WJE35" s="209"/>
      <c r="WJF35" s="209"/>
      <c r="WJG35" s="209"/>
      <c r="WJH35" s="209"/>
      <c r="WJI35" s="209"/>
      <c r="WJJ35" s="209"/>
      <c r="WJK35" s="209"/>
      <c r="WJL35" s="209"/>
      <c r="WJM35" s="209"/>
      <c r="WJN35" s="209"/>
      <c r="WJO35" s="209"/>
      <c r="WJP35" s="209"/>
      <c r="WJQ35" s="209"/>
      <c r="WJR35" s="209"/>
      <c r="WJS35" s="209"/>
      <c r="WJT35" s="209"/>
      <c r="WJU35" s="209"/>
      <c r="WJV35" s="209"/>
      <c r="WJW35" s="209"/>
      <c r="WJX35" s="209"/>
      <c r="WJY35" s="209"/>
      <c r="WJZ35" s="209"/>
      <c r="WKA35" s="209"/>
      <c r="WKB35" s="209"/>
      <c r="WKC35" s="209"/>
      <c r="WKD35" s="209"/>
      <c r="WKE35" s="209"/>
      <c r="WKF35" s="209"/>
      <c r="WKG35" s="209"/>
      <c r="WKH35" s="209"/>
      <c r="WKI35" s="209"/>
      <c r="WKJ35" s="209"/>
      <c r="WKK35" s="209"/>
      <c r="WKL35" s="209"/>
      <c r="WKM35" s="209"/>
      <c r="WKN35" s="209"/>
      <c r="WKO35" s="209"/>
      <c r="WKP35" s="209"/>
      <c r="WKQ35" s="209"/>
      <c r="WKR35" s="209"/>
      <c r="WKS35" s="209"/>
      <c r="WKT35" s="209"/>
      <c r="WKU35" s="209"/>
      <c r="WKV35" s="209"/>
      <c r="WKW35" s="209"/>
      <c r="WKX35" s="209"/>
      <c r="WKY35" s="209"/>
      <c r="WKZ35" s="209"/>
      <c r="WLA35" s="209"/>
      <c r="WLB35" s="209"/>
      <c r="WLC35" s="209"/>
      <c r="WLD35" s="209"/>
      <c r="WLE35" s="209"/>
      <c r="WLF35" s="209"/>
      <c r="WLG35" s="209"/>
      <c r="WLH35" s="209"/>
      <c r="WLI35" s="209"/>
      <c r="WLJ35" s="209"/>
      <c r="WLK35" s="209"/>
      <c r="WLL35" s="209"/>
      <c r="WLM35" s="209"/>
      <c r="WLN35" s="209"/>
      <c r="WLO35" s="209"/>
      <c r="WLP35" s="209"/>
      <c r="WLQ35" s="209"/>
      <c r="WLR35" s="209"/>
      <c r="WLS35" s="209"/>
      <c r="WLT35" s="209"/>
      <c r="WLU35" s="209"/>
      <c r="WLV35" s="209"/>
      <c r="WLW35" s="209"/>
      <c r="WLX35" s="209"/>
      <c r="WLY35" s="209"/>
      <c r="WLZ35" s="209"/>
      <c r="WMA35" s="209"/>
      <c r="WMB35" s="209"/>
      <c r="WMC35" s="209"/>
      <c r="WMD35" s="209"/>
      <c r="WME35" s="209"/>
      <c r="WMF35" s="209"/>
      <c r="WMG35" s="209"/>
      <c r="WMH35" s="209"/>
      <c r="WMI35" s="209"/>
      <c r="WMJ35" s="209"/>
      <c r="WMK35" s="209"/>
      <c r="WML35" s="209"/>
      <c r="WMM35" s="209"/>
      <c r="WMN35" s="209"/>
      <c r="WMO35" s="209"/>
      <c r="WMP35" s="209"/>
      <c r="WMQ35" s="209"/>
      <c r="WMR35" s="209"/>
      <c r="WMS35" s="209"/>
      <c r="WMT35" s="209"/>
      <c r="WMU35" s="209"/>
      <c r="WMV35" s="209"/>
      <c r="WMW35" s="209"/>
      <c r="WMX35" s="209"/>
      <c r="WMY35" s="209"/>
      <c r="WMZ35" s="209"/>
      <c r="WNA35" s="209"/>
      <c r="WNB35" s="209"/>
      <c r="WNC35" s="209"/>
      <c r="WND35" s="209"/>
      <c r="WNE35" s="209"/>
      <c r="WNF35" s="209"/>
      <c r="WNG35" s="209"/>
      <c r="WNH35" s="209"/>
      <c r="WNI35" s="209"/>
      <c r="WNJ35" s="209"/>
      <c r="WNK35" s="209"/>
      <c r="WNL35" s="209"/>
      <c r="WNM35" s="209"/>
      <c r="WNN35" s="209"/>
      <c r="WNO35" s="209"/>
      <c r="WNP35" s="209"/>
      <c r="WNQ35" s="209"/>
      <c r="WNR35" s="209"/>
      <c r="WNS35" s="209"/>
      <c r="WNT35" s="209"/>
      <c r="WNU35" s="209"/>
      <c r="WNV35" s="209"/>
      <c r="WNW35" s="209"/>
      <c r="WNX35" s="209"/>
      <c r="WNY35" s="209"/>
      <c r="WNZ35" s="209"/>
      <c r="WOA35" s="209"/>
      <c r="WOB35" s="209"/>
      <c r="WOC35" s="209"/>
      <c r="WOD35" s="209"/>
      <c r="WOE35" s="209"/>
      <c r="WOF35" s="209"/>
      <c r="WOG35" s="209"/>
      <c r="WOH35" s="209"/>
      <c r="WOI35" s="209"/>
      <c r="WOJ35" s="209"/>
      <c r="WOK35" s="209"/>
      <c r="WOL35" s="209"/>
      <c r="WOM35" s="209"/>
      <c r="WON35" s="209"/>
      <c r="WOO35" s="209"/>
      <c r="WOP35" s="209"/>
      <c r="WOQ35" s="209"/>
      <c r="WOR35" s="209"/>
      <c r="WOS35" s="209"/>
      <c r="WOT35" s="209"/>
      <c r="WOU35" s="209"/>
      <c r="WOV35" s="209"/>
      <c r="WOW35" s="209"/>
      <c r="WOX35" s="209"/>
      <c r="WOY35" s="209"/>
      <c r="WOZ35" s="209"/>
      <c r="WPA35" s="209"/>
      <c r="WPB35" s="209"/>
      <c r="WPC35" s="209"/>
      <c r="WPD35" s="209"/>
      <c r="WPE35" s="209"/>
      <c r="WPF35" s="209"/>
      <c r="WPG35" s="209"/>
      <c r="WPH35" s="209"/>
      <c r="WPI35" s="209"/>
      <c r="WPJ35" s="209"/>
      <c r="WPK35" s="209"/>
      <c r="WPL35" s="209"/>
      <c r="WPM35" s="209"/>
      <c r="WPN35" s="209"/>
      <c r="WPO35" s="209"/>
      <c r="WPP35" s="209"/>
      <c r="WPQ35" s="209"/>
      <c r="WPR35" s="209"/>
      <c r="WPS35" s="209"/>
      <c r="WPT35" s="209"/>
      <c r="WPU35" s="209"/>
      <c r="WPV35" s="209"/>
      <c r="WPW35" s="209"/>
      <c r="WPX35" s="209"/>
      <c r="WPY35" s="209"/>
      <c r="WPZ35" s="209"/>
      <c r="WQA35" s="209"/>
      <c r="WQB35" s="209"/>
      <c r="WQC35" s="209"/>
      <c r="WQD35" s="209"/>
      <c r="WQE35" s="209"/>
      <c r="WQF35" s="209"/>
      <c r="WQG35" s="209"/>
      <c r="WQH35" s="209"/>
      <c r="WQI35" s="209"/>
      <c r="WQJ35" s="209"/>
      <c r="WQK35" s="209"/>
      <c r="WQL35" s="209"/>
      <c r="WQM35" s="209"/>
      <c r="WQN35" s="209"/>
      <c r="WQO35" s="209"/>
      <c r="WQP35" s="209"/>
      <c r="WQQ35" s="209"/>
      <c r="WQR35" s="209"/>
      <c r="WQS35" s="209"/>
      <c r="WQT35" s="209"/>
      <c r="WQU35" s="209"/>
      <c r="WQV35" s="209"/>
      <c r="WQW35" s="209"/>
      <c r="WQX35" s="209"/>
      <c r="WQY35" s="209"/>
      <c r="WQZ35" s="209"/>
      <c r="WRA35" s="209"/>
      <c r="WRB35" s="209"/>
      <c r="WRC35" s="209"/>
      <c r="WRD35" s="209"/>
      <c r="WRE35" s="209"/>
      <c r="WRF35" s="209"/>
      <c r="WRG35" s="209"/>
      <c r="WRH35" s="209"/>
      <c r="WRI35" s="209"/>
      <c r="WRJ35" s="209"/>
      <c r="WRK35" s="209"/>
      <c r="WRL35" s="209"/>
      <c r="WRM35" s="209"/>
      <c r="WRN35" s="209"/>
      <c r="WRO35" s="209"/>
      <c r="WRP35" s="209"/>
      <c r="WRQ35" s="209"/>
      <c r="WRR35" s="209"/>
      <c r="WRS35" s="209"/>
      <c r="WRT35" s="209"/>
      <c r="WRU35" s="209"/>
      <c r="WRV35" s="209"/>
      <c r="WRW35" s="209"/>
      <c r="WRX35" s="209"/>
      <c r="WRY35" s="209"/>
      <c r="WRZ35" s="209"/>
      <c r="WSA35" s="209"/>
      <c r="WSB35" s="209"/>
      <c r="WSC35" s="209"/>
      <c r="WSD35" s="209"/>
      <c r="WSE35" s="209"/>
      <c r="WSF35" s="209"/>
      <c r="WSG35" s="209"/>
      <c r="WSH35" s="209"/>
      <c r="WSI35" s="209"/>
      <c r="WSJ35" s="209"/>
      <c r="WSK35" s="209"/>
      <c r="WSL35" s="209"/>
      <c r="WSM35" s="209"/>
      <c r="WSN35" s="209"/>
      <c r="WSO35" s="209"/>
      <c r="WSP35" s="209"/>
      <c r="WSQ35" s="209"/>
      <c r="WSR35" s="209"/>
      <c r="WSS35" s="209"/>
      <c r="WST35" s="209"/>
      <c r="WSU35" s="209"/>
      <c r="WSV35" s="209"/>
      <c r="WSW35" s="209"/>
      <c r="WSX35" s="209"/>
      <c r="WSY35" s="209"/>
      <c r="WSZ35" s="209"/>
      <c r="WTA35" s="209"/>
      <c r="WTB35" s="209"/>
      <c r="WTC35" s="209"/>
      <c r="WTD35" s="209"/>
      <c r="WTE35" s="209"/>
      <c r="WTF35" s="209"/>
      <c r="WTG35" s="209"/>
      <c r="WTH35" s="209"/>
      <c r="WTI35" s="209"/>
      <c r="WTJ35" s="209"/>
      <c r="WTK35" s="209"/>
      <c r="WTL35" s="209"/>
      <c r="WTM35" s="209"/>
      <c r="WTN35" s="209"/>
      <c r="WTO35" s="209"/>
      <c r="WTP35" s="209"/>
      <c r="WTQ35" s="209"/>
      <c r="WTR35" s="209"/>
      <c r="WTS35" s="209"/>
      <c r="WTT35" s="209"/>
      <c r="WTU35" s="209"/>
      <c r="WTV35" s="209"/>
      <c r="WTW35" s="209"/>
      <c r="WTX35" s="209"/>
      <c r="WTY35" s="209"/>
      <c r="WTZ35" s="209"/>
      <c r="WUA35" s="209"/>
      <c r="WUB35" s="209"/>
      <c r="WUC35" s="209"/>
      <c r="WUD35" s="209"/>
      <c r="WUE35" s="209"/>
      <c r="WUF35" s="209"/>
      <c r="WUG35" s="209"/>
      <c r="WUH35" s="209"/>
      <c r="WUI35" s="209"/>
      <c r="WUJ35" s="209"/>
      <c r="WUK35" s="209"/>
      <c r="WUL35" s="209"/>
      <c r="WUM35" s="209"/>
      <c r="WUN35" s="209"/>
      <c r="WUO35" s="209"/>
      <c r="WUP35" s="209"/>
      <c r="WUQ35" s="209"/>
      <c r="WUR35" s="209"/>
      <c r="WUS35" s="209"/>
      <c r="WUT35" s="209"/>
      <c r="WUU35" s="209"/>
      <c r="WUV35" s="209"/>
      <c r="WUW35" s="209"/>
      <c r="WUX35" s="209"/>
      <c r="WUY35" s="209"/>
      <c r="WUZ35" s="209"/>
      <c r="WVA35" s="209"/>
      <c r="WVB35" s="209"/>
      <c r="WVC35" s="209"/>
      <c r="WVD35" s="209"/>
      <c r="WVE35" s="209"/>
      <c r="WVF35" s="209"/>
      <c r="WVG35" s="209"/>
      <c r="WVH35" s="209"/>
      <c r="WVI35" s="209"/>
      <c r="WVJ35" s="209"/>
      <c r="WVK35" s="209"/>
      <c r="WVL35" s="209"/>
      <c r="WVM35" s="209"/>
      <c r="WVN35" s="209"/>
      <c r="WVO35" s="209"/>
      <c r="WVP35" s="209"/>
      <c r="WVQ35" s="209"/>
      <c r="WVR35" s="209"/>
      <c r="WVS35" s="209"/>
      <c r="WVT35" s="209"/>
      <c r="WVU35" s="209"/>
      <c r="WVV35" s="209"/>
      <c r="WVW35" s="209"/>
      <c r="WVX35" s="209"/>
      <c r="WVY35" s="209"/>
      <c r="WVZ35" s="209"/>
      <c r="WWA35" s="209"/>
      <c r="WWB35" s="209"/>
      <c r="WWC35" s="209"/>
      <c r="WWD35" s="209"/>
      <c r="WWE35" s="209"/>
      <c r="WWF35" s="209"/>
      <c r="WWG35" s="209"/>
      <c r="WWH35" s="209"/>
      <c r="WWI35" s="209"/>
      <c r="WWJ35" s="209"/>
      <c r="WWK35" s="209"/>
      <c r="WWL35" s="209"/>
      <c r="WWM35" s="209"/>
      <c r="WWN35" s="209"/>
      <c r="WWO35" s="209"/>
      <c r="WWP35" s="209"/>
      <c r="WWQ35" s="209"/>
      <c r="WWR35" s="209"/>
      <c r="WWS35" s="209"/>
      <c r="WWT35" s="209"/>
      <c r="WWU35" s="209"/>
      <c r="WWV35" s="209"/>
      <c r="WWW35" s="209"/>
      <c r="WWX35" s="209"/>
      <c r="WWY35" s="209"/>
      <c r="WWZ35" s="209"/>
      <c r="WXA35" s="209"/>
      <c r="WXB35" s="209"/>
      <c r="WXC35" s="209"/>
      <c r="WXD35" s="209"/>
      <c r="WXE35" s="209"/>
      <c r="WXF35" s="209"/>
      <c r="WXG35" s="209"/>
      <c r="WXH35" s="209"/>
      <c r="WXI35" s="209"/>
      <c r="WXJ35" s="209"/>
      <c r="WXK35" s="209"/>
      <c r="WXL35" s="209"/>
      <c r="WXM35" s="209"/>
      <c r="WXN35" s="209"/>
      <c r="WXO35" s="209"/>
      <c r="WXP35" s="209"/>
      <c r="WXQ35" s="209"/>
      <c r="WXR35" s="209"/>
      <c r="WXS35" s="209"/>
      <c r="WXT35" s="209"/>
      <c r="WXU35" s="209"/>
      <c r="WXV35" s="209"/>
      <c r="WXW35" s="209"/>
      <c r="WXX35" s="209"/>
      <c r="WXY35" s="209"/>
      <c r="WXZ35" s="209"/>
      <c r="WYA35" s="209"/>
      <c r="WYB35" s="209"/>
      <c r="WYC35" s="209"/>
      <c r="WYD35" s="209"/>
      <c r="WYE35" s="209"/>
      <c r="WYF35" s="209"/>
      <c r="WYG35" s="209"/>
      <c r="WYH35" s="209"/>
      <c r="WYI35" s="209"/>
      <c r="WYJ35" s="209"/>
      <c r="WYK35" s="209"/>
      <c r="WYL35" s="209"/>
      <c r="WYM35" s="209"/>
      <c r="WYN35" s="209"/>
      <c r="WYO35" s="209"/>
      <c r="WYP35" s="209"/>
      <c r="WYQ35" s="209"/>
      <c r="WYR35" s="209"/>
      <c r="WYS35" s="209"/>
      <c r="WYT35" s="209"/>
      <c r="WYU35" s="209"/>
      <c r="WYV35" s="209"/>
      <c r="WYW35" s="209"/>
      <c r="WYX35" s="209"/>
      <c r="WYY35" s="209"/>
      <c r="WYZ35" s="209"/>
      <c r="WZA35" s="209"/>
      <c r="WZB35" s="209"/>
      <c r="WZC35" s="209"/>
      <c r="WZD35" s="209"/>
      <c r="WZE35" s="209"/>
      <c r="WZF35" s="209"/>
      <c r="WZG35" s="209"/>
      <c r="WZH35" s="209"/>
      <c r="WZI35" s="209"/>
      <c r="WZJ35" s="209"/>
      <c r="WZK35" s="209"/>
      <c r="WZL35" s="209"/>
      <c r="WZM35" s="209"/>
      <c r="WZN35" s="209"/>
      <c r="WZO35" s="209"/>
      <c r="WZP35" s="209"/>
      <c r="WZQ35" s="209"/>
      <c r="WZR35" s="209"/>
      <c r="WZS35" s="209"/>
      <c r="WZT35" s="209"/>
      <c r="WZU35" s="209"/>
      <c r="WZV35" s="209"/>
      <c r="WZW35" s="209"/>
      <c r="WZX35" s="209"/>
      <c r="WZY35" s="209"/>
      <c r="WZZ35" s="209"/>
      <c r="XAA35" s="209"/>
      <c r="XAB35" s="209"/>
      <c r="XAC35" s="209"/>
      <c r="XAD35" s="209"/>
      <c r="XAE35" s="209"/>
      <c r="XAF35" s="209"/>
      <c r="XAG35" s="209"/>
      <c r="XAH35" s="209"/>
      <c r="XAI35" s="209"/>
      <c r="XAJ35" s="209"/>
      <c r="XAK35" s="209"/>
      <c r="XAL35" s="209"/>
      <c r="XAM35" s="209"/>
      <c r="XAN35" s="209"/>
      <c r="XAO35" s="209"/>
      <c r="XAP35" s="209"/>
      <c r="XAQ35" s="209"/>
      <c r="XAR35" s="209"/>
      <c r="XAS35" s="209"/>
      <c r="XAT35" s="209"/>
      <c r="XAU35" s="209"/>
      <c r="XAV35" s="209"/>
      <c r="XAW35" s="209"/>
      <c r="XAX35" s="209"/>
      <c r="XAY35" s="209"/>
      <c r="XAZ35" s="209"/>
      <c r="XBA35" s="209"/>
      <c r="XBB35" s="209"/>
      <c r="XBC35" s="209"/>
      <c r="XBD35" s="209"/>
      <c r="XBE35" s="209"/>
      <c r="XBF35" s="209"/>
      <c r="XBG35" s="209"/>
      <c r="XBH35" s="209"/>
      <c r="XBI35" s="209"/>
      <c r="XBJ35" s="209"/>
      <c r="XBK35" s="209"/>
      <c r="XBL35" s="209"/>
      <c r="XBM35" s="209"/>
      <c r="XBN35" s="209"/>
      <c r="XBO35" s="209"/>
      <c r="XBP35" s="209"/>
      <c r="XBQ35" s="209"/>
      <c r="XBR35" s="209"/>
      <c r="XBS35" s="209"/>
      <c r="XBT35" s="209"/>
      <c r="XBU35" s="209"/>
      <c r="XBV35" s="209"/>
      <c r="XBW35" s="209"/>
      <c r="XBX35" s="209"/>
      <c r="XBY35" s="209"/>
      <c r="XBZ35" s="209"/>
      <c r="XCA35" s="209"/>
      <c r="XCB35" s="209"/>
      <c r="XCC35" s="209"/>
      <c r="XCD35" s="209"/>
      <c r="XCE35" s="209"/>
      <c r="XCF35" s="209"/>
      <c r="XCG35" s="209"/>
      <c r="XCH35" s="209"/>
      <c r="XCI35" s="209"/>
      <c r="XCJ35" s="209"/>
      <c r="XCK35" s="209"/>
      <c r="XCL35" s="209"/>
      <c r="XCM35" s="209"/>
      <c r="XCN35" s="209"/>
      <c r="XCO35" s="209"/>
      <c r="XCP35" s="209"/>
      <c r="XCQ35" s="209"/>
      <c r="XCR35" s="209"/>
      <c r="XCS35" s="209"/>
      <c r="XCT35" s="209"/>
      <c r="XCU35" s="209"/>
      <c r="XCV35" s="209"/>
      <c r="XCW35" s="209"/>
      <c r="XCX35" s="209"/>
      <c r="XCY35" s="209"/>
      <c r="XCZ35" s="209"/>
      <c r="XDA35" s="209"/>
      <c r="XDB35" s="209"/>
      <c r="XDC35" s="209"/>
      <c r="XDD35" s="209"/>
      <c r="XDE35" s="209"/>
      <c r="XDF35" s="209"/>
      <c r="XDG35" s="209"/>
      <c r="XDH35" s="209"/>
      <c r="XDI35" s="209"/>
      <c r="XDJ35" s="209"/>
      <c r="XDK35" s="209"/>
      <c r="XDL35" s="209"/>
      <c r="XDM35" s="209"/>
      <c r="XDN35" s="209"/>
      <c r="XDO35" s="209"/>
      <c r="XDP35" s="209"/>
      <c r="XDQ35" s="209"/>
      <c r="XDR35" s="209"/>
      <c r="XDS35" s="209"/>
      <c r="XDT35" s="209"/>
      <c r="XDU35" s="209"/>
      <c r="XDV35" s="209"/>
      <c r="XDW35" s="209"/>
      <c r="XDX35" s="209"/>
      <c r="XDY35" s="209"/>
      <c r="XDZ35" s="209"/>
      <c r="XEA35" s="209"/>
      <c r="XEB35" s="209"/>
      <c r="XEC35" s="209"/>
      <c r="XED35" s="209"/>
      <c r="XEE35" s="209"/>
      <c r="XEF35" s="209"/>
      <c r="XEG35" s="209"/>
      <c r="XEH35" s="209"/>
      <c r="XEI35" s="209"/>
      <c r="XEJ35" s="209"/>
      <c r="XEK35" s="209"/>
      <c r="XEL35" s="209"/>
      <c r="XEM35" s="209"/>
      <c r="XEN35" s="209"/>
      <c r="XEO35" s="209"/>
      <c r="XEP35" s="209"/>
      <c r="XEQ35" s="209"/>
      <c r="XER35" s="209"/>
      <c r="XES35" s="209"/>
      <c r="XET35" s="209"/>
      <c r="XEU35" s="209"/>
      <c r="XEV35" s="209"/>
      <c r="XEW35" s="209"/>
      <c r="XEX35" s="209"/>
      <c r="XEY35" s="209"/>
      <c r="XEZ35" s="209"/>
      <c r="XFA35" s="209"/>
      <c r="XFB35" s="209"/>
      <c r="XFC35" s="202"/>
      <c r="XFD35" s="202"/>
    </row>
    <row r="36" ht="36" customHeight="1" spans="1:8">
      <c r="A36" s="171" t="s">
        <v>1838</v>
      </c>
      <c r="B36" s="576"/>
      <c r="C36" s="122"/>
      <c r="D36" s="575"/>
      <c r="E36" s="567" t="str">
        <f t="shared" si="5"/>
        <v/>
      </c>
      <c r="F36" s="234" t="str">
        <f t="shared" si="0"/>
        <v/>
      </c>
      <c r="G36" s="201" t="str">
        <f t="shared" si="4"/>
        <v>否</v>
      </c>
      <c r="H36" s="559"/>
    </row>
    <row r="37" ht="36" customHeight="1" spans="1:8">
      <c r="A37" s="171" t="s">
        <v>1839</v>
      </c>
      <c r="B37" s="576">
        <v>585.89</v>
      </c>
      <c r="C37" s="122">
        <v>595.41</v>
      </c>
      <c r="D37" s="575">
        <v>597.32</v>
      </c>
      <c r="E37" s="567">
        <f t="shared" si="5"/>
        <v>0.019508781511888</v>
      </c>
      <c r="F37" s="234">
        <f t="shared" si="0"/>
        <v>1.00320787356611</v>
      </c>
      <c r="G37" s="201" t="str">
        <f t="shared" si="4"/>
        <v>是</v>
      </c>
      <c r="H37" s="559"/>
    </row>
    <row r="38" ht="36" customHeight="1" spans="1:8">
      <c r="A38" s="573" t="s">
        <v>1805</v>
      </c>
      <c r="B38" s="130">
        <v>5768.68</v>
      </c>
      <c r="C38" s="130">
        <v>6301.3</v>
      </c>
      <c r="D38" s="130">
        <v>6824.52</v>
      </c>
      <c r="E38" s="565">
        <f t="shared" si="5"/>
        <v>0.183029739905836</v>
      </c>
      <c r="F38" s="232">
        <f t="shared" si="0"/>
        <v>1.08303365972101</v>
      </c>
      <c r="G38" s="201" t="str">
        <f t="shared" si="4"/>
        <v>是</v>
      </c>
      <c r="H38" s="559"/>
    </row>
    <row r="39" ht="36" customHeight="1" spans="1:8">
      <c r="A39" s="171" t="s">
        <v>1806</v>
      </c>
      <c r="B39" s="122">
        <v>4247.49</v>
      </c>
      <c r="C39" s="122">
        <v>4580.23</v>
      </c>
      <c r="D39" s="190">
        <v>5027.06</v>
      </c>
      <c r="E39" s="567">
        <f t="shared" si="5"/>
        <v>0.183536629868464</v>
      </c>
      <c r="F39" s="234">
        <f t="shared" si="0"/>
        <v>1.09755623625888</v>
      </c>
      <c r="G39" s="201" t="str">
        <f t="shared" si="4"/>
        <v>是</v>
      </c>
      <c r="H39" s="559"/>
    </row>
    <row r="40" ht="36" customHeight="1" spans="1:8">
      <c r="A40" s="171" t="s">
        <v>1807</v>
      </c>
      <c r="B40" s="122">
        <v>1357.27</v>
      </c>
      <c r="C40" s="122">
        <v>1494.47</v>
      </c>
      <c r="D40" s="190">
        <v>1560.01</v>
      </c>
      <c r="E40" s="567">
        <f t="shared" si="5"/>
        <v>0.149373374494389</v>
      </c>
      <c r="F40" s="234">
        <f t="shared" si="0"/>
        <v>1.04385501214477</v>
      </c>
      <c r="G40" s="201" t="str">
        <f t="shared" si="4"/>
        <v>是</v>
      </c>
      <c r="H40" s="559"/>
    </row>
    <row r="41" ht="36" customHeight="1" spans="1:8">
      <c r="A41" s="171" t="s">
        <v>1808</v>
      </c>
      <c r="B41" s="122">
        <v>158.84</v>
      </c>
      <c r="C41" s="122">
        <v>221.4</v>
      </c>
      <c r="D41" s="190">
        <v>232.3</v>
      </c>
      <c r="E41" s="567">
        <f t="shared" si="5"/>
        <v>0.462477965248048</v>
      </c>
      <c r="F41" s="234">
        <f t="shared" si="0"/>
        <v>1.04923215898826</v>
      </c>
      <c r="G41" s="201" t="str">
        <f t="shared" si="4"/>
        <v>是</v>
      </c>
      <c r="H41" s="559"/>
    </row>
    <row r="42" ht="36" customHeight="1" spans="1:8">
      <c r="A42" s="171" t="s">
        <v>1786</v>
      </c>
      <c r="B42" s="122">
        <v>5.05</v>
      </c>
      <c r="C42" s="122">
        <v>5</v>
      </c>
      <c r="D42" s="190">
        <v>5</v>
      </c>
      <c r="E42" s="567">
        <f t="shared" si="5"/>
        <v>-0.00990099009900991</v>
      </c>
      <c r="F42" s="234">
        <f t="shared" si="0"/>
        <v>1</v>
      </c>
      <c r="G42" s="201" t="str">
        <f t="shared" si="4"/>
        <v>是</v>
      </c>
      <c r="H42" s="559"/>
    </row>
    <row r="43" ht="36" customHeight="1" spans="1:8">
      <c r="A43" s="171" t="s">
        <v>1787</v>
      </c>
      <c r="B43" s="122"/>
      <c r="C43" s="122"/>
      <c r="D43" s="190"/>
      <c r="E43" s="567" t="str">
        <f t="shared" si="5"/>
        <v/>
      </c>
      <c r="F43" s="234" t="str">
        <f t="shared" si="0"/>
        <v/>
      </c>
      <c r="G43" s="201" t="str">
        <f t="shared" si="4"/>
        <v>否</v>
      </c>
      <c r="H43" s="559"/>
    </row>
    <row r="44" ht="36" customHeight="1" spans="1:8">
      <c r="A44" s="573" t="s">
        <v>1809</v>
      </c>
      <c r="B44" s="578">
        <v>12528.09</v>
      </c>
      <c r="C44" s="578">
        <v>15212.08</v>
      </c>
      <c r="D44" s="578">
        <v>13627.17</v>
      </c>
      <c r="E44" s="565">
        <f t="shared" ref="E44:E46" si="6">IF(B44&gt;0,D44/B44-1,IF(B44&lt;0,-(D44/B44-1),""))</f>
        <v>0.0877292548185717</v>
      </c>
      <c r="F44" s="232">
        <f t="shared" si="0"/>
        <v>0.89581240698182</v>
      </c>
      <c r="G44" s="201" t="str">
        <f t="shared" si="4"/>
        <v>是</v>
      </c>
      <c r="H44" s="559"/>
    </row>
    <row r="45" ht="36" customHeight="1" spans="1:8">
      <c r="A45" s="171" t="s">
        <v>1810</v>
      </c>
      <c r="B45" s="576">
        <v>6923.22</v>
      </c>
      <c r="C45" s="122">
        <v>7223.07</v>
      </c>
      <c r="D45" s="122">
        <v>6331.61</v>
      </c>
      <c r="E45" s="567">
        <f t="shared" si="6"/>
        <v>-0.0854530117488684</v>
      </c>
      <c r="F45" s="234">
        <f t="shared" si="0"/>
        <v>0.876581564348677</v>
      </c>
      <c r="G45" s="559"/>
      <c r="H45" s="559"/>
    </row>
    <row r="46" ht="36" customHeight="1" spans="1:8">
      <c r="A46" s="171" t="s">
        <v>1811</v>
      </c>
      <c r="B46" s="576"/>
      <c r="C46" s="122">
        <v>1170.75</v>
      </c>
      <c r="D46" s="122">
        <v>329.75</v>
      </c>
      <c r="E46" s="567" t="str">
        <f t="shared" si="6"/>
        <v/>
      </c>
      <c r="F46" s="234">
        <f t="shared" si="0"/>
        <v>0.281657057441811</v>
      </c>
      <c r="G46" s="559"/>
      <c r="H46" s="559"/>
    </row>
    <row r="47" ht="36" customHeight="1" spans="1:6">
      <c r="A47" s="171" t="s">
        <v>1787</v>
      </c>
      <c r="B47" s="576"/>
      <c r="C47" s="122"/>
      <c r="D47" s="190"/>
      <c r="E47" s="567"/>
      <c r="F47" s="234" t="str">
        <f t="shared" si="0"/>
        <v/>
      </c>
    </row>
    <row r="48" ht="36" customHeight="1" spans="1:6">
      <c r="A48" s="579" t="s">
        <v>1841</v>
      </c>
      <c r="B48" s="580">
        <f>B5+B11+B15+B27+B31+B44+B38</f>
        <v>77743.36</v>
      </c>
      <c r="C48" s="580">
        <f>C5+C11+C15+C27+C31+C44+C38</f>
        <v>80410.64</v>
      </c>
      <c r="D48" s="580">
        <f>D5+D11+D15+D27+D31+D44+D38</f>
        <v>78111.98</v>
      </c>
      <c r="E48" s="565">
        <f t="shared" ref="E48:E50" si="7">IF(B48&gt;0,D48/B48-1,IF(B48&lt;0,-(D48/B48-1),""))</f>
        <v>0.00474149818068081</v>
      </c>
      <c r="F48" s="232">
        <f t="shared" si="0"/>
        <v>0.971413484583632</v>
      </c>
    </row>
    <row r="49" ht="36" customHeight="1" spans="1:6">
      <c r="A49" s="171" t="s">
        <v>1813</v>
      </c>
      <c r="B49" s="576">
        <f>B6+B7+B12+B16+B17+B18+B28+B32+B45+B39+B40+B41</f>
        <v>45523.15</v>
      </c>
      <c r="C49" s="576">
        <f>C6+C7+C12+C16+C17+C18+C28+C32+C45+C39+C40+C41</f>
        <v>49223.26</v>
      </c>
      <c r="D49" s="576">
        <f>D6+D7+D12+D16+D17+D18+D28+D32+D45+D39+D40+D41</f>
        <v>48188.37</v>
      </c>
      <c r="E49" s="567">
        <f t="shared" si="7"/>
        <v>0.0585464758040692</v>
      </c>
      <c r="F49" s="234">
        <f t="shared" si="0"/>
        <v>0.978975589995462</v>
      </c>
    </row>
    <row r="50" ht="36" customHeight="1" spans="1:6">
      <c r="A50" s="171" t="s">
        <v>1788</v>
      </c>
      <c r="B50" s="576"/>
      <c r="C50" s="576"/>
      <c r="D50" s="576"/>
      <c r="E50" s="567" t="str">
        <f t="shared" si="7"/>
        <v/>
      </c>
      <c r="F50" s="234" t="str">
        <f t="shared" si="0"/>
        <v/>
      </c>
    </row>
  </sheetData>
  <autoFilter xmlns:etc="http://www.wps.cn/officeDocument/2017/etCustomData" ref="A4:G50" etc:filterBottomFollowUsedRange="0">
    <extLst/>
  </autoFilter>
  <mergeCells count="7">
    <mergeCell ref="A1:F1"/>
    <mergeCell ref="C3:D3"/>
    <mergeCell ref="E3:F3"/>
    <mergeCell ref="G45:H45"/>
    <mergeCell ref="G46:H46"/>
    <mergeCell ref="A3:A4"/>
    <mergeCell ref="B3:B4"/>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H44"/>
  <sheetViews>
    <sheetView showGridLines="0" showZeros="0" view="pageBreakPreview" zoomScale="70" zoomScaleNormal="100" workbookViewId="0">
      <pane ySplit="4" topLeftCell="A5" activePane="bottomLeft" state="frozen"/>
      <selection/>
      <selection pane="bottomLeft" activeCell="C3" sqref="C3:D3"/>
    </sheetView>
  </sheetViews>
  <sheetFormatPr defaultColWidth="9" defaultRowHeight="18.75" outlineLevelCol="7"/>
  <cols>
    <col min="1" max="1" width="43.775" style="249" customWidth="1"/>
    <col min="2" max="4" width="16.775" style="209" customWidth="1"/>
    <col min="5" max="6" width="15.2166666666667" style="209" customWidth="1"/>
    <col min="7" max="7" width="6.88333333333333" style="559" hidden="1" customWidth="1"/>
    <col min="8" max="8" width="35.8833333333333" style="559" customWidth="1"/>
    <col min="9" max="246" width="9" style="209"/>
    <col min="247" max="247" width="46" style="209" customWidth="1"/>
    <col min="248" max="248" width="18.1083333333333" style="209" customWidth="1"/>
    <col min="249" max="249" width="17" style="209" customWidth="1"/>
    <col min="250" max="250" width="13.8833333333333" style="209" customWidth="1"/>
    <col min="251" max="502" width="9" style="209"/>
    <col min="503" max="503" width="46" style="209" customWidth="1"/>
    <col min="504" max="504" width="18.1083333333333" style="209" customWidth="1"/>
    <col min="505" max="505" width="17" style="209" customWidth="1"/>
    <col min="506" max="506" width="13.8833333333333" style="209" customWidth="1"/>
    <col min="507" max="758" width="9" style="209"/>
    <col min="759" max="759" width="46" style="209" customWidth="1"/>
    <col min="760" max="760" width="18.1083333333333" style="209" customWidth="1"/>
    <col min="761" max="761" width="17" style="209" customWidth="1"/>
    <col min="762" max="762" width="13.8833333333333" style="209" customWidth="1"/>
    <col min="763" max="1014" width="9" style="209"/>
    <col min="1015" max="1015" width="46" style="209" customWidth="1"/>
    <col min="1016" max="1016" width="18.1083333333333" style="209" customWidth="1"/>
    <col min="1017" max="1017" width="17" style="209" customWidth="1"/>
    <col min="1018" max="1018" width="13.8833333333333" style="209" customWidth="1"/>
    <col min="1019" max="1270" width="9" style="209"/>
    <col min="1271" max="1271" width="46" style="209" customWidth="1"/>
    <col min="1272" max="1272" width="18.1083333333333" style="209" customWidth="1"/>
    <col min="1273" max="1273" width="17" style="209" customWidth="1"/>
    <col min="1274" max="1274" width="13.8833333333333" style="209" customWidth="1"/>
    <col min="1275" max="1526" width="9" style="209"/>
    <col min="1527" max="1527" width="46" style="209" customWidth="1"/>
    <col min="1528" max="1528" width="18.1083333333333" style="209" customWidth="1"/>
    <col min="1529" max="1529" width="17" style="209" customWidth="1"/>
    <col min="1530" max="1530" width="13.8833333333333" style="209" customWidth="1"/>
    <col min="1531" max="1782" width="9" style="209"/>
    <col min="1783" max="1783" width="46" style="209" customWidth="1"/>
    <col min="1784" max="1784" width="18.1083333333333" style="209" customWidth="1"/>
    <col min="1785" max="1785" width="17" style="209" customWidth="1"/>
    <col min="1786" max="1786" width="13.8833333333333" style="209" customWidth="1"/>
    <col min="1787" max="2038" width="9" style="209"/>
    <col min="2039" max="2039" width="46" style="209" customWidth="1"/>
    <col min="2040" max="2040" width="18.1083333333333" style="209" customWidth="1"/>
    <col min="2041" max="2041" width="17" style="209" customWidth="1"/>
    <col min="2042" max="2042" width="13.8833333333333" style="209" customWidth="1"/>
    <col min="2043" max="2294" width="9" style="209"/>
    <col min="2295" max="2295" width="46" style="209" customWidth="1"/>
    <col min="2296" max="2296" width="18.1083333333333" style="209" customWidth="1"/>
    <col min="2297" max="2297" width="17" style="209" customWidth="1"/>
    <col min="2298" max="2298" width="13.8833333333333" style="209" customWidth="1"/>
    <col min="2299" max="2550" width="9" style="209"/>
    <col min="2551" max="2551" width="46" style="209" customWidth="1"/>
    <col min="2552" max="2552" width="18.1083333333333" style="209" customWidth="1"/>
    <col min="2553" max="2553" width="17" style="209" customWidth="1"/>
    <col min="2554" max="2554" width="13.8833333333333" style="209" customWidth="1"/>
    <col min="2555" max="2806" width="9" style="209"/>
    <col min="2807" max="2807" width="46" style="209" customWidth="1"/>
    <col min="2808" max="2808" width="18.1083333333333" style="209" customWidth="1"/>
    <col min="2809" max="2809" width="17" style="209" customWidth="1"/>
    <col min="2810" max="2810" width="13.8833333333333" style="209" customWidth="1"/>
    <col min="2811" max="3062" width="9" style="209"/>
    <col min="3063" max="3063" width="46" style="209" customWidth="1"/>
    <col min="3064" max="3064" width="18.1083333333333" style="209" customWidth="1"/>
    <col min="3065" max="3065" width="17" style="209" customWidth="1"/>
    <col min="3066" max="3066" width="13.8833333333333" style="209" customWidth="1"/>
    <col min="3067" max="3318" width="9" style="209"/>
    <col min="3319" max="3319" width="46" style="209" customWidth="1"/>
    <col min="3320" max="3320" width="18.1083333333333" style="209" customWidth="1"/>
    <col min="3321" max="3321" width="17" style="209" customWidth="1"/>
    <col min="3322" max="3322" width="13.8833333333333" style="209" customWidth="1"/>
    <col min="3323" max="3574" width="9" style="209"/>
    <col min="3575" max="3575" width="46" style="209" customWidth="1"/>
    <col min="3576" max="3576" width="18.1083333333333" style="209" customWidth="1"/>
    <col min="3577" max="3577" width="17" style="209" customWidth="1"/>
    <col min="3578" max="3578" width="13.8833333333333" style="209" customWidth="1"/>
    <col min="3579" max="3830" width="9" style="209"/>
    <col min="3831" max="3831" width="46" style="209" customWidth="1"/>
    <col min="3832" max="3832" width="18.1083333333333" style="209" customWidth="1"/>
    <col min="3833" max="3833" width="17" style="209" customWidth="1"/>
    <col min="3834" max="3834" width="13.8833333333333" style="209" customWidth="1"/>
    <col min="3835" max="4086" width="9" style="209"/>
    <col min="4087" max="4087" width="46" style="209" customWidth="1"/>
    <col min="4088" max="4088" width="18.1083333333333" style="209" customWidth="1"/>
    <col min="4089" max="4089" width="17" style="209" customWidth="1"/>
    <col min="4090" max="4090" width="13.8833333333333" style="209" customWidth="1"/>
    <col min="4091" max="4342" width="9" style="209"/>
    <col min="4343" max="4343" width="46" style="209" customWidth="1"/>
    <col min="4344" max="4344" width="18.1083333333333" style="209" customWidth="1"/>
    <col min="4345" max="4345" width="17" style="209" customWidth="1"/>
    <col min="4346" max="4346" width="13.8833333333333" style="209" customWidth="1"/>
    <col min="4347" max="4598" width="9" style="209"/>
    <col min="4599" max="4599" width="46" style="209" customWidth="1"/>
    <col min="4600" max="4600" width="18.1083333333333" style="209" customWidth="1"/>
    <col min="4601" max="4601" width="17" style="209" customWidth="1"/>
    <col min="4602" max="4602" width="13.8833333333333" style="209" customWidth="1"/>
    <col min="4603" max="4854" width="9" style="209"/>
    <col min="4855" max="4855" width="46" style="209" customWidth="1"/>
    <col min="4856" max="4856" width="18.1083333333333" style="209" customWidth="1"/>
    <col min="4857" max="4857" width="17" style="209" customWidth="1"/>
    <col min="4858" max="4858" width="13.8833333333333" style="209" customWidth="1"/>
    <col min="4859" max="5110" width="9" style="209"/>
    <col min="5111" max="5111" width="46" style="209" customWidth="1"/>
    <col min="5112" max="5112" width="18.1083333333333" style="209" customWidth="1"/>
    <col min="5113" max="5113" width="17" style="209" customWidth="1"/>
    <col min="5114" max="5114" width="13.8833333333333" style="209" customWidth="1"/>
    <col min="5115" max="5366" width="9" style="209"/>
    <col min="5367" max="5367" width="46" style="209" customWidth="1"/>
    <col min="5368" max="5368" width="18.1083333333333" style="209" customWidth="1"/>
    <col min="5369" max="5369" width="17" style="209" customWidth="1"/>
    <col min="5370" max="5370" width="13.8833333333333" style="209" customWidth="1"/>
    <col min="5371" max="5622" width="9" style="209"/>
    <col min="5623" max="5623" width="46" style="209" customWidth="1"/>
    <col min="5624" max="5624" width="18.1083333333333" style="209" customWidth="1"/>
    <col min="5625" max="5625" width="17" style="209" customWidth="1"/>
    <col min="5626" max="5626" width="13.8833333333333" style="209" customWidth="1"/>
    <col min="5627" max="5878" width="9" style="209"/>
    <col min="5879" max="5879" width="46" style="209" customWidth="1"/>
    <col min="5880" max="5880" width="18.1083333333333" style="209" customWidth="1"/>
    <col min="5881" max="5881" width="17" style="209" customWidth="1"/>
    <col min="5882" max="5882" width="13.8833333333333" style="209" customWidth="1"/>
    <col min="5883" max="6134" width="9" style="209"/>
    <col min="6135" max="6135" width="46" style="209" customWidth="1"/>
    <col min="6136" max="6136" width="18.1083333333333" style="209" customWidth="1"/>
    <col min="6137" max="6137" width="17" style="209" customWidth="1"/>
    <col min="6138" max="6138" width="13.8833333333333" style="209" customWidth="1"/>
    <col min="6139" max="6390" width="9" style="209"/>
    <col min="6391" max="6391" width="46" style="209" customWidth="1"/>
    <col min="6392" max="6392" width="18.1083333333333" style="209" customWidth="1"/>
    <col min="6393" max="6393" width="17" style="209" customWidth="1"/>
    <col min="6394" max="6394" width="13.8833333333333" style="209" customWidth="1"/>
    <col min="6395" max="6646" width="9" style="209"/>
    <col min="6647" max="6647" width="46" style="209" customWidth="1"/>
    <col min="6648" max="6648" width="18.1083333333333" style="209" customWidth="1"/>
    <col min="6649" max="6649" width="17" style="209" customWidth="1"/>
    <col min="6650" max="6650" width="13.8833333333333" style="209" customWidth="1"/>
    <col min="6651" max="6902" width="9" style="209"/>
    <col min="6903" max="6903" width="46" style="209" customWidth="1"/>
    <col min="6904" max="6904" width="18.1083333333333" style="209" customWidth="1"/>
    <col min="6905" max="6905" width="17" style="209" customWidth="1"/>
    <col min="6906" max="6906" width="13.8833333333333" style="209" customWidth="1"/>
    <col min="6907" max="7158" width="9" style="209"/>
    <col min="7159" max="7159" width="46" style="209" customWidth="1"/>
    <col min="7160" max="7160" width="18.1083333333333" style="209" customWidth="1"/>
    <col min="7161" max="7161" width="17" style="209" customWidth="1"/>
    <col min="7162" max="7162" width="13.8833333333333" style="209" customWidth="1"/>
    <col min="7163" max="7414" width="9" style="209"/>
    <col min="7415" max="7415" width="46" style="209" customWidth="1"/>
    <col min="7416" max="7416" width="18.1083333333333" style="209" customWidth="1"/>
    <col min="7417" max="7417" width="17" style="209" customWidth="1"/>
    <col min="7418" max="7418" width="13.8833333333333" style="209" customWidth="1"/>
    <col min="7419" max="7670" width="9" style="209"/>
    <col min="7671" max="7671" width="46" style="209" customWidth="1"/>
    <col min="7672" max="7672" width="18.1083333333333" style="209" customWidth="1"/>
    <col min="7673" max="7673" width="17" style="209" customWidth="1"/>
    <col min="7674" max="7674" width="13.8833333333333" style="209" customWidth="1"/>
    <col min="7675" max="7926" width="9" style="209"/>
    <col min="7927" max="7927" width="46" style="209" customWidth="1"/>
    <col min="7928" max="7928" width="18.1083333333333" style="209" customWidth="1"/>
    <col min="7929" max="7929" width="17" style="209" customWidth="1"/>
    <col min="7930" max="7930" width="13.8833333333333" style="209" customWidth="1"/>
    <col min="7931" max="8182" width="9" style="209"/>
    <col min="8183" max="8183" width="46" style="209" customWidth="1"/>
    <col min="8184" max="8184" width="18.1083333333333" style="209" customWidth="1"/>
    <col min="8185" max="8185" width="17" style="209" customWidth="1"/>
    <col min="8186" max="8186" width="13.8833333333333" style="209" customWidth="1"/>
    <col min="8187" max="8438" width="9" style="209"/>
    <col min="8439" max="8439" width="46" style="209" customWidth="1"/>
    <col min="8440" max="8440" width="18.1083333333333" style="209" customWidth="1"/>
    <col min="8441" max="8441" width="17" style="209" customWidth="1"/>
    <col min="8442" max="8442" width="13.8833333333333" style="209" customWidth="1"/>
    <col min="8443" max="8694" width="9" style="209"/>
    <col min="8695" max="8695" width="46" style="209" customWidth="1"/>
    <col min="8696" max="8696" width="18.1083333333333" style="209" customWidth="1"/>
    <col min="8697" max="8697" width="17" style="209" customWidth="1"/>
    <col min="8698" max="8698" width="13.8833333333333" style="209" customWidth="1"/>
    <col min="8699" max="8950" width="9" style="209"/>
    <col min="8951" max="8951" width="46" style="209" customWidth="1"/>
    <col min="8952" max="8952" width="18.1083333333333" style="209" customWidth="1"/>
    <col min="8953" max="8953" width="17" style="209" customWidth="1"/>
    <col min="8954" max="8954" width="13.8833333333333" style="209" customWidth="1"/>
    <col min="8955" max="9206" width="9" style="209"/>
    <col min="9207" max="9207" width="46" style="209" customWidth="1"/>
    <col min="9208" max="9208" width="18.1083333333333" style="209" customWidth="1"/>
    <col min="9209" max="9209" width="17" style="209" customWidth="1"/>
    <col min="9210" max="9210" width="13.8833333333333" style="209" customWidth="1"/>
    <col min="9211" max="9462" width="9" style="209"/>
    <col min="9463" max="9463" width="46" style="209" customWidth="1"/>
    <col min="9464" max="9464" width="18.1083333333333" style="209" customWidth="1"/>
    <col min="9465" max="9465" width="17" style="209" customWidth="1"/>
    <col min="9466" max="9466" width="13.8833333333333" style="209" customWidth="1"/>
    <col min="9467" max="9718" width="9" style="209"/>
    <col min="9719" max="9719" width="46" style="209" customWidth="1"/>
    <col min="9720" max="9720" width="18.1083333333333" style="209" customWidth="1"/>
    <col min="9721" max="9721" width="17" style="209" customWidth="1"/>
    <col min="9722" max="9722" width="13.8833333333333" style="209" customWidth="1"/>
    <col min="9723" max="9974" width="9" style="209"/>
    <col min="9975" max="9975" width="46" style="209" customWidth="1"/>
    <col min="9976" max="9976" width="18.1083333333333" style="209" customWidth="1"/>
    <col min="9977" max="9977" width="17" style="209" customWidth="1"/>
    <col min="9978" max="9978" width="13.8833333333333" style="209" customWidth="1"/>
    <col min="9979" max="10230" width="9" style="209"/>
    <col min="10231" max="10231" width="46" style="209" customWidth="1"/>
    <col min="10232" max="10232" width="18.1083333333333" style="209" customWidth="1"/>
    <col min="10233" max="10233" width="17" style="209" customWidth="1"/>
    <col min="10234" max="10234" width="13.8833333333333" style="209" customWidth="1"/>
    <col min="10235" max="10486" width="9" style="209"/>
    <col min="10487" max="10487" width="46" style="209" customWidth="1"/>
    <col min="10488" max="10488" width="18.1083333333333" style="209" customWidth="1"/>
    <col min="10489" max="10489" width="17" style="209" customWidth="1"/>
    <col min="10490" max="10490" width="13.8833333333333" style="209" customWidth="1"/>
    <col min="10491" max="10742" width="9" style="209"/>
    <col min="10743" max="10743" width="46" style="209" customWidth="1"/>
    <col min="10744" max="10744" width="18.1083333333333" style="209" customWidth="1"/>
    <col min="10745" max="10745" width="17" style="209" customWidth="1"/>
    <col min="10746" max="10746" width="13.8833333333333" style="209" customWidth="1"/>
    <col min="10747" max="10998" width="9" style="209"/>
    <col min="10999" max="10999" width="46" style="209" customWidth="1"/>
    <col min="11000" max="11000" width="18.1083333333333" style="209" customWidth="1"/>
    <col min="11001" max="11001" width="17" style="209" customWidth="1"/>
    <col min="11002" max="11002" width="13.8833333333333" style="209" customWidth="1"/>
    <col min="11003" max="11254" width="9" style="209"/>
    <col min="11255" max="11255" width="46" style="209" customWidth="1"/>
    <col min="11256" max="11256" width="18.1083333333333" style="209" customWidth="1"/>
    <col min="11257" max="11257" width="17" style="209" customWidth="1"/>
    <col min="11258" max="11258" width="13.8833333333333" style="209" customWidth="1"/>
    <col min="11259" max="11510" width="9" style="209"/>
    <col min="11511" max="11511" width="46" style="209" customWidth="1"/>
    <col min="11512" max="11512" width="18.1083333333333" style="209" customWidth="1"/>
    <col min="11513" max="11513" width="17" style="209" customWidth="1"/>
    <col min="11514" max="11514" width="13.8833333333333" style="209" customWidth="1"/>
    <col min="11515" max="11766" width="9" style="209"/>
    <col min="11767" max="11767" width="46" style="209" customWidth="1"/>
    <col min="11768" max="11768" width="18.1083333333333" style="209" customWidth="1"/>
    <col min="11769" max="11769" width="17" style="209" customWidth="1"/>
    <col min="11770" max="11770" width="13.8833333333333" style="209" customWidth="1"/>
    <col min="11771" max="12022" width="9" style="209"/>
    <col min="12023" max="12023" width="46" style="209" customWidth="1"/>
    <col min="12024" max="12024" width="18.1083333333333" style="209" customWidth="1"/>
    <col min="12025" max="12025" width="17" style="209" customWidth="1"/>
    <col min="12026" max="12026" width="13.8833333333333" style="209" customWidth="1"/>
    <col min="12027" max="12278" width="9" style="209"/>
    <col min="12279" max="12279" width="46" style="209" customWidth="1"/>
    <col min="12280" max="12280" width="18.1083333333333" style="209" customWidth="1"/>
    <col min="12281" max="12281" width="17" style="209" customWidth="1"/>
    <col min="12282" max="12282" width="13.8833333333333" style="209" customWidth="1"/>
    <col min="12283" max="12534" width="9" style="209"/>
    <col min="12535" max="12535" width="46" style="209" customWidth="1"/>
    <col min="12536" max="12536" width="18.1083333333333" style="209" customWidth="1"/>
    <col min="12537" max="12537" width="17" style="209" customWidth="1"/>
    <col min="12538" max="12538" width="13.8833333333333" style="209" customWidth="1"/>
    <col min="12539" max="12790" width="9" style="209"/>
    <col min="12791" max="12791" width="46" style="209" customWidth="1"/>
    <col min="12792" max="12792" width="18.1083333333333" style="209" customWidth="1"/>
    <col min="12793" max="12793" width="17" style="209" customWidth="1"/>
    <col min="12794" max="12794" width="13.8833333333333" style="209" customWidth="1"/>
    <col min="12795" max="13046" width="9" style="209"/>
    <col min="13047" max="13047" width="46" style="209" customWidth="1"/>
    <col min="13048" max="13048" width="18.1083333333333" style="209" customWidth="1"/>
    <col min="13049" max="13049" width="17" style="209" customWidth="1"/>
    <col min="13050" max="13050" width="13.8833333333333" style="209" customWidth="1"/>
    <col min="13051" max="13302" width="9" style="209"/>
    <col min="13303" max="13303" width="46" style="209" customWidth="1"/>
    <col min="13304" max="13304" width="18.1083333333333" style="209" customWidth="1"/>
    <col min="13305" max="13305" width="17" style="209" customWidth="1"/>
    <col min="13306" max="13306" width="13.8833333333333" style="209" customWidth="1"/>
    <col min="13307" max="13558" width="9" style="209"/>
    <col min="13559" max="13559" width="46" style="209" customWidth="1"/>
    <col min="13560" max="13560" width="18.1083333333333" style="209" customWidth="1"/>
    <col min="13561" max="13561" width="17" style="209" customWidth="1"/>
    <col min="13562" max="13562" width="13.8833333333333" style="209" customWidth="1"/>
    <col min="13563" max="13814" width="9" style="209"/>
    <col min="13815" max="13815" width="46" style="209" customWidth="1"/>
    <col min="13816" max="13816" width="18.1083333333333" style="209" customWidth="1"/>
    <col min="13817" max="13817" width="17" style="209" customWidth="1"/>
    <col min="13818" max="13818" width="13.8833333333333" style="209" customWidth="1"/>
    <col min="13819" max="14070" width="9" style="209"/>
    <col min="14071" max="14071" width="46" style="209" customWidth="1"/>
    <col min="14072" max="14072" width="18.1083333333333" style="209" customWidth="1"/>
    <col min="14073" max="14073" width="17" style="209" customWidth="1"/>
    <col min="14074" max="14074" width="13.8833333333333" style="209" customWidth="1"/>
    <col min="14075" max="14326" width="9" style="209"/>
    <col min="14327" max="14327" width="46" style="209" customWidth="1"/>
    <col min="14328" max="14328" width="18.1083333333333" style="209" customWidth="1"/>
    <col min="14329" max="14329" width="17" style="209" customWidth="1"/>
    <col min="14330" max="14330" width="13.8833333333333" style="209" customWidth="1"/>
    <col min="14331" max="14582" width="9" style="209"/>
    <col min="14583" max="14583" width="46" style="209" customWidth="1"/>
    <col min="14584" max="14584" width="18.1083333333333" style="209" customWidth="1"/>
    <col min="14585" max="14585" width="17" style="209" customWidth="1"/>
    <col min="14586" max="14586" width="13.8833333333333" style="209" customWidth="1"/>
    <col min="14587" max="14838" width="9" style="209"/>
    <col min="14839" max="14839" width="46" style="209" customWidth="1"/>
    <col min="14840" max="14840" width="18.1083333333333" style="209" customWidth="1"/>
    <col min="14841" max="14841" width="17" style="209" customWidth="1"/>
    <col min="14842" max="14842" width="13.8833333333333" style="209" customWidth="1"/>
    <col min="14843" max="15094" width="9" style="209"/>
    <col min="15095" max="15095" width="46" style="209" customWidth="1"/>
    <col min="15096" max="15096" width="18.1083333333333" style="209" customWidth="1"/>
    <col min="15097" max="15097" width="17" style="209" customWidth="1"/>
    <col min="15098" max="15098" width="13.8833333333333" style="209" customWidth="1"/>
    <col min="15099" max="15350" width="9" style="209"/>
    <col min="15351" max="15351" width="46" style="209" customWidth="1"/>
    <col min="15352" max="15352" width="18.1083333333333" style="209" customWidth="1"/>
    <col min="15353" max="15353" width="17" style="209" customWidth="1"/>
    <col min="15354" max="15354" width="13.8833333333333" style="209" customWidth="1"/>
    <col min="15355" max="15606" width="9" style="209"/>
    <col min="15607" max="15607" width="46" style="209" customWidth="1"/>
    <col min="15608" max="15608" width="18.1083333333333" style="209" customWidth="1"/>
    <col min="15609" max="15609" width="17" style="209" customWidth="1"/>
    <col min="15610" max="15610" width="13.8833333333333" style="209" customWidth="1"/>
    <col min="15611" max="15862" width="9" style="209"/>
    <col min="15863" max="15863" width="46" style="209" customWidth="1"/>
    <col min="15864" max="15864" width="18.1083333333333" style="209" customWidth="1"/>
    <col min="15865" max="15865" width="17" style="209" customWidth="1"/>
    <col min="15866" max="15866" width="13.8833333333333" style="209" customWidth="1"/>
    <col min="15867" max="16118" width="9" style="209"/>
    <col min="16119" max="16119" width="46" style="209" customWidth="1"/>
    <col min="16120" max="16120" width="18.1083333333333" style="209" customWidth="1"/>
    <col min="16121" max="16121" width="17" style="209" customWidth="1"/>
    <col min="16122" max="16122" width="13.8833333333333" style="209" customWidth="1"/>
    <col min="16123" max="16384" width="9" style="209"/>
  </cols>
  <sheetData>
    <row r="1" ht="45" customHeight="1" spans="1:6">
      <c r="A1" s="338" t="str">
        <f>YEAR(封面!$B$9)-1&amp;"年市本级社会保险基金结余执行情况表"</f>
        <v>2024年市本级社会保险基金结余执行情况表</v>
      </c>
      <c r="B1" s="338"/>
      <c r="C1" s="338"/>
      <c r="D1" s="338"/>
      <c r="E1" s="338"/>
      <c r="F1" s="338"/>
    </row>
    <row r="2" ht="20.1" customHeight="1" spans="1:6">
      <c r="A2" s="468" t="s">
        <v>1842</v>
      </c>
      <c r="B2" s="560"/>
      <c r="C2" s="561"/>
      <c r="D2" s="249"/>
      <c r="F2" s="434" t="s">
        <v>1815</v>
      </c>
    </row>
    <row r="3" ht="36" customHeight="1" spans="1:8">
      <c r="A3" s="535" t="s">
        <v>132</v>
      </c>
      <c r="B3" s="67" t="str">
        <f>YEAR(封面!$B$9)-2&amp;"年
决算数"</f>
        <v>2023年
决算数</v>
      </c>
      <c r="C3" s="67" t="str">
        <f>YEAR(封面!$B$9)-1&amp;"年"</f>
        <v>2024年</v>
      </c>
      <c r="D3" s="67"/>
      <c r="E3" s="535" t="s">
        <v>133</v>
      </c>
      <c r="F3" s="535"/>
      <c r="G3" s="562"/>
      <c r="H3" s="562"/>
    </row>
    <row r="4" ht="36" customHeight="1" spans="1:8">
      <c r="A4" s="535"/>
      <c r="B4" s="67"/>
      <c r="C4" s="67" t="s">
        <v>135</v>
      </c>
      <c r="D4" s="114" t="s">
        <v>136</v>
      </c>
      <c r="E4" s="67" t="str">
        <f>"比"&amp;YEAR(封面!$B$9)-2&amp;"年决算数增长%"</f>
        <v>比2023年决算数增长%</v>
      </c>
      <c r="F4" s="67" t="str">
        <f>"完成"&amp;YEAR(封面!$B$9)-1&amp;"年预算数的%"</f>
        <v>完成2024年预算数的%</v>
      </c>
      <c r="G4" s="536" t="s">
        <v>134</v>
      </c>
      <c r="H4" s="562"/>
    </row>
    <row r="5" ht="36" customHeight="1" spans="1:7">
      <c r="A5" s="563" t="s">
        <v>1816</v>
      </c>
      <c r="B5" s="564">
        <v>-2500</v>
      </c>
      <c r="C5" s="564"/>
      <c r="D5" s="564"/>
      <c r="E5" s="565">
        <f t="shared" ref="E5:E14" si="0">IF(B5&gt;0,D5/B5-1,IF(B5&lt;0,-(D5/B5-1),""))</f>
        <v>1</v>
      </c>
      <c r="F5" s="232" t="str">
        <f t="shared" ref="F5:F14" si="1">IF(C5&lt;&gt;0,D5/C5,"")</f>
        <v/>
      </c>
      <c r="G5" s="209" t="str">
        <f t="shared" ref="G5:G18" si="2">IF(A5&lt;&gt;"",IF(SUM(B5:D5)&lt;&gt;0,"是","否"),"是")</f>
        <v>是</v>
      </c>
    </row>
    <row r="6" ht="36" customHeight="1" spans="1:7">
      <c r="A6" s="171" t="s">
        <v>1843</v>
      </c>
      <c r="B6" s="566">
        <v>1080</v>
      </c>
      <c r="C6" s="566">
        <v>1079.99</v>
      </c>
      <c r="D6" s="566">
        <v>1080.01</v>
      </c>
      <c r="E6" s="567">
        <f t="shared" si="0"/>
        <v>9.25925925931992e-6</v>
      </c>
      <c r="F6" s="567">
        <f t="shared" si="1"/>
        <v>1.00001851868999</v>
      </c>
      <c r="G6" s="209" t="str">
        <f t="shared" si="2"/>
        <v>是</v>
      </c>
    </row>
    <row r="7" ht="36" customHeight="1" spans="1:7">
      <c r="A7" s="563" t="s">
        <v>1844</v>
      </c>
      <c r="B7" s="564">
        <v>-34.08</v>
      </c>
      <c r="C7" s="564">
        <v>615.5</v>
      </c>
      <c r="D7" s="564">
        <v>45.6499999999978</v>
      </c>
      <c r="E7" s="565">
        <f t="shared" si="0"/>
        <v>2.33949530516425</v>
      </c>
      <c r="F7" s="565">
        <f>IF(C7&lt;&gt;0,-(D7/C7),"")</f>
        <v>-0.0741673436230671</v>
      </c>
      <c r="G7" s="209" t="str">
        <f t="shared" si="2"/>
        <v>是</v>
      </c>
    </row>
    <row r="8" ht="36" customHeight="1" spans="1:7">
      <c r="A8" s="171" t="s">
        <v>1845</v>
      </c>
      <c r="B8" s="566">
        <v>604.11</v>
      </c>
      <c r="C8" s="245">
        <v>1910</v>
      </c>
      <c r="D8" s="245">
        <v>649.759999999998</v>
      </c>
      <c r="E8" s="567">
        <f t="shared" si="0"/>
        <v>0.0755657082319412</v>
      </c>
      <c r="F8" s="567">
        <f t="shared" si="1"/>
        <v>0.340188481675392</v>
      </c>
      <c r="G8" s="209" t="str">
        <f t="shared" si="2"/>
        <v>是</v>
      </c>
    </row>
    <row r="9" ht="36" customHeight="1" spans="1:7">
      <c r="A9" s="563" t="s">
        <v>1820</v>
      </c>
      <c r="B9" s="564">
        <v>-305.56</v>
      </c>
      <c r="C9" s="564"/>
      <c r="D9" s="564"/>
      <c r="E9" s="565">
        <f t="shared" si="0"/>
        <v>1</v>
      </c>
      <c r="F9" s="565" t="str">
        <f t="shared" si="1"/>
        <v/>
      </c>
      <c r="G9" s="209" t="str">
        <f t="shared" si="2"/>
        <v>是</v>
      </c>
    </row>
    <row r="10" ht="36" customHeight="1" spans="1:7">
      <c r="A10" s="171" t="s">
        <v>1846</v>
      </c>
      <c r="B10" s="566"/>
      <c r="C10" s="245">
        <v>316</v>
      </c>
      <c r="D10" s="245"/>
      <c r="E10" s="565" t="str">
        <f t="shared" si="0"/>
        <v/>
      </c>
      <c r="F10" s="567">
        <f t="shared" si="1"/>
        <v>0</v>
      </c>
      <c r="G10" s="209" t="str">
        <f t="shared" si="2"/>
        <v>是</v>
      </c>
    </row>
    <row r="11" ht="36" customHeight="1" spans="1:7">
      <c r="A11" s="563" t="s">
        <v>1822</v>
      </c>
      <c r="B11" s="564">
        <v>-160.53</v>
      </c>
      <c r="C11" s="564">
        <v>0</v>
      </c>
      <c r="D11" s="564"/>
      <c r="E11" s="565">
        <f t="shared" si="0"/>
        <v>1</v>
      </c>
      <c r="F11" s="565" t="str">
        <f t="shared" si="1"/>
        <v/>
      </c>
      <c r="G11" s="209" t="str">
        <f t="shared" si="2"/>
        <v>是</v>
      </c>
    </row>
    <row r="12" ht="36" customHeight="1" spans="1:7">
      <c r="A12" s="171" t="s">
        <v>1847</v>
      </c>
      <c r="B12" s="566">
        <v>91.9</v>
      </c>
      <c r="C12" s="245">
        <v>252.44</v>
      </c>
      <c r="D12" s="245">
        <v>91.9100000000002</v>
      </c>
      <c r="E12" s="567">
        <f t="shared" si="0"/>
        <v>0.000108813928184848</v>
      </c>
      <c r="F12" s="567">
        <f t="shared" si="1"/>
        <v>0.36408651560767</v>
      </c>
      <c r="G12" s="209" t="str">
        <f t="shared" si="2"/>
        <v>是</v>
      </c>
    </row>
    <row r="13" ht="36" customHeight="1" spans="1:7">
      <c r="A13" s="563" t="s">
        <v>1824</v>
      </c>
      <c r="B13" s="564"/>
      <c r="C13" s="564"/>
      <c r="D13" s="564"/>
      <c r="E13" s="565" t="str">
        <f t="shared" si="0"/>
        <v/>
      </c>
      <c r="F13" s="565" t="str">
        <f t="shared" si="1"/>
        <v/>
      </c>
      <c r="G13" s="209" t="str">
        <f t="shared" si="2"/>
        <v>否</v>
      </c>
    </row>
    <row r="14" ht="36" customHeight="1" spans="1:7">
      <c r="A14" s="171" t="s">
        <v>1848</v>
      </c>
      <c r="B14" s="566"/>
      <c r="C14" s="245"/>
      <c r="D14" s="245"/>
      <c r="E14" s="567" t="str">
        <f t="shared" si="0"/>
        <v/>
      </c>
      <c r="F14" s="567" t="str">
        <f t="shared" si="1"/>
        <v/>
      </c>
      <c r="G14" s="209" t="str">
        <f t="shared" si="2"/>
        <v>否</v>
      </c>
    </row>
    <row r="15" ht="36" customHeight="1" spans="1:7">
      <c r="A15" s="563" t="s">
        <v>1826</v>
      </c>
      <c r="B15" s="564">
        <v>-722.5</v>
      </c>
      <c r="C15" s="568">
        <v>8468.1</v>
      </c>
      <c r="D15" s="568">
        <v>6623</v>
      </c>
      <c r="E15" s="565">
        <v>10.1667820069204</v>
      </c>
      <c r="F15" s="565">
        <v>0.782111689753309</v>
      </c>
      <c r="G15" s="209" t="str">
        <f t="shared" si="2"/>
        <v>是</v>
      </c>
    </row>
    <row r="16" ht="36" customHeight="1" spans="1:7">
      <c r="A16" s="171" t="s">
        <v>1827</v>
      </c>
      <c r="B16" s="566">
        <v>30103.82</v>
      </c>
      <c r="C16" s="245">
        <v>43905</v>
      </c>
      <c r="D16" s="245">
        <v>36727.6</v>
      </c>
      <c r="E16" s="567">
        <v>0.220031211985721</v>
      </c>
      <c r="F16" s="567">
        <v>0.836524313859469</v>
      </c>
      <c r="G16" s="209" t="str">
        <f t="shared" si="2"/>
        <v>是</v>
      </c>
    </row>
    <row r="17" ht="36" customHeight="1" spans="1:7">
      <c r="A17" s="127" t="s">
        <v>1828</v>
      </c>
      <c r="B17" s="564">
        <v>-8.78</v>
      </c>
      <c r="C17" s="564">
        <v>0</v>
      </c>
      <c r="D17" s="564">
        <v>0</v>
      </c>
      <c r="E17" s="565">
        <f t="shared" ref="E17:E20" si="3">IF(B17&gt;0,D17/B17-1,IF(B17&lt;0,-(D17/B17-1),""))</f>
        <v>1</v>
      </c>
      <c r="F17" s="565" t="str">
        <f t="shared" ref="F17:F20" si="4">IF(C17&lt;&gt;0,D17/C17,"")</f>
        <v/>
      </c>
      <c r="G17" s="209" t="str">
        <f t="shared" si="2"/>
        <v>是</v>
      </c>
    </row>
    <row r="18" ht="36" customHeight="1" spans="1:7">
      <c r="A18" s="145" t="s">
        <v>1849</v>
      </c>
      <c r="B18" s="566">
        <v>15.58</v>
      </c>
      <c r="C18" s="245">
        <v>24.36</v>
      </c>
      <c r="D18" s="245">
        <v>15.58</v>
      </c>
      <c r="E18" s="567">
        <f t="shared" si="3"/>
        <v>0</v>
      </c>
      <c r="F18" s="567">
        <f t="shared" si="4"/>
        <v>0.639573070607553</v>
      </c>
      <c r="G18" s="209" t="str">
        <f t="shared" si="2"/>
        <v>是</v>
      </c>
    </row>
    <row r="19" ht="36" customHeight="1" spans="1:6">
      <c r="A19" s="569" t="s">
        <v>1850</v>
      </c>
      <c r="B19" s="570">
        <f>B5+B7+B9+B11+B17+B15</f>
        <v>-3731.45</v>
      </c>
      <c r="C19" s="570">
        <f>C5+C7+C9+C11+C17+C15</f>
        <v>9083.6</v>
      </c>
      <c r="D19" s="570">
        <f>D5+D7+D9+D11+D17+D15</f>
        <v>6668.65</v>
      </c>
      <c r="E19" s="565">
        <f t="shared" si="3"/>
        <v>2.78714708759329</v>
      </c>
      <c r="F19" s="565">
        <f t="shared" si="4"/>
        <v>0.734141749966973</v>
      </c>
    </row>
    <row r="20" ht="36" customHeight="1" spans="1:6">
      <c r="A20" s="569" t="s">
        <v>1851</v>
      </c>
      <c r="B20" s="570">
        <f>B6+B8+B10+B12+B18+B16</f>
        <v>31895.41</v>
      </c>
      <c r="C20" s="570">
        <f>C6+C8+C10+C12+C18+C16</f>
        <v>47487.79</v>
      </c>
      <c r="D20" s="570">
        <f>D6+D8+D10+D12+D18+D16</f>
        <v>38564.86</v>
      </c>
      <c r="E20" s="565">
        <f t="shared" si="3"/>
        <v>0.20910375505441</v>
      </c>
      <c r="F20" s="565">
        <f t="shared" si="4"/>
        <v>0.812100542055126</v>
      </c>
    </row>
    <row r="21" spans="2:4">
      <c r="B21" s="571"/>
      <c r="C21" s="571"/>
      <c r="D21" s="571"/>
    </row>
    <row r="22" spans="2:4">
      <c r="B22" s="571"/>
      <c r="C22" s="571"/>
      <c r="D22" s="571"/>
    </row>
  </sheetData>
  <autoFilter xmlns:etc="http://www.wps.cn/officeDocument/2017/etCustomData" ref="A4:G20" etc:filterBottomFollowUsedRange="0">
    <extLst/>
  </autoFilter>
  <mergeCells count="31">
    <mergeCell ref="A1:F1"/>
    <mergeCell ref="C3:D3"/>
    <mergeCell ref="E3:F3"/>
    <mergeCell ref="G19:H19"/>
    <mergeCell ref="G20:H20"/>
    <mergeCell ref="G21:H21"/>
    <mergeCell ref="G22:H22"/>
    <mergeCell ref="G23:H23"/>
    <mergeCell ref="G24:H24"/>
    <mergeCell ref="G25:H25"/>
    <mergeCell ref="G26:H26"/>
    <mergeCell ref="G27:H27"/>
    <mergeCell ref="G28:H28"/>
    <mergeCell ref="G29:H29"/>
    <mergeCell ref="G30:H30"/>
    <mergeCell ref="G31:H31"/>
    <mergeCell ref="G32:H32"/>
    <mergeCell ref="G33:H33"/>
    <mergeCell ref="G34:H34"/>
    <mergeCell ref="G35:H35"/>
    <mergeCell ref="G36:H36"/>
    <mergeCell ref="G37:H37"/>
    <mergeCell ref="G38:H38"/>
    <mergeCell ref="G39:H39"/>
    <mergeCell ref="G40:H40"/>
    <mergeCell ref="G41:H41"/>
    <mergeCell ref="G42:H42"/>
    <mergeCell ref="G43:H43"/>
    <mergeCell ref="G44:H44"/>
    <mergeCell ref="A3:A4"/>
    <mergeCell ref="B3:B4"/>
  </mergeCells>
  <printOptions horizontalCentered="1"/>
  <pageMargins left="0.472222222222222" right="0.393055555555556" top="0.747916666666667" bottom="0.747916666666667" header="0.314583333333333" footer="0.314583333333333"/>
  <pageSetup paperSize="9" scale="77" orientation="portrait"/>
  <headerFooter alignWithMargins="0">
    <oddFooter>&amp;C&amp;18- &amp;P -</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126"/>
  <sheetViews>
    <sheetView showGridLines="0" showZeros="0" view="pageBreakPreview" zoomScale="70" zoomScaleNormal="90" workbookViewId="0">
      <pane ySplit="3" topLeftCell="A108" activePane="bottomLeft" state="frozen"/>
      <selection/>
      <selection pane="bottomLeft" activeCell="D3" sqref="D3"/>
    </sheetView>
  </sheetViews>
  <sheetFormatPr defaultColWidth="9" defaultRowHeight="14.25"/>
  <cols>
    <col min="1" max="1" width="9" style="544" hidden="1" customWidth="1"/>
    <col min="2" max="2" width="17.6666666666667" style="273" hidden="1" customWidth="1"/>
    <col min="3" max="3" width="58.6666666666667" style="273" customWidth="1"/>
    <col min="4" max="5" width="22.6666666666667" style="273" customWidth="1"/>
    <col min="6" max="6" width="22.6666666666667" style="274" customWidth="1"/>
    <col min="7" max="7" width="9" style="544" hidden="1" customWidth="1"/>
    <col min="8" max="8" width="18.1083333333333" style="544" hidden="1" customWidth="1"/>
    <col min="9" max="9" width="15.4416666666667" style="544" hidden="1" customWidth="1"/>
    <col min="10" max="10" width="12.6666666666667" style="544"/>
    <col min="11" max="16384" width="9" style="544"/>
  </cols>
  <sheetData>
    <row r="1" ht="45" customHeight="1" spans="2:6">
      <c r="B1" s="545"/>
      <c r="C1" s="276" t="str">
        <f>YEAR(封面!$B$9)&amp;"年澄江市地方一般公共预算收支情况表"</f>
        <v>2025年澄江市地方一般公共预算收支情况表</v>
      </c>
      <c r="D1" s="276"/>
      <c r="E1" s="276"/>
      <c r="F1" s="276"/>
    </row>
    <row r="2" ht="18.9" customHeight="1" spans="3:6">
      <c r="C2" s="530" t="s">
        <v>1852</v>
      </c>
      <c r="D2" s="511"/>
      <c r="F2" s="278" t="s">
        <v>130</v>
      </c>
    </row>
    <row r="3" s="512" customFormat="1" ht="45" customHeight="1" spans="2:7">
      <c r="B3" s="280" t="s">
        <v>131</v>
      </c>
      <c r="C3" s="514" t="s">
        <v>132</v>
      </c>
      <c r="D3" s="114" t="str">
        <f>YEAR(封面!$B$9)-1&amp;"年执行数"</f>
        <v>2024年执行数</v>
      </c>
      <c r="E3" s="114" t="str">
        <f>YEAR(封面!$B$9)&amp;"年预算数"</f>
        <v>2025年预算数</v>
      </c>
      <c r="F3" s="514" t="s">
        <v>1853</v>
      </c>
      <c r="G3" s="546" t="s">
        <v>134</v>
      </c>
    </row>
    <row r="4" ht="36" customHeight="1" spans="1:8">
      <c r="A4" s="547">
        <f>LEN(B4)</f>
        <v>3</v>
      </c>
      <c r="B4" s="325">
        <v>101</v>
      </c>
      <c r="C4" s="497" t="s">
        <v>137</v>
      </c>
      <c r="D4" s="286">
        <f>SUM(D5:D20)</f>
        <v>37401</v>
      </c>
      <c r="E4" s="286">
        <f>SUM(E5:E20)</f>
        <v>52500</v>
      </c>
      <c r="F4" s="475">
        <f t="shared" ref="F4:F30" si="0">IF(D4&lt;0,"",IFERROR(E4/D4-1,0))</f>
        <v>0.403705783267827</v>
      </c>
      <c r="G4" s="477" t="str">
        <f t="shared" ref="G4:G18" si="1">IF(LEN(B4)=3,"是",IF(C4&lt;&gt;"",IF(SUM(D4:E4)&lt;&gt;0,"是","否"),"是"))</f>
        <v>是</v>
      </c>
      <c r="H4" s="548"/>
    </row>
    <row r="5" ht="36" customHeight="1" spans="1:7">
      <c r="A5" s="547">
        <f t="shared" ref="A5:A36" si="2">LEN(B5)</f>
        <v>5</v>
      </c>
      <c r="B5" s="321">
        <v>10101</v>
      </c>
      <c r="C5" s="495" t="s">
        <v>138</v>
      </c>
      <c r="D5" s="549">
        <f>VLOOKUP(B5,'01-1'!A5:E122,5,FALSE)</f>
        <v>9092</v>
      </c>
      <c r="E5" s="230">
        <v>10000</v>
      </c>
      <c r="F5" s="472">
        <f t="shared" si="0"/>
        <v>0.0998680158380993</v>
      </c>
      <c r="G5" s="477" t="str">
        <f t="shared" si="1"/>
        <v>是</v>
      </c>
    </row>
    <row r="6" ht="36" customHeight="1" spans="1:7">
      <c r="A6" s="547">
        <f t="shared" si="2"/>
        <v>5</v>
      </c>
      <c r="B6" s="321">
        <v>10104</v>
      </c>
      <c r="C6" s="495" t="s">
        <v>139</v>
      </c>
      <c r="D6" s="549">
        <f>VLOOKUP(B6,'01-1'!A6:E124,5,FALSE)</f>
        <v>1222</v>
      </c>
      <c r="E6" s="230">
        <v>1280</v>
      </c>
      <c r="F6" s="472">
        <f t="shared" si="0"/>
        <v>0.0474631751227497</v>
      </c>
      <c r="G6" s="477" t="str">
        <f t="shared" si="1"/>
        <v>是</v>
      </c>
    </row>
    <row r="7" ht="36" customHeight="1" spans="1:7">
      <c r="A7" s="547">
        <f t="shared" si="2"/>
        <v>5</v>
      </c>
      <c r="B7" s="321">
        <v>10106</v>
      </c>
      <c r="C7" s="495" t="s">
        <v>140</v>
      </c>
      <c r="D7" s="549">
        <f>VLOOKUP(B7,'01-1'!A7:E125,5,FALSE)</f>
        <v>334</v>
      </c>
      <c r="E7" s="230">
        <v>480</v>
      </c>
      <c r="F7" s="472">
        <f t="shared" si="0"/>
        <v>0.437125748502994</v>
      </c>
      <c r="G7" s="477" t="str">
        <f t="shared" si="1"/>
        <v>是</v>
      </c>
    </row>
    <row r="8" ht="36" customHeight="1" spans="1:7">
      <c r="A8" s="547">
        <f t="shared" si="2"/>
        <v>5</v>
      </c>
      <c r="B8" s="321">
        <v>10107</v>
      </c>
      <c r="C8" s="495" t="s">
        <v>141</v>
      </c>
      <c r="D8" s="549">
        <f>VLOOKUP(B8,'01-1'!A8:E126,5,FALSE)</f>
        <v>211</v>
      </c>
      <c r="E8" s="230">
        <v>200</v>
      </c>
      <c r="F8" s="472">
        <f t="shared" si="0"/>
        <v>-0.0521327014218009</v>
      </c>
      <c r="G8" s="477" t="str">
        <f t="shared" si="1"/>
        <v>是</v>
      </c>
    </row>
    <row r="9" ht="36" customHeight="1" spans="1:7">
      <c r="A9" s="547">
        <f t="shared" si="2"/>
        <v>5</v>
      </c>
      <c r="B9" s="321">
        <v>10109</v>
      </c>
      <c r="C9" s="495" t="s">
        <v>142</v>
      </c>
      <c r="D9" s="549">
        <f>VLOOKUP(B9,'01-1'!A9:E127,5,FALSE)</f>
        <v>897</v>
      </c>
      <c r="E9" s="230">
        <v>1000</v>
      </c>
      <c r="F9" s="472">
        <f t="shared" si="0"/>
        <v>0.114827201783724</v>
      </c>
      <c r="G9" s="477" t="str">
        <f t="shared" si="1"/>
        <v>是</v>
      </c>
    </row>
    <row r="10" ht="36" customHeight="1" spans="1:7">
      <c r="A10" s="547">
        <f t="shared" si="2"/>
        <v>5</v>
      </c>
      <c r="B10" s="321">
        <v>10110</v>
      </c>
      <c r="C10" s="495" t="s">
        <v>143</v>
      </c>
      <c r="D10" s="549">
        <f>VLOOKUP(B10,'01-1'!A10:E128,5,FALSE)</f>
        <v>2477</v>
      </c>
      <c r="E10" s="230">
        <v>2650</v>
      </c>
      <c r="F10" s="472">
        <f t="shared" si="0"/>
        <v>0.0698425514735568</v>
      </c>
      <c r="G10" s="477" t="str">
        <f t="shared" si="1"/>
        <v>是</v>
      </c>
    </row>
    <row r="11" ht="36" customHeight="1" spans="1:7">
      <c r="A11" s="547">
        <f t="shared" si="2"/>
        <v>5</v>
      </c>
      <c r="B11" s="321">
        <v>10111</v>
      </c>
      <c r="C11" s="495" t="s">
        <v>144</v>
      </c>
      <c r="D11" s="549">
        <f>VLOOKUP(B11,'01-1'!A11:E129,5,FALSE)</f>
        <v>457</v>
      </c>
      <c r="E11" s="230">
        <v>500</v>
      </c>
      <c r="F11" s="472">
        <f t="shared" si="0"/>
        <v>0.0940919037199124</v>
      </c>
      <c r="G11" s="477" t="str">
        <f t="shared" si="1"/>
        <v>是</v>
      </c>
    </row>
    <row r="12" ht="36" customHeight="1" spans="1:7">
      <c r="A12" s="547">
        <f t="shared" si="2"/>
        <v>5</v>
      </c>
      <c r="B12" s="321">
        <v>10112</v>
      </c>
      <c r="C12" s="495" t="s">
        <v>145</v>
      </c>
      <c r="D12" s="549">
        <f>VLOOKUP(B12,'01-1'!A12:E130,5,FALSE)</f>
        <v>2123</v>
      </c>
      <c r="E12" s="230">
        <v>2300</v>
      </c>
      <c r="F12" s="472">
        <f t="shared" si="0"/>
        <v>0.0833725859632595</v>
      </c>
      <c r="G12" s="477" t="str">
        <f t="shared" si="1"/>
        <v>是</v>
      </c>
    </row>
    <row r="13" ht="36" customHeight="1" spans="1:7">
      <c r="A13" s="547">
        <f t="shared" si="2"/>
        <v>5</v>
      </c>
      <c r="B13" s="321">
        <v>10113</v>
      </c>
      <c r="C13" s="495" t="s">
        <v>146</v>
      </c>
      <c r="D13" s="549">
        <f>VLOOKUP(B13,'01-1'!A13:E131,5,FALSE)</f>
        <v>4148</v>
      </c>
      <c r="E13" s="230">
        <v>18000</v>
      </c>
      <c r="F13" s="472">
        <f t="shared" si="0"/>
        <v>3.33944069431051</v>
      </c>
      <c r="G13" s="477" t="str">
        <f t="shared" si="1"/>
        <v>是</v>
      </c>
    </row>
    <row r="14" ht="36" customHeight="1" spans="1:10">
      <c r="A14" s="547">
        <f t="shared" si="2"/>
        <v>5</v>
      </c>
      <c r="B14" s="321">
        <v>10114</v>
      </c>
      <c r="C14" s="495" t="s">
        <v>147</v>
      </c>
      <c r="D14" s="549">
        <f>VLOOKUP(B14,'01-1'!A14:E132,5,FALSE)</f>
        <v>927</v>
      </c>
      <c r="E14" s="230">
        <v>1000</v>
      </c>
      <c r="F14" s="472">
        <f t="shared" si="0"/>
        <v>0.0787486515641855</v>
      </c>
      <c r="G14" s="477" t="str">
        <f t="shared" si="1"/>
        <v>是</v>
      </c>
      <c r="I14" s="277"/>
      <c r="J14" s="552"/>
    </row>
    <row r="15" ht="36" customHeight="1" spans="1:7">
      <c r="A15" s="547">
        <f t="shared" si="2"/>
        <v>5</v>
      </c>
      <c r="B15" s="321">
        <v>10118</v>
      </c>
      <c r="C15" s="495" t="s">
        <v>148</v>
      </c>
      <c r="D15" s="549">
        <f>VLOOKUP(B15,'01-1'!A15:E133,5,FALSE)</f>
        <v>646</v>
      </c>
      <c r="E15" s="230">
        <v>530</v>
      </c>
      <c r="F15" s="472">
        <f t="shared" si="0"/>
        <v>-0.179566563467492</v>
      </c>
      <c r="G15" s="477" t="str">
        <f t="shared" si="1"/>
        <v>是</v>
      </c>
    </row>
    <row r="16" ht="36" customHeight="1" spans="1:7">
      <c r="A16" s="547">
        <f t="shared" si="2"/>
        <v>5</v>
      </c>
      <c r="B16" s="321">
        <v>10119</v>
      </c>
      <c r="C16" s="495" t="s">
        <v>149</v>
      </c>
      <c r="D16" s="549">
        <f>VLOOKUP(B16,'01-1'!A16:E134,5,FALSE)</f>
        <v>8313</v>
      </c>
      <c r="E16" s="230">
        <v>7500</v>
      </c>
      <c r="F16" s="472">
        <f t="shared" si="0"/>
        <v>-0.0977986286539155</v>
      </c>
      <c r="G16" s="477" t="str">
        <f t="shared" si="1"/>
        <v>是</v>
      </c>
    </row>
    <row r="17" ht="36" customHeight="1" spans="1:7">
      <c r="A17" s="547">
        <f t="shared" si="2"/>
        <v>5</v>
      </c>
      <c r="B17" s="321">
        <v>10120</v>
      </c>
      <c r="C17" s="495" t="s">
        <v>150</v>
      </c>
      <c r="D17" s="549">
        <f>VLOOKUP(B17,'01-1'!A17:E135,5,FALSE)</f>
        <v>6512</v>
      </c>
      <c r="E17" s="230">
        <v>6800</v>
      </c>
      <c r="F17" s="472">
        <f t="shared" si="0"/>
        <v>0.0442260442260443</v>
      </c>
      <c r="G17" s="477" t="str">
        <f t="shared" si="1"/>
        <v>是</v>
      </c>
    </row>
    <row r="18" ht="36" customHeight="1" spans="1:7">
      <c r="A18" s="547">
        <f t="shared" si="2"/>
        <v>5</v>
      </c>
      <c r="B18" s="321">
        <v>10121</v>
      </c>
      <c r="C18" s="495" t="s">
        <v>151</v>
      </c>
      <c r="D18" s="549">
        <f>VLOOKUP(B18,'01-1'!A18:E136,5,FALSE)</f>
        <v>42</v>
      </c>
      <c r="E18" s="230">
        <v>60</v>
      </c>
      <c r="F18" s="472">
        <f t="shared" si="0"/>
        <v>0.428571428571429</v>
      </c>
      <c r="G18" s="477" t="str">
        <f t="shared" si="1"/>
        <v>是</v>
      </c>
    </row>
    <row r="19" ht="36" customHeight="1" spans="1:7">
      <c r="A19" s="547">
        <f t="shared" si="2"/>
        <v>0</v>
      </c>
      <c r="B19" s="321"/>
      <c r="C19" s="495" t="s">
        <v>1854</v>
      </c>
      <c r="D19" s="549"/>
      <c r="E19" s="230">
        <v>200</v>
      </c>
      <c r="F19" s="472"/>
      <c r="G19" s="477"/>
    </row>
    <row r="20" ht="36" customHeight="1" spans="1:7">
      <c r="A20" s="547">
        <f t="shared" si="2"/>
        <v>5</v>
      </c>
      <c r="B20" s="321">
        <v>10199</v>
      </c>
      <c r="C20" s="495" t="s">
        <v>152</v>
      </c>
      <c r="D20" s="549">
        <f>VLOOKUP(B20,'01-1'!A20:E138,5,FALSE)</f>
        <v>0</v>
      </c>
      <c r="E20" s="230"/>
      <c r="F20" s="472">
        <f t="shared" ref="F20:F26" si="3">IF(D20&lt;0,"",IFERROR(E20/D20-1,0))</f>
        <v>0</v>
      </c>
      <c r="G20" s="477" t="str">
        <f t="shared" ref="G20:G38" si="4">IF(LEN(B20)=3,"是",IF(C20&lt;&gt;"",IF(SUM(D20:E20)&lt;&gt;0,"是","否"),"是"))</f>
        <v>否</v>
      </c>
    </row>
    <row r="21" ht="36" customHeight="1" spans="1:7">
      <c r="A21" s="547">
        <f t="shared" si="2"/>
        <v>3</v>
      </c>
      <c r="B21" s="325">
        <v>103</v>
      </c>
      <c r="C21" s="497" t="s">
        <v>153</v>
      </c>
      <c r="D21" s="286">
        <f>SUM(D22:D29)</f>
        <v>40827</v>
      </c>
      <c r="E21" s="286">
        <f>SUM(E22:E29)</f>
        <v>26511</v>
      </c>
      <c r="F21" s="475">
        <f t="shared" si="3"/>
        <v>-0.350650304945257</v>
      </c>
      <c r="G21" s="477" t="str">
        <f t="shared" si="4"/>
        <v>是</v>
      </c>
    </row>
    <row r="22" ht="36" customHeight="1" spans="1:7">
      <c r="A22" s="547">
        <f t="shared" si="2"/>
        <v>5</v>
      </c>
      <c r="B22" s="550">
        <v>10302</v>
      </c>
      <c r="C22" s="495" t="s">
        <v>154</v>
      </c>
      <c r="D22" s="549">
        <f>VLOOKUP(B22,'01-1'!A22:E140,5,FALSE)</f>
        <v>1119</v>
      </c>
      <c r="E22" s="230">
        <v>1240</v>
      </c>
      <c r="F22" s="472">
        <f t="shared" si="3"/>
        <v>0.108132260947274</v>
      </c>
      <c r="G22" s="477" t="str">
        <f t="shared" si="4"/>
        <v>是</v>
      </c>
    </row>
    <row r="23" ht="36" customHeight="1" spans="1:7">
      <c r="A23" s="547">
        <f t="shared" si="2"/>
        <v>5</v>
      </c>
      <c r="B23" s="321">
        <v>10304</v>
      </c>
      <c r="C23" s="495" t="s">
        <v>155</v>
      </c>
      <c r="D23" s="549">
        <f>VLOOKUP(B23,'01-1'!A23:E141,5,FALSE)</f>
        <v>2451</v>
      </c>
      <c r="E23" s="230">
        <v>3714</v>
      </c>
      <c r="F23" s="472">
        <f t="shared" si="3"/>
        <v>0.515299877600979</v>
      </c>
      <c r="G23" s="477" t="str">
        <f t="shared" si="4"/>
        <v>是</v>
      </c>
    </row>
    <row r="24" ht="36" customHeight="1" spans="1:7">
      <c r="A24" s="547">
        <f t="shared" si="2"/>
        <v>5</v>
      </c>
      <c r="B24" s="321">
        <v>10305</v>
      </c>
      <c r="C24" s="495" t="s">
        <v>156</v>
      </c>
      <c r="D24" s="549">
        <f>VLOOKUP(B24,'01-1'!A24:E142,5,FALSE)</f>
        <v>4728</v>
      </c>
      <c r="E24" s="230">
        <v>2980</v>
      </c>
      <c r="F24" s="472">
        <f t="shared" si="3"/>
        <v>-0.369712351945855</v>
      </c>
      <c r="G24" s="477" t="str">
        <f t="shared" si="4"/>
        <v>是</v>
      </c>
    </row>
    <row r="25" ht="36" customHeight="1" spans="1:7">
      <c r="A25" s="547">
        <f t="shared" si="2"/>
        <v>5</v>
      </c>
      <c r="B25" s="321">
        <v>10306</v>
      </c>
      <c r="C25" s="495" t="s">
        <v>157</v>
      </c>
      <c r="D25" s="549">
        <f>VLOOKUP(B25,'01-1'!A25:E143,5,FALSE)</f>
        <v>0</v>
      </c>
      <c r="E25" s="230"/>
      <c r="F25" s="472">
        <f t="shared" si="3"/>
        <v>0</v>
      </c>
      <c r="G25" s="477" t="str">
        <f t="shared" si="4"/>
        <v>否</v>
      </c>
    </row>
    <row r="26" ht="36" customHeight="1" spans="1:7">
      <c r="A26" s="547">
        <f t="shared" si="2"/>
        <v>5</v>
      </c>
      <c r="B26" s="321">
        <v>10307</v>
      </c>
      <c r="C26" s="495" t="s">
        <v>158</v>
      </c>
      <c r="D26" s="549">
        <f>VLOOKUP(B26,'01-1'!A26:E144,5,FALSE)</f>
        <v>22213</v>
      </c>
      <c r="E26" s="230">
        <v>17998</v>
      </c>
      <c r="F26" s="472">
        <f t="shared" si="3"/>
        <v>-0.189753747805339</v>
      </c>
      <c r="G26" s="477" t="str">
        <f t="shared" si="4"/>
        <v>是</v>
      </c>
    </row>
    <row r="27" ht="36" customHeight="1" spans="1:7">
      <c r="A27" s="547">
        <f t="shared" si="2"/>
        <v>5</v>
      </c>
      <c r="B27" s="321">
        <v>10308</v>
      </c>
      <c r="C27" s="495" t="s">
        <v>159</v>
      </c>
      <c r="D27" s="549">
        <f>VLOOKUP(B27,'01-1'!A27:E145,5,FALSE)</f>
        <v>0</v>
      </c>
      <c r="E27" s="230"/>
      <c r="F27" s="472"/>
      <c r="G27" s="477" t="str">
        <f t="shared" si="4"/>
        <v>否</v>
      </c>
    </row>
    <row r="28" ht="36" customHeight="1" spans="1:7">
      <c r="A28" s="547">
        <f t="shared" si="2"/>
        <v>5</v>
      </c>
      <c r="B28" s="321">
        <v>10309</v>
      </c>
      <c r="C28" s="495" t="s">
        <v>160</v>
      </c>
      <c r="D28" s="549">
        <f>VLOOKUP(B28,'01-1'!A28:E146,5,FALSE)</f>
        <v>10312</v>
      </c>
      <c r="E28" s="230">
        <v>574</v>
      </c>
      <c r="F28" s="472">
        <f t="shared" ref="F28:F32" si="5">IF(D28&lt;0,"",IFERROR(E28/D28-1,0))</f>
        <v>-0.94433669511249</v>
      </c>
      <c r="G28" s="477" t="str">
        <f t="shared" si="4"/>
        <v>是</v>
      </c>
    </row>
    <row r="29" ht="36" customHeight="1" spans="1:7">
      <c r="A29" s="547">
        <f t="shared" si="2"/>
        <v>5</v>
      </c>
      <c r="B29" s="321">
        <v>10399</v>
      </c>
      <c r="C29" s="495" t="s">
        <v>161</v>
      </c>
      <c r="D29" s="549">
        <f>VLOOKUP(B29,'01-1'!A29:E147,5,FALSE)</f>
        <v>4</v>
      </c>
      <c r="E29" s="230">
        <v>5</v>
      </c>
      <c r="F29" s="472">
        <f t="shared" si="5"/>
        <v>0.25</v>
      </c>
      <c r="G29" s="477" t="str">
        <f t="shared" si="4"/>
        <v>是</v>
      </c>
    </row>
    <row r="30" ht="36" customHeight="1" spans="1:7">
      <c r="A30" s="547">
        <f t="shared" si="2"/>
        <v>0</v>
      </c>
      <c r="B30" s="354"/>
      <c r="C30" s="495"/>
      <c r="D30" s="230"/>
      <c r="E30" s="230"/>
      <c r="F30" s="475">
        <f t="shared" si="5"/>
        <v>0</v>
      </c>
      <c r="G30" s="477" t="str">
        <f t="shared" si="4"/>
        <v>是</v>
      </c>
    </row>
    <row r="31" s="277" customFormat="1" ht="36" customHeight="1" spans="1:7">
      <c r="A31" s="547">
        <f t="shared" si="2"/>
        <v>0</v>
      </c>
      <c r="B31" s="551"/>
      <c r="C31" s="310" t="s">
        <v>1855</v>
      </c>
      <c r="D31" s="286">
        <f>SUM(D21,D4)</f>
        <v>78228</v>
      </c>
      <c r="E31" s="286">
        <f>SUM(E21,E4)</f>
        <v>79011</v>
      </c>
      <c r="F31" s="475">
        <f t="shared" si="5"/>
        <v>0.0100092038656237</v>
      </c>
      <c r="G31" s="477" t="str">
        <f t="shared" si="4"/>
        <v>是</v>
      </c>
    </row>
    <row r="32" ht="36" customHeight="1" spans="1:7">
      <c r="A32" s="547">
        <f t="shared" si="2"/>
        <v>3</v>
      </c>
      <c r="B32" s="371">
        <v>105</v>
      </c>
      <c r="C32" s="313" t="s">
        <v>163</v>
      </c>
      <c r="D32" s="286">
        <f>SUM(D33,D37:D38)</f>
        <v>0</v>
      </c>
      <c r="E32" s="286">
        <f>SUM(E33,E37:E38)</f>
        <v>0</v>
      </c>
      <c r="F32" s="472">
        <f t="shared" si="5"/>
        <v>0</v>
      </c>
      <c r="G32" s="477" t="str">
        <f t="shared" si="4"/>
        <v>是</v>
      </c>
    </row>
    <row r="33" ht="36" customHeight="1" spans="1:7">
      <c r="A33" s="547">
        <f t="shared" si="2"/>
        <v>0</v>
      </c>
      <c r="B33" s="371"/>
      <c r="C33" s="495" t="s">
        <v>164</v>
      </c>
      <c r="D33" s="230">
        <f>SUM(D34:D36)</f>
        <v>0</v>
      </c>
      <c r="E33" s="230">
        <f>SUM(E34:E36)</f>
        <v>0</v>
      </c>
      <c r="F33" s="472">
        <f t="shared" ref="F33:F64" si="6">IF(D33&lt;0,"",IFERROR(E33/D33-1,0))</f>
        <v>0</v>
      </c>
      <c r="G33" s="477" t="str">
        <f t="shared" si="4"/>
        <v>否</v>
      </c>
    </row>
    <row r="34" ht="36" customHeight="1" spans="1:7">
      <c r="A34" s="547">
        <f t="shared" si="2"/>
        <v>0</v>
      </c>
      <c r="B34" s="371"/>
      <c r="C34" s="314" t="s">
        <v>165</v>
      </c>
      <c r="D34" s="230">
        <f>'01-1'!E34</f>
        <v>0</v>
      </c>
      <c r="E34" s="230">
        <f>'22-1'!E33</f>
        <v>0</v>
      </c>
      <c r="F34" s="472">
        <f t="shared" si="6"/>
        <v>0</v>
      </c>
      <c r="G34" s="477" t="str">
        <f t="shared" si="4"/>
        <v>否</v>
      </c>
    </row>
    <row r="35" ht="36" customHeight="1" spans="1:7">
      <c r="A35" s="547">
        <f t="shared" si="2"/>
        <v>0</v>
      </c>
      <c r="B35" s="371"/>
      <c r="C35" s="314" t="s">
        <v>166</v>
      </c>
      <c r="D35" s="230">
        <f>'01-1'!E35</f>
        <v>0</v>
      </c>
      <c r="E35" s="230">
        <f>'22-1'!E34</f>
        <v>0</v>
      </c>
      <c r="F35" s="472">
        <f t="shared" si="6"/>
        <v>0</v>
      </c>
      <c r="G35" s="477" t="str">
        <f t="shared" si="4"/>
        <v>否</v>
      </c>
    </row>
    <row r="36" ht="36" customHeight="1" spans="1:7">
      <c r="A36" s="547">
        <f t="shared" si="2"/>
        <v>0</v>
      </c>
      <c r="B36" s="371"/>
      <c r="C36" s="314" t="s">
        <v>167</v>
      </c>
      <c r="D36" s="296">
        <f>'01-1'!E36</f>
        <v>0</v>
      </c>
      <c r="E36" s="230">
        <f>'22-1'!E35</f>
        <v>0</v>
      </c>
      <c r="F36" s="472">
        <f t="shared" si="6"/>
        <v>0</v>
      </c>
      <c r="G36" s="477" t="str">
        <f t="shared" si="4"/>
        <v>否</v>
      </c>
    </row>
    <row r="37" ht="36" customHeight="1" spans="1:7">
      <c r="A37" s="547">
        <f t="shared" ref="A37:A68" si="7">LEN(B37)</f>
        <v>0</v>
      </c>
      <c r="B37" s="371"/>
      <c r="C37" s="495" t="s">
        <v>168</v>
      </c>
      <c r="D37" s="230">
        <f>'01-1'!E37</f>
        <v>0</v>
      </c>
      <c r="E37" s="230">
        <f>'22-1'!E36</f>
        <v>0</v>
      </c>
      <c r="F37" s="472">
        <f t="shared" si="6"/>
        <v>0</v>
      </c>
      <c r="G37" s="477" t="str">
        <f t="shared" si="4"/>
        <v>否</v>
      </c>
    </row>
    <row r="38" ht="36" customHeight="1" spans="1:7">
      <c r="A38" s="547">
        <f t="shared" si="7"/>
        <v>0</v>
      </c>
      <c r="B38" s="371"/>
      <c r="C38" s="495" t="s">
        <v>169</v>
      </c>
      <c r="D38" s="296">
        <f>'01-1'!E38</f>
        <v>0</v>
      </c>
      <c r="E38" s="230">
        <f>'22-1'!E37</f>
        <v>0</v>
      </c>
      <c r="F38" s="472">
        <f t="shared" si="6"/>
        <v>0</v>
      </c>
      <c r="G38" s="477" t="str">
        <f t="shared" si="4"/>
        <v>否</v>
      </c>
    </row>
    <row r="39" ht="36" customHeight="1" spans="1:7">
      <c r="A39" s="547">
        <f t="shared" si="7"/>
        <v>3</v>
      </c>
      <c r="B39" s="325">
        <v>110</v>
      </c>
      <c r="C39" s="497" t="s">
        <v>78</v>
      </c>
      <c r="D39" s="286">
        <f>SUM(D40,D47,D85,D107:D108,D112,D117,D118,D119)</f>
        <v>237893</v>
      </c>
      <c r="E39" s="286">
        <f>SUM(E40,E47,E85,E107:E108,E112,E117,E118,E119)</f>
        <v>188321</v>
      </c>
      <c r="F39" s="475">
        <f t="shared" si="6"/>
        <v>-0.208379397460203</v>
      </c>
      <c r="G39" s="477" t="str">
        <f t="shared" ref="G39:G47" si="8">IF(LEN(B39)&lt;=5,IF(C39&lt;&gt;"",IF(SUM(D39:E39)&gt;0,"是","否"),"否"),"否")</f>
        <v>是</v>
      </c>
    </row>
    <row r="40" ht="36" customHeight="1" spans="1:7">
      <c r="A40" s="547">
        <f t="shared" si="7"/>
        <v>5</v>
      </c>
      <c r="B40" s="354">
        <v>11001</v>
      </c>
      <c r="C40" s="495" t="s">
        <v>170</v>
      </c>
      <c r="D40" s="549">
        <f>VLOOKUP(B40,'01-1'!A40:E158,5,FALSE)</f>
        <v>4383</v>
      </c>
      <c r="E40" s="230">
        <f>SUM(E41:E46)</f>
        <v>5214</v>
      </c>
      <c r="F40" s="472">
        <f t="shared" si="6"/>
        <v>0.189596167008898</v>
      </c>
      <c r="G40" s="477" t="str">
        <f t="shared" si="8"/>
        <v>是</v>
      </c>
    </row>
    <row r="41" ht="36" customHeight="1" spans="1:7">
      <c r="A41" s="547">
        <f t="shared" si="7"/>
        <v>7</v>
      </c>
      <c r="B41" s="354">
        <v>1100102</v>
      </c>
      <c r="C41" s="314" t="s">
        <v>171</v>
      </c>
      <c r="D41" s="549">
        <f>VLOOKUP(B41,'01-1'!A41:E159,5,FALSE)</f>
        <v>782</v>
      </c>
      <c r="E41" s="230">
        <v>782</v>
      </c>
      <c r="F41" s="472">
        <f t="shared" si="6"/>
        <v>0</v>
      </c>
      <c r="G41" s="477" t="str">
        <f t="shared" si="8"/>
        <v>否</v>
      </c>
    </row>
    <row r="42" ht="36" customHeight="1" spans="1:7">
      <c r="A42" s="547">
        <f t="shared" si="7"/>
        <v>7</v>
      </c>
      <c r="B42" s="354">
        <v>1100103</v>
      </c>
      <c r="C42" s="314" t="s">
        <v>172</v>
      </c>
      <c r="D42" s="549">
        <f>VLOOKUP(B42,'01-1'!A42:E160,5,FALSE)</f>
        <v>0</v>
      </c>
      <c r="E42" s="230">
        <f>'22-1'!E41</f>
        <v>0</v>
      </c>
      <c r="F42" s="472">
        <f t="shared" si="6"/>
        <v>0</v>
      </c>
      <c r="G42" s="477" t="str">
        <f t="shared" si="8"/>
        <v>否</v>
      </c>
    </row>
    <row r="43" ht="36" customHeight="1" spans="1:7">
      <c r="A43" s="547">
        <f t="shared" si="7"/>
        <v>7</v>
      </c>
      <c r="B43" s="354">
        <v>1100104</v>
      </c>
      <c r="C43" s="314" t="s">
        <v>173</v>
      </c>
      <c r="D43" s="549">
        <f>VLOOKUP(B43,'01-1'!A43:E161,5,FALSE)</f>
        <v>277</v>
      </c>
      <c r="E43" s="230">
        <v>277</v>
      </c>
      <c r="F43" s="472">
        <f t="shared" si="6"/>
        <v>0</v>
      </c>
      <c r="G43" s="477" t="str">
        <f t="shared" si="8"/>
        <v>否</v>
      </c>
    </row>
    <row r="44" ht="36" customHeight="1" spans="1:7">
      <c r="A44" s="547">
        <f t="shared" si="7"/>
        <v>7</v>
      </c>
      <c r="B44" s="354">
        <v>1100105</v>
      </c>
      <c r="C44" s="314" t="s">
        <v>174</v>
      </c>
      <c r="D44" s="549">
        <f>VLOOKUP(B44,'01-1'!A44:E162,5,FALSE)</f>
        <v>0</v>
      </c>
      <c r="E44" s="230">
        <f>'22-1'!E43</f>
        <v>0</v>
      </c>
      <c r="F44" s="472">
        <f t="shared" si="6"/>
        <v>0</v>
      </c>
      <c r="G44" s="477" t="str">
        <f t="shared" si="8"/>
        <v>否</v>
      </c>
    </row>
    <row r="45" ht="36" customHeight="1" spans="1:7">
      <c r="A45" s="547">
        <f t="shared" si="7"/>
        <v>7</v>
      </c>
      <c r="B45" s="354">
        <v>1100106</v>
      </c>
      <c r="C45" s="314" t="s">
        <v>175</v>
      </c>
      <c r="D45" s="549">
        <f>VLOOKUP(B45,'01-1'!A45:E163,5,FALSE)</f>
        <v>4155</v>
      </c>
      <c r="E45" s="230">
        <v>4155</v>
      </c>
      <c r="F45" s="472">
        <f t="shared" si="6"/>
        <v>0</v>
      </c>
      <c r="G45" s="477" t="str">
        <f t="shared" si="8"/>
        <v>否</v>
      </c>
    </row>
    <row r="46" ht="36" customHeight="1" spans="1:7">
      <c r="A46" s="547">
        <f t="shared" si="7"/>
        <v>7</v>
      </c>
      <c r="B46" s="354">
        <v>1100199</v>
      </c>
      <c r="C46" s="314" t="s">
        <v>176</v>
      </c>
      <c r="D46" s="549">
        <f>VLOOKUP(B46,'01-1'!A46:E164,5,FALSE)</f>
        <v>-831</v>
      </c>
      <c r="E46" s="230">
        <f>'22-1'!E45</f>
        <v>0</v>
      </c>
      <c r="F46" s="472" t="str">
        <f t="shared" si="6"/>
        <v/>
      </c>
      <c r="G46" s="477" t="str">
        <f t="shared" si="8"/>
        <v>否</v>
      </c>
    </row>
    <row r="47" ht="36" customHeight="1" spans="1:7">
      <c r="A47" s="547">
        <f t="shared" si="7"/>
        <v>5</v>
      </c>
      <c r="B47" s="354">
        <v>11002</v>
      </c>
      <c r="C47" s="495" t="s">
        <v>177</v>
      </c>
      <c r="D47" s="549">
        <f>VLOOKUP(B47,'01-1'!A47:E165,5,FALSE)</f>
        <v>73827</v>
      </c>
      <c r="E47" s="230">
        <f>SUM(E48:E57,E63)</f>
        <v>70337</v>
      </c>
      <c r="F47" s="472">
        <f t="shared" si="6"/>
        <v>-0.0472726780175274</v>
      </c>
      <c r="G47" s="477" t="str">
        <f t="shared" si="8"/>
        <v>是</v>
      </c>
    </row>
    <row r="48" ht="36" customHeight="1" spans="1:7">
      <c r="A48" s="547">
        <f t="shared" si="7"/>
        <v>7</v>
      </c>
      <c r="B48" s="354">
        <v>1100202</v>
      </c>
      <c r="C48" s="314" t="s">
        <v>178</v>
      </c>
      <c r="D48" s="549">
        <f>VLOOKUP(B48,'01-1'!A48:E166,5,FALSE)</f>
        <v>15964</v>
      </c>
      <c r="E48" s="230">
        <v>18390</v>
      </c>
      <c r="F48" s="472">
        <f t="shared" si="6"/>
        <v>0.151966925582561</v>
      </c>
      <c r="G48" s="477" t="str">
        <f>IF(LEN(B48)&lt;=7,IF(C48&lt;&gt;"",IF(SUM(D48:E48)&gt;0,"是","否"),"否"),"否")</f>
        <v>是</v>
      </c>
    </row>
    <row r="49" ht="36" customHeight="1" spans="1:7">
      <c r="A49" s="547">
        <f t="shared" si="7"/>
        <v>7</v>
      </c>
      <c r="B49" s="354">
        <v>1100207</v>
      </c>
      <c r="C49" s="314" t="s">
        <v>179</v>
      </c>
      <c r="D49" s="549">
        <f>VLOOKUP(B49,'01-1'!A49:E167,5,FALSE)</f>
        <v>5242</v>
      </c>
      <c r="E49" s="230">
        <v>7537</v>
      </c>
      <c r="F49" s="472">
        <f t="shared" si="6"/>
        <v>0.437809996184662</v>
      </c>
      <c r="G49" s="477" t="str">
        <f t="shared" ref="G49:G57" si="9">IF(LEN(B49)&lt;=7,IF(C49&lt;&gt;"",IF(SUM(D49:E49)&gt;0,"是","否"),"否"),"否")</f>
        <v>是</v>
      </c>
    </row>
    <row r="50" ht="36" customHeight="1" spans="1:7">
      <c r="A50" s="547">
        <f t="shared" si="7"/>
        <v>7</v>
      </c>
      <c r="B50" s="354">
        <v>1100212</v>
      </c>
      <c r="C50" s="314" t="s">
        <v>180</v>
      </c>
      <c r="D50" s="549">
        <f>VLOOKUP(B50,'01-1'!A50:E168,5,FALSE)</f>
        <v>0</v>
      </c>
      <c r="E50" s="230">
        <f>'22-1'!E49</f>
        <v>0</v>
      </c>
      <c r="F50" s="472">
        <f t="shared" si="6"/>
        <v>0</v>
      </c>
      <c r="G50" s="477" t="str">
        <f t="shared" si="9"/>
        <v>否</v>
      </c>
    </row>
    <row r="51" ht="36" customHeight="1" spans="1:7">
      <c r="A51" s="547">
        <f t="shared" si="7"/>
        <v>7</v>
      </c>
      <c r="B51" s="354">
        <v>1100225</v>
      </c>
      <c r="C51" s="314" t="s">
        <v>181</v>
      </c>
      <c r="D51" s="549">
        <f>VLOOKUP(B51,'01-1'!A51:E169,5,FALSE)</f>
        <v>0</v>
      </c>
      <c r="E51" s="230">
        <f>'22-1'!E50</f>
        <v>0</v>
      </c>
      <c r="F51" s="472">
        <f t="shared" si="6"/>
        <v>0</v>
      </c>
      <c r="G51" s="477" t="str">
        <f t="shared" si="9"/>
        <v>否</v>
      </c>
    </row>
    <row r="52" ht="36" customHeight="1" spans="1:7">
      <c r="A52" s="547">
        <f t="shared" si="7"/>
        <v>7</v>
      </c>
      <c r="B52" s="354">
        <v>1100226</v>
      </c>
      <c r="C52" s="314" t="s">
        <v>182</v>
      </c>
      <c r="D52" s="549">
        <f>VLOOKUP(B52,'01-1'!A52:E170,5,FALSE)</f>
        <v>6024</v>
      </c>
      <c r="E52" s="230">
        <v>7512</v>
      </c>
      <c r="F52" s="472">
        <f t="shared" si="6"/>
        <v>0.247011952191235</v>
      </c>
      <c r="G52" s="477" t="str">
        <f t="shared" si="9"/>
        <v>是</v>
      </c>
    </row>
    <row r="53" ht="36" customHeight="1" spans="1:7">
      <c r="A53" s="547">
        <f t="shared" si="7"/>
        <v>7</v>
      </c>
      <c r="B53" s="354">
        <v>1100228</v>
      </c>
      <c r="C53" s="314" t="s">
        <v>183</v>
      </c>
      <c r="D53" s="549">
        <f>VLOOKUP(B53,'01-1'!A53:E171,5,FALSE)</f>
        <v>0</v>
      </c>
      <c r="E53" s="230">
        <f>'22-1'!E52</f>
        <v>0</v>
      </c>
      <c r="F53" s="472">
        <f t="shared" si="6"/>
        <v>0</v>
      </c>
      <c r="G53" s="477" t="str">
        <f t="shared" si="9"/>
        <v>否</v>
      </c>
    </row>
    <row r="54" ht="36" customHeight="1" spans="1:7">
      <c r="A54" s="547">
        <f t="shared" si="7"/>
        <v>7</v>
      </c>
      <c r="B54" s="354">
        <v>1100229</v>
      </c>
      <c r="C54" s="314" t="s">
        <v>184</v>
      </c>
      <c r="D54" s="549">
        <f>VLOOKUP(B54,'01-1'!A54:E172,5,FALSE)</f>
        <v>-103</v>
      </c>
      <c r="E54" s="230">
        <f>'22-1'!E53</f>
        <v>0</v>
      </c>
      <c r="F54" s="472" t="str">
        <f t="shared" si="6"/>
        <v/>
      </c>
      <c r="G54" s="477" t="str">
        <f t="shared" si="9"/>
        <v>否</v>
      </c>
    </row>
    <row r="55" ht="36" customHeight="1" spans="1:7">
      <c r="A55" s="547">
        <f t="shared" si="7"/>
        <v>7</v>
      </c>
      <c r="B55" s="354">
        <v>1100230</v>
      </c>
      <c r="C55" s="314" t="s">
        <v>185</v>
      </c>
      <c r="D55" s="549">
        <f>VLOOKUP(B55,'01-1'!A55:E173,5,FALSE)</f>
        <v>0</v>
      </c>
      <c r="E55" s="230">
        <f>'22-1'!E54</f>
        <v>0</v>
      </c>
      <c r="F55" s="472">
        <f t="shared" si="6"/>
        <v>0</v>
      </c>
      <c r="G55" s="477" t="str">
        <f t="shared" si="9"/>
        <v>否</v>
      </c>
    </row>
    <row r="56" ht="36" customHeight="1" spans="1:7">
      <c r="A56" s="547">
        <f t="shared" si="7"/>
        <v>7</v>
      </c>
      <c r="B56" s="354">
        <v>1100231</v>
      </c>
      <c r="C56" s="314" t="s">
        <v>186</v>
      </c>
      <c r="D56" s="549">
        <f>VLOOKUP(B56,'01-1'!A56:E174,5,FALSE)</f>
        <v>2606</v>
      </c>
      <c r="E56" s="230">
        <v>2067</v>
      </c>
      <c r="F56" s="472">
        <f t="shared" si="6"/>
        <v>-0.206830391404451</v>
      </c>
      <c r="G56" s="477" t="str">
        <f t="shared" si="9"/>
        <v>是</v>
      </c>
    </row>
    <row r="57" ht="36" customHeight="1" spans="1:7">
      <c r="A57" s="547">
        <f t="shared" si="7"/>
        <v>6</v>
      </c>
      <c r="B57" s="354" t="s">
        <v>187</v>
      </c>
      <c r="C57" s="314" t="s">
        <v>188</v>
      </c>
      <c r="D57" s="549">
        <f>VLOOKUP(B57,'01-1'!A57:E175,5,FALSE)</f>
        <v>16965</v>
      </c>
      <c r="E57" s="230">
        <f>SUM(E58:E62)</f>
        <v>10967</v>
      </c>
      <c r="F57" s="472">
        <f t="shared" si="6"/>
        <v>-0.353551429413498</v>
      </c>
      <c r="G57" s="477" t="str">
        <f t="shared" si="9"/>
        <v>是</v>
      </c>
    </row>
    <row r="58" ht="36" customHeight="1" spans="1:7">
      <c r="A58" s="547">
        <f t="shared" si="7"/>
        <v>7</v>
      </c>
      <c r="B58" s="354">
        <v>1100201</v>
      </c>
      <c r="C58" s="320" t="s">
        <v>189</v>
      </c>
      <c r="D58" s="549">
        <f>VLOOKUP(B58,'01-1'!A58:E176,5,FALSE)</f>
        <v>0</v>
      </c>
      <c r="E58" s="230">
        <f>'22-1'!E57</f>
        <v>0</v>
      </c>
      <c r="F58" s="472">
        <f t="shared" si="6"/>
        <v>0</v>
      </c>
      <c r="G58" s="477" t="str">
        <f>IF(LEN(B58)&lt;=5,IF(C58&lt;&gt;"",IF(SUM(D58:E58)&gt;0,"是","否"),"否"),"否")</f>
        <v>否</v>
      </c>
    </row>
    <row r="59" ht="36" customHeight="1" spans="1:7">
      <c r="A59" s="547">
        <f t="shared" si="7"/>
        <v>7</v>
      </c>
      <c r="B59" s="354">
        <v>1100208</v>
      </c>
      <c r="C59" s="320" t="s">
        <v>190</v>
      </c>
      <c r="D59" s="549">
        <f>VLOOKUP(B59,'01-1'!A59:E177,5,FALSE)</f>
        <v>9617</v>
      </c>
      <c r="E59" s="230">
        <v>3811</v>
      </c>
      <c r="F59" s="472">
        <f t="shared" si="6"/>
        <v>-0.603722574607466</v>
      </c>
      <c r="G59" s="477" t="str">
        <f>IF(LEN(B59)&lt;=5,IF(C59&lt;&gt;"",IF(SUM(D59:E59)&gt;0,"是","否"),"否"),"否")</f>
        <v>否</v>
      </c>
    </row>
    <row r="60" ht="36" customHeight="1" spans="1:7">
      <c r="A60" s="547">
        <f t="shared" si="7"/>
        <v>7</v>
      </c>
      <c r="B60" s="354">
        <v>1100214</v>
      </c>
      <c r="C60" s="320" t="s">
        <v>191</v>
      </c>
      <c r="D60" s="549">
        <f>VLOOKUP(B60,'01-1'!A60:E178,5,FALSE)</f>
        <v>0</v>
      </c>
      <c r="E60" s="230">
        <f>'22-1'!E59</f>
        <v>0</v>
      </c>
      <c r="F60" s="472">
        <f t="shared" si="6"/>
        <v>0</v>
      </c>
      <c r="G60" s="477" t="str">
        <f>IF(LEN(B60)&lt;=5,IF(C60&lt;&gt;"",IF(SUM(D60:E60)&gt;0,"是","否"),"否"),"否")</f>
        <v>否</v>
      </c>
    </row>
    <row r="61" ht="36" customHeight="1" spans="1:7">
      <c r="A61" s="547">
        <f t="shared" si="7"/>
        <v>7</v>
      </c>
      <c r="B61" s="354">
        <v>1100227</v>
      </c>
      <c r="C61" s="320" t="s">
        <v>192</v>
      </c>
      <c r="D61" s="549">
        <f>VLOOKUP(B61,'01-1'!A61:E179,5,FALSE)</f>
        <v>7216</v>
      </c>
      <c r="E61" s="230">
        <v>7024</v>
      </c>
      <c r="F61" s="472">
        <f t="shared" si="6"/>
        <v>-0.0266075388026608</v>
      </c>
      <c r="G61" s="477" t="str">
        <f>IF(LEN(B61)&lt;=5,IF(C61&lt;&gt;"",IF(SUM(D61:E61)&gt;0,"是","否"),"否"),"否")</f>
        <v>否</v>
      </c>
    </row>
    <row r="62" ht="36" customHeight="1" spans="1:7">
      <c r="A62" s="547">
        <f t="shared" si="7"/>
        <v>7</v>
      </c>
      <c r="B62" s="354">
        <v>1100299</v>
      </c>
      <c r="C62" s="320" t="s">
        <v>193</v>
      </c>
      <c r="D62" s="549">
        <f>VLOOKUP(B62,'01-1'!A62:E180,5,FALSE)</f>
        <v>132</v>
      </c>
      <c r="E62" s="230">
        <v>132</v>
      </c>
      <c r="F62" s="472">
        <f t="shared" si="6"/>
        <v>0</v>
      </c>
      <c r="G62" s="477" t="str">
        <f>IF(LEN(B62)&lt;=5,IF(C62&lt;&gt;"",IF(SUM(D62:E62)&gt;0,"是","否"),"否"),"否")</f>
        <v>否</v>
      </c>
    </row>
    <row r="63" ht="36" customHeight="1" spans="1:7">
      <c r="A63" s="547">
        <f t="shared" si="7"/>
        <v>6</v>
      </c>
      <c r="B63" s="354" t="s">
        <v>194</v>
      </c>
      <c r="C63" s="314" t="s">
        <v>195</v>
      </c>
      <c r="D63" s="549">
        <f>VLOOKUP(B63,'01-1'!A63:E181,5,FALSE)</f>
        <v>27129</v>
      </c>
      <c r="E63" s="230">
        <f>SUM(E64:E84)</f>
        <v>23864</v>
      </c>
      <c r="F63" s="472">
        <f t="shared" si="6"/>
        <v>-0.120350915993955</v>
      </c>
      <c r="G63" s="477" t="str">
        <f>IF(LEN(B63)&lt;=7,IF(C63&lt;&gt;"",IF(SUM(D63:E63)&gt;0,"是","否"),"否"),"否")</f>
        <v>是</v>
      </c>
    </row>
    <row r="64" ht="36" customHeight="1" spans="1:7">
      <c r="A64" s="547">
        <f t="shared" si="7"/>
        <v>7</v>
      </c>
      <c r="B64" s="354">
        <v>1100241</v>
      </c>
      <c r="C64" s="320" t="s">
        <v>196</v>
      </c>
      <c r="D64" s="549">
        <f>VLOOKUP(B64,'01-1'!A64:E182,5,FALSE)</f>
        <v>0</v>
      </c>
      <c r="E64" s="230">
        <f>'22-1'!E63</f>
        <v>0</v>
      </c>
      <c r="F64" s="472">
        <f t="shared" si="6"/>
        <v>0</v>
      </c>
      <c r="G64" s="477" t="str">
        <f>IF(LEN(B64)&lt;=5,IF(C64&lt;&gt;"",IF(SUM(D64:E64)&gt;0,"是","否"),"否"),"否")</f>
        <v>否</v>
      </c>
    </row>
    <row r="65" ht="36" customHeight="1" spans="1:7">
      <c r="A65" s="547">
        <f t="shared" si="7"/>
        <v>7</v>
      </c>
      <c r="B65" s="354">
        <v>1100242</v>
      </c>
      <c r="C65" s="320" t="s">
        <v>197</v>
      </c>
      <c r="D65" s="549">
        <f>VLOOKUP(B65,'01-1'!A65:E183,5,FALSE)</f>
        <v>0</v>
      </c>
      <c r="E65" s="230">
        <f>'22-1'!E64</f>
        <v>0</v>
      </c>
      <c r="F65" s="472">
        <f t="shared" ref="F65:F96" si="10">IF(D65&lt;0,"",IFERROR(E65/D65-1,0))</f>
        <v>0</v>
      </c>
      <c r="G65" s="477" t="str">
        <f>IF(LEN(B65)&lt;=5,IF(C65&lt;&gt;"",IF(SUM(D65:E65)&gt;0,"是","否"),"否"),"否")</f>
        <v>否</v>
      </c>
    </row>
    <row r="66" ht="36" customHeight="1" spans="1:7">
      <c r="A66" s="547">
        <f t="shared" si="7"/>
        <v>7</v>
      </c>
      <c r="B66" s="354">
        <v>1100243</v>
      </c>
      <c r="C66" s="320" t="s">
        <v>198</v>
      </c>
      <c r="D66" s="549">
        <f>VLOOKUP(B66,'01-1'!A66:E184,5,FALSE)</f>
        <v>0</v>
      </c>
      <c r="E66" s="230">
        <f>'22-1'!E65</f>
        <v>0</v>
      </c>
      <c r="F66" s="472">
        <f t="shared" si="10"/>
        <v>0</v>
      </c>
      <c r="G66" s="477" t="str">
        <f>IF(LEN(B66)&lt;=5,IF(C66&lt;&gt;"",IF(SUM(D66:E66)&gt;0,"是","否"),"否"),"否")</f>
        <v>否</v>
      </c>
    </row>
    <row r="67" ht="36" customHeight="1" spans="1:7">
      <c r="A67" s="547">
        <f t="shared" si="7"/>
        <v>7</v>
      </c>
      <c r="B67" s="354">
        <v>1100244</v>
      </c>
      <c r="C67" s="320" t="s">
        <v>199</v>
      </c>
      <c r="D67" s="549">
        <f>VLOOKUP(B67,'01-1'!A67:E185,5,FALSE)</f>
        <v>1017</v>
      </c>
      <c r="E67" s="230">
        <v>1011</v>
      </c>
      <c r="F67" s="472">
        <f t="shared" si="10"/>
        <v>-0.00589970501474923</v>
      </c>
      <c r="G67" s="477" t="str">
        <f>IF(LEN(B67)&lt;=5,IF(C67&lt;&gt;"",IF(SUM(D67:E67)&gt;0,"是","否"),"否"),"否")</f>
        <v>否</v>
      </c>
    </row>
    <row r="68" ht="36" customHeight="1" spans="1:7">
      <c r="A68" s="547">
        <f t="shared" si="7"/>
        <v>7</v>
      </c>
      <c r="B68" s="354">
        <v>1100245</v>
      </c>
      <c r="C68" s="320" t="s">
        <v>200</v>
      </c>
      <c r="D68" s="549">
        <f>VLOOKUP(B68,'01-1'!A68:E186,5,FALSE)</f>
        <v>6098</v>
      </c>
      <c r="E68" s="230">
        <v>4582</v>
      </c>
      <c r="F68" s="472">
        <f t="shared" si="10"/>
        <v>-0.248606100360774</v>
      </c>
      <c r="G68" s="477" t="str">
        <f t="shared" ref="G68:G84" si="11">IF(LEN(B68)&lt;=5,IF(C68&lt;&gt;"",IF(SUM(D68:E68)&gt;0,"是","否"),"否"),"否")</f>
        <v>否</v>
      </c>
    </row>
    <row r="69" ht="36" customHeight="1" spans="1:7">
      <c r="A69" s="547">
        <f t="shared" ref="A69:A100" si="12">LEN(B69)</f>
        <v>7</v>
      </c>
      <c r="B69" s="354">
        <v>1100246</v>
      </c>
      <c r="C69" s="320" t="s">
        <v>201</v>
      </c>
      <c r="D69" s="549">
        <f>VLOOKUP(B69,'01-1'!A69:E187,5,FALSE)</f>
        <v>0</v>
      </c>
      <c r="E69" s="230">
        <f>'22-1'!E68</f>
        <v>0</v>
      </c>
      <c r="F69" s="472">
        <f t="shared" si="10"/>
        <v>0</v>
      </c>
      <c r="G69" s="477" t="str">
        <f t="shared" si="11"/>
        <v>否</v>
      </c>
    </row>
    <row r="70" ht="36" customHeight="1" spans="1:7">
      <c r="A70" s="547">
        <f t="shared" si="12"/>
        <v>7</v>
      </c>
      <c r="B70" s="354">
        <v>1100247</v>
      </c>
      <c r="C70" s="320" t="s">
        <v>202</v>
      </c>
      <c r="D70" s="549">
        <f>VLOOKUP(B70,'01-1'!A70:E188,5,FALSE)</f>
        <v>92</v>
      </c>
      <c r="E70" s="230">
        <v>93</v>
      </c>
      <c r="F70" s="472">
        <f t="shared" si="10"/>
        <v>0.0108695652173914</v>
      </c>
      <c r="G70" s="477" t="str">
        <f t="shared" si="11"/>
        <v>否</v>
      </c>
    </row>
    <row r="71" ht="36" customHeight="1" spans="1:7">
      <c r="A71" s="547">
        <f t="shared" si="12"/>
        <v>7</v>
      </c>
      <c r="B71" s="354">
        <v>1100248</v>
      </c>
      <c r="C71" s="320" t="s">
        <v>203</v>
      </c>
      <c r="D71" s="549">
        <f>VLOOKUP(B71,'01-1'!A71:E189,5,FALSE)</f>
        <v>7687</v>
      </c>
      <c r="E71" s="230">
        <v>7765</v>
      </c>
      <c r="F71" s="472">
        <f t="shared" si="10"/>
        <v>0.0101470014309875</v>
      </c>
      <c r="G71" s="477" t="str">
        <f t="shared" si="11"/>
        <v>否</v>
      </c>
    </row>
    <row r="72" ht="36" customHeight="1" spans="1:7">
      <c r="A72" s="547">
        <f t="shared" si="12"/>
        <v>7</v>
      </c>
      <c r="B72" s="354">
        <v>1100249</v>
      </c>
      <c r="C72" s="320" t="s">
        <v>204</v>
      </c>
      <c r="D72" s="549">
        <f>VLOOKUP(B72,'01-1'!A72:E190,5,FALSE)</f>
        <v>3809</v>
      </c>
      <c r="E72" s="230">
        <v>3518</v>
      </c>
      <c r="F72" s="472">
        <f t="shared" si="10"/>
        <v>-0.0763980047256497</v>
      </c>
      <c r="G72" s="477" t="str">
        <f t="shared" si="11"/>
        <v>否</v>
      </c>
    </row>
    <row r="73" ht="36" customHeight="1" spans="1:7">
      <c r="A73" s="547">
        <f t="shared" si="12"/>
        <v>7</v>
      </c>
      <c r="B73" s="354">
        <v>1100250</v>
      </c>
      <c r="C73" s="320" t="s">
        <v>205</v>
      </c>
      <c r="D73" s="549">
        <f>VLOOKUP(B73,'01-1'!A73:E191,5,FALSE)</f>
        <v>465</v>
      </c>
      <c r="E73" s="230">
        <v>62</v>
      </c>
      <c r="F73" s="472">
        <f t="shared" si="10"/>
        <v>-0.866666666666667</v>
      </c>
      <c r="G73" s="477" t="str">
        <f t="shared" si="11"/>
        <v>否</v>
      </c>
    </row>
    <row r="74" ht="36" customHeight="1" spans="1:7">
      <c r="A74" s="547">
        <f t="shared" si="12"/>
        <v>7</v>
      </c>
      <c r="B74" s="354">
        <v>1100251</v>
      </c>
      <c r="C74" s="320" t="s">
        <v>206</v>
      </c>
      <c r="D74" s="549">
        <f>VLOOKUP(B74,'01-1'!A74:E192,5,FALSE)</f>
        <v>0</v>
      </c>
      <c r="E74" s="230">
        <f>'22-1'!E73</f>
        <v>0</v>
      </c>
      <c r="F74" s="472">
        <f t="shared" si="10"/>
        <v>0</v>
      </c>
      <c r="G74" s="477" t="str">
        <f t="shared" si="11"/>
        <v>否</v>
      </c>
    </row>
    <row r="75" ht="36" customHeight="1" spans="1:7">
      <c r="A75" s="547">
        <f t="shared" si="12"/>
        <v>7</v>
      </c>
      <c r="B75" s="354">
        <v>1100252</v>
      </c>
      <c r="C75" s="320" t="s">
        <v>207</v>
      </c>
      <c r="D75" s="549">
        <f>VLOOKUP(B75,'01-1'!A75:E193,5,FALSE)</f>
        <v>7403</v>
      </c>
      <c r="E75" s="230">
        <v>5296</v>
      </c>
      <c r="F75" s="472">
        <f t="shared" si="10"/>
        <v>-0.284614345535594</v>
      </c>
      <c r="G75" s="477" t="str">
        <f t="shared" si="11"/>
        <v>否</v>
      </c>
    </row>
    <row r="76" ht="36" customHeight="1" spans="1:7">
      <c r="A76" s="547">
        <f t="shared" si="12"/>
        <v>7</v>
      </c>
      <c r="B76" s="354">
        <v>1100253</v>
      </c>
      <c r="C76" s="320" t="s">
        <v>208</v>
      </c>
      <c r="D76" s="549">
        <f>VLOOKUP(B76,'01-1'!A76:E194,5,FALSE)</f>
        <v>216</v>
      </c>
      <c r="E76" s="230">
        <v>1023</v>
      </c>
      <c r="F76" s="472">
        <f t="shared" si="10"/>
        <v>3.73611111111111</v>
      </c>
      <c r="G76" s="477" t="str">
        <f t="shared" si="11"/>
        <v>否</v>
      </c>
    </row>
    <row r="77" ht="36" customHeight="1" spans="1:7">
      <c r="A77" s="547">
        <f t="shared" si="12"/>
        <v>7</v>
      </c>
      <c r="B77" s="354">
        <v>1100254</v>
      </c>
      <c r="C77" s="320" t="s">
        <v>209</v>
      </c>
      <c r="D77" s="549">
        <f>VLOOKUP(B77,'01-1'!A77:E195,5,FALSE)</f>
        <v>0</v>
      </c>
      <c r="E77" s="230">
        <f>'22-1'!E76</f>
        <v>0</v>
      </c>
      <c r="F77" s="472">
        <f t="shared" si="10"/>
        <v>0</v>
      </c>
      <c r="G77" s="477" t="str">
        <f t="shared" si="11"/>
        <v>否</v>
      </c>
    </row>
    <row r="78" ht="36" customHeight="1" spans="1:7">
      <c r="A78" s="547">
        <f t="shared" si="12"/>
        <v>7</v>
      </c>
      <c r="B78" s="354">
        <v>1100255</v>
      </c>
      <c r="C78" s="320" t="s">
        <v>210</v>
      </c>
      <c r="D78" s="549">
        <f>VLOOKUP(B78,'01-1'!A78:E196,5,FALSE)</f>
        <v>0</v>
      </c>
      <c r="E78" s="230">
        <f>'22-1'!E77</f>
        <v>0</v>
      </c>
      <c r="F78" s="472">
        <f t="shared" si="10"/>
        <v>0</v>
      </c>
      <c r="G78" s="477" t="str">
        <f t="shared" si="11"/>
        <v>否</v>
      </c>
    </row>
    <row r="79" ht="36" customHeight="1" spans="1:7">
      <c r="A79" s="547">
        <f t="shared" si="12"/>
        <v>7</v>
      </c>
      <c r="B79" s="354">
        <v>1100256</v>
      </c>
      <c r="C79" s="320" t="s">
        <v>211</v>
      </c>
      <c r="D79" s="549">
        <f>VLOOKUP(B79,'01-1'!A79:E197,5,FALSE)</f>
        <v>0</v>
      </c>
      <c r="E79" s="230">
        <f>'22-1'!E78</f>
        <v>0</v>
      </c>
      <c r="F79" s="472">
        <f t="shared" si="10"/>
        <v>0</v>
      </c>
      <c r="G79" s="477" t="str">
        <f t="shared" si="11"/>
        <v>否</v>
      </c>
    </row>
    <row r="80" ht="36" customHeight="1" spans="1:7">
      <c r="A80" s="547">
        <f t="shared" si="12"/>
        <v>7</v>
      </c>
      <c r="B80" s="354">
        <v>1100257</v>
      </c>
      <c r="C80" s="320" t="s">
        <v>212</v>
      </c>
      <c r="D80" s="549">
        <f>VLOOKUP(B80,'01-1'!A80:E198,5,FALSE)</f>
        <v>0</v>
      </c>
      <c r="E80" s="230">
        <f>'22-1'!E79</f>
        <v>0</v>
      </c>
      <c r="F80" s="472">
        <f t="shared" si="10"/>
        <v>0</v>
      </c>
      <c r="G80" s="477" t="str">
        <f t="shared" si="11"/>
        <v>否</v>
      </c>
    </row>
    <row r="81" ht="36" customHeight="1" spans="1:7">
      <c r="A81" s="547">
        <f t="shared" si="12"/>
        <v>7</v>
      </c>
      <c r="B81" s="354">
        <v>1100258</v>
      </c>
      <c r="C81" s="320" t="s">
        <v>213</v>
      </c>
      <c r="D81" s="549">
        <f>VLOOKUP(B81,'01-1'!A81:E199,5,FALSE)</f>
        <v>18</v>
      </c>
      <c r="E81" s="230">
        <v>307</v>
      </c>
      <c r="F81" s="472">
        <f t="shared" si="10"/>
        <v>16.0555555555556</v>
      </c>
      <c r="G81" s="477" t="str">
        <f t="shared" si="11"/>
        <v>否</v>
      </c>
    </row>
    <row r="82" ht="36" customHeight="1" spans="1:7">
      <c r="A82" s="547">
        <f t="shared" si="12"/>
        <v>7</v>
      </c>
      <c r="B82" s="354">
        <v>1100259</v>
      </c>
      <c r="C82" s="320" t="s">
        <v>214</v>
      </c>
      <c r="D82" s="549">
        <f>VLOOKUP(B82,'01-1'!A82:E200,5,FALSE)</f>
        <v>43</v>
      </c>
      <c r="E82" s="230">
        <v>43</v>
      </c>
      <c r="F82" s="472">
        <f t="shared" si="10"/>
        <v>0</v>
      </c>
      <c r="G82" s="477" t="str">
        <f t="shared" si="11"/>
        <v>否</v>
      </c>
    </row>
    <row r="83" ht="36" customHeight="1" spans="1:7">
      <c r="A83" s="547">
        <f t="shared" si="12"/>
        <v>7</v>
      </c>
      <c r="B83" s="354">
        <v>1100260</v>
      </c>
      <c r="C83" s="320" t="s">
        <v>215</v>
      </c>
      <c r="D83" s="549">
        <f>VLOOKUP(B83,'01-1'!A83:E201,5,FALSE)</f>
        <v>274</v>
      </c>
      <c r="E83" s="230">
        <v>159</v>
      </c>
      <c r="F83" s="472">
        <f t="shared" si="10"/>
        <v>-0.41970802919708</v>
      </c>
      <c r="G83" s="477" t="str">
        <f t="shared" si="11"/>
        <v>否</v>
      </c>
    </row>
    <row r="84" ht="36" customHeight="1" spans="1:7">
      <c r="A84" s="547">
        <f t="shared" si="12"/>
        <v>7</v>
      </c>
      <c r="B84" s="354">
        <v>1100269</v>
      </c>
      <c r="C84" s="320" t="s">
        <v>216</v>
      </c>
      <c r="D84" s="549">
        <f>VLOOKUP(B84,'01-1'!A84:E202,5,FALSE)</f>
        <v>7</v>
      </c>
      <c r="E84" s="230">
        <v>5</v>
      </c>
      <c r="F84" s="472">
        <f t="shared" si="10"/>
        <v>-0.285714285714286</v>
      </c>
      <c r="G84" s="477" t="str">
        <f t="shared" si="11"/>
        <v>否</v>
      </c>
    </row>
    <row r="85" ht="36" customHeight="1" spans="1:7">
      <c r="A85" s="547">
        <f t="shared" si="12"/>
        <v>5</v>
      </c>
      <c r="B85" s="354">
        <v>11003</v>
      </c>
      <c r="C85" s="495" t="s">
        <v>222</v>
      </c>
      <c r="D85" s="549">
        <f>VLOOKUP(B85,'01-1'!A85:E203,5,FALSE)</f>
        <v>122188</v>
      </c>
      <c r="E85" s="230">
        <f>SUM(E86:E106)</f>
        <v>55850</v>
      </c>
      <c r="F85" s="472">
        <f t="shared" si="10"/>
        <v>-0.542917471437457</v>
      </c>
      <c r="G85" s="477" t="str">
        <f t="shared" ref="G85:G94" si="13">IF(LEN(B85)&lt;=5,IF(C85&lt;&gt;"",IF(SUM(D85:E85)&gt;0,"是","否"),"否"),"否")</f>
        <v>是</v>
      </c>
    </row>
    <row r="86" ht="36" customHeight="1" spans="1:7">
      <c r="A86" s="547">
        <f t="shared" si="12"/>
        <v>7</v>
      </c>
      <c r="B86" s="354">
        <v>1100301</v>
      </c>
      <c r="C86" s="314" t="s">
        <v>223</v>
      </c>
      <c r="D86" s="549">
        <f>VLOOKUP(B86,'01-1'!A86:E204,5,FALSE)</f>
        <v>443</v>
      </c>
      <c r="E86" s="230">
        <v>341</v>
      </c>
      <c r="F86" s="472">
        <f t="shared" si="10"/>
        <v>-0.230248306997743</v>
      </c>
      <c r="G86" s="477" t="str">
        <f t="shared" si="13"/>
        <v>否</v>
      </c>
    </row>
    <row r="87" ht="36" customHeight="1" spans="1:7">
      <c r="A87" s="547">
        <f t="shared" si="12"/>
        <v>7</v>
      </c>
      <c r="B87" s="354">
        <v>1100302</v>
      </c>
      <c r="C87" s="314" t="s">
        <v>224</v>
      </c>
      <c r="D87" s="549">
        <f>VLOOKUP(B87,'01-1'!A87:E205,5,FALSE)</f>
        <v>0</v>
      </c>
      <c r="E87" s="230">
        <f>'22-1'!E86</f>
        <v>0</v>
      </c>
      <c r="F87" s="472">
        <f t="shared" si="10"/>
        <v>0</v>
      </c>
      <c r="G87" s="477" t="str">
        <f t="shared" si="13"/>
        <v>否</v>
      </c>
    </row>
    <row r="88" ht="36" customHeight="1" spans="1:7">
      <c r="A88" s="547">
        <f t="shared" si="12"/>
        <v>7</v>
      </c>
      <c r="B88" s="354">
        <v>1100303</v>
      </c>
      <c r="C88" s="314" t="s">
        <v>225</v>
      </c>
      <c r="D88" s="549">
        <f>VLOOKUP(B88,'01-1'!A88:E206,5,FALSE)</f>
        <v>54</v>
      </c>
      <c r="E88" s="230">
        <v>54</v>
      </c>
      <c r="F88" s="472">
        <f t="shared" si="10"/>
        <v>0</v>
      </c>
      <c r="G88" s="477" t="str">
        <f t="shared" si="13"/>
        <v>否</v>
      </c>
    </row>
    <row r="89" ht="36" customHeight="1" spans="1:7">
      <c r="A89" s="547">
        <f t="shared" si="12"/>
        <v>7</v>
      </c>
      <c r="B89" s="354">
        <v>1100304</v>
      </c>
      <c r="C89" s="314" t="s">
        <v>226</v>
      </c>
      <c r="D89" s="549">
        <f>VLOOKUP(B89,'01-1'!A89:E207,5,FALSE)</f>
        <v>43</v>
      </c>
      <c r="E89" s="230">
        <v>35</v>
      </c>
      <c r="F89" s="472">
        <f t="shared" si="10"/>
        <v>-0.186046511627907</v>
      </c>
      <c r="G89" s="477" t="str">
        <f t="shared" si="13"/>
        <v>否</v>
      </c>
    </row>
    <row r="90" ht="36" customHeight="1" spans="1:7">
      <c r="A90" s="547">
        <f t="shared" si="12"/>
        <v>7</v>
      </c>
      <c r="B90" s="354">
        <v>1100305</v>
      </c>
      <c r="C90" s="314" t="s">
        <v>227</v>
      </c>
      <c r="D90" s="549">
        <f>VLOOKUP(B90,'01-1'!A90:E208,5,FALSE)</f>
        <v>1590</v>
      </c>
      <c r="E90" s="230">
        <v>248</v>
      </c>
      <c r="F90" s="472">
        <f t="shared" si="10"/>
        <v>-0.844025157232704</v>
      </c>
      <c r="G90" s="477" t="str">
        <f t="shared" si="13"/>
        <v>否</v>
      </c>
    </row>
    <row r="91" ht="36" customHeight="1" spans="1:7">
      <c r="A91" s="547">
        <f t="shared" si="12"/>
        <v>7</v>
      </c>
      <c r="B91" s="354">
        <v>1100306</v>
      </c>
      <c r="C91" s="314" t="s">
        <v>228</v>
      </c>
      <c r="D91" s="549">
        <f>VLOOKUP(B91,'01-1'!A91:E209,5,FALSE)</f>
        <v>50</v>
      </c>
      <c r="E91" s="230">
        <v>5</v>
      </c>
      <c r="F91" s="472">
        <f t="shared" si="10"/>
        <v>-0.9</v>
      </c>
      <c r="G91" s="477" t="str">
        <f t="shared" si="13"/>
        <v>否</v>
      </c>
    </row>
    <row r="92" ht="36" customHeight="1" spans="1:7">
      <c r="A92" s="547">
        <f t="shared" si="12"/>
        <v>7</v>
      </c>
      <c r="B92" s="354">
        <v>1100307</v>
      </c>
      <c r="C92" s="314" t="s">
        <v>229</v>
      </c>
      <c r="D92" s="549">
        <f>VLOOKUP(B92,'01-1'!A92:E210,5,FALSE)</f>
        <v>231</v>
      </c>
      <c r="E92" s="230">
        <v>10</v>
      </c>
      <c r="F92" s="472">
        <f t="shared" si="10"/>
        <v>-0.956709956709957</v>
      </c>
      <c r="G92" s="477" t="str">
        <f t="shared" si="13"/>
        <v>否</v>
      </c>
    </row>
    <row r="93" ht="36" customHeight="1" spans="1:7">
      <c r="A93" s="547">
        <f t="shared" si="12"/>
        <v>7</v>
      </c>
      <c r="B93" s="354">
        <v>1100308</v>
      </c>
      <c r="C93" s="314" t="s">
        <v>230</v>
      </c>
      <c r="D93" s="549">
        <f>VLOOKUP(B93,'01-1'!A93:E211,5,FALSE)</f>
        <v>861</v>
      </c>
      <c r="E93" s="230">
        <v>928</v>
      </c>
      <c r="F93" s="472">
        <f t="shared" si="10"/>
        <v>0.0778164924506388</v>
      </c>
      <c r="G93" s="477" t="str">
        <f t="shared" si="13"/>
        <v>否</v>
      </c>
    </row>
    <row r="94" ht="36" customHeight="1" spans="1:7">
      <c r="A94" s="547">
        <f t="shared" si="12"/>
        <v>7</v>
      </c>
      <c r="B94" s="354">
        <v>1100310</v>
      </c>
      <c r="C94" s="314" t="s">
        <v>231</v>
      </c>
      <c r="D94" s="549">
        <f>VLOOKUP(B94,'01-1'!A94:E212,5,FALSE)</f>
        <v>522</v>
      </c>
      <c r="E94" s="230">
        <v>411</v>
      </c>
      <c r="F94" s="472">
        <f t="shared" si="10"/>
        <v>-0.21264367816092</v>
      </c>
      <c r="G94" s="477" t="str">
        <f t="shared" si="13"/>
        <v>否</v>
      </c>
    </row>
    <row r="95" ht="36" customHeight="1" spans="1:7">
      <c r="A95" s="547">
        <f t="shared" si="12"/>
        <v>7</v>
      </c>
      <c r="B95" s="354">
        <v>1100311</v>
      </c>
      <c r="C95" s="314" t="s">
        <v>232</v>
      </c>
      <c r="D95" s="549">
        <f>VLOOKUP(B95,'01-1'!A95:E213,5,FALSE)</f>
        <v>110388</v>
      </c>
      <c r="E95" s="230">
        <v>47309</v>
      </c>
      <c r="F95" s="472">
        <f t="shared" si="10"/>
        <v>-0.571429865565098</v>
      </c>
      <c r="G95" s="477" t="str">
        <f t="shared" ref="G95:G112" si="14">IF(LEN(B95)&lt;=5,IF(C95&lt;&gt;"",IF(SUM(D95:E95)&gt;0,"是","否"),"否"),"否")</f>
        <v>否</v>
      </c>
    </row>
    <row r="96" ht="36" customHeight="1" spans="1:7">
      <c r="A96" s="547">
        <f t="shared" si="12"/>
        <v>7</v>
      </c>
      <c r="B96" s="354">
        <v>1100312</v>
      </c>
      <c r="C96" s="314" t="s">
        <v>233</v>
      </c>
      <c r="D96" s="549">
        <f>VLOOKUP(B96,'01-1'!A96:E214,5,FALSE)</f>
        <v>4474</v>
      </c>
      <c r="E96" s="230">
        <v>1225</v>
      </c>
      <c r="F96" s="472">
        <f t="shared" si="10"/>
        <v>-0.726195797943675</v>
      </c>
      <c r="G96" s="477" t="str">
        <f t="shared" si="14"/>
        <v>否</v>
      </c>
    </row>
    <row r="97" ht="36" customHeight="1" spans="1:7">
      <c r="A97" s="547">
        <f t="shared" si="12"/>
        <v>7</v>
      </c>
      <c r="B97" s="354">
        <v>1100313</v>
      </c>
      <c r="C97" s="314" t="s">
        <v>234</v>
      </c>
      <c r="D97" s="549">
        <f>VLOOKUP(B97,'01-1'!A97:E215,5,FALSE)</f>
        <v>2109</v>
      </c>
      <c r="E97" s="230">
        <v>2226</v>
      </c>
      <c r="F97" s="472">
        <f t="shared" ref="F97:F119" si="15">IF(D97&lt;0,"",IFERROR(E97/D97-1,0))</f>
        <v>0.0554765291607398</v>
      </c>
      <c r="G97" s="477" t="str">
        <f t="shared" si="14"/>
        <v>否</v>
      </c>
    </row>
    <row r="98" ht="36" customHeight="1" spans="1:7">
      <c r="A98" s="547">
        <f t="shared" si="12"/>
        <v>7</v>
      </c>
      <c r="B98" s="354">
        <v>1100314</v>
      </c>
      <c r="C98" s="314" t="s">
        <v>235</v>
      </c>
      <c r="D98" s="549">
        <f>VLOOKUP(B98,'01-1'!A98:E216,5,FALSE)</f>
        <v>974</v>
      </c>
      <c r="E98" s="230">
        <v>1974</v>
      </c>
      <c r="F98" s="472">
        <f t="shared" si="15"/>
        <v>1.02669404517454</v>
      </c>
      <c r="G98" s="477" t="str">
        <f t="shared" si="14"/>
        <v>否</v>
      </c>
    </row>
    <row r="99" ht="36" customHeight="1" spans="1:7">
      <c r="A99" s="547">
        <f t="shared" si="12"/>
        <v>7</v>
      </c>
      <c r="B99" s="354">
        <v>1100315</v>
      </c>
      <c r="C99" s="314" t="s">
        <v>236</v>
      </c>
      <c r="D99" s="549">
        <f>VLOOKUP(B99,'01-1'!A99:E217,5,FALSE)</f>
        <v>3</v>
      </c>
      <c r="E99" s="230">
        <v>3</v>
      </c>
      <c r="F99" s="472">
        <f t="shared" si="15"/>
        <v>0</v>
      </c>
      <c r="G99" s="477" t="str">
        <f t="shared" si="14"/>
        <v>否</v>
      </c>
    </row>
    <row r="100" ht="36" customHeight="1" spans="1:7">
      <c r="A100" s="547">
        <f t="shared" si="12"/>
        <v>7</v>
      </c>
      <c r="B100" s="354">
        <v>1100316</v>
      </c>
      <c r="C100" s="314" t="s">
        <v>237</v>
      </c>
      <c r="D100" s="549">
        <f>VLOOKUP(B100,'01-1'!A100:E218,5,FALSE)</f>
        <v>0</v>
      </c>
      <c r="E100" s="230">
        <f>'22-1'!E99</f>
        <v>0</v>
      </c>
      <c r="F100" s="472">
        <f t="shared" si="15"/>
        <v>0</v>
      </c>
      <c r="G100" s="477" t="str">
        <f t="shared" si="14"/>
        <v>否</v>
      </c>
    </row>
    <row r="101" ht="36" customHeight="1" spans="1:7">
      <c r="A101" s="547">
        <f t="shared" ref="A101:A121" si="16">LEN(B101)</f>
        <v>7</v>
      </c>
      <c r="B101" s="354">
        <v>1100317</v>
      </c>
      <c r="C101" s="314" t="s">
        <v>238</v>
      </c>
      <c r="D101" s="549">
        <f>VLOOKUP(B101,'01-1'!A101:E219,5,FALSE)</f>
        <v>0</v>
      </c>
      <c r="E101" s="230">
        <f>'22-1'!E100</f>
        <v>0</v>
      </c>
      <c r="F101" s="472">
        <f t="shared" si="15"/>
        <v>0</v>
      </c>
      <c r="G101" s="477" t="str">
        <f t="shared" si="14"/>
        <v>否</v>
      </c>
    </row>
    <row r="102" ht="36" customHeight="1" spans="1:7">
      <c r="A102" s="547">
        <f t="shared" si="16"/>
        <v>7</v>
      </c>
      <c r="B102" s="354">
        <v>1100320</v>
      </c>
      <c r="C102" s="314" t="s">
        <v>239</v>
      </c>
      <c r="D102" s="549">
        <f>VLOOKUP(B102,'01-1'!A102:E220,5,FALSE)</f>
        <v>68</v>
      </c>
      <c r="E102" s="230">
        <v>1</v>
      </c>
      <c r="F102" s="472">
        <f t="shared" si="15"/>
        <v>-0.985294117647059</v>
      </c>
      <c r="G102" s="477" t="str">
        <f t="shared" si="14"/>
        <v>否</v>
      </c>
    </row>
    <row r="103" ht="36" customHeight="1" spans="1:7">
      <c r="A103" s="547">
        <f t="shared" si="16"/>
        <v>7</v>
      </c>
      <c r="B103" s="354">
        <v>1100321</v>
      </c>
      <c r="C103" s="314" t="s">
        <v>240</v>
      </c>
      <c r="D103" s="549">
        <f>VLOOKUP(B103,'01-1'!A103:E221,5,FALSE)</f>
        <v>25</v>
      </c>
      <c r="E103" s="230">
        <v>725</v>
      </c>
      <c r="F103" s="472">
        <f t="shared" si="15"/>
        <v>28</v>
      </c>
      <c r="G103" s="477" t="str">
        <f t="shared" si="14"/>
        <v>否</v>
      </c>
    </row>
    <row r="104" ht="36" customHeight="1" spans="1:7">
      <c r="A104" s="547">
        <f t="shared" si="16"/>
        <v>7</v>
      </c>
      <c r="B104" s="354">
        <v>1100322</v>
      </c>
      <c r="C104" s="314" t="s">
        <v>241</v>
      </c>
      <c r="D104" s="549">
        <f>VLOOKUP(B104,'01-1'!A104:E222,5,FALSE)</f>
        <v>0</v>
      </c>
      <c r="E104" s="230">
        <f>'22-1'!E103</f>
        <v>0</v>
      </c>
      <c r="F104" s="472">
        <f t="shared" si="15"/>
        <v>0</v>
      </c>
      <c r="G104" s="477" t="str">
        <f t="shared" si="14"/>
        <v>否</v>
      </c>
    </row>
    <row r="105" ht="36" customHeight="1" spans="1:7">
      <c r="A105" s="547">
        <f t="shared" si="16"/>
        <v>7</v>
      </c>
      <c r="B105" s="354">
        <v>1100324</v>
      </c>
      <c r="C105" s="314" t="s">
        <v>242</v>
      </c>
      <c r="D105" s="549">
        <f>VLOOKUP(B105,'01-1'!A105:E223,5,FALSE)</f>
        <v>353</v>
      </c>
      <c r="E105" s="230">
        <v>353</v>
      </c>
      <c r="F105" s="472">
        <f t="shared" si="15"/>
        <v>0</v>
      </c>
      <c r="G105" s="477" t="str">
        <f t="shared" si="14"/>
        <v>否</v>
      </c>
    </row>
    <row r="106" ht="36" customHeight="1" spans="1:7">
      <c r="A106" s="547">
        <f t="shared" si="16"/>
        <v>7</v>
      </c>
      <c r="B106" s="354">
        <v>1100399</v>
      </c>
      <c r="C106" s="314" t="s">
        <v>161</v>
      </c>
      <c r="D106" s="549">
        <f>VLOOKUP(B106,'01-1'!A106:E224,5,FALSE)</f>
        <v>0</v>
      </c>
      <c r="E106" s="230">
        <v>2</v>
      </c>
      <c r="F106" s="472">
        <f t="shared" si="15"/>
        <v>0</v>
      </c>
      <c r="G106" s="477" t="str">
        <f t="shared" si="14"/>
        <v>否</v>
      </c>
    </row>
    <row r="107" ht="36" customHeight="1" spans="1:7">
      <c r="A107" s="547">
        <f t="shared" si="16"/>
        <v>5</v>
      </c>
      <c r="B107" s="354">
        <v>11008</v>
      </c>
      <c r="C107" s="495" t="s">
        <v>243</v>
      </c>
      <c r="D107" s="549">
        <f>VLOOKUP(B107,'01-1'!A107:E225,5,FALSE)</f>
        <v>6177</v>
      </c>
      <c r="E107" s="230">
        <f>'20-2'!C49</f>
        <v>4947</v>
      </c>
      <c r="F107" s="472">
        <f t="shared" si="15"/>
        <v>-0.199125789218067</v>
      </c>
      <c r="G107" s="477" t="str">
        <f t="shared" si="14"/>
        <v>是</v>
      </c>
    </row>
    <row r="108" ht="36" customHeight="1" spans="1:7">
      <c r="A108" s="547">
        <f t="shared" si="16"/>
        <v>5</v>
      </c>
      <c r="B108" s="354">
        <v>11009</v>
      </c>
      <c r="C108" s="495" t="s">
        <v>17</v>
      </c>
      <c r="D108" s="549">
        <f>VLOOKUP(B108,'01-1'!A108:E226,5,FALSE)</f>
        <v>13300</v>
      </c>
      <c r="E108" s="230">
        <f>SUM(E109:E111)</f>
        <v>38533</v>
      </c>
      <c r="F108" s="472">
        <f t="shared" si="15"/>
        <v>1.89721804511278</v>
      </c>
      <c r="G108" s="477" t="str">
        <f>IF(LEN(B108)&lt;=5,IF(C108&lt;&gt;"",IF(SUM(D108:E108)&gt;0,"是","否"),"是"),"是")</f>
        <v>是</v>
      </c>
    </row>
    <row r="109" s="202" customFormat="1" ht="36" customHeight="1" spans="1:7">
      <c r="A109" s="547">
        <f t="shared" si="16"/>
        <v>7</v>
      </c>
      <c r="B109" s="354">
        <v>1100901</v>
      </c>
      <c r="C109" s="314" t="s">
        <v>1268</v>
      </c>
      <c r="D109" s="549"/>
      <c r="E109" s="230">
        <v>32718</v>
      </c>
      <c r="F109" s="472">
        <f t="shared" si="15"/>
        <v>0</v>
      </c>
      <c r="G109" s="477" t="str">
        <f>IF(LEN(B109)&lt;=5,IF(C109&lt;&gt;"",IF(SUM(D109:E109)&gt;0,"是","否"),"是"),"是")</f>
        <v>是</v>
      </c>
    </row>
    <row r="110" s="202" customFormat="1" ht="36" customHeight="1" spans="1:7">
      <c r="A110" s="547">
        <f t="shared" si="16"/>
        <v>7</v>
      </c>
      <c r="B110" s="354">
        <v>1100902</v>
      </c>
      <c r="C110" s="314" t="s">
        <v>1269</v>
      </c>
      <c r="D110" s="549">
        <v>12996</v>
      </c>
      <c r="E110" s="230">
        <f>'32'!C28</f>
        <v>5815</v>
      </c>
      <c r="F110" s="472">
        <f t="shared" si="15"/>
        <v>-0.552554632194521</v>
      </c>
      <c r="G110" s="477" t="str">
        <f>IF(LEN(B110)&lt;=5,IF(C110&lt;&gt;"",IF(SUM(D110:E110)&gt;0,"是","否"),"是"),"是")</f>
        <v>是</v>
      </c>
    </row>
    <row r="111" s="202" customFormat="1" ht="36" customHeight="1" spans="1:7">
      <c r="A111" s="547">
        <f t="shared" si="16"/>
        <v>7</v>
      </c>
      <c r="B111" s="354">
        <v>1100999</v>
      </c>
      <c r="C111" s="314" t="s">
        <v>1270</v>
      </c>
      <c r="D111" s="549"/>
      <c r="E111" s="230"/>
      <c r="F111" s="472">
        <f t="shared" si="15"/>
        <v>0</v>
      </c>
      <c r="G111" s="477" t="str">
        <f>IF(LEN(B111)&lt;=5,IF(C111&lt;&gt;"",IF(SUM(D111:E111)&gt;0,"是","否"),"是"),"是")</f>
        <v>是</v>
      </c>
    </row>
    <row r="112" s="543" customFormat="1" ht="36" customHeight="1" spans="1:7">
      <c r="A112" s="547">
        <f t="shared" si="16"/>
        <v>5</v>
      </c>
      <c r="B112" s="499">
        <v>11021</v>
      </c>
      <c r="C112" s="495" t="s">
        <v>247</v>
      </c>
      <c r="D112" s="549">
        <f>VLOOKUP(B112,'01-1'!A112:E230,5,FALSE)</f>
        <v>0</v>
      </c>
      <c r="E112" s="230">
        <f>SUM(E113:E116)</f>
        <v>0</v>
      </c>
      <c r="F112" s="472">
        <f t="shared" si="15"/>
        <v>0</v>
      </c>
      <c r="G112" s="477" t="str">
        <f t="shared" si="14"/>
        <v>否</v>
      </c>
    </row>
    <row r="113" s="543" customFormat="1" ht="36" customHeight="1" spans="1:7">
      <c r="A113" s="547">
        <f t="shared" si="16"/>
        <v>7</v>
      </c>
      <c r="B113" s="499">
        <v>1102101</v>
      </c>
      <c r="C113" s="314" t="s">
        <v>248</v>
      </c>
      <c r="D113" s="549">
        <f>VLOOKUP(B113,'01-1'!A113:E231,5,FALSE)</f>
        <v>0</v>
      </c>
      <c r="E113" s="230"/>
      <c r="F113" s="472">
        <f t="shared" si="15"/>
        <v>0</v>
      </c>
      <c r="G113" s="477" t="str">
        <f>IF(LEN(B113)&lt;=7,IF(C113&lt;&gt;"",IF(SUM(D113:E113)&gt;0,"是","否"),"否"),"否")</f>
        <v>否</v>
      </c>
    </row>
    <row r="114" s="543" customFormat="1" ht="36" customHeight="1" spans="1:7">
      <c r="A114" s="547">
        <f t="shared" si="16"/>
        <v>7</v>
      </c>
      <c r="B114" s="499">
        <v>1102102</v>
      </c>
      <c r="C114" s="314" t="s">
        <v>1856</v>
      </c>
      <c r="D114" s="549">
        <f>VLOOKUP(B114,'01-1'!A114:E232,5,FALSE)</f>
        <v>0</v>
      </c>
      <c r="E114" s="230"/>
      <c r="F114" s="472">
        <f t="shared" si="15"/>
        <v>0</v>
      </c>
      <c r="G114" s="477" t="str">
        <f>IF(LEN(B114)&lt;=7,IF(C114&lt;&gt;"",IF(SUM(D114:E114)&gt;0,"是","否"),"否"),"否")</f>
        <v>否</v>
      </c>
    </row>
    <row r="115" s="543" customFormat="1" ht="36" customHeight="1" spans="1:7">
      <c r="A115" s="547">
        <f t="shared" si="16"/>
        <v>7</v>
      </c>
      <c r="B115" s="499">
        <v>1102103</v>
      </c>
      <c r="C115" s="314" t="s">
        <v>250</v>
      </c>
      <c r="D115" s="549">
        <f>VLOOKUP(B115,'01-1'!A115:E233,5,FALSE)</f>
        <v>0</v>
      </c>
      <c r="E115" s="230"/>
      <c r="F115" s="472">
        <f t="shared" si="15"/>
        <v>0</v>
      </c>
      <c r="G115" s="477" t="str">
        <f>IF(LEN(B115)&lt;=7,IF(C115&lt;&gt;"",IF(SUM(D115:E115)&gt;0,"是","否"),"否"),"否")</f>
        <v>否</v>
      </c>
    </row>
    <row r="116" s="543" customFormat="1" ht="36" customHeight="1" spans="1:7">
      <c r="A116" s="547">
        <f t="shared" si="16"/>
        <v>7</v>
      </c>
      <c r="B116" s="499">
        <v>1102199</v>
      </c>
      <c r="C116" s="314" t="s">
        <v>251</v>
      </c>
      <c r="D116" s="549">
        <f>VLOOKUP(B116,'01-1'!A116:E234,5,FALSE)</f>
        <v>0</v>
      </c>
      <c r="E116" s="230"/>
      <c r="F116" s="472">
        <f t="shared" si="15"/>
        <v>0</v>
      </c>
      <c r="G116" s="477" t="str">
        <f>IF(LEN(B116)&lt;=7,IF(C116&lt;&gt;"",IF(SUM(D116:E116)&gt;0,"是","否"),"否"),"否")</f>
        <v>否</v>
      </c>
    </row>
    <row r="117" s="543" customFormat="1" ht="36" customHeight="1" spans="1:7">
      <c r="A117" s="547">
        <f t="shared" si="16"/>
        <v>5</v>
      </c>
      <c r="B117" s="499">
        <v>11015</v>
      </c>
      <c r="C117" s="495" t="s">
        <v>89</v>
      </c>
      <c r="D117" s="549">
        <f>VLOOKUP(B117,'01-1'!A117:E235,5,FALSE)</f>
        <v>378</v>
      </c>
      <c r="E117" s="230"/>
      <c r="F117" s="472">
        <f t="shared" si="15"/>
        <v>-1</v>
      </c>
      <c r="G117" s="477" t="str">
        <f>IF(LEN(B117)&lt;=5,IF(C117&lt;&gt;"",IF(SUM(D117:E117)&gt;0,"是","否"),"否"),"否")</f>
        <v>是</v>
      </c>
    </row>
    <row r="118" s="543" customFormat="1" ht="36" customHeight="1" spans="1:7">
      <c r="A118" s="547">
        <f t="shared" si="16"/>
        <v>9</v>
      </c>
      <c r="B118" s="499">
        <v>110110101</v>
      </c>
      <c r="C118" s="495" t="s">
        <v>252</v>
      </c>
      <c r="D118" s="549">
        <f>VLOOKUP(B118,'01-1'!A118:E236,5,FALSE)</f>
        <v>16300</v>
      </c>
      <c r="E118" s="230">
        <v>13440</v>
      </c>
      <c r="F118" s="472">
        <f t="shared" si="15"/>
        <v>-0.175460122699386</v>
      </c>
      <c r="G118" s="477"/>
    </row>
    <row r="119" s="202" customFormat="1" ht="36" customHeight="1" spans="1:10">
      <c r="A119" s="547"/>
      <c r="B119" s="553"/>
      <c r="C119" s="484" t="s">
        <v>253</v>
      </c>
      <c r="D119" s="286">
        <v>1340</v>
      </c>
      <c r="E119" s="286"/>
      <c r="F119" s="475"/>
      <c r="G119" s="477"/>
      <c r="H119" s="544"/>
      <c r="I119" s="544"/>
      <c r="J119" s="544"/>
    </row>
    <row r="120" ht="36" customHeight="1" spans="1:7">
      <c r="A120" s="547">
        <f>LEN(B120)</f>
        <v>0</v>
      </c>
      <c r="B120" s="553"/>
      <c r="C120" s="554" t="s">
        <v>254</v>
      </c>
      <c r="D120" s="286">
        <f>SUM(D31:D32,D39)</f>
        <v>316121</v>
      </c>
      <c r="E120" s="286">
        <f>SUM(E31:E32,E39)</f>
        <v>267332</v>
      </c>
      <c r="F120" s="475">
        <f>IF(D120&lt;0,"",IFERROR(E120/D120-1,0))</f>
        <v>-0.154336472426697</v>
      </c>
      <c r="G120" s="477" t="str">
        <f>IF(LEN(B120)&lt;=5,IF(C120&lt;&gt;"",IF(SUM(D120:E120)&gt;0,"是","否"),"否"),"否")</f>
        <v>是</v>
      </c>
    </row>
    <row r="121" ht="70.05" customHeight="1" spans="1:9">
      <c r="A121" s="547">
        <f>LEN(B121)</f>
        <v>0</v>
      </c>
      <c r="C121" s="365"/>
      <c r="D121" s="365"/>
      <c r="E121" s="365"/>
      <c r="F121" s="365"/>
      <c r="H121" s="555" t="b">
        <f>D120='20-2'!C50</f>
        <v>1</v>
      </c>
      <c r="I121" s="544" t="b">
        <f>E120='20-2'!D50</f>
        <v>1</v>
      </c>
    </row>
    <row r="122" ht="33" hidden="1" customHeight="1" spans="1:6">
      <c r="A122" s="547"/>
      <c r="C122" s="331"/>
      <c r="D122" s="331">
        <v>316121</v>
      </c>
      <c r="E122" s="556">
        <v>267332</v>
      </c>
      <c r="F122" s="331"/>
    </row>
    <row r="123" ht="63" hidden="1" customHeight="1" spans="3:9">
      <c r="C123" s="331"/>
      <c r="D123" s="331"/>
      <c r="E123" s="331"/>
      <c r="F123" s="331"/>
      <c r="H123" s="557"/>
      <c r="I123" s="557"/>
    </row>
    <row r="124" ht="31.5" hidden="1" spans="3:6">
      <c r="C124" s="224" t="s">
        <v>255</v>
      </c>
      <c r="D124" s="224" t="b">
        <f>D120='20-2'!C50</f>
        <v>1</v>
      </c>
      <c r="E124" s="224" t="b">
        <f>E120='20-2'!D50</f>
        <v>1</v>
      </c>
      <c r="F124" s="558"/>
    </row>
    <row r="125" ht="31.5" hidden="1" spans="3:6">
      <c r="C125" s="224" t="s">
        <v>256</v>
      </c>
      <c r="D125" s="224">
        <f>D120-'20-2'!C50</f>
        <v>0</v>
      </c>
      <c r="E125" s="224">
        <f>E120-'20-2'!D50</f>
        <v>0</v>
      </c>
      <c r="F125" s="558"/>
    </row>
    <row r="126" hidden="1" spans="4:5">
      <c r="D126" s="368"/>
      <c r="E126" s="368"/>
    </row>
  </sheetData>
  <autoFilter xmlns:etc="http://www.wps.cn/officeDocument/2017/etCustomData" ref="A3:L122" etc:filterBottomFollowUsedRange="0">
    <extLst/>
  </autoFilter>
  <mergeCells count="3">
    <mergeCell ref="C1:F1"/>
    <mergeCell ref="C121:F121"/>
    <mergeCell ref="C123:F123"/>
  </mergeCells>
  <conditionalFormatting sqref="F2">
    <cfRule type="cellIs" dxfId="1" priority="206" stopIfTrue="1" operator="lessThanOrEqual">
      <formula>-1</formula>
    </cfRule>
  </conditionalFormatting>
  <conditionalFormatting sqref="D4:E4">
    <cfRule type="expression" dxfId="2" priority="201" stopIfTrue="1">
      <formula>"len($A:$A)=3"</formula>
    </cfRule>
  </conditionalFormatting>
  <conditionalFormatting sqref="C33">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C39">
    <cfRule type="expression" dxfId="2" priority="181" stopIfTrue="1">
      <formula>"len($A:$A)=3"</formula>
    </cfRule>
  </conditionalFormatting>
  <conditionalFormatting sqref="E40">
    <cfRule type="expression" dxfId="2" priority="97" stopIfTrue="1">
      <formula>"len($A:$A)=3"</formula>
    </cfRule>
    <cfRule type="expression" dxfId="2" priority="98" stopIfTrue="1">
      <formula>"len($A:$A)=3"</formula>
    </cfRule>
    <cfRule type="expression" dxfId="2" priority="99" stopIfTrue="1">
      <formula>"len($A:$A)=3"</formula>
    </cfRule>
  </conditionalFormatting>
  <conditionalFormatting sqref="C112">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C118">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120">
    <cfRule type="expression" dxfId="2" priority="175" stopIfTrue="1">
      <formula>"len($A:$A)=3"</formula>
    </cfRule>
    <cfRule type="expression" dxfId="2" priority="176" stopIfTrue="1">
      <formula>"len($A:$A)=3"</formula>
    </cfRule>
  </conditionalFormatting>
  <conditionalFormatting sqref="D120:E120">
    <cfRule type="expression" dxfId="2" priority="189" stopIfTrue="1">
      <formula>"len($A:$A)=3"</formula>
    </cfRule>
    <cfRule type="expression" dxfId="2" priority="192" stopIfTrue="1">
      <formula>"len($A:$A)=3"</formula>
    </cfRule>
    <cfRule type="expression" dxfId="2" priority="200" stopIfTrue="1">
      <formula>"len($A:$A)=3"</formula>
    </cfRule>
    <cfRule type="expression" dxfId="2" priority="203" stopIfTrue="1">
      <formula>"len($A:$A)=3"</formula>
    </cfRule>
  </conditionalFormatting>
  <conditionalFormatting sqref="D124:F124">
    <cfRule type="containsText" dxfId="5" priority="25" operator="between" text="FALSE">
      <formula>NOT(ISERROR(SEARCH("FALSE",D124)))</formula>
    </cfRule>
  </conditionalFormatting>
  <conditionalFormatting sqref="D125:F125">
    <cfRule type="cellIs" dxfId="4" priority="26" operator="notEqual">
      <formula>0</formula>
    </cfRule>
  </conditionalFormatting>
  <conditionalFormatting sqref="B41:B46">
    <cfRule type="expression" dxfId="2" priority="118" stopIfTrue="1">
      <formula>"len($A:$A)=3"</formula>
    </cfRule>
    <cfRule type="expression" dxfId="2" priority="119" stopIfTrue="1">
      <formula>"len($A:$A)=3"</formula>
    </cfRule>
  </conditionalFormatting>
  <conditionalFormatting sqref="B57:B63">
    <cfRule type="expression" dxfId="2" priority="89" stopIfTrue="1">
      <formula>"len($A:$A)=3"</formula>
    </cfRule>
    <cfRule type="expression" dxfId="2" priority="90" stopIfTrue="1">
      <formula>"len($A:$A)=3"</formula>
    </cfRule>
  </conditionalFormatting>
  <conditionalFormatting sqref="B86:B106">
    <cfRule type="expression" dxfId="2" priority="108" stopIfTrue="1">
      <formula>"len($A:$A)=3"</formula>
    </cfRule>
    <cfRule type="expression" dxfId="2" priority="109" stopIfTrue="1">
      <formula>"len($A:$A)=3"</formula>
    </cfRule>
  </conditionalFormatting>
  <conditionalFormatting sqref="B107:B108">
    <cfRule type="expression" dxfId="2" priority="177" stopIfTrue="1">
      <formula>"len($A:$A)=3"</formula>
    </cfRule>
  </conditionalFormatting>
  <conditionalFormatting sqref="B109:B116">
    <cfRule type="expression" dxfId="2" priority="153" stopIfTrue="1">
      <formula>"len($A:$A)=3"</formula>
    </cfRule>
  </conditionalFormatting>
  <conditionalFormatting sqref="B118:B119">
    <cfRule type="expression" dxfId="2" priority="7" stopIfTrue="1">
      <formula>"len($A:$A)=3"</formula>
    </cfRule>
  </conditionalFormatting>
  <conditionalFormatting sqref="C22:C30">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C34:C36">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37:C38">
    <cfRule type="expression" dxfId="2" priority="148" stopIfTrue="1">
      <formula>"len($A:$A)=3"</formula>
    </cfRule>
    <cfRule type="expression" dxfId="2" priority="149" stopIfTrue="1">
      <formula>"len($A:$A)=3"</formula>
    </cfRule>
    <cfRule type="expression" dxfId="2" priority="150" stopIfTrue="1">
      <formula>"len($A:$A)=3"</formula>
    </cfRule>
  </conditionalFormatting>
  <conditionalFormatting sqref="C41:C46">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C48:C84">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C86:C106">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109:C111">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C113:C116">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D34:D38">
    <cfRule type="expression" dxfId="2" priority="103" stopIfTrue="1">
      <formula>"len($A:$A)=3"</formula>
    </cfRule>
    <cfRule type="expression" dxfId="2" priority="104" stopIfTrue="1">
      <formula>"len($A:$A)=3"</formula>
    </cfRule>
  </conditionalFormatting>
  <conditionalFormatting sqref="E5:E20">
    <cfRule type="expression" dxfId="2" priority="190" stopIfTrue="1">
      <formula>"len($A:$A)=3"</formula>
    </cfRule>
  </conditionalFormatting>
  <conditionalFormatting sqref="E22:E29">
    <cfRule type="expression" dxfId="2" priority="8" stopIfTrue="1">
      <formula>"len($A:$A)=3"</formula>
    </cfRule>
  </conditionalFormatting>
  <conditionalFormatting sqref="E34:E38">
    <cfRule type="expression" dxfId="2" priority="186" stopIfTrue="1">
      <formula>"len($A:$A)=3"</formula>
    </cfRule>
    <cfRule type="expression" dxfId="2" priority="191" stopIfTrue="1">
      <formula>"len($A:$A)=3"</formula>
    </cfRule>
  </conditionalFormatting>
  <conditionalFormatting sqref="E41:E46">
    <cfRule type="expression" dxfId="2" priority="195" stopIfTrue="1">
      <formula>"len($A:$A)=3"</formula>
    </cfRule>
  </conditionalFormatting>
  <conditionalFormatting sqref="E48:E56">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E58:E62">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E64:E84">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E85:E119">
    <cfRule type="expression" dxfId="2" priority="94" stopIfTrue="1">
      <formula>"len($A:$A)=3"</formula>
    </cfRule>
    <cfRule type="expression" dxfId="2" priority="95" stopIfTrue="1">
      <formula>"len($A:$A)=3"</formula>
    </cfRule>
    <cfRule type="expression" dxfId="2" priority="96" stopIfTrue="1">
      <formula>"len($A:$A)=3"</formula>
    </cfRule>
  </conditionalFormatting>
  <conditionalFormatting sqref="G4:G38">
    <cfRule type="cellIs" dxfId="6" priority="204" stopIfTrue="1" operator="lessThan">
      <formula>0</formula>
    </cfRule>
    <cfRule type="cellIs" dxfId="6" priority="205" stopIfTrue="1" operator="lessThan">
      <formula>0</formula>
    </cfRule>
  </conditionalFormatting>
  <conditionalFormatting sqref="G39:G120">
    <cfRule type="cellIs" dxfId="6" priority="69" stopIfTrue="1" operator="lessThan">
      <formula>0</formula>
    </cfRule>
    <cfRule type="cellIs" dxfId="6" priority="70" stopIfTrue="1" operator="lessThan">
      <formula>0</formula>
    </cfRule>
  </conditionalFormatting>
  <conditionalFormatting sqref="B4:C4 B21:C21 B22:B30 B5:B20">
    <cfRule type="expression" dxfId="2" priority="217" stopIfTrue="1">
      <formula>"len($A:$A)=3"</formula>
    </cfRule>
  </conditionalFormatting>
  <conditionalFormatting sqref="C4 C32 C120">
    <cfRule type="expression" dxfId="2" priority="226" stopIfTrue="1">
      <formula>"len($A:$A)=3"</formula>
    </cfRule>
  </conditionalFormatting>
  <conditionalFormatting sqref="D4:E4 D21:E21 D30">
    <cfRule type="expression" dxfId="2" priority="198" stopIfTrue="1">
      <formula>"len($A:$A)=3"</formula>
    </cfRule>
  </conditionalFormatting>
  <conditionalFormatting sqref="C5:D20 D22:D29 D40:D119">
    <cfRule type="expression" dxfId="2" priority="145" stopIfTrue="1">
      <formula>"len($A:$A)=3"</formula>
    </cfRule>
    <cfRule type="expression" dxfId="2" priority="146" stopIfTrue="1">
      <formula>"len($A:$A)=3"</formula>
    </cfRule>
    <cfRule type="expression" dxfId="2" priority="147" stopIfTrue="1">
      <formula>"len($A:$A)=3"</formula>
    </cfRule>
  </conditionalFormatting>
  <conditionalFormatting sqref="E5:E20 E22:E30">
    <cfRule type="expression" dxfId="2" priority="187" stopIfTrue="1">
      <formula>"len($A:$A)=3"</formula>
    </cfRule>
  </conditionalFormatting>
  <conditionalFormatting sqref="B32:C32 B33:B38">
    <cfRule type="expression" dxfId="2" priority="212" stopIfTrue="1">
      <formula>"len($A:$A)=3"</formula>
    </cfRule>
  </conditionalFormatting>
  <conditionalFormatting sqref="D32:E33">
    <cfRule type="expression" dxfId="2" priority="197" stopIfTrue="1">
      <formula>"len($A:$A)=3"</formula>
    </cfRule>
  </conditionalFormatting>
  <conditionalFormatting sqref="D39:E39 E41:E46 D32:E33">
    <cfRule type="expression" dxfId="2" priority="202" stopIfTrue="1">
      <formula>"len($A:$A)=3"</formula>
    </cfRule>
  </conditionalFormatting>
  <conditionalFormatting sqref="B39:C39 B40 B47 B85 C120">
    <cfRule type="expression" dxfId="2" priority="180" stopIfTrue="1">
      <formula>"len($A:$A)=3"</formula>
    </cfRule>
  </conditionalFormatting>
  <conditionalFormatting sqref="E41:E46 D39:E39">
    <cfRule type="expression" dxfId="2" priority="196" stopIfTrue="1">
      <formula>"len($A:$A)=3"</formula>
    </cfRule>
  </conditionalFormatting>
  <conditionalFormatting sqref="B40 B47 B85">
    <cfRule type="expression" dxfId="2" priority="179" stopIfTrue="1">
      <formula>"len($A:$A)=3"</formula>
    </cfRule>
  </conditionalFormatting>
  <conditionalFormatting sqref="C40 C47">
    <cfRule type="expression" dxfId="2" priority="139" stopIfTrue="1">
      <formula>"len($A:$A)=3"</formula>
    </cfRule>
    <cfRule type="expression" dxfId="2" priority="140" stopIfTrue="1">
      <formula>"len($A:$A)=3"</formula>
    </cfRule>
    <cfRule type="expression" dxfId="2" priority="141" stopIfTrue="1">
      <formula>"len($A:$A)=3"</formula>
    </cfRule>
  </conditionalFormatting>
  <conditionalFormatting sqref="E57 E63 E47">
    <cfRule type="expression" dxfId="2" priority="91" stopIfTrue="1">
      <formula>"len($A:$A)=3"</formula>
    </cfRule>
    <cfRule type="expression" dxfId="2" priority="92" stopIfTrue="1">
      <formula>"len($A:$A)=3"</formula>
    </cfRule>
    <cfRule type="expression" dxfId="2" priority="93" stopIfTrue="1">
      <formula>"len($A:$A)=3"</formula>
    </cfRule>
  </conditionalFormatting>
  <conditionalFormatting sqref="B64:B84 B48:B56">
    <cfRule type="expression" dxfId="2" priority="113" stopIfTrue="1">
      <formula>"len($A:$A)=3"</formula>
    </cfRule>
    <cfRule type="expression" dxfId="2" priority="114" stopIfTrue="1">
      <formula>"len($A:$A)=3"</formula>
    </cfRule>
  </conditionalFormatting>
  <conditionalFormatting sqref="C85 C117 C107:C108">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107 C120">
    <cfRule type="expression" dxfId="2" priority="22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63"/>
  <sheetViews>
    <sheetView showGridLines="0" showZeros="0" view="pageBreakPreview" zoomScale="70" zoomScaleNormal="90" workbookViewId="0">
      <pane ySplit="3" topLeftCell="A40" activePane="bottomLeft" state="frozen"/>
      <selection/>
      <selection pane="bottomLeft" activeCell="D3" sqref="D3"/>
    </sheetView>
  </sheetViews>
  <sheetFormatPr defaultColWidth="9" defaultRowHeight="14.25"/>
  <cols>
    <col min="1" max="1" width="12.8833333333333" style="332" hidden="1" customWidth="1"/>
    <col min="2" max="2" width="58.6666666666667" style="332" customWidth="1"/>
    <col min="3" max="5" width="22.6666666666667" style="332" customWidth="1"/>
    <col min="6" max="6" width="9.88333333333333" style="332" hidden="1" customWidth="1"/>
    <col min="7" max="7" width="9" style="202" hidden="1" customWidth="1"/>
    <col min="8" max="8" width="16.1083333333333" style="202" hidden="1" customWidth="1"/>
    <col min="9" max="10" width="9" style="202" hidden="1" customWidth="1"/>
    <col min="11" max="16384" width="9" style="202"/>
  </cols>
  <sheetData>
    <row r="1" ht="45" customHeight="1" spans="1:5">
      <c r="A1" s="466"/>
      <c r="B1" s="338" t="str">
        <f>YEAR(封面!$B$9)&amp;"年澄江市地方一般公共预算收支情况表"</f>
        <v>2025年澄江市地方一般公共预算收支情况表</v>
      </c>
      <c r="C1" s="338"/>
      <c r="D1" s="338"/>
      <c r="E1" s="338"/>
    </row>
    <row r="2" ht="18.9" customHeight="1" spans="1:5">
      <c r="A2" s="467"/>
      <c r="B2" s="468" t="s">
        <v>1852</v>
      </c>
      <c r="C2" s="340"/>
      <c r="E2" s="434" t="s">
        <v>130</v>
      </c>
    </row>
    <row r="3" s="435" customFormat="1" ht="45" customHeight="1" spans="1:6">
      <c r="A3" s="534" t="s">
        <v>131</v>
      </c>
      <c r="B3" s="535" t="s">
        <v>132</v>
      </c>
      <c r="C3" s="114" t="str">
        <f>YEAR(封面!$B$9)-1&amp;"年执行数"</f>
        <v>2024年执行数</v>
      </c>
      <c r="D3" s="114" t="str">
        <f>YEAR(封面!$B$9)&amp;"年预算数"</f>
        <v>2025年预算数</v>
      </c>
      <c r="E3" s="535" t="s">
        <v>1853</v>
      </c>
      <c r="F3" s="536" t="s">
        <v>134</v>
      </c>
    </row>
    <row r="4" ht="36" customHeight="1" spans="1:6">
      <c r="A4" s="480">
        <v>201</v>
      </c>
      <c r="B4" s="470" t="s">
        <v>305</v>
      </c>
      <c r="C4" s="471">
        <f>SUMIF('21'!$B$4:$B$1296,A4,'21'!$D$4:$D$1296)</f>
        <v>14534</v>
      </c>
      <c r="D4" s="471">
        <f>SUMIF('21'!$B$4:$B$1296,A4,'21'!$E$4:$E$1296)</f>
        <v>17984</v>
      </c>
      <c r="E4" s="537">
        <f t="shared" ref="E4:E32" si="0">IF(C4&lt;0,"",IFERROR(D4/C4-1,0))</f>
        <v>0.237374432365488</v>
      </c>
      <c r="F4" s="180" t="str">
        <f t="shared" ref="F4:F30" si="1">IF(LEN(A4)=3,"是",IF(B4&lt;&gt;"",IF(SUM(C4:D4)&lt;&gt;0,"是","否"),"是"))</f>
        <v>是</v>
      </c>
    </row>
    <row r="5" ht="36" customHeight="1" spans="1:6">
      <c r="A5" s="480">
        <v>202</v>
      </c>
      <c r="B5" s="473" t="s">
        <v>258</v>
      </c>
      <c r="C5" s="471">
        <f>SUMIF('21'!$B$4:$B$1296,A5,'21'!$D$4:$D$1296)</f>
        <v>0</v>
      </c>
      <c r="D5" s="471">
        <f>SUMIF('21'!$B$4:$B$1296,A5,'21'!$E$4:$E$1296)</f>
        <v>0</v>
      </c>
      <c r="E5" s="537">
        <f t="shared" si="0"/>
        <v>0</v>
      </c>
      <c r="F5" s="180" t="str">
        <f t="shared" si="1"/>
        <v>是</v>
      </c>
    </row>
    <row r="6" ht="36" customHeight="1" spans="1:6">
      <c r="A6" s="480">
        <v>203</v>
      </c>
      <c r="B6" s="473" t="s">
        <v>259</v>
      </c>
      <c r="C6" s="471">
        <f>SUMIF('21'!$B$4:$B$1296,A6,'21'!$D$4:$D$1296)</f>
        <v>266</v>
      </c>
      <c r="D6" s="471">
        <f>SUMIF('21'!$B$4:$B$1296,A6,'21'!$E$4:$E$1296)</f>
        <v>232</v>
      </c>
      <c r="E6" s="537">
        <f t="shared" si="0"/>
        <v>-0.12781954887218</v>
      </c>
      <c r="F6" s="180" t="str">
        <f t="shared" si="1"/>
        <v>是</v>
      </c>
    </row>
    <row r="7" ht="36" customHeight="1" spans="1:6">
      <c r="A7" s="480">
        <v>204</v>
      </c>
      <c r="B7" s="473" t="s">
        <v>260</v>
      </c>
      <c r="C7" s="471">
        <f>SUMIF('21'!$B$4:$B$1296,A7,'21'!$D$4:$D$1296)</f>
        <v>7997</v>
      </c>
      <c r="D7" s="471">
        <f>SUMIF('21'!$B$4:$B$1296,A7,'21'!$E$4:$E$1296)</f>
        <v>8038</v>
      </c>
      <c r="E7" s="537">
        <f t="shared" si="0"/>
        <v>0.00512692259597358</v>
      </c>
      <c r="F7" s="180" t="str">
        <f t="shared" si="1"/>
        <v>是</v>
      </c>
    </row>
    <row r="8" ht="36" customHeight="1" spans="1:6">
      <c r="A8" s="480">
        <v>205</v>
      </c>
      <c r="B8" s="473" t="s">
        <v>261</v>
      </c>
      <c r="C8" s="471">
        <f>SUMIF('21'!$B$4:$B$1296,A8,'21'!$D$4:$D$1296)</f>
        <v>28613</v>
      </c>
      <c r="D8" s="471">
        <f>SUMIF('21'!$B$4:$B$1296,A8,'21'!$E$4:$E$1296)</f>
        <v>31602</v>
      </c>
      <c r="E8" s="537">
        <f t="shared" si="0"/>
        <v>0.104463006325796</v>
      </c>
      <c r="F8" s="180" t="str">
        <f t="shared" si="1"/>
        <v>是</v>
      </c>
    </row>
    <row r="9" ht="36" customHeight="1" spans="1:6">
      <c r="A9" s="480">
        <v>206</v>
      </c>
      <c r="B9" s="473" t="s">
        <v>262</v>
      </c>
      <c r="C9" s="471">
        <f>SUMIF('21'!$B$4:$B$1296,A9,'21'!$D$4:$D$1296)</f>
        <v>91</v>
      </c>
      <c r="D9" s="471">
        <f>SUMIF('21'!$B$4:$B$1296,A9,'21'!$E$4:$E$1296)</f>
        <v>112</v>
      </c>
      <c r="E9" s="537">
        <f t="shared" si="0"/>
        <v>0.230769230769231</v>
      </c>
      <c r="F9" s="180" t="str">
        <f t="shared" si="1"/>
        <v>是</v>
      </c>
    </row>
    <row r="10" ht="36" customHeight="1" spans="1:6">
      <c r="A10" s="480">
        <v>207</v>
      </c>
      <c r="B10" s="473" t="s">
        <v>263</v>
      </c>
      <c r="C10" s="471">
        <f>SUMIF('21'!$B$4:$B$1296,A10,'21'!$D$4:$D$1296)</f>
        <v>2234</v>
      </c>
      <c r="D10" s="471">
        <f>SUMIF('21'!$B$4:$B$1296,A10,'21'!$E$4:$E$1296)</f>
        <v>2328</v>
      </c>
      <c r="E10" s="537">
        <f t="shared" si="0"/>
        <v>0.0420769919427038</v>
      </c>
      <c r="F10" s="180" t="str">
        <f t="shared" si="1"/>
        <v>是</v>
      </c>
    </row>
    <row r="11" ht="36" customHeight="1" spans="1:6">
      <c r="A11" s="480">
        <v>208</v>
      </c>
      <c r="B11" s="473" t="s">
        <v>264</v>
      </c>
      <c r="C11" s="471">
        <f>SUMIF('21'!$B$4:$B$1296,A11,'21'!$D$4:$D$1296)</f>
        <v>27071</v>
      </c>
      <c r="D11" s="471">
        <f>SUMIF('21'!$B$4:$B$1296,A11,'21'!$E$4:$E$1296)</f>
        <v>34469</v>
      </c>
      <c r="E11" s="537">
        <f t="shared" si="0"/>
        <v>0.273281371209043</v>
      </c>
      <c r="F11" s="180" t="str">
        <f t="shared" si="1"/>
        <v>是</v>
      </c>
    </row>
    <row r="12" ht="36" customHeight="1" spans="1:6">
      <c r="A12" s="480">
        <v>210</v>
      </c>
      <c r="B12" s="473" t="s">
        <v>265</v>
      </c>
      <c r="C12" s="471">
        <f>SUMIF('21'!$B$4:$B$1296,A12,'21'!$D$4:$D$1296)</f>
        <v>14842</v>
      </c>
      <c r="D12" s="471">
        <f>SUMIF('21'!$B$4:$B$1296,A12,'21'!$E$4:$E$1296)</f>
        <v>16105</v>
      </c>
      <c r="E12" s="537">
        <f t="shared" si="0"/>
        <v>0.0850963482010512</v>
      </c>
      <c r="F12" s="180" t="str">
        <f t="shared" si="1"/>
        <v>是</v>
      </c>
    </row>
    <row r="13" ht="36" customHeight="1" spans="1:6">
      <c r="A13" s="480">
        <v>211</v>
      </c>
      <c r="B13" s="473" t="s">
        <v>266</v>
      </c>
      <c r="C13" s="471">
        <f>SUMIF('21'!$B$4:$B$1296,A13,'21'!$D$4:$D$1296)</f>
        <v>63075</v>
      </c>
      <c r="D13" s="471">
        <f>SUMIF('21'!$B$4:$B$1296,A13,'21'!$E$4:$E$1296)</f>
        <v>62458</v>
      </c>
      <c r="E13" s="537">
        <f t="shared" si="0"/>
        <v>-0.0097820055489497</v>
      </c>
      <c r="F13" s="180" t="str">
        <f t="shared" si="1"/>
        <v>是</v>
      </c>
    </row>
    <row r="14" ht="36" customHeight="1" spans="1:6">
      <c r="A14" s="480">
        <v>212</v>
      </c>
      <c r="B14" s="473" t="s">
        <v>267</v>
      </c>
      <c r="C14" s="471">
        <f>SUMIF('21'!$B$4:$B$1296,A14,'21'!$D$4:$D$1296)</f>
        <v>23850</v>
      </c>
      <c r="D14" s="471">
        <f>SUMIF('21'!$B$4:$B$1296,A14,'21'!$E$4:$E$1296)</f>
        <v>5096</v>
      </c>
      <c r="E14" s="537">
        <f t="shared" si="0"/>
        <v>-0.786331236897275</v>
      </c>
      <c r="F14" s="180" t="str">
        <f t="shared" si="1"/>
        <v>是</v>
      </c>
    </row>
    <row r="15" ht="36" customHeight="1" spans="1:6">
      <c r="A15" s="480">
        <v>213</v>
      </c>
      <c r="B15" s="473" t="s">
        <v>268</v>
      </c>
      <c r="C15" s="471">
        <f>SUMIF('21'!$B$4:$B$1296,A15,'21'!$D$4:$D$1296)</f>
        <v>14657</v>
      </c>
      <c r="D15" s="471">
        <f>SUMIF('21'!$B$4:$B$1296,A15,'21'!$E$4:$E$1296)</f>
        <v>17722</v>
      </c>
      <c r="E15" s="537">
        <f t="shared" si="0"/>
        <v>0.209115098587705</v>
      </c>
      <c r="F15" s="180" t="str">
        <f t="shared" si="1"/>
        <v>是</v>
      </c>
    </row>
    <row r="16" ht="36" customHeight="1" spans="1:6">
      <c r="A16" s="480">
        <v>214</v>
      </c>
      <c r="B16" s="473" t="s">
        <v>269</v>
      </c>
      <c r="C16" s="471">
        <f>SUMIF('21'!$B$4:$B$1296,A16,'21'!$D$4:$D$1296)</f>
        <v>1070</v>
      </c>
      <c r="D16" s="471">
        <f>SUMIF('21'!$B$4:$B$1296,A16,'21'!$E$4:$E$1296)</f>
        <v>1576</v>
      </c>
      <c r="E16" s="537">
        <f t="shared" si="0"/>
        <v>0.472897196261682</v>
      </c>
      <c r="F16" s="180" t="str">
        <f t="shared" si="1"/>
        <v>是</v>
      </c>
    </row>
    <row r="17" ht="36" customHeight="1" spans="1:6">
      <c r="A17" s="480">
        <v>215</v>
      </c>
      <c r="B17" s="473" t="s">
        <v>270</v>
      </c>
      <c r="C17" s="471">
        <f>SUMIF('21'!$B$4:$B$1296,A17,'21'!$D$4:$D$1296)</f>
        <v>599</v>
      </c>
      <c r="D17" s="471">
        <f>SUMIF('21'!$B$4:$B$1296,A17,'21'!$E$4:$E$1296)</f>
        <v>703</v>
      </c>
      <c r="E17" s="537">
        <f t="shared" si="0"/>
        <v>0.173622704507512</v>
      </c>
      <c r="F17" s="180" t="str">
        <f t="shared" si="1"/>
        <v>是</v>
      </c>
    </row>
    <row r="18" ht="36" customHeight="1" spans="1:6">
      <c r="A18" s="480">
        <v>216</v>
      </c>
      <c r="B18" s="473" t="s">
        <v>271</v>
      </c>
      <c r="C18" s="471">
        <f>SUMIF('21'!$B$4:$B$1296,A18,'21'!$D$4:$D$1296)</f>
        <v>192</v>
      </c>
      <c r="D18" s="471">
        <f>SUMIF('21'!$B$4:$B$1296,A18,'21'!$E$4:$E$1296)</f>
        <v>193</v>
      </c>
      <c r="E18" s="537">
        <f t="shared" si="0"/>
        <v>0.00520833333333326</v>
      </c>
      <c r="F18" s="180" t="str">
        <f t="shared" si="1"/>
        <v>是</v>
      </c>
    </row>
    <row r="19" ht="36" customHeight="1" spans="1:6">
      <c r="A19" s="480">
        <v>217</v>
      </c>
      <c r="B19" s="473" t="s">
        <v>272</v>
      </c>
      <c r="C19" s="471">
        <f>SUMIF('21'!$B$4:$B$1296,A19,'21'!$D$4:$D$1296)</f>
        <v>0</v>
      </c>
      <c r="D19" s="471">
        <f>SUMIF('21'!$B$4:$B$1296,A19,'21'!$E$4:$E$1296)</f>
        <v>0</v>
      </c>
      <c r="E19" s="537">
        <f t="shared" si="0"/>
        <v>0</v>
      </c>
      <c r="F19" s="180" t="str">
        <f t="shared" si="1"/>
        <v>是</v>
      </c>
    </row>
    <row r="20" ht="36" customHeight="1" spans="1:6">
      <c r="A20" s="480">
        <v>219</v>
      </c>
      <c r="B20" s="473" t="s">
        <v>273</v>
      </c>
      <c r="C20" s="471">
        <f>SUMIF('21'!$B$4:$B$1296,A20,'21'!$D$4:$D$1296)</f>
        <v>0</v>
      </c>
      <c r="D20" s="471">
        <f>SUMIF('21'!$B$4:$B$1296,A20,'21'!$E$4:$E$1296)</f>
        <v>0</v>
      </c>
      <c r="E20" s="537">
        <f t="shared" si="0"/>
        <v>0</v>
      </c>
      <c r="F20" s="180" t="str">
        <f t="shared" si="1"/>
        <v>是</v>
      </c>
    </row>
    <row r="21" ht="36" customHeight="1" spans="1:6">
      <c r="A21" s="480">
        <v>220</v>
      </c>
      <c r="B21" s="473" t="s">
        <v>274</v>
      </c>
      <c r="C21" s="471">
        <f>SUMIF('21'!$B$4:$B$1296,A21,'21'!$D$4:$D$1296)</f>
        <v>1074</v>
      </c>
      <c r="D21" s="471">
        <f>SUMIF('21'!$B$4:$B$1296,A21,'21'!$E$4:$E$1296)</f>
        <v>1169</v>
      </c>
      <c r="E21" s="537">
        <f t="shared" si="0"/>
        <v>0.0884543761638734</v>
      </c>
      <c r="F21" s="180" t="str">
        <f t="shared" si="1"/>
        <v>是</v>
      </c>
    </row>
    <row r="22" ht="36" customHeight="1" spans="1:6">
      <c r="A22" s="480">
        <v>221</v>
      </c>
      <c r="B22" s="473" t="s">
        <v>275</v>
      </c>
      <c r="C22" s="471">
        <f>SUMIF('21'!$B$4:$B$1296,A22,'21'!$D$4:$D$1296)</f>
        <v>6515</v>
      </c>
      <c r="D22" s="471">
        <f>SUMIF('21'!$B$4:$B$1296,A22,'21'!$E$4:$E$1296)</f>
        <v>8330</v>
      </c>
      <c r="E22" s="537">
        <f t="shared" si="0"/>
        <v>0.278587874136608</v>
      </c>
      <c r="F22" s="180" t="str">
        <f t="shared" si="1"/>
        <v>是</v>
      </c>
    </row>
    <row r="23" ht="36" customHeight="1" spans="1:6">
      <c r="A23" s="480">
        <v>222</v>
      </c>
      <c r="B23" s="473" t="s">
        <v>276</v>
      </c>
      <c r="C23" s="471">
        <f>SUMIF('21'!$B$4:$B$1296,A23,'21'!$D$4:$D$1296)</f>
        <v>398</v>
      </c>
      <c r="D23" s="471">
        <f>SUMIF('21'!$B$4:$B$1296,A23,'21'!$E$4:$E$1296)</f>
        <v>326</v>
      </c>
      <c r="E23" s="537">
        <f t="shared" si="0"/>
        <v>-0.180904522613065</v>
      </c>
      <c r="F23" s="180" t="str">
        <f t="shared" si="1"/>
        <v>是</v>
      </c>
    </row>
    <row r="24" ht="36" customHeight="1" spans="1:6">
      <c r="A24" s="480">
        <v>224</v>
      </c>
      <c r="B24" s="473" t="s">
        <v>277</v>
      </c>
      <c r="C24" s="471">
        <f>SUMIF('21'!$B$4:$B$1296,A24,'21'!$D$4:$D$1296)</f>
        <v>1749</v>
      </c>
      <c r="D24" s="471">
        <f>SUMIF('21'!$B$4:$B$1296,A24,'21'!$E$4:$E$1296)</f>
        <v>1618</v>
      </c>
      <c r="E24" s="537">
        <f t="shared" si="0"/>
        <v>-0.0748999428244711</v>
      </c>
      <c r="F24" s="180" t="str">
        <f t="shared" si="1"/>
        <v>是</v>
      </c>
    </row>
    <row r="25" ht="36" customHeight="1" spans="1:6">
      <c r="A25" s="480">
        <v>227</v>
      </c>
      <c r="B25" s="473" t="s">
        <v>278</v>
      </c>
      <c r="C25" s="471">
        <f>SUMIF('21'!$B$4:$B$1296,A25,'21'!$D$4:$D$1296)</f>
        <v>0</v>
      </c>
      <c r="D25" s="471">
        <f>SUMIF('21'!$B$4:$B$1296,A25,'21'!$E$4:$E$1296)</f>
        <v>2500</v>
      </c>
      <c r="E25" s="537">
        <f t="shared" si="0"/>
        <v>0</v>
      </c>
      <c r="F25" s="180" t="str">
        <f t="shared" si="1"/>
        <v>是</v>
      </c>
    </row>
    <row r="26" ht="36" customHeight="1" spans="1:8">
      <c r="A26" s="480">
        <v>232</v>
      </c>
      <c r="B26" s="473" t="s">
        <v>279</v>
      </c>
      <c r="C26" s="471">
        <f>SUMIF('21'!$B$4:$B$1296,A26,'21'!$D$4:$D$1296)</f>
        <v>9587</v>
      </c>
      <c r="D26" s="471">
        <f>SUMIF('21'!$B$4:$B$1296,A26,'21'!$E$4:$E$1296)</f>
        <v>9048</v>
      </c>
      <c r="E26" s="537">
        <f t="shared" si="0"/>
        <v>-0.0562219672473141</v>
      </c>
      <c r="F26" s="180" t="str">
        <f t="shared" si="1"/>
        <v>是</v>
      </c>
      <c r="H26" s="202">
        <f>C26-D26</f>
        <v>539</v>
      </c>
    </row>
    <row r="27" ht="36" customHeight="1" spans="1:6">
      <c r="A27" s="480">
        <v>233</v>
      </c>
      <c r="B27" s="473" t="s">
        <v>280</v>
      </c>
      <c r="C27" s="471">
        <f>SUMIF('21'!$B$4:$B$1296,A27,'21'!$D$4:$D$1296)</f>
        <v>17</v>
      </c>
      <c r="D27" s="471">
        <f>SUMIF('21'!$B$4:$B$1296,A27,'21'!$E$4:$E$1296)</f>
        <v>15</v>
      </c>
      <c r="E27" s="537">
        <f t="shared" si="0"/>
        <v>-0.117647058823529</v>
      </c>
      <c r="F27" s="180" t="str">
        <f t="shared" si="1"/>
        <v>是</v>
      </c>
    </row>
    <row r="28" ht="36" customHeight="1" spans="1:6">
      <c r="A28" s="480">
        <v>229</v>
      </c>
      <c r="B28" s="473" t="s">
        <v>281</v>
      </c>
      <c r="C28" s="471">
        <f>SUMIF('21'!$B$4:$B$1296,A28,'21'!$D$4:$D$1296)</f>
        <v>0</v>
      </c>
      <c r="D28" s="471">
        <f>SUMIF('21'!$B$4:$B$1296,A28,'21'!$E$4:$E$1296)</f>
        <v>3360</v>
      </c>
      <c r="E28" s="537">
        <f t="shared" si="0"/>
        <v>0</v>
      </c>
      <c r="F28" s="180" t="str">
        <f t="shared" si="1"/>
        <v>是</v>
      </c>
    </row>
    <row r="29" ht="36" customHeight="1" spans="1:6">
      <c r="A29" s="353"/>
      <c r="B29" s="473"/>
      <c r="C29" s="471"/>
      <c r="D29" s="471"/>
      <c r="E29" s="537">
        <f t="shared" si="0"/>
        <v>0</v>
      </c>
      <c r="F29" s="180" t="str">
        <f t="shared" si="1"/>
        <v>是</v>
      </c>
    </row>
    <row r="30" s="339" customFormat="1" ht="36" customHeight="1" spans="1:6">
      <c r="A30" s="474"/>
      <c r="B30" s="310" t="s">
        <v>1857</v>
      </c>
      <c r="C30" s="457">
        <f>SUM(C4:C28)</f>
        <v>218431</v>
      </c>
      <c r="D30" s="457">
        <f>SUM(D4:D28)</f>
        <v>224984</v>
      </c>
      <c r="E30" s="538">
        <f t="shared" si="0"/>
        <v>0.0300003204673329</v>
      </c>
      <c r="F30" s="180" t="str">
        <f t="shared" si="1"/>
        <v>是</v>
      </c>
    </row>
    <row r="31" ht="36" customHeight="1" spans="1:6">
      <c r="A31" s="350">
        <v>230</v>
      </c>
      <c r="B31" s="539" t="s">
        <v>283</v>
      </c>
      <c r="C31" s="457">
        <f>SUM(C32,C35:C38)</f>
        <v>72878</v>
      </c>
      <c r="D31" s="457">
        <f>SUM(D32,D35:D38)</f>
        <v>27098</v>
      </c>
      <c r="E31" s="538">
        <f t="shared" si="0"/>
        <v>-0.628173111226982</v>
      </c>
      <c r="F31" s="180" t="str">
        <f>IF(LEN(A31)&lt;=7,IF(B31&lt;&gt;"",IF(SUM(C31:D31)&lt;&gt;0,"是","否"),"否"),"否")</f>
        <v>是</v>
      </c>
    </row>
    <row r="32" ht="36" customHeight="1" spans="1:6">
      <c r="A32" s="480">
        <v>23006</v>
      </c>
      <c r="B32" s="495" t="s">
        <v>28</v>
      </c>
      <c r="C32" s="471">
        <f>VLOOKUP(A32,'01-2'!A33:E43,5,FALSE)</f>
        <v>26479</v>
      </c>
      <c r="D32" s="471">
        <f>SUM(D33:D34)</f>
        <v>27098</v>
      </c>
      <c r="E32" s="537">
        <f t="shared" si="0"/>
        <v>0.0233770157483288</v>
      </c>
      <c r="F32" s="180" t="str">
        <f t="shared" ref="F32:F43" si="2">IF(LEN(A32)&lt;=7,IF(B32&lt;&gt;"",IF(SUM(C32:D32)&lt;&gt;0,"是","否"),"否"),"否")</f>
        <v>是</v>
      </c>
    </row>
    <row r="33" ht="36" customHeight="1" spans="1:6">
      <c r="A33" s="480">
        <v>2300601</v>
      </c>
      <c r="B33" s="314" t="s">
        <v>284</v>
      </c>
      <c r="C33" s="471">
        <f>VLOOKUP(A33,'01-2'!A34:E44,5,FALSE)</f>
        <v>16128</v>
      </c>
      <c r="D33" s="471">
        <v>18574</v>
      </c>
      <c r="E33" s="537">
        <f t="shared" ref="E33:E50" si="3">IF(C33&lt;0,"",IFERROR(D33/C33-1,0))</f>
        <v>0.151661706349206</v>
      </c>
      <c r="F33" s="180" t="str">
        <f t="shared" si="2"/>
        <v>是</v>
      </c>
    </row>
    <row r="34" ht="36" customHeight="1" spans="1:6">
      <c r="A34" s="480">
        <v>2300602</v>
      </c>
      <c r="B34" s="314" t="s">
        <v>285</v>
      </c>
      <c r="C34" s="471">
        <f>VLOOKUP(A34,'01-2'!A35:E45,5,FALSE)</f>
        <v>10351</v>
      </c>
      <c r="D34" s="471">
        <v>8524</v>
      </c>
      <c r="E34" s="537">
        <f t="shared" si="3"/>
        <v>-0.176504685537629</v>
      </c>
      <c r="F34" s="180" t="str">
        <f t="shared" si="2"/>
        <v>是</v>
      </c>
    </row>
    <row r="35" ht="36" customHeight="1" spans="1:6">
      <c r="A35" s="353">
        <v>23008</v>
      </c>
      <c r="B35" s="495" t="s">
        <v>26</v>
      </c>
      <c r="C35" s="471">
        <f>VLOOKUP(A35,'01-2'!A36:E46,5,FALSE)</f>
        <v>46399</v>
      </c>
      <c r="D35" s="471"/>
      <c r="E35" s="537">
        <f t="shared" si="3"/>
        <v>-1</v>
      </c>
      <c r="F35" s="180" t="str">
        <f t="shared" si="2"/>
        <v>是</v>
      </c>
    </row>
    <row r="36" ht="36" customHeight="1" spans="1:6">
      <c r="A36" s="481">
        <v>23015</v>
      </c>
      <c r="B36" s="495" t="s">
        <v>24</v>
      </c>
      <c r="C36" s="471">
        <f>VLOOKUP(A36,'01-2'!A37:E47,5,FALSE)</f>
        <v>0</v>
      </c>
      <c r="D36" s="471"/>
      <c r="E36" s="537">
        <f t="shared" si="3"/>
        <v>0</v>
      </c>
      <c r="F36" s="180" t="str">
        <f t="shared" si="2"/>
        <v>否</v>
      </c>
    </row>
    <row r="37" ht="36" customHeight="1" spans="1:6">
      <c r="A37" s="481">
        <v>23016</v>
      </c>
      <c r="B37" s="314" t="s">
        <v>286</v>
      </c>
      <c r="C37" s="471">
        <f>VLOOKUP(A37,'01-2'!A38:E48,5,FALSE)</f>
        <v>0</v>
      </c>
      <c r="D37" s="471"/>
      <c r="E37" s="537">
        <f t="shared" si="3"/>
        <v>0</v>
      </c>
      <c r="F37" s="180" t="str">
        <f t="shared" si="2"/>
        <v>否</v>
      </c>
    </row>
    <row r="38" ht="36" customHeight="1" spans="1:6">
      <c r="A38" s="481">
        <v>23021</v>
      </c>
      <c r="B38" s="314" t="s">
        <v>287</v>
      </c>
      <c r="C38" s="471">
        <f>VLOOKUP(A38,'01-2'!A39:E49,5,FALSE)</f>
        <v>0</v>
      </c>
      <c r="D38" s="471">
        <f>SUM(D39:D42)</f>
        <v>0</v>
      </c>
      <c r="E38" s="537">
        <f t="shared" si="3"/>
        <v>0</v>
      </c>
      <c r="F38" s="180" t="str">
        <f t="shared" si="2"/>
        <v>否</v>
      </c>
    </row>
    <row r="39" ht="36" customHeight="1" spans="1:6">
      <c r="A39" s="481">
        <v>2302101</v>
      </c>
      <c r="B39" s="320" t="s">
        <v>288</v>
      </c>
      <c r="C39" s="471">
        <f>VLOOKUP(A39,'01-2'!A40:E50,5,FALSE)</f>
        <v>0</v>
      </c>
      <c r="D39" s="471"/>
      <c r="E39" s="537">
        <f t="shared" si="3"/>
        <v>0</v>
      </c>
      <c r="F39" s="180" t="str">
        <f t="shared" si="2"/>
        <v>否</v>
      </c>
    </row>
    <row r="40" ht="36" customHeight="1" spans="1:6">
      <c r="A40" s="481">
        <v>2302102</v>
      </c>
      <c r="B40" s="320" t="s">
        <v>289</v>
      </c>
      <c r="C40" s="471">
        <f>VLOOKUP(A40,'01-2'!A41:E51,5,FALSE)</f>
        <v>0</v>
      </c>
      <c r="D40" s="471"/>
      <c r="E40" s="537">
        <f t="shared" si="3"/>
        <v>0</v>
      </c>
      <c r="F40" s="180" t="str">
        <f t="shared" si="2"/>
        <v>否</v>
      </c>
    </row>
    <row r="41" ht="36" customHeight="1" spans="1:6">
      <c r="A41" s="481">
        <v>2302103</v>
      </c>
      <c r="B41" s="320" t="s">
        <v>290</v>
      </c>
      <c r="C41" s="471">
        <f>VLOOKUP(A41,'01-2'!A42:E52,5,FALSE)</f>
        <v>0</v>
      </c>
      <c r="D41" s="471"/>
      <c r="E41" s="537">
        <f t="shared" si="3"/>
        <v>0</v>
      </c>
      <c r="F41" s="180" t="str">
        <f t="shared" si="2"/>
        <v>否</v>
      </c>
    </row>
    <row r="42" ht="36" customHeight="1" spans="1:6">
      <c r="A42" s="481">
        <v>2302199</v>
      </c>
      <c r="B42" s="320" t="s">
        <v>291</v>
      </c>
      <c r="C42" s="471">
        <f>VLOOKUP(A42,'01-2'!A43:E53,5,FALSE)</f>
        <v>0</v>
      </c>
      <c r="D42" s="471"/>
      <c r="E42" s="537">
        <f t="shared" si="3"/>
        <v>0</v>
      </c>
      <c r="F42" s="180" t="str">
        <f t="shared" si="2"/>
        <v>否</v>
      </c>
    </row>
    <row r="43" ht="36" customHeight="1" spans="1:6">
      <c r="A43" s="350">
        <v>231</v>
      </c>
      <c r="B43" s="220" t="s">
        <v>292</v>
      </c>
      <c r="C43" s="457">
        <f>SUM(C44,C47:C48)</f>
        <v>19865</v>
      </c>
      <c r="D43" s="457">
        <f>SUM(D44,D47:D48)</f>
        <v>15250</v>
      </c>
      <c r="E43" s="538">
        <f t="shared" si="3"/>
        <v>-0.232318147495595</v>
      </c>
      <c r="F43" s="180" t="str">
        <f t="shared" si="2"/>
        <v>是</v>
      </c>
    </row>
    <row r="44" ht="36" customHeight="1" spans="1:6">
      <c r="A44" s="481">
        <v>2310301</v>
      </c>
      <c r="B44" s="495" t="s">
        <v>293</v>
      </c>
      <c r="C44" s="471">
        <f>VLOOKUP(A44,'01-2'!A45:E56,5,FALSE)</f>
        <v>19865</v>
      </c>
      <c r="D44" s="471">
        <f>SUM(D45:D46)</f>
        <v>15250</v>
      </c>
      <c r="E44" s="537">
        <f t="shared" si="3"/>
        <v>-0.232318147495595</v>
      </c>
      <c r="F44" s="180" t="str">
        <f t="shared" ref="F44:F50" si="4">IF(LEN(A44)&lt;=7,IF(B44&lt;&gt;"",IF(SUM(C44:D44)&lt;&gt;0,"是","否"),"否"),"否")</f>
        <v>是</v>
      </c>
    </row>
    <row r="45" ht="36" customHeight="1" spans="1:6">
      <c r="A45" s="540"/>
      <c r="B45" s="314" t="s">
        <v>294</v>
      </c>
      <c r="C45" s="471">
        <f>'01-2'!E46</f>
        <v>3565</v>
      </c>
      <c r="D45" s="471">
        <v>1810</v>
      </c>
      <c r="E45" s="537">
        <f t="shared" si="3"/>
        <v>-0.492286115007013</v>
      </c>
      <c r="F45" s="180" t="str">
        <f t="shared" si="4"/>
        <v>是</v>
      </c>
    </row>
    <row r="46" ht="36" customHeight="1" spans="1:6">
      <c r="A46" s="540"/>
      <c r="B46" s="314" t="s">
        <v>295</v>
      </c>
      <c r="C46" s="471">
        <f>'01-2'!E47</f>
        <v>16300</v>
      </c>
      <c r="D46" s="471">
        <v>13440</v>
      </c>
      <c r="E46" s="537">
        <f t="shared" si="3"/>
        <v>-0.175460122699386</v>
      </c>
      <c r="F46" s="180" t="str">
        <f t="shared" si="4"/>
        <v>是</v>
      </c>
    </row>
    <row r="47" ht="36" customHeight="1" spans="1:6">
      <c r="A47" s="540"/>
      <c r="B47" s="495" t="s">
        <v>296</v>
      </c>
      <c r="C47" s="471">
        <f>'01-2'!E48</f>
        <v>0</v>
      </c>
      <c r="D47" s="471"/>
      <c r="E47" s="537">
        <f t="shared" si="3"/>
        <v>0</v>
      </c>
      <c r="F47" s="180" t="str">
        <f t="shared" si="4"/>
        <v>否</v>
      </c>
    </row>
    <row r="48" ht="36" customHeight="1" spans="1:6">
      <c r="A48" s="540"/>
      <c r="B48" s="495" t="s">
        <v>297</v>
      </c>
      <c r="C48" s="471">
        <f>'01-2'!E49</f>
        <v>0</v>
      </c>
      <c r="D48" s="471"/>
      <c r="E48" s="537">
        <f t="shared" si="3"/>
        <v>0</v>
      </c>
      <c r="F48" s="180" t="str">
        <f t="shared" si="4"/>
        <v>否</v>
      </c>
    </row>
    <row r="49" ht="36" customHeight="1" spans="1:6">
      <c r="A49" s="350">
        <v>23009</v>
      </c>
      <c r="B49" s="484" t="s">
        <v>25</v>
      </c>
      <c r="C49" s="457">
        <f>'01-2'!E50</f>
        <v>4947</v>
      </c>
      <c r="D49" s="457"/>
      <c r="E49" s="537">
        <f t="shared" si="3"/>
        <v>-1</v>
      </c>
      <c r="F49" s="180" t="str">
        <f t="shared" si="4"/>
        <v>是</v>
      </c>
    </row>
    <row r="50" ht="36" customHeight="1" spans="1:8">
      <c r="A50" s="474"/>
      <c r="B50" s="216" t="s">
        <v>298</v>
      </c>
      <c r="C50" s="457">
        <f>SUM(C30:C31,C43,C49)</f>
        <v>316121</v>
      </c>
      <c r="D50" s="457">
        <f>SUM(D30:D31,D43,D49)</f>
        <v>267332</v>
      </c>
      <c r="E50" s="538">
        <f t="shared" si="3"/>
        <v>-0.154336472426697</v>
      </c>
      <c r="F50" s="180" t="str">
        <f t="shared" si="4"/>
        <v>是</v>
      </c>
      <c r="H50" s="479">
        <f>D50-'20-1'!E120</f>
        <v>0</v>
      </c>
    </row>
    <row r="51" ht="111.9" customHeight="1" spans="2:10">
      <c r="B51" s="357"/>
      <c r="C51" s="541"/>
      <c r="D51" s="541"/>
      <c r="E51" s="541"/>
      <c r="G51" s="202" t="s">
        <v>255</v>
      </c>
      <c r="I51" s="202" t="b">
        <f>C50='20-1'!D120</f>
        <v>1</v>
      </c>
      <c r="J51" s="202" t="b">
        <f>D50='20-1'!E120</f>
        <v>1</v>
      </c>
    </row>
    <row r="52" ht="54.9" customHeight="1" spans="2:5">
      <c r="B52" s="542"/>
      <c r="C52" s="542"/>
      <c r="D52" s="542"/>
      <c r="E52" s="542"/>
    </row>
    <row r="53" ht="46" hidden="1" customHeight="1" spans="3:4">
      <c r="C53" s="332">
        <v>316121</v>
      </c>
      <c r="D53" s="332">
        <v>267332</v>
      </c>
    </row>
    <row r="54" ht="31.5" hidden="1" spans="2:4">
      <c r="B54" s="224" t="s">
        <v>255</v>
      </c>
      <c r="C54" s="224" t="b">
        <f>C50='20-1'!D120</f>
        <v>1</v>
      </c>
      <c r="D54" s="224" t="b">
        <f>D50='20-1'!E120</f>
        <v>1</v>
      </c>
    </row>
    <row r="55" ht="31.5" hidden="1" spans="2:4">
      <c r="B55" s="224" t="s">
        <v>256</v>
      </c>
      <c r="C55" s="224">
        <f>C50-'20-1'!D120</f>
        <v>0</v>
      </c>
      <c r="D55" s="224">
        <f>D50-'20-1'!E120</f>
        <v>0</v>
      </c>
    </row>
    <row r="57" spans="4:4">
      <c r="D57" s="358"/>
    </row>
    <row r="58" spans="4:4">
      <c r="D58" s="358"/>
    </row>
    <row r="59" spans="4:4">
      <c r="D59" s="358"/>
    </row>
    <row r="60" spans="4:4">
      <c r="D60" s="358"/>
    </row>
    <row r="62" spans="4:4">
      <c r="D62" s="358"/>
    </row>
    <row r="63" spans="5:5">
      <c r="E63" s="332" t="str">
        <f>IF(C49&lt;&gt;0,IF((D49/C49-1)&lt;-30%,"",IF((D49/C49-1)&gt;150%,"",D49/C49-1)),"")</f>
        <v/>
      </c>
    </row>
  </sheetData>
  <autoFilter xmlns:etc="http://www.wps.cn/officeDocument/2017/etCustomData" ref="A3:F55" etc:filterBottomFollowUsedRange="0">
    <extLst/>
  </autoFilter>
  <mergeCells count="3">
    <mergeCell ref="B1:E1"/>
    <mergeCell ref="B51:E51"/>
    <mergeCell ref="B52:E52"/>
  </mergeCells>
  <conditionalFormatting sqref="B32">
    <cfRule type="expression" dxfId="2" priority="49" stopIfTrue="1">
      <formula>"len($A:$A)=3"</formula>
    </cfRule>
    <cfRule type="expression" dxfId="2" priority="51" stopIfTrue="1">
      <formula>"len($A:$A)=3"</formula>
    </cfRule>
    <cfRule type="expression" dxfId="2" priority="53" stopIfTrue="1">
      <formula>"len($A:$A)=3"</formula>
    </cfRule>
  </conditionalFormatting>
  <conditionalFormatting sqref="A44">
    <cfRule type="expression" dxfId="2" priority="1" stopIfTrue="1">
      <formula>"len($A:$A)=3"</formula>
    </cfRule>
  </conditionalFormatting>
  <conditionalFormatting sqref="B44">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C54:D54">
    <cfRule type="containsText" dxfId="5" priority="3" operator="between" text="FALSE">
      <formula>NOT(ISERROR(SEARCH("FALSE",C54)))</formula>
    </cfRule>
  </conditionalFormatting>
  <conditionalFormatting sqref="C55:D55">
    <cfRule type="cellIs" dxfId="4" priority="4" operator="notEqual">
      <formula>0</formula>
    </cfRule>
  </conditionalFormatting>
  <conditionalFormatting sqref="A36:A37">
    <cfRule type="expression" dxfId="2" priority="79" stopIfTrue="1">
      <formula>"len($A:$A)=3"</formula>
    </cfRule>
  </conditionalFormatting>
  <conditionalFormatting sqref="A38:A42">
    <cfRule type="expression" dxfId="2" priority="69" stopIfTrue="1">
      <formula>"len($A:$A)=3"</formula>
    </cfRule>
  </conditionalFormatting>
  <conditionalFormatting sqref="B33:B34">
    <cfRule type="expression" dxfId="2" priority="17" stopIfTrue="1">
      <formula>"len($A:$A)=3"</formula>
    </cfRule>
    <cfRule type="expression" dxfId="2" priority="18" stopIfTrue="1">
      <formula>"len($A:$A)=3"</formula>
    </cfRule>
    <cfRule type="expression" dxfId="2" priority="19" stopIfTrue="1">
      <formula>"len($A:$A)=3"</formula>
    </cfRule>
  </conditionalFormatting>
  <conditionalFormatting sqref="B35:B36">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B39:B42">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B45:B46">
    <cfRule type="expression" dxfId="2" priority="5" stopIfTrue="1">
      <formula>"len($A:$A)=3"</formula>
    </cfRule>
    <cfRule type="expression" dxfId="2" priority="6" stopIfTrue="1">
      <formula>"len($A:$A)=3"</formula>
    </cfRule>
    <cfRule type="expression" dxfId="2" priority="7" stopIfTrue="1">
      <formula>"len($A:$A)=3"</formula>
    </cfRule>
  </conditionalFormatting>
  <conditionalFormatting sqref="B47:B48">
    <cfRule type="expression" dxfId="2" priority="8" stopIfTrue="1">
      <formula>"len($A:$A)=3"</formula>
    </cfRule>
    <cfRule type="expression" dxfId="2" priority="9" stopIfTrue="1">
      <formula>"len($A:$A)=3"</formula>
    </cfRule>
    <cfRule type="expression" dxfId="2" priority="10" stopIfTrue="1">
      <formula>"len($A:$A)=3"</formula>
    </cfRule>
  </conditionalFormatting>
  <conditionalFormatting sqref="F31:F50">
    <cfRule type="cellIs" dxfId="6" priority="26" stopIfTrue="1" operator="lessThan">
      <formula>0</formula>
    </cfRule>
  </conditionalFormatting>
  <conditionalFormatting sqref="E2 E54:E55 D53:E53">
    <cfRule type="cellIs" dxfId="1" priority="97" stopIfTrue="1" operator="lessThanOrEqual">
      <formula>-1</formula>
    </cfRule>
  </conditionalFormatting>
  <conditionalFormatting sqref="F4:F30 F51">
    <cfRule type="cellIs" dxfId="6" priority="81" stopIfTrue="1" operator="lessThan">
      <formula>0</formula>
    </cfRule>
  </conditionalFormatting>
  <conditionalFormatting sqref="B37:C37 B38">
    <cfRule type="expression" dxfId="2" priority="45" stopIfTrue="1">
      <formula>"len($A:$A)=3"</formula>
    </cfRule>
    <cfRule type="expression" dxfId="2" priority="46" stopIfTrue="1">
      <formula>"len($A:$A)=3"</formula>
    </cfRule>
    <cfRule type="expression" dxfId="2" priority="47"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5" max="1048575"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V1312"/>
  <sheetViews>
    <sheetView showGridLines="0" showZeros="0" view="pageBreakPreview" zoomScale="70" zoomScaleNormal="100" workbookViewId="0">
      <pane ySplit="3" topLeftCell="A1290" activePane="bottomLeft" state="frozen"/>
      <selection/>
      <selection pane="bottomLeft" activeCell="D3" sqref="D3"/>
    </sheetView>
  </sheetViews>
  <sheetFormatPr defaultColWidth="9" defaultRowHeight="20.25"/>
  <cols>
    <col min="1" max="1" width="9" style="367" hidden="1" customWidth="1"/>
    <col min="2" max="2" width="23.4416666666667" style="273" hidden="1" customWidth="1"/>
    <col min="3" max="3" width="58.6666666666667" style="273" customWidth="1"/>
    <col min="4" max="4" width="22.6666666666667" style="273" customWidth="1"/>
    <col min="5" max="5" width="22.6666666666667" style="274" customWidth="1"/>
    <col min="6" max="6" width="22.6666666666667" style="273" customWidth="1"/>
    <col min="7" max="7" width="4.33333333333333" style="273" hidden="1" customWidth="1"/>
    <col min="8" max="8" width="9" style="273" hidden="1" customWidth="1"/>
    <col min="9" max="9" width="9.33333333333333" style="273" hidden="1" customWidth="1"/>
    <col min="10" max="10" width="9" style="273" hidden="1" customWidth="1"/>
    <col min="11" max="11" width="10.3583333333333" style="273" hidden="1" customWidth="1"/>
    <col min="12" max="12" width="14.4583333333333" style="273" hidden="1" customWidth="1"/>
    <col min="13" max="13" width="9" style="273" hidden="1" customWidth="1"/>
    <col min="14" max="14" width="9" style="508" hidden="1" customWidth="1"/>
    <col min="15" max="16" width="9" style="273" hidden="1" customWidth="1"/>
    <col min="17" max="17" width="11.0666666666667" style="273" hidden="1" customWidth="1"/>
    <col min="18" max="21" width="9" style="273" hidden="1" customWidth="1"/>
    <col min="22" max="16384" width="9" style="273"/>
  </cols>
  <sheetData>
    <row r="1" s="504" customFormat="1" ht="45" customHeight="1" spans="1:14">
      <c r="A1" s="509"/>
      <c r="C1" s="276" t="str">
        <f>YEAR(封面!$B$9)&amp;"年澄江市地方一般公共预算支出情况表"</f>
        <v>2025年澄江市地方一般公共预算支出情况表</v>
      </c>
      <c r="D1" s="276"/>
      <c r="E1" s="276"/>
      <c r="F1" s="276"/>
      <c r="N1" s="519"/>
    </row>
    <row r="2" s="504" customFormat="1" ht="20.1" customHeight="1" spans="1:14">
      <c r="A2" s="509"/>
      <c r="B2" s="270"/>
      <c r="C2" s="510" t="s">
        <v>1858</v>
      </c>
      <c r="D2" s="511"/>
      <c r="E2" s="278"/>
      <c r="F2" s="278" t="s">
        <v>130</v>
      </c>
      <c r="N2" s="519"/>
    </row>
    <row r="3" s="442" customFormat="1" ht="45" customHeight="1" spans="1:19">
      <c r="A3" s="512"/>
      <c r="B3" s="513" t="s">
        <v>131</v>
      </c>
      <c r="C3" s="514" t="s">
        <v>132</v>
      </c>
      <c r="D3" s="114" t="str">
        <f>YEAR(封面!$B$9)-1&amp;"年执行数"</f>
        <v>2024年执行数</v>
      </c>
      <c r="E3" s="114" t="str">
        <f>YEAR(封面!$B$9)&amp;"年预算数"</f>
        <v>2025年预算数</v>
      </c>
      <c r="F3" s="514" t="s">
        <v>1853</v>
      </c>
      <c r="G3" s="515" t="s">
        <v>134</v>
      </c>
      <c r="H3" s="442" t="s">
        <v>300</v>
      </c>
      <c r="K3" s="442" t="s">
        <v>1859</v>
      </c>
      <c r="L3" s="442" t="s">
        <v>1860</v>
      </c>
      <c r="N3" s="520"/>
      <c r="Q3" s="442" t="s">
        <v>1861</v>
      </c>
      <c r="S3" s="442" t="s">
        <v>1862</v>
      </c>
    </row>
    <row r="4" ht="36" customHeight="1" spans="1:14">
      <c r="A4" s="367">
        <f>LEN(B4)</f>
        <v>3</v>
      </c>
      <c r="B4" s="294">
        <v>201</v>
      </c>
      <c r="C4" s="516" t="s">
        <v>305</v>
      </c>
      <c r="D4" s="286">
        <f>SUM(D5,D17,D26,D36,D47,D58,D69,D77,D86,D99,D108,D119,D131,D138,D146,D152,D159,D166,D173,D180,D187,D195,D201,D207,D214,D229,D236,D243,D249)</f>
        <v>14534</v>
      </c>
      <c r="E4" s="286">
        <f>SUM(E5,E17,E26,E36,E47,E58,E69,E77,E86,E99,E108,E119,E131,E138,E146,E152,E159,E166,E173,E180,E187,E195,E201,E207,E214,E229,E236,E243,E249)</f>
        <v>17984</v>
      </c>
      <c r="F4" s="287">
        <f>IF(D4&lt;0,"",IFERROR(E4/D4-1,0))</f>
        <v>0.237374432365488</v>
      </c>
      <c r="G4" s="477" t="str">
        <f>IF(LEN(B4)=3,"是",IF(C4&lt;&gt;"",IF(SUM(D4:E4)&lt;&gt;0,"是","否"),"是"))</f>
        <v>是</v>
      </c>
      <c r="H4" s="273" t="str">
        <f>IF(LEN(B4)=3,"类",IF(LEN(B4)=5,"款","项"))</f>
        <v>类</v>
      </c>
      <c r="L4" s="521"/>
      <c r="N4" s="273">
        <f t="shared" ref="N4:N67" si="0">+K4+L4+M4</f>
        <v>0</v>
      </c>
    </row>
    <row r="5" ht="36" customHeight="1" spans="1:14">
      <c r="A5" s="367">
        <f t="shared" ref="A5:A68" si="1">LEN(B5)</f>
        <v>5</v>
      </c>
      <c r="B5" s="295">
        <v>20101</v>
      </c>
      <c r="C5" s="517" t="s">
        <v>306</v>
      </c>
      <c r="D5" s="230">
        <f>SUM(D6:D16)</f>
        <v>668</v>
      </c>
      <c r="E5" s="230">
        <f>SUM(E6:E16)</f>
        <v>802</v>
      </c>
      <c r="F5" s="293">
        <f t="shared" ref="F5:F68" si="2">IF(D5&lt;0,"",IFERROR(E5/D5-1,0))</f>
        <v>0.20059880239521</v>
      </c>
      <c r="G5" s="477" t="str">
        <f t="shared" ref="G5:G68" si="3">IF(LEN(B5)=3,"是",IF(C5&lt;&gt;"",IF(SUM(D5:E5)&lt;&gt;0,"是","否"),"是"))</f>
        <v>是</v>
      </c>
      <c r="H5" s="273" t="str">
        <f t="shared" ref="H5:H68" si="4">IF(LEN(B5)=3,"类",IF(LEN(B5)=5,"款","项"))</f>
        <v>款</v>
      </c>
      <c r="L5" s="521"/>
      <c r="N5" s="273">
        <f t="shared" si="0"/>
        <v>0</v>
      </c>
    </row>
    <row r="6" s="332" customFormat="1" ht="36" customHeight="1" spans="1:19">
      <c r="A6" s="367">
        <f t="shared" si="1"/>
        <v>7</v>
      </c>
      <c r="B6" s="295">
        <v>2010101</v>
      </c>
      <c r="C6" s="455" t="s">
        <v>307</v>
      </c>
      <c r="D6" s="296">
        <f>VLOOKUP(B6,'02'!$B$5:$F$1296,5,FALSE)</f>
        <v>591</v>
      </c>
      <c r="E6" s="296">
        <v>641</v>
      </c>
      <c r="F6" s="293">
        <f t="shared" si="2"/>
        <v>0.0846023688663282</v>
      </c>
      <c r="G6" s="477" t="str">
        <f t="shared" si="3"/>
        <v>是</v>
      </c>
      <c r="H6" s="273" t="str">
        <f t="shared" si="4"/>
        <v>项</v>
      </c>
      <c r="I6" s="273"/>
      <c r="K6" s="273">
        <v>641</v>
      </c>
      <c r="L6" s="521"/>
      <c r="N6" s="508">
        <f t="shared" si="0"/>
        <v>641</v>
      </c>
      <c r="S6" s="332">
        <f t="shared" ref="S6:S16" si="5">+K6+Q6</f>
        <v>641</v>
      </c>
    </row>
    <row r="7" s="332" customFormat="1" ht="36" customHeight="1" spans="1:19">
      <c r="A7" s="367">
        <f t="shared" si="1"/>
        <v>7</v>
      </c>
      <c r="B7" s="295">
        <v>2010102</v>
      </c>
      <c r="C7" s="455" t="s">
        <v>308</v>
      </c>
      <c r="D7" s="296">
        <f>VLOOKUP(B7,'02'!$B$5:$F$1296,5,FALSE)</f>
        <v>5</v>
      </c>
      <c r="E7" s="296">
        <v>36</v>
      </c>
      <c r="F7" s="293">
        <f t="shared" si="2"/>
        <v>6.2</v>
      </c>
      <c r="G7" s="477" t="str">
        <f t="shared" si="3"/>
        <v>是</v>
      </c>
      <c r="H7" s="273" t="str">
        <f t="shared" si="4"/>
        <v>项</v>
      </c>
      <c r="I7" s="273"/>
      <c r="K7" s="273">
        <v>31</v>
      </c>
      <c r="L7" s="521">
        <f>VLOOKUP(B7,[266]Sheet2!$A$2:$E$135,5,FALSE)</f>
        <v>5</v>
      </c>
      <c r="N7" s="508">
        <f t="shared" si="0"/>
        <v>36</v>
      </c>
      <c r="Q7" s="332">
        <v>5</v>
      </c>
      <c r="S7" s="332">
        <f t="shared" si="5"/>
        <v>36</v>
      </c>
    </row>
    <row r="8" s="332" customFormat="1" ht="36" customHeight="1" spans="1:19">
      <c r="A8" s="367">
        <f t="shared" si="1"/>
        <v>7</v>
      </c>
      <c r="B8" s="295">
        <v>2010103</v>
      </c>
      <c r="C8" s="455" t="s">
        <v>309</v>
      </c>
      <c r="D8" s="296">
        <f>VLOOKUP(B8,'02'!$B$5:$F$1296,5,FALSE)</f>
        <v>0</v>
      </c>
      <c r="E8" s="296"/>
      <c r="F8" s="293">
        <f t="shared" si="2"/>
        <v>0</v>
      </c>
      <c r="G8" s="477" t="str">
        <f t="shared" si="3"/>
        <v>否</v>
      </c>
      <c r="H8" s="273" t="str">
        <f t="shared" si="4"/>
        <v>项</v>
      </c>
      <c r="I8" s="273"/>
      <c r="K8" s="273"/>
      <c r="L8" s="521"/>
      <c r="N8" s="273">
        <f t="shared" si="0"/>
        <v>0</v>
      </c>
      <c r="S8" s="332">
        <f t="shared" si="5"/>
        <v>0</v>
      </c>
    </row>
    <row r="9" s="332" customFormat="1" ht="36" customHeight="1" spans="1:19">
      <c r="A9" s="367">
        <f t="shared" si="1"/>
        <v>7</v>
      </c>
      <c r="B9" s="295">
        <v>2010104</v>
      </c>
      <c r="C9" s="455" t="s">
        <v>310</v>
      </c>
      <c r="D9" s="296">
        <f>VLOOKUP(B9,'02'!$B$5:$F$1296,5,FALSE)</f>
        <v>29</v>
      </c>
      <c r="E9" s="296">
        <v>40</v>
      </c>
      <c r="F9" s="293">
        <f t="shared" si="2"/>
        <v>0.379310344827586</v>
      </c>
      <c r="G9" s="477" t="str">
        <f t="shared" si="3"/>
        <v>是</v>
      </c>
      <c r="H9" s="273" t="str">
        <f t="shared" si="4"/>
        <v>项</v>
      </c>
      <c r="I9" s="273"/>
      <c r="K9" s="273">
        <v>40</v>
      </c>
      <c r="L9" s="521"/>
      <c r="N9" s="508">
        <f t="shared" si="0"/>
        <v>40</v>
      </c>
      <c r="S9" s="332">
        <f t="shared" si="5"/>
        <v>40</v>
      </c>
    </row>
    <row r="10" s="332" customFormat="1" ht="36" customHeight="1" spans="1:19">
      <c r="A10" s="367">
        <f t="shared" si="1"/>
        <v>7</v>
      </c>
      <c r="B10" s="295">
        <v>2010105</v>
      </c>
      <c r="C10" s="455" t="s">
        <v>311</v>
      </c>
      <c r="D10" s="296">
        <f>VLOOKUP(B10,'02'!$B$5:$F$1296,5,FALSE)</f>
        <v>0</v>
      </c>
      <c r="E10" s="296"/>
      <c r="F10" s="293">
        <f t="shared" si="2"/>
        <v>0</v>
      </c>
      <c r="G10" s="477" t="str">
        <f t="shared" si="3"/>
        <v>否</v>
      </c>
      <c r="H10" s="273" t="str">
        <f t="shared" si="4"/>
        <v>项</v>
      </c>
      <c r="I10" s="273"/>
      <c r="K10" s="273"/>
      <c r="L10" s="521"/>
      <c r="N10" s="273">
        <f t="shared" si="0"/>
        <v>0</v>
      </c>
      <c r="S10" s="332">
        <f t="shared" si="5"/>
        <v>0</v>
      </c>
    </row>
    <row r="11" s="332" customFormat="1" ht="36" customHeight="1" spans="1:19">
      <c r="A11" s="367">
        <f t="shared" si="1"/>
        <v>7</v>
      </c>
      <c r="B11" s="295">
        <v>2010106</v>
      </c>
      <c r="C11" s="455" t="s">
        <v>312</v>
      </c>
      <c r="D11" s="296">
        <f>VLOOKUP(B11,'02'!$B$5:$F$1296,5,FALSE)</f>
        <v>0</v>
      </c>
      <c r="E11" s="296"/>
      <c r="F11" s="293">
        <f t="shared" si="2"/>
        <v>0</v>
      </c>
      <c r="G11" s="477" t="str">
        <f t="shared" si="3"/>
        <v>否</v>
      </c>
      <c r="H11" s="273" t="str">
        <f t="shared" si="4"/>
        <v>项</v>
      </c>
      <c r="I11" s="273"/>
      <c r="K11" s="273"/>
      <c r="L11" s="521"/>
      <c r="N11" s="273">
        <f t="shared" si="0"/>
        <v>0</v>
      </c>
      <c r="S11" s="332">
        <f t="shared" si="5"/>
        <v>0</v>
      </c>
    </row>
    <row r="12" s="332" customFormat="1" ht="36" customHeight="1" spans="1:19">
      <c r="A12" s="367">
        <f t="shared" si="1"/>
        <v>7</v>
      </c>
      <c r="B12" s="295">
        <v>2010107</v>
      </c>
      <c r="C12" s="455" t="s">
        <v>313</v>
      </c>
      <c r="D12" s="296">
        <f>VLOOKUP(B12,'02'!$B$5:$F$1296,5,FALSE)</f>
        <v>0</v>
      </c>
      <c r="E12" s="296"/>
      <c r="F12" s="293">
        <f t="shared" si="2"/>
        <v>0</v>
      </c>
      <c r="G12" s="477" t="str">
        <f t="shared" si="3"/>
        <v>否</v>
      </c>
      <c r="H12" s="273" t="str">
        <f t="shared" si="4"/>
        <v>项</v>
      </c>
      <c r="I12" s="273"/>
      <c r="K12" s="273"/>
      <c r="L12" s="521"/>
      <c r="N12" s="273">
        <f t="shared" si="0"/>
        <v>0</v>
      </c>
      <c r="S12" s="332">
        <f t="shared" si="5"/>
        <v>0</v>
      </c>
    </row>
    <row r="13" s="332" customFormat="1" ht="36" customHeight="1" spans="1:19">
      <c r="A13" s="367">
        <f t="shared" si="1"/>
        <v>7</v>
      </c>
      <c r="B13" s="295">
        <v>2010108</v>
      </c>
      <c r="C13" s="455" t="s">
        <v>314</v>
      </c>
      <c r="D13" s="296">
        <f>VLOOKUP(B13,'02'!$B$5:$F$1296,5,FALSE)</f>
        <v>20</v>
      </c>
      <c r="E13" s="296">
        <v>30</v>
      </c>
      <c r="F13" s="293">
        <f t="shared" si="2"/>
        <v>0.5</v>
      </c>
      <c r="G13" s="477" t="str">
        <f t="shared" si="3"/>
        <v>是</v>
      </c>
      <c r="H13" s="273" t="str">
        <f t="shared" si="4"/>
        <v>项</v>
      </c>
      <c r="I13" s="273"/>
      <c r="K13" s="273">
        <v>30</v>
      </c>
      <c r="L13" s="521"/>
      <c r="N13" s="508">
        <f t="shared" si="0"/>
        <v>30</v>
      </c>
      <c r="S13" s="332">
        <f t="shared" si="5"/>
        <v>30</v>
      </c>
    </row>
    <row r="14" s="332" customFormat="1" ht="36" customHeight="1" spans="1:19">
      <c r="A14" s="367">
        <f t="shared" si="1"/>
        <v>7</v>
      </c>
      <c r="B14" s="295">
        <v>2010109</v>
      </c>
      <c r="C14" s="455" t="s">
        <v>315</v>
      </c>
      <c r="D14" s="296">
        <f>VLOOKUP(B14,'02'!$B$5:$F$1296,5,FALSE)</f>
        <v>0</v>
      </c>
      <c r="E14" s="296"/>
      <c r="F14" s="293">
        <f t="shared" si="2"/>
        <v>0</v>
      </c>
      <c r="G14" s="477" t="str">
        <f t="shared" si="3"/>
        <v>否</v>
      </c>
      <c r="H14" s="273" t="str">
        <f t="shared" si="4"/>
        <v>项</v>
      </c>
      <c r="I14" s="273"/>
      <c r="K14" s="273"/>
      <c r="L14" s="521"/>
      <c r="N14" s="273">
        <f t="shared" si="0"/>
        <v>0</v>
      </c>
      <c r="S14" s="332">
        <f t="shared" si="5"/>
        <v>0</v>
      </c>
    </row>
    <row r="15" s="332" customFormat="1" ht="36" customHeight="1" spans="1:19">
      <c r="A15" s="367">
        <f t="shared" si="1"/>
        <v>7</v>
      </c>
      <c r="B15" s="295">
        <v>2010150</v>
      </c>
      <c r="C15" s="455" t="s">
        <v>316</v>
      </c>
      <c r="D15" s="296">
        <f>VLOOKUP(B15,'02'!$B$5:$F$1296,5,FALSE)</f>
        <v>21</v>
      </c>
      <c r="E15" s="296">
        <v>53</v>
      </c>
      <c r="F15" s="293">
        <f t="shared" si="2"/>
        <v>1.52380952380952</v>
      </c>
      <c r="G15" s="477" t="str">
        <f t="shared" si="3"/>
        <v>是</v>
      </c>
      <c r="H15" s="273" t="str">
        <f t="shared" si="4"/>
        <v>项</v>
      </c>
      <c r="I15" s="273"/>
      <c r="K15" s="273">
        <v>53</v>
      </c>
      <c r="L15" s="521"/>
      <c r="N15" s="508">
        <f t="shared" si="0"/>
        <v>53</v>
      </c>
      <c r="S15" s="332">
        <f t="shared" si="5"/>
        <v>53</v>
      </c>
    </row>
    <row r="16" s="332" customFormat="1" ht="36" customHeight="1" spans="1:19">
      <c r="A16" s="367">
        <f t="shared" si="1"/>
        <v>7</v>
      </c>
      <c r="B16" s="295">
        <v>2010199</v>
      </c>
      <c r="C16" s="455" t="s">
        <v>317</v>
      </c>
      <c r="D16" s="296">
        <f>VLOOKUP(B16,'02'!$B$5:$F$1296,5,FALSE)</f>
        <v>2</v>
      </c>
      <c r="E16" s="296">
        <v>2</v>
      </c>
      <c r="F16" s="293">
        <f t="shared" si="2"/>
        <v>0</v>
      </c>
      <c r="G16" s="477" t="str">
        <f t="shared" si="3"/>
        <v>是</v>
      </c>
      <c r="H16" s="273" t="str">
        <f t="shared" si="4"/>
        <v>项</v>
      </c>
      <c r="I16" s="273"/>
      <c r="K16" s="273"/>
      <c r="L16" s="521">
        <f>VLOOKUP(B16,[266]Sheet2!$A$2:$E$135,5,FALSE)</f>
        <v>2</v>
      </c>
      <c r="N16" s="508">
        <f t="shared" si="0"/>
        <v>2</v>
      </c>
      <c r="Q16" s="332">
        <v>2</v>
      </c>
      <c r="S16" s="332">
        <f t="shared" si="5"/>
        <v>2</v>
      </c>
    </row>
    <row r="17" ht="36" customHeight="1" spans="1:14">
      <c r="A17" s="367">
        <f t="shared" si="1"/>
        <v>5</v>
      </c>
      <c r="B17" s="295">
        <v>20102</v>
      </c>
      <c r="C17" s="517" t="s">
        <v>318</v>
      </c>
      <c r="D17" s="230">
        <f>SUM(D18:D25)</f>
        <v>647</v>
      </c>
      <c r="E17" s="230">
        <f>SUM(E18:E25)</f>
        <v>629</v>
      </c>
      <c r="F17" s="293">
        <f t="shared" si="2"/>
        <v>-0.0278207109737248</v>
      </c>
      <c r="G17" s="477" t="str">
        <f t="shared" si="3"/>
        <v>是</v>
      </c>
      <c r="H17" s="273" t="str">
        <f t="shared" si="4"/>
        <v>款</v>
      </c>
      <c r="L17" s="521"/>
      <c r="N17" s="273">
        <f t="shared" si="0"/>
        <v>0</v>
      </c>
    </row>
    <row r="18" s="332" customFormat="1" ht="36" customHeight="1" spans="1:19">
      <c r="A18" s="367">
        <f t="shared" si="1"/>
        <v>7</v>
      </c>
      <c r="B18" s="295">
        <v>2010201</v>
      </c>
      <c r="C18" s="455" t="s">
        <v>307</v>
      </c>
      <c r="D18" s="296">
        <f>VLOOKUP(B18,'02'!$B$5:$F$1296,5,FALSE)</f>
        <v>584</v>
      </c>
      <c r="E18" s="296">
        <v>468</v>
      </c>
      <c r="F18" s="293">
        <f t="shared" si="2"/>
        <v>-0.198630136986301</v>
      </c>
      <c r="G18" s="477" t="str">
        <f t="shared" si="3"/>
        <v>是</v>
      </c>
      <c r="H18" s="273" t="str">
        <f t="shared" si="4"/>
        <v>项</v>
      </c>
      <c r="I18" s="273"/>
      <c r="K18" s="273">
        <v>468</v>
      </c>
      <c r="L18" s="521"/>
      <c r="N18" s="508">
        <f t="shared" si="0"/>
        <v>468</v>
      </c>
      <c r="S18" s="332">
        <f t="shared" ref="S18:S25" si="6">+K18+Q18</f>
        <v>468</v>
      </c>
    </row>
    <row r="19" s="332" customFormat="1" ht="36" customHeight="1" spans="1:19">
      <c r="A19" s="367">
        <f t="shared" si="1"/>
        <v>7</v>
      </c>
      <c r="B19" s="295">
        <v>2010202</v>
      </c>
      <c r="C19" s="455" t="s">
        <v>308</v>
      </c>
      <c r="D19" s="296">
        <f>VLOOKUP(B19,'02'!$B$5:$F$1296,5,FALSE)</f>
        <v>6</v>
      </c>
      <c r="E19" s="296">
        <v>47</v>
      </c>
      <c r="F19" s="293">
        <f t="shared" si="2"/>
        <v>6.83333333333333</v>
      </c>
      <c r="G19" s="477" t="str">
        <f t="shared" si="3"/>
        <v>是</v>
      </c>
      <c r="H19" s="273" t="str">
        <f t="shared" si="4"/>
        <v>项</v>
      </c>
      <c r="I19" s="273"/>
      <c r="K19" s="273">
        <v>47</v>
      </c>
      <c r="L19" s="521"/>
      <c r="N19" s="508">
        <f t="shared" si="0"/>
        <v>47</v>
      </c>
      <c r="S19" s="332">
        <f t="shared" si="6"/>
        <v>47</v>
      </c>
    </row>
    <row r="20" s="332" customFormat="1" ht="36" customHeight="1" spans="1:19">
      <c r="A20" s="367">
        <f t="shared" si="1"/>
        <v>7</v>
      </c>
      <c r="B20" s="295">
        <v>2010203</v>
      </c>
      <c r="C20" s="455" t="s">
        <v>309</v>
      </c>
      <c r="D20" s="296">
        <f>VLOOKUP(B20,'02'!$B$5:$F$1296,5,FALSE)</f>
        <v>0</v>
      </c>
      <c r="E20" s="296"/>
      <c r="F20" s="293">
        <f t="shared" si="2"/>
        <v>0</v>
      </c>
      <c r="G20" s="477" t="str">
        <f t="shared" si="3"/>
        <v>否</v>
      </c>
      <c r="H20" s="273" t="str">
        <f t="shared" si="4"/>
        <v>项</v>
      </c>
      <c r="I20" s="273"/>
      <c r="K20" s="273"/>
      <c r="L20" s="521"/>
      <c r="N20" s="273">
        <f t="shared" si="0"/>
        <v>0</v>
      </c>
      <c r="S20" s="332">
        <f t="shared" si="6"/>
        <v>0</v>
      </c>
    </row>
    <row r="21" s="332" customFormat="1" ht="36" customHeight="1" spans="1:19">
      <c r="A21" s="367">
        <f t="shared" si="1"/>
        <v>7</v>
      </c>
      <c r="B21" s="295">
        <v>2010204</v>
      </c>
      <c r="C21" s="455" t="s">
        <v>319</v>
      </c>
      <c r="D21" s="296">
        <f>VLOOKUP(B21,'02'!$B$5:$F$1296,5,FALSE)</f>
        <v>21</v>
      </c>
      <c r="E21" s="296">
        <v>40</v>
      </c>
      <c r="F21" s="293">
        <f t="shared" si="2"/>
        <v>0.904761904761905</v>
      </c>
      <c r="G21" s="477" t="str">
        <f t="shared" si="3"/>
        <v>是</v>
      </c>
      <c r="H21" s="273" t="str">
        <f t="shared" si="4"/>
        <v>项</v>
      </c>
      <c r="I21" s="273"/>
      <c r="K21" s="273">
        <v>40</v>
      </c>
      <c r="L21" s="521"/>
      <c r="N21" s="508">
        <f t="shared" si="0"/>
        <v>40</v>
      </c>
      <c r="S21" s="332">
        <f t="shared" si="6"/>
        <v>40</v>
      </c>
    </row>
    <row r="22" s="332" customFormat="1" ht="36" customHeight="1" spans="1:19">
      <c r="A22" s="367">
        <f t="shared" si="1"/>
        <v>7</v>
      </c>
      <c r="B22" s="295">
        <v>2010205</v>
      </c>
      <c r="C22" s="455" t="s">
        <v>320</v>
      </c>
      <c r="D22" s="296">
        <f>VLOOKUP(B22,'02'!$B$5:$F$1296,5,FALSE)</f>
        <v>1</v>
      </c>
      <c r="E22" s="296">
        <v>13</v>
      </c>
      <c r="F22" s="293">
        <f t="shared" si="2"/>
        <v>12</v>
      </c>
      <c r="G22" s="477" t="str">
        <f t="shared" si="3"/>
        <v>是</v>
      </c>
      <c r="H22" s="273" t="str">
        <f t="shared" si="4"/>
        <v>项</v>
      </c>
      <c r="I22" s="273"/>
      <c r="K22" s="273">
        <v>13</v>
      </c>
      <c r="L22" s="521"/>
      <c r="N22" s="508">
        <f t="shared" si="0"/>
        <v>13</v>
      </c>
      <c r="S22" s="332">
        <f t="shared" si="6"/>
        <v>13</v>
      </c>
    </row>
    <row r="23" s="332" customFormat="1" ht="36" customHeight="1" spans="1:19">
      <c r="A23" s="367">
        <f t="shared" si="1"/>
        <v>7</v>
      </c>
      <c r="B23" s="295">
        <v>2010206</v>
      </c>
      <c r="C23" s="455" t="s">
        <v>321</v>
      </c>
      <c r="D23" s="296">
        <f>VLOOKUP(B23,'02'!$B$5:$F$1296,5,FALSE)</f>
        <v>0</v>
      </c>
      <c r="E23" s="296"/>
      <c r="F23" s="293">
        <f t="shared" si="2"/>
        <v>0</v>
      </c>
      <c r="G23" s="477" t="str">
        <f t="shared" si="3"/>
        <v>否</v>
      </c>
      <c r="H23" s="273" t="str">
        <f t="shared" si="4"/>
        <v>项</v>
      </c>
      <c r="I23" s="273"/>
      <c r="K23" s="273"/>
      <c r="L23" s="521">
        <f>VLOOKUP(B23,[266]Sheet2!$A$2:$E$135,5,FALSE)</f>
        <v>0</v>
      </c>
      <c r="N23" s="273">
        <f t="shared" si="0"/>
        <v>0</v>
      </c>
      <c r="Q23" s="332">
        <v>0</v>
      </c>
      <c r="S23" s="332">
        <f t="shared" si="6"/>
        <v>0</v>
      </c>
    </row>
    <row r="24" s="332" customFormat="1" ht="36" customHeight="1" spans="1:19">
      <c r="A24" s="367">
        <f t="shared" si="1"/>
        <v>7</v>
      </c>
      <c r="B24" s="295">
        <v>2010250</v>
      </c>
      <c r="C24" s="455" t="s">
        <v>316</v>
      </c>
      <c r="D24" s="296">
        <f>VLOOKUP(B24,'02'!$B$5:$F$1296,5,FALSE)</f>
        <v>29</v>
      </c>
      <c r="E24" s="296">
        <v>55</v>
      </c>
      <c r="F24" s="293">
        <f t="shared" si="2"/>
        <v>0.896551724137931</v>
      </c>
      <c r="G24" s="477" t="str">
        <f t="shared" si="3"/>
        <v>是</v>
      </c>
      <c r="H24" s="273" t="str">
        <f t="shared" si="4"/>
        <v>项</v>
      </c>
      <c r="I24" s="273"/>
      <c r="K24" s="273">
        <v>55</v>
      </c>
      <c r="L24" s="521"/>
      <c r="N24" s="508">
        <f t="shared" si="0"/>
        <v>55</v>
      </c>
      <c r="S24" s="332">
        <f t="shared" si="6"/>
        <v>55</v>
      </c>
    </row>
    <row r="25" s="332" customFormat="1" ht="36" customHeight="1" spans="1:19">
      <c r="A25" s="367">
        <f t="shared" si="1"/>
        <v>7</v>
      </c>
      <c r="B25" s="295">
        <v>2010299</v>
      </c>
      <c r="C25" s="455" t="s">
        <v>322</v>
      </c>
      <c r="D25" s="296">
        <f>VLOOKUP(B25,'02'!$B$5:$F$1296,5,FALSE)</f>
        <v>6</v>
      </c>
      <c r="E25" s="296">
        <v>6</v>
      </c>
      <c r="F25" s="293">
        <f t="shared" si="2"/>
        <v>0</v>
      </c>
      <c r="G25" s="477" t="str">
        <f t="shared" si="3"/>
        <v>是</v>
      </c>
      <c r="H25" s="273" t="str">
        <f t="shared" si="4"/>
        <v>项</v>
      </c>
      <c r="I25" s="273"/>
      <c r="K25" s="273"/>
      <c r="L25" s="521">
        <f>VLOOKUP(B25,[266]Sheet2!$A$2:$E$135,5,FALSE)</f>
        <v>6</v>
      </c>
      <c r="N25" s="508">
        <f t="shared" si="0"/>
        <v>6</v>
      </c>
      <c r="Q25" s="332">
        <v>6</v>
      </c>
      <c r="S25" s="332">
        <f t="shared" si="6"/>
        <v>6</v>
      </c>
    </row>
    <row r="26" ht="36" customHeight="1" spans="1:14">
      <c r="A26" s="367">
        <f t="shared" si="1"/>
        <v>5</v>
      </c>
      <c r="B26" s="295">
        <v>20103</v>
      </c>
      <c r="C26" s="517" t="s">
        <v>323</v>
      </c>
      <c r="D26" s="230">
        <f>SUM(D27:D35)</f>
        <v>4325</v>
      </c>
      <c r="E26" s="230">
        <f>SUM(E27:E35)</f>
        <v>5699</v>
      </c>
      <c r="F26" s="293">
        <f t="shared" si="2"/>
        <v>0.317687861271676</v>
      </c>
      <c r="G26" s="477" t="str">
        <f t="shared" si="3"/>
        <v>是</v>
      </c>
      <c r="H26" s="273" t="str">
        <f t="shared" si="4"/>
        <v>款</v>
      </c>
      <c r="L26" s="521"/>
      <c r="N26" s="273">
        <f t="shared" si="0"/>
        <v>0</v>
      </c>
    </row>
    <row r="27" s="332" customFormat="1" ht="36" customHeight="1" spans="1:19">
      <c r="A27" s="367">
        <f t="shared" si="1"/>
        <v>7</v>
      </c>
      <c r="B27" s="295">
        <v>2010301</v>
      </c>
      <c r="C27" s="455" t="s">
        <v>307</v>
      </c>
      <c r="D27" s="296">
        <f>VLOOKUP(B27,'02'!$B$5:$F$1296,5,FALSE)</f>
        <v>3101</v>
      </c>
      <c r="E27" s="296">
        <v>3760</v>
      </c>
      <c r="F27" s="293">
        <f t="shared" si="2"/>
        <v>0.212512092873267</v>
      </c>
      <c r="G27" s="477" t="str">
        <f t="shared" si="3"/>
        <v>是</v>
      </c>
      <c r="H27" s="273" t="str">
        <f t="shared" si="4"/>
        <v>项</v>
      </c>
      <c r="I27" s="273"/>
      <c r="K27" s="273">
        <v>3760</v>
      </c>
      <c r="L27" s="521"/>
      <c r="N27" s="508">
        <f t="shared" si="0"/>
        <v>3760</v>
      </c>
      <c r="S27" s="332">
        <f t="shared" ref="S27:S35" si="7">+K27+Q27</f>
        <v>3760</v>
      </c>
    </row>
    <row r="28" s="332" customFormat="1" ht="36" customHeight="1" spans="1:19">
      <c r="A28" s="367">
        <f t="shared" si="1"/>
        <v>7</v>
      </c>
      <c r="B28" s="295">
        <v>2010302</v>
      </c>
      <c r="C28" s="455" t="s">
        <v>308</v>
      </c>
      <c r="D28" s="296">
        <f>VLOOKUP(B28,'02'!$B$5:$F$1296,5,FALSE)</f>
        <v>95</v>
      </c>
      <c r="E28" s="296">
        <v>138</v>
      </c>
      <c r="F28" s="293">
        <f t="shared" si="2"/>
        <v>0.452631578947368</v>
      </c>
      <c r="G28" s="477" t="str">
        <f t="shared" si="3"/>
        <v>是</v>
      </c>
      <c r="H28" s="273" t="str">
        <f t="shared" si="4"/>
        <v>项</v>
      </c>
      <c r="I28" s="273"/>
      <c r="K28" s="273">
        <v>138</v>
      </c>
      <c r="L28" s="521"/>
      <c r="N28" s="508">
        <f t="shared" si="0"/>
        <v>138</v>
      </c>
      <c r="S28" s="332">
        <f t="shared" si="7"/>
        <v>138</v>
      </c>
    </row>
    <row r="29" s="332" customFormat="1" ht="36" customHeight="1" spans="1:19">
      <c r="A29" s="367">
        <f t="shared" si="1"/>
        <v>7</v>
      </c>
      <c r="B29" s="295">
        <v>2010303</v>
      </c>
      <c r="C29" s="455" t="s">
        <v>309</v>
      </c>
      <c r="D29" s="296">
        <f>VLOOKUP(B29,'02'!$B$5:$F$1296,5,FALSE)</f>
        <v>-5</v>
      </c>
      <c r="E29" s="296"/>
      <c r="F29" s="293" t="str">
        <f t="shared" si="2"/>
        <v/>
      </c>
      <c r="G29" s="477" t="str">
        <f t="shared" si="3"/>
        <v>是</v>
      </c>
      <c r="H29" s="273" t="str">
        <f t="shared" si="4"/>
        <v>项</v>
      </c>
      <c r="I29" s="273"/>
      <c r="K29" s="273"/>
      <c r="L29" s="521"/>
      <c r="N29" s="273">
        <f t="shared" si="0"/>
        <v>0</v>
      </c>
      <c r="S29" s="332">
        <f t="shared" si="7"/>
        <v>0</v>
      </c>
    </row>
    <row r="30" s="332" customFormat="1" ht="36" customHeight="1" spans="1:19">
      <c r="A30" s="367">
        <f t="shared" si="1"/>
        <v>7</v>
      </c>
      <c r="B30" s="295">
        <v>2010304</v>
      </c>
      <c r="C30" s="455" t="s">
        <v>324</v>
      </c>
      <c r="D30" s="296">
        <f>VLOOKUP(B30,'02'!$B$5:$F$1296,5,FALSE)</f>
        <v>0</v>
      </c>
      <c r="E30" s="296"/>
      <c r="F30" s="293">
        <f t="shared" si="2"/>
        <v>0</v>
      </c>
      <c r="G30" s="477" t="str">
        <f t="shared" si="3"/>
        <v>否</v>
      </c>
      <c r="H30" s="273" t="str">
        <f t="shared" si="4"/>
        <v>项</v>
      </c>
      <c r="I30" s="273"/>
      <c r="K30" s="273"/>
      <c r="L30" s="521"/>
      <c r="N30" s="273">
        <f t="shared" si="0"/>
        <v>0</v>
      </c>
      <c r="S30" s="332">
        <f t="shared" si="7"/>
        <v>0</v>
      </c>
    </row>
    <row r="31" s="332" customFormat="1" ht="36" customHeight="1" spans="1:19">
      <c r="A31" s="367">
        <f t="shared" si="1"/>
        <v>7</v>
      </c>
      <c r="B31" s="295">
        <v>2010305</v>
      </c>
      <c r="C31" s="455" t="s">
        <v>325</v>
      </c>
      <c r="D31" s="296">
        <f>VLOOKUP(B31,'02'!$B$5:$F$1296,5,FALSE)</f>
        <v>518</v>
      </c>
      <c r="E31" s="296">
        <v>1062</v>
      </c>
      <c r="F31" s="293">
        <f t="shared" si="2"/>
        <v>1.05019305019305</v>
      </c>
      <c r="G31" s="477" t="str">
        <f t="shared" si="3"/>
        <v>是</v>
      </c>
      <c r="H31" s="273" t="str">
        <f t="shared" si="4"/>
        <v>项</v>
      </c>
      <c r="I31" s="273"/>
      <c r="K31" s="273">
        <v>1062</v>
      </c>
      <c r="L31" s="521"/>
      <c r="N31" s="508">
        <f t="shared" si="0"/>
        <v>1062</v>
      </c>
      <c r="S31" s="332">
        <f t="shared" si="7"/>
        <v>1062</v>
      </c>
    </row>
    <row r="32" s="332" customFormat="1" ht="36" customHeight="1" spans="1:19">
      <c r="A32" s="367">
        <f t="shared" si="1"/>
        <v>7</v>
      </c>
      <c r="B32" s="295">
        <v>2010306</v>
      </c>
      <c r="C32" s="455" t="s">
        <v>326</v>
      </c>
      <c r="D32" s="296">
        <f>VLOOKUP(B32,'02'!$B$5:$F$1296,5,FALSE)</f>
        <v>0</v>
      </c>
      <c r="E32" s="296"/>
      <c r="F32" s="293">
        <f t="shared" si="2"/>
        <v>0</v>
      </c>
      <c r="G32" s="477" t="str">
        <f t="shared" si="3"/>
        <v>否</v>
      </c>
      <c r="H32" s="273" t="str">
        <f t="shared" si="4"/>
        <v>项</v>
      </c>
      <c r="I32" s="273"/>
      <c r="K32" s="273"/>
      <c r="L32" s="521"/>
      <c r="N32" s="273">
        <f t="shared" si="0"/>
        <v>0</v>
      </c>
      <c r="S32" s="332">
        <f t="shared" si="7"/>
        <v>0</v>
      </c>
    </row>
    <row r="33" s="332" customFormat="1" ht="36" customHeight="1" spans="1:19">
      <c r="A33" s="367">
        <f t="shared" si="1"/>
        <v>7</v>
      </c>
      <c r="B33" s="295">
        <v>2010309</v>
      </c>
      <c r="C33" s="455" t="s">
        <v>328</v>
      </c>
      <c r="D33" s="296">
        <f>VLOOKUP(B33,'02'!$B$5:$F$1296,5,FALSE)</f>
        <v>0</v>
      </c>
      <c r="E33" s="296"/>
      <c r="F33" s="293">
        <f t="shared" si="2"/>
        <v>0</v>
      </c>
      <c r="G33" s="477" t="str">
        <f t="shared" si="3"/>
        <v>否</v>
      </c>
      <c r="H33" s="273" t="str">
        <f t="shared" si="4"/>
        <v>项</v>
      </c>
      <c r="I33" s="273"/>
      <c r="K33" s="273"/>
      <c r="L33" s="521"/>
      <c r="N33" s="273">
        <f t="shared" si="0"/>
        <v>0</v>
      </c>
      <c r="S33" s="332">
        <f t="shared" si="7"/>
        <v>0</v>
      </c>
    </row>
    <row r="34" s="332" customFormat="1" ht="36" customHeight="1" spans="1:19">
      <c r="A34" s="367">
        <f t="shared" si="1"/>
        <v>7</v>
      </c>
      <c r="B34" s="295">
        <v>2010350</v>
      </c>
      <c r="C34" s="455" t="s">
        <v>316</v>
      </c>
      <c r="D34" s="296">
        <f>VLOOKUP(B34,'02'!$B$5:$F$1296,5,FALSE)</f>
        <v>422</v>
      </c>
      <c r="E34" s="296">
        <v>562</v>
      </c>
      <c r="F34" s="293">
        <f t="shared" si="2"/>
        <v>0.33175355450237</v>
      </c>
      <c r="G34" s="477" t="str">
        <f t="shared" si="3"/>
        <v>是</v>
      </c>
      <c r="H34" s="273" t="str">
        <f t="shared" si="4"/>
        <v>项</v>
      </c>
      <c r="I34" s="273"/>
      <c r="K34" s="273">
        <v>562</v>
      </c>
      <c r="L34" s="521"/>
      <c r="N34" s="508">
        <f t="shared" si="0"/>
        <v>562</v>
      </c>
      <c r="S34" s="332">
        <f t="shared" si="7"/>
        <v>562</v>
      </c>
    </row>
    <row r="35" s="332" customFormat="1" ht="36" customHeight="1" spans="1:19">
      <c r="A35" s="367">
        <f t="shared" si="1"/>
        <v>7</v>
      </c>
      <c r="B35" s="518">
        <v>2010399</v>
      </c>
      <c r="C35" s="455" t="s">
        <v>329</v>
      </c>
      <c r="D35" s="296">
        <f>VLOOKUP(B35,'02'!$B$5:$F$1296,5,FALSE)</f>
        <v>194</v>
      </c>
      <c r="E35" s="296">
        <v>177</v>
      </c>
      <c r="F35" s="293">
        <f t="shared" si="2"/>
        <v>-0.0876288659793815</v>
      </c>
      <c r="G35" s="477" t="str">
        <f t="shared" si="3"/>
        <v>是</v>
      </c>
      <c r="H35" s="273" t="str">
        <f t="shared" si="4"/>
        <v>项</v>
      </c>
      <c r="I35" s="273"/>
      <c r="K35" s="273">
        <v>96</v>
      </c>
      <c r="L35" s="521">
        <f>VLOOKUP(B35,[266]Sheet2!$A$2:$E$135,5,FALSE)</f>
        <v>5</v>
      </c>
      <c r="N35" s="508">
        <f t="shared" si="0"/>
        <v>101</v>
      </c>
      <c r="Q35" s="332">
        <v>81</v>
      </c>
      <c r="S35" s="332">
        <f t="shared" si="7"/>
        <v>177</v>
      </c>
    </row>
    <row r="36" ht="36" customHeight="1" spans="1:14">
      <c r="A36" s="367">
        <f t="shared" si="1"/>
        <v>5</v>
      </c>
      <c r="B36" s="295">
        <v>20104</v>
      </c>
      <c r="C36" s="517" t="s">
        <v>330</v>
      </c>
      <c r="D36" s="230">
        <f>SUM(D37:D46)</f>
        <v>467</v>
      </c>
      <c r="E36" s="230">
        <f>SUM(E37:E46)</f>
        <v>519</v>
      </c>
      <c r="F36" s="293">
        <f t="shared" si="2"/>
        <v>0.11134903640257</v>
      </c>
      <c r="G36" s="477" t="str">
        <f t="shared" si="3"/>
        <v>是</v>
      </c>
      <c r="H36" s="273" t="str">
        <f t="shared" si="4"/>
        <v>款</v>
      </c>
      <c r="L36" s="521"/>
      <c r="N36" s="273">
        <f t="shared" si="0"/>
        <v>0</v>
      </c>
    </row>
    <row r="37" s="332" customFormat="1" ht="36" customHeight="1" spans="1:19">
      <c r="A37" s="367">
        <f t="shared" si="1"/>
        <v>7</v>
      </c>
      <c r="B37" s="295">
        <v>2010401</v>
      </c>
      <c r="C37" s="455" t="s">
        <v>307</v>
      </c>
      <c r="D37" s="296">
        <f>VLOOKUP(B37,'02'!$B$5:$F$1296,5,FALSE)</f>
        <v>296</v>
      </c>
      <c r="E37" s="296">
        <v>320</v>
      </c>
      <c r="F37" s="293">
        <f t="shared" si="2"/>
        <v>0.0810810810810811</v>
      </c>
      <c r="G37" s="477" t="str">
        <f t="shared" si="3"/>
        <v>是</v>
      </c>
      <c r="H37" s="273" t="str">
        <f t="shared" si="4"/>
        <v>项</v>
      </c>
      <c r="I37" s="273"/>
      <c r="K37" s="273">
        <v>320</v>
      </c>
      <c r="L37" s="521"/>
      <c r="N37" s="508">
        <f t="shared" si="0"/>
        <v>320</v>
      </c>
      <c r="S37" s="332">
        <f t="shared" ref="S37:S46" si="8">+K37+Q37</f>
        <v>320</v>
      </c>
    </row>
    <row r="38" s="332" customFormat="1" ht="36" customHeight="1" spans="1:19">
      <c r="A38" s="367">
        <f t="shared" si="1"/>
        <v>7</v>
      </c>
      <c r="B38" s="295">
        <v>2010402</v>
      </c>
      <c r="C38" s="455" t="s">
        <v>308</v>
      </c>
      <c r="D38" s="296">
        <f>VLOOKUP(B38,'02'!$B$5:$F$1296,5,FALSE)</f>
        <v>0</v>
      </c>
      <c r="E38" s="296"/>
      <c r="F38" s="293">
        <f t="shared" si="2"/>
        <v>0</v>
      </c>
      <c r="G38" s="477" t="str">
        <f t="shared" si="3"/>
        <v>否</v>
      </c>
      <c r="H38" s="273" t="str">
        <f t="shared" si="4"/>
        <v>项</v>
      </c>
      <c r="I38" s="273"/>
      <c r="K38" s="273"/>
      <c r="L38" s="521"/>
      <c r="N38" s="273">
        <f t="shared" si="0"/>
        <v>0</v>
      </c>
      <c r="S38" s="332">
        <f t="shared" si="8"/>
        <v>0</v>
      </c>
    </row>
    <row r="39" s="332" customFormat="1" ht="36" customHeight="1" spans="1:19">
      <c r="A39" s="367">
        <f t="shared" si="1"/>
        <v>7</v>
      </c>
      <c r="B39" s="295">
        <v>2010403</v>
      </c>
      <c r="C39" s="455" t="s">
        <v>309</v>
      </c>
      <c r="D39" s="296">
        <f>VLOOKUP(B39,'02'!$B$5:$F$1296,5,FALSE)</f>
        <v>0</v>
      </c>
      <c r="E39" s="296"/>
      <c r="F39" s="293">
        <f t="shared" si="2"/>
        <v>0</v>
      </c>
      <c r="G39" s="477" t="str">
        <f t="shared" si="3"/>
        <v>否</v>
      </c>
      <c r="H39" s="273" t="str">
        <f t="shared" si="4"/>
        <v>项</v>
      </c>
      <c r="I39" s="273"/>
      <c r="K39" s="273"/>
      <c r="L39" s="521"/>
      <c r="N39" s="273">
        <f t="shared" si="0"/>
        <v>0</v>
      </c>
      <c r="S39" s="332">
        <f t="shared" si="8"/>
        <v>0</v>
      </c>
    </row>
    <row r="40" s="332" customFormat="1" ht="36" customHeight="1" spans="1:19">
      <c r="A40" s="367">
        <f t="shared" si="1"/>
        <v>7</v>
      </c>
      <c r="B40" s="295">
        <v>2010404</v>
      </c>
      <c r="C40" s="455" t="s">
        <v>331</v>
      </c>
      <c r="D40" s="296">
        <f>VLOOKUP(B40,'02'!$B$5:$F$1296,5,FALSE)</f>
        <v>0</v>
      </c>
      <c r="E40" s="296"/>
      <c r="F40" s="293">
        <f t="shared" si="2"/>
        <v>0</v>
      </c>
      <c r="G40" s="477" t="str">
        <f t="shared" si="3"/>
        <v>否</v>
      </c>
      <c r="H40" s="273" t="str">
        <f t="shared" si="4"/>
        <v>项</v>
      </c>
      <c r="I40" s="273"/>
      <c r="K40" s="273"/>
      <c r="L40" s="521"/>
      <c r="N40" s="273">
        <f t="shared" si="0"/>
        <v>0</v>
      </c>
      <c r="S40" s="332">
        <f t="shared" si="8"/>
        <v>0</v>
      </c>
    </row>
    <row r="41" s="332" customFormat="1" ht="36" customHeight="1" spans="1:19">
      <c r="A41" s="367">
        <f t="shared" si="1"/>
        <v>7</v>
      </c>
      <c r="B41" s="295">
        <v>2010405</v>
      </c>
      <c r="C41" s="455" t="s">
        <v>332</v>
      </c>
      <c r="D41" s="296">
        <f>VLOOKUP(B41,'02'!$B$5:$F$1296,5,FALSE)</f>
        <v>0</v>
      </c>
      <c r="E41" s="296"/>
      <c r="F41" s="293">
        <f t="shared" si="2"/>
        <v>0</v>
      </c>
      <c r="G41" s="477" t="str">
        <f t="shared" si="3"/>
        <v>否</v>
      </c>
      <c r="H41" s="273" t="str">
        <f t="shared" si="4"/>
        <v>项</v>
      </c>
      <c r="I41" s="273"/>
      <c r="K41" s="273"/>
      <c r="L41" s="521"/>
      <c r="N41" s="273">
        <f t="shared" si="0"/>
        <v>0</v>
      </c>
      <c r="S41" s="332">
        <f t="shared" si="8"/>
        <v>0</v>
      </c>
    </row>
    <row r="42" s="332" customFormat="1" ht="36" customHeight="1" spans="1:19">
      <c r="A42" s="367">
        <f t="shared" si="1"/>
        <v>7</v>
      </c>
      <c r="B42" s="295">
        <v>2010406</v>
      </c>
      <c r="C42" s="455" t="s">
        <v>333</v>
      </c>
      <c r="D42" s="296">
        <f>VLOOKUP(B42,'02'!$B$5:$F$1296,5,FALSE)</f>
        <v>0</v>
      </c>
      <c r="E42" s="296"/>
      <c r="F42" s="293">
        <f t="shared" si="2"/>
        <v>0</v>
      </c>
      <c r="G42" s="477" t="str">
        <f t="shared" si="3"/>
        <v>否</v>
      </c>
      <c r="H42" s="273" t="str">
        <f t="shared" si="4"/>
        <v>项</v>
      </c>
      <c r="I42" s="273"/>
      <c r="K42" s="273"/>
      <c r="L42" s="521"/>
      <c r="N42" s="273">
        <f t="shared" si="0"/>
        <v>0</v>
      </c>
      <c r="S42" s="332">
        <f t="shared" si="8"/>
        <v>0</v>
      </c>
    </row>
    <row r="43" s="332" customFormat="1" ht="36" customHeight="1" spans="1:19">
      <c r="A43" s="367">
        <f t="shared" si="1"/>
        <v>7</v>
      </c>
      <c r="B43" s="295">
        <v>2010407</v>
      </c>
      <c r="C43" s="455" t="s">
        <v>334</v>
      </c>
      <c r="D43" s="296">
        <f>VLOOKUP(B43,'02'!$B$5:$F$1296,5,FALSE)</f>
        <v>0</v>
      </c>
      <c r="E43" s="296"/>
      <c r="F43" s="293">
        <f t="shared" si="2"/>
        <v>0</v>
      </c>
      <c r="G43" s="477" t="str">
        <f t="shared" si="3"/>
        <v>否</v>
      </c>
      <c r="H43" s="273" t="str">
        <f t="shared" si="4"/>
        <v>项</v>
      </c>
      <c r="I43" s="273"/>
      <c r="K43" s="273"/>
      <c r="L43" s="521"/>
      <c r="N43" s="273">
        <f t="shared" si="0"/>
        <v>0</v>
      </c>
      <c r="S43" s="332">
        <f t="shared" si="8"/>
        <v>0</v>
      </c>
    </row>
    <row r="44" s="332" customFormat="1" ht="36" customHeight="1" spans="1:19">
      <c r="A44" s="367">
        <f t="shared" si="1"/>
        <v>7</v>
      </c>
      <c r="B44" s="295">
        <v>2010408</v>
      </c>
      <c r="C44" s="455" t="s">
        <v>335</v>
      </c>
      <c r="D44" s="296">
        <f>VLOOKUP(B44,'02'!$B$5:$F$1296,5,FALSE)</f>
        <v>0</v>
      </c>
      <c r="E44" s="296"/>
      <c r="F44" s="293">
        <f t="shared" si="2"/>
        <v>0</v>
      </c>
      <c r="G44" s="477" t="str">
        <f t="shared" si="3"/>
        <v>否</v>
      </c>
      <c r="H44" s="273" t="str">
        <f t="shared" si="4"/>
        <v>项</v>
      </c>
      <c r="I44" s="273"/>
      <c r="K44" s="273"/>
      <c r="L44" s="521"/>
      <c r="N44" s="273">
        <f t="shared" si="0"/>
        <v>0</v>
      </c>
      <c r="S44" s="332">
        <f t="shared" si="8"/>
        <v>0</v>
      </c>
    </row>
    <row r="45" s="332" customFormat="1" ht="36" customHeight="1" spans="1:19">
      <c r="A45" s="367">
        <f t="shared" si="1"/>
        <v>7</v>
      </c>
      <c r="B45" s="295">
        <v>2010450</v>
      </c>
      <c r="C45" s="455" t="s">
        <v>316</v>
      </c>
      <c r="D45" s="296">
        <f>VLOOKUP(B45,'02'!$B$5:$F$1296,5,FALSE)</f>
        <v>171</v>
      </c>
      <c r="E45" s="296">
        <v>189</v>
      </c>
      <c r="F45" s="293">
        <f t="shared" si="2"/>
        <v>0.105263157894737</v>
      </c>
      <c r="G45" s="477" t="str">
        <f t="shared" si="3"/>
        <v>是</v>
      </c>
      <c r="H45" s="273" t="str">
        <f t="shared" si="4"/>
        <v>项</v>
      </c>
      <c r="I45" s="273"/>
      <c r="K45" s="273">
        <v>189</v>
      </c>
      <c r="L45" s="521"/>
      <c r="N45" s="508">
        <f t="shared" si="0"/>
        <v>189</v>
      </c>
      <c r="S45" s="332">
        <f t="shared" si="8"/>
        <v>189</v>
      </c>
    </row>
    <row r="46" s="332" customFormat="1" ht="36" customHeight="1" spans="1:19">
      <c r="A46" s="367">
        <f t="shared" si="1"/>
        <v>7</v>
      </c>
      <c r="B46" s="295">
        <v>2010499</v>
      </c>
      <c r="C46" s="455" t="s">
        <v>336</v>
      </c>
      <c r="D46" s="296">
        <f>VLOOKUP(B46,'02'!$B$5:$F$1296,5,FALSE)</f>
        <v>0</v>
      </c>
      <c r="E46" s="296">
        <v>10</v>
      </c>
      <c r="F46" s="293">
        <f t="shared" si="2"/>
        <v>0</v>
      </c>
      <c r="G46" s="477" t="str">
        <f t="shared" si="3"/>
        <v>是</v>
      </c>
      <c r="H46" s="273" t="str">
        <f t="shared" si="4"/>
        <v>项</v>
      </c>
      <c r="I46" s="273"/>
      <c r="K46" s="273">
        <v>10</v>
      </c>
      <c r="L46" s="521"/>
      <c r="N46" s="508">
        <f t="shared" si="0"/>
        <v>10</v>
      </c>
      <c r="S46" s="332">
        <f t="shared" si="8"/>
        <v>10</v>
      </c>
    </row>
    <row r="47" ht="36" customHeight="1" spans="1:14">
      <c r="A47" s="367">
        <f t="shared" si="1"/>
        <v>5</v>
      </c>
      <c r="B47" s="295">
        <v>20105</v>
      </c>
      <c r="C47" s="517" t="s">
        <v>337</v>
      </c>
      <c r="D47" s="230">
        <f>SUM(D48:D57)</f>
        <v>523</v>
      </c>
      <c r="E47" s="230">
        <f>SUM(E48:E57)</f>
        <v>502</v>
      </c>
      <c r="F47" s="293">
        <f t="shared" si="2"/>
        <v>-0.0401529636711281</v>
      </c>
      <c r="G47" s="477" t="str">
        <f t="shared" si="3"/>
        <v>是</v>
      </c>
      <c r="H47" s="273" t="str">
        <f t="shared" si="4"/>
        <v>款</v>
      </c>
      <c r="L47" s="521"/>
      <c r="N47" s="273">
        <f t="shared" si="0"/>
        <v>0</v>
      </c>
    </row>
    <row r="48" s="332" customFormat="1" ht="36" customHeight="1" spans="1:19">
      <c r="A48" s="367">
        <f t="shared" si="1"/>
        <v>7</v>
      </c>
      <c r="B48" s="295">
        <v>2010501</v>
      </c>
      <c r="C48" s="455" t="s">
        <v>307</v>
      </c>
      <c r="D48" s="296">
        <f>VLOOKUP(B48,'02'!$B$5:$F$1296,5,FALSE)</f>
        <v>174</v>
      </c>
      <c r="E48" s="296">
        <v>171</v>
      </c>
      <c r="F48" s="293">
        <f t="shared" si="2"/>
        <v>-0.0172413793103449</v>
      </c>
      <c r="G48" s="477" t="str">
        <f t="shared" si="3"/>
        <v>是</v>
      </c>
      <c r="H48" s="273" t="str">
        <f t="shared" si="4"/>
        <v>项</v>
      </c>
      <c r="I48" s="273"/>
      <c r="K48" s="273">
        <v>171</v>
      </c>
      <c r="L48" s="521"/>
      <c r="N48" s="508">
        <f t="shared" si="0"/>
        <v>171</v>
      </c>
      <c r="S48" s="332">
        <f t="shared" ref="S48:S57" si="9">+K48+Q48</f>
        <v>171</v>
      </c>
    </row>
    <row r="49" s="332" customFormat="1" ht="36" customHeight="1" spans="1:19">
      <c r="A49" s="367">
        <f t="shared" si="1"/>
        <v>7</v>
      </c>
      <c r="B49" s="295">
        <v>2010502</v>
      </c>
      <c r="C49" s="455" t="s">
        <v>308</v>
      </c>
      <c r="D49" s="296">
        <f>VLOOKUP(B49,'02'!$B$5:$F$1296,5,FALSE)</f>
        <v>0</v>
      </c>
      <c r="E49" s="296"/>
      <c r="F49" s="293">
        <f t="shared" si="2"/>
        <v>0</v>
      </c>
      <c r="G49" s="477" t="str">
        <f t="shared" si="3"/>
        <v>否</v>
      </c>
      <c r="H49" s="273" t="str">
        <f t="shared" si="4"/>
        <v>项</v>
      </c>
      <c r="I49" s="273"/>
      <c r="K49" s="273"/>
      <c r="L49" s="521"/>
      <c r="N49" s="273">
        <f t="shared" si="0"/>
        <v>0</v>
      </c>
      <c r="S49" s="332">
        <f t="shared" si="9"/>
        <v>0</v>
      </c>
    </row>
    <row r="50" s="332" customFormat="1" ht="36" customHeight="1" spans="1:19">
      <c r="A50" s="367">
        <f t="shared" si="1"/>
        <v>7</v>
      </c>
      <c r="B50" s="295">
        <v>2010503</v>
      </c>
      <c r="C50" s="455" t="s">
        <v>309</v>
      </c>
      <c r="D50" s="296">
        <f>VLOOKUP(B50,'02'!$B$5:$F$1296,5,FALSE)</f>
        <v>0</v>
      </c>
      <c r="E50" s="296"/>
      <c r="F50" s="293">
        <f t="shared" si="2"/>
        <v>0</v>
      </c>
      <c r="G50" s="477" t="str">
        <f t="shared" si="3"/>
        <v>否</v>
      </c>
      <c r="H50" s="273" t="str">
        <f t="shared" si="4"/>
        <v>项</v>
      </c>
      <c r="I50" s="273"/>
      <c r="K50" s="273"/>
      <c r="L50" s="521"/>
      <c r="N50" s="273">
        <f t="shared" si="0"/>
        <v>0</v>
      </c>
      <c r="S50" s="332">
        <f t="shared" si="9"/>
        <v>0</v>
      </c>
    </row>
    <row r="51" s="332" customFormat="1" ht="36" customHeight="1" spans="1:19">
      <c r="A51" s="367">
        <f t="shared" si="1"/>
        <v>7</v>
      </c>
      <c r="B51" s="295">
        <v>2010504</v>
      </c>
      <c r="C51" s="455" t="s">
        <v>338</v>
      </c>
      <c r="D51" s="296">
        <f>VLOOKUP(B51,'02'!$B$5:$F$1296,5,FALSE)</f>
        <v>0</v>
      </c>
      <c r="E51" s="296"/>
      <c r="F51" s="293">
        <f t="shared" si="2"/>
        <v>0</v>
      </c>
      <c r="G51" s="477" t="str">
        <f t="shared" si="3"/>
        <v>否</v>
      </c>
      <c r="H51" s="273" t="str">
        <f t="shared" si="4"/>
        <v>项</v>
      </c>
      <c r="I51" s="273"/>
      <c r="K51" s="273"/>
      <c r="L51" s="521"/>
      <c r="N51" s="273">
        <f t="shared" si="0"/>
        <v>0</v>
      </c>
      <c r="S51" s="332">
        <f t="shared" si="9"/>
        <v>0</v>
      </c>
    </row>
    <row r="52" s="332" customFormat="1" ht="36" customHeight="1" spans="1:19">
      <c r="A52" s="367">
        <f t="shared" si="1"/>
        <v>7</v>
      </c>
      <c r="B52" s="295">
        <v>2010505</v>
      </c>
      <c r="C52" s="455" t="s">
        <v>339</v>
      </c>
      <c r="D52" s="296">
        <f>VLOOKUP(B52,'02'!$B$5:$F$1296,5,FALSE)</f>
        <v>0</v>
      </c>
      <c r="E52" s="296">
        <v>10</v>
      </c>
      <c r="F52" s="293">
        <f t="shared" si="2"/>
        <v>0</v>
      </c>
      <c r="G52" s="477" t="str">
        <f t="shared" si="3"/>
        <v>是</v>
      </c>
      <c r="H52" s="273" t="str">
        <f t="shared" si="4"/>
        <v>项</v>
      </c>
      <c r="I52" s="273"/>
      <c r="K52" s="273">
        <v>10</v>
      </c>
      <c r="L52" s="521"/>
      <c r="N52" s="508">
        <f t="shared" si="0"/>
        <v>10</v>
      </c>
      <c r="S52" s="332">
        <f t="shared" si="9"/>
        <v>10</v>
      </c>
    </row>
    <row r="53" s="332" customFormat="1" ht="36" customHeight="1" spans="1:19">
      <c r="A53" s="367">
        <f t="shared" si="1"/>
        <v>7</v>
      </c>
      <c r="B53" s="295">
        <v>2010506</v>
      </c>
      <c r="C53" s="455" t="s">
        <v>340</v>
      </c>
      <c r="D53" s="296">
        <f>VLOOKUP(B53,'02'!$B$5:$F$1296,5,FALSE)</f>
        <v>0</v>
      </c>
      <c r="E53" s="296"/>
      <c r="F53" s="293">
        <f t="shared" si="2"/>
        <v>0</v>
      </c>
      <c r="G53" s="477" t="str">
        <f t="shared" si="3"/>
        <v>否</v>
      </c>
      <c r="H53" s="273" t="str">
        <f t="shared" si="4"/>
        <v>项</v>
      </c>
      <c r="I53" s="273"/>
      <c r="K53" s="273"/>
      <c r="L53" s="521"/>
      <c r="N53" s="273">
        <f t="shared" si="0"/>
        <v>0</v>
      </c>
      <c r="S53" s="332">
        <f t="shared" si="9"/>
        <v>0</v>
      </c>
    </row>
    <row r="54" s="332" customFormat="1" ht="36" customHeight="1" spans="1:19">
      <c r="A54" s="367">
        <f t="shared" si="1"/>
        <v>7</v>
      </c>
      <c r="B54" s="295">
        <v>2010507</v>
      </c>
      <c r="C54" s="455" t="s">
        <v>341</v>
      </c>
      <c r="D54" s="296">
        <f>VLOOKUP(B54,'02'!$B$5:$F$1296,5,FALSE)</f>
        <v>70</v>
      </c>
      <c r="E54" s="296">
        <v>30</v>
      </c>
      <c r="F54" s="293">
        <f t="shared" si="2"/>
        <v>-0.571428571428571</v>
      </c>
      <c r="G54" s="477" t="str">
        <f t="shared" si="3"/>
        <v>是</v>
      </c>
      <c r="H54" s="273" t="str">
        <f t="shared" si="4"/>
        <v>项</v>
      </c>
      <c r="I54" s="273"/>
      <c r="K54" s="273">
        <v>10</v>
      </c>
      <c r="L54" s="521">
        <f>VLOOKUP(B54,[266]Sheet2!$A$2:$E$135,5,FALSE)</f>
        <v>14</v>
      </c>
      <c r="N54" s="508">
        <f t="shared" si="0"/>
        <v>24</v>
      </c>
      <c r="Q54" s="332">
        <v>20</v>
      </c>
      <c r="S54" s="332">
        <f t="shared" si="9"/>
        <v>30</v>
      </c>
    </row>
    <row r="55" s="332" customFormat="1" ht="36" customHeight="1" spans="1:19">
      <c r="A55" s="367">
        <f t="shared" si="1"/>
        <v>7</v>
      </c>
      <c r="B55" s="295">
        <v>2010508</v>
      </c>
      <c r="C55" s="455" t="s">
        <v>342</v>
      </c>
      <c r="D55" s="296">
        <f>VLOOKUP(B55,'02'!$B$5:$F$1296,5,FALSE)</f>
        <v>37</v>
      </c>
      <c r="E55" s="296">
        <v>46</v>
      </c>
      <c r="F55" s="293">
        <f t="shared" si="2"/>
        <v>0.243243243243243</v>
      </c>
      <c r="G55" s="477" t="str">
        <f t="shared" si="3"/>
        <v>是</v>
      </c>
      <c r="H55" s="273" t="str">
        <f t="shared" si="4"/>
        <v>项</v>
      </c>
      <c r="I55" s="273"/>
      <c r="K55" s="273">
        <v>20</v>
      </c>
      <c r="L55" s="521">
        <f>VLOOKUP(B55,[266]Sheet2!$A$2:$E$135,5,FALSE)</f>
        <v>18</v>
      </c>
      <c r="N55" s="508">
        <f t="shared" si="0"/>
        <v>38</v>
      </c>
      <c r="Q55" s="332">
        <v>26</v>
      </c>
      <c r="S55" s="332">
        <f t="shared" si="9"/>
        <v>46</v>
      </c>
    </row>
    <row r="56" s="332" customFormat="1" ht="36" customHeight="1" spans="1:19">
      <c r="A56" s="367">
        <f t="shared" si="1"/>
        <v>7</v>
      </c>
      <c r="B56" s="295">
        <v>2010550</v>
      </c>
      <c r="C56" s="455" t="s">
        <v>316</v>
      </c>
      <c r="D56" s="296">
        <f>VLOOKUP(B56,'02'!$B$5:$F$1296,5,FALSE)</f>
        <v>242</v>
      </c>
      <c r="E56" s="296">
        <v>245</v>
      </c>
      <c r="F56" s="293">
        <f t="shared" si="2"/>
        <v>0.0123966942148761</v>
      </c>
      <c r="G56" s="477" t="str">
        <f t="shared" si="3"/>
        <v>是</v>
      </c>
      <c r="H56" s="273" t="str">
        <f t="shared" si="4"/>
        <v>项</v>
      </c>
      <c r="I56" s="273"/>
      <c r="K56" s="273">
        <v>245</v>
      </c>
      <c r="L56" s="521"/>
      <c r="N56" s="508">
        <f t="shared" si="0"/>
        <v>245</v>
      </c>
      <c r="S56" s="332">
        <f t="shared" si="9"/>
        <v>245</v>
      </c>
    </row>
    <row r="57" s="332" customFormat="1" ht="36" customHeight="1" spans="1:19">
      <c r="A57" s="367">
        <f t="shared" si="1"/>
        <v>7</v>
      </c>
      <c r="B57" s="295">
        <v>2010599</v>
      </c>
      <c r="C57" s="455" t="s">
        <v>343</v>
      </c>
      <c r="D57" s="296">
        <f>VLOOKUP(B57,'02'!$B$5:$F$1296,5,FALSE)</f>
        <v>0</v>
      </c>
      <c r="E57" s="296"/>
      <c r="F57" s="293">
        <f t="shared" si="2"/>
        <v>0</v>
      </c>
      <c r="G57" s="477" t="str">
        <f t="shared" si="3"/>
        <v>否</v>
      </c>
      <c r="H57" s="273" t="str">
        <f t="shared" si="4"/>
        <v>项</v>
      </c>
      <c r="I57" s="273"/>
      <c r="K57" s="273"/>
      <c r="L57" s="521"/>
      <c r="N57" s="273">
        <f t="shared" si="0"/>
        <v>0</v>
      </c>
      <c r="S57" s="332">
        <f t="shared" si="9"/>
        <v>0</v>
      </c>
    </row>
    <row r="58" ht="36" customHeight="1" spans="1:14">
      <c r="A58" s="367">
        <f t="shared" si="1"/>
        <v>5</v>
      </c>
      <c r="B58" s="295">
        <v>20106</v>
      </c>
      <c r="C58" s="517" t="s">
        <v>344</v>
      </c>
      <c r="D58" s="230">
        <f>SUM(D59:D68)</f>
        <v>1233</v>
      </c>
      <c r="E58" s="230">
        <f>SUM(E59:E68)</f>
        <v>1006</v>
      </c>
      <c r="F58" s="293">
        <f t="shared" si="2"/>
        <v>-0.184103811841038</v>
      </c>
      <c r="G58" s="477" t="str">
        <f t="shared" si="3"/>
        <v>是</v>
      </c>
      <c r="H58" s="273" t="str">
        <f t="shared" si="4"/>
        <v>款</v>
      </c>
      <c r="L58" s="521"/>
      <c r="N58" s="273">
        <f t="shared" si="0"/>
        <v>0</v>
      </c>
    </row>
    <row r="59" s="332" customFormat="1" ht="36" customHeight="1" spans="1:19">
      <c r="A59" s="367">
        <f t="shared" si="1"/>
        <v>7</v>
      </c>
      <c r="B59" s="295">
        <v>2010601</v>
      </c>
      <c r="C59" s="455" t="s">
        <v>307</v>
      </c>
      <c r="D59" s="296">
        <f>VLOOKUP(B59,'02'!$B$5:$F$1296,5,FALSE)</f>
        <v>540</v>
      </c>
      <c r="E59" s="296">
        <v>466</v>
      </c>
      <c r="F59" s="293">
        <f t="shared" si="2"/>
        <v>-0.137037037037037</v>
      </c>
      <c r="G59" s="477" t="str">
        <f t="shared" si="3"/>
        <v>是</v>
      </c>
      <c r="H59" s="273" t="str">
        <f t="shared" si="4"/>
        <v>项</v>
      </c>
      <c r="I59" s="273"/>
      <c r="K59" s="273">
        <v>466</v>
      </c>
      <c r="L59" s="521"/>
      <c r="N59" s="508">
        <f t="shared" si="0"/>
        <v>466</v>
      </c>
      <c r="S59" s="332">
        <f t="shared" ref="S59:S68" si="10">+K59+Q59</f>
        <v>466</v>
      </c>
    </row>
    <row r="60" s="332" customFormat="1" ht="36" customHeight="1" spans="1:19">
      <c r="A60" s="367">
        <f t="shared" si="1"/>
        <v>7</v>
      </c>
      <c r="B60" s="295">
        <v>2010602</v>
      </c>
      <c r="C60" s="455" t="s">
        <v>308</v>
      </c>
      <c r="D60" s="296">
        <f>VLOOKUP(B60,'02'!$B$5:$F$1296,5,FALSE)</f>
        <v>0</v>
      </c>
      <c r="E60" s="296"/>
      <c r="F60" s="293">
        <f t="shared" si="2"/>
        <v>0</v>
      </c>
      <c r="G60" s="477" t="str">
        <f t="shared" si="3"/>
        <v>否</v>
      </c>
      <c r="H60" s="273" t="str">
        <f t="shared" si="4"/>
        <v>项</v>
      </c>
      <c r="I60" s="273"/>
      <c r="K60" s="273"/>
      <c r="L60" s="521"/>
      <c r="N60" s="273">
        <f t="shared" si="0"/>
        <v>0</v>
      </c>
      <c r="S60" s="332">
        <f t="shared" si="10"/>
        <v>0</v>
      </c>
    </row>
    <row r="61" s="332" customFormat="1" ht="36" customHeight="1" spans="1:19">
      <c r="A61" s="367">
        <f t="shared" si="1"/>
        <v>7</v>
      </c>
      <c r="B61" s="295">
        <v>2010603</v>
      </c>
      <c r="C61" s="455" t="s">
        <v>309</v>
      </c>
      <c r="D61" s="296">
        <f>VLOOKUP(B61,'02'!$B$5:$F$1296,5,FALSE)</f>
        <v>0</v>
      </c>
      <c r="E61" s="296"/>
      <c r="F61" s="293">
        <f t="shared" si="2"/>
        <v>0</v>
      </c>
      <c r="G61" s="477" t="str">
        <f t="shared" si="3"/>
        <v>否</v>
      </c>
      <c r="H61" s="273" t="str">
        <f t="shared" si="4"/>
        <v>项</v>
      </c>
      <c r="I61" s="273"/>
      <c r="K61" s="273"/>
      <c r="L61" s="521"/>
      <c r="N61" s="273">
        <f t="shared" si="0"/>
        <v>0</v>
      </c>
      <c r="S61" s="332">
        <f t="shared" si="10"/>
        <v>0</v>
      </c>
    </row>
    <row r="62" s="332" customFormat="1" ht="36" customHeight="1" spans="1:19">
      <c r="A62" s="367">
        <f t="shared" si="1"/>
        <v>7</v>
      </c>
      <c r="B62" s="295">
        <v>2010604</v>
      </c>
      <c r="C62" s="455" t="s">
        <v>345</v>
      </c>
      <c r="D62" s="296">
        <f>VLOOKUP(B62,'02'!$B$5:$F$1296,5,FALSE)</f>
        <v>0</v>
      </c>
      <c r="E62" s="296"/>
      <c r="F62" s="293">
        <f t="shared" si="2"/>
        <v>0</v>
      </c>
      <c r="G62" s="477" t="str">
        <f t="shared" si="3"/>
        <v>否</v>
      </c>
      <c r="H62" s="273" t="str">
        <f t="shared" si="4"/>
        <v>项</v>
      </c>
      <c r="I62" s="273"/>
      <c r="K62" s="273"/>
      <c r="L62" s="521"/>
      <c r="N62" s="273">
        <f t="shared" si="0"/>
        <v>0</v>
      </c>
      <c r="S62" s="332">
        <f t="shared" si="10"/>
        <v>0</v>
      </c>
    </row>
    <row r="63" s="332" customFormat="1" ht="36" customHeight="1" spans="1:19">
      <c r="A63" s="367">
        <f t="shared" si="1"/>
        <v>7</v>
      </c>
      <c r="B63" s="295">
        <v>2010605</v>
      </c>
      <c r="C63" s="455" t="s">
        <v>346</v>
      </c>
      <c r="D63" s="296">
        <f>VLOOKUP(B63,'02'!$B$5:$F$1296,5,FALSE)</f>
        <v>0</v>
      </c>
      <c r="E63" s="296"/>
      <c r="F63" s="293">
        <f t="shared" si="2"/>
        <v>0</v>
      </c>
      <c r="G63" s="477" t="str">
        <f t="shared" si="3"/>
        <v>否</v>
      </c>
      <c r="H63" s="273" t="str">
        <f t="shared" si="4"/>
        <v>项</v>
      </c>
      <c r="I63" s="273"/>
      <c r="K63" s="273"/>
      <c r="L63" s="521"/>
      <c r="N63" s="273">
        <f t="shared" si="0"/>
        <v>0</v>
      </c>
      <c r="S63" s="332">
        <f t="shared" si="10"/>
        <v>0</v>
      </c>
    </row>
    <row r="64" s="332" customFormat="1" ht="36" customHeight="1" spans="1:19">
      <c r="A64" s="367">
        <f t="shared" si="1"/>
        <v>7</v>
      </c>
      <c r="B64" s="295">
        <v>2010606</v>
      </c>
      <c r="C64" s="455" t="s">
        <v>347</v>
      </c>
      <c r="D64" s="296">
        <f>VLOOKUP(B64,'02'!$B$5:$F$1296,5,FALSE)</f>
        <v>0</v>
      </c>
      <c r="E64" s="296"/>
      <c r="F64" s="293">
        <f t="shared" si="2"/>
        <v>0</v>
      </c>
      <c r="G64" s="477" t="str">
        <f t="shared" si="3"/>
        <v>否</v>
      </c>
      <c r="H64" s="273" t="str">
        <f t="shared" si="4"/>
        <v>项</v>
      </c>
      <c r="I64" s="273"/>
      <c r="K64" s="273"/>
      <c r="L64" s="521"/>
      <c r="N64" s="273">
        <f t="shared" si="0"/>
        <v>0</v>
      </c>
      <c r="S64" s="332">
        <f t="shared" si="10"/>
        <v>0</v>
      </c>
    </row>
    <row r="65" s="332" customFormat="1" ht="36" customHeight="1" spans="1:19">
      <c r="A65" s="367">
        <f t="shared" si="1"/>
        <v>7</v>
      </c>
      <c r="B65" s="295">
        <v>2010607</v>
      </c>
      <c r="C65" s="455" t="s">
        <v>348</v>
      </c>
      <c r="D65" s="296">
        <f>VLOOKUP(B65,'02'!$B$5:$F$1296,5,FALSE)</f>
        <v>37</v>
      </c>
      <c r="E65" s="296">
        <v>48</v>
      </c>
      <c r="F65" s="293">
        <f t="shared" si="2"/>
        <v>0.297297297297297</v>
      </c>
      <c r="G65" s="477" t="str">
        <f t="shared" si="3"/>
        <v>是</v>
      </c>
      <c r="H65" s="273" t="str">
        <f t="shared" si="4"/>
        <v>项</v>
      </c>
      <c r="I65" s="273"/>
      <c r="K65" s="273">
        <v>48</v>
      </c>
      <c r="L65" s="521"/>
      <c r="N65" s="508">
        <f t="shared" si="0"/>
        <v>48</v>
      </c>
      <c r="S65" s="332">
        <f t="shared" si="10"/>
        <v>48</v>
      </c>
    </row>
    <row r="66" s="332" customFormat="1" ht="36" customHeight="1" spans="1:19">
      <c r="A66" s="367">
        <f t="shared" si="1"/>
        <v>7</v>
      </c>
      <c r="B66" s="295">
        <v>2010608</v>
      </c>
      <c r="C66" s="455" t="s">
        <v>349</v>
      </c>
      <c r="D66" s="296">
        <f>VLOOKUP(B66,'02'!$B$5:$F$1296,5,FALSE)</f>
        <v>0</v>
      </c>
      <c r="E66" s="296"/>
      <c r="F66" s="293">
        <f t="shared" si="2"/>
        <v>0</v>
      </c>
      <c r="G66" s="477" t="str">
        <f t="shared" si="3"/>
        <v>否</v>
      </c>
      <c r="H66" s="273" t="str">
        <f t="shared" si="4"/>
        <v>项</v>
      </c>
      <c r="I66" s="273"/>
      <c r="K66" s="273"/>
      <c r="L66" s="521"/>
      <c r="N66" s="273">
        <f t="shared" si="0"/>
        <v>0</v>
      </c>
      <c r="S66" s="332">
        <f t="shared" si="10"/>
        <v>0</v>
      </c>
    </row>
    <row r="67" s="332" customFormat="1" ht="36" customHeight="1" spans="1:19">
      <c r="A67" s="367">
        <f t="shared" si="1"/>
        <v>7</v>
      </c>
      <c r="B67" s="295">
        <v>2010650</v>
      </c>
      <c r="C67" s="455" t="s">
        <v>316</v>
      </c>
      <c r="D67" s="296">
        <f>VLOOKUP(B67,'02'!$B$5:$F$1296,5,FALSE)</f>
        <v>616</v>
      </c>
      <c r="E67" s="296">
        <v>441</v>
      </c>
      <c r="F67" s="293">
        <f t="shared" si="2"/>
        <v>-0.284090909090909</v>
      </c>
      <c r="G67" s="477" t="str">
        <f t="shared" si="3"/>
        <v>是</v>
      </c>
      <c r="H67" s="273" t="str">
        <f t="shared" si="4"/>
        <v>项</v>
      </c>
      <c r="I67" s="273"/>
      <c r="K67" s="273">
        <v>441</v>
      </c>
      <c r="L67" s="521"/>
      <c r="N67" s="508">
        <f t="shared" si="0"/>
        <v>441</v>
      </c>
      <c r="S67" s="332">
        <f t="shared" si="10"/>
        <v>441</v>
      </c>
    </row>
    <row r="68" s="332" customFormat="1" ht="36" customHeight="1" spans="1:19">
      <c r="A68" s="367">
        <f t="shared" si="1"/>
        <v>7</v>
      </c>
      <c r="B68" s="295">
        <v>2010699</v>
      </c>
      <c r="C68" s="455" t="s">
        <v>350</v>
      </c>
      <c r="D68" s="296">
        <f>VLOOKUP(B68,'02'!$B$5:$F$1296,5,FALSE)</f>
        <v>40</v>
      </c>
      <c r="E68" s="296">
        <v>51</v>
      </c>
      <c r="F68" s="293">
        <f t="shared" si="2"/>
        <v>0.275</v>
      </c>
      <c r="G68" s="477" t="str">
        <f t="shared" si="3"/>
        <v>是</v>
      </c>
      <c r="H68" s="273" t="str">
        <f t="shared" si="4"/>
        <v>项</v>
      </c>
      <c r="I68" s="273"/>
      <c r="K68" s="273">
        <v>51</v>
      </c>
      <c r="L68" s="521"/>
      <c r="N68" s="508">
        <f t="shared" ref="N68:N131" si="11">+K68+L68+M68</f>
        <v>51</v>
      </c>
      <c r="S68" s="332">
        <f t="shared" si="10"/>
        <v>51</v>
      </c>
    </row>
    <row r="69" ht="36" customHeight="1" spans="1:14">
      <c r="A69" s="367">
        <f t="shared" ref="A69:A132" si="12">LEN(B69)</f>
        <v>5</v>
      </c>
      <c r="B69" s="295">
        <v>20107</v>
      </c>
      <c r="C69" s="517" t="s">
        <v>351</v>
      </c>
      <c r="D69" s="230">
        <f>SUM(D70:D76)</f>
        <v>75</v>
      </c>
      <c r="E69" s="230">
        <f>SUM(E70:E76)</f>
        <v>0</v>
      </c>
      <c r="F69" s="293">
        <f t="shared" ref="F69:F132" si="13">IF(D69&lt;0,"",IFERROR(E69/D69-1,0))</f>
        <v>-1</v>
      </c>
      <c r="G69" s="477" t="str">
        <f t="shared" ref="G69:G132" si="14">IF(LEN(B69)=3,"是",IF(C69&lt;&gt;"",IF(SUM(D69:E69)&lt;&gt;0,"是","否"),"是"))</f>
        <v>是</v>
      </c>
      <c r="H69" s="273" t="str">
        <f t="shared" ref="H69:H132" si="15">IF(LEN(B69)=3,"类",IF(LEN(B69)=5,"款","项"))</f>
        <v>款</v>
      </c>
      <c r="L69" s="521"/>
      <c r="N69" s="273">
        <f t="shared" si="11"/>
        <v>0</v>
      </c>
    </row>
    <row r="70" s="332" customFormat="1" ht="36" customHeight="1" spans="1:19">
      <c r="A70" s="367">
        <f t="shared" si="12"/>
        <v>7</v>
      </c>
      <c r="B70" s="295">
        <v>2010701</v>
      </c>
      <c r="C70" s="455" t="s">
        <v>307</v>
      </c>
      <c r="D70" s="296">
        <f>VLOOKUP(B70,'02'!$B$5:$F$1296,5,FALSE)</f>
        <v>0</v>
      </c>
      <c r="E70" s="296"/>
      <c r="F70" s="293">
        <f t="shared" si="13"/>
        <v>0</v>
      </c>
      <c r="G70" s="477" t="str">
        <f t="shared" si="14"/>
        <v>否</v>
      </c>
      <c r="H70" s="273" t="str">
        <f t="shared" si="15"/>
        <v>项</v>
      </c>
      <c r="I70" s="273"/>
      <c r="K70" s="273"/>
      <c r="L70" s="521"/>
      <c r="N70" s="273">
        <f t="shared" si="11"/>
        <v>0</v>
      </c>
      <c r="S70" s="332">
        <f t="shared" ref="S70:S76" si="16">+K70+Q70</f>
        <v>0</v>
      </c>
    </row>
    <row r="71" s="332" customFormat="1" ht="36" customHeight="1" spans="1:19">
      <c r="A71" s="367">
        <f t="shared" si="12"/>
        <v>7</v>
      </c>
      <c r="B71" s="295">
        <v>2010702</v>
      </c>
      <c r="C71" s="455" t="s">
        <v>308</v>
      </c>
      <c r="D71" s="296">
        <f>VLOOKUP(B71,'02'!$B$5:$F$1296,5,FALSE)</f>
        <v>0</v>
      </c>
      <c r="E71" s="296"/>
      <c r="F71" s="293">
        <f t="shared" si="13"/>
        <v>0</v>
      </c>
      <c r="G71" s="477" t="str">
        <f t="shared" si="14"/>
        <v>否</v>
      </c>
      <c r="H71" s="273" t="str">
        <f t="shared" si="15"/>
        <v>项</v>
      </c>
      <c r="I71" s="273"/>
      <c r="K71" s="273"/>
      <c r="L71" s="521"/>
      <c r="N71" s="273">
        <f t="shared" si="11"/>
        <v>0</v>
      </c>
      <c r="S71" s="332">
        <f t="shared" si="16"/>
        <v>0</v>
      </c>
    </row>
    <row r="72" s="332" customFormat="1" ht="36" customHeight="1" spans="1:19">
      <c r="A72" s="367">
        <f t="shared" si="12"/>
        <v>7</v>
      </c>
      <c r="B72" s="295">
        <v>2010703</v>
      </c>
      <c r="C72" s="455" t="s">
        <v>309</v>
      </c>
      <c r="D72" s="296">
        <f>VLOOKUP(B72,'02'!$B$5:$F$1296,5,FALSE)</f>
        <v>0</v>
      </c>
      <c r="E72" s="296"/>
      <c r="F72" s="293">
        <f t="shared" si="13"/>
        <v>0</v>
      </c>
      <c r="G72" s="477" t="str">
        <f t="shared" si="14"/>
        <v>否</v>
      </c>
      <c r="H72" s="273" t="str">
        <f t="shared" si="15"/>
        <v>项</v>
      </c>
      <c r="I72" s="273"/>
      <c r="K72" s="273"/>
      <c r="L72" s="521"/>
      <c r="N72" s="273">
        <f t="shared" si="11"/>
        <v>0</v>
      </c>
      <c r="S72" s="332">
        <f t="shared" si="16"/>
        <v>0</v>
      </c>
    </row>
    <row r="73" s="332" customFormat="1" ht="36" customHeight="1" spans="1:19">
      <c r="A73" s="367">
        <f t="shared" si="12"/>
        <v>7</v>
      </c>
      <c r="B73" s="295">
        <v>2010709</v>
      </c>
      <c r="C73" s="455" t="s">
        <v>348</v>
      </c>
      <c r="D73" s="296">
        <f>VLOOKUP(B73,'02'!$B$5:$F$1296,5,FALSE)</f>
        <v>0</v>
      </c>
      <c r="E73" s="296"/>
      <c r="F73" s="293">
        <f t="shared" si="13"/>
        <v>0</v>
      </c>
      <c r="G73" s="477" t="str">
        <f t="shared" si="14"/>
        <v>否</v>
      </c>
      <c r="H73" s="273" t="str">
        <f t="shared" si="15"/>
        <v>项</v>
      </c>
      <c r="I73" s="273"/>
      <c r="K73" s="273"/>
      <c r="L73" s="521"/>
      <c r="N73" s="273">
        <f t="shared" si="11"/>
        <v>0</v>
      </c>
      <c r="S73" s="332">
        <f t="shared" si="16"/>
        <v>0</v>
      </c>
    </row>
    <row r="74" s="332" customFormat="1" ht="36" customHeight="1" spans="1:19">
      <c r="A74" s="367">
        <f t="shared" si="12"/>
        <v>7</v>
      </c>
      <c r="B74" s="522">
        <v>2010710</v>
      </c>
      <c r="C74" s="455" t="s">
        <v>352</v>
      </c>
      <c r="D74" s="296">
        <f>VLOOKUP(B74,'02'!$B$5:$F$1296,5,FALSE)</f>
        <v>0</v>
      </c>
      <c r="E74" s="296"/>
      <c r="F74" s="293">
        <f t="shared" si="13"/>
        <v>0</v>
      </c>
      <c r="G74" s="477" t="str">
        <f t="shared" si="14"/>
        <v>否</v>
      </c>
      <c r="H74" s="273" t="str">
        <f t="shared" si="15"/>
        <v>项</v>
      </c>
      <c r="I74" s="273"/>
      <c r="K74" s="273"/>
      <c r="L74" s="521"/>
      <c r="N74" s="273">
        <f t="shared" si="11"/>
        <v>0</v>
      </c>
      <c r="S74" s="332">
        <f t="shared" si="16"/>
        <v>0</v>
      </c>
    </row>
    <row r="75" s="332" customFormat="1" ht="36" customHeight="1" spans="1:19">
      <c r="A75" s="367">
        <f t="shared" si="12"/>
        <v>7</v>
      </c>
      <c r="B75" s="295">
        <v>2010750</v>
      </c>
      <c r="C75" s="455" t="s">
        <v>316</v>
      </c>
      <c r="D75" s="296">
        <f>VLOOKUP(B75,'02'!$B$5:$F$1296,5,FALSE)</f>
        <v>0</v>
      </c>
      <c r="E75" s="296"/>
      <c r="F75" s="293">
        <f t="shared" si="13"/>
        <v>0</v>
      </c>
      <c r="G75" s="477" t="str">
        <f t="shared" si="14"/>
        <v>否</v>
      </c>
      <c r="H75" s="273" t="str">
        <f t="shared" si="15"/>
        <v>项</v>
      </c>
      <c r="I75" s="273"/>
      <c r="K75" s="273"/>
      <c r="L75" s="521"/>
      <c r="N75" s="273">
        <f t="shared" si="11"/>
        <v>0</v>
      </c>
      <c r="S75" s="332">
        <f t="shared" si="16"/>
        <v>0</v>
      </c>
    </row>
    <row r="76" s="332" customFormat="1" ht="36" customHeight="1" spans="1:19">
      <c r="A76" s="367">
        <f t="shared" si="12"/>
        <v>7</v>
      </c>
      <c r="B76" s="295">
        <v>2010799</v>
      </c>
      <c r="C76" s="455" t="s">
        <v>353</v>
      </c>
      <c r="D76" s="296">
        <f>VLOOKUP(B76,'02'!$B$5:$F$1296,5,FALSE)</f>
        <v>75</v>
      </c>
      <c r="E76" s="296"/>
      <c r="F76" s="293">
        <f t="shared" si="13"/>
        <v>-1</v>
      </c>
      <c r="G76" s="477" t="str">
        <f t="shared" si="14"/>
        <v>是</v>
      </c>
      <c r="H76" s="273" t="str">
        <f t="shared" si="15"/>
        <v>项</v>
      </c>
      <c r="I76" s="273"/>
      <c r="K76" s="273"/>
      <c r="L76" s="521"/>
      <c r="N76" s="273">
        <f t="shared" si="11"/>
        <v>0</v>
      </c>
      <c r="S76" s="332">
        <f t="shared" si="16"/>
        <v>0</v>
      </c>
    </row>
    <row r="77" ht="36" customHeight="1" spans="1:14">
      <c r="A77" s="367">
        <f t="shared" si="12"/>
        <v>5</v>
      </c>
      <c r="B77" s="295">
        <v>20108</v>
      </c>
      <c r="C77" s="517" t="s">
        <v>354</v>
      </c>
      <c r="D77" s="230">
        <f>SUM(D78:D85)</f>
        <v>0</v>
      </c>
      <c r="E77" s="230">
        <f>SUM(E78:E85)</f>
        <v>0</v>
      </c>
      <c r="F77" s="293">
        <f t="shared" si="13"/>
        <v>0</v>
      </c>
      <c r="G77" s="477" t="str">
        <f t="shared" si="14"/>
        <v>否</v>
      </c>
      <c r="H77" s="273" t="str">
        <f t="shared" si="15"/>
        <v>款</v>
      </c>
      <c r="L77" s="521"/>
      <c r="N77" s="273">
        <f t="shared" si="11"/>
        <v>0</v>
      </c>
    </row>
    <row r="78" s="332" customFormat="1" ht="36" customHeight="1" spans="1:19">
      <c r="A78" s="367">
        <f t="shared" si="12"/>
        <v>7</v>
      </c>
      <c r="B78" s="295">
        <v>2010801</v>
      </c>
      <c r="C78" s="455" t="s">
        <v>307</v>
      </c>
      <c r="D78" s="296">
        <f>VLOOKUP(B78,'02'!$B$5:$F$1296,5,FALSE)</f>
        <v>0</v>
      </c>
      <c r="E78" s="296"/>
      <c r="F78" s="293">
        <f t="shared" si="13"/>
        <v>0</v>
      </c>
      <c r="G78" s="477" t="str">
        <f t="shared" si="14"/>
        <v>否</v>
      </c>
      <c r="H78" s="273" t="str">
        <f t="shared" si="15"/>
        <v>项</v>
      </c>
      <c r="I78" s="273"/>
      <c r="K78" s="273"/>
      <c r="L78" s="521"/>
      <c r="N78" s="273">
        <f t="shared" si="11"/>
        <v>0</v>
      </c>
      <c r="S78" s="332">
        <f t="shared" ref="S78:S85" si="17">+K78+Q78</f>
        <v>0</v>
      </c>
    </row>
    <row r="79" s="332" customFormat="1" ht="36" customHeight="1" spans="1:19">
      <c r="A79" s="367">
        <f t="shared" si="12"/>
        <v>7</v>
      </c>
      <c r="B79" s="295">
        <v>2010802</v>
      </c>
      <c r="C79" s="455" t="s">
        <v>308</v>
      </c>
      <c r="D79" s="296">
        <f>VLOOKUP(B79,'02'!$B$5:$F$1296,5,FALSE)</f>
        <v>0</v>
      </c>
      <c r="E79" s="296"/>
      <c r="F79" s="293">
        <f t="shared" si="13"/>
        <v>0</v>
      </c>
      <c r="G79" s="477" t="str">
        <f t="shared" si="14"/>
        <v>否</v>
      </c>
      <c r="H79" s="273" t="str">
        <f t="shared" si="15"/>
        <v>项</v>
      </c>
      <c r="I79" s="273"/>
      <c r="K79" s="273"/>
      <c r="L79" s="521"/>
      <c r="N79" s="273">
        <f t="shared" si="11"/>
        <v>0</v>
      </c>
      <c r="S79" s="332">
        <f t="shared" si="17"/>
        <v>0</v>
      </c>
    </row>
    <row r="80" s="332" customFormat="1" ht="36" customHeight="1" spans="1:19">
      <c r="A80" s="367">
        <f t="shared" si="12"/>
        <v>7</v>
      </c>
      <c r="B80" s="295">
        <v>2010803</v>
      </c>
      <c r="C80" s="455" t="s">
        <v>309</v>
      </c>
      <c r="D80" s="296">
        <f>VLOOKUP(B80,'02'!$B$5:$F$1296,5,FALSE)</f>
        <v>0</v>
      </c>
      <c r="E80" s="296"/>
      <c r="F80" s="293">
        <f t="shared" si="13"/>
        <v>0</v>
      </c>
      <c r="G80" s="477" t="str">
        <f t="shared" si="14"/>
        <v>否</v>
      </c>
      <c r="H80" s="273" t="str">
        <f t="shared" si="15"/>
        <v>项</v>
      </c>
      <c r="I80" s="273"/>
      <c r="K80" s="273"/>
      <c r="L80" s="521"/>
      <c r="N80" s="273">
        <f t="shared" si="11"/>
        <v>0</v>
      </c>
      <c r="S80" s="332">
        <f t="shared" si="17"/>
        <v>0</v>
      </c>
    </row>
    <row r="81" s="332" customFormat="1" ht="36" customHeight="1" spans="1:19">
      <c r="A81" s="367">
        <f t="shared" si="12"/>
        <v>7</v>
      </c>
      <c r="B81" s="295">
        <v>2010804</v>
      </c>
      <c r="C81" s="455" t="s">
        <v>355</v>
      </c>
      <c r="D81" s="296">
        <f>VLOOKUP(B81,'02'!$B$5:$F$1296,5,FALSE)</f>
        <v>0</v>
      </c>
      <c r="E81" s="296"/>
      <c r="F81" s="293">
        <f t="shared" si="13"/>
        <v>0</v>
      </c>
      <c r="G81" s="477" t="str">
        <f t="shared" si="14"/>
        <v>否</v>
      </c>
      <c r="H81" s="273" t="str">
        <f t="shared" si="15"/>
        <v>项</v>
      </c>
      <c r="I81" s="273"/>
      <c r="K81" s="273"/>
      <c r="L81" s="521"/>
      <c r="N81" s="273">
        <f t="shared" si="11"/>
        <v>0</v>
      </c>
      <c r="S81" s="332">
        <f t="shared" si="17"/>
        <v>0</v>
      </c>
    </row>
    <row r="82" s="332" customFormat="1" ht="36" customHeight="1" spans="1:19">
      <c r="A82" s="367">
        <f t="shared" si="12"/>
        <v>7</v>
      </c>
      <c r="B82" s="295">
        <v>2010805</v>
      </c>
      <c r="C82" s="455" t="s">
        <v>356</v>
      </c>
      <c r="D82" s="296">
        <f>VLOOKUP(B82,'02'!$B$5:$F$1296,5,FALSE)</f>
        <v>0</v>
      </c>
      <c r="E82" s="296"/>
      <c r="F82" s="293">
        <f t="shared" si="13"/>
        <v>0</v>
      </c>
      <c r="G82" s="477" t="str">
        <f t="shared" si="14"/>
        <v>否</v>
      </c>
      <c r="H82" s="273" t="str">
        <f t="shared" si="15"/>
        <v>项</v>
      </c>
      <c r="I82" s="273"/>
      <c r="K82" s="273"/>
      <c r="L82" s="521"/>
      <c r="N82" s="273">
        <f t="shared" si="11"/>
        <v>0</v>
      </c>
      <c r="S82" s="332">
        <f t="shared" si="17"/>
        <v>0</v>
      </c>
    </row>
    <row r="83" s="332" customFormat="1" ht="36" customHeight="1" spans="1:19">
      <c r="A83" s="367">
        <f t="shared" si="12"/>
        <v>7</v>
      </c>
      <c r="B83" s="295">
        <v>2010806</v>
      </c>
      <c r="C83" s="455" t="s">
        <v>348</v>
      </c>
      <c r="D83" s="296">
        <f>VLOOKUP(B83,'02'!$B$5:$F$1296,5,FALSE)</f>
        <v>0</v>
      </c>
      <c r="E83" s="296"/>
      <c r="F83" s="293">
        <f t="shared" si="13"/>
        <v>0</v>
      </c>
      <c r="G83" s="477" t="str">
        <f t="shared" si="14"/>
        <v>否</v>
      </c>
      <c r="H83" s="273" t="str">
        <f t="shared" si="15"/>
        <v>项</v>
      </c>
      <c r="I83" s="273"/>
      <c r="K83" s="273"/>
      <c r="L83" s="521"/>
      <c r="N83" s="273">
        <f t="shared" si="11"/>
        <v>0</v>
      </c>
      <c r="S83" s="332">
        <f t="shared" si="17"/>
        <v>0</v>
      </c>
    </row>
    <row r="84" s="332" customFormat="1" ht="36" customHeight="1" spans="1:19">
      <c r="A84" s="367">
        <f t="shared" si="12"/>
        <v>7</v>
      </c>
      <c r="B84" s="295">
        <v>2010850</v>
      </c>
      <c r="C84" s="455" t="s">
        <v>316</v>
      </c>
      <c r="D84" s="296">
        <f>VLOOKUP(B84,'02'!$B$5:$F$1296,5,FALSE)</f>
        <v>0</v>
      </c>
      <c r="E84" s="296"/>
      <c r="F84" s="293">
        <f t="shared" si="13"/>
        <v>0</v>
      </c>
      <c r="G84" s="477" t="str">
        <f t="shared" si="14"/>
        <v>否</v>
      </c>
      <c r="H84" s="273" t="str">
        <f t="shared" si="15"/>
        <v>项</v>
      </c>
      <c r="I84" s="273"/>
      <c r="K84" s="273"/>
      <c r="L84" s="521"/>
      <c r="N84" s="273">
        <f t="shared" si="11"/>
        <v>0</v>
      </c>
      <c r="S84" s="332">
        <f t="shared" si="17"/>
        <v>0</v>
      </c>
    </row>
    <row r="85" s="332" customFormat="1" ht="36" customHeight="1" spans="1:19">
      <c r="A85" s="367">
        <f t="shared" si="12"/>
        <v>7</v>
      </c>
      <c r="B85" s="295">
        <v>2010899</v>
      </c>
      <c r="C85" s="455" t="s">
        <v>357</v>
      </c>
      <c r="D85" s="296">
        <f>VLOOKUP(B85,'02'!$B$5:$F$1296,5,FALSE)</f>
        <v>0</v>
      </c>
      <c r="E85" s="296"/>
      <c r="F85" s="293">
        <f t="shared" si="13"/>
        <v>0</v>
      </c>
      <c r="G85" s="477" t="str">
        <f t="shared" si="14"/>
        <v>否</v>
      </c>
      <c r="H85" s="273" t="str">
        <f t="shared" si="15"/>
        <v>项</v>
      </c>
      <c r="I85" s="273"/>
      <c r="K85" s="273"/>
      <c r="L85" s="521"/>
      <c r="N85" s="273">
        <f t="shared" si="11"/>
        <v>0</v>
      </c>
      <c r="S85" s="332">
        <f t="shared" si="17"/>
        <v>0</v>
      </c>
    </row>
    <row r="86" ht="36" customHeight="1" spans="1:14">
      <c r="A86" s="367">
        <f t="shared" si="12"/>
        <v>5</v>
      </c>
      <c r="B86" s="295">
        <v>20109</v>
      </c>
      <c r="C86" s="517" t="s">
        <v>358</v>
      </c>
      <c r="D86" s="230">
        <f>SUM(D87:D98)</f>
        <v>0</v>
      </c>
      <c r="E86" s="230">
        <f>SUM(E87:E98)</f>
        <v>0</v>
      </c>
      <c r="F86" s="293">
        <f t="shared" si="13"/>
        <v>0</v>
      </c>
      <c r="G86" s="477" t="str">
        <f t="shared" si="14"/>
        <v>否</v>
      </c>
      <c r="H86" s="273" t="str">
        <f t="shared" si="15"/>
        <v>款</v>
      </c>
      <c r="L86" s="521"/>
      <c r="N86" s="273">
        <f t="shared" si="11"/>
        <v>0</v>
      </c>
    </row>
    <row r="87" s="332" customFormat="1" ht="36" customHeight="1" spans="1:19">
      <c r="A87" s="367">
        <f t="shared" si="12"/>
        <v>7</v>
      </c>
      <c r="B87" s="295">
        <v>2010901</v>
      </c>
      <c r="C87" s="455" t="s">
        <v>307</v>
      </c>
      <c r="D87" s="296">
        <f>VLOOKUP(B87,'02'!$B$5:$F$1296,5,FALSE)</f>
        <v>0</v>
      </c>
      <c r="E87" s="296"/>
      <c r="F87" s="293">
        <f t="shared" si="13"/>
        <v>0</v>
      </c>
      <c r="G87" s="477" t="str">
        <f t="shared" si="14"/>
        <v>否</v>
      </c>
      <c r="H87" s="273" t="str">
        <f t="shared" si="15"/>
        <v>项</v>
      </c>
      <c r="I87" s="273"/>
      <c r="K87" s="273"/>
      <c r="L87" s="521"/>
      <c r="N87" s="273">
        <f t="shared" si="11"/>
        <v>0</v>
      </c>
      <c r="S87" s="332">
        <f t="shared" ref="S87:S98" si="18">+K87+Q87</f>
        <v>0</v>
      </c>
    </row>
    <row r="88" s="332" customFormat="1" ht="36" customHeight="1" spans="1:19">
      <c r="A88" s="367">
        <f t="shared" si="12"/>
        <v>7</v>
      </c>
      <c r="B88" s="295">
        <v>2010902</v>
      </c>
      <c r="C88" s="455" t="s">
        <v>308</v>
      </c>
      <c r="D88" s="296">
        <f>VLOOKUP(B88,'02'!$B$5:$F$1296,5,FALSE)</f>
        <v>0</v>
      </c>
      <c r="E88" s="296"/>
      <c r="F88" s="293">
        <f t="shared" si="13"/>
        <v>0</v>
      </c>
      <c r="G88" s="477" t="str">
        <f t="shared" si="14"/>
        <v>否</v>
      </c>
      <c r="H88" s="273" t="str">
        <f t="shared" si="15"/>
        <v>项</v>
      </c>
      <c r="I88" s="273"/>
      <c r="K88" s="273"/>
      <c r="L88" s="521"/>
      <c r="N88" s="273">
        <f t="shared" si="11"/>
        <v>0</v>
      </c>
      <c r="S88" s="332">
        <f t="shared" si="18"/>
        <v>0</v>
      </c>
    </row>
    <row r="89" s="332" customFormat="1" ht="36" customHeight="1" spans="1:19">
      <c r="A89" s="367">
        <f t="shared" si="12"/>
        <v>7</v>
      </c>
      <c r="B89" s="295">
        <v>2010903</v>
      </c>
      <c r="C89" s="455" t="s">
        <v>309</v>
      </c>
      <c r="D89" s="296">
        <f>VLOOKUP(B89,'02'!$B$5:$F$1296,5,FALSE)</f>
        <v>0</v>
      </c>
      <c r="E89" s="296"/>
      <c r="F89" s="293">
        <f t="shared" si="13"/>
        <v>0</v>
      </c>
      <c r="G89" s="477" t="str">
        <f t="shared" si="14"/>
        <v>否</v>
      </c>
      <c r="H89" s="273" t="str">
        <f t="shared" si="15"/>
        <v>项</v>
      </c>
      <c r="I89" s="273"/>
      <c r="K89" s="273"/>
      <c r="L89" s="521"/>
      <c r="N89" s="273">
        <f t="shared" si="11"/>
        <v>0</v>
      </c>
      <c r="S89" s="332">
        <f t="shared" si="18"/>
        <v>0</v>
      </c>
    </row>
    <row r="90" s="332" customFormat="1" ht="36" customHeight="1" spans="1:19">
      <c r="A90" s="367">
        <f t="shared" si="12"/>
        <v>7</v>
      </c>
      <c r="B90" s="295">
        <v>2010905</v>
      </c>
      <c r="C90" s="455" t="s">
        <v>359</v>
      </c>
      <c r="D90" s="296">
        <f>VLOOKUP(B90,'02'!$B$5:$F$1296,5,FALSE)</f>
        <v>0</v>
      </c>
      <c r="E90" s="296"/>
      <c r="F90" s="293">
        <f t="shared" si="13"/>
        <v>0</v>
      </c>
      <c r="G90" s="477" t="str">
        <f t="shared" si="14"/>
        <v>否</v>
      </c>
      <c r="H90" s="273" t="str">
        <f t="shared" si="15"/>
        <v>项</v>
      </c>
      <c r="I90" s="273"/>
      <c r="K90" s="273"/>
      <c r="L90" s="521"/>
      <c r="N90" s="273">
        <f t="shared" si="11"/>
        <v>0</v>
      </c>
      <c r="S90" s="332">
        <f t="shared" si="18"/>
        <v>0</v>
      </c>
    </row>
    <row r="91" s="332" customFormat="1" ht="36" customHeight="1" spans="1:19">
      <c r="A91" s="367">
        <f t="shared" si="12"/>
        <v>7</v>
      </c>
      <c r="B91" s="295">
        <v>2010907</v>
      </c>
      <c r="C91" s="455" t="s">
        <v>360</v>
      </c>
      <c r="D91" s="296">
        <f>VLOOKUP(B91,'02'!$B$5:$F$1296,5,FALSE)</f>
        <v>0</v>
      </c>
      <c r="E91" s="296"/>
      <c r="F91" s="293">
        <f t="shared" si="13"/>
        <v>0</v>
      </c>
      <c r="G91" s="477" t="str">
        <f t="shared" si="14"/>
        <v>否</v>
      </c>
      <c r="H91" s="273" t="str">
        <f t="shared" si="15"/>
        <v>项</v>
      </c>
      <c r="I91" s="273"/>
      <c r="K91" s="273"/>
      <c r="L91" s="521"/>
      <c r="N91" s="273">
        <f t="shared" si="11"/>
        <v>0</v>
      </c>
      <c r="S91" s="332">
        <f t="shared" si="18"/>
        <v>0</v>
      </c>
    </row>
    <row r="92" s="332" customFormat="1" ht="36" customHeight="1" spans="1:19">
      <c r="A92" s="367">
        <f t="shared" si="12"/>
        <v>7</v>
      </c>
      <c r="B92" s="295">
        <v>2010908</v>
      </c>
      <c r="C92" s="455" t="s">
        <v>348</v>
      </c>
      <c r="D92" s="296">
        <f>VLOOKUP(B92,'02'!$B$5:$F$1296,5,FALSE)</f>
        <v>0</v>
      </c>
      <c r="E92" s="296"/>
      <c r="F92" s="293">
        <f t="shared" si="13"/>
        <v>0</v>
      </c>
      <c r="G92" s="477" t="str">
        <f t="shared" si="14"/>
        <v>否</v>
      </c>
      <c r="H92" s="273" t="str">
        <f t="shared" si="15"/>
        <v>项</v>
      </c>
      <c r="I92" s="273"/>
      <c r="K92" s="273"/>
      <c r="L92" s="521"/>
      <c r="N92" s="273">
        <f t="shared" si="11"/>
        <v>0</v>
      </c>
      <c r="S92" s="332">
        <f t="shared" si="18"/>
        <v>0</v>
      </c>
    </row>
    <row r="93" s="332" customFormat="1" ht="36" customHeight="1" spans="1:19">
      <c r="A93" s="367">
        <f t="shared" si="12"/>
        <v>7</v>
      </c>
      <c r="B93" s="295">
        <v>2010909</v>
      </c>
      <c r="C93" s="455" t="s">
        <v>361</v>
      </c>
      <c r="D93" s="296">
        <f>VLOOKUP(B93,'02'!$B$5:$F$1296,5,FALSE)</f>
        <v>0</v>
      </c>
      <c r="E93" s="296"/>
      <c r="F93" s="293">
        <f t="shared" si="13"/>
        <v>0</v>
      </c>
      <c r="G93" s="477" t="str">
        <f t="shared" si="14"/>
        <v>否</v>
      </c>
      <c r="H93" s="273" t="str">
        <f t="shared" si="15"/>
        <v>项</v>
      </c>
      <c r="I93" s="273"/>
      <c r="K93" s="273"/>
      <c r="L93" s="521"/>
      <c r="N93" s="273">
        <f t="shared" si="11"/>
        <v>0</v>
      </c>
      <c r="S93" s="332">
        <f t="shared" si="18"/>
        <v>0</v>
      </c>
    </row>
    <row r="94" s="332" customFormat="1" ht="36" customHeight="1" spans="1:19">
      <c r="A94" s="367">
        <f t="shared" si="12"/>
        <v>7</v>
      </c>
      <c r="B94" s="295">
        <v>2010910</v>
      </c>
      <c r="C94" s="455" t="s">
        <v>362</v>
      </c>
      <c r="D94" s="296">
        <f>VLOOKUP(B94,'02'!$B$5:$F$1296,5,FALSE)</f>
        <v>0</v>
      </c>
      <c r="E94" s="296"/>
      <c r="F94" s="293">
        <f t="shared" si="13"/>
        <v>0</v>
      </c>
      <c r="G94" s="477" t="str">
        <f t="shared" si="14"/>
        <v>否</v>
      </c>
      <c r="H94" s="273" t="str">
        <f t="shared" si="15"/>
        <v>项</v>
      </c>
      <c r="I94" s="273"/>
      <c r="K94" s="273"/>
      <c r="L94" s="521"/>
      <c r="N94" s="273">
        <f t="shared" si="11"/>
        <v>0</v>
      </c>
      <c r="S94" s="332">
        <f t="shared" si="18"/>
        <v>0</v>
      </c>
    </row>
    <row r="95" s="332" customFormat="1" ht="36" customHeight="1" spans="1:19">
      <c r="A95" s="367">
        <f t="shared" si="12"/>
        <v>7</v>
      </c>
      <c r="B95" s="295">
        <v>2010911</v>
      </c>
      <c r="C95" s="455" t="s">
        <v>363</v>
      </c>
      <c r="D95" s="296">
        <f>VLOOKUP(B95,'02'!$B$5:$F$1296,5,FALSE)</f>
        <v>0</v>
      </c>
      <c r="E95" s="296"/>
      <c r="F95" s="293">
        <f t="shared" si="13"/>
        <v>0</v>
      </c>
      <c r="G95" s="477" t="str">
        <f t="shared" si="14"/>
        <v>否</v>
      </c>
      <c r="H95" s="273" t="str">
        <f t="shared" si="15"/>
        <v>项</v>
      </c>
      <c r="I95" s="273"/>
      <c r="K95" s="273"/>
      <c r="L95" s="521"/>
      <c r="N95" s="273">
        <f t="shared" si="11"/>
        <v>0</v>
      </c>
      <c r="S95" s="332">
        <f t="shared" si="18"/>
        <v>0</v>
      </c>
    </row>
    <row r="96" s="332" customFormat="1" ht="36" customHeight="1" spans="1:19">
      <c r="A96" s="367">
        <f t="shared" si="12"/>
        <v>7</v>
      </c>
      <c r="B96" s="295">
        <v>2010912</v>
      </c>
      <c r="C96" s="455" t="s">
        <v>364</v>
      </c>
      <c r="D96" s="296">
        <f>VLOOKUP(B96,'02'!$B$5:$F$1296,5,FALSE)</f>
        <v>0</v>
      </c>
      <c r="E96" s="296"/>
      <c r="F96" s="293">
        <f t="shared" si="13"/>
        <v>0</v>
      </c>
      <c r="G96" s="477" t="str">
        <f t="shared" si="14"/>
        <v>否</v>
      </c>
      <c r="H96" s="273" t="str">
        <f t="shared" si="15"/>
        <v>项</v>
      </c>
      <c r="I96" s="273"/>
      <c r="K96" s="273"/>
      <c r="L96" s="521"/>
      <c r="N96" s="273">
        <f t="shared" si="11"/>
        <v>0</v>
      </c>
      <c r="S96" s="332">
        <f t="shared" si="18"/>
        <v>0</v>
      </c>
    </row>
    <row r="97" s="332" customFormat="1" ht="36" customHeight="1" spans="1:19">
      <c r="A97" s="367">
        <f t="shared" si="12"/>
        <v>7</v>
      </c>
      <c r="B97" s="295">
        <v>2010950</v>
      </c>
      <c r="C97" s="455" t="s">
        <v>316</v>
      </c>
      <c r="D97" s="296">
        <f>VLOOKUP(B97,'02'!$B$5:$F$1296,5,FALSE)</f>
        <v>0</v>
      </c>
      <c r="E97" s="296"/>
      <c r="F97" s="293">
        <f t="shared" si="13"/>
        <v>0</v>
      </c>
      <c r="G97" s="477" t="str">
        <f t="shared" si="14"/>
        <v>否</v>
      </c>
      <c r="H97" s="273" t="str">
        <f t="shared" si="15"/>
        <v>项</v>
      </c>
      <c r="I97" s="273"/>
      <c r="K97" s="273"/>
      <c r="L97" s="521"/>
      <c r="N97" s="273">
        <f t="shared" si="11"/>
        <v>0</v>
      </c>
      <c r="S97" s="332">
        <f t="shared" si="18"/>
        <v>0</v>
      </c>
    </row>
    <row r="98" s="332" customFormat="1" ht="36" customHeight="1" spans="1:19">
      <c r="A98" s="367">
        <f t="shared" si="12"/>
        <v>7</v>
      </c>
      <c r="B98" s="295">
        <v>2010999</v>
      </c>
      <c r="C98" s="455" t="s">
        <v>365</v>
      </c>
      <c r="D98" s="296">
        <f>VLOOKUP(B98,'02'!$B$5:$F$1296,5,FALSE)</f>
        <v>0</v>
      </c>
      <c r="E98" s="296"/>
      <c r="F98" s="293">
        <f t="shared" si="13"/>
        <v>0</v>
      </c>
      <c r="G98" s="477" t="str">
        <f t="shared" si="14"/>
        <v>否</v>
      </c>
      <c r="H98" s="273" t="str">
        <f t="shared" si="15"/>
        <v>项</v>
      </c>
      <c r="I98" s="273"/>
      <c r="K98" s="273"/>
      <c r="L98" s="521"/>
      <c r="N98" s="273">
        <f t="shared" si="11"/>
        <v>0</v>
      </c>
      <c r="S98" s="332">
        <f t="shared" si="18"/>
        <v>0</v>
      </c>
    </row>
    <row r="99" ht="36" customHeight="1" spans="1:14">
      <c r="A99" s="367">
        <f t="shared" si="12"/>
        <v>5</v>
      </c>
      <c r="B99" s="295">
        <v>20111</v>
      </c>
      <c r="C99" s="517" t="s">
        <v>366</v>
      </c>
      <c r="D99" s="230">
        <f>SUM(D100:D107)</f>
        <v>1524</v>
      </c>
      <c r="E99" s="230">
        <f>SUM(E100:E107)</f>
        <v>1656</v>
      </c>
      <c r="F99" s="293">
        <f t="shared" si="13"/>
        <v>0.0866141732283465</v>
      </c>
      <c r="G99" s="477" t="str">
        <f t="shared" si="14"/>
        <v>是</v>
      </c>
      <c r="H99" s="273" t="str">
        <f t="shared" si="15"/>
        <v>款</v>
      </c>
      <c r="L99" s="521"/>
      <c r="N99" s="273">
        <f t="shared" si="11"/>
        <v>0</v>
      </c>
    </row>
    <row r="100" s="332" customFormat="1" ht="36" customHeight="1" spans="1:19">
      <c r="A100" s="367">
        <f t="shared" si="12"/>
        <v>7</v>
      </c>
      <c r="B100" s="295">
        <v>2011101</v>
      </c>
      <c r="C100" s="455" t="s">
        <v>307</v>
      </c>
      <c r="D100" s="296">
        <f>VLOOKUP(B100,'02'!$B$5:$F$1296,5,FALSE)</f>
        <v>1394</v>
      </c>
      <c r="E100" s="296">
        <v>1506</v>
      </c>
      <c r="F100" s="293">
        <f t="shared" si="13"/>
        <v>0.0803443328550932</v>
      </c>
      <c r="G100" s="477" t="str">
        <f t="shared" si="14"/>
        <v>是</v>
      </c>
      <c r="H100" s="273" t="str">
        <f t="shared" si="15"/>
        <v>项</v>
      </c>
      <c r="I100" s="273"/>
      <c r="K100" s="273">
        <v>1506</v>
      </c>
      <c r="L100" s="521"/>
      <c r="N100" s="508">
        <f t="shared" si="11"/>
        <v>1506</v>
      </c>
      <c r="S100" s="332">
        <f t="shared" ref="S100:S107" si="19">+K100+Q100</f>
        <v>1506</v>
      </c>
    </row>
    <row r="101" s="332" customFormat="1" ht="36" customHeight="1" spans="1:19">
      <c r="A101" s="367">
        <f t="shared" si="12"/>
        <v>7</v>
      </c>
      <c r="B101" s="295">
        <v>2011102</v>
      </c>
      <c r="C101" s="455" t="s">
        <v>308</v>
      </c>
      <c r="D101" s="296">
        <f>VLOOKUP(B101,'02'!$B$5:$F$1296,5,FALSE)</f>
        <v>110</v>
      </c>
      <c r="E101" s="296">
        <v>150</v>
      </c>
      <c r="F101" s="293">
        <f t="shared" si="13"/>
        <v>0.363636363636364</v>
      </c>
      <c r="G101" s="477" t="str">
        <f t="shared" si="14"/>
        <v>是</v>
      </c>
      <c r="H101" s="273" t="str">
        <f t="shared" si="15"/>
        <v>项</v>
      </c>
      <c r="I101" s="273"/>
      <c r="K101" s="273"/>
      <c r="L101" s="521">
        <f>VLOOKUP(B101,[266]Sheet2!$A$2:$E$135,5,FALSE)</f>
        <v>110</v>
      </c>
      <c r="N101" s="508">
        <f t="shared" si="11"/>
        <v>110</v>
      </c>
      <c r="Q101" s="332">
        <v>150</v>
      </c>
      <c r="S101" s="332">
        <f t="shared" si="19"/>
        <v>150</v>
      </c>
    </row>
    <row r="102" s="332" customFormat="1" ht="36" customHeight="1" spans="1:19">
      <c r="A102" s="367">
        <f t="shared" si="12"/>
        <v>7</v>
      </c>
      <c r="B102" s="295">
        <v>2011103</v>
      </c>
      <c r="C102" s="455" t="s">
        <v>309</v>
      </c>
      <c r="D102" s="296">
        <f>VLOOKUP(B102,'02'!$B$5:$F$1296,5,FALSE)</f>
        <v>0</v>
      </c>
      <c r="E102" s="296"/>
      <c r="F102" s="293">
        <f t="shared" si="13"/>
        <v>0</v>
      </c>
      <c r="G102" s="477" t="str">
        <f t="shared" si="14"/>
        <v>否</v>
      </c>
      <c r="H102" s="273" t="str">
        <f t="shared" si="15"/>
        <v>项</v>
      </c>
      <c r="I102" s="273"/>
      <c r="K102" s="273"/>
      <c r="L102" s="521"/>
      <c r="N102" s="273">
        <f t="shared" si="11"/>
        <v>0</v>
      </c>
      <c r="S102" s="332">
        <f t="shared" si="19"/>
        <v>0</v>
      </c>
    </row>
    <row r="103" s="332" customFormat="1" ht="36" customHeight="1" spans="1:19">
      <c r="A103" s="367">
        <f t="shared" si="12"/>
        <v>7</v>
      </c>
      <c r="B103" s="295">
        <v>2011104</v>
      </c>
      <c r="C103" s="455" t="s">
        <v>367</v>
      </c>
      <c r="D103" s="296">
        <f>VLOOKUP(B103,'02'!$B$5:$F$1296,5,FALSE)</f>
        <v>0</v>
      </c>
      <c r="E103" s="296"/>
      <c r="F103" s="293">
        <f t="shared" si="13"/>
        <v>0</v>
      </c>
      <c r="G103" s="477" t="str">
        <f t="shared" si="14"/>
        <v>否</v>
      </c>
      <c r="H103" s="273" t="str">
        <f t="shared" si="15"/>
        <v>项</v>
      </c>
      <c r="I103" s="273"/>
      <c r="K103" s="273"/>
      <c r="L103" s="521"/>
      <c r="N103" s="273">
        <f t="shared" si="11"/>
        <v>0</v>
      </c>
      <c r="S103" s="332">
        <f t="shared" si="19"/>
        <v>0</v>
      </c>
    </row>
    <row r="104" s="332" customFormat="1" ht="36" customHeight="1" spans="1:19">
      <c r="A104" s="367">
        <f t="shared" si="12"/>
        <v>7</v>
      </c>
      <c r="B104" s="295">
        <v>2011105</v>
      </c>
      <c r="C104" s="455" t="s">
        <v>368</v>
      </c>
      <c r="D104" s="296">
        <f>VLOOKUP(B104,'02'!$B$5:$F$1296,5,FALSE)</f>
        <v>0</v>
      </c>
      <c r="E104" s="296"/>
      <c r="F104" s="293">
        <f t="shared" si="13"/>
        <v>0</v>
      </c>
      <c r="G104" s="477" t="str">
        <f t="shared" si="14"/>
        <v>否</v>
      </c>
      <c r="H104" s="273" t="str">
        <f t="shared" si="15"/>
        <v>项</v>
      </c>
      <c r="I104" s="273"/>
      <c r="K104" s="273"/>
      <c r="L104" s="521"/>
      <c r="N104" s="273">
        <f t="shared" si="11"/>
        <v>0</v>
      </c>
      <c r="S104" s="332">
        <f t="shared" si="19"/>
        <v>0</v>
      </c>
    </row>
    <row r="105" s="332" customFormat="1" ht="36" customHeight="1" spans="1:19">
      <c r="A105" s="367">
        <f t="shared" si="12"/>
        <v>7</v>
      </c>
      <c r="B105" s="295">
        <v>2011106</v>
      </c>
      <c r="C105" s="455" t="s">
        <v>369</v>
      </c>
      <c r="D105" s="296">
        <f>VLOOKUP(B105,'02'!$B$5:$F$1296,5,FALSE)</f>
        <v>0</v>
      </c>
      <c r="E105" s="296"/>
      <c r="F105" s="293">
        <f t="shared" si="13"/>
        <v>0</v>
      </c>
      <c r="G105" s="477" t="str">
        <f t="shared" si="14"/>
        <v>否</v>
      </c>
      <c r="H105" s="273" t="str">
        <f t="shared" si="15"/>
        <v>项</v>
      </c>
      <c r="I105" s="273"/>
      <c r="K105" s="273"/>
      <c r="L105" s="521"/>
      <c r="N105" s="273">
        <f t="shared" si="11"/>
        <v>0</v>
      </c>
      <c r="S105" s="332">
        <f t="shared" si="19"/>
        <v>0</v>
      </c>
    </row>
    <row r="106" s="332" customFormat="1" ht="36" customHeight="1" spans="1:19">
      <c r="A106" s="367">
        <f t="shared" si="12"/>
        <v>7</v>
      </c>
      <c r="B106" s="295">
        <v>2011150</v>
      </c>
      <c r="C106" s="455" t="s">
        <v>316</v>
      </c>
      <c r="D106" s="296">
        <f>VLOOKUP(B106,'02'!$B$5:$F$1296,5,FALSE)</f>
        <v>20</v>
      </c>
      <c r="E106" s="296"/>
      <c r="F106" s="293">
        <f t="shared" si="13"/>
        <v>-1</v>
      </c>
      <c r="G106" s="477" t="str">
        <f t="shared" si="14"/>
        <v>是</v>
      </c>
      <c r="H106" s="273" t="str">
        <f t="shared" si="15"/>
        <v>项</v>
      </c>
      <c r="I106" s="273"/>
      <c r="K106" s="273"/>
      <c r="L106" s="521"/>
      <c r="N106" s="273">
        <f t="shared" si="11"/>
        <v>0</v>
      </c>
      <c r="S106" s="332">
        <f t="shared" si="19"/>
        <v>0</v>
      </c>
    </row>
    <row r="107" s="332" customFormat="1" ht="36" customHeight="1" spans="1:19">
      <c r="A107" s="367">
        <f t="shared" si="12"/>
        <v>7</v>
      </c>
      <c r="B107" s="295">
        <v>2011199</v>
      </c>
      <c r="C107" s="455" t="s">
        <v>370</v>
      </c>
      <c r="D107" s="296">
        <f>VLOOKUP(B107,'02'!$B$5:$F$1296,5,FALSE)</f>
        <v>0</v>
      </c>
      <c r="E107" s="296"/>
      <c r="F107" s="293">
        <f t="shared" si="13"/>
        <v>0</v>
      </c>
      <c r="G107" s="477" t="str">
        <f t="shared" si="14"/>
        <v>否</v>
      </c>
      <c r="H107" s="273" t="str">
        <f t="shared" si="15"/>
        <v>项</v>
      </c>
      <c r="I107" s="273"/>
      <c r="K107" s="273"/>
      <c r="L107" s="521"/>
      <c r="N107" s="273">
        <f t="shared" si="11"/>
        <v>0</v>
      </c>
      <c r="S107" s="332">
        <f t="shared" si="19"/>
        <v>0</v>
      </c>
    </row>
    <row r="108" ht="36" customHeight="1" spans="1:14">
      <c r="A108" s="367">
        <f t="shared" si="12"/>
        <v>5</v>
      </c>
      <c r="B108" s="295">
        <v>20113</v>
      </c>
      <c r="C108" s="517" t="s">
        <v>371</v>
      </c>
      <c r="D108" s="230">
        <f>SUM(D109:D118)</f>
        <v>180</v>
      </c>
      <c r="E108" s="230">
        <f>SUM(E109:E118)</f>
        <v>194</v>
      </c>
      <c r="F108" s="293">
        <f t="shared" si="13"/>
        <v>0.0777777777777777</v>
      </c>
      <c r="G108" s="477" t="str">
        <f t="shared" si="14"/>
        <v>是</v>
      </c>
      <c r="H108" s="273" t="str">
        <f t="shared" si="15"/>
        <v>款</v>
      </c>
      <c r="L108" s="521"/>
      <c r="N108" s="273">
        <f t="shared" si="11"/>
        <v>0</v>
      </c>
    </row>
    <row r="109" s="332" customFormat="1" ht="36" customHeight="1" spans="1:19">
      <c r="A109" s="367">
        <f t="shared" si="12"/>
        <v>7</v>
      </c>
      <c r="B109" s="295">
        <v>2011301</v>
      </c>
      <c r="C109" s="455" t="s">
        <v>307</v>
      </c>
      <c r="D109" s="296">
        <f>VLOOKUP(B109,'02'!$B$5:$F$1296,5,FALSE)</f>
        <v>139</v>
      </c>
      <c r="E109" s="296">
        <v>123</v>
      </c>
      <c r="F109" s="293">
        <f t="shared" si="13"/>
        <v>-0.115107913669065</v>
      </c>
      <c r="G109" s="477" t="str">
        <f t="shared" si="14"/>
        <v>是</v>
      </c>
      <c r="H109" s="273" t="str">
        <f t="shared" si="15"/>
        <v>项</v>
      </c>
      <c r="I109" s="273"/>
      <c r="K109" s="273">
        <v>123</v>
      </c>
      <c r="L109" s="521"/>
      <c r="N109" s="508">
        <f t="shared" si="11"/>
        <v>123</v>
      </c>
      <c r="S109" s="332">
        <f t="shared" ref="S109:S118" si="20">+K109+Q109</f>
        <v>123</v>
      </c>
    </row>
    <row r="110" s="332" customFormat="1" ht="36" customHeight="1" spans="1:19">
      <c r="A110" s="367">
        <f t="shared" si="12"/>
        <v>7</v>
      </c>
      <c r="B110" s="295">
        <v>2011302</v>
      </c>
      <c r="C110" s="455" t="s">
        <v>308</v>
      </c>
      <c r="D110" s="296">
        <f>VLOOKUP(B110,'02'!$B$5:$F$1296,5,FALSE)</f>
        <v>0</v>
      </c>
      <c r="E110" s="296"/>
      <c r="F110" s="293">
        <f t="shared" si="13"/>
        <v>0</v>
      </c>
      <c r="G110" s="477" t="str">
        <f t="shared" si="14"/>
        <v>否</v>
      </c>
      <c r="H110" s="273" t="str">
        <f t="shared" si="15"/>
        <v>项</v>
      </c>
      <c r="I110" s="273"/>
      <c r="K110" s="273"/>
      <c r="L110" s="521"/>
      <c r="N110" s="273">
        <f t="shared" si="11"/>
        <v>0</v>
      </c>
      <c r="S110" s="332">
        <f t="shared" si="20"/>
        <v>0</v>
      </c>
    </row>
    <row r="111" s="332" customFormat="1" ht="36" customHeight="1" spans="1:19">
      <c r="A111" s="367">
        <f t="shared" si="12"/>
        <v>7</v>
      </c>
      <c r="B111" s="295">
        <v>2011303</v>
      </c>
      <c r="C111" s="455" t="s">
        <v>309</v>
      </c>
      <c r="D111" s="296">
        <f>VLOOKUP(B111,'02'!$B$5:$F$1296,5,FALSE)</f>
        <v>0</v>
      </c>
      <c r="E111" s="296"/>
      <c r="F111" s="293">
        <f t="shared" si="13"/>
        <v>0</v>
      </c>
      <c r="G111" s="477" t="str">
        <f t="shared" si="14"/>
        <v>否</v>
      </c>
      <c r="H111" s="273" t="str">
        <f t="shared" si="15"/>
        <v>项</v>
      </c>
      <c r="I111" s="273"/>
      <c r="K111" s="273"/>
      <c r="L111" s="521"/>
      <c r="N111" s="273">
        <f t="shared" si="11"/>
        <v>0</v>
      </c>
      <c r="S111" s="332">
        <f t="shared" si="20"/>
        <v>0</v>
      </c>
    </row>
    <row r="112" s="332" customFormat="1" ht="36" customHeight="1" spans="1:19">
      <c r="A112" s="367">
        <f t="shared" si="12"/>
        <v>7</v>
      </c>
      <c r="B112" s="295">
        <v>2011304</v>
      </c>
      <c r="C112" s="455" t="s">
        <v>372</v>
      </c>
      <c r="D112" s="296">
        <f>VLOOKUP(B112,'02'!$B$5:$F$1296,5,FALSE)</f>
        <v>0</v>
      </c>
      <c r="E112" s="296"/>
      <c r="F112" s="293">
        <f t="shared" si="13"/>
        <v>0</v>
      </c>
      <c r="G112" s="477" t="str">
        <f t="shared" si="14"/>
        <v>否</v>
      </c>
      <c r="H112" s="273" t="str">
        <f t="shared" si="15"/>
        <v>项</v>
      </c>
      <c r="I112" s="273"/>
      <c r="K112" s="273"/>
      <c r="L112" s="521"/>
      <c r="N112" s="273">
        <f t="shared" si="11"/>
        <v>0</v>
      </c>
      <c r="S112" s="332">
        <f t="shared" si="20"/>
        <v>0</v>
      </c>
    </row>
    <row r="113" s="332" customFormat="1" ht="36" customHeight="1" spans="1:19">
      <c r="A113" s="367">
        <f t="shared" si="12"/>
        <v>7</v>
      </c>
      <c r="B113" s="295">
        <v>2011305</v>
      </c>
      <c r="C113" s="455" t="s">
        <v>373</v>
      </c>
      <c r="D113" s="296">
        <f>VLOOKUP(B113,'02'!$B$5:$F$1296,5,FALSE)</f>
        <v>0</v>
      </c>
      <c r="E113" s="296"/>
      <c r="F113" s="293">
        <f t="shared" si="13"/>
        <v>0</v>
      </c>
      <c r="G113" s="477" t="str">
        <f t="shared" si="14"/>
        <v>否</v>
      </c>
      <c r="H113" s="273" t="str">
        <f t="shared" si="15"/>
        <v>项</v>
      </c>
      <c r="I113" s="273"/>
      <c r="K113" s="273"/>
      <c r="L113" s="521"/>
      <c r="N113" s="273">
        <f t="shared" si="11"/>
        <v>0</v>
      </c>
      <c r="S113" s="332">
        <f t="shared" si="20"/>
        <v>0</v>
      </c>
    </row>
    <row r="114" s="332" customFormat="1" ht="36" customHeight="1" spans="1:19">
      <c r="A114" s="367">
        <f t="shared" si="12"/>
        <v>7</v>
      </c>
      <c r="B114" s="295">
        <v>2011306</v>
      </c>
      <c r="C114" s="455" t="s">
        <v>374</v>
      </c>
      <c r="D114" s="296">
        <f>VLOOKUP(B114,'02'!$B$5:$F$1296,5,FALSE)</f>
        <v>0</v>
      </c>
      <c r="E114" s="296"/>
      <c r="F114" s="293">
        <f t="shared" si="13"/>
        <v>0</v>
      </c>
      <c r="G114" s="477" t="str">
        <f t="shared" si="14"/>
        <v>否</v>
      </c>
      <c r="H114" s="273" t="str">
        <f t="shared" si="15"/>
        <v>项</v>
      </c>
      <c r="I114" s="273"/>
      <c r="K114" s="273"/>
      <c r="L114" s="521"/>
      <c r="N114" s="273">
        <f t="shared" si="11"/>
        <v>0</v>
      </c>
      <c r="S114" s="332">
        <f t="shared" si="20"/>
        <v>0</v>
      </c>
    </row>
    <row r="115" s="332" customFormat="1" ht="36" customHeight="1" spans="1:19">
      <c r="A115" s="367">
        <f t="shared" si="12"/>
        <v>7</v>
      </c>
      <c r="B115" s="295">
        <v>2011307</v>
      </c>
      <c r="C115" s="455" t="s">
        <v>375</v>
      </c>
      <c r="D115" s="296">
        <f>VLOOKUP(B115,'02'!$B$5:$F$1296,5,FALSE)</f>
        <v>0</v>
      </c>
      <c r="E115" s="296"/>
      <c r="F115" s="293">
        <f t="shared" si="13"/>
        <v>0</v>
      </c>
      <c r="G115" s="477" t="str">
        <f t="shared" si="14"/>
        <v>否</v>
      </c>
      <c r="H115" s="273" t="str">
        <f t="shared" si="15"/>
        <v>项</v>
      </c>
      <c r="I115" s="273"/>
      <c r="K115" s="273"/>
      <c r="L115" s="521"/>
      <c r="N115" s="273">
        <f t="shared" si="11"/>
        <v>0</v>
      </c>
      <c r="S115" s="332">
        <f t="shared" si="20"/>
        <v>0</v>
      </c>
    </row>
    <row r="116" s="332" customFormat="1" ht="36" customHeight="1" spans="1:19">
      <c r="A116" s="367">
        <f t="shared" si="12"/>
        <v>7</v>
      </c>
      <c r="B116" s="295">
        <v>2011308</v>
      </c>
      <c r="C116" s="455" t="s">
        <v>376</v>
      </c>
      <c r="D116" s="296">
        <f>VLOOKUP(B116,'02'!$B$5:$F$1296,5,FALSE)</f>
        <v>1</v>
      </c>
      <c r="E116" s="296">
        <v>51</v>
      </c>
      <c r="F116" s="293">
        <f t="shared" si="13"/>
        <v>50</v>
      </c>
      <c r="G116" s="477" t="str">
        <f t="shared" si="14"/>
        <v>是</v>
      </c>
      <c r="H116" s="273" t="str">
        <f t="shared" si="15"/>
        <v>项</v>
      </c>
      <c r="I116" s="273"/>
      <c r="K116" s="273">
        <v>51</v>
      </c>
      <c r="L116" s="521"/>
      <c r="N116" s="508">
        <f t="shared" si="11"/>
        <v>51</v>
      </c>
      <c r="S116" s="332">
        <f t="shared" si="20"/>
        <v>51</v>
      </c>
    </row>
    <row r="117" s="332" customFormat="1" ht="36" customHeight="1" spans="1:19">
      <c r="A117" s="367">
        <f t="shared" si="12"/>
        <v>7</v>
      </c>
      <c r="B117" s="295">
        <v>2011350</v>
      </c>
      <c r="C117" s="455" t="s">
        <v>316</v>
      </c>
      <c r="D117" s="296">
        <f>VLOOKUP(B117,'02'!$B$5:$F$1296,5,FALSE)</f>
        <v>15</v>
      </c>
      <c r="E117" s="296"/>
      <c r="F117" s="293">
        <f t="shared" si="13"/>
        <v>-1</v>
      </c>
      <c r="G117" s="477" t="str">
        <f t="shared" si="14"/>
        <v>是</v>
      </c>
      <c r="H117" s="273" t="str">
        <f t="shared" si="15"/>
        <v>项</v>
      </c>
      <c r="I117" s="273"/>
      <c r="K117" s="273"/>
      <c r="L117" s="521"/>
      <c r="N117" s="273">
        <f t="shared" si="11"/>
        <v>0</v>
      </c>
      <c r="S117" s="332">
        <f t="shared" si="20"/>
        <v>0</v>
      </c>
    </row>
    <row r="118" s="332" customFormat="1" ht="36" customHeight="1" spans="1:19">
      <c r="A118" s="367">
        <f t="shared" si="12"/>
        <v>7</v>
      </c>
      <c r="B118" s="295">
        <v>2011399</v>
      </c>
      <c r="C118" s="455" t="s">
        <v>377</v>
      </c>
      <c r="D118" s="296">
        <f>VLOOKUP(B118,'02'!$B$5:$F$1296,5,FALSE)</f>
        <v>25</v>
      </c>
      <c r="E118" s="296">
        <v>20</v>
      </c>
      <c r="F118" s="293">
        <f t="shared" si="13"/>
        <v>-0.2</v>
      </c>
      <c r="G118" s="477" t="str">
        <f t="shared" si="14"/>
        <v>是</v>
      </c>
      <c r="H118" s="273" t="str">
        <f t="shared" si="15"/>
        <v>项</v>
      </c>
      <c r="I118" s="273"/>
      <c r="K118" s="273"/>
      <c r="L118" s="521">
        <f>VLOOKUP(B118,[266]Sheet2!$A$2:$E$135,5,FALSE)</f>
        <v>13</v>
      </c>
      <c r="N118" s="508">
        <f t="shared" si="11"/>
        <v>13</v>
      </c>
      <c r="Q118" s="332">
        <v>20</v>
      </c>
      <c r="S118" s="332">
        <f t="shared" si="20"/>
        <v>20</v>
      </c>
    </row>
    <row r="119" ht="36" customHeight="1" spans="1:14">
      <c r="A119" s="367">
        <f t="shared" si="12"/>
        <v>5</v>
      </c>
      <c r="B119" s="295">
        <v>20114</v>
      </c>
      <c r="C119" s="517" t="s">
        <v>378</v>
      </c>
      <c r="D119" s="230">
        <f>SUM(D120:D130)</f>
        <v>0</v>
      </c>
      <c r="E119" s="230">
        <f>SUM(E120:E130)</f>
        <v>0</v>
      </c>
      <c r="F119" s="293">
        <f t="shared" si="13"/>
        <v>0</v>
      </c>
      <c r="G119" s="477" t="str">
        <f t="shared" si="14"/>
        <v>否</v>
      </c>
      <c r="H119" s="273" t="str">
        <f t="shared" si="15"/>
        <v>款</v>
      </c>
      <c r="L119" s="521"/>
      <c r="N119" s="273">
        <f t="shared" si="11"/>
        <v>0</v>
      </c>
    </row>
    <row r="120" s="332" customFormat="1" ht="36" customHeight="1" spans="1:19">
      <c r="A120" s="367">
        <f t="shared" si="12"/>
        <v>7</v>
      </c>
      <c r="B120" s="295">
        <v>2011401</v>
      </c>
      <c r="C120" s="455" t="s">
        <v>307</v>
      </c>
      <c r="D120" s="296">
        <f>VLOOKUP(B120,'02'!$B$5:$F$1296,5,FALSE)</f>
        <v>0</v>
      </c>
      <c r="E120" s="296"/>
      <c r="F120" s="293">
        <f t="shared" si="13"/>
        <v>0</v>
      </c>
      <c r="G120" s="477" t="str">
        <f t="shared" si="14"/>
        <v>否</v>
      </c>
      <c r="H120" s="273" t="str">
        <f t="shared" si="15"/>
        <v>项</v>
      </c>
      <c r="I120" s="273"/>
      <c r="K120" s="273"/>
      <c r="L120" s="521"/>
      <c r="N120" s="273">
        <f t="shared" si="11"/>
        <v>0</v>
      </c>
      <c r="S120" s="332">
        <f t="shared" ref="S120:S130" si="21">+K120+Q120</f>
        <v>0</v>
      </c>
    </row>
    <row r="121" s="332" customFormat="1" ht="36" customHeight="1" spans="1:19">
      <c r="A121" s="367">
        <f t="shared" si="12"/>
        <v>7</v>
      </c>
      <c r="B121" s="295">
        <v>2011402</v>
      </c>
      <c r="C121" s="455" t="s">
        <v>308</v>
      </c>
      <c r="D121" s="296">
        <f>VLOOKUP(B121,'02'!$B$5:$F$1296,5,FALSE)</f>
        <v>0</v>
      </c>
      <c r="E121" s="296"/>
      <c r="F121" s="293">
        <f t="shared" si="13"/>
        <v>0</v>
      </c>
      <c r="G121" s="477" t="str">
        <f t="shared" si="14"/>
        <v>否</v>
      </c>
      <c r="H121" s="273" t="str">
        <f t="shared" si="15"/>
        <v>项</v>
      </c>
      <c r="I121" s="273"/>
      <c r="K121" s="273"/>
      <c r="L121" s="521"/>
      <c r="N121" s="273">
        <f t="shared" si="11"/>
        <v>0</v>
      </c>
      <c r="S121" s="332">
        <f t="shared" si="21"/>
        <v>0</v>
      </c>
    </row>
    <row r="122" s="332" customFormat="1" ht="36" customHeight="1" spans="1:19">
      <c r="A122" s="367">
        <f t="shared" si="12"/>
        <v>7</v>
      </c>
      <c r="B122" s="295">
        <v>2011403</v>
      </c>
      <c r="C122" s="455" t="s">
        <v>309</v>
      </c>
      <c r="D122" s="296">
        <f>VLOOKUP(B122,'02'!$B$5:$F$1296,5,FALSE)</f>
        <v>0</v>
      </c>
      <c r="E122" s="296"/>
      <c r="F122" s="293">
        <f t="shared" si="13"/>
        <v>0</v>
      </c>
      <c r="G122" s="477" t="str">
        <f t="shared" si="14"/>
        <v>否</v>
      </c>
      <c r="H122" s="273" t="str">
        <f t="shared" si="15"/>
        <v>项</v>
      </c>
      <c r="I122" s="273"/>
      <c r="K122" s="273"/>
      <c r="L122" s="521"/>
      <c r="N122" s="273">
        <f t="shared" si="11"/>
        <v>0</v>
      </c>
      <c r="S122" s="332">
        <f t="shared" si="21"/>
        <v>0</v>
      </c>
    </row>
    <row r="123" s="332" customFormat="1" ht="36" customHeight="1" spans="1:19">
      <c r="A123" s="367">
        <f t="shared" si="12"/>
        <v>7</v>
      </c>
      <c r="B123" s="295">
        <v>2011404</v>
      </c>
      <c r="C123" s="455" t="s">
        <v>379</v>
      </c>
      <c r="D123" s="296">
        <f>VLOOKUP(B123,'02'!$B$5:$F$1296,5,FALSE)</f>
        <v>0</v>
      </c>
      <c r="E123" s="296"/>
      <c r="F123" s="293">
        <f t="shared" si="13"/>
        <v>0</v>
      </c>
      <c r="G123" s="477" t="str">
        <f t="shared" si="14"/>
        <v>否</v>
      </c>
      <c r="H123" s="273" t="str">
        <f t="shared" si="15"/>
        <v>项</v>
      </c>
      <c r="I123" s="273"/>
      <c r="K123" s="273"/>
      <c r="L123" s="521"/>
      <c r="N123" s="273">
        <f t="shared" si="11"/>
        <v>0</v>
      </c>
      <c r="S123" s="332">
        <f t="shared" si="21"/>
        <v>0</v>
      </c>
    </row>
    <row r="124" s="332" customFormat="1" ht="36" customHeight="1" spans="1:19">
      <c r="A124" s="367">
        <f t="shared" si="12"/>
        <v>7</v>
      </c>
      <c r="B124" s="295">
        <v>2011405</v>
      </c>
      <c r="C124" s="455" t="s">
        <v>380</v>
      </c>
      <c r="D124" s="296">
        <f>VLOOKUP(B124,'02'!$B$5:$F$1296,5,FALSE)</f>
        <v>0</v>
      </c>
      <c r="E124" s="296"/>
      <c r="F124" s="293">
        <f t="shared" si="13"/>
        <v>0</v>
      </c>
      <c r="G124" s="477" t="str">
        <f t="shared" si="14"/>
        <v>否</v>
      </c>
      <c r="H124" s="273" t="str">
        <f t="shared" si="15"/>
        <v>项</v>
      </c>
      <c r="I124" s="273"/>
      <c r="K124" s="273"/>
      <c r="L124" s="521"/>
      <c r="N124" s="273">
        <f t="shared" si="11"/>
        <v>0</v>
      </c>
      <c r="S124" s="332">
        <f t="shared" si="21"/>
        <v>0</v>
      </c>
    </row>
    <row r="125" s="332" customFormat="1" ht="36" customHeight="1" spans="1:19">
      <c r="A125" s="367">
        <f t="shared" si="12"/>
        <v>7</v>
      </c>
      <c r="B125" s="295">
        <v>2011408</v>
      </c>
      <c r="C125" s="455" t="s">
        <v>381</v>
      </c>
      <c r="D125" s="296">
        <f>VLOOKUP(B125,'02'!$B$5:$F$1296,5,FALSE)</f>
        <v>0</v>
      </c>
      <c r="E125" s="296"/>
      <c r="F125" s="293">
        <f t="shared" si="13"/>
        <v>0</v>
      </c>
      <c r="G125" s="477" t="str">
        <f t="shared" si="14"/>
        <v>否</v>
      </c>
      <c r="H125" s="273" t="str">
        <f t="shared" si="15"/>
        <v>项</v>
      </c>
      <c r="I125" s="273"/>
      <c r="K125" s="273"/>
      <c r="L125" s="521"/>
      <c r="N125" s="273">
        <f t="shared" si="11"/>
        <v>0</v>
      </c>
      <c r="S125" s="332">
        <f t="shared" si="21"/>
        <v>0</v>
      </c>
    </row>
    <row r="126" s="332" customFormat="1" ht="36" customHeight="1" spans="1:19">
      <c r="A126" s="367">
        <f t="shared" si="12"/>
        <v>7</v>
      </c>
      <c r="B126" s="295">
        <v>2011409</v>
      </c>
      <c r="C126" s="455" t="s">
        <v>382</v>
      </c>
      <c r="D126" s="296">
        <f>VLOOKUP(B126,'02'!$B$5:$F$1296,5,FALSE)</f>
        <v>0</v>
      </c>
      <c r="E126" s="296"/>
      <c r="F126" s="293">
        <f t="shared" si="13"/>
        <v>0</v>
      </c>
      <c r="G126" s="477" t="str">
        <f t="shared" si="14"/>
        <v>否</v>
      </c>
      <c r="H126" s="273" t="str">
        <f t="shared" si="15"/>
        <v>项</v>
      </c>
      <c r="I126" s="273"/>
      <c r="K126" s="273"/>
      <c r="L126" s="521"/>
      <c r="N126" s="273">
        <f t="shared" si="11"/>
        <v>0</v>
      </c>
      <c r="S126" s="332">
        <f t="shared" si="21"/>
        <v>0</v>
      </c>
    </row>
    <row r="127" s="332" customFormat="1" ht="36" customHeight="1" spans="1:19">
      <c r="A127" s="367">
        <f t="shared" si="12"/>
        <v>7</v>
      </c>
      <c r="B127" s="295">
        <v>2011410</v>
      </c>
      <c r="C127" s="455" t="s">
        <v>383</v>
      </c>
      <c r="D127" s="296">
        <f>VLOOKUP(B127,'02'!$B$5:$F$1296,5,FALSE)</f>
        <v>0</v>
      </c>
      <c r="E127" s="296"/>
      <c r="F127" s="293">
        <f t="shared" si="13"/>
        <v>0</v>
      </c>
      <c r="G127" s="477" t="str">
        <f t="shared" si="14"/>
        <v>否</v>
      </c>
      <c r="H127" s="273" t="str">
        <f t="shared" si="15"/>
        <v>项</v>
      </c>
      <c r="I127" s="273"/>
      <c r="K127" s="273"/>
      <c r="L127" s="521"/>
      <c r="N127" s="273">
        <f t="shared" si="11"/>
        <v>0</v>
      </c>
      <c r="S127" s="332">
        <f t="shared" si="21"/>
        <v>0</v>
      </c>
    </row>
    <row r="128" s="332" customFormat="1" ht="36" customHeight="1" spans="1:19">
      <c r="A128" s="367">
        <f t="shared" si="12"/>
        <v>7</v>
      </c>
      <c r="B128" s="295">
        <v>2011411</v>
      </c>
      <c r="C128" s="455" t="s">
        <v>384</v>
      </c>
      <c r="D128" s="296">
        <f>VLOOKUP(B128,'02'!$B$5:$F$1296,5,FALSE)</f>
        <v>0</v>
      </c>
      <c r="E128" s="296"/>
      <c r="F128" s="293">
        <f t="shared" si="13"/>
        <v>0</v>
      </c>
      <c r="G128" s="477" t="str">
        <f t="shared" si="14"/>
        <v>否</v>
      </c>
      <c r="H128" s="273" t="str">
        <f t="shared" si="15"/>
        <v>项</v>
      </c>
      <c r="I128" s="273"/>
      <c r="K128" s="273"/>
      <c r="L128" s="521"/>
      <c r="N128" s="273">
        <f t="shared" si="11"/>
        <v>0</v>
      </c>
      <c r="S128" s="332">
        <f t="shared" si="21"/>
        <v>0</v>
      </c>
    </row>
    <row r="129" s="332" customFormat="1" ht="36" customHeight="1" spans="1:19">
      <c r="A129" s="367">
        <f t="shared" si="12"/>
        <v>7</v>
      </c>
      <c r="B129" s="295">
        <v>2011450</v>
      </c>
      <c r="C129" s="455" t="s">
        <v>316</v>
      </c>
      <c r="D129" s="296">
        <f>VLOOKUP(B129,'02'!$B$5:$F$1296,5,FALSE)</f>
        <v>0</v>
      </c>
      <c r="E129" s="296"/>
      <c r="F129" s="293">
        <f t="shared" si="13"/>
        <v>0</v>
      </c>
      <c r="G129" s="477" t="str">
        <f t="shared" si="14"/>
        <v>否</v>
      </c>
      <c r="H129" s="273" t="str">
        <f t="shared" si="15"/>
        <v>项</v>
      </c>
      <c r="I129" s="273"/>
      <c r="K129" s="273"/>
      <c r="L129" s="521"/>
      <c r="N129" s="273">
        <f t="shared" si="11"/>
        <v>0</v>
      </c>
      <c r="S129" s="332">
        <f t="shared" si="21"/>
        <v>0</v>
      </c>
    </row>
    <row r="130" s="332" customFormat="1" ht="36" customHeight="1" spans="1:19">
      <c r="A130" s="367">
        <f t="shared" si="12"/>
        <v>7</v>
      </c>
      <c r="B130" s="295">
        <v>2011499</v>
      </c>
      <c r="C130" s="455" t="s">
        <v>385</v>
      </c>
      <c r="D130" s="296">
        <f>VLOOKUP(B130,'02'!$B$5:$F$1296,5,FALSE)</f>
        <v>0</v>
      </c>
      <c r="E130" s="296"/>
      <c r="F130" s="293">
        <f t="shared" si="13"/>
        <v>0</v>
      </c>
      <c r="G130" s="477" t="str">
        <f t="shared" si="14"/>
        <v>否</v>
      </c>
      <c r="H130" s="273" t="str">
        <f t="shared" si="15"/>
        <v>项</v>
      </c>
      <c r="I130" s="273"/>
      <c r="K130" s="273"/>
      <c r="L130" s="521"/>
      <c r="N130" s="273">
        <f t="shared" si="11"/>
        <v>0</v>
      </c>
      <c r="S130" s="332">
        <f t="shared" si="21"/>
        <v>0</v>
      </c>
    </row>
    <row r="131" ht="36" customHeight="1" spans="1:14">
      <c r="A131" s="367">
        <f t="shared" si="12"/>
        <v>5</v>
      </c>
      <c r="B131" s="295">
        <v>20123</v>
      </c>
      <c r="C131" s="517" t="s">
        <v>386</v>
      </c>
      <c r="D131" s="230">
        <f>SUM(D132:D137)</f>
        <v>4</v>
      </c>
      <c r="E131" s="230">
        <f>SUM(E132:E137)</f>
        <v>34</v>
      </c>
      <c r="F131" s="293">
        <f t="shared" si="13"/>
        <v>7.5</v>
      </c>
      <c r="G131" s="477" t="str">
        <f t="shared" si="14"/>
        <v>是</v>
      </c>
      <c r="H131" s="273" t="str">
        <f t="shared" si="15"/>
        <v>款</v>
      </c>
      <c r="L131" s="521"/>
      <c r="N131" s="273">
        <f t="shared" si="11"/>
        <v>0</v>
      </c>
    </row>
    <row r="132" s="332" customFormat="1" ht="36" customHeight="1" spans="1:19">
      <c r="A132" s="367">
        <f t="shared" si="12"/>
        <v>7</v>
      </c>
      <c r="B132" s="295">
        <v>2012301</v>
      </c>
      <c r="C132" s="455" t="s">
        <v>307</v>
      </c>
      <c r="D132" s="296">
        <f>VLOOKUP(B132,'02'!$B$5:$F$1296,5,FALSE)</f>
        <v>0</v>
      </c>
      <c r="E132" s="296"/>
      <c r="F132" s="293">
        <f t="shared" si="13"/>
        <v>0</v>
      </c>
      <c r="G132" s="477" t="str">
        <f t="shared" si="14"/>
        <v>否</v>
      </c>
      <c r="H132" s="273" t="str">
        <f t="shared" si="15"/>
        <v>项</v>
      </c>
      <c r="I132" s="273"/>
      <c r="K132" s="273"/>
      <c r="L132" s="521"/>
      <c r="N132" s="273">
        <f t="shared" ref="N132:N195" si="22">+K132+L132+M132</f>
        <v>0</v>
      </c>
      <c r="S132" s="332">
        <f t="shared" ref="S132:S137" si="23">+K132+Q132</f>
        <v>0</v>
      </c>
    </row>
    <row r="133" s="332" customFormat="1" ht="36" customHeight="1" spans="1:19">
      <c r="A133" s="367">
        <f t="shared" ref="A133:A196" si="24">LEN(B133)</f>
        <v>7</v>
      </c>
      <c r="B133" s="295">
        <v>2012302</v>
      </c>
      <c r="C133" s="455" t="s">
        <v>308</v>
      </c>
      <c r="D133" s="296">
        <f>VLOOKUP(B133,'02'!$B$5:$F$1296,5,FALSE)</f>
        <v>0</v>
      </c>
      <c r="E133" s="296"/>
      <c r="F133" s="293">
        <f t="shared" ref="F133:F196" si="25">IF(D133&lt;0,"",IFERROR(E133/D133-1,0))</f>
        <v>0</v>
      </c>
      <c r="G133" s="477" t="str">
        <f t="shared" ref="G133:G196" si="26">IF(LEN(B133)=3,"是",IF(C133&lt;&gt;"",IF(SUM(D133:E133)&lt;&gt;0,"是","否"),"是"))</f>
        <v>否</v>
      </c>
      <c r="H133" s="273" t="str">
        <f t="shared" ref="H133:H196" si="27">IF(LEN(B133)=3,"类",IF(LEN(B133)=5,"款","项"))</f>
        <v>项</v>
      </c>
      <c r="I133" s="273"/>
      <c r="K133" s="273"/>
      <c r="L133" s="521"/>
      <c r="N133" s="273">
        <f t="shared" si="22"/>
        <v>0</v>
      </c>
      <c r="S133" s="332">
        <f t="shared" si="23"/>
        <v>0</v>
      </c>
    </row>
    <row r="134" s="332" customFormat="1" ht="36" customHeight="1" spans="1:19">
      <c r="A134" s="367">
        <f t="shared" si="24"/>
        <v>7</v>
      </c>
      <c r="B134" s="295">
        <v>2012303</v>
      </c>
      <c r="C134" s="455" t="s">
        <v>309</v>
      </c>
      <c r="D134" s="296">
        <f>VLOOKUP(B134,'02'!$B$5:$F$1296,5,FALSE)</f>
        <v>0</v>
      </c>
      <c r="E134" s="296"/>
      <c r="F134" s="293">
        <f t="shared" si="25"/>
        <v>0</v>
      </c>
      <c r="G134" s="477" t="str">
        <f t="shared" si="26"/>
        <v>否</v>
      </c>
      <c r="H134" s="273" t="str">
        <f t="shared" si="27"/>
        <v>项</v>
      </c>
      <c r="I134" s="273"/>
      <c r="K134" s="273"/>
      <c r="L134" s="521"/>
      <c r="N134" s="273">
        <f t="shared" si="22"/>
        <v>0</v>
      </c>
      <c r="S134" s="332">
        <f t="shared" si="23"/>
        <v>0</v>
      </c>
    </row>
    <row r="135" s="332" customFormat="1" ht="36" customHeight="1" spans="1:19">
      <c r="A135" s="367">
        <f t="shared" si="24"/>
        <v>7</v>
      </c>
      <c r="B135" s="295">
        <v>2012304</v>
      </c>
      <c r="C135" s="455" t="s">
        <v>387</v>
      </c>
      <c r="D135" s="296">
        <f>VLOOKUP(B135,'02'!$B$5:$F$1296,5,FALSE)</f>
        <v>0</v>
      </c>
      <c r="E135" s="296">
        <v>30</v>
      </c>
      <c r="F135" s="293">
        <f t="shared" si="25"/>
        <v>0</v>
      </c>
      <c r="G135" s="477" t="str">
        <f t="shared" si="26"/>
        <v>是</v>
      </c>
      <c r="H135" s="273" t="str">
        <f t="shared" si="27"/>
        <v>项</v>
      </c>
      <c r="I135" s="273"/>
      <c r="K135" s="273">
        <v>30</v>
      </c>
      <c r="L135" s="521">
        <f>VLOOKUP(B135,[266]Sheet2!$A$2:$E$135,5,FALSE)</f>
        <v>0</v>
      </c>
      <c r="N135" s="508">
        <f t="shared" si="22"/>
        <v>30</v>
      </c>
      <c r="Q135" s="332">
        <v>0</v>
      </c>
      <c r="S135" s="332">
        <f t="shared" si="23"/>
        <v>30</v>
      </c>
    </row>
    <row r="136" s="332" customFormat="1" ht="36" customHeight="1" spans="1:19">
      <c r="A136" s="367">
        <f t="shared" si="24"/>
        <v>7</v>
      </c>
      <c r="B136" s="295">
        <v>2012350</v>
      </c>
      <c r="C136" s="455" t="s">
        <v>316</v>
      </c>
      <c r="D136" s="296">
        <f>VLOOKUP(B136,'02'!$B$5:$F$1296,5,FALSE)</f>
        <v>0</v>
      </c>
      <c r="E136" s="296"/>
      <c r="F136" s="293">
        <f t="shared" si="25"/>
        <v>0</v>
      </c>
      <c r="G136" s="477" t="str">
        <f t="shared" si="26"/>
        <v>否</v>
      </c>
      <c r="H136" s="273" t="str">
        <f t="shared" si="27"/>
        <v>项</v>
      </c>
      <c r="I136" s="273"/>
      <c r="K136" s="273"/>
      <c r="L136" s="521"/>
      <c r="N136" s="273">
        <f t="shared" si="22"/>
        <v>0</v>
      </c>
      <c r="S136" s="332">
        <f t="shared" si="23"/>
        <v>0</v>
      </c>
    </row>
    <row r="137" s="332" customFormat="1" ht="36" customHeight="1" spans="1:19">
      <c r="A137" s="367">
        <f t="shared" si="24"/>
        <v>7</v>
      </c>
      <c r="B137" s="295">
        <v>2012399</v>
      </c>
      <c r="C137" s="455" t="s">
        <v>388</v>
      </c>
      <c r="D137" s="296">
        <f>VLOOKUP(B137,'02'!$B$5:$F$1296,5,FALSE)</f>
        <v>4</v>
      </c>
      <c r="E137" s="296">
        <v>4</v>
      </c>
      <c r="F137" s="293">
        <f t="shared" si="25"/>
        <v>0</v>
      </c>
      <c r="G137" s="477" t="str">
        <f t="shared" si="26"/>
        <v>是</v>
      </c>
      <c r="H137" s="273" t="str">
        <f t="shared" si="27"/>
        <v>项</v>
      </c>
      <c r="I137" s="273"/>
      <c r="K137" s="273"/>
      <c r="L137" s="521">
        <f>VLOOKUP(B137,[266]Sheet2!$A$2:$E$135,5,FALSE)</f>
        <v>4</v>
      </c>
      <c r="N137" s="508">
        <f t="shared" si="22"/>
        <v>4</v>
      </c>
      <c r="Q137" s="332">
        <v>4</v>
      </c>
      <c r="S137" s="332">
        <f t="shared" si="23"/>
        <v>4</v>
      </c>
    </row>
    <row r="138" ht="36" customHeight="1" spans="1:14">
      <c r="A138" s="367">
        <f t="shared" si="24"/>
        <v>5</v>
      </c>
      <c r="B138" s="295">
        <v>20125</v>
      </c>
      <c r="C138" s="517" t="s">
        <v>389</v>
      </c>
      <c r="D138" s="230">
        <f>SUM(D139:D145)</f>
        <v>0</v>
      </c>
      <c r="E138" s="230">
        <f>SUM(E139:E145)</f>
        <v>0</v>
      </c>
      <c r="F138" s="293">
        <f t="shared" si="25"/>
        <v>0</v>
      </c>
      <c r="G138" s="477" t="str">
        <f t="shared" si="26"/>
        <v>否</v>
      </c>
      <c r="H138" s="273" t="str">
        <f t="shared" si="27"/>
        <v>款</v>
      </c>
      <c r="L138" s="521"/>
      <c r="N138" s="273">
        <f t="shared" si="22"/>
        <v>0</v>
      </c>
    </row>
    <row r="139" s="332" customFormat="1" ht="36" customHeight="1" spans="1:19">
      <c r="A139" s="367">
        <f t="shared" si="24"/>
        <v>7</v>
      </c>
      <c r="B139" s="295">
        <v>2012501</v>
      </c>
      <c r="C139" s="455" t="s">
        <v>307</v>
      </c>
      <c r="D139" s="296">
        <f>VLOOKUP(B139,'02'!$B$5:$F$1296,5,FALSE)</f>
        <v>0</v>
      </c>
      <c r="E139" s="296"/>
      <c r="F139" s="293">
        <f t="shared" si="25"/>
        <v>0</v>
      </c>
      <c r="G139" s="477" t="str">
        <f t="shared" si="26"/>
        <v>否</v>
      </c>
      <c r="H139" s="273" t="str">
        <f t="shared" si="27"/>
        <v>项</v>
      </c>
      <c r="I139" s="273"/>
      <c r="K139" s="273"/>
      <c r="L139" s="521"/>
      <c r="N139" s="273">
        <f t="shared" si="22"/>
        <v>0</v>
      </c>
      <c r="S139" s="332">
        <f t="shared" ref="S139:S145" si="28">+K139+Q139</f>
        <v>0</v>
      </c>
    </row>
    <row r="140" s="332" customFormat="1" ht="36" customHeight="1" spans="1:19">
      <c r="A140" s="367">
        <f t="shared" si="24"/>
        <v>7</v>
      </c>
      <c r="B140" s="295">
        <v>2012502</v>
      </c>
      <c r="C140" s="455" t="s">
        <v>308</v>
      </c>
      <c r="D140" s="296">
        <f>VLOOKUP(B140,'02'!$B$5:$F$1296,5,FALSE)</f>
        <v>0</v>
      </c>
      <c r="E140" s="296"/>
      <c r="F140" s="293">
        <f t="shared" si="25"/>
        <v>0</v>
      </c>
      <c r="G140" s="477" t="str">
        <f t="shared" si="26"/>
        <v>否</v>
      </c>
      <c r="H140" s="273" t="str">
        <f t="shared" si="27"/>
        <v>项</v>
      </c>
      <c r="I140" s="273"/>
      <c r="K140" s="273"/>
      <c r="L140" s="521"/>
      <c r="N140" s="273">
        <f t="shared" si="22"/>
        <v>0</v>
      </c>
      <c r="S140" s="332">
        <f t="shared" si="28"/>
        <v>0</v>
      </c>
    </row>
    <row r="141" s="332" customFormat="1" ht="36" customHeight="1" spans="1:19">
      <c r="A141" s="367">
        <f t="shared" si="24"/>
        <v>7</v>
      </c>
      <c r="B141" s="295">
        <v>2012503</v>
      </c>
      <c r="C141" s="455" t="s">
        <v>309</v>
      </c>
      <c r="D141" s="296">
        <f>VLOOKUP(B141,'02'!$B$5:$F$1296,5,FALSE)</f>
        <v>0</v>
      </c>
      <c r="E141" s="296"/>
      <c r="F141" s="293">
        <f t="shared" si="25"/>
        <v>0</v>
      </c>
      <c r="G141" s="477" t="str">
        <f t="shared" si="26"/>
        <v>否</v>
      </c>
      <c r="H141" s="273" t="str">
        <f t="shared" si="27"/>
        <v>项</v>
      </c>
      <c r="I141" s="273"/>
      <c r="K141" s="273"/>
      <c r="L141" s="521"/>
      <c r="N141" s="273">
        <f t="shared" si="22"/>
        <v>0</v>
      </c>
      <c r="S141" s="332">
        <f t="shared" si="28"/>
        <v>0</v>
      </c>
    </row>
    <row r="142" s="332" customFormat="1" ht="36" customHeight="1" spans="1:19">
      <c r="A142" s="367">
        <f t="shared" si="24"/>
        <v>7</v>
      </c>
      <c r="B142" s="295">
        <v>2012504</v>
      </c>
      <c r="C142" s="455" t="s">
        <v>390</v>
      </c>
      <c r="D142" s="296">
        <f>VLOOKUP(B142,'02'!$B$5:$F$1296,5,FALSE)</f>
        <v>0</v>
      </c>
      <c r="E142" s="296"/>
      <c r="F142" s="293">
        <f t="shared" si="25"/>
        <v>0</v>
      </c>
      <c r="G142" s="477" t="str">
        <f t="shared" si="26"/>
        <v>否</v>
      </c>
      <c r="H142" s="273" t="str">
        <f t="shared" si="27"/>
        <v>项</v>
      </c>
      <c r="I142" s="273"/>
      <c r="K142" s="273"/>
      <c r="L142" s="521"/>
      <c r="N142" s="273">
        <f t="shared" si="22"/>
        <v>0</v>
      </c>
      <c r="S142" s="332">
        <f t="shared" si="28"/>
        <v>0</v>
      </c>
    </row>
    <row r="143" s="332" customFormat="1" ht="36" customHeight="1" spans="1:19">
      <c r="A143" s="367">
        <f t="shared" si="24"/>
        <v>7</v>
      </c>
      <c r="B143" s="295">
        <v>2012505</v>
      </c>
      <c r="C143" s="455" t="s">
        <v>391</v>
      </c>
      <c r="D143" s="296">
        <f>VLOOKUP(B143,'02'!$B$5:$F$1296,5,FALSE)</f>
        <v>0</v>
      </c>
      <c r="E143" s="296"/>
      <c r="F143" s="293">
        <f t="shared" si="25"/>
        <v>0</v>
      </c>
      <c r="G143" s="477" t="str">
        <f t="shared" si="26"/>
        <v>否</v>
      </c>
      <c r="H143" s="273" t="str">
        <f t="shared" si="27"/>
        <v>项</v>
      </c>
      <c r="I143" s="273"/>
      <c r="K143" s="273"/>
      <c r="L143" s="521"/>
      <c r="N143" s="273">
        <f t="shared" si="22"/>
        <v>0</v>
      </c>
      <c r="S143" s="332">
        <f t="shared" si="28"/>
        <v>0</v>
      </c>
    </row>
    <row r="144" s="332" customFormat="1" ht="36" customHeight="1" spans="1:19">
      <c r="A144" s="367">
        <f t="shared" si="24"/>
        <v>7</v>
      </c>
      <c r="B144" s="295">
        <v>2012550</v>
      </c>
      <c r="C144" s="455" t="s">
        <v>316</v>
      </c>
      <c r="D144" s="296">
        <f>VLOOKUP(B144,'02'!$B$5:$F$1296,5,FALSE)</f>
        <v>0</v>
      </c>
      <c r="E144" s="296"/>
      <c r="F144" s="293">
        <f t="shared" si="25"/>
        <v>0</v>
      </c>
      <c r="G144" s="477" t="str">
        <f t="shared" si="26"/>
        <v>否</v>
      </c>
      <c r="H144" s="273" t="str">
        <f t="shared" si="27"/>
        <v>项</v>
      </c>
      <c r="I144" s="273"/>
      <c r="K144" s="273"/>
      <c r="L144" s="521"/>
      <c r="N144" s="273">
        <f t="shared" si="22"/>
        <v>0</v>
      </c>
      <c r="S144" s="332">
        <f t="shared" si="28"/>
        <v>0</v>
      </c>
    </row>
    <row r="145" s="332" customFormat="1" ht="36" customHeight="1" spans="1:19">
      <c r="A145" s="367">
        <f t="shared" si="24"/>
        <v>7</v>
      </c>
      <c r="B145" s="295">
        <v>2012599</v>
      </c>
      <c r="C145" s="455" t="s">
        <v>392</v>
      </c>
      <c r="D145" s="296">
        <f>VLOOKUP(B145,'02'!$B$5:$F$1296,5,FALSE)</f>
        <v>0</v>
      </c>
      <c r="E145" s="296"/>
      <c r="F145" s="293">
        <f t="shared" si="25"/>
        <v>0</v>
      </c>
      <c r="G145" s="477" t="str">
        <f t="shared" si="26"/>
        <v>否</v>
      </c>
      <c r="H145" s="273" t="str">
        <f t="shared" si="27"/>
        <v>项</v>
      </c>
      <c r="I145" s="273"/>
      <c r="K145" s="273"/>
      <c r="L145" s="521"/>
      <c r="N145" s="273">
        <f t="shared" si="22"/>
        <v>0</v>
      </c>
      <c r="S145" s="332">
        <f t="shared" si="28"/>
        <v>0</v>
      </c>
    </row>
    <row r="146" ht="36" customHeight="1" spans="1:14">
      <c r="A146" s="367">
        <f t="shared" si="24"/>
        <v>5</v>
      </c>
      <c r="B146" s="295">
        <v>20126</v>
      </c>
      <c r="C146" s="517" t="s">
        <v>393</v>
      </c>
      <c r="D146" s="230">
        <f>SUM(D147:D151)</f>
        <v>118</v>
      </c>
      <c r="E146" s="230">
        <f>SUM(E147:E151)</f>
        <v>128</v>
      </c>
      <c r="F146" s="293">
        <f t="shared" si="25"/>
        <v>0.0847457627118644</v>
      </c>
      <c r="G146" s="477" t="str">
        <f t="shared" si="26"/>
        <v>是</v>
      </c>
      <c r="H146" s="273" t="str">
        <f t="shared" si="27"/>
        <v>款</v>
      </c>
      <c r="L146" s="521"/>
      <c r="N146" s="273">
        <f t="shared" si="22"/>
        <v>0</v>
      </c>
    </row>
    <row r="147" s="332" customFormat="1" ht="36" customHeight="1" spans="1:19">
      <c r="A147" s="367">
        <f t="shared" si="24"/>
        <v>7</v>
      </c>
      <c r="B147" s="295">
        <v>2012601</v>
      </c>
      <c r="C147" s="455" t="s">
        <v>307</v>
      </c>
      <c r="D147" s="296">
        <f>VLOOKUP(B147,'02'!$B$5:$F$1296,5,FALSE)</f>
        <v>109</v>
      </c>
      <c r="E147" s="296">
        <v>16</v>
      </c>
      <c r="F147" s="293">
        <f t="shared" si="25"/>
        <v>-0.853211009174312</v>
      </c>
      <c r="G147" s="477" t="str">
        <f t="shared" si="26"/>
        <v>是</v>
      </c>
      <c r="H147" s="273" t="str">
        <f t="shared" si="27"/>
        <v>项</v>
      </c>
      <c r="I147" s="273"/>
      <c r="K147" s="273">
        <v>16</v>
      </c>
      <c r="L147" s="521"/>
      <c r="N147" s="508">
        <f t="shared" si="22"/>
        <v>16</v>
      </c>
      <c r="S147" s="332">
        <f t="shared" ref="S147:S151" si="29">+K147+Q147</f>
        <v>16</v>
      </c>
    </row>
    <row r="148" s="332" customFormat="1" ht="36" customHeight="1" spans="1:19">
      <c r="A148" s="367">
        <f t="shared" si="24"/>
        <v>7</v>
      </c>
      <c r="B148" s="295">
        <v>2012602</v>
      </c>
      <c r="C148" s="455" t="s">
        <v>308</v>
      </c>
      <c r="D148" s="296">
        <f>VLOOKUP(B148,'02'!$B$5:$F$1296,5,FALSE)</f>
        <v>0</v>
      </c>
      <c r="E148" s="296"/>
      <c r="F148" s="293">
        <f t="shared" si="25"/>
        <v>0</v>
      </c>
      <c r="G148" s="477" t="str">
        <f t="shared" si="26"/>
        <v>否</v>
      </c>
      <c r="H148" s="273" t="str">
        <f t="shared" si="27"/>
        <v>项</v>
      </c>
      <c r="I148" s="273"/>
      <c r="K148" s="273"/>
      <c r="L148" s="521"/>
      <c r="N148" s="273">
        <f t="shared" si="22"/>
        <v>0</v>
      </c>
      <c r="S148" s="332">
        <f t="shared" si="29"/>
        <v>0</v>
      </c>
    </row>
    <row r="149" s="332" customFormat="1" ht="36" customHeight="1" spans="1:19">
      <c r="A149" s="367">
        <f t="shared" si="24"/>
        <v>7</v>
      </c>
      <c r="B149" s="295">
        <v>2012603</v>
      </c>
      <c r="C149" s="455" t="s">
        <v>309</v>
      </c>
      <c r="D149" s="296">
        <f>VLOOKUP(B149,'02'!$B$5:$F$1296,5,FALSE)</f>
        <v>0</v>
      </c>
      <c r="E149" s="296"/>
      <c r="F149" s="293">
        <f t="shared" si="25"/>
        <v>0</v>
      </c>
      <c r="G149" s="477" t="str">
        <f t="shared" si="26"/>
        <v>否</v>
      </c>
      <c r="H149" s="273" t="str">
        <f t="shared" si="27"/>
        <v>项</v>
      </c>
      <c r="I149" s="273"/>
      <c r="K149" s="273"/>
      <c r="L149" s="521"/>
      <c r="N149" s="273">
        <f t="shared" si="22"/>
        <v>0</v>
      </c>
      <c r="S149" s="332">
        <f t="shared" si="29"/>
        <v>0</v>
      </c>
    </row>
    <row r="150" s="332" customFormat="1" ht="36" customHeight="1" spans="1:19">
      <c r="A150" s="367">
        <f t="shared" si="24"/>
        <v>7</v>
      </c>
      <c r="B150" s="295">
        <v>2012604</v>
      </c>
      <c r="C150" s="455" t="s">
        <v>394</v>
      </c>
      <c r="D150" s="296">
        <f>VLOOKUP(B150,'02'!$B$5:$F$1296,5,FALSE)</f>
        <v>0</v>
      </c>
      <c r="E150" s="296">
        <v>103</v>
      </c>
      <c r="F150" s="293">
        <f t="shared" si="25"/>
        <v>0</v>
      </c>
      <c r="G150" s="477" t="str">
        <f t="shared" si="26"/>
        <v>是</v>
      </c>
      <c r="H150" s="273" t="str">
        <f t="shared" si="27"/>
        <v>项</v>
      </c>
      <c r="I150" s="273"/>
      <c r="K150" s="273">
        <v>103</v>
      </c>
      <c r="L150" s="521"/>
      <c r="N150" s="508">
        <f t="shared" si="22"/>
        <v>103</v>
      </c>
      <c r="S150" s="332">
        <f t="shared" si="29"/>
        <v>103</v>
      </c>
    </row>
    <row r="151" s="332" customFormat="1" ht="36" customHeight="1" spans="1:19">
      <c r="A151" s="367">
        <f t="shared" si="24"/>
        <v>7</v>
      </c>
      <c r="B151" s="295">
        <v>2012699</v>
      </c>
      <c r="C151" s="455" t="s">
        <v>395</v>
      </c>
      <c r="D151" s="296">
        <f>VLOOKUP(B151,'02'!$B$5:$F$1296,5,FALSE)</f>
        <v>9</v>
      </c>
      <c r="E151" s="296">
        <v>9</v>
      </c>
      <c r="F151" s="293">
        <f t="shared" si="25"/>
        <v>0</v>
      </c>
      <c r="G151" s="477" t="str">
        <f t="shared" si="26"/>
        <v>是</v>
      </c>
      <c r="H151" s="273" t="str">
        <f t="shared" si="27"/>
        <v>项</v>
      </c>
      <c r="I151" s="273"/>
      <c r="K151" s="273">
        <v>9</v>
      </c>
      <c r="L151" s="521"/>
      <c r="N151" s="508">
        <f t="shared" si="22"/>
        <v>9</v>
      </c>
      <c r="S151" s="332">
        <f t="shared" si="29"/>
        <v>9</v>
      </c>
    </row>
    <row r="152" ht="36" customHeight="1" spans="1:14">
      <c r="A152" s="367">
        <f t="shared" si="24"/>
        <v>5</v>
      </c>
      <c r="B152" s="295">
        <v>20128</v>
      </c>
      <c r="C152" s="517" t="s">
        <v>396</v>
      </c>
      <c r="D152" s="230">
        <f>SUM(D153:D158)</f>
        <v>49</v>
      </c>
      <c r="E152" s="230">
        <f>SUM(E153:E158)</f>
        <v>53</v>
      </c>
      <c r="F152" s="293">
        <f t="shared" si="25"/>
        <v>0.0816326530612246</v>
      </c>
      <c r="G152" s="477" t="str">
        <f t="shared" si="26"/>
        <v>是</v>
      </c>
      <c r="H152" s="273" t="str">
        <f t="shared" si="27"/>
        <v>款</v>
      </c>
      <c r="L152" s="521"/>
      <c r="N152" s="273">
        <f t="shared" si="22"/>
        <v>0</v>
      </c>
    </row>
    <row r="153" s="332" customFormat="1" ht="36" customHeight="1" spans="1:19">
      <c r="A153" s="367">
        <f t="shared" si="24"/>
        <v>7</v>
      </c>
      <c r="B153" s="295">
        <v>2012801</v>
      </c>
      <c r="C153" s="455" t="s">
        <v>307</v>
      </c>
      <c r="D153" s="296">
        <f>VLOOKUP(B153,'02'!$B$5:$F$1296,5,FALSE)</f>
        <v>46</v>
      </c>
      <c r="E153" s="296">
        <v>50</v>
      </c>
      <c r="F153" s="293">
        <f t="shared" si="25"/>
        <v>0.0869565217391304</v>
      </c>
      <c r="G153" s="477" t="str">
        <f t="shared" si="26"/>
        <v>是</v>
      </c>
      <c r="H153" s="273" t="str">
        <f t="shared" si="27"/>
        <v>项</v>
      </c>
      <c r="I153" s="273"/>
      <c r="K153" s="273">
        <v>50</v>
      </c>
      <c r="L153" s="521"/>
      <c r="N153" s="508">
        <f t="shared" si="22"/>
        <v>50</v>
      </c>
      <c r="S153" s="332">
        <f t="shared" ref="S153:S158" si="30">+K153+Q153</f>
        <v>50</v>
      </c>
    </row>
    <row r="154" s="332" customFormat="1" ht="36" customHeight="1" spans="1:19">
      <c r="A154" s="367">
        <f t="shared" si="24"/>
        <v>7</v>
      </c>
      <c r="B154" s="295">
        <v>2012802</v>
      </c>
      <c r="C154" s="455" t="s">
        <v>308</v>
      </c>
      <c r="D154" s="296">
        <f>VLOOKUP(B154,'02'!$B$5:$F$1296,5,FALSE)</f>
        <v>0</v>
      </c>
      <c r="E154" s="296"/>
      <c r="F154" s="293">
        <f t="shared" si="25"/>
        <v>0</v>
      </c>
      <c r="G154" s="477" t="str">
        <f t="shared" si="26"/>
        <v>否</v>
      </c>
      <c r="H154" s="273" t="str">
        <f t="shared" si="27"/>
        <v>项</v>
      </c>
      <c r="I154" s="273"/>
      <c r="K154" s="273"/>
      <c r="L154" s="521"/>
      <c r="N154" s="273">
        <f t="shared" si="22"/>
        <v>0</v>
      </c>
      <c r="S154" s="332">
        <f t="shared" si="30"/>
        <v>0</v>
      </c>
    </row>
    <row r="155" s="332" customFormat="1" ht="36" customHeight="1" spans="1:19">
      <c r="A155" s="367">
        <f t="shared" si="24"/>
        <v>7</v>
      </c>
      <c r="B155" s="295">
        <v>2012803</v>
      </c>
      <c r="C155" s="455" t="s">
        <v>309</v>
      </c>
      <c r="D155" s="296">
        <f>VLOOKUP(B155,'02'!$B$5:$F$1296,5,FALSE)</f>
        <v>0</v>
      </c>
      <c r="E155" s="296"/>
      <c r="F155" s="293">
        <f t="shared" si="25"/>
        <v>0</v>
      </c>
      <c r="G155" s="477" t="str">
        <f t="shared" si="26"/>
        <v>否</v>
      </c>
      <c r="H155" s="273" t="str">
        <f t="shared" si="27"/>
        <v>项</v>
      </c>
      <c r="I155" s="273"/>
      <c r="K155" s="273"/>
      <c r="L155" s="521"/>
      <c r="N155" s="273">
        <f t="shared" si="22"/>
        <v>0</v>
      </c>
      <c r="S155" s="332">
        <f t="shared" si="30"/>
        <v>0</v>
      </c>
    </row>
    <row r="156" s="332" customFormat="1" ht="36" customHeight="1" spans="1:19">
      <c r="A156" s="367">
        <f t="shared" si="24"/>
        <v>7</v>
      </c>
      <c r="B156" s="295">
        <v>2012804</v>
      </c>
      <c r="C156" s="455" t="s">
        <v>321</v>
      </c>
      <c r="D156" s="296">
        <f>VLOOKUP(B156,'02'!$B$5:$F$1296,5,FALSE)</f>
        <v>0</v>
      </c>
      <c r="E156" s="296"/>
      <c r="F156" s="293">
        <f t="shared" si="25"/>
        <v>0</v>
      </c>
      <c r="G156" s="477" t="str">
        <f t="shared" si="26"/>
        <v>否</v>
      </c>
      <c r="H156" s="273" t="str">
        <f t="shared" si="27"/>
        <v>项</v>
      </c>
      <c r="I156" s="273"/>
      <c r="K156" s="273"/>
      <c r="L156" s="521"/>
      <c r="N156" s="273">
        <f t="shared" si="22"/>
        <v>0</v>
      </c>
      <c r="S156" s="332">
        <f t="shared" si="30"/>
        <v>0</v>
      </c>
    </row>
    <row r="157" s="332" customFormat="1" ht="36" customHeight="1" spans="1:19">
      <c r="A157" s="367">
        <f t="shared" si="24"/>
        <v>7</v>
      </c>
      <c r="B157" s="295">
        <v>2012850</v>
      </c>
      <c r="C157" s="455" t="s">
        <v>316</v>
      </c>
      <c r="D157" s="296">
        <f>VLOOKUP(B157,'02'!$B$5:$F$1296,5,FALSE)</f>
        <v>0</v>
      </c>
      <c r="E157" s="296"/>
      <c r="F157" s="293">
        <f t="shared" si="25"/>
        <v>0</v>
      </c>
      <c r="G157" s="477" t="str">
        <f t="shared" si="26"/>
        <v>否</v>
      </c>
      <c r="H157" s="273" t="str">
        <f t="shared" si="27"/>
        <v>项</v>
      </c>
      <c r="I157" s="273"/>
      <c r="K157" s="273"/>
      <c r="L157" s="521"/>
      <c r="N157" s="273">
        <f t="shared" si="22"/>
        <v>0</v>
      </c>
      <c r="S157" s="332">
        <f t="shared" si="30"/>
        <v>0</v>
      </c>
    </row>
    <row r="158" s="332" customFormat="1" ht="36" customHeight="1" spans="1:19">
      <c r="A158" s="367">
        <f t="shared" si="24"/>
        <v>7</v>
      </c>
      <c r="B158" s="295">
        <v>2012899</v>
      </c>
      <c r="C158" s="455" t="s">
        <v>397</v>
      </c>
      <c r="D158" s="296">
        <f>VLOOKUP(B158,'02'!$B$5:$F$1296,5,FALSE)</f>
        <v>3</v>
      </c>
      <c r="E158" s="296">
        <v>3</v>
      </c>
      <c r="F158" s="293">
        <f t="shared" si="25"/>
        <v>0</v>
      </c>
      <c r="G158" s="477" t="str">
        <f t="shared" si="26"/>
        <v>是</v>
      </c>
      <c r="H158" s="273" t="str">
        <f t="shared" si="27"/>
        <v>项</v>
      </c>
      <c r="I158" s="273"/>
      <c r="K158" s="273">
        <v>3</v>
      </c>
      <c r="L158" s="521"/>
      <c r="N158" s="508">
        <f t="shared" si="22"/>
        <v>3</v>
      </c>
      <c r="S158" s="332">
        <f t="shared" si="30"/>
        <v>3</v>
      </c>
    </row>
    <row r="159" ht="36" customHeight="1" spans="1:14">
      <c r="A159" s="367">
        <f t="shared" si="24"/>
        <v>5</v>
      </c>
      <c r="B159" s="295">
        <v>20129</v>
      </c>
      <c r="C159" s="517" t="s">
        <v>398</v>
      </c>
      <c r="D159" s="230">
        <f>SUM(D160:D165)</f>
        <v>389</v>
      </c>
      <c r="E159" s="230">
        <f>SUM(E160:E165)</f>
        <v>370</v>
      </c>
      <c r="F159" s="293">
        <f t="shared" si="25"/>
        <v>-0.0488431876606684</v>
      </c>
      <c r="G159" s="477" t="str">
        <f t="shared" si="26"/>
        <v>是</v>
      </c>
      <c r="H159" s="273" t="str">
        <f t="shared" si="27"/>
        <v>款</v>
      </c>
      <c r="L159" s="521"/>
      <c r="N159" s="273">
        <f t="shared" si="22"/>
        <v>0</v>
      </c>
    </row>
    <row r="160" s="332" customFormat="1" ht="36" customHeight="1" spans="1:19">
      <c r="A160" s="367">
        <f t="shared" si="24"/>
        <v>7</v>
      </c>
      <c r="B160" s="295">
        <v>2012901</v>
      </c>
      <c r="C160" s="455" t="s">
        <v>307</v>
      </c>
      <c r="D160" s="296">
        <f>VLOOKUP(B160,'02'!$B$5:$F$1296,5,FALSE)</f>
        <v>215</v>
      </c>
      <c r="E160" s="296">
        <v>193</v>
      </c>
      <c r="F160" s="293">
        <f t="shared" si="25"/>
        <v>-0.102325581395349</v>
      </c>
      <c r="G160" s="477" t="str">
        <f t="shared" si="26"/>
        <v>是</v>
      </c>
      <c r="H160" s="273" t="str">
        <f t="shared" si="27"/>
        <v>项</v>
      </c>
      <c r="I160" s="273"/>
      <c r="K160" s="273">
        <v>193</v>
      </c>
      <c r="L160" s="521"/>
      <c r="N160" s="508">
        <f t="shared" si="22"/>
        <v>193</v>
      </c>
      <c r="S160" s="332">
        <f t="shared" ref="S160:S165" si="31">+K160+Q160</f>
        <v>193</v>
      </c>
    </row>
    <row r="161" s="332" customFormat="1" ht="36" customHeight="1" spans="1:19">
      <c r="A161" s="367">
        <f t="shared" si="24"/>
        <v>7</v>
      </c>
      <c r="B161" s="295">
        <v>2012902</v>
      </c>
      <c r="C161" s="455" t="s">
        <v>308</v>
      </c>
      <c r="D161" s="296">
        <f>VLOOKUP(B161,'02'!$B$5:$F$1296,5,FALSE)</f>
        <v>7</v>
      </c>
      <c r="E161" s="296">
        <v>7</v>
      </c>
      <c r="F161" s="293">
        <f t="shared" si="25"/>
        <v>0</v>
      </c>
      <c r="G161" s="477" t="str">
        <f t="shared" si="26"/>
        <v>是</v>
      </c>
      <c r="H161" s="273" t="str">
        <f t="shared" si="27"/>
        <v>项</v>
      </c>
      <c r="I161" s="273"/>
      <c r="K161" s="273"/>
      <c r="L161" s="521">
        <f>VLOOKUP(B161,[266]Sheet2!$A$2:$E$135,5,FALSE)</f>
        <v>7</v>
      </c>
      <c r="N161" s="508">
        <f t="shared" si="22"/>
        <v>7</v>
      </c>
      <c r="Q161" s="332">
        <v>7</v>
      </c>
      <c r="S161" s="332">
        <f t="shared" si="31"/>
        <v>7</v>
      </c>
    </row>
    <row r="162" s="332" customFormat="1" ht="36" customHeight="1" spans="1:19">
      <c r="A162" s="367">
        <f t="shared" si="24"/>
        <v>7</v>
      </c>
      <c r="B162" s="295">
        <v>2012903</v>
      </c>
      <c r="C162" s="455" t="s">
        <v>309</v>
      </c>
      <c r="D162" s="296">
        <f>VLOOKUP(B162,'02'!$B$5:$F$1296,5,FALSE)</f>
        <v>0</v>
      </c>
      <c r="E162" s="296"/>
      <c r="F162" s="293">
        <f t="shared" si="25"/>
        <v>0</v>
      </c>
      <c r="G162" s="477" t="str">
        <f t="shared" si="26"/>
        <v>否</v>
      </c>
      <c r="H162" s="273" t="str">
        <f t="shared" si="27"/>
        <v>项</v>
      </c>
      <c r="I162" s="273"/>
      <c r="K162" s="273"/>
      <c r="L162" s="521"/>
      <c r="N162" s="273">
        <f t="shared" si="22"/>
        <v>0</v>
      </c>
      <c r="S162" s="332">
        <f t="shared" si="31"/>
        <v>0</v>
      </c>
    </row>
    <row r="163" s="332" customFormat="1" ht="36" customHeight="1" spans="1:19">
      <c r="A163" s="367">
        <f t="shared" si="24"/>
        <v>7</v>
      </c>
      <c r="B163" s="299">
        <v>2012906</v>
      </c>
      <c r="C163" s="455" t="s">
        <v>399</v>
      </c>
      <c r="D163" s="296">
        <f>VLOOKUP(B163,'02'!$B$5:$F$1296,5,FALSE)</f>
        <v>0</v>
      </c>
      <c r="E163" s="296"/>
      <c r="F163" s="293">
        <f t="shared" si="25"/>
        <v>0</v>
      </c>
      <c r="G163" s="477" t="str">
        <f t="shared" si="26"/>
        <v>否</v>
      </c>
      <c r="H163" s="273" t="str">
        <f t="shared" si="27"/>
        <v>项</v>
      </c>
      <c r="I163" s="273"/>
      <c r="K163" s="273"/>
      <c r="L163" s="521"/>
      <c r="N163" s="273">
        <f t="shared" si="22"/>
        <v>0</v>
      </c>
      <c r="S163" s="332">
        <f t="shared" si="31"/>
        <v>0</v>
      </c>
    </row>
    <row r="164" s="332" customFormat="1" ht="36" customHeight="1" spans="1:19">
      <c r="A164" s="367">
        <f t="shared" si="24"/>
        <v>7</v>
      </c>
      <c r="B164" s="295">
        <v>2012950</v>
      </c>
      <c r="C164" s="455" t="s">
        <v>316</v>
      </c>
      <c r="D164" s="296">
        <f>VLOOKUP(B164,'02'!$B$5:$F$1296,5,FALSE)</f>
        <v>95</v>
      </c>
      <c r="E164" s="296">
        <v>97</v>
      </c>
      <c r="F164" s="293">
        <f t="shared" si="25"/>
        <v>0.0210526315789474</v>
      </c>
      <c r="G164" s="477" t="str">
        <f t="shared" si="26"/>
        <v>是</v>
      </c>
      <c r="H164" s="273" t="str">
        <f t="shared" si="27"/>
        <v>项</v>
      </c>
      <c r="I164" s="273"/>
      <c r="K164" s="273">
        <v>88</v>
      </c>
      <c r="L164" s="521">
        <f>VLOOKUP(B164,[266]Sheet2!$A$2:$E$135,5,FALSE)</f>
        <v>9</v>
      </c>
      <c r="N164" s="508">
        <f t="shared" si="22"/>
        <v>97</v>
      </c>
      <c r="Q164" s="332">
        <v>9</v>
      </c>
      <c r="S164" s="332">
        <f t="shared" si="31"/>
        <v>97</v>
      </c>
    </row>
    <row r="165" s="332" customFormat="1" ht="36" customHeight="1" spans="1:19">
      <c r="A165" s="367">
        <f t="shared" si="24"/>
        <v>7</v>
      </c>
      <c r="B165" s="295">
        <v>2012999</v>
      </c>
      <c r="C165" s="455" t="s">
        <v>400</v>
      </c>
      <c r="D165" s="296">
        <f>VLOOKUP(B165,'02'!$B$5:$F$1296,5,FALSE)</f>
        <v>72</v>
      </c>
      <c r="E165" s="296">
        <v>73</v>
      </c>
      <c r="F165" s="293">
        <f t="shared" si="25"/>
        <v>0.0138888888888888</v>
      </c>
      <c r="G165" s="477" t="str">
        <f t="shared" si="26"/>
        <v>是</v>
      </c>
      <c r="H165" s="273" t="str">
        <f t="shared" si="27"/>
        <v>项</v>
      </c>
      <c r="I165" s="273"/>
      <c r="K165" s="273">
        <v>66</v>
      </c>
      <c r="L165" s="521">
        <f>VLOOKUP(B165,[266]Sheet2!$A$2:$E$135,5,FALSE)</f>
        <v>7</v>
      </c>
      <c r="N165" s="508">
        <f t="shared" si="22"/>
        <v>73</v>
      </c>
      <c r="Q165" s="332">
        <v>7</v>
      </c>
      <c r="S165" s="332">
        <f t="shared" si="31"/>
        <v>73</v>
      </c>
    </row>
    <row r="166" ht="36" customHeight="1" spans="1:14">
      <c r="A166" s="367">
        <f t="shared" si="24"/>
        <v>5</v>
      </c>
      <c r="B166" s="295">
        <v>20131</v>
      </c>
      <c r="C166" s="517" t="s">
        <v>401</v>
      </c>
      <c r="D166" s="230">
        <f>SUM(D167:D172)</f>
        <v>1212</v>
      </c>
      <c r="E166" s="230">
        <f>SUM(E167:E172)</f>
        <v>1307</v>
      </c>
      <c r="F166" s="293">
        <f t="shared" si="25"/>
        <v>0.0783828382838283</v>
      </c>
      <c r="G166" s="477" t="str">
        <f t="shared" si="26"/>
        <v>是</v>
      </c>
      <c r="H166" s="273" t="str">
        <f t="shared" si="27"/>
        <v>款</v>
      </c>
      <c r="L166" s="521"/>
      <c r="N166" s="273">
        <f t="shared" si="22"/>
        <v>0</v>
      </c>
    </row>
    <row r="167" s="332" customFormat="1" ht="36" customHeight="1" spans="1:19">
      <c r="A167" s="367">
        <f t="shared" si="24"/>
        <v>7</v>
      </c>
      <c r="B167" s="295">
        <v>2013101</v>
      </c>
      <c r="C167" s="455" t="s">
        <v>307</v>
      </c>
      <c r="D167" s="296">
        <f>VLOOKUP(B167,'02'!$B$5:$F$1296,5,FALSE)</f>
        <v>1066</v>
      </c>
      <c r="E167" s="296">
        <v>651</v>
      </c>
      <c r="F167" s="293">
        <f t="shared" si="25"/>
        <v>-0.389305816135084</v>
      </c>
      <c r="G167" s="477" t="str">
        <f t="shared" si="26"/>
        <v>是</v>
      </c>
      <c r="H167" s="273" t="str">
        <f t="shared" si="27"/>
        <v>项</v>
      </c>
      <c r="I167" s="273"/>
      <c r="K167" s="273">
        <v>651</v>
      </c>
      <c r="L167" s="521"/>
      <c r="N167" s="508">
        <f t="shared" si="22"/>
        <v>651</v>
      </c>
      <c r="S167" s="332">
        <f t="shared" ref="S167:S172" si="32">+K167+Q167</f>
        <v>651</v>
      </c>
    </row>
    <row r="168" s="332" customFormat="1" ht="36" customHeight="1" spans="1:19">
      <c r="A168" s="367">
        <f t="shared" si="24"/>
        <v>7</v>
      </c>
      <c r="B168" s="295">
        <v>2013102</v>
      </c>
      <c r="C168" s="455" t="s">
        <v>308</v>
      </c>
      <c r="D168" s="296">
        <f>VLOOKUP(B168,'02'!$B$5:$F$1296,5,FALSE)</f>
        <v>11</v>
      </c>
      <c r="E168" s="296">
        <v>99</v>
      </c>
      <c r="F168" s="293">
        <f t="shared" si="25"/>
        <v>8</v>
      </c>
      <c r="G168" s="477" t="str">
        <f t="shared" si="26"/>
        <v>是</v>
      </c>
      <c r="H168" s="273" t="str">
        <f t="shared" si="27"/>
        <v>项</v>
      </c>
      <c r="I168" s="273"/>
      <c r="K168" s="273">
        <v>99</v>
      </c>
      <c r="L168" s="521"/>
      <c r="N168" s="508">
        <f t="shared" si="22"/>
        <v>99</v>
      </c>
      <c r="S168" s="332">
        <f t="shared" si="32"/>
        <v>99</v>
      </c>
    </row>
    <row r="169" s="332" customFormat="1" ht="36" customHeight="1" spans="1:19">
      <c r="A169" s="367">
        <f t="shared" si="24"/>
        <v>7</v>
      </c>
      <c r="B169" s="295">
        <v>2013103</v>
      </c>
      <c r="C169" s="455" t="s">
        <v>309</v>
      </c>
      <c r="D169" s="296">
        <f>VLOOKUP(B169,'02'!$B$5:$F$1296,5,FALSE)</f>
        <v>0</v>
      </c>
      <c r="E169" s="296"/>
      <c r="F169" s="293">
        <f t="shared" si="25"/>
        <v>0</v>
      </c>
      <c r="G169" s="477" t="str">
        <f t="shared" si="26"/>
        <v>否</v>
      </c>
      <c r="H169" s="273" t="str">
        <f t="shared" si="27"/>
        <v>项</v>
      </c>
      <c r="I169" s="273"/>
      <c r="K169" s="273"/>
      <c r="L169" s="521"/>
      <c r="N169" s="273">
        <f t="shared" si="22"/>
        <v>0</v>
      </c>
      <c r="S169" s="332">
        <f t="shared" si="32"/>
        <v>0</v>
      </c>
    </row>
    <row r="170" s="332" customFormat="1" ht="36" customHeight="1" spans="1:19">
      <c r="A170" s="367">
        <f t="shared" si="24"/>
        <v>7</v>
      </c>
      <c r="B170" s="295">
        <v>2013105</v>
      </c>
      <c r="C170" s="455" t="s">
        <v>402</v>
      </c>
      <c r="D170" s="296">
        <f>VLOOKUP(B170,'02'!$B$5:$F$1296,5,FALSE)</f>
        <v>0</v>
      </c>
      <c r="E170" s="296"/>
      <c r="F170" s="293">
        <f t="shared" si="25"/>
        <v>0</v>
      </c>
      <c r="G170" s="477" t="str">
        <f t="shared" si="26"/>
        <v>否</v>
      </c>
      <c r="H170" s="273" t="str">
        <f t="shared" si="27"/>
        <v>项</v>
      </c>
      <c r="I170" s="273"/>
      <c r="K170" s="273"/>
      <c r="L170" s="521"/>
      <c r="N170" s="273">
        <f t="shared" si="22"/>
        <v>0</v>
      </c>
      <c r="S170" s="332">
        <f t="shared" si="32"/>
        <v>0</v>
      </c>
    </row>
    <row r="171" s="332" customFormat="1" ht="36" customHeight="1" spans="1:19">
      <c r="A171" s="367">
        <f t="shared" si="24"/>
        <v>7</v>
      </c>
      <c r="B171" s="295">
        <v>2013150</v>
      </c>
      <c r="C171" s="455" t="s">
        <v>316</v>
      </c>
      <c r="D171" s="296">
        <f>VLOOKUP(B171,'02'!$B$5:$F$1296,5,FALSE)</f>
        <v>130</v>
      </c>
      <c r="E171" s="296">
        <v>552</v>
      </c>
      <c r="F171" s="293">
        <f t="shared" si="25"/>
        <v>3.24615384615385</v>
      </c>
      <c r="G171" s="477" t="str">
        <f t="shared" si="26"/>
        <v>是</v>
      </c>
      <c r="H171" s="273" t="str">
        <f t="shared" si="27"/>
        <v>项</v>
      </c>
      <c r="I171" s="273"/>
      <c r="K171" s="273">
        <v>552</v>
      </c>
      <c r="L171" s="521"/>
      <c r="N171" s="508">
        <f t="shared" si="22"/>
        <v>552</v>
      </c>
      <c r="S171" s="332">
        <f t="shared" si="32"/>
        <v>552</v>
      </c>
    </row>
    <row r="172" s="332" customFormat="1" ht="36" customHeight="1" spans="1:19">
      <c r="A172" s="367">
        <f t="shared" si="24"/>
        <v>7</v>
      </c>
      <c r="B172" s="295">
        <v>2013199</v>
      </c>
      <c r="C172" s="455" t="s">
        <v>403</v>
      </c>
      <c r="D172" s="296">
        <f>VLOOKUP(B172,'02'!$B$5:$F$1296,5,FALSE)</f>
        <v>5</v>
      </c>
      <c r="E172" s="296">
        <v>5</v>
      </c>
      <c r="F172" s="293">
        <f t="shared" si="25"/>
        <v>0</v>
      </c>
      <c r="G172" s="477" t="str">
        <f t="shared" si="26"/>
        <v>是</v>
      </c>
      <c r="H172" s="273" t="str">
        <f t="shared" si="27"/>
        <v>项</v>
      </c>
      <c r="I172" s="273"/>
      <c r="K172" s="273"/>
      <c r="L172" s="521">
        <f>VLOOKUP(B172,[266]Sheet2!$A$2:$E$135,5,FALSE)</f>
        <v>5</v>
      </c>
      <c r="N172" s="508">
        <f t="shared" si="22"/>
        <v>5</v>
      </c>
      <c r="Q172" s="332">
        <v>5</v>
      </c>
      <c r="S172" s="332">
        <f t="shared" si="32"/>
        <v>5</v>
      </c>
    </row>
    <row r="173" ht="36" customHeight="1" spans="1:14">
      <c r="A173" s="367">
        <f t="shared" si="24"/>
        <v>5</v>
      </c>
      <c r="B173" s="295">
        <v>20132</v>
      </c>
      <c r="C173" s="517" t="s">
        <v>404</v>
      </c>
      <c r="D173" s="230">
        <f>SUM(D174:D179)</f>
        <v>702</v>
      </c>
      <c r="E173" s="230">
        <f>SUM(E174:E179)</f>
        <v>745</v>
      </c>
      <c r="F173" s="293">
        <f t="shared" si="25"/>
        <v>0.0612535612535612</v>
      </c>
      <c r="G173" s="477" t="str">
        <f t="shared" si="26"/>
        <v>是</v>
      </c>
      <c r="H173" s="273" t="str">
        <f t="shared" si="27"/>
        <v>款</v>
      </c>
      <c r="L173" s="521"/>
      <c r="N173" s="273">
        <f t="shared" si="22"/>
        <v>0</v>
      </c>
    </row>
    <row r="174" s="332" customFormat="1" ht="36" customHeight="1" spans="1:19">
      <c r="A174" s="367">
        <f t="shared" si="24"/>
        <v>7</v>
      </c>
      <c r="B174" s="295">
        <v>2013201</v>
      </c>
      <c r="C174" s="455" t="s">
        <v>307</v>
      </c>
      <c r="D174" s="296">
        <f>VLOOKUP(B174,'02'!$B$5:$F$1296,5,FALSE)</f>
        <v>616</v>
      </c>
      <c r="E174" s="296">
        <v>587</v>
      </c>
      <c r="F174" s="293">
        <f t="shared" si="25"/>
        <v>-0.0470779220779221</v>
      </c>
      <c r="G174" s="477" t="str">
        <f t="shared" si="26"/>
        <v>是</v>
      </c>
      <c r="H174" s="273" t="str">
        <f t="shared" si="27"/>
        <v>项</v>
      </c>
      <c r="I174" s="273"/>
      <c r="K174" s="273">
        <v>587</v>
      </c>
      <c r="L174" s="521"/>
      <c r="N174" s="508">
        <f t="shared" si="22"/>
        <v>587</v>
      </c>
      <c r="S174" s="332">
        <f t="shared" ref="S174:S179" si="33">+K174+Q174</f>
        <v>587</v>
      </c>
    </row>
    <row r="175" s="332" customFormat="1" ht="36" customHeight="1" spans="1:19">
      <c r="A175" s="367">
        <f t="shared" si="24"/>
        <v>7</v>
      </c>
      <c r="B175" s="295">
        <v>2013202</v>
      </c>
      <c r="C175" s="455" t="s">
        <v>308</v>
      </c>
      <c r="D175" s="296">
        <f>VLOOKUP(B175,'02'!$B$5:$F$1296,5,FALSE)</f>
        <v>66</v>
      </c>
      <c r="E175" s="296">
        <v>115</v>
      </c>
      <c r="F175" s="293">
        <f t="shared" si="25"/>
        <v>0.742424242424242</v>
      </c>
      <c r="G175" s="477" t="str">
        <f t="shared" si="26"/>
        <v>是</v>
      </c>
      <c r="H175" s="273" t="str">
        <f t="shared" si="27"/>
        <v>项</v>
      </c>
      <c r="I175" s="273"/>
      <c r="K175" s="273">
        <v>115</v>
      </c>
      <c r="L175" s="521">
        <f>VLOOKUP(B175,[266]Sheet2!$A$2:$E$135,5,FALSE)</f>
        <v>0</v>
      </c>
      <c r="N175" s="508">
        <f t="shared" si="22"/>
        <v>115</v>
      </c>
      <c r="Q175" s="332">
        <v>0</v>
      </c>
      <c r="S175" s="332">
        <f t="shared" si="33"/>
        <v>115</v>
      </c>
    </row>
    <row r="176" s="332" customFormat="1" ht="36" customHeight="1" spans="1:19">
      <c r="A176" s="367">
        <f t="shared" si="24"/>
        <v>7</v>
      </c>
      <c r="B176" s="295">
        <v>2013203</v>
      </c>
      <c r="C176" s="455" t="s">
        <v>309</v>
      </c>
      <c r="D176" s="296">
        <f>VLOOKUP(B176,'02'!$B$5:$F$1296,5,FALSE)</f>
        <v>0</v>
      </c>
      <c r="E176" s="296"/>
      <c r="F176" s="293">
        <f t="shared" si="25"/>
        <v>0</v>
      </c>
      <c r="G176" s="477" t="str">
        <f t="shared" si="26"/>
        <v>否</v>
      </c>
      <c r="H176" s="273" t="str">
        <f t="shared" si="27"/>
        <v>项</v>
      </c>
      <c r="I176" s="273"/>
      <c r="K176" s="273"/>
      <c r="L176" s="521"/>
      <c r="N176" s="273">
        <f t="shared" si="22"/>
        <v>0</v>
      </c>
      <c r="S176" s="332">
        <f t="shared" si="33"/>
        <v>0</v>
      </c>
    </row>
    <row r="177" s="332" customFormat="1" ht="36" customHeight="1" spans="1:19">
      <c r="A177" s="367">
        <f t="shared" si="24"/>
        <v>7</v>
      </c>
      <c r="B177" s="295">
        <v>2013204</v>
      </c>
      <c r="C177" s="455" t="s">
        <v>405</v>
      </c>
      <c r="D177" s="296">
        <f>VLOOKUP(B177,'02'!$B$5:$F$1296,5,FALSE)</f>
        <v>0</v>
      </c>
      <c r="E177" s="296"/>
      <c r="F177" s="293">
        <f t="shared" si="25"/>
        <v>0</v>
      </c>
      <c r="G177" s="477" t="str">
        <f t="shared" si="26"/>
        <v>否</v>
      </c>
      <c r="H177" s="273" t="str">
        <f t="shared" si="27"/>
        <v>项</v>
      </c>
      <c r="I177" s="273"/>
      <c r="K177" s="273"/>
      <c r="L177" s="521"/>
      <c r="N177" s="273">
        <f t="shared" si="22"/>
        <v>0</v>
      </c>
      <c r="S177" s="332">
        <f t="shared" si="33"/>
        <v>0</v>
      </c>
    </row>
    <row r="178" s="332" customFormat="1" ht="36" customHeight="1" spans="1:19">
      <c r="A178" s="367">
        <f t="shared" si="24"/>
        <v>7</v>
      </c>
      <c r="B178" s="295">
        <v>2013250</v>
      </c>
      <c r="C178" s="455" t="s">
        <v>316</v>
      </c>
      <c r="D178" s="296">
        <f>VLOOKUP(B178,'02'!$B$5:$F$1296,5,FALSE)</f>
        <v>20</v>
      </c>
      <c r="E178" s="296">
        <v>43</v>
      </c>
      <c r="F178" s="293">
        <f t="shared" si="25"/>
        <v>1.15</v>
      </c>
      <c r="G178" s="477" t="str">
        <f t="shared" si="26"/>
        <v>是</v>
      </c>
      <c r="H178" s="273" t="str">
        <f t="shared" si="27"/>
        <v>项</v>
      </c>
      <c r="I178" s="273"/>
      <c r="K178" s="273">
        <v>43</v>
      </c>
      <c r="L178" s="521"/>
      <c r="N178" s="508">
        <f t="shared" si="22"/>
        <v>43</v>
      </c>
      <c r="S178" s="332">
        <f t="shared" si="33"/>
        <v>43</v>
      </c>
    </row>
    <row r="179" s="332" customFormat="1" ht="36" customHeight="1" spans="1:19">
      <c r="A179" s="367">
        <f t="shared" si="24"/>
        <v>7</v>
      </c>
      <c r="B179" s="295">
        <v>2013299</v>
      </c>
      <c r="C179" s="455" t="s">
        <v>406</v>
      </c>
      <c r="D179" s="296">
        <f>VLOOKUP(B179,'02'!$B$5:$F$1296,5,FALSE)</f>
        <v>0</v>
      </c>
      <c r="E179" s="296"/>
      <c r="F179" s="293">
        <f t="shared" si="25"/>
        <v>0</v>
      </c>
      <c r="G179" s="477" t="str">
        <f t="shared" si="26"/>
        <v>否</v>
      </c>
      <c r="H179" s="273" t="str">
        <f t="shared" si="27"/>
        <v>项</v>
      </c>
      <c r="I179" s="273"/>
      <c r="K179" s="273"/>
      <c r="L179" s="521"/>
      <c r="N179" s="273">
        <f t="shared" si="22"/>
        <v>0</v>
      </c>
      <c r="S179" s="332">
        <f t="shared" si="33"/>
        <v>0</v>
      </c>
    </row>
    <row r="180" ht="36" customHeight="1" spans="1:14">
      <c r="A180" s="367">
        <f t="shared" si="24"/>
        <v>5</v>
      </c>
      <c r="B180" s="295">
        <v>20133</v>
      </c>
      <c r="C180" s="517" t="s">
        <v>407</v>
      </c>
      <c r="D180" s="230">
        <f>SUM(D181:D186)</f>
        <v>437</v>
      </c>
      <c r="E180" s="230">
        <f>SUM(E181:E186)</f>
        <v>393</v>
      </c>
      <c r="F180" s="293">
        <f t="shared" si="25"/>
        <v>-0.100686498855835</v>
      </c>
      <c r="G180" s="477" t="str">
        <f t="shared" si="26"/>
        <v>是</v>
      </c>
      <c r="H180" s="273" t="str">
        <f t="shared" si="27"/>
        <v>款</v>
      </c>
      <c r="L180" s="521"/>
      <c r="N180" s="273">
        <f t="shared" si="22"/>
        <v>0</v>
      </c>
    </row>
    <row r="181" s="332" customFormat="1" ht="36" customHeight="1" spans="1:19">
      <c r="A181" s="367">
        <f t="shared" si="24"/>
        <v>7</v>
      </c>
      <c r="B181" s="295">
        <v>2013301</v>
      </c>
      <c r="C181" s="455" t="s">
        <v>307</v>
      </c>
      <c r="D181" s="296">
        <f>VLOOKUP(B181,'02'!$B$5:$F$1296,5,FALSE)</f>
        <v>246</v>
      </c>
      <c r="E181" s="296">
        <v>238</v>
      </c>
      <c r="F181" s="293">
        <f t="shared" si="25"/>
        <v>-0.032520325203252</v>
      </c>
      <c r="G181" s="477" t="str">
        <f t="shared" si="26"/>
        <v>是</v>
      </c>
      <c r="H181" s="273" t="str">
        <f t="shared" si="27"/>
        <v>项</v>
      </c>
      <c r="I181" s="273"/>
      <c r="K181" s="273">
        <v>238</v>
      </c>
      <c r="L181" s="521"/>
      <c r="N181" s="508">
        <f t="shared" si="22"/>
        <v>238</v>
      </c>
      <c r="S181" s="332">
        <f t="shared" ref="S181:S186" si="34">+K181+Q181</f>
        <v>238</v>
      </c>
    </row>
    <row r="182" s="332" customFormat="1" ht="36" customHeight="1" spans="1:19">
      <c r="A182" s="367">
        <f t="shared" si="24"/>
        <v>7</v>
      </c>
      <c r="B182" s="295">
        <v>2013302</v>
      </c>
      <c r="C182" s="455" t="s">
        <v>308</v>
      </c>
      <c r="D182" s="296">
        <f>VLOOKUP(B182,'02'!$B$5:$F$1296,5,FALSE)</f>
        <v>0</v>
      </c>
      <c r="E182" s="296">
        <v>12</v>
      </c>
      <c r="F182" s="293">
        <f t="shared" si="25"/>
        <v>0</v>
      </c>
      <c r="G182" s="477" t="str">
        <f t="shared" si="26"/>
        <v>是</v>
      </c>
      <c r="H182" s="273" t="str">
        <f t="shared" si="27"/>
        <v>项</v>
      </c>
      <c r="I182" s="273"/>
      <c r="K182" s="273">
        <v>12</v>
      </c>
      <c r="L182" s="521"/>
      <c r="N182" s="508">
        <f t="shared" si="22"/>
        <v>12</v>
      </c>
      <c r="S182" s="332">
        <f t="shared" si="34"/>
        <v>12</v>
      </c>
    </row>
    <row r="183" s="332" customFormat="1" ht="36" customHeight="1" spans="1:19">
      <c r="A183" s="367">
        <f t="shared" si="24"/>
        <v>7</v>
      </c>
      <c r="B183" s="295">
        <v>2013303</v>
      </c>
      <c r="C183" s="455" t="s">
        <v>309</v>
      </c>
      <c r="D183" s="296">
        <f>VLOOKUP(B183,'02'!$B$5:$F$1296,5,FALSE)</f>
        <v>0</v>
      </c>
      <c r="E183" s="296"/>
      <c r="F183" s="293">
        <f t="shared" si="25"/>
        <v>0</v>
      </c>
      <c r="G183" s="477" t="str">
        <f t="shared" si="26"/>
        <v>否</v>
      </c>
      <c r="H183" s="273" t="str">
        <f t="shared" si="27"/>
        <v>项</v>
      </c>
      <c r="I183" s="273"/>
      <c r="K183" s="273"/>
      <c r="L183" s="521"/>
      <c r="N183" s="273">
        <f t="shared" si="22"/>
        <v>0</v>
      </c>
      <c r="S183" s="332">
        <f t="shared" si="34"/>
        <v>0</v>
      </c>
    </row>
    <row r="184" s="332" customFormat="1" ht="36" customHeight="1" spans="1:19">
      <c r="A184" s="367">
        <f t="shared" si="24"/>
        <v>7</v>
      </c>
      <c r="B184" s="295">
        <v>2013304</v>
      </c>
      <c r="C184" s="455" t="s">
        <v>408</v>
      </c>
      <c r="D184" s="296">
        <f>VLOOKUP(B184,'02'!$B$5:$F$1296,5,FALSE)</f>
        <v>60</v>
      </c>
      <c r="E184" s="296">
        <v>5</v>
      </c>
      <c r="F184" s="293">
        <f t="shared" si="25"/>
        <v>-0.916666666666667</v>
      </c>
      <c r="G184" s="477" t="str">
        <f t="shared" si="26"/>
        <v>是</v>
      </c>
      <c r="H184" s="273" t="str">
        <f t="shared" si="27"/>
        <v>项</v>
      </c>
      <c r="I184" s="273"/>
      <c r="K184" s="273">
        <v>5</v>
      </c>
      <c r="L184" s="521"/>
      <c r="N184" s="508">
        <f t="shared" si="22"/>
        <v>5</v>
      </c>
      <c r="S184" s="332">
        <f t="shared" si="34"/>
        <v>5</v>
      </c>
    </row>
    <row r="185" s="332" customFormat="1" ht="36" customHeight="1" spans="1:19">
      <c r="A185" s="367">
        <f t="shared" si="24"/>
        <v>7</v>
      </c>
      <c r="B185" s="295">
        <v>2013350</v>
      </c>
      <c r="C185" s="455" t="s">
        <v>316</v>
      </c>
      <c r="D185" s="296">
        <f>VLOOKUP(B185,'02'!$B$5:$F$1296,5,FALSE)</f>
        <v>131</v>
      </c>
      <c r="E185" s="296">
        <v>138</v>
      </c>
      <c r="F185" s="293">
        <f t="shared" si="25"/>
        <v>0.0534351145038168</v>
      </c>
      <c r="G185" s="477" t="str">
        <f t="shared" si="26"/>
        <v>是</v>
      </c>
      <c r="H185" s="273" t="str">
        <f t="shared" si="27"/>
        <v>项</v>
      </c>
      <c r="I185" s="273"/>
      <c r="K185" s="273">
        <v>138</v>
      </c>
      <c r="L185" s="521"/>
      <c r="N185" s="508">
        <f t="shared" si="22"/>
        <v>138</v>
      </c>
      <c r="S185" s="332">
        <f t="shared" si="34"/>
        <v>138</v>
      </c>
    </row>
    <row r="186" s="332" customFormat="1" ht="36" customHeight="1" spans="1:19">
      <c r="A186" s="367">
        <f t="shared" si="24"/>
        <v>7</v>
      </c>
      <c r="B186" s="295">
        <v>2013399</v>
      </c>
      <c r="C186" s="455" t="s">
        <v>409</v>
      </c>
      <c r="D186" s="296">
        <f>VLOOKUP(B186,'02'!$B$5:$F$1296,5,FALSE)</f>
        <v>0</v>
      </c>
      <c r="E186" s="296"/>
      <c r="F186" s="293">
        <f t="shared" si="25"/>
        <v>0</v>
      </c>
      <c r="G186" s="477" t="str">
        <f t="shared" si="26"/>
        <v>否</v>
      </c>
      <c r="H186" s="273" t="str">
        <f t="shared" si="27"/>
        <v>项</v>
      </c>
      <c r="I186" s="273"/>
      <c r="K186" s="273"/>
      <c r="L186" s="521"/>
      <c r="N186" s="273">
        <f t="shared" si="22"/>
        <v>0</v>
      </c>
      <c r="S186" s="332">
        <f t="shared" si="34"/>
        <v>0</v>
      </c>
    </row>
    <row r="187" ht="36" customHeight="1" spans="1:14">
      <c r="A187" s="367">
        <f t="shared" si="24"/>
        <v>5</v>
      </c>
      <c r="B187" s="295">
        <v>20134</v>
      </c>
      <c r="C187" s="517" t="s">
        <v>410</v>
      </c>
      <c r="D187" s="230">
        <f>SUM(D188:D194)</f>
        <v>194</v>
      </c>
      <c r="E187" s="230">
        <f>SUM(E188:E194)</f>
        <v>277</v>
      </c>
      <c r="F187" s="293">
        <f t="shared" si="25"/>
        <v>0.427835051546392</v>
      </c>
      <c r="G187" s="477" t="str">
        <f t="shared" si="26"/>
        <v>是</v>
      </c>
      <c r="H187" s="273" t="str">
        <f t="shared" si="27"/>
        <v>款</v>
      </c>
      <c r="L187" s="521"/>
      <c r="N187" s="273">
        <f t="shared" si="22"/>
        <v>0</v>
      </c>
    </row>
    <row r="188" s="332" customFormat="1" ht="36" customHeight="1" spans="1:19">
      <c r="A188" s="367">
        <f t="shared" si="24"/>
        <v>7</v>
      </c>
      <c r="B188" s="295">
        <v>2013401</v>
      </c>
      <c r="C188" s="455" t="s">
        <v>307</v>
      </c>
      <c r="D188" s="296">
        <f>VLOOKUP(B188,'02'!$B$5:$F$1296,5,FALSE)</f>
        <v>141</v>
      </c>
      <c r="E188" s="296">
        <v>151</v>
      </c>
      <c r="F188" s="293">
        <f t="shared" si="25"/>
        <v>0.0709219858156029</v>
      </c>
      <c r="G188" s="477" t="str">
        <f t="shared" si="26"/>
        <v>是</v>
      </c>
      <c r="H188" s="273" t="str">
        <f t="shared" si="27"/>
        <v>项</v>
      </c>
      <c r="I188" s="273"/>
      <c r="K188" s="273">
        <v>151</v>
      </c>
      <c r="L188" s="521"/>
      <c r="N188" s="508">
        <f t="shared" si="22"/>
        <v>151</v>
      </c>
      <c r="S188" s="332">
        <f t="shared" ref="S188:S194" si="35">+K188+Q188</f>
        <v>151</v>
      </c>
    </row>
    <row r="189" s="332" customFormat="1" ht="36" customHeight="1" spans="1:19">
      <c r="A189" s="367">
        <f t="shared" si="24"/>
        <v>7</v>
      </c>
      <c r="B189" s="295">
        <v>2013402</v>
      </c>
      <c r="C189" s="455" t="s">
        <v>308</v>
      </c>
      <c r="D189" s="296">
        <f>VLOOKUP(B189,'02'!$B$5:$F$1296,5,FALSE)</f>
        <v>0</v>
      </c>
      <c r="E189" s="296"/>
      <c r="F189" s="293">
        <f t="shared" si="25"/>
        <v>0</v>
      </c>
      <c r="G189" s="477" t="str">
        <f t="shared" si="26"/>
        <v>否</v>
      </c>
      <c r="H189" s="273" t="str">
        <f t="shared" si="27"/>
        <v>项</v>
      </c>
      <c r="I189" s="273"/>
      <c r="K189" s="273"/>
      <c r="L189" s="521"/>
      <c r="N189" s="273">
        <f t="shared" si="22"/>
        <v>0</v>
      </c>
      <c r="S189" s="332">
        <f t="shared" si="35"/>
        <v>0</v>
      </c>
    </row>
    <row r="190" s="332" customFormat="1" ht="36" customHeight="1" spans="1:19">
      <c r="A190" s="367">
        <f t="shared" si="24"/>
        <v>7</v>
      </c>
      <c r="B190" s="295">
        <v>2013403</v>
      </c>
      <c r="C190" s="455" t="s">
        <v>309</v>
      </c>
      <c r="D190" s="296">
        <f>VLOOKUP(B190,'02'!$B$5:$F$1296,5,FALSE)</f>
        <v>0</v>
      </c>
      <c r="E190" s="296"/>
      <c r="F190" s="293">
        <f t="shared" si="25"/>
        <v>0</v>
      </c>
      <c r="G190" s="477" t="str">
        <f t="shared" si="26"/>
        <v>否</v>
      </c>
      <c r="H190" s="273" t="str">
        <f t="shared" si="27"/>
        <v>项</v>
      </c>
      <c r="I190" s="273"/>
      <c r="K190" s="273"/>
      <c r="L190" s="521"/>
      <c r="N190" s="273">
        <f t="shared" si="22"/>
        <v>0</v>
      </c>
      <c r="S190" s="332">
        <f t="shared" si="35"/>
        <v>0</v>
      </c>
    </row>
    <row r="191" s="332" customFormat="1" ht="36" customHeight="1" spans="1:19">
      <c r="A191" s="367">
        <f t="shared" si="24"/>
        <v>7</v>
      </c>
      <c r="B191" s="295">
        <v>2013404</v>
      </c>
      <c r="C191" s="455" t="s">
        <v>411</v>
      </c>
      <c r="D191" s="296">
        <f>VLOOKUP(B191,'02'!$B$5:$F$1296,5,FALSE)</f>
        <v>1</v>
      </c>
      <c r="E191" s="296">
        <v>64</v>
      </c>
      <c r="F191" s="293">
        <f t="shared" si="25"/>
        <v>63</v>
      </c>
      <c r="G191" s="477" t="str">
        <f t="shared" si="26"/>
        <v>是</v>
      </c>
      <c r="H191" s="273" t="str">
        <f t="shared" si="27"/>
        <v>项</v>
      </c>
      <c r="I191" s="273"/>
      <c r="K191" s="273">
        <v>64</v>
      </c>
      <c r="L191" s="521"/>
      <c r="N191" s="508">
        <f t="shared" si="22"/>
        <v>64</v>
      </c>
      <c r="S191" s="332">
        <f t="shared" si="35"/>
        <v>64</v>
      </c>
    </row>
    <row r="192" s="332" customFormat="1" ht="36" customHeight="1" spans="1:19">
      <c r="A192" s="367">
        <f t="shared" si="24"/>
        <v>7</v>
      </c>
      <c r="B192" s="295">
        <v>2013405</v>
      </c>
      <c r="C192" s="455" t="s">
        <v>412</v>
      </c>
      <c r="D192" s="296">
        <f>VLOOKUP(B192,'02'!$B$5:$F$1296,5,FALSE)</f>
        <v>2</v>
      </c>
      <c r="E192" s="296">
        <v>2</v>
      </c>
      <c r="F192" s="293">
        <f t="shared" si="25"/>
        <v>0</v>
      </c>
      <c r="G192" s="477" t="str">
        <f t="shared" si="26"/>
        <v>是</v>
      </c>
      <c r="H192" s="273" t="str">
        <f t="shared" si="27"/>
        <v>项</v>
      </c>
      <c r="I192" s="273"/>
      <c r="K192" s="273"/>
      <c r="L192" s="521">
        <f>VLOOKUP(B192,[266]Sheet2!$A$2:$E$135,5,FALSE)</f>
        <v>2</v>
      </c>
      <c r="N192" s="508">
        <f t="shared" si="22"/>
        <v>2</v>
      </c>
      <c r="Q192" s="332">
        <v>2</v>
      </c>
      <c r="S192" s="332">
        <f t="shared" si="35"/>
        <v>2</v>
      </c>
    </row>
    <row r="193" s="332" customFormat="1" ht="36" customHeight="1" spans="1:19">
      <c r="A193" s="367">
        <f t="shared" si="24"/>
        <v>7</v>
      </c>
      <c r="B193" s="295">
        <v>2013450</v>
      </c>
      <c r="C193" s="455" t="s">
        <v>316</v>
      </c>
      <c r="D193" s="296">
        <f>VLOOKUP(B193,'02'!$B$5:$F$1296,5,FALSE)</f>
        <v>45</v>
      </c>
      <c r="E193" s="296">
        <v>54</v>
      </c>
      <c r="F193" s="293">
        <f t="shared" si="25"/>
        <v>0.2</v>
      </c>
      <c r="G193" s="477" t="str">
        <f t="shared" si="26"/>
        <v>是</v>
      </c>
      <c r="H193" s="273" t="str">
        <f t="shared" si="27"/>
        <v>项</v>
      </c>
      <c r="I193" s="273"/>
      <c r="K193" s="273">
        <v>54</v>
      </c>
      <c r="L193" s="521"/>
      <c r="N193" s="508">
        <f t="shared" si="22"/>
        <v>54</v>
      </c>
      <c r="S193" s="332">
        <f t="shared" si="35"/>
        <v>54</v>
      </c>
    </row>
    <row r="194" s="332" customFormat="1" ht="36" customHeight="1" spans="1:19">
      <c r="A194" s="367">
        <f t="shared" si="24"/>
        <v>7</v>
      </c>
      <c r="B194" s="295">
        <v>2013499</v>
      </c>
      <c r="C194" s="455" t="s">
        <v>413</v>
      </c>
      <c r="D194" s="296">
        <f>VLOOKUP(B194,'02'!$B$5:$F$1296,5,FALSE)</f>
        <v>5</v>
      </c>
      <c r="E194" s="296">
        <v>6</v>
      </c>
      <c r="F194" s="293">
        <f t="shared" si="25"/>
        <v>0.2</v>
      </c>
      <c r="G194" s="477" t="str">
        <f t="shared" si="26"/>
        <v>是</v>
      </c>
      <c r="H194" s="273" t="str">
        <f t="shared" si="27"/>
        <v>项</v>
      </c>
      <c r="I194" s="273"/>
      <c r="K194" s="273">
        <v>6</v>
      </c>
      <c r="L194" s="521">
        <f>VLOOKUP(B194,[266]Sheet2!$A$2:$E$135,5,FALSE)</f>
        <v>0</v>
      </c>
      <c r="N194" s="508">
        <f t="shared" si="22"/>
        <v>6</v>
      </c>
      <c r="Q194" s="332">
        <v>0</v>
      </c>
      <c r="S194" s="332">
        <f t="shared" si="35"/>
        <v>6</v>
      </c>
    </row>
    <row r="195" ht="36" customHeight="1" spans="1:14">
      <c r="A195" s="367">
        <f t="shared" si="24"/>
        <v>5</v>
      </c>
      <c r="B195" s="295">
        <v>20135</v>
      </c>
      <c r="C195" s="517" t="s">
        <v>414</v>
      </c>
      <c r="D195" s="230">
        <f>SUM(D196:D200)</f>
        <v>0</v>
      </c>
      <c r="E195" s="230">
        <f>SUM(E196:E200)</f>
        <v>0</v>
      </c>
      <c r="F195" s="293">
        <f t="shared" si="25"/>
        <v>0</v>
      </c>
      <c r="G195" s="477" t="str">
        <f t="shared" si="26"/>
        <v>否</v>
      </c>
      <c r="H195" s="273" t="str">
        <f t="shared" si="27"/>
        <v>款</v>
      </c>
      <c r="L195" s="521"/>
      <c r="N195" s="273">
        <f t="shared" si="22"/>
        <v>0</v>
      </c>
    </row>
    <row r="196" s="332" customFormat="1" ht="36" customHeight="1" spans="1:19">
      <c r="A196" s="367">
        <f t="shared" si="24"/>
        <v>7</v>
      </c>
      <c r="B196" s="295">
        <v>2013501</v>
      </c>
      <c r="C196" s="455" t="s">
        <v>307</v>
      </c>
      <c r="D196" s="296">
        <f>VLOOKUP(B196,'02'!$B$5:$F$1296,5,FALSE)</f>
        <v>0</v>
      </c>
      <c r="E196" s="296"/>
      <c r="F196" s="293">
        <f t="shared" si="25"/>
        <v>0</v>
      </c>
      <c r="G196" s="477" t="str">
        <f t="shared" si="26"/>
        <v>否</v>
      </c>
      <c r="H196" s="273" t="str">
        <f t="shared" si="27"/>
        <v>项</v>
      </c>
      <c r="I196" s="273"/>
      <c r="K196" s="273"/>
      <c r="L196" s="521"/>
      <c r="N196" s="273">
        <f t="shared" ref="N196:N259" si="36">+K196+L196+M196</f>
        <v>0</v>
      </c>
      <c r="S196" s="332">
        <f t="shared" ref="S196:S200" si="37">+K196+Q196</f>
        <v>0</v>
      </c>
    </row>
    <row r="197" s="332" customFormat="1" ht="36" customHeight="1" spans="1:19">
      <c r="A197" s="367">
        <f t="shared" ref="A197:A260" si="38">LEN(B197)</f>
        <v>7</v>
      </c>
      <c r="B197" s="295">
        <v>2013502</v>
      </c>
      <c r="C197" s="455" t="s">
        <v>308</v>
      </c>
      <c r="D197" s="296">
        <f>VLOOKUP(B197,'02'!$B$5:$F$1296,5,FALSE)</f>
        <v>0</v>
      </c>
      <c r="E197" s="296"/>
      <c r="F197" s="293">
        <f t="shared" ref="F197:F260" si="39">IF(D197&lt;0,"",IFERROR(E197/D197-1,0))</f>
        <v>0</v>
      </c>
      <c r="G197" s="477" t="str">
        <f t="shared" ref="G197:G260" si="40">IF(LEN(B197)=3,"是",IF(C197&lt;&gt;"",IF(SUM(D197:E197)&lt;&gt;0,"是","否"),"是"))</f>
        <v>否</v>
      </c>
      <c r="H197" s="273" t="str">
        <f t="shared" ref="H197:H260" si="41">IF(LEN(B197)=3,"类",IF(LEN(B197)=5,"款","项"))</f>
        <v>项</v>
      </c>
      <c r="I197" s="273"/>
      <c r="K197" s="273"/>
      <c r="L197" s="521"/>
      <c r="N197" s="273">
        <f t="shared" si="36"/>
        <v>0</v>
      </c>
      <c r="S197" s="332">
        <f t="shared" si="37"/>
        <v>0</v>
      </c>
    </row>
    <row r="198" s="332" customFormat="1" ht="36" customHeight="1" spans="1:19">
      <c r="A198" s="367">
        <f t="shared" si="38"/>
        <v>7</v>
      </c>
      <c r="B198" s="295">
        <v>2013503</v>
      </c>
      <c r="C198" s="455" t="s">
        <v>309</v>
      </c>
      <c r="D198" s="296">
        <f>VLOOKUP(B198,'02'!$B$5:$F$1296,5,FALSE)</f>
        <v>0</v>
      </c>
      <c r="E198" s="296"/>
      <c r="F198" s="293">
        <f t="shared" si="39"/>
        <v>0</v>
      </c>
      <c r="G198" s="477" t="str">
        <f t="shared" si="40"/>
        <v>否</v>
      </c>
      <c r="H198" s="273" t="str">
        <f t="shared" si="41"/>
        <v>项</v>
      </c>
      <c r="I198" s="273"/>
      <c r="K198" s="273"/>
      <c r="L198" s="521"/>
      <c r="N198" s="273">
        <f t="shared" si="36"/>
        <v>0</v>
      </c>
      <c r="S198" s="332">
        <f t="shared" si="37"/>
        <v>0</v>
      </c>
    </row>
    <row r="199" s="332" customFormat="1" ht="36" customHeight="1" spans="1:19">
      <c r="A199" s="367">
        <f t="shared" si="38"/>
        <v>7</v>
      </c>
      <c r="B199" s="295">
        <v>2013550</v>
      </c>
      <c r="C199" s="455" t="s">
        <v>316</v>
      </c>
      <c r="D199" s="296">
        <f>VLOOKUP(B199,'02'!$B$5:$F$1296,5,FALSE)</f>
        <v>0</v>
      </c>
      <c r="E199" s="296"/>
      <c r="F199" s="293">
        <f t="shared" si="39"/>
        <v>0</v>
      </c>
      <c r="G199" s="477" t="str">
        <f t="shared" si="40"/>
        <v>否</v>
      </c>
      <c r="H199" s="273" t="str">
        <f t="shared" si="41"/>
        <v>项</v>
      </c>
      <c r="I199" s="273"/>
      <c r="K199" s="273"/>
      <c r="L199" s="521"/>
      <c r="N199" s="273">
        <f t="shared" si="36"/>
        <v>0</v>
      </c>
      <c r="S199" s="332">
        <f t="shared" si="37"/>
        <v>0</v>
      </c>
    </row>
    <row r="200" s="332" customFormat="1" ht="36" customHeight="1" spans="1:19">
      <c r="A200" s="367">
        <f t="shared" si="38"/>
        <v>7</v>
      </c>
      <c r="B200" s="295">
        <v>2013599</v>
      </c>
      <c r="C200" s="455" t="s">
        <v>415</v>
      </c>
      <c r="D200" s="296">
        <f>VLOOKUP(B200,'02'!$B$5:$F$1296,5,FALSE)</f>
        <v>0</v>
      </c>
      <c r="E200" s="296"/>
      <c r="F200" s="293">
        <f t="shared" si="39"/>
        <v>0</v>
      </c>
      <c r="G200" s="477" t="str">
        <f t="shared" si="40"/>
        <v>否</v>
      </c>
      <c r="H200" s="273" t="str">
        <f t="shared" si="41"/>
        <v>项</v>
      </c>
      <c r="I200" s="273"/>
      <c r="K200" s="273"/>
      <c r="L200" s="521"/>
      <c r="N200" s="273">
        <f t="shared" si="36"/>
        <v>0</v>
      </c>
      <c r="S200" s="332">
        <f t="shared" si="37"/>
        <v>0</v>
      </c>
    </row>
    <row r="201" ht="36" customHeight="1" spans="1:14">
      <c r="A201" s="367">
        <f t="shared" si="38"/>
        <v>5</v>
      </c>
      <c r="B201" s="295">
        <v>20136</v>
      </c>
      <c r="C201" s="517" t="s">
        <v>416</v>
      </c>
      <c r="D201" s="230">
        <f>SUM(D202:D206)</f>
        <v>150</v>
      </c>
      <c r="E201" s="230">
        <f>SUM(E202:E206)</f>
        <v>385</v>
      </c>
      <c r="F201" s="293">
        <f t="shared" si="39"/>
        <v>1.56666666666667</v>
      </c>
      <c r="G201" s="477" t="str">
        <f t="shared" si="40"/>
        <v>是</v>
      </c>
      <c r="H201" s="273" t="str">
        <f t="shared" si="41"/>
        <v>款</v>
      </c>
      <c r="L201" s="521"/>
      <c r="N201" s="273">
        <f t="shared" si="36"/>
        <v>0</v>
      </c>
    </row>
    <row r="202" s="332" customFormat="1" ht="36" customHeight="1" spans="1:19">
      <c r="A202" s="367">
        <f t="shared" si="38"/>
        <v>7</v>
      </c>
      <c r="B202" s="295">
        <v>2013601</v>
      </c>
      <c r="C202" s="455" t="s">
        <v>307</v>
      </c>
      <c r="D202" s="296">
        <f>VLOOKUP(B202,'02'!$B$5:$F$1296,5,FALSE)</f>
        <v>0</v>
      </c>
      <c r="E202" s="296"/>
      <c r="F202" s="293">
        <f t="shared" si="39"/>
        <v>0</v>
      </c>
      <c r="G202" s="477" t="str">
        <f t="shared" si="40"/>
        <v>否</v>
      </c>
      <c r="H202" s="273" t="str">
        <f t="shared" si="41"/>
        <v>项</v>
      </c>
      <c r="I202" s="273"/>
      <c r="K202" s="273"/>
      <c r="L202" s="521"/>
      <c r="N202" s="273">
        <f t="shared" si="36"/>
        <v>0</v>
      </c>
      <c r="S202" s="332">
        <f t="shared" ref="S202:S206" si="42">+K202+Q202</f>
        <v>0</v>
      </c>
    </row>
    <row r="203" s="332" customFormat="1" ht="36" customHeight="1" spans="1:19">
      <c r="A203" s="367">
        <f t="shared" si="38"/>
        <v>7</v>
      </c>
      <c r="B203" s="295">
        <v>2013602</v>
      </c>
      <c r="C203" s="455" t="s">
        <v>308</v>
      </c>
      <c r="D203" s="296">
        <f>VLOOKUP(B203,'02'!$B$5:$F$1296,5,FALSE)</f>
        <v>4</v>
      </c>
      <c r="E203" s="296"/>
      <c r="F203" s="293">
        <f t="shared" si="39"/>
        <v>-1</v>
      </c>
      <c r="G203" s="477" t="str">
        <f t="shared" si="40"/>
        <v>是</v>
      </c>
      <c r="H203" s="273" t="str">
        <f t="shared" si="41"/>
        <v>项</v>
      </c>
      <c r="I203" s="273"/>
      <c r="K203" s="273"/>
      <c r="L203" s="521"/>
      <c r="N203" s="273">
        <f t="shared" si="36"/>
        <v>0</v>
      </c>
      <c r="S203" s="332">
        <f t="shared" si="42"/>
        <v>0</v>
      </c>
    </row>
    <row r="204" s="332" customFormat="1" ht="36" customHeight="1" spans="1:19">
      <c r="A204" s="367">
        <f t="shared" si="38"/>
        <v>7</v>
      </c>
      <c r="B204" s="295">
        <v>2013603</v>
      </c>
      <c r="C204" s="455" t="s">
        <v>309</v>
      </c>
      <c r="D204" s="296">
        <f>VLOOKUP(B204,'02'!$B$5:$F$1296,5,FALSE)</f>
        <v>0</v>
      </c>
      <c r="E204" s="296"/>
      <c r="F204" s="293">
        <f t="shared" si="39"/>
        <v>0</v>
      </c>
      <c r="G204" s="477" t="str">
        <f t="shared" si="40"/>
        <v>否</v>
      </c>
      <c r="H204" s="273" t="str">
        <f t="shared" si="41"/>
        <v>项</v>
      </c>
      <c r="I204" s="273"/>
      <c r="K204" s="273"/>
      <c r="L204" s="521"/>
      <c r="N204" s="273">
        <f t="shared" si="36"/>
        <v>0</v>
      </c>
      <c r="S204" s="332">
        <f t="shared" si="42"/>
        <v>0</v>
      </c>
    </row>
    <row r="205" s="332" customFormat="1" ht="36" customHeight="1" spans="1:19">
      <c r="A205" s="367">
        <f t="shared" si="38"/>
        <v>7</v>
      </c>
      <c r="B205" s="295">
        <v>2013650</v>
      </c>
      <c r="C205" s="455" t="s">
        <v>316</v>
      </c>
      <c r="D205" s="296">
        <f>VLOOKUP(B205,'02'!$B$5:$F$1296,5,FALSE)</f>
        <v>144</v>
      </c>
      <c r="E205" s="296">
        <v>382</v>
      </c>
      <c r="F205" s="293">
        <f t="shared" si="39"/>
        <v>1.65277777777778</v>
      </c>
      <c r="G205" s="477" t="str">
        <f t="shared" si="40"/>
        <v>是</v>
      </c>
      <c r="H205" s="273" t="str">
        <f t="shared" si="41"/>
        <v>项</v>
      </c>
      <c r="I205" s="273"/>
      <c r="K205" s="273">
        <v>382</v>
      </c>
      <c r="L205" s="521"/>
      <c r="N205" s="508">
        <f t="shared" si="36"/>
        <v>382</v>
      </c>
      <c r="S205" s="332">
        <f t="shared" si="42"/>
        <v>382</v>
      </c>
    </row>
    <row r="206" s="332" customFormat="1" ht="36" customHeight="1" spans="1:19">
      <c r="A206" s="367">
        <f t="shared" si="38"/>
        <v>7</v>
      </c>
      <c r="B206" s="295">
        <v>2013699</v>
      </c>
      <c r="C206" s="455" t="s">
        <v>416</v>
      </c>
      <c r="D206" s="296">
        <f>VLOOKUP(B206,'02'!$B$5:$F$1296,5,FALSE)</f>
        <v>2</v>
      </c>
      <c r="E206" s="296">
        <v>3</v>
      </c>
      <c r="F206" s="293">
        <f t="shared" si="39"/>
        <v>0.5</v>
      </c>
      <c r="G206" s="477" t="str">
        <f t="shared" si="40"/>
        <v>是</v>
      </c>
      <c r="H206" s="273" t="str">
        <f t="shared" si="41"/>
        <v>项</v>
      </c>
      <c r="I206" s="273"/>
      <c r="K206" s="273">
        <v>3</v>
      </c>
      <c r="L206" s="521"/>
      <c r="N206" s="508">
        <f t="shared" si="36"/>
        <v>3</v>
      </c>
      <c r="S206" s="332">
        <f t="shared" si="42"/>
        <v>3</v>
      </c>
    </row>
    <row r="207" ht="36" customHeight="1" spans="1:14">
      <c r="A207" s="367">
        <f t="shared" si="38"/>
        <v>5</v>
      </c>
      <c r="B207" s="295">
        <v>20137</v>
      </c>
      <c r="C207" s="517" t="s">
        <v>417</v>
      </c>
      <c r="D207" s="230">
        <f>SUM(D208:D213)</f>
        <v>0</v>
      </c>
      <c r="E207" s="230">
        <f>SUM(E208:E213)</f>
        <v>0</v>
      </c>
      <c r="F207" s="293">
        <f t="shared" si="39"/>
        <v>0</v>
      </c>
      <c r="G207" s="477" t="str">
        <f t="shared" si="40"/>
        <v>否</v>
      </c>
      <c r="H207" s="273" t="str">
        <f t="shared" si="41"/>
        <v>款</v>
      </c>
      <c r="L207" s="521"/>
      <c r="N207" s="273">
        <f t="shared" si="36"/>
        <v>0</v>
      </c>
    </row>
    <row r="208" s="332" customFormat="1" ht="36" customHeight="1" spans="1:19">
      <c r="A208" s="367">
        <f t="shared" si="38"/>
        <v>7</v>
      </c>
      <c r="B208" s="295">
        <v>2013701</v>
      </c>
      <c r="C208" s="455" t="s">
        <v>307</v>
      </c>
      <c r="D208" s="296">
        <f>VLOOKUP(B208,'02'!$B$5:$F$1296,5,FALSE)</f>
        <v>0</v>
      </c>
      <c r="E208" s="296"/>
      <c r="F208" s="293">
        <f t="shared" si="39"/>
        <v>0</v>
      </c>
      <c r="G208" s="477" t="str">
        <f t="shared" si="40"/>
        <v>否</v>
      </c>
      <c r="H208" s="273" t="str">
        <f t="shared" si="41"/>
        <v>项</v>
      </c>
      <c r="I208" s="273"/>
      <c r="K208" s="273"/>
      <c r="L208" s="521"/>
      <c r="N208" s="273">
        <f t="shared" si="36"/>
        <v>0</v>
      </c>
      <c r="S208" s="332">
        <f t="shared" ref="S208:S213" si="43">+K208+Q208</f>
        <v>0</v>
      </c>
    </row>
    <row r="209" s="332" customFormat="1" ht="36" customHeight="1" spans="1:19">
      <c r="A209" s="367">
        <f t="shared" si="38"/>
        <v>7</v>
      </c>
      <c r="B209" s="295">
        <v>2013702</v>
      </c>
      <c r="C209" s="455" t="s">
        <v>308</v>
      </c>
      <c r="D209" s="296">
        <f>VLOOKUP(B209,'02'!$B$5:$F$1296,5,FALSE)</f>
        <v>0</v>
      </c>
      <c r="E209" s="296"/>
      <c r="F209" s="293">
        <f t="shared" si="39"/>
        <v>0</v>
      </c>
      <c r="G209" s="477" t="str">
        <f t="shared" si="40"/>
        <v>否</v>
      </c>
      <c r="H209" s="273" t="str">
        <f t="shared" si="41"/>
        <v>项</v>
      </c>
      <c r="I209" s="273"/>
      <c r="K209" s="273"/>
      <c r="L209" s="521"/>
      <c r="N209" s="273">
        <f t="shared" si="36"/>
        <v>0</v>
      </c>
      <c r="S209" s="332">
        <f t="shared" si="43"/>
        <v>0</v>
      </c>
    </row>
    <row r="210" s="332" customFormat="1" ht="36" customHeight="1" spans="1:19">
      <c r="A210" s="367">
        <f t="shared" si="38"/>
        <v>7</v>
      </c>
      <c r="B210" s="295">
        <v>2013703</v>
      </c>
      <c r="C210" s="455" t="s">
        <v>309</v>
      </c>
      <c r="D210" s="296">
        <f>VLOOKUP(B210,'02'!$B$5:$F$1296,5,FALSE)</f>
        <v>0</v>
      </c>
      <c r="E210" s="296"/>
      <c r="F210" s="293">
        <f t="shared" si="39"/>
        <v>0</v>
      </c>
      <c r="G210" s="477" t="str">
        <f t="shared" si="40"/>
        <v>否</v>
      </c>
      <c r="H210" s="273" t="str">
        <f t="shared" si="41"/>
        <v>项</v>
      </c>
      <c r="I210" s="273"/>
      <c r="K210" s="273"/>
      <c r="L210" s="521"/>
      <c r="N210" s="273">
        <f t="shared" si="36"/>
        <v>0</v>
      </c>
      <c r="S210" s="332">
        <f t="shared" si="43"/>
        <v>0</v>
      </c>
    </row>
    <row r="211" s="332" customFormat="1" ht="36" customHeight="1" spans="1:19">
      <c r="A211" s="367">
        <f t="shared" si="38"/>
        <v>7</v>
      </c>
      <c r="B211" s="295">
        <v>2013704</v>
      </c>
      <c r="C211" s="455" t="s">
        <v>418</v>
      </c>
      <c r="D211" s="296">
        <f>VLOOKUP(B211,'02'!$B$5:$F$1296,5,FALSE)</f>
        <v>0</v>
      </c>
      <c r="E211" s="296"/>
      <c r="F211" s="293">
        <f t="shared" si="39"/>
        <v>0</v>
      </c>
      <c r="G211" s="477" t="str">
        <f t="shared" si="40"/>
        <v>否</v>
      </c>
      <c r="H211" s="273" t="str">
        <f t="shared" si="41"/>
        <v>项</v>
      </c>
      <c r="I211" s="273"/>
      <c r="K211" s="273"/>
      <c r="L211" s="521"/>
      <c r="N211" s="273">
        <f t="shared" si="36"/>
        <v>0</v>
      </c>
      <c r="S211" s="332">
        <f t="shared" si="43"/>
        <v>0</v>
      </c>
    </row>
    <row r="212" s="332" customFormat="1" ht="36" customHeight="1" spans="1:19">
      <c r="A212" s="367">
        <f t="shared" si="38"/>
        <v>7</v>
      </c>
      <c r="B212" s="295">
        <v>2013750</v>
      </c>
      <c r="C212" s="455" t="s">
        <v>316</v>
      </c>
      <c r="D212" s="296">
        <f>VLOOKUP(B212,'02'!$B$5:$F$1296,5,FALSE)</f>
        <v>0</v>
      </c>
      <c r="E212" s="296"/>
      <c r="F212" s="293">
        <f t="shared" si="39"/>
        <v>0</v>
      </c>
      <c r="G212" s="477" t="str">
        <f t="shared" si="40"/>
        <v>否</v>
      </c>
      <c r="H212" s="273" t="str">
        <f t="shared" si="41"/>
        <v>项</v>
      </c>
      <c r="I212" s="273"/>
      <c r="K212" s="273"/>
      <c r="L212" s="521"/>
      <c r="N212" s="273">
        <f t="shared" si="36"/>
        <v>0</v>
      </c>
      <c r="S212" s="332">
        <f t="shared" si="43"/>
        <v>0</v>
      </c>
    </row>
    <row r="213" s="332" customFormat="1" ht="36" customHeight="1" spans="1:19">
      <c r="A213" s="367">
        <f t="shared" si="38"/>
        <v>7</v>
      </c>
      <c r="B213" s="295">
        <v>2013799</v>
      </c>
      <c r="C213" s="455" t="s">
        <v>419</v>
      </c>
      <c r="D213" s="296">
        <f>VLOOKUP(B213,'02'!$B$5:$F$1296,5,FALSE)</f>
        <v>0</v>
      </c>
      <c r="E213" s="296"/>
      <c r="F213" s="293">
        <f t="shared" si="39"/>
        <v>0</v>
      </c>
      <c r="G213" s="477" t="str">
        <f t="shared" si="40"/>
        <v>否</v>
      </c>
      <c r="H213" s="273" t="str">
        <f t="shared" si="41"/>
        <v>项</v>
      </c>
      <c r="I213" s="273"/>
      <c r="K213" s="273"/>
      <c r="L213" s="521"/>
      <c r="N213" s="273">
        <f t="shared" si="36"/>
        <v>0</v>
      </c>
      <c r="S213" s="332">
        <f t="shared" si="43"/>
        <v>0</v>
      </c>
    </row>
    <row r="214" ht="36" customHeight="1" spans="1:14">
      <c r="A214" s="367">
        <f t="shared" si="38"/>
        <v>5</v>
      </c>
      <c r="B214" s="295">
        <v>20138</v>
      </c>
      <c r="C214" s="517" t="s">
        <v>420</v>
      </c>
      <c r="D214" s="230">
        <f>SUM(D215:D228)</f>
        <v>950</v>
      </c>
      <c r="E214" s="230">
        <f>SUM(E215:E228)</f>
        <v>1066</v>
      </c>
      <c r="F214" s="293">
        <f t="shared" si="39"/>
        <v>0.122105263157895</v>
      </c>
      <c r="G214" s="477" t="str">
        <f t="shared" si="40"/>
        <v>是</v>
      </c>
      <c r="H214" s="273" t="str">
        <f t="shared" si="41"/>
        <v>款</v>
      </c>
      <c r="L214" s="521"/>
      <c r="N214" s="273">
        <f t="shared" si="36"/>
        <v>0</v>
      </c>
    </row>
    <row r="215" s="332" customFormat="1" ht="36" customHeight="1" spans="1:19">
      <c r="A215" s="367">
        <f t="shared" si="38"/>
        <v>7</v>
      </c>
      <c r="B215" s="295">
        <v>2013801</v>
      </c>
      <c r="C215" s="455" t="s">
        <v>307</v>
      </c>
      <c r="D215" s="296">
        <f>VLOOKUP(B215,'02'!$B$5:$F$1296,5,FALSE)</f>
        <v>701</v>
      </c>
      <c r="E215" s="296">
        <v>652</v>
      </c>
      <c r="F215" s="293">
        <f t="shared" si="39"/>
        <v>-0.0699001426533523</v>
      </c>
      <c r="G215" s="477" t="str">
        <f t="shared" si="40"/>
        <v>是</v>
      </c>
      <c r="H215" s="273" t="str">
        <f t="shared" si="41"/>
        <v>项</v>
      </c>
      <c r="I215" s="273"/>
      <c r="K215" s="273">
        <v>652</v>
      </c>
      <c r="L215" s="521"/>
      <c r="N215" s="508">
        <f t="shared" si="36"/>
        <v>652</v>
      </c>
      <c r="S215" s="332">
        <f t="shared" ref="S215:S228" si="44">+K215+Q215</f>
        <v>652</v>
      </c>
    </row>
    <row r="216" s="332" customFormat="1" ht="36" customHeight="1" spans="1:19">
      <c r="A216" s="367">
        <f t="shared" si="38"/>
        <v>7</v>
      </c>
      <c r="B216" s="295">
        <v>2013802</v>
      </c>
      <c r="C216" s="455" t="s">
        <v>308</v>
      </c>
      <c r="D216" s="296">
        <f>VLOOKUP(B216,'02'!$B$5:$F$1296,5,FALSE)</f>
        <v>0</v>
      </c>
      <c r="E216" s="296"/>
      <c r="F216" s="293">
        <f t="shared" si="39"/>
        <v>0</v>
      </c>
      <c r="G216" s="477" t="str">
        <f t="shared" si="40"/>
        <v>否</v>
      </c>
      <c r="H216" s="273" t="str">
        <f t="shared" si="41"/>
        <v>项</v>
      </c>
      <c r="I216" s="273"/>
      <c r="K216" s="273"/>
      <c r="L216" s="521"/>
      <c r="N216" s="273">
        <f t="shared" si="36"/>
        <v>0</v>
      </c>
      <c r="S216" s="332">
        <f t="shared" si="44"/>
        <v>0</v>
      </c>
    </row>
    <row r="217" s="332" customFormat="1" ht="36" customHeight="1" spans="1:19">
      <c r="A217" s="367">
        <f t="shared" si="38"/>
        <v>7</v>
      </c>
      <c r="B217" s="295">
        <v>2013803</v>
      </c>
      <c r="C217" s="455" t="s">
        <v>309</v>
      </c>
      <c r="D217" s="296">
        <f>VLOOKUP(B217,'02'!$B$5:$F$1296,5,FALSE)</f>
        <v>0</v>
      </c>
      <c r="E217" s="296"/>
      <c r="F217" s="293">
        <f t="shared" si="39"/>
        <v>0</v>
      </c>
      <c r="G217" s="477" t="str">
        <f t="shared" si="40"/>
        <v>否</v>
      </c>
      <c r="H217" s="273" t="str">
        <f t="shared" si="41"/>
        <v>项</v>
      </c>
      <c r="I217" s="273"/>
      <c r="K217" s="273"/>
      <c r="L217" s="521"/>
      <c r="N217" s="273">
        <f t="shared" si="36"/>
        <v>0</v>
      </c>
      <c r="S217" s="332">
        <f t="shared" si="44"/>
        <v>0</v>
      </c>
    </row>
    <row r="218" s="332" customFormat="1" ht="36" customHeight="1" spans="1:19">
      <c r="A218" s="367">
        <f t="shared" si="38"/>
        <v>7</v>
      </c>
      <c r="B218" s="295">
        <v>2013804</v>
      </c>
      <c r="C218" s="455" t="s">
        <v>1863</v>
      </c>
      <c r="D218" s="296">
        <f>VLOOKUP(B218,'02'!$B$5:$F$1296,5,FALSE)</f>
        <v>32</v>
      </c>
      <c r="E218" s="296">
        <v>25</v>
      </c>
      <c r="F218" s="293">
        <f t="shared" si="39"/>
        <v>-0.21875</v>
      </c>
      <c r="G218" s="477" t="str">
        <f t="shared" si="40"/>
        <v>是</v>
      </c>
      <c r="H218" s="273" t="str">
        <f t="shared" si="41"/>
        <v>项</v>
      </c>
      <c r="I218" s="273"/>
      <c r="K218" s="273">
        <v>25</v>
      </c>
      <c r="L218" s="521"/>
      <c r="N218" s="508">
        <f t="shared" si="36"/>
        <v>25</v>
      </c>
      <c r="S218" s="332">
        <f t="shared" si="44"/>
        <v>25</v>
      </c>
    </row>
    <row r="219" s="332" customFormat="1" ht="36" customHeight="1" spans="1:19">
      <c r="A219" s="367">
        <f t="shared" si="38"/>
        <v>7</v>
      </c>
      <c r="B219" s="295">
        <v>2013805</v>
      </c>
      <c r="C219" s="455" t="s">
        <v>422</v>
      </c>
      <c r="D219" s="296">
        <f>VLOOKUP(B219,'02'!$B$5:$F$1296,5,FALSE)</f>
        <v>19</v>
      </c>
      <c r="E219" s="296">
        <v>19</v>
      </c>
      <c r="F219" s="293">
        <f t="shared" si="39"/>
        <v>0</v>
      </c>
      <c r="G219" s="477" t="str">
        <f t="shared" si="40"/>
        <v>是</v>
      </c>
      <c r="H219" s="273" t="str">
        <f t="shared" si="41"/>
        <v>项</v>
      </c>
      <c r="I219" s="273"/>
      <c r="K219" s="273">
        <v>17</v>
      </c>
      <c r="L219" s="521">
        <f>VLOOKUP(B219,[266]Sheet2!$A$2:$E$135,5,FALSE)</f>
        <v>2</v>
      </c>
      <c r="N219" s="508">
        <f t="shared" si="36"/>
        <v>19</v>
      </c>
      <c r="Q219" s="332">
        <v>2</v>
      </c>
      <c r="S219" s="332">
        <f t="shared" si="44"/>
        <v>19</v>
      </c>
    </row>
    <row r="220" s="332" customFormat="1" ht="36" customHeight="1" spans="1:19">
      <c r="A220" s="367">
        <f t="shared" si="38"/>
        <v>7</v>
      </c>
      <c r="B220" s="295">
        <v>2013808</v>
      </c>
      <c r="C220" s="455" t="s">
        <v>348</v>
      </c>
      <c r="D220" s="296">
        <f>VLOOKUP(B220,'02'!$B$5:$F$1296,5,FALSE)</f>
        <v>0</v>
      </c>
      <c r="E220" s="296"/>
      <c r="F220" s="293">
        <f t="shared" si="39"/>
        <v>0</v>
      </c>
      <c r="G220" s="477" t="str">
        <f t="shared" si="40"/>
        <v>否</v>
      </c>
      <c r="H220" s="273" t="str">
        <f t="shared" si="41"/>
        <v>项</v>
      </c>
      <c r="I220" s="273"/>
      <c r="K220" s="273"/>
      <c r="L220" s="521"/>
      <c r="N220" s="273">
        <f t="shared" si="36"/>
        <v>0</v>
      </c>
      <c r="S220" s="332">
        <f t="shared" si="44"/>
        <v>0</v>
      </c>
    </row>
    <row r="221" s="332" customFormat="1" ht="36" customHeight="1" spans="1:19">
      <c r="A221" s="367">
        <f t="shared" si="38"/>
        <v>7</v>
      </c>
      <c r="B221" s="295">
        <v>2013810</v>
      </c>
      <c r="C221" s="455" t="s">
        <v>423</v>
      </c>
      <c r="D221" s="296">
        <f>VLOOKUP(B221,'02'!$B$5:$F$1296,5,FALSE)</f>
        <v>0</v>
      </c>
      <c r="E221" s="296"/>
      <c r="F221" s="293">
        <f t="shared" si="39"/>
        <v>0</v>
      </c>
      <c r="G221" s="477" t="str">
        <f t="shared" si="40"/>
        <v>否</v>
      </c>
      <c r="H221" s="273" t="str">
        <f t="shared" si="41"/>
        <v>项</v>
      </c>
      <c r="I221" s="273"/>
      <c r="K221" s="273"/>
      <c r="L221" s="521"/>
      <c r="N221" s="273">
        <f t="shared" si="36"/>
        <v>0</v>
      </c>
      <c r="S221" s="332">
        <f t="shared" si="44"/>
        <v>0</v>
      </c>
    </row>
    <row r="222" s="332" customFormat="1" ht="36" customHeight="1" spans="1:19">
      <c r="A222" s="367">
        <f t="shared" si="38"/>
        <v>7</v>
      </c>
      <c r="B222" s="295">
        <v>2013812</v>
      </c>
      <c r="C222" s="455" t="s">
        <v>424</v>
      </c>
      <c r="D222" s="296">
        <f>VLOOKUP(B222,'02'!$B$5:$F$1296,5,FALSE)</f>
        <v>2</v>
      </c>
      <c r="E222" s="296"/>
      <c r="F222" s="293">
        <f t="shared" si="39"/>
        <v>-1</v>
      </c>
      <c r="G222" s="477" t="str">
        <f t="shared" si="40"/>
        <v>是</v>
      </c>
      <c r="H222" s="273" t="str">
        <f t="shared" si="41"/>
        <v>项</v>
      </c>
      <c r="I222" s="273"/>
      <c r="K222" s="273"/>
      <c r="L222" s="521"/>
      <c r="N222" s="273">
        <f t="shared" si="36"/>
        <v>0</v>
      </c>
      <c r="S222" s="332">
        <f t="shared" si="44"/>
        <v>0</v>
      </c>
    </row>
    <row r="223" s="332" customFormat="1" ht="36" customHeight="1" spans="1:19">
      <c r="A223" s="367">
        <f t="shared" si="38"/>
        <v>7</v>
      </c>
      <c r="B223" s="295">
        <v>2013813</v>
      </c>
      <c r="C223" s="455" t="s">
        <v>425</v>
      </c>
      <c r="D223" s="296">
        <f>VLOOKUP(B223,'02'!$B$5:$F$1296,5,FALSE)</f>
        <v>0</v>
      </c>
      <c r="E223" s="296"/>
      <c r="F223" s="293">
        <f t="shared" si="39"/>
        <v>0</v>
      </c>
      <c r="G223" s="477" t="str">
        <f t="shared" si="40"/>
        <v>否</v>
      </c>
      <c r="H223" s="273" t="str">
        <f t="shared" si="41"/>
        <v>项</v>
      </c>
      <c r="I223" s="273"/>
      <c r="K223" s="273"/>
      <c r="L223" s="521"/>
      <c r="N223" s="273">
        <f t="shared" si="36"/>
        <v>0</v>
      </c>
      <c r="S223" s="332">
        <f t="shared" si="44"/>
        <v>0</v>
      </c>
    </row>
    <row r="224" s="332" customFormat="1" ht="36" customHeight="1" spans="1:19">
      <c r="A224" s="367">
        <f t="shared" si="38"/>
        <v>7</v>
      </c>
      <c r="B224" s="295">
        <v>2013814</v>
      </c>
      <c r="C224" s="455" t="s">
        <v>426</v>
      </c>
      <c r="D224" s="296">
        <f>VLOOKUP(B224,'02'!$B$5:$F$1296,5,FALSE)</f>
        <v>0</v>
      </c>
      <c r="E224" s="296"/>
      <c r="F224" s="293">
        <f t="shared" si="39"/>
        <v>0</v>
      </c>
      <c r="G224" s="477" t="str">
        <f t="shared" si="40"/>
        <v>否</v>
      </c>
      <c r="H224" s="273" t="str">
        <f t="shared" si="41"/>
        <v>项</v>
      </c>
      <c r="I224" s="273"/>
      <c r="K224" s="273"/>
      <c r="L224" s="521"/>
      <c r="N224" s="273">
        <f t="shared" si="36"/>
        <v>0</v>
      </c>
      <c r="S224" s="332">
        <f t="shared" si="44"/>
        <v>0</v>
      </c>
    </row>
    <row r="225" s="332" customFormat="1" ht="36" customHeight="1" spans="1:19">
      <c r="A225" s="367">
        <f t="shared" si="38"/>
        <v>7</v>
      </c>
      <c r="B225" s="295">
        <v>2013815</v>
      </c>
      <c r="C225" s="455" t="s">
        <v>427</v>
      </c>
      <c r="D225" s="296">
        <f>VLOOKUP(B225,'02'!$B$5:$F$1296,5,FALSE)</f>
        <v>0</v>
      </c>
      <c r="E225" s="296">
        <v>8</v>
      </c>
      <c r="F225" s="293">
        <f t="shared" si="39"/>
        <v>0</v>
      </c>
      <c r="G225" s="477" t="str">
        <f t="shared" si="40"/>
        <v>是</v>
      </c>
      <c r="H225" s="273" t="str">
        <f t="shared" si="41"/>
        <v>项</v>
      </c>
      <c r="I225" s="273"/>
      <c r="K225" s="273">
        <v>8</v>
      </c>
      <c r="L225" s="521"/>
      <c r="N225" s="508">
        <f t="shared" si="36"/>
        <v>8</v>
      </c>
      <c r="S225" s="332">
        <f t="shared" si="44"/>
        <v>8</v>
      </c>
    </row>
    <row r="226" s="332" customFormat="1" ht="36" customHeight="1" spans="1:19">
      <c r="A226" s="367">
        <f t="shared" si="38"/>
        <v>7</v>
      </c>
      <c r="B226" s="295">
        <v>2013816</v>
      </c>
      <c r="C226" s="455" t="s">
        <v>428</v>
      </c>
      <c r="D226" s="296">
        <f>VLOOKUP(B226,'02'!$B$5:$F$1296,5,FALSE)</f>
        <v>37</v>
      </c>
      <c r="E226" s="296">
        <v>50</v>
      </c>
      <c r="F226" s="293">
        <f t="shared" si="39"/>
        <v>0.351351351351351</v>
      </c>
      <c r="G226" s="477" t="str">
        <f t="shared" si="40"/>
        <v>是</v>
      </c>
      <c r="H226" s="273" t="str">
        <f t="shared" si="41"/>
        <v>项</v>
      </c>
      <c r="I226" s="273"/>
      <c r="K226" s="273">
        <v>50</v>
      </c>
      <c r="L226" s="521"/>
      <c r="N226" s="508">
        <f t="shared" si="36"/>
        <v>50</v>
      </c>
      <c r="S226" s="332">
        <f t="shared" si="44"/>
        <v>50</v>
      </c>
    </row>
    <row r="227" s="332" customFormat="1" ht="36" customHeight="1" spans="1:19">
      <c r="A227" s="367">
        <f t="shared" si="38"/>
        <v>7</v>
      </c>
      <c r="B227" s="295">
        <v>2013850</v>
      </c>
      <c r="C227" s="455" t="s">
        <v>316</v>
      </c>
      <c r="D227" s="296">
        <f>VLOOKUP(B227,'02'!$B$5:$F$1296,5,FALSE)</f>
        <v>150</v>
      </c>
      <c r="E227" s="296">
        <v>312</v>
      </c>
      <c r="F227" s="293">
        <f t="shared" si="39"/>
        <v>1.08</v>
      </c>
      <c r="G227" s="477" t="str">
        <f t="shared" si="40"/>
        <v>是</v>
      </c>
      <c r="H227" s="273" t="str">
        <f t="shared" si="41"/>
        <v>项</v>
      </c>
      <c r="I227" s="273"/>
      <c r="K227" s="273">
        <v>312</v>
      </c>
      <c r="L227" s="521"/>
      <c r="N227" s="508">
        <f t="shared" si="36"/>
        <v>312</v>
      </c>
      <c r="S227" s="332">
        <f t="shared" si="44"/>
        <v>312</v>
      </c>
    </row>
    <row r="228" s="332" customFormat="1" ht="36" customHeight="1" spans="1:19">
      <c r="A228" s="367">
        <f t="shared" si="38"/>
        <v>7</v>
      </c>
      <c r="B228" s="295">
        <v>2013899</v>
      </c>
      <c r="C228" s="455" t="s">
        <v>429</v>
      </c>
      <c r="D228" s="296">
        <f>VLOOKUP(B228,'02'!$B$5:$F$1296,5,FALSE)</f>
        <v>9</v>
      </c>
      <c r="E228" s="296"/>
      <c r="F228" s="293">
        <f t="shared" si="39"/>
        <v>-1</v>
      </c>
      <c r="G228" s="477" t="str">
        <f t="shared" si="40"/>
        <v>是</v>
      </c>
      <c r="H228" s="273" t="str">
        <f t="shared" si="41"/>
        <v>项</v>
      </c>
      <c r="I228" s="273"/>
      <c r="K228" s="273"/>
      <c r="L228" s="521"/>
      <c r="N228" s="273">
        <f t="shared" si="36"/>
        <v>0</v>
      </c>
      <c r="S228" s="332">
        <f t="shared" si="44"/>
        <v>0</v>
      </c>
    </row>
    <row r="229" s="332" customFormat="1" ht="36" customHeight="1" spans="1:14">
      <c r="A229" s="367">
        <f t="shared" si="38"/>
        <v>5</v>
      </c>
      <c r="B229" s="299">
        <v>20139</v>
      </c>
      <c r="C229" s="517" t="s">
        <v>1864</v>
      </c>
      <c r="D229" s="296">
        <f>SUM(D230:D235)</f>
        <v>54</v>
      </c>
      <c r="E229" s="296">
        <f>SUM(E230:E235)</f>
        <v>137</v>
      </c>
      <c r="F229" s="293">
        <f t="shared" si="39"/>
        <v>1.53703703703704</v>
      </c>
      <c r="G229" s="477" t="str">
        <f t="shared" si="40"/>
        <v>是</v>
      </c>
      <c r="H229" s="273" t="str">
        <f t="shared" si="41"/>
        <v>款</v>
      </c>
      <c r="I229" s="273"/>
      <c r="K229" s="273"/>
      <c r="L229" s="521"/>
      <c r="N229" s="273">
        <f t="shared" si="36"/>
        <v>0</v>
      </c>
    </row>
    <row r="230" s="332" customFormat="1" ht="36" customHeight="1" spans="1:19">
      <c r="A230" s="367">
        <f t="shared" si="38"/>
        <v>7</v>
      </c>
      <c r="B230" s="299">
        <v>2013901</v>
      </c>
      <c r="C230" s="455" t="s">
        <v>307</v>
      </c>
      <c r="D230" s="296">
        <f>VLOOKUP(B230,'02'!$B$5:$F$1296,5,FALSE)</f>
        <v>54</v>
      </c>
      <c r="E230" s="296">
        <v>137</v>
      </c>
      <c r="F230" s="293">
        <f t="shared" si="39"/>
        <v>1.53703703703704</v>
      </c>
      <c r="G230" s="477" t="str">
        <f t="shared" si="40"/>
        <v>是</v>
      </c>
      <c r="H230" s="273" t="str">
        <f t="shared" si="41"/>
        <v>项</v>
      </c>
      <c r="I230" s="273"/>
      <c r="K230" s="273">
        <v>137</v>
      </c>
      <c r="L230" s="521"/>
      <c r="N230" s="508">
        <f t="shared" si="36"/>
        <v>137</v>
      </c>
      <c r="S230" s="332">
        <f t="shared" ref="S230:S235" si="45">+K230+Q230</f>
        <v>137</v>
      </c>
    </row>
    <row r="231" s="332" customFormat="1" ht="36" customHeight="1" spans="1:19">
      <c r="A231" s="367">
        <f t="shared" si="38"/>
        <v>7</v>
      </c>
      <c r="B231" s="299">
        <v>2013902</v>
      </c>
      <c r="C231" s="455" t="s">
        <v>308</v>
      </c>
      <c r="D231" s="296">
        <f>VLOOKUP(B231,'02'!$B$5:$F$1296,5,FALSE)</f>
        <v>0</v>
      </c>
      <c r="E231" s="296"/>
      <c r="F231" s="293">
        <f t="shared" si="39"/>
        <v>0</v>
      </c>
      <c r="G231" s="477" t="str">
        <f t="shared" si="40"/>
        <v>否</v>
      </c>
      <c r="H231" s="273" t="str">
        <f t="shared" si="41"/>
        <v>项</v>
      </c>
      <c r="I231" s="273"/>
      <c r="K231" s="273"/>
      <c r="L231" s="521"/>
      <c r="N231" s="273">
        <f t="shared" si="36"/>
        <v>0</v>
      </c>
      <c r="S231" s="332">
        <f t="shared" si="45"/>
        <v>0</v>
      </c>
    </row>
    <row r="232" s="332" customFormat="1" ht="36" customHeight="1" spans="1:19">
      <c r="A232" s="367">
        <f t="shared" si="38"/>
        <v>7</v>
      </c>
      <c r="B232" s="299">
        <v>2013903</v>
      </c>
      <c r="C232" s="455" t="s">
        <v>309</v>
      </c>
      <c r="D232" s="296">
        <f>VLOOKUP(B232,'02'!$B$5:$F$1296,5,FALSE)</f>
        <v>0</v>
      </c>
      <c r="E232" s="296"/>
      <c r="F232" s="293">
        <f t="shared" si="39"/>
        <v>0</v>
      </c>
      <c r="G232" s="477" t="str">
        <f t="shared" si="40"/>
        <v>否</v>
      </c>
      <c r="H232" s="273" t="str">
        <f t="shared" si="41"/>
        <v>项</v>
      </c>
      <c r="I232" s="273"/>
      <c r="K232" s="273"/>
      <c r="L232" s="521"/>
      <c r="N232" s="273">
        <f t="shared" si="36"/>
        <v>0</v>
      </c>
      <c r="S232" s="332">
        <f t="shared" si="45"/>
        <v>0</v>
      </c>
    </row>
    <row r="233" s="332" customFormat="1" ht="36" customHeight="1" spans="1:19">
      <c r="A233" s="367">
        <f t="shared" si="38"/>
        <v>7</v>
      </c>
      <c r="B233" s="299">
        <v>2013904</v>
      </c>
      <c r="C233" s="455" t="s">
        <v>402</v>
      </c>
      <c r="D233" s="296">
        <f>VLOOKUP(B233,'02'!$B$5:$F$1296,5,FALSE)</f>
        <v>0</v>
      </c>
      <c r="E233" s="296"/>
      <c r="F233" s="293">
        <f t="shared" si="39"/>
        <v>0</v>
      </c>
      <c r="G233" s="477" t="str">
        <f t="shared" si="40"/>
        <v>否</v>
      </c>
      <c r="H233" s="273" t="str">
        <f t="shared" si="41"/>
        <v>项</v>
      </c>
      <c r="I233" s="273"/>
      <c r="K233" s="273"/>
      <c r="L233" s="521"/>
      <c r="N233" s="273">
        <f t="shared" si="36"/>
        <v>0</v>
      </c>
      <c r="S233" s="332">
        <f t="shared" si="45"/>
        <v>0</v>
      </c>
    </row>
    <row r="234" s="332" customFormat="1" ht="36" customHeight="1" spans="1:19">
      <c r="A234" s="367">
        <f t="shared" si="38"/>
        <v>7</v>
      </c>
      <c r="B234" s="299">
        <v>2013950</v>
      </c>
      <c r="C234" s="455" t="s">
        <v>316</v>
      </c>
      <c r="D234" s="296">
        <f>VLOOKUP(B234,'02'!$B$5:$F$1296,5,FALSE)</f>
        <v>0</v>
      </c>
      <c r="E234" s="296"/>
      <c r="F234" s="293">
        <f t="shared" si="39"/>
        <v>0</v>
      </c>
      <c r="G234" s="477" t="str">
        <f t="shared" si="40"/>
        <v>否</v>
      </c>
      <c r="H234" s="273" t="str">
        <f t="shared" si="41"/>
        <v>项</v>
      </c>
      <c r="I234" s="273"/>
      <c r="K234" s="273"/>
      <c r="L234" s="521"/>
      <c r="N234" s="273">
        <f t="shared" si="36"/>
        <v>0</v>
      </c>
      <c r="S234" s="332">
        <f t="shared" si="45"/>
        <v>0</v>
      </c>
    </row>
    <row r="235" s="332" customFormat="1" ht="36" customHeight="1" spans="1:19">
      <c r="A235" s="367">
        <f t="shared" si="38"/>
        <v>7</v>
      </c>
      <c r="B235" s="299">
        <v>2013999</v>
      </c>
      <c r="C235" s="455" t="s">
        <v>1865</v>
      </c>
      <c r="D235" s="296">
        <f>VLOOKUP(B235,'02'!$B$5:$F$1296,5,FALSE)</f>
        <v>0</v>
      </c>
      <c r="E235" s="296"/>
      <c r="F235" s="293">
        <f t="shared" si="39"/>
        <v>0</v>
      </c>
      <c r="G235" s="477" t="str">
        <f t="shared" si="40"/>
        <v>否</v>
      </c>
      <c r="H235" s="273" t="str">
        <f t="shared" si="41"/>
        <v>项</v>
      </c>
      <c r="I235" s="273"/>
      <c r="K235" s="273"/>
      <c r="L235" s="521"/>
      <c r="N235" s="273">
        <f t="shared" si="36"/>
        <v>0</v>
      </c>
      <c r="S235" s="332">
        <f t="shared" si="45"/>
        <v>0</v>
      </c>
    </row>
    <row r="236" s="332" customFormat="1" ht="36" customHeight="1" spans="1:14">
      <c r="A236" s="367">
        <f t="shared" si="38"/>
        <v>5</v>
      </c>
      <c r="B236" s="299">
        <v>20140</v>
      </c>
      <c r="C236" s="517" t="s">
        <v>1866</v>
      </c>
      <c r="D236" s="296">
        <f>SUM(D237:D242)</f>
        <v>1</v>
      </c>
      <c r="E236" s="296">
        <f>SUM(E237:E242)</f>
        <v>15</v>
      </c>
      <c r="F236" s="293">
        <f t="shared" si="39"/>
        <v>14</v>
      </c>
      <c r="G236" s="477" t="str">
        <f t="shared" si="40"/>
        <v>是</v>
      </c>
      <c r="H236" s="273" t="str">
        <f t="shared" si="41"/>
        <v>款</v>
      </c>
      <c r="I236" s="273"/>
      <c r="K236" s="273"/>
      <c r="L236" s="521"/>
      <c r="N236" s="273">
        <f t="shared" si="36"/>
        <v>0</v>
      </c>
    </row>
    <row r="237" s="332" customFormat="1" ht="36" customHeight="1" spans="1:19">
      <c r="A237" s="367">
        <f t="shared" si="38"/>
        <v>7</v>
      </c>
      <c r="B237" s="299">
        <v>2014001</v>
      </c>
      <c r="C237" s="455" t="s">
        <v>307</v>
      </c>
      <c r="D237" s="296">
        <f>VLOOKUP(B237,'02'!$B$5:$F$1296,5,FALSE)</f>
        <v>0</v>
      </c>
      <c r="E237" s="296"/>
      <c r="F237" s="293">
        <f t="shared" si="39"/>
        <v>0</v>
      </c>
      <c r="G237" s="477" t="str">
        <f t="shared" si="40"/>
        <v>否</v>
      </c>
      <c r="H237" s="273" t="str">
        <f t="shared" si="41"/>
        <v>项</v>
      </c>
      <c r="I237" s="273"/>
      <c r="K237" s="273"/>
      <c r="L237" s="521"/>
      <c r="N237" s="273">
        <f t="shared" si="36"/>
        <v>0</v>
      </c>
      <c r="S237" s="332">
        <f t="shared" ref="S237:S242" si="46">+K237+Q237</f>
        <v>0</v>
      </c>
    </row>
    <row r="238" s="332" customFormat="1" ht="36" customHeight="1" spans="1:19">
      <c r="A238" s="367">
        <f t="shared" si="38"/>
        <v>7</v>
      </c>
      <c r="B238" s="299">
        <v>2014002</v>
      </c>
      <c r="C238" s="455" t="s">
        <v>308</v>
      </c>
      <c r="D238" s="296">
        <f>VLOOKUP(B238,'02'!$B$5:$F$1296,5,FALSE)</f>
        <v>0</v>
      </c>
      <c r="E238" s="296"/>
      <c r="F238" s="293">
        <f t="shared" si="39"/>
        <v>0</v>
      </c>
      <c r="G238" s="477" t="str">
        <f t="shared" si="40"/>
        <v>否</v>
      </c>
      <c r="H238" s="273" t="str">
        <f t="shared" si="41"/>
        <v>项</v>
      </c>
      <c r="I238" s="273"/>
      <c r="K238" s="273"/>
      <c r="L238" s="521"/>
      <c r="N238" s="273">
        <f t="shared" si="36"/>
        <v>0</v>
      </c>
      <c r="S238" s="332">
        <f t="shared" si="46"/>
        <v>0</v>
      </c>
    </row>
    <row r="239" s="332" customFormat="1" ht="36" customHeight="1" spans="1:19">
      <c r="A239" s="367">
        <f t="shared" si="38"/>
        <v>7</v>
      </c>
      <c r="B239" s="299">
        <v>2014003</v>
      </c>
      <c r="C239" s="455" t="s">
        <v>309</v>
      </c>
      <c r="D239" s="296">
        <f>VLOOKUP(B239,'02'!$B$5:$F$1296,5,FALSE)</f>
        <v>0</v>
      </c>
      <c r="E239" s="296"/>
      <c r="F239" s="293">
        <f t="shared" si="39"/>
        <v>0</v>
      </c>
      <c r="G239" s="477" t="str">
        <f t="shared" si="40"/>
        <v>否</v>
      </c>
      <c r="H239" s="273" t="str">
        <f t="shared" si="41"/>
        <v>项</v>
      </c>
      <c r="I239" s="273"/>
      <c r="K239" s="273"/>
      <c r="L239" s="521"/>
      <c r="N239" s="273">
        <f t="shared" si="36"/>
        <v>0</v>
      </c>
      <c r="S239" s="332">
        <f t="shared" si="46"/>
        <v>0</v>
      </c>
    </row>
    <row r="240" s="332" customFormat="1" ht="36" customHeight="1" spans="1:19">
      <c r="A240" s="367">
        <f t="shared" si="38"/>
        <v>7</v>
      </c>
      <c r="B240" s="299">
        <v>2014004</v>
      </c>
      <c r="C240" s="455" t="s">
        <v>1867</v>
      </c>
      <c r="D240" s="296">
        <f>VLOOKUP(B240,'02'!$B$5:$F$1296,5,FALSE)</f>
        <v>1</v>
      </c>
      <c r="E240" s="296">
        <v>15</v>
      </c>
      <c r="F240" s="293">
        <f t="shared" si="39"/>
        <v>14</v>
      </c>
      <c r="G240" s="477" t="str">
        <f t="shared" si="40"/>
        <v>是</v>
      </c>
      <c r="H240" s="273" t="str">
        <f t="shared" si="41"/>
        <v>项</v>
      </c>
      <c r="I240" s="273"/>
      <c r="K240" s="273">
        <v>15</v>
      </c>
      <c r="L240" s="521"/>
      <c r="N240" s="508">
        <f t="shared" si="36"/>
        <v>15</v>
      </c>
      <c r="S240" s="332">
        <f t="shared" si="46"/>
        <v>15</v>
      </c>
    </row>
    <row r="241" s="332" customFormat="1" ht="36" customHeight="1" spans="1:19">
      <c r="A241" s="367">
        <f t="shared" si="38"/>
        <v>7</v>
      </c>
      <c r="B241" s="299">
        <v>2014050</v>
      </c>
      <c r="C241" s="455" t="s">
        <v>1868</v>
      </c>
      <c r="D241" s="296"/>
      <c r="E241" s="296"/>
      <c r="F241" s="293">
        <f t="shared" si="39"/>
        <v>0</v>
      </c>
      <c r="G241" s="477" t="str">
        <f t="shared" si="40"/>
        <v>否</v>
      </c>
      <c r="H241" s="273" t="str">
        <f t="shared" si="41"/>
        <v>项</v>
      </c>
      <c r="I241" s="273"/>
      <c r="K241" s="273"/>
      <c r="L241" s="521"/>
      <c r="N241" s="273">
        <f t="shared" si="36"/>
        <v>0</v>
      </c>
      <c r="S241" s="332">
        <f t="shared" si="46"/>
        <v>0</v>
      </c>
    </row>
    <row r="242" s="332" customFormat="1" ht="36" customHeight="1" spans="1:19">
      <c r="A242" s="367">
        <f t="shared" si="38"/>
        <v>7</v>
      </c>
      <c r="B242" s="299">
        <v>2014099</v>
      </c>
      <c r="C242" s="455" t="s">
        <v>1869</v>
      </c>
      <c r="D242" s="296">
        <f>VLOOKUP(B242,'02'!$B$5:$F$1296,5,FALSE)</f>
        <v>0</v>
      </c>
      <c r="E242" s="296"/>
      <c r="F242" s="293">
        <f t="shared" si="39"/>
        <v>0</v>
      </c>
      <c r="G242" s="477" t="str">
        <f t="shared" si="40"/>
        <v>否</v>
      </c>
      <c r="H242" s="273" t="str">
        <f t="shared" si="41"/>
        <v>项</v>
      </c>
      <c r="I242" s="273"/>
      <c r="K242" s="273"/>
      <c r="L242" s="521"/>
      <c r="N242" s="273">
        <f t="shared" si="36"/>
        <v>0</v>
      </c>
      <c r="S242" s="332">
        <f t="shared" si="46"/>
        <v>0</v>
      </c>
    </row>
    <row r="243" s="332" customFormat="1" ht="36" customHeight="1" spans="1:14">
      <c r="A243" s="367">
        <f t="shared" si="38"/>
        <v>5</v>
      </c>
      <c r="B243" s="299">
        <v>20141</v>
      </c>
      <c r="C243" s="517" t="s">
        <v>1870</v>
      </c>
      <c r="D243" s="296">
        <f>SUM(D244:D248)</f>
        <v>0</v>
      </c>
      <c r="E243" s="296">
        <f>SUM(E244:E248)</f>
        <v>0</v>
      </c>
      <c r="F243" s="293">
        <f t="shared" si="39"/>
        <v>0</v>
      </c>
      <c r="G243" s="477" t="str">
        <f t="shared" si="40"/>
        <v>否</v>
      </c>
      <c r="H243" s="273" t="str">
        <f t="shared" si="41"/>
        <v>款</v>
      </c>
      <c r="I243" s="273"/>
      <c r="K243" s="273"/>
      <c r="L243" s="521"/>
      <c r="N243" s="273">
        <f t="shared" si="36"/>
        <v>0</v>
      </c>
    </row>
    <row r="244" s="332" customFormat="1" ht="36" customHeight="1" spans="1:19">
      <c r="A244" s="367">
        <f t="shared" si="38"/>
        <v>7</v>
      </c>
      <c r="B244" s="299">
        <v>2014101</v>
      </c>
      <c r="C244" s="455" t="s">
        <v>1871</v>
      </c>
      <c r="D244" s="296"/>
      <c r="E244" s="296"/>
      <c r="F244" s="293">
        <f t="shared" si="39"/>
        <v>0</v>
      </c>
      <c r="G244" s="477" t="str">
        <f t="shared" si="40"/>
        <v>否</v>
      </c>
      <c r="H244" s="273" t="str">
        <f t="shared" si="41"/>
        <v>项</v>
      </c>
      <c r="I244" s="273"/>
      <c r="K244" s="273"/>
      <c r="L244" s="521"/>
      <c r="N244" s="273">
        <f t="shared" si="36"/>
        <v>0</v>
      </c>
      <c r="S244" s="332">
        <f t="shared" ref="S244:S248" si="47">+K244+Q244</f>
        <v>0</v>
      </c>
    </row>
    <row r="245" s="332" customFormat="1" ht="36" customHeight="1" spans="1:19">
      <c r="A245" s="367">
        <f t="shared" si="38"/>
        <v>7</v>
      </c>
      <c r="B245" s="299">
        <v>2014102</v>
      </c>
      <c r="C245" s="455" t="s">
        <v>1872</v>
      </c>
      <c r="D245" s="296"/>
      <c r="E245" s="296"/>
      <c r="F245" s="293">
        <f t="shared" si="39"/>
        <v>0</v>
      </c>
      <c r="G245" s="477" t="str">
        <f t="shared" si="40"/>
        <v>否</v>
      </c>
      <c r="H245" s="273" t="str">
        <f t="shared" si="41"/>
        <v>项</v>
      </c>
      <c r="I245" s="273"/>
      <c r="K245" s="273"/>
      <c r="L245" s="521"/>
      <c r="N245" s="273">
        <f t="shared" si="36"/>
        <v>0</v>
      </c>
      <c r="S245" s="332">
        <f t="shared" si="47"/>
        <v>0</v>
      </c>
    </row>
    <row r="246" s="332" customFormat="1" ht="36" customHeight="1" spans="1:19">
      <c r="A246" s="367">
        <f t="shared" si="38"/>
        <v>7</v>
      </c>
      <c r="B246" s="299">
        <v>2014103</v>
      </c>
      <c r="C246" s="455" t="s">
        <v>1873</v>
      </c>
      <c r="D246" s="296"/>
      <c r="E246" s="296"/>
      <c r="F246" s="293">
        <f t="shared" si="39"/>
        <v>0</v>
      </c>
      <c r="G246" s="477" t="str">
        <f t="shared" si="40"/>
        <v>否</v>
      </c>
      <c r="H246" s="273" t="str">
        <f t="shared" si="41"/>
        <v>项</v>
      </c>
      <c r="I246" s="273"/>
      <c r="K246" s="273"/>
      <c r="L246" s="521"/>
      <c r="N246" s="273">
        <f t="shared" si="36"/>
        <v>0</v>
      </c>
      <c r="S246" s="332">
        <f t="shared" si="47"/>
        <v>0</v>
      </c>
    </row>
    <row r="247" s="332" customFormat="1" ht="36" customHeight="1" spans="1:19">
      <c r="A247" s="367">
        <f t="shared" si="38"/>
        <v>7</v>
      </c>
      <c r="B247" s="299">
        <v>2014150</v>
      </c>
      <c r="C247" s="455" t="s">
        <v>1868</v>
      </c>
      <c r="D247" s="296"/>
      <c r="E247" s="296"/>
      <c r="F247" s="293">
        <f t="shared" si="39"/>
        <v>0</v>
      </c>
      <c r="G247" s="477" t="str">
        <f t="shared" si="40"/>
        <v>否</v>
      </c>
      <c r="H247" s="273" t="str">
        <f t="shared" si="41"/>
        <v>项</v>
      </c>
      <c r="I247" s="273"/>
      <c r="K247" s="273"/>
      <c r="L247" s="521"/>
      <c r="N247" s="273">
        <f t="shared" si="36"/>
        <v>0</v>
      </c>
      <c r="S247" s="332">
        <f t="shared" si="47"/>
        <v>0</v>
      </c>
    </row>
    <row r="248" s="332" customFormat="1" ht="36" customHeight="1" spans="1:19">
      <c r="A248" s="367">
        <f t="shared" si="38"/>
        <v>7</v>
      </c>
      <c r="B248" s="299">
        <v>2014199</v>
      </c>
      <c r="C248" s="455" t="s">
        <v>1874</v>
      </c>
      <c r="D248" s="296"/>
      <c r="E248" s="296"/>
      <c r="F248" s="293">
        <f t="shared" si="39"/>
        <v>0</v>
      </c>
      <c r="G248" s="477" t="str">
        <f t="shared" si="40"/>
        <v>否</v>
      </c>
      <c r="H248" s="273" t="str">
        <f t="shared" si="41"/>
        <v>项</v>
      </c>
      <c r="I248" s="273"/>
      <c r="K248" s="273"/>
      <c r="L248" s="521"/>
      <c r="N248" s="273">
        <f t="shared" si="36"/>
        <v>0</v>
      </c>
      <c r="S248" s="332">
        <f t="shared" si="47"/>
        <v>0</v>
      </c>
    </row>
    <row r="249" ht="36" customHeight="1" spans="1:14">
      <c r="A249" s="367">
        <f t="shared" si="38"/>
        <v>5</v>
      </c>
      <c r="B249" s="295">
        <v>20199</v>
      </c>
      <c r="C249" s="517" t="s">
        <v>440</v>
      </c>
      <c r="D249" s="230">
        <f>SUM(D250:D251)</f>
        <v>632</v>
      </c>
      <c r="E249" s="230">
        <f>SUM(E250:E251)</f>
        <v>2067</v>
      </c>
      <c r="F249" s="293">
        <f t="shared" si="39"/>
        <v>2.27056962025316</v>
      </c>
      <c r="G249" s="477" t="str">
        <f t="shared" si="40"/>
        <v>是</v>
      </c>
      <c r="H249" s="273" t="str">
        <f t="shared" si="41"/>
        <v>款</v>
      </c>
      <c r="L249" s="521"/>
      <c r="N249" s="273">
        <f t="shared" si="36"/>
        <v>0</v>
      </c>
    </row>
    <row r="250" s="332" customFormat="1" ht="36" customHeight="1" spans="1:19">
      <c r="A250" s="367">
        <f t="shared" si="38"/>
        <v>7</v>
      </c>
      <c r="B250" s="295">
        <v>2019901</v>
      </c>
      <c r="C250" s="455" t="s">
        <v>441</v>
      </c>
      <c r="D250" s="296">
        <f>VLOOKUP(B250,'02'!$B$5:$F$1296,5,FALSE)</f>
        <v>0</v>
      </c>
      <c r="E250" s="296">
        <v>6</v>
      </c>
      <c r="F250" s="293">
        <f t="shared" si="39"/>
        <v>0</v>
      </c>
      <c r="G250" s="477" t="str">
        <f t="shared" si="40"/>
        <v>是</v>
      </c>
      <c r="H250" s="273" t="str">
        <f t="shared" si="41"/>
        <v>项</v>
      </c>
      <c r="I250" s="273"/>
      <c r="K250" s="273">
        <v>6</v>
      </c>
      <c r="L250" s="521"/>
      <c r="N250" s="508">
        <f t="shared" si="36"/>
        <v>6</v>
      </c>
      <c r="S250" s="332">
        <f>+K250+Q250</f>
        <v>6</v>
      </c>
    </row>
    <row r="251" s="332" customFormat="1" ht="36" customHeight="1" spans="1:19">
      <c r="A251" s="367">
        <f t="shared" si="38"/>
        <v>7</v>
      </c>
      <c r="B251" s="295">
        <v>2019999</v>
      </c>
      <c r="C251" s="455" t="s">
        <v>440</v>
      </c>
      <c r="D251" s="296">
        <f>VLOOKUP(B251,'02'!$B$5:$F$1296,5,FALSE)</f>
        <v>632</v>
      </c>
      <c r="E251" s="296">
        <v>2061</v>
      </c>
      <c r="F251" s="293">
        <f t="shared" si="39"/>
        <v>2.26107594936709</v>
      </c>
      <c r="G251" s="477" t="str">
        <f t="shared" si="40"/>
        <v>是</v>
      </c>
      <c r="H251" s="273" t="str">
        <f t="shared" si="41"/>
        <v>项</v>
      </c>
      <c r="I251" s="273"/>
      <c r="K251" s="273">
        <v>2061</v>
      </c>
      <c r="L251" s="521"/>
      <c r="N251" s="508">
        <f t="shared" si="36"/>
        <v>2061</v>
      </c>
      <c r="S251" s="332">
        <f>+K251+Q251</f>
        <v>2061</v>
      </c>
    </row>
    <row r="252" ht="36" customHeight="1" spans="1:14">
      <c r="A252" s="367">
        <f t="shared" si="38"/>
        <v>3</v>
      </c>
      <c r="B252" s="294">
        <v>202</v>
      </c>
      <c r="C252" s="516" t="s">
        <v>258</v>
      </c>
      <c r="D252" s="286">
        <f>SUM(D253,D254)</f>
        <v>0</v>
      </c>
      <c r="E252" s="286">
        <f>SUM(E253,E254)</f>
        <v>0</v>
      </c>
      <c r="F252" s="287">
        <f t="shared" si="39"/>
        <v>0</v>
      </c>
      <c r="G252" s="477" t="str">
        <f t="shared" si="40"/>
        <v>是</v>
      </c>
      <c r="H252" s="273" t="str">
        <f t="shared" si="41"/>
        <v>类</v>
      </c>
      <c r="L252" s="521"/>
      <c r="N252" s="273">
        <f t="shared" si="36"/>
        <v>0</v>
      </c>
    </row>
    <row r="253" s="332" customFormat="1" ht="36" customHeight="1" spans="1:14">
      <c r="A253" s="367">
        <f t="shared" si="38"/>
        <v>5</v>
      </c>
      <c r="B253" s="295">
        <v>20205</v>
      </c>
      <c r="C253" s="517" t="s">
        <v>442</v>
      </c>
      <c r="D253" s="296"/>
      <c r="E253" s="296"/>
      <c r="F253" s="293">
        <f t="shared" si="39"/>
        <v>0</v>
      </c>
      <c r="G253" s="477" t="str">
        <f t="shared" si="40"/>
        <v>否</v>
      </c>
      <c r="H253" s="273" t="str">
        <f t="shared" si="41"/>
        <v>款</v>
      </c>
      <c r="I253" s="273"/>
      <c r="K253" s="273"/>
      <c r="L253" s="521"/>
      <c r="N253" s="273">
        <f t="shared" si="36"/>
        <v>0</v>
      </c>
    </row>
    <row r="254" s="332" customFormat="1" ht="36" customHeight="1" spans="1:14">
      <c r="A254" s="367">
        <f t="shared" si="38"/>
        <v>5</v>
      </c>
      <c r="B254" s="295">
        <v>20299</v>
      </c>
      <c r="C254" s="517" t="s">
        <v>443</v>
      </c>
      <c r="D254" s="296"/>
      <c r="E254" s="296"/>
      <c r="F254" s="293">
        <f t="shared" si="39"/>
        <v>0</v>
      </c>
      <c r="G254" s="477" t="str">
        <f t="shared" si="40"/>
        <v>否</v>
      </c>
      <c r="H254" s="273" t="str">
        <f t="shared" si="41"/>
        <v>款</v>
      </c>
      <c r="I254" s="273"/>
      <c r="K254" s="273"/>
      <c r="L254" s="521"/>
      <c r="N254" s="273">
        <f t="shared" si="36"/>
        <v>0</v>
      </c>
    </row>
    <row r="255" ht="36" customHeight="1" spans="1:14">
      <c r="A255" s="367">
        <f t="shared" si="38"/>
        <v>3</v>
      </c>
      <c r="B255" s="294">
        <v>203</v>
      </c>
      <c r="C255" s="516" t="s">
        <v>259</v>
      </c>
      <c r="D255" s="286">
        <f>SUM(D256,D260,D262,D264,D272)</f>
        <v>266</v>
      </c>
      <c r="E255" s="286">
        <f>SUM(E256,E260,E262,E264,E272)</f>
        <v>232</v>
      </c>
      <c r="F255" s="287">
        <f t="shared" si="39"/>
        <v>-0.12781954887218</v>
      </c>
      <c r="G255" s="477" t="str">
        <f t="shared" si="40"/>
        <v>是</v>
      </c>
      <c r="H255" s="273" t="str">
        <f t="shared" si="41"/>
        <v>类</v>
      </c>
      <c r="L255" s="521"/>
      <c r="N255" s="273">
        <f t="shared" si="36"/>
        <v>0</v>
      </c>
    </row>
    <row r="256" ht="36" customHeight="1" spans="1:14">
      <c r="A256" s="367">
        <f t="shared" si="38"/>
        <v>5</v>
      </c>
      <c r="B256" s="305">
        <v>20301</v>
      </c>
      <c r="C256" s="517" t="s">
        <v>444</v>
      </c>
      <c r="D256" s="230">
        <f>SUM(D257:D259)</f>
        <v>0</v>
      </c>
      <c r="E256" s="230">
        <f>SUM(E257:E259)</f>
        <v>0</v>
      </c>
      <c r="F256" s="293">
        <f t="shared" si="39"/>
        <v>0</v>
      </c>
      <c r="G256" s="477" t="str">
        <f t="shared" si="40"/>
        <v>否</v>
      </c>
      <c r="H256" s="273" t="str">
        <f t="shared" si="41"/>
        <v>款</v>
      </c>
      <c r="L256" s="521"/>
      <c r="N256" s="273">
        <f t="shared" si="36"/>
        <v>0</v>
      </c>
    </row>
    <row r="257" s="332" customFormat="1" ht="36" customHeight="1" spans="1:19">
      <c r="A257" s="367">
        <f t="shared" si="38"/>
        <v>7</v>
      </c>
      <c r="B257" s="305">
        <v>2030101</v>
      </c>
      <c r="C257" s="455" t="s">
        <v>445</v>
      </c>
      <c r="D257" s="296">
        <f>VLOOKUP(B257,'02'!$B$5:$F$1296,5,FALSE)</f>
        <v>0</v>
      </c>
      <c r="E257" s="296"/>
      <c r="F257" s="293">
        <f t="shared" si="39"/>
        <v>0</v>
      </c>
      <c r="G257" s="477" t="str">
        <f t="shared" si="40"/>
        <v>否</v>
      </c>
      <c r="H257" s="273" t="str">
        <f t="shared" si="41"/>
        <v>项</v>
      </c>
      <c r="I257" s="273"/>
      <c r="K257" s="273"/>
      <c r="L257" s="521"/>
      <c r="N257" s="273">
        <f t="shared" si="36"/>
        <v>0</v>
      </c>
      <c r="S257" s="332">
        <f t="shared" ref="S257:S259" si="48">+K257+Q257</f>
        <v>0</v>
      </c>
    </row>
    <row r="258" s="332" customFormat="1" ht="36" customHeight="1" spans="1:19">
      <c r="A258" s="367">
        <f t="shared" si="38"/>
        <v>7</v>
      </c>
      <c r="B258" s="305">
        <v>2030102</v>
      </c>
      <c r="C258" s="455" t="s">
        <v>446</v>
      </c>
      <c r="D258" s="296">
        <f>VLOOKUP(B258,'02'!$B$5:$F$1296,5,FALSE)</f>
        <v>0</v>
      </c>
      <c r="E258" s="296"/>
      <c r="F258" s="293">
        <f t="shared" si="39"/>
        <v>0</v>
      </c>
      <c r="G258" s="477" t="str">
        <f t="shared" si="40"/>
        <v>否</v>
      </c>
      <c r="H258" s="273" t="str">
        <f t="shared" si="41"/>
        <v>项</v>
      </c>
      <c r="I258" s="273"/>
      <c r="K258" s="273"/>
      <c r="L258" s="521"/>
      <c r="N258" s="273">
        <f t="shared" si="36"/>
        <v>0</v>
      </c>
      <c r="S258" s="332">
        <f t="shared" si="48"/>
        <v>0</v>
      </c>
    </row>
    <row r="259" s="332" customFormat="1" ht="36" customHeight="1" spans="1:19">
      <c r="A259" s="367">
        <f t="shared" si="38"/>
        <v>7</v>
      </c>
      <c r="B259" s="305">
        <v>2030199</v>
      </c>
      <c r="C259" s="455" t="s">
        <v>447</v>
      </c>
      <c r="D259" s="296">
        <f>VLOOKUP(B259,'02'!$B$5:$F$1296,5,FALSE)</f>
        <v>0</v>
      </c>
      <c r="E259" s="296"/>
      <c r="F259" s="293">
        <f t="shared" si="39"/>
        <v>0</v>
      </c>
      <c r="G259" s="477" t="str">
        <f t="shared" si="40"/>
        <v>否</v>
      </c>
      <c r="H259" s="273" t="str">
        <f t="shared" si="41"/>
        <v>项</v>
      </c>
      <c r="I259" s="273"/>
      <c r="K259" s="273"/>
      <c r="L259" s="521"/>
      <c r="N259" s="273">
        <f t="shared" si="36"/>
        <v>0</v>
      </c>
      <c r="S259" s="332">
        <f t="shared" si="48"/>
        <v>0</v>
      </c>
    </row>
    <row r="260" s="332" customFormat="1" ht="36" customHeight="1" spans="1:14">
      <c r="A260" s="367">
        <f t="shared" si="38"/>
        <v>5</v>
      </c>
      <c r="B260" s="305">
        <v>20304</v>
      </c>
      <c r="C260" s="517" t="s">
        <v>448</v>
      </c>
      <c r="D260" s="296">
        <f>D261</f>
        <v>0</v>
      </c>
      <c r="E260" s="296">
        <f>E261</f>
        <v>0</v>
      </c>
      <c r="F260" s="293">
        <f t="shared" si="39"/>
        <v>0</v>
      </c>
      <c r="G260" s="477" t="str">
        <f t="shared" si="40"/>
        <v>否</v>
      </c>
      <c r="H260" s="273" t="str">
        <f t="shared" si="41"/>
        <v>款</v>
      </c>
      <c r="I260" s="273"/>
      <c r="K260" s="273"/>
      <c r="L260" s="521"/>
      <c r="N260" s="273">
        <f t="shared" ref="N260:N323" si="49">+K260+L260+M260</f>
        <v>0</v>
      </c>
    </row>
    <row r="261" s="332" customFormat="1" ht="36" customHeight="1" spans="1:19">
      <c r="A261" s="367">
        <f t="shared" ref="A261:A324" si="50">LEN(B261)</f>
        <v>7</v>
      </c>
      <c r="B261" s="305">
        <v>2030401</v>
      </c>
      <c r="C261" s="455" t="s">
        <v>448</v>
      </c>
      <c r="D261" s="296">
        <f>VLOOKUP(B261,'02'!$B$5:$F$1296,5,FALSE)</f>
        <v>0</v>
      </c>
      <c r="E261" s="296"/>
      <c r="F261" s="293">
        <f t="shared" ref="F261:F324" si="51">IF(D261&lt;0,"",IFERROR(E261/D261-1,0))</f>
        <v>0</v>
      </c>
      <c r="G261" s="477" t="str">
        <f t="shared" ref="G261:G324" si="52">IF(LEN(B261)=3,"是",IF(C261&lt;&gt;"",IF(SUM(D261:E261)&lt;&gt;0,"是","否"),"是"))</f>
        <v>否</v>
      </c>
      <c r="H261" s="273" t="str">
        <f t="shared" ref="H261:H324" si="53">IF(LEN(B261)=3,"类",IF(LEN(B261)=5,"款","项"))</f>
        <v>项</v>
      </c>
      <c r="I261" s="273"/>
      <c r="K261" s="273"/>
      <c r="L261" s="521"/>
      <c r="N261" s="273">
        <f t="shared" si="49"/>
        <v>0</v>
      </c>
      <c r="S261" s="332">
        <f t="shared" ref="S261:S271" si="54">+K261+Q261</f>
        <v>0</v>
      </c>
    </row>
    <row r="262" s="332" customFormat="1" ht="36" customHeight="1" spans="1:14">
      <c r="A262" s="367">
        <f t="shared" si="50"/>
        <v>5</v>
      </c>
      <c r="B262" s="305">
        <v>20305</v>
      </c>
      <c r="C262" s="517" t="s">
        <v>449</v>
      </c>
      <c r="D262" s="230">
        <f>D263</f>
        <v>0</v>
      </c>
      <c r="E262" s="230">
        <f>E263</f>
        <v>0</v>
      </c>
      <c r="F262" s="293">
        <f t="shared" si="51"/>
        <v>0</v>
      </c>
      <c r="G262" s="477" t="str">
        <f t="shared" si="52"/>
        <v>否</v>
      </c>
      <c r="H262" s="273" t="str">
        <f t="shared" si="53"/>
        <v>款</v>
      </c>
      <c r="I262" s="273"/>
      <c r="K262" s="273"/>
      <c r="L262" s="521"/>
      <c r="N262" s="273">
        <f t="shared" si="49"/>
        <v>0</v>
      </c>
    </row>
    <row r="263" s="332" customFormat="1" ht="36" customHeight="1" spans="1:19">
      <c r="A263" s="367">
        <f t="shared" si="50"/>
        <v>7</v>
      </c>
      <c r="B263" s="305">
        <v>2030501</v>
      </c>
      <c r="C263" s="455" t="s">
        <v>449</v>
      </c>
      <c r="D263" s="296">
        <f>VLOOKUP(B263,'02'!$B$5:$F$1296,5,FALSE)</f>
        <v>0</v>
      </c>
      <c r="E263" s="296"/>
      <c r="F263" s="293">
        <f t="shared" si="51"/>
        <v>0</v>
      </c>
      <c r="G263" s="477" t="str">
        <f t="shared" si="52"/>
        <v>否</v>
      </c>
      <c r="H263" s="273" t="str">
        <f t="shared" si="53"/>
        <v>项</v>
      </c>
      <c r="I263" s="273"/>
      <c r="K263" s="273"/>
      <c r="L263" s="521"/>
      <c r="N263" s="273">
        <f t="shared" si="49"/>
        <v>0</v>
      </c>
      <c r="S263" s="332">
        <f t="shared" si="54"/>
        <v>0</v>
      </c>
    </row>
    <row r="264" ht="36" customHeight="1" spans="1:14">
      <c r="A264" s="367">
        <f t="shared" si="50"/>
        <v>5</v>
      </c>
      <c r="B264" s="295">
        <v>20306</v>
      </c>
      <c r="C264" s="517" t="s">
        <v>450</v>
      </c>
      <c r="D264" s="230">
        <f>SUM(D265:D271)</f>
        <v>264</v>
      </c>
      <c r="E264" s="230">
        <f>SUM(E265:E271)</f>
        <v>232</v>
      </c>
      <c r="F264" s="293">
        <f t="shared" si="51"/>
        <v>-0.121212121212121</v>
      </c>
      <c r="G264" s="477" t="str">
        <f t="shared" si="52"/>
        <v>是</v>
      </c>
      <c r="H264" s="273" t="str">
        <f t="shared" si="53"/>
        <v>款</v>
      </c>
      <c r="L264" s="521"/>
      <c r="N264" s="273">
        <f t="shared" si="49"/>
        <v>0</v>
      </c>
    </row>
    <row r="265" s="332" customFormat="1" ht="36" customHeight="1" spans="1:19">
      <c r="A265" s="367">
        <f t="shared" si="50"/>
        <v>7</v>
      </c>
      <c r="B265" s="295">
        <v>2030601</v>
      </c>
      <c r="C265" s="455" t="s">
        <v>451</v>
      </c>
      <c r="D265" s="296">
        <f>VLOOKUP(B265,'02'!$B$5:$F$1296,5,FALSE)</f>
        <v>108</v>
      </c>
      <c r="E265" s="296">
        <v>99</v>
      </c>
      <c r="F265" s="293">
        <f t="shared" si="51"/>
        <v>-0.0833333333333334</v>
      </c>
      <c r="G265" s="477" t="str">
        <f t="shared" si="52"/>
        <v>是</v>
      </c>
      <c r="H265" s="273" t="str">
        <f t="shared" si="53"/>
        <v>项</v>
      </c>
      <c r="I265" s="273"/>
      <c r="K265" s="273">
        <v>72</v>
      </c>
      <c r="L265" s="521">
        <f>VLOOKUP(B265,[266]Sheet2!$A$2:$E$135,5,FALSE)</f>
        <v>40</v>
      </c>
      <c r="N265" s="508">
        <f t="shared" si="49"/>
        <v>112</v>
      </c>
      <c r="Q265" s="332">
        <v>27</v>
      </c>
      <c r="S265" s="332">
        <f t="shared" si="54"/>
        <v>99</v>
      </c>
    </row>
    <row r="266" s="332" customFormat="1" ht="36" customHeight="1" spans="1:19">
      <c r="A266" s="367">
        <f t="shared" si="50"/>
        <v>7</v>
      </c>
      <c r="B266" s="295">
        <v>2030602</v>
      </c>
      <c r="C266" s="455" t="s">
        <v>452</v>
      </c>
      <c r="D266" s="296">
        <f>VLOOKUP(B266,'02'!$B$5:$F$1296,5,FALSE)</f>
        <v>0</v>
      </c>
      <c r="E266" s="296"/>
      <c r="F266" s="293">
        <f t="shared" si="51"/>
        <v>0</v>
      </c>
      <c r="G266" s="477" t="str">
        <f t="shared" si="52"/>
        <v>否</v>
      </c>
      <c r="H266" s="273" t="str">
        <f t="shared" si="53"/>
        <v>项</v>
      </c>
      <c r="I266" s="273"/>
      <c r="K266" s="273"/>
      <c r="L266" s="521"/>
      <c r="N266" s="273">
        <f t="shared" si="49"/>
        <v>0</v>
      </c>
      <c r="S266" s="332">
        <f t="shared" si="54"/>
        <v>0</v>
      </c>
    </row>
    <row r="267" s="332" customFormat="1" ht="36" customHeight="1" spans="1:19">
      <c r="A267" s="367">
        <f t="shared" si="50"/>
        <v>7</v>
      </c>
      <c r="B267" s="295">
        <v>2030603</v>
      </c>
      <c r="C267" s="455" t="s">
        <v>453</v>
      </c>
      <c r="D267" s="296">
        <f>VLOOKUP(B267,'02'!$B$5:$F$1296,5,FALSE)</f>
        <v>5</v>
      </c>
      <c r="E267" s="296">
        <v>10</v>
      </c>
      <c r="F267" s="293">
        <f t="shared" si="51"/>
        <v>1</v>
      </c>
      <c r="G267" s="477" t="str">
        <f t="shared" si="52"/>
        <v>是</v>
      </c>
      <c r="H267" s="273" t="str">
        <f t="shared" si="53"/>
        <v>项</v>
      </c>
      <c r="I267" s="273"/>
      <c r="K267" s="273">
        <v>10</v>
      </c>
      <c r="L267" s="521"/>
      <c r="N267" s="508">
        <f t="shared" si="49"/>
        <v>10</v>
      </c>
      <c r="S267" s="332">
        <f t="shared" si="54"/>
        <v>10</v>
      </c>
    </row>
    <row r="268" s="332" customFormat="1" ht="36" customHeight="1" spans="1:19">
      <c r="A268" s="367">
        <f t="shared" si="50"/>
        <v>7</v>
      </c>
      <c r="B268" s="295">
        <v>2030604</v>
      </c>
      <c r="C268" s="455" t="s">
        <v>454</v>
      </c>
      <c r="D268" s="296">
        <f>VLOOKUP(B268,'02'!$B$5:$F$1296,5,FALSE)</f>
        <v>0</v>
      </c>
      <c r="E268" s="296"/>
      <c r="F268" s="293">
        <f t="shared" si="51"/>
        <v>0</v>
      </c>
      <c r="G268" s="477" t="str">
        <f t="shared" si="52"/>
        <v>否</v>
      </c>
      <c r="H268" s="273" t="str">
        <f t="shared" si="53"/>
        <v>项</v>
      </c>
      <c r="I268" s="273"/>
      <c r="K268" s="273"/>
      <c r="L268" s="521"/>
      <c r="N268" s="273">
        <f t="shared" si="49"/>
        <v>0</v>
      </c>
      <c r="S268" s="332">
        <f t="shared" si="54"/>
        <v>0</v>
      </c>
    </row>
    <row r="269" s="332" customFormat="1" ht="36" customHeight="1" spans="1:19">
      <c r="A269" s="367">
        <f t="shared" si="50"/>
        <v>7</v>
      </c>
      <c r="B269" s="295">
        <v>2030607</v>
      </c>
      <c r="C269" s="455" t="s">
        <v>455</v>
      </c>
      <c r="D269" s="296">
        <f>VLOOKUP(B269,'02'!$B$5:$F$1296,5,FALSE)</f>
        <v>149</v>
      </c>
      <c r="E269" s="296">
        <v>103</v>
      </c>
      <c r="F269" s="293">
        <f t="shared" si="51"/>
        <v>-0.308724832214765</v>
      </c>
      <c r="G269" s="477" t="str">
        <f t="shared" si="52"/>
        <v>是</v>
      </c>
      <c r="H269" s="273" t="str">
        <f t="shared" si="53"/>
        <v>项</v>
      </c>
      <c r="I269" s="273"/>
      <c r="K269" s="273">
        <v>76</v>
      </c>
      <c r="L269" s="521">
        <f>VLOOKUP(B269,[266]Sheet2!$A$2:$E$135,5,FALSE)</f>
        <v>40</v>
      </c>
      <c r="N269" s="508">
        <f t="shared" si="49"/>
        <v>116</v>
      </c>
      <c r="Q269" s="332">
        <v>27</v>
      </c>
      <c r="S269" s="332">
        <f t="shared" si="54"/>
        <v>103</v>
      </c>
    </row>
    <row r="270" s="332" customFormat="1" ht="36" customHeight="1" spans="1:19">
      <c r="A270" s="367">
        <f t="shared" si="50"/>
        <v>7</v>
      </c>
      <c r="B270" s="295">
        <v>2030608</v>
      </c>
      <c r="C270" s="455" t="s">
        <v>456</v>
      </c>
      <c r="D270" s="296">
        <f>VLOOKUP(B270,'02'!$B$5:$F$1296,5,FALSE)</f>
        <v>0</v>
      </c>
      <c r="E270" s="296"/>
      <c r="F270" s="293">
        <f t="shared" si="51"/>
        <v>0</v>
      </c>
      <c r="G270" s="477" t="str">
        <f t="shared" si="52"/>
        <v>否</v>
      </c>
      <c r="H270" s="273" t="str">
        <f t="shared" si="53"/>
        <v>项</v>
      </c>
      <c r="I270" s="273"/>
      <c r="K270" s="273"/>
      <c r="L270" s="521"/>
      <c r="N270" s="273">
        <f t="shared" si="49"/>
        <v>0</v>
      </c>
      <c r="S270" s="332">
        <f t="shared" si="54"/>
        <v>0</v>
      </c>
    </row>
    <row r="271" s="332" customFormat="1" ht="36" customHeight="1" spans="1:19">
      <c r="A271" s="367">
        <f t="shared" si="50"/>
        <v>7</v>
      </c>
      <c r="B271" s="295">
        <v>2030699</v>
      </c>
      <c r="C271" s="455" t="s">
        <v>457</v>
      </c>
      <c r="D271" s="296">
        <f>VLOOKUP(B271,'02'!$B$5:$F$1296,5,FALSE)</f>
        <v>2</v>
      </c>
      <c r="E271" s="296">
        <v>20</v>
      </c>
      <c r="F271" s="293">
        <f t="shared" si="51"/>
        <v>9</v>
      </c>
      <c r="G271" s="477" t="str">
        <f t="shared" si="52"/>
        <v>是</v>
      </c>
      <c r="H271" s="273" t="str">
        <f t="shared" si="53"/>
        <v>项</v>
      </c>
      <c r="I271" s="273"/>
      <c r="K271" s="273">
        <v>20</v>
      </c>
      <c r="L271" s="521"/>
      <c r="N271" s="508">
        <f t="shared" si="49"/>
        <v>20</v>
      </c>
      <c r="S271" s="332">
        <f t="shared" si="54"/>
        <v>20</v>
      </c>
    </row>
    <row r="272" ht="36" customHeight="1" spans="1:14">
      <c r="A272" s="367">
        <f t="shared" si="50"/>
        <v>5</v>
      </c>
      <c r="B272" s="295">
        <v>20399</v>
      </c>
      <c r="C272" s="517" t="s">
        <v>458</v>
      </c>
      <c r="D272" s="230">
        <f>D273</f>
        <v>2</v>
      </c>
      <c r="E272" s="230">
        <f>E273</f>
        <v>0</v>
      </c>
      <c r="F272" s="293">
        <f t="shared" si="51"/>
        <v>-1</v>
      </c>
      <c r="G272" s="477" t="str">
        <f t="shared" si="52"/>
        <v>是</v>
      </c>
      <c r="H272" s="273" t="str">
        <f t="shared" si="53"/>
        <v>款</v>
      </c>
      <c r="L272" s="521"/>
      <c r="N272" s="273">
        <f t="shared" si="49"/>
        <v>0</v>
      </c>
    </row>
    <row r="273" s="332" customFormat="1" ht="36" customHeight="1" spans="1:19">
      <c r="A273" s="367">
        <f t="shared" si="50"/>
        <v>7</v>
      </c>
      <c r="B273" s="305">
        <v>2039999</v>
      </c>
      <c r="C273" s="455" t="s">
        <v>458</v>
      </c>
      <c r="D273" s="296">
        <f>VLOOKUP(B273,'02'!$B$5:$F$1296,5,FALSE)</f>
        <v>2</v>
      </c>
      <c r="E273" s="296"/>
      <c r="F273" s="293">
        <f t="shared" si="51"/>
        <v>-1</v>
      </c>
      <c r="G273" s="477" t="str">
        <f t="shared" si="52"/>
        <v>是</v>
      </c>
      <c r="H273" s="273" t="str">
        <f t="shared" si="53"/>
        <v>项</v>
      </c>
      <c r="I273" s="273"/>
      <c r="K273" s="273"/>
      <c r="L273" s="521"/>
      <c r="N273" s="273">
        <f t="shared" si="49"/>
        <v>0</v>
      </c>
      <c r="S273" s="332">
        <f t="shared" ref="S273:S277" si="55">+K273+Q273</f>
        <v>0</v>
      </c>
    </row>
    <row r="274" ht="36" customHeight="1" spans="1:14">
      <c r="A274" s="367">
        <f t="shared" si="50"/>
        <v>3</v>
      </c>
      <c r="B274" s="294">
        <v>204</v>
      </c>
      <c r="C274" s="516" t="s">
        <v>260</v>
      </c>
      <c r="D274" s="286">
        <f>SUM(D275,D278,D289,D296,D304,D313,D327,D337,D347,D355,D361)</f>
        <v>7997</v>
      </c>
      <c r="E274" s="286">
        <f>SUM(E275,E278,E289,E296,E304,E313,E327,E337,E347,E355,E361)</f>
        <v>8038</v>
      </c>
      <c r="F274" s="287">
        <f t="shared" si="51"/>
        <v>0.00512692259597358</v>
      </c>
      <c r="G274" s="477" t="str">
        <f t="shared" si="52"/>
        <v>是</v>
      </c>
      <c r="H274" s="273" t="str">
        <f t="shared" si="53"/>
        <v>类</v>
      </c>
      <c r="L274" s="521"/>
      <c r="N274" s="273">
        <f t="shared" si="49"/>
        <v>0</v>
      </c>
    </row>
    <row r="275" ht="36" customHeight="1" spans="1:14">
      <c r="A275" s="367">
        <f t="shared" si="50"/>
        <v>5</v>
      </c>
      <c r="B275" s="295">
        <v>20401</v>
      </c>
      <c r="C275" s="517" t="s">
        <v>459</v>
      </c>
      <c r="D275" s="230">
        <f>SUM(D276:D277)</f>
        <v>0</v>
      </c>
      <c r="E275" s="230">
        <f>SUM(E276:E277)</f>
        <v>15</v>
      </c>
      <c r="F275" s="293">
        <f t="shared" si="51"/>
        <v>0</v>
      </c>
      <c r="G275" s="477" t="str">
        <f t="shared" si="52"/>
        <v>是</v>
      </c>
      <c r="H275" s="273" t="str">
        <f t="shared" si="53"/>
        <v>款</v>
      </c>
      <c r="L275" s="521"/>
      <c r="N275" s="273">
        <f t="shared" si="49"/>
        <v>0</v>
      </c>
    </row>
    <row r="276" s="332" customFormat="1" ht="36" customHeight="1" spans="1:19">
      <c r="A276" s="367">
        <f t="shared" si="50"/>
        <v>7</v>
      </c>
      <c r="B276" s="295">
        <v>2040101</v>
      </c>
      <c r="C276" s="455" t="s">
        <v>459</v>
      </c>
      <c r="D276" s="296">
        <f>VLOOKUP(B276,'02'!$B$5:$F$1296,5,FALSE)</f>
        <v>0</v>
      </c>
      <c r="E276" s="296"/>
      <c r="F276" s="293">
        <f t="shared" si="51"/>
        <v>0</v>
      </c>
      <c r="G276" s="477" t="str">
        <f t="shared" si="52"/>
        <v>否</v>
      </c>
      <c r="H276" s="273" t="str">
        <f t="shared" si="53"/>
        <v>项</v>
      </c>
      <c r="I276" s="273"/>
      <c r="K276" s="273"/>
      <c r="L276" s="521"/>
      <c r="N276" s="273">
        <f t="shared" si="49"/>
        <v>0</v>
      </c>
      <c r="S276" s="332">
        <f t="shared" si="55"/>
        <v>0</v>
      </c>
    </row>
    <row r="277" s="332" customFormat="1" ht="36" customHeight="1" spans="1:19">
      <c r="A277" s="367">
        <f t="shared" si="50"/>
        <v>7</v>
      </c>
      <c r="B277" s="295">
        <v>2040199</v>
      </c>
      <c r="C277" s="455" t="s">
        <v>460</v>
      </c>
      <c r="D277" s="296">
        <f>VLOOKUP(B277,'02'!$B$5:$F$1296,5,FALSE)</f>
        <v>0</v>
      </c>
      <c r="E277" s="296">
        <v>15</v>
      </c>
      <c r="F277" s="293">
        <f t="shared" si="51"/>
        <v>0</v>
      </c>
      <c r="G277" s="477" t="str">
        <f t="shared" si="52"/>
        <v>是</v>
      </c>
      <c r="H277" s="273" t="str">
        <f t="shared" si="53"/>
        <v>项</v>
      </c>
      <c r="I277" s="273"/>
      <c r="K277" s="273">
        <v>15</v>
      </c>
      <c r="L277" s="521"/>
      <c r="N277" s="508">
        <f t="shared" si="49"/>
        <v>15</v>
      </c>
      <c r="S277" s="332">
        <f t="shared" si="55"/>
        <v>15</v>
      </c>
    </row>
    <row r="278" ht="36" customHeight="1" spans="1:14">
      <c r="A278" s="367">
        <f t="shared" si="50"/>
        <v>5</v>
      </c>
      <c r="B278" s="295">
        <v>20402</v>
      </c>
      <c r="C278" s="517" t="s">
        <v>461</v>
      </c>
      <c r="D278" s="230">
        <f>SUM(D279:D288)</f>
        <v>7150</v>
      </c>
      <c r="E278" s="230">
        <f>SUM(E279:E288)</f>
        <v>7278</v>
      </c>
      <c r="F278" s="293">
        <f t="shared" si="51"/>
        <v>0.0179020979020978</v>
      </c>
      <c r="G278" s="477" t="str">
        <f t="shared" si="52"/>
        <v>是</v>
      </c>
      <c r="H278" s="273" t="str">
        <f t="shared" si="53"/>
        <v>款</v>
      </c>
      <c r="L278" s="521"/>
      <c r="N278" s="273">
        <f t="shared" si="49"/>
        <v>0</v>
      </c>
    </row>
    <row r="279" s="332" customFormat="1" ht="36" customHeight="1" spans="1:19">
      <c r="A279" s="367">
        <f t="shared" si="50"/>
        <v>7</v>
      </c>
      <c r="B279" s="295">
        <v>2040201</v>
      </c>
      <c r="C279" s="455" t="s">
        <v>307</v>
      </c>
      <c r="D279" s="296">
        <f>VLOOKUP(B279,'02'!$B$5:$F$1296,5,FALSE)</f>
        <v>5374</v>
      </c>
      <c r="E279" s="296">
        <v>5896</v>
      </c>
      <c r="F279" s="293">
        <f t="shared" si="51"/>
        <v>0.0971343505768516</v>
      </c>
      <c r="G279" s="477" t="str">
        <f t="shared" si="52"/>
        <v>是</v>
      </c>
      <c r="H279" s="273" t="str">
        <f t="shared" si="53"/>
        <v>项</v>
      </c>
      <c r="I279" s="273"/>
      <c r="K279" s="273">
        <v>5896</v>
      </c>
      <c r="L279" s="521"/>
      <c r="N279" s="508">
        <f t="shared" si="49"/>
        <v>5896</v>
      </c>
      <c r="S279" s="332">
        <f t="shared" ref="S279:S288" si="56">+K279+Q279</f>
        <v>5896</v>
      </c>
    </row>
    <row r="280" s="332" customFormat="1" ht="36" customHeight="1" spans="1:19">
      <c r="A280" s="367">
        <f t="shared" si="50"/>
        <v>7</v>
      </c>
      <c r="B280" s="295">
        <v>2040202</v>
      </c>
      <c r="C280" s="455" t="s">
        <v>308</v>
      </c>
      <c r="D280" s="296">
        <f>VLOOKUP(B280,'02'!$B$5:$F$1296,5,FALSE)</f>
        <v>390</v>
      </c>
      <c r="E280" s="296">
        <v>436</v>
      </c>
      <c r="F280" s="293">
        <f t="shared" si="51"/>
        <v>0.117948717948718</v>
      </c>
      <c r="G280" s="477" t="str">
        <f t="shared" si="52"/>
        <v>是</v>
      </c>
      <c r="H280" s="273" t="str">
        <f t="shared" si="53"/>
        <v>项</v>
      </c>
      <c r="I280" s="273"/>
      <c r="K280" s="273">
        <v>436</v>
      </c>
      <c r="L280" s="521"/>
      <c r="N280" s="508">
        <f t="shared" si="49"/>
        <v>436</v>
      </c>
      <c r="S280" s="332">
        <f t="shared" si="56"/>
        <v>436</v>
      </c>
    </row>
    <row r="281" s="332" customFormat="1" ht="36" customHeight="1" spans="1:19">
      <c r="A281" s="367">
        <f t="shared" si="50"/>
        <v>7</v>
      </c>
      <c r="B281" s="295">
        <v>2040203</v>
      </c>
      <c r="C281" s="455" t="s">
        <v>309</v>
      </c>
      <c r="D281" s="296">
        <f>VLOOKUP(B281,'02'!$B$5:$F$1296,5,FALSE)</f>
        <v>0</v>
      </c>
      <c r="E281" s="296"/>
      <c r="F281" s="293">
        <f t="shared" si="51"/>
        <v>0</v>
      </c>
      <c r="G281" s="477" t="str">
        <f t="shared" si="52"/>
        <v>否</v>
      </c>
      <c r="H281" s="273" t="str">
        <f t="shared" si="53"/>
        <v>项</v>
      </c>
      <c r="I281" s="273"/>
      <c r="K281" s="273"/>
      <c r="L281" s="521"/>
      <c r="N281" s="273">
        <f t="shared" si="49"/>
        <v>0</v>
      </c>
      <c r="S281" s="332">
        <f t="shared" si="56"/>
        <v>0</v>
      </c>
    </row>
    <row r="282" s="332" customFormat="1" ht="36" customHeight="1" spans="1:19">
      <c r="A282" s="367">
        <f t="shared" si="50"/>
        <v>7</v>
      </c>
      <c r="B282" s="295">
        <v>2040219</v>
      </c>
      <c r="C282" s="455" t="s">
        <v>348</v>
      </c>
      <c r="D282" s="296">
        <f>VLOOKUP(B282,'02'!$B$5:$F$1296,5,FALSE)</f>
        <v>0</v>
      </c>
      <c r="E282" s="296"/>
      <c r="F282" s="293">
        <f t="shared" si="51"/>
        <v>0</v>
      </c>
      <c r="G282" s="477" t="str">
        <f t="shared" si="52"/>
        <v>否</v>
      </c>
      <c r="H282" s="273" t="str">
        <f t="shared" si="53"/>
        <v>项</v>
      </c>
      <c r="I282" s="273"/>
      <c r="K282" s="273"/>
      <c r="L282" s="521"/>
      <c r="N282" s="273">
        <f t="shared" si="49"/>
        <v>0</v>
      </c>
      <c r="S282" s="332">
        <f t="shared" si="56"/>
        <v>0</v>
      </c>
    </row>
    <row r="283" s="332" customFormat="1" ht="36" customHeight="1" spans="1:19">
      <c r="A283" s="367">
        <f t="shared" si="50"/>
        <v>7</v>
      </c>
      <c r="B283" s="295">
        <v>2040220</v>
      </c>
      <c r="C283" s="455" t="s">
        <v>462</v>
      </c>
      <c r="D283" s="296">
        <f>VLOOKUP(B283,'02'!$B$5:$F$1296,5,FALSE)</f>
        <v>18</v>
      </c>
      <c r="E283" s="296">
        <v>19</v>
      </c>
      <c r="F283" s="293">
        <f t="shared" si="51"/>
        <v>0.0555555555555556</v>
      </c>
      <c r="G283" s="477" t="str">
        <f t="shared" si="52"/>
        <v>是</v>
      </c>
      <c r="H283" s="273" t="str">
        <f t="shared" si="53"/>
        <v>项</v>
      </c>
      <c r="I283" s="273"/>
      <c r="K283" s="273">
        <v>19</v>
      </c>
      <c r="L283" s="521"/>
      <c r="N283" s="508">
        <f t="shared" si="49"/>
        <v>19</v>
      </c>
      <c r="S283" s="332">
        <f t="shared" si="56"/>
        <v>19</v>
      </c>
    </row>
    <row r="284" s="332" customFormat="1" ht="36" customHeight="1" spans="1:19">
      <c r="A284" s="367">
        <f t="shared" si="50"/>
        <v>7</v>
      </c>
      <c r="B284" s="295">
        <v>2040221</v>
      </c>
      <c r="C284" s="455" t="s">
        <v>463</v>
      </c>
      <c r="D284" s="296">
        <f>VLOOKUP(B284,'02'!$B$5:$F$1296,5,FALSE)</f>
        <v>0</v>
      </c>
      <c r="E284" s="296"/>
      <c r="F284" s="293">
        <f t="shared" si="51"/>
        <v>0</v>
      </c>
      <c r="G284" s="477" t="str">
        <f t="shared" si="52"/>
        <v>否</v>
      </c>
      <c r="H284" s="273" t="str">
        <f t="shared" si="53"/>
        <v>项</v>
      </c>
      <c r="I284" s="273"/>
      <c r="K284" s="273"/>
      <c r="L284" s="521"/>
      <c r="N284" s="273">
        <f t="shared" si="49"/>
        <v>0</v>
      </c>
      <c r="S284" s="332">
        <f t="shared" si="56"/>
        <v>0</v>
      </c>
    </row>
    <row r="285" s="332" customFormat="1" ht="36" customHeight="1" spans="1:19">
      <c r="A285" s="367">
        <f t="shared" si="50"/>
        <v>7</v>
      </c>
      <c r="B285" s="295">
        <v>2040222</v>
      </c>
      <c r="C285" s="455" t="s">
        <v>464</v>
      </c>
      <c r="D285" s="296">
        <f>VLOOKUP(B285,'02'!$B$5:$F$1296,5,FALSE)</f>
        <v>0</v>
      </c>
      <c r="E285" s="296"/>
      <c r="F285" s="293">
        <f t="shared" si="51"/>
        <v>0</v>
      </c>
      <c r="G285" s="477" t="str">
        <f t="shared" si="52"/>
        <v>否</v>
      </c>
      <c r="H285" s="273" t="str">
        <f t="shared" si="53"/>
        <v>项</v>
      </c>
      <c r="I285" s="273"/>
      <c r="K285" s="273"/>
      <c r="L285" s="521"/>
      <c r="N285" s="273">
        <f t="shared" si="49"/>
        <v>0</v>
      </c>
      <c r="S285" s="332">
        <f t="shared" si="56"/>
        <v>0</v>
      </c>
    </row>
    <row r="286" s="332" customFormat="1" ht="36" customHeight="1" spans="1:19">
      <c r="A286" s="367">
        <f t="shared" si="50"/>
        <v>7</v>
      </c>
      <c r="B286" s="295">
        <v>2040223</v>
      </c>
      <c r="C286" s="455" t="s">
        <v>465</v>
      </c>
      <c r="D286" s="296">
        <f>VLOOKUP(B286,'02'!$B$5:$F$1296,5,FALSE)</f>
        <v>0</v>
      </c>
      <c r="E286" s="296"/>
      <c r="F286" s="293">
        <f t="shared" si="51"/>
        <v>0</v>
      </c>
      <c r="G286" s="477" t="str">
        <f t="shared" si="52"/>
        <v>否</v>
      </c>
      <c r="H286" s="273" t="str">
        <f t="shared" si="53"/>
        <v>项</v>
      </c>
      <c r="I286" s="273"/>
      <c r="K286" s="273"/>
      <c r="L286" s="521"/>
      <c r="N286" s="273">
        <f t="shared" si="49"/>
        <v>0</v>
      </c>
      <c r="S286" s="332">
        <f t="shared" si="56"/>
        <v>0</v>
      </c>
    </row>
    <row r="287" s="332" customFormat="1" ht="36" customHeight="1" spans="1:19">
      <c r="A287" s="367">
        <f t="shared" si="50"/>
        <v>7</v>
      </c>
      <c r="B287" s="295">
        <v>2040250</v>
      </c>
      <c r="C287" s="455" t="s">
        <v>316</v>
      </c>
      <c r="D287" s="296">
        <f>VLOOKUP(B287,'02'!$B$5:$F$1296,5,FALSE)</f>
        <v>0</v>
      </c>
      <c r="E287" s="296"/>
      <c r="F287" s="293">
        <f t="shared" si="51"/>
        <v>0</v>
      </c>
      <c r="G287" s="477" t="str">
        <f t="shared" si="52"/>
        <v>否</v>
      </c>
      <c r="H287" s="273" t="str">
        <f t="shared" si="53"/>
        <v>项</v>
      </c>
      <c r="I287" s="273"/>
      <c r="K287" s="273"/>
      <c r="L287" s="521"/>
      <c r="N287" s="273">
        <f t="shared" si="49"/>
        <v>0</v>
      </c>
      <c r="S287" s="332">
        <f t="shared" si="56"/>
        <v>0</v>
      </c>
    </row>
    <row r="288" s="332" customFormat="1" ht="36" customHeight="1" spans="1:19">
      <c r="A288" s="367">
        <f t="shared" si="50"/>
        <v>7</v>
      </c>
      <c r="B288" s="295">
        <v>2040299</v>
      </c>
      <c r="C288" s="455" t="s">
        <v>466</v>
      </c>
      <c r="D288" s="296">
        <f>VLOOKUP(B288,'02'!$B$5:$F$1296,5,FALSE)</f>
        <v>1368</v>
      </c>
      <c r="E288" s="296">
        <v>927</v>
      </c>
      <c r="F288" s="293">
        <f t="shared" si="51"/>
        <v>-0.322368421052632</v>
      </c>
      <c r="G288" s="477" t="str">
        <f t="shared" si="52"/>
        <v>是</v>
      </c>
      <c r="H288" s="273" t="str">
        <f t="shared" si="53"/>
        <v>项</v>
      </c>
      <c r="I288" s="273"/>
      <c r="K288" s="273">
        <v>24</v>
      </c>
      <c r="L288" s="521">
        <f>VLOOKUP(B288,[266]Sheet2!$A$2:$E$135,5,FALSE)</f>
        <v>703</v>
      </c>
      <c r="N288" s="508">
        <f t="shared" si="49"/>
        <v>727</v>
      </c>
      <c r="Q288" s="332">
        <v>903</v>
      </c>
      <c r="S288" s="332">
        <f t="shared" si="56"/>
        <v>927</v>
      </c>
    </row>
    <row r="289" ht="36" customHeight="1" spans="1:14">
      <c r="A289" s="367">
        <f t="shared" si="50"/>
        <v>5</v>
      </c>
      <c r="B289" s="295">
        <v>20403</v>
      </c>
      <c r="C289" s="517" t="s">
        <v>467</v>
      </c>
      <c r="D289" s="230">
        <f>SUM(D290:D295)</f>
        <v>0</v>
      </c>
      <c r="E289" s="230">
        <f>SUM(E290:E295)</f>
        <v>0</v>
      </c>
      <c r="F289" s="293">
        <f t="shared" si="51"/>
        <v>0</v>
      </c>
      <c r="G289" s="477" t="str">
        <f t="shared" si="52"/>
        <v>否</v>
      </c>
      <c r="H289" s="273" t="str">
        <f t="shared" si="53"/>
        <v>款</v>
      </c>
      <c r="L289" s="521"/>
      <c r="N289" s="273">
        <f t="shared" si="49"/>
        <v>0</v>
      </c>
    </row>
    <row r="290" s="332" customFormat="1" ht="36" customHeight="1" spans="1:19">
      <c r="A290" s="367">
        <f t="shared" si="50"/>
        <v>7</v>
      </c>
      <c r="B290" s="295">
        <v>2040301</v>
      </c>
      <c r="C290" s="455" t="s">
        <v>307</v>
      </c>
      <c r="D290" s="296">
        <f>VLOOKUP(B290,'02'!$B$5:$F$1296,5,FALSE)</f>
        <v>0</v>
      </c>
      <c r="E290" s="296"/>
      <c r="F290" s="293">
        <f t="shared" si="51"/>
        <v>0</v>
      </c>
      <c r="G290" s="477" t="str">
        <f t="shared" si="52"/>
        <v>否</v>
      </c>
      <c r="H290" s="273" t="str">
        <f t="shared" si="53"/>
        <v>项</v>
      </c>
      <c r="I290" s="273"/>
      <c r="K290" s="273"/>
      <c r="L290" s="521"/>
      <c r="N290" s="273">
        <f t="shared" si="49"/>
        <v>0</v>
      </c>
      <c r="S290" s="332">
        <f t="shared" ref="S290:S295" si="57">+K290+Q290</f>
        <v>0</v>
      </c>
    </row>
    <row r="291" s="332" customFormat="1" ht="36" customHeight="1" spans="1:19">
      <c r="A291" s="367">
        <f t="shared" si="50"/>
        <v>7</v>
      </c>
      <c r="B291" s="295">
        <v>2040302</v>
      </c>
      <c r="C291" s="455" t="s">
        <v>308</v>
      </c>
      <c r="D291" s="296">
        <f>VLOOKUP(B291,'02'!$B$5:$F$1296,5,FALSE)</f>
        <v>0</v>
      </c>
      <c r="E291" s="296"/>
      <c r="F291" s="293">
        <f t="shared" si="51"/>
        <v>0</v>
      </c>
      <c r="G291" s="477" t="str">
        <f t="shared" si="52"/>
        <v>否</v>
      </c>
      <c r="H291" s="273" t="str">
        <f t="shared" si="53"/>
        <v>项</v>
      </c>
      <c r="I291" s="273"/>
      <c r="K291" s="273"/>
      <c r="L291" s="521"/>
      <c r="N291" s="273">
        <f t="shared" si="49"/>
        <v>0</v>
      </c>
      <c r="S291" s="332">
        <f t="shared" si="57"/>
        <v>0</v>
      </c>
    </row>
    <row r="292" s="332" customFormat="1" ht="36" customHeight="1" spans="1:19">
      <c r="A292" s="367">
        <f t="shared" si="50"/>
        <v>7</v>
      </c>
      <c r="B292" s="295">
        <v>2040303</v>
      </c>
      <c r="C292" s="455" t="s">
        <v>309</v>
      </c>
      <c r="D292" s="296">
        <f>VLOOKUP(B292,'02'!$B$5:$F$1296,5,FALSE)</f>
        <v>0</v>
      </c>
      <c r="E292" s="296"/>
      <c r="F292" s="293">
        <f t="shared" si="51"/>
        <v>0</v>
      </c>
      <c r="G292" s="477" t="str">
        <f t="shared" si="52"/>
        <v>否</v>
      </c>
      <c r="H292" s="273" t="str">
        <f t="shared" si="53"/>
        <v>项</v>
      </c>
      <c r="I292" s="273"/>
      <c r="K292" s="273"/>
      <c r="L292" s="521"/>
      <c r="N292" s="273">
        <f t="shared" si="49"/>
        <v>0</v>
      </c>
      <c r="S292" s="332">
        <f t="shared" si="57"/>
        <v>0</v>
      </c>
    </row>
    <row r="293" s="332" customFormat="1" ht="36" customHeight="1" spans="1:19">
      <c r="A293" s="367">
        <f t="shared" si="50"/>
        <v>7</v>
      </c>
      <c r="B293" s="295">
        <v>2040304</v>
      </c>
      <c r="C293" s="455" t="s">
        <v>468</v>
      </c>
      <c r="D293" s="296">
        <f>VLOOKUP(B293,'02'!$B$5:$F$1296,5,FALSE)</f>
        <v>0</v>
      </c>
      <c r="E293" s="296"/>
      <c r="F293" s="293">
        <f t="shared" si="51"/>
        <v>0</v>
      </c>
      <c r="G293" s="477" t="str">
        <f t="shared" si="52"/>
        <v>否</v>
      </c>
      <c r="H293" s="273" t="str">
        <f t="shared" si="53"/>
        <v>项</v>
      </c>
      <c r="I293" s="273"/>
      <c r="K293" s="273"/>
      <c r="L293" s="521"/>
      <c r="N293" s="273">
        <f t="shared" si="49"/>
        <v>0</v>
      </c>
      <c r="S293" s="332">
        <f t="shared" si="57"/>
        <v>0</v>
      </c>
    </row>
    <row r="294" s="332" customFormat="1" ht="36" customHeight="1" spans="1:19">
      <c r="A294" s="367">
        <f t="shared" si="50"/>
        <v>7</v>
      </c>
      <c r="B294" s="295">
        <v>2040350</v>
      </c>
      <c r="C294" s="455" t="s">
        <v>316</v>
      </c>
      <c r="D294" s="296">
        <f>VLOOKUP(B294,'02'!$B$5:$F$1296,5,FALSE)</f>
        <v>0</v>
      </c>
      <c r="E294" s="296"/>
      <c r="F294" s="293">
        <f t="shared" si="51"/>
        <v>0</v>
      </c>
      <c r="G294" s="477" t="str">
        <f t="shared" si="52"/>
        <v>否</v>
      </c>
      <c r="H294" s="273" t="str">
        <f t="shared" si="53"/>
        <v>项</v>
      </c>
      <c r="I294" s="273"/>
      <c r="K294" s="273"/>
      <c r="L294" s="521"/>
      <c r="N294" s="273">
        <f t="shared" si="49"/>
        <v>0</v>
      </c>
      <c r="S294" s="332">
        <f t="shared" si="57"/>
        <v>0</v>
      </c>
    </row>
    <row r="295" s="332" customFormat="1" ht="36" customHeight="1" spans="1:19">
      <c r="A295" s="367">
        <f t="shared" si="50"/>
        <v>7</v>
      </c>
      <c r="B295" s="295">
        <v>2040399</v>
      </c>
      <c r="C295" s="455" t="s">
        <v>469</v>
      </c>
      <c r="D295" s="296">
        <f>VLOOKUP(B295,'02'!$B$5:$F$1296,5,FALSE)</f>
        <v>0</v>
      </c>
      <c r="E295" s="296"/>
      <c r="F295" s="293">
        <f t="shared" si="51"/>
        <v>0</v>
      </c>
      <c r="G295" s="477" t="str">
        <f t="shared" si="52"/>
        <v>否</v>
      </c>
      <c r="H295" s="273" t="str">
        <f t="shared" si="53"/>
        <v>项</v>
      </c>
      <c r="I295" s="273"/>
      <c r="K295" s="273"/>
      <c r="L295" s="521"/>
      <c r="N295" s="273">
        <f t="shared" si="49"/>
        <v>0</v>
      </c>
      <c r="S295" s="332">
        <f t="shared" si="57"/>
        <v>0</v>
      </c>
    </row>
    <row r="296" ht="36" customHeight="1" spans="1:14">
      <c r="A296" s="367">
        <f t="shared" si="50"/>
        <v>5</v>
      </c>
      <c r="B296" s="295">
        <v>20404</v>
      </c>
      <c r="C296" s="517" t="s">
        <v>470</v>
      </c>
      <c r="D296" s="230">
        <f>SUM(D297:D303)</f>
        <v>26</v>
      </c>
      <c r="E296" s="230">
        <f>SUM(E297:E303)</f>
        <v>50</v>
      </c>
      <c r="F296" s="293">
        <f t="shared" si="51"/>
        <v>0.923076923076923</v>
      </c>
      <c r="G296" s="477" t="str">
        <f t="shared" si="52"/>
        <v>是</v>
      </c>
      <c r="H296" s="273" t="str">
        <f t="shared" si="53"/>
        <v>款</v>
      </c>
      <c r="L296" s="521"/>
      <c r="N296" s="273">
        <f t="shared" si="49"/>
        <v>0</v>
      </c>
    </row>
    <row r="297" s="332" customFormat="1" ht="36" customHeight="1" spans="1:19">
      <c r="A297" s="367">
        <f t="shared" si="50"/>
        <v>7</v>
      </c>
      <c r="B297" s="295">
        <v>2040401</v>
      </c>
      <c r="C297" s="455" t="s">
        <v>307</v>
      </c>
      <c r="D297" s="296">
        <f>VLOOKUP(B297,'02'!$B$5:$F$1296,5,FALSE)</f>
        <v>31</v>
      </c>
      <c r="E297" s="296">
        <v>50</v>
      </c>
      <c r="F297" s="293">
        <f t="shared" si="51"/>
        <v>0.612903225806452</v>
      </c>
      <c r="G297" s="477" t="str">
        <f t="shared" si="52"/>
        <v>是</v>
      </c>
      <c r="H297" s="273" t="str">
        <f t="shared" si="53"/>
        <v>项</v>
      </c>
      <c r="I297" s="273"/>
      <c r="K297" s="273">
        <v>50</v>
      </c>
      <c r="L297" s="521"/>
      <c r="N297" s="508">
        <f t="shared" si="49"/>
        <v>50</v>
      </c>
      <c r="S297" s="332">
        <f t="shared" ref="S297:S303" si="58">+K297+Q297</f>
        <v>50</v>
      </c>
    </row>
    <row r="298" s="332" customFormat="1" ht="36" customHeight="1" spans="1:19">
      <c r="A298" s="367">
        <f t="shared" si="50"/>
        <v>7</v>
      </c>
      <c r="B298" s="295">
        <v>2040402</v>
      </c>
      <c r="C298" s="455" t="s">
        <v>308</v>
      </c>
      <c r="D298" s="296">
        <f>VLOOKUP(B298,'02'!$B$5:$F$1296,5,FALSE)</f>
        <v>0</v>
      </c>
      <c r="E298" s="296"/>
      <c r="F298" s="293">
        <f t="shared" si="51"/>
        <v>0</v>
      </c>
      <c r="G298" s="477" t="str">
        <f t="shared" si="52"/>
        <v>否</v>
      </c>
      <c r="H298" s="273" t="str">
        <f t="shared" si="53"/>
        <v>项</v>
      </c>
      <c r="I298" s="273"/>
      <c r="K298" s="273"/>
      <c r="L298" s="521"/>
      <c r="N298" s="273">
        <f t="shared" si="49"/>
        <v>0</v>
      </c>
      <c r="S298" s="332">
        <f t="shared" si="58"/>
        <v>0</v>
      </c>
    </row>
    <row r="299" s="332" customFormat="1" ht="36" customHeight="1" spans="1:19">
      <c r="A299" s="367">
        <f t="shared" si="50"/>
        <v>7</v>
      </c>
      <c r="B299" s="295">
        <v>2040403</v>
      </c>
      <c r="C299" s="455" t="s">
        <v>309</v>
      </c>
      <c r="D299" s="296">
        <f>VLOOKUP(B299,'02'!$B$5:$F$1296,5,FALSE)</f>
        <v>0</v>
      </c>
      <c r="E299" s="296"/>
      <c r="F299" s="293">
        <f t="shared" si="51"/>
        <v>0</v>
      </c>
      <c r="G299" s="477" t="str">
        <f t="shared" si="52"/>
        <v>否</v>
      </c>
      <c r="H299" s="273" t="str">
        <f t="shared" si="53"/>
        <v>项</v>
      </c>
      <c r="I299" s="273"/>
      <c r="K299" s="273"/>
      <c r="L299" s="521"/>
      <c r="N299" s="273">
        <f t="shared" si="49"/>
        <v>0</v>
      </c>
      <c r="S299" s="332">
        <f t="shared" si="58"/>
        <v>0</v>
      </c>
    </row>
    <row r="300" s="332" customFormat="1" ht="36" customHeight="1" spans="1:19">
      <c r="A300" s="367">
        <f t="shared" si="50"/>
        <v>7</v>
      </c>
      <c r="B300" s="295">
        <v>2040409</v>
      </c>
      <c r="C300" s="455" t="s">
        <v>471</v>
      </c>
      <c r="D300" s="296">
        <f>VLOOKUP(B300,'02'!$B$5:$F$1296,5,FALSE)</f>
        <v>0</v>
      </c>
      <c r="E300" s="296"/>
      <c r="F300" s="293">
        <f t="shared" si="51"/>
        <v>0</v>
      </c>
      <c r="G300" s="477" t="str">
        <f t="shared" si="52"/>
        <v>否</v>
      </c>
      <c r="H300" s="273" t="str">
        <f t="shared" si="53"/>
        <v>项</v>
      </c>
      <c r="I300" s="273"/>
      <c r="K300" s="273"/>
      <c r="L300" s="521"/>
      <c r="N300" s="273">
        <f t="shared" si="49"/>
        <v>0</v>
      </c>
      <c r="S300" s="332">
        <f t="shared" si="58"/>
        <v>0</v>
      </c>
    </row>
    <row r="301" s="332" customFormat="1" ht="36" customHeight="1" spans="1:19">
      <c r="A301" s="367">
        <f t="shared" si="50"/>
        <v>7</v>
      </c>
      <c r="B301" s="295">
        <v>2040410</v>
      </c>
      <c r="C301" s="455" t="s">
        <v>472</v>
      </c>
      <c r="D301" s="296">
        <f>VLOOKUP(B301,'02'!$B$5:$F$1296,5,FALSE)</f>
        <v>0</v>
      </c>
      <c r="E301" s="296"/>
      <c r="F301" s="293">
        <f t="shared" si="51"/>
        <v>0</v>
      </c>
      <c r="G301" s="477" t="str">
        <f t="shared" si="52"/>
        <v>否</v>
      </c>
      <c r="H301" s="273" t="str">
        <f t="shared" si="53"/>
        <v>项</v>
      </c>
      <c r="I301" s="273"/>
      <c r="K301" s="273"/>
      <c r="L301" s="521"/>
      <c r="N301" s="273">
        <f t="shared" si="49"/>
        <v>0</v>
      </c>
      <c r="S301" s="332">
        <f t="shared" si="58"/>
        <v>0</v>
      </c>
    </row>
    <row r="302" s="332" customFormat="1" ht="36" customHeight="1" spans="1:19">
      <c r="A302" s="367">
        <f t="shared" si="50"/>
        <v>7</v>
      </c>
      <c r="B302" s="295">
        <v>2040450</v>
      </c>
      <c r="C302" s="455" t="s">
        <v>316</v>
      </c>
      <c r="D302" s="296">
        <f>VLOOKUP(B302,'02'!$B$5:$F$1296,5,FALSE)</f>
        <v>0</v>
      </c>
      <c r="E302" s="296"/>
      <c r="F302" s="293">
        <f t="shared" si="51"/>
        <v>0</v>
      </c>
      <c r="G302" s="477" t="str">
        <f t="shared" si="52"/>
        <v>否</v>
      </c>
      <c r="H302" s="273" t="str">
        <f t="shared" si="53"/>
        <v>项</v>
      </c>
      <c r="I302" s="273"/>
      <c r="K302" s="273"/>
      <c r="L302" s="521"/>
      <c r="N302" s="273">
        <f t="shared" si="49"/>
        <v>0</v>
      </c>
      <c r="S302" s="332">
        <f t="shared" si="58"/>
        <v>0</v>
      </c>
    </row>
    <row r="303" s="332" customFormat="1" ht="36" customHeight="1" spans="1:19">
      <c r="A303" s="367">
        <f t="shared" si="50"/>
        <v>7</v>
      </c>
      <c r="B303" s="295">
        <v>2040499</v>
      </c>
      <c r="C303" s="455" t="s">
        <v>473</v>
      </c>
      <c r="D303" s="296">
        <f>VLOOKUP(B303,'02'!$B$5:$F$1296,5,FALSE)</f>
        <v>-5</v>
      </c>
      <c r="E303" s="296"/>
      <c r="F303" s="293" t="str">
        <f t="shared" si="51"/>
        <v/>
      </c>
      <c r="G303" s="477" t="str">
        <f t="shared" si="52"/>
        <v>是</v>
      </c>
      <c r="H303" s="273" t="str">
        <f t="shared" si="53"/>
        <v>项</v>
      </c>
      <c r="I303" s="273"/>
      <c r="K303" s="273"/>
      <c r="L303" s="521"/>
      <c r="N303" s="273">
        <f t="shared" si="49"/>
        <v>0</v>
      </c>
      <c r="S303" s="332">
        <f t="shared" si="58"/>
        <v>0</v>
      </c>
    </row>
    <row r="304" ht="36" customHeight="1" spans="1:14">
      <c r="A304" s="367">
        <f t="shared" si="50"/>
        <v>5</v>
      </c>
      <c r="B304" s="295">
        <v>20405</v>
      </c>
      <c r="C304" s="517" t="s">
        <v>474</v>
      </c>
      <c r="D304" s="230">
        <f>SUM(D305:D312)</f>
        <v>25</v>
      </c>
      <c r="E304" s="230">
        <f>SUM(E305:E312)</f>
        <v>62</v>
      </c>
      <c r="F304" s="293">
        <f t="shared" si="51"/>
        <v>1.48</v>
      </c>
      <c r="G304" s="477" t="str">
        <f t="shared" si="52"/>
        <v>是</v>
      </c>
      <c r="H304" s="273" t="str">
        <f t="shared" si="53"/>
        <v>款</v>
      </c>
      <c r="L304" s="521"/>
      <c r="N304" s="273">
        <f t="shared" si="49"/>
        <v>0</v>
      </c>
    </row>
    <row r="305" s="332" customFormat="1" ht="36" customHeight="1" spans="1:19">
      <c r="A305" s="367">
        <f t="shared" si="50"/>
        <v>7</v>
      </c>
      <c r="B305" s="295">
        <v>2040501</v>
      </c>
      <c r="C305" s="455" t="s">
        <v>307</v>
      </c>
      <c r="D305" s="296">
        <f>VLOOKUP(B305,'02'!$B$5:$F$1296,5,FALSE)</f>
        <v>25</v>
      </c>
      <c r="E305" s="296">
        <v>50</v>
      </c>
      <c r="F305" s="293">
        <f t="shared" si="51"/>
        <v>1</v>
      </c>
      <c r="G305" s="477" t="str">
        <f t="shared" si="52"/>
        <v>是</v>
      </c>
      <c r="H305" s="273" t="str">
        <f t="shared" si="53"/>
        <v>项</v>
      </c>
      <c r="I305" s="273"/>
      <c r="K305" s="273">
        <v>50</v>
      </c>
      <c r="L305" s="521"/>
      <c r="N305" s="508">
        <f t="shared" si="49"/>
        <v>50</v>
      </c>
      <c r="S305" s="332">
        <f t="shared" ref="S305:S312" si="59">+K305+Q305</f>
        <v>50</v>
      </c>
    </row>
    <row r="306" s="332" customFormat="1" ht="36" customHeight="1" spans="1:19">
      <c r="A306" s="367">
        <f t="shared" si="50"/>
        <v>7</v>
      </c>
      <c r="B306" s="295">
        <v>2040502</v>
      </c>
      <c r="C306" s="455" t="s">
        <v>308</v>
      </c>
      <c r="D306" s="296">
        <f>VLOOKUP(B306,'02'!$B$5:$F$1296,5,FALSE)</f>
        <v>0</v>
      </c>
      <c r="E306" s="296"/>
      <c r="F306" s="293">
        <f t="shared" si="51"/>
        <v>0</v>
      </c>
      <c r="G306" s="477" t="str">
        <f t="shared" si="52"/>
        <v>否</v>
      </c>
      <c r="H306" s="273" t="str">
        <f t="shared" si="53"/>
        <v>项</v>
      </c>
      <c r="I306" s="273"/>
      <c r="K306" s="273"/>
      <c r="L306" s="521"/>
      <c r="N306" s="273">
        <f t="shared" si="49"/>
        <v>0</v>
      </c>
      <c r="S306" s="332">
        <f t="shared" si="59"/>
        <v>0</v>
      </c>
    </row>
    <row r="307" s="332" customFormat="1" ht="36" customHeight="1" spans="1:19">
      <c r="A307" s="367">
        <f t="shared" si="50"/>
        <v>7</v>
      </c>
      <c r="B307" s="295">
        <v>2040503</v>
      </c>
      <c r="C307" s="455" t="s">
        <v>309</v>
      </c>
      <c r="D307" s="296">
        <f>VLOOKUP(B307,'02'!$B$5:$F$1296,5,FALSE)</f>
        <v>0</v>
      </c>
      <c r="E307" s="296"/>
      <c r="F307" s="293">
        <f t="shared" si="51"/>
        <v>0</v>
      </c>
      <c r="G307" s="477" t="str">
        <f t="shared" si="52"/>
        <v>否</v>
      </c>
      <c r="H307" s="273" t="str">
        <f t="shared" si="53"/>
        <v>项</v>
      </c>
      <c r="I307" s="273"/>
      <c r="K307" s="273"/>
      <c r="L307" s="521"/>
      <c r="N307" s="273">
        <f t="shared" si="49"/>
        <v>0</v>
      </c>
      <c r="S307" s="332">
        <f t="shared" si="59"/>
        <v>0</v>
      </c>
    </row>
    <row r="308" s="332" customFormat="1" ht="36" customHeight="1" spans="1:19">
      <c r="A308" s="367">
        <f t="shared" si="50"/>
        <v>7</v>
      </c>
      <c r="B308" s="295">
        <v>2040504</v>
      </c>
      <c r="C308" s="455" t="s">
        <v>475</v>
      </c>
      <c r="D308" s="296">
        <f>VLOOKUP(B308,'02'!$B$5:$F$1296,5,FALSE)</f>
        <v>0</v>
      </c>
      <c r="E308" s="296"/>
      <c r="F308" s="293">
        <f t="shared" si="51"/>
        <v>0</v>
      </c>
      <c r="G308" s="477" t="str">
        <f t="shared" si="52"/>
        <v>否</v>
      </c>
      <c r="H308" s="273" t="str">
        <f t="shared" si="53"/>
        <v>项</v>
      </c>
      <c r="I308" s="273"/>
      <c r="K308" s="273"/>
      <c r="L308" s="521"/>
      <c r="N308" s="273">
        <f t="shared" si="49"/>
        <v>0</v>
      </c>
      <c r="S308" s="332">
        <f t="shared" si="59"/>
        <v>0</v>
      </c>
    </row>
    <row r="309" s="332" customFormat="1" ht="36" customHeight="1" spans="1:19">
      <c r="A309" s="367">
        <f t="shared" si="50"/>
        <v>7</v>
      </c>
      <c r="B309" s="295">
        <v>2040505</v>
      </c>
      <c r="C309" s="455" t="s">
        <v>476</v>
      </c>
      <c r="D309" s="296">
        <f>VLOOKUP(B309,'02'!$B$5:$F$1296,5,FALSE)</f>
        <v>0</v>
      </c>
      <c r="E309" s="296"/>
      <c r="F309" s="293">
        <f t="shared" si="51"/>
        <v>0</v>
      </c>
      <c r="G309" s="477" t="str">
        <f t="shared" si="52"/>
        <v>否</v>
      </c>
      <c r="H309" s="273" t="str">
        <f t="shared" si="53"/>
        <v>项</v>
      </c>
      <c r="I309" s="273"/>
      <c r="K309" s="273"/>
      <c r="L309" s="521"/>
      <c r="N309" s="273">
        <f t="shared" si="49"/>
        <v>0</v>
      </c>
      <c r="S309" s="332">
        <f t="shared" si="59"/>
        <v>0</v>
      </c>
    </row>
    <row r="310" s="332" customFormat="1" ht="36" customHeight="1" spans="1:19">
      <c r="A310" s="367">
        <f t="shared" si="50"/>
        <v>7</v>
      </c>
      <c r="B310" s="295">
        <v>2040506</v>
      </c>
      <c r="C310" s="455" t="s">
        <v>477</v>
      </c>
      <c r="D310" s="296">
        <f>VLOOKUP(B310,'02'!$B$5:$F$1296,5,FALSE)</f>
        <v>0</v>
      </c>
      <c r="E310" s="296"/>
      <c r="F310" s="293">
        <f t="shared" si="51"/>
        <v>0</v>
      </c>
      <c r="G310" s="477" t="str">
        <f t="shared" si="52"/>
        <v>否</v>
      </c>
      <c r="H310" s="273" t="str">
        <f t="shared" si="53"/>
        <v>项</v>
      </c>
      <c r="I310" s="273"/>
      <c r="K310" s="273"/>
      <c r="L310" s="521"/>
      <c r="N310" s="273">
        <f t="shared" si="49"/>
        <v>0</v>
      </c>
      <c r="S310" s="332">
        <f t="shared" si="59"/>
        <v>0</v>
      </c>
    </row>
    <row r="311" s="332" customFormat="1" ht="36" customHeight="1" spans="1:19">
      <c r="A311" s="367">
        <f t="shared" si="50"/>
        <v>7</v>
      </c>
      <c r="B311" s="295">
        <v>2040550</v>
      </c>
      <c r="C311" s="455" t="s">
        <v>316</v>
      </c>
      <c r="D311" s="296">
        <f>VLOOKUP(B311,'02'!$B$5:$F$1296,5,FALSE)</f>
        <v>0</v>
      </c>
      <c r="E311" s="296"/>
      <c r="F311" s="293">
        <f t="shared" si="51"/>
        <v>0</v>
      </c>
      <c r="G311" s="477" t="str">
        <f t="shared" si="52"/>
        <v>否</v>
      </c>
      <c r="H311" s="273" t="str">
        <f t="shared" si="53"/>
        <v>项</v>
      </c>
      <c r="I311" s="273"/>
      <c r="K311" s="273"/>
      <c r="L311" s="521"/>
      <c r="N311" s="273">
        <f t="shared" si="49"/>
        <v>0</v>
      </c>
      <c r="S311" s="332">
        <f t="shared" si="59"/>
        <v>0</v>
      </c>
    </row>
    <row r="312" s="332" customFormat="1" ht="36" customHeight="1" spans="1:19">
      <c r="A312" s="367">
        <f t="shared" si="50"/>
        <v>7</v>
      </c>
      <c r="B312" s="295">
        <v>2040599</v>
      </c>
      <c r="C312" s="455" t="s">
        <v>478</v>
      </c>
      <c r="D312" s="296">
        <f>VLOOKUP(B312,'02'!$B$5:$F$1296,5,FALSE)</f>
        <v>0</v>
      </c>
      <c r="E312" s="296">
        <v>12</v>
      </c>
      <c r="F312" s="293">
        <f t="shared" si="51"/>
        <v>0</v>
      </c>
      <c r="G312" s="477" t="str">
        <f t="shared" si="52"/>
        <v>是</v>
      </c>
      <c r="H312" s="273" t="str">
        <f t="shared" si="53"/>
        <v>项</v>
      </c>
      <c r="I312" s="273"/>
      <c r="K312" s="273">
        <v>12</v>
      </c>
      <c r="L312" s="521"/>
      <c r="N312" s="508">
        <f t="shared" si="49"/>
        <v>12</v>
      </c>
      <c r="S312" s="332">
        <f t="shared" si="59"/>
        <v>12</v>
      </c>
    </row>
    <row r="313" ht="36" customHeight="1" spans="1:14">
      <c r="A313" s="367">
        <f t="shared" si="50"/>
        <v>5</v>
      </c>
      <c r="B313" s="295">
        <v>20406</v>
      </c>
      <c r="C313" s="517" t="s">
        <v>479</v>
      </c>
      <c r="D313" s="230">
        <f>SUM(D314:D326)</f>
        <v>531</v>
      </c>
      <c r="E313" s="230">
        <f>SUM(E314:E326)</f>
        <v>520</v>
      </c>
      <c r="F313" s="293">
        <f t="shared" si="51"/>
        <v>-0.0207156308851224</v>
      </c>
      <c r="G313" s="477" t="str">
        <f t="shared" si="52"/>
        <v>是</v>
      </c>
      <c r="H313" s="273" t="str">
        <f t="shared" si="53"/>
        <v>款</v>
      </c>
      <c r="L313" s="521"/>
      <c r="N313" s="273">
        <f t="shared" si="49"/>
        <v>0</v>
      </c>
    </row>
    <row r="314" s="332" customFormat="1" ht="36" customHeight="1" spans="1:19">
      <c r="A314" s="367">
        <f t="shared" si="50"/>
        <v>7</v>
      </c>
      <c r="B314" s="295">
        <v>2040601</v>
      </c>
      <c r="C314" s="455" t="s">
        <v>307</v>
      </c>
      <c r="D314" s="296">
        <f>VLOOKUP(B314,'02'!$B$5:$F$1296,5,FALSE)</f>
        <v>474</v>
      </c>
      <c r="E314" s="296">
        <v>460</v>
      </c>
      <c r="F314" s="293">
        <f t="shared" si="51"/>
        <v>-0.0295358649789029</v>
      </c>
      <c r="G314" s="477" t="str">
        <f t="shared" si="52"/>
        <v>是</v>
      </c>
      <c r="H314" s="273" t="str">
        <f t="shared" si="53"/>
        <v>项</v>
      </c>
      <c r="I314" s="273"/>
      <c r="K314" s="273">
        <v>460</v>
      </c>
      <c r="L314" s="521"/>
      <c r="N314" s="508">
        <f t="shared" si="49"/>
        <v>460</v>
      </c>
      <c r="S314" s="332">
        <f t="shared" ref="S314:S326" si="60">+K314+Q314</f>
        <v>460</v>
      </c>
    </row>
    <row r="315" s="332" customFormat="1" ht="36" customHeight="1" spans="1:19">
      <c r="A315" s="367">
        <f t="shared" si="50"/>
        <v>7</v>
      </c>
      <c r="B315" s="295">
        <v>2040602</v>
      </c>
      <c r="C315" s="455" t="s">
        <v>308</v>
      </c>
      <c r="D315" s="296">
        <f>VLOOKUP(B315,'02'!$B$5:$F$1296,5,FALSE)</f>
        <v>12</v>
      </c>
      <c r="E315" s="296">
        <v>10</v>
      </c>
      <c r="F315" s="293">
        <f t="shared" si="51"/>
        <v>-0.166666666666667</v>
      </c>
      <c r="G315" s="477" t="str">
        <f t="shared" si="52"/>
        <v>是</v>
      </c>
      <c r="H315" s="273" t="str">
        <f t="shared" si="53"/>
        <v>项</v>
      </c>
      <c r="I315" s="273"/>
      <c r="K315" s="273">
        <v>10</v>
      </c>
      <c r="L315" s="521"/>
      <c r="N315" s="508">
        <f t="shared" si="49"/>
        <v>10</v>
      </c>
      <c r="S315" s="332">
        <f t="shared" si="60"/>
        <v>10</v>
      </c>
    </row>
    <row r="316" s="332" customFormat="1" ht="36" customHeight="1" spans="1:19">
      <c r="A316" s="367">
        <f t="shared" si="50"/>
        <v>7</v>
      </c>
      <c r="B316" s="295">
        <v>2040603</v>
      </c>
      <c r="C316" s="455" t="s">
        <v>309</v>
      </c>
      <c r="D316" s="296">
        <f>VLOOKUP(B316,'02'!$B$5:$F$1296,5,FALSE)</f>
        <v>0</v>
      </c>
      <c r="E316" s="296"/>
      <c r="F316" s="293">
        <f t="shared" si="51"/>
        <v>0</v>
      </c>
      <c r="G316" s="477" t="str">
        <f t="shared" si="52"/>
        <v>否</v>
      </c>
      <c r="H316" s="273" t="str">
        <f t="shared" si="53"/>
        <v>项</v>
      </c>
      <c r="I316" s="273"/>
      <c r="K316" s="273"/>
      <c r="L316" s="521"/>
      <c r="N316" s="273">
        <f t="shared" si="49"/>
        <v>0</v>
      </c>
      <c r="S316" s="332">
        <f t="shared" si="60"/>
        <v>0</v>
      </c>
    </row>
    <row r="317" s="332" customFormat="1" ht="36" customHeight="1" spans="1:19">
      <c r="A317" s="367">
        <f t="shared" si="50"/>
        <v>7</v>
      </c>
      <c r="B317" s="295">
        <v>2040604</v>
      </c>
      <c r="C317" s="455" t="s">
        <v>480</v>
      </c>
      <c r="D317" s="296">
        <f>VLOOKUP(B317,'02'!$B$5:$F$1296,5,FALSE)</f>
        <v>0</v>
      </c>
      <c r="E317" s="296"/>
      <c r="F317" s="293">
        <f t="shared" si="51"/>
        <v>0</v>
      </c>
      <c r="G317" s="477" t="str">
        <f t="shared" si="52"/>
        <v>否</v>
      </c>
      <c r="H317" s="273" t="str">
        <f t="shared" si="53"/>
        <v>项</v>
      </c>
      <c r="I317" s="273"/>
      <c r="K317" s="273"/>
      <c r="L317" s="521"/>
      <c r="N317" s="273">
        <f t="shared" si="49"/>
        <v>0</v>
      </c>
      <c r="S317" s="332">
        <f t="shared" si="60"/>
        <v>0</v>
      </c>
    </row>
    <row r="318" s="332" customFormat="1" ht="36" customHeight="1" spans="1:19">
      <c r="A318" s="367">
        <f t="shared" si="50"/>
        <v>7</v>
      </c>
      <c r="B318" s="295">
        <v>2040605</v>
      </c>
      <c r="C318" s="455" t="s">
        <v>481</v>
      </c>
      <c r="D318" s="296">
        <f>VLOOKUP(B318,'02'!$B$5:$F$1296,5,FALSE)</f>
        <v>0</v>
      </c>
      <c r="E318" s="296"/>
      <c r="F318" s="293">
        <f t="shared" si="51"/>
        <v>0</v>
      </c>
      <c r="G318" s="477" t="str">
        <f t="shared" si="52"/>
        <v>否</v>
      </c>
      <c r="H318" s="273" t="str">
        <f t="shared" si="53"/>
        <v>项</v>
      </c>
      <c r="I318" s="273"/>
      <c r="K318" s="273"/>
      <c r="L318" s="521"/>
      <c r="N318" s="273">
        <f t="shared" si="49"/>
        <v>0</v>
      </c>
      <c r="S318" s="332">
        <f t="shared" si="60"/>
        <v>0</v>
      </c>
    </row>
    <row r="319" s="332" customFormat="1" ht="36" customHeight="1" spans="1:19">
      <c r="A319" s="367">
        <f t="shared" si="50"/>
        <v>7</v>
      </c>
      <c r="B319" s="295">
        <v>2040606</v>
      </c>
      <c r="C319" s="455" t="s">
        <v>482</v>
      </c>
      <c r="D319" s="296">
        <f>VLOOKUP(B319,'02'!$B$5:$F$1296,5,FALSE)</f>
        <v>0</v>
      </c>
      <c r="E319" s="296"/>
      <c r="F319" s="293">
        <f t="shared" si="51"/>
        <v>0</v>
      </c>
      <c r="G319" s="477" t="str">
        <f t="shared" si="52"/>
        <v>否</v>
      </c>
      <c r="H319" s="273" t="str">
        <f t="shared" si="53"/>
        <v>项</v>
      </c>
      <c r="I319" s="273"/>
      <c r="K319" s="273"/>
      <c r="L319" s="521"/>
      <c r="N319" s="273">
        <f t="shared" si="49"/>
        <v>0</v>
      </c>
      <c r="S319" s="332">
        <f t="shared" si="60"/>
        <v>0</v>
      </c>
    </row>
    <row r="320" s="332" customFormat="1" ht="36" customHeight="1" spans="1:19">
      <c r="A320" s="367">
        <f t="shared" si="50"/>
        <v>7</v>
      </c>
      <c r="B320" s="295">
        <v>2040607</v>
      </c>
      <c r="C320" s="455" t="s">
        <v>483</v>
      </c>
      <c r="D320" s="296">
        <f>VLOOKUP(B320,'02'!$B$5:$F$1296,5,FALSE)</f>
        <v>0</v>
      </c>
      <c r="E320" s="296"/>
      <c r="F320" s="293">
        <f t="shared" si="51"/>
        <v>0</v>
      </c>
      <c r="G320" s="477" t="str">
        <f t="shared" si="52"/>
        <v>否</v>
      </c>
      <c r="H320" s="273" t="str">
        <f t="shared" si="53"/>
        <v>项</v>
      </c>
      <c r="I320" s="273"/>
      <c r="K320" s="273"/>
      <c r="L320" s="521"/>
      <c r="N320" s="273">
        <f t="shared" si="49"/>
        <v>0</v>
      </c>
      <c r="S320" s="332">
        <f t="shared" si="60"/>
        <v>0</v>
      </c>
    </row>
    <row r="321" s="332" customFormat="1" ht="36" customHeight="1" spans="1:19">
      <c r="A321" s="367">
        <f t="shared" si="50"/>
        <v>7</v>
      </c>
      <c r="B321" s="295">
        <v>2040608</v>
      </c>
      <c r="C321" s="455" t="s">
        <v>484</v>
      </c>
      <c r="D321" s="296">
        <f>VLOOKUP(B321,'02'!$B$5:$F$1296,5,FALSE)</f>
        <v>0</v>
      </c>
      <c r="E321" s="296"/>
      <c r="F321" s="293">
        <f t="shared" si="51"/>
        <v>0</v>
      </c>
      <c r="G321" s="477" t="str">
        <f t="shared" si="52"/>
        <v>否</v>
      </c>
      <c r="H321" s="273" t="str">
        <f t="shared" si="53"/>
        <v>项</v>
      </c>
      <c r="I321" s="273"/>
      <c r="K321" s="273"/>
      <c r="L321" s="521"/>
      <c r="N321" s="273">
        <f t="shared" si="49"/>
        <v>0</v>
      </c>
      <c r="S321" s="332">
        <f t="shared" si="60"/>
        <v>0</v>
      </c>
    </row>
    <row r="322" s="332" customFormat="1" ht="36" customHeight="1" spans="1:19">
      <c r="A322" s="367">
        <f t="shared" si="50"/>
        <v>7</v>
      </c>
      <c r="B322" s="295">
        <v>2040610</v>
      </c>
      <c r="C322" s="455" t="s">
        <v>485</v>
      </c>
      <c r="D322" s="296">
        <f>VLOOKUP(B322,'02'!$B$5:$F$1296,5,FALSE)</f>
        <v>0</v>
      </c>
      <c r="E322" s="296"/>
      <c r="F322" s="293">
        <f t="shared" si="51"/>
        <v>0</v>
      </c>
      <c r="G322" s="477" t="str">
        <f t="shared" si="52"/>
        <v>否</v>
      </c>
      <c r="H322" s="273" t="str">
        <f t="shared" si="53"/>
        <v>项</v>
      </c>
      <c r="I322" s="273"/>
      <c r="K322" s="273"/>
      <c r="L322" s="521"/>
      <c r="N322" s="273">
        <f t="shared" si="49"/>
        <v>0</v>
      </c>
      <c r="S322" s="332">
        <f t="shared" si="60"/>
        <v>0</v>
      </c>
    </row>
    <row r="323" s="332" customFormat="1" ht="36" customHeight="1" spans="1:19">
      <c r="A323" s="367">
        <f t="shared" si="50"/>
        <v>7</v>
      </c>
      <c r="B323" s="295">
        <v>2040612</v>
      </c>
      <c r="C323" s="455" t="s">
        <v>486</v>
      </c>
      <c r="D323" s="296">
        <f>VLOOKUP(B323,'02'!$B$5:$F$1296,5,FALSE)</f>
        <v>0</v>
      </c>
      <c r="E323" s="296"/>
      <c r="F323" s="293">
        <f t="shared" si="51"/>
        <v>0</v>
      </c>
      <c r="G323" s="477" t="str">
        <f t="shared" si="52"/>
        <v>否</v>
      </c>
      <c r="H323" s="273" t="str">
        <f t="shared" si="53"/>
        <v>项</v>
      </c>
      <c r="I323" s="273"/>
      <c r="K323" s="273"/>
      <c r="L323" s="521"/>
      <c r="N323" s="273">
        <f t="shared" si="49"/>
        <v>0</v>
      </c>
      <c r="S323" s="332">
        <f t="shared" si="60"/>
        <v>0</v>
      </c>
    </row>
    <row r="324" s="332" customFormat="1" ht="36" customHeight="1" spans="1:19">
      <c r="A324" s="367">
        <f t="shared" si="50"/>
        <v>7</v>
      </c>
      <c r="B324" s="295">
        <v>2040613</v>
      </c>
      <c r="C324" s="455" t="s">
        <v>348</v>
      </c>
      <c r="D324" s="296">
        <f>VLOOKUP(B324,'02'!$B$5:$F$1296,5,FALSE)</f>
        <v>0</v>
      </c>
      <c r="E324" s="296"/>
      <c r="F324" s="293">
        <f t="shared" si="51"/>
        <v>0</v>
      </c>
      <c r="G324" s="477" t="str">
        <f t="shared" si="52"/>
        <v>否</v>
      </c>
      <c r="H324" s="273" t="str">
        <f t="shared" si="53"/>
        <v>项</v>
      </c>
      <c r="I324" s="273"/>
      <c r="K324" s="273"/>
      <c r="L324" s="521"/>
      <c r="N324" s="273">
        <f t="shared" ref="N324:N387" si="61">+K324+L324+M324</f>
        <v>0</v>
      </c>
      <c r="S324" s="332">
        <f t="shared" si="60"/>
        <v>0</v>
      </c>
    </row>
    <row r="325" s="332" customFormat="1" ht="36" customHeight="1" spans="1:19">
      <c r="A325" s="367">
        <f t="shared" ref="A325:A388" si="62">LEN(B325)</f>
        <v>7</v>
      </c>
      <c r="B325" s="295">
        <v>2040650</v>
      </c>
      <c r="C325" s="455" t="s">
        <v>316</v>
      </c>
      <c r="D325" s="296">
        <f>VLOOKUP(B325,'02'!$B$5:$F$1296,5,FALSE)</f>
        <v>0</v>
      </c>
      <c r="E325" s="296"/>
      <c r="F325" s="293">
        <f t="shared" ref="F325:F388" si="63">IF(D325&lt;0,"",IFERROR(E325/D325-1,0))</f>
        <v>0</v>
      </c>
      <c r="G325" s="477" t="str">
        <f t="shared" ref="G325:G388" si="64">IF(LEN(B325)=3,"是",IF(C325&lt;&gt;"",IF(SUM(D325:E325)&lt;&gt;0,"是","否"),"是"))</f>
        <v>否</v>
      </c>
      <c r="H325" s="273" t="str">
        <f t="shared" ref="H325:H388" si="65">IF(LEN(B325)=3,"类",IF(LEN(B325)=5,"款","项"))</f>
        <v>项</v>
      </c>
      <c r="I325" s="273"/>
      <c r="K325" s="273"/>
      <c r="L325" s="521"/>
      <c r="N325" s="273">
        <f t="shared" si="61"/>
        <v>0</v>
      </c>
      <c r="S325" s="332">
        <f t="shared" si="60"/>
        <v>0</v>
      </c>
    </row>
    <row r="326" s="332" customFormat="1" ht="36" customHeight="1" spans="1:19">
      <c r="A326" s="367">
        <f t="shared" si="62"/>
        <v>7</v>
      </c>
      <c r="B326" s="295">
        <v>2040699</v>
      </c>
      <c r="C326" s="455" t="s">
        <v>487</v>
      </c>
      <c r="D326" s="296">
        <f>VLOOKUP(B326,'02'!$B$5:$F$1296,5,FALSE)</f>
        <v>45</v>
      </c>
      <c r="E326" s="296">
        <v>50</v>
      </c>
      <c r="F326" s="293">
        <f t="shared" si="63"/>
        <v>0.111111111111111</v>
      </c>
      <c r="G326" s="477" t="str">
        <f t="shared" si="64"/>
        <v>是</v>
      </c>
      <c r="H326" s="273" t="str">
        <f t="shared" si="65"/>
        <v>项</v>
      </c>
      <c r="I326" s="273"/>
      <c r="K326" s="273"/>
      <c r="L326" s="521">
        <f>VLOOKUP(B326,[266]Sheet2!$A$2:$E$135,5,FALSE)</f>
        <v>25</v>
      </c>
      <c r="N326" s="508">
        <f t="shared" si="61"/>
        <v>25</v>
      </c>
      <c r="Q326" s="332">
        <v>50</v>
      </c>
      <c r="S326" s="332">
        <f t="shared" si="60"/>
        <v>50</v>
      </c>
    </row>
    <row r="327" ht="36" customHeight="1" spans="1:14">
      <c r="A327" s="367">
        <f t="shared" si="62"/>
        <v>5</v>
      </c>
      <c r="B327" s="295">
        <v>20407</v>
      </c>
      <c r="C327" s="517" t="s">
        <v>488</v>
      </c>
      <c r="D327" s="230">
        <f>SUM(D328:D336)</f>
        <v>0</v>
      </c>
      <c r="E327" s="230">
        <f>SUM(E328:E336)</f>
        <v>0</v>
      </c>
      <c r="F327" s="293">
        <f t="shared" si="63"/>
        <v>0</v>
      </c>
      <c r="G327" s="477" t="str">
        <f t="shared" si="64"/>
        <v>否</v>
      </c>
      <c r="H327" s="273" t="str">
        <f t="shared" si="65"/>
        <v>款</v>
      </c>
      <c r="L327" s="521"/>
      <c r="N327" s="273">
        <f t="shared" si="61"/>
        <v>0</v>
      </c>
    </row>
    <row r="328" s="332" customFormat="1" ht="36" customHeight="1" spans="1:19">
      <c r="A328" s="367">
        <f t="shared" si="62"/>
        <v>7</v>
      </c>
      <c r="B328" s="295">
        <v>2040701</v>
      </c>
      <c r="C328" s="455" t="s">
        <v>307</v>
      </c>
      <c r="D328" s="296">
        <f>VLOOKUP(B328,'02'!$B$5:$F$1296,5,FALSE)</f>
        <v>0</v>
      </c>
      <c r="E328" s="296"/>
      <c r="F328" s="293">
        <f t="shared" si="63"/>
        <v>0</v>
      </c>
      <c r="G328" s="477" t="str">
        <f t="shared" si="64"/>
        <v>否</v>
      </c>
      <c r="H328" s="273" t="str">
        <f t="shared" si="65"/>
        <v>项</v>
      </c>
      <c r="I328" s="273"/>
      <c r="K328" s="273"/>
      <c r="L328" s="521"/>
      <c r="N328" s="273">
        <f t="shared" si="61"/>
        <v>0</v>
      </c>
      <c r="S328" s="332">
        <f t="shared" ref="S328:S336" si="66">+K328+Q328</f>
        <v>0</v>
      </c>
    </row>
    <row r="329" s="332" customFormat="1" ht="36" customHeight="1" spans="1:19">
      <c r="A329" s="367">
        <f t="shared" si="62"/>
        <v>7</v>
      </c>
      <c r="B329" s="295">
        <v>2040702</v>
      </c>
      <c r="C329" s="455" t="s">
        <v>308</v>
      </c>
      <c r="D329" s="296">
        <f>VLOOKUP(B329,'02'!$B$5:$F$1296,5,FALSE)</f>
        <v>0</v>
      </c>
      <c r="E329" s="296"/>
      <c r="F329" s="293">
        <f t="shared" si="63"/>
        <v>0</v>
      </c>
      <c r="G329" s="477" t="str">
        <f t="shared" si="64"/>
        <v>否</v>
      </c>
      <c r="H329" s="273" t="str">
        <f t="shared" si="65"/>
        <v>项</v>
      </c>
      <c r="I329" s="273"/>
      <c r="K329" s="273"/>
      <c r="L329" s="521"/>
      <c r="N329" s="273">
        <f t="shared" si="61"/>
        <v>0</v>
      </c>
      <c r="S329" s="332">
        <f t="shared" si="66"/>
        <v>0</v>
      </c>
    </row>
    <row r="330" s="332" customFormat="1" ht="36" customHeight="1" spans="1:19">
      <c r="A330" s="367">
        <f t="shared" si="62"/>
        <v>7</v>
      </c>
      <c r="B330" s="295">
        <v>2040703</v>
      </c>
      <c r="C330" s="455" t="s">
        <v>309</v>
      </c>
      <c r="D330" s="296">
        <f>VLOOKUP(B330,'02'!$B$5:$F$1296,5,FALSE)</f>
        <v>0</v>
      </c>
      <c r="E330" s="296"/>
      <c r="F330" s="293">
        <f t="shared" si="63"/>
        <v>0</v>
      </c>
      <c r="G330" s="477" t="str">
        <f t="shared" si="64"/>
        <v>否</v>
      </c>
      <c r="H330" s="273" t="str">
        <f t="shared" si="65"/>
        <v>项</v>
      </c>
      <c r="I330" s="273"/>
      <c r="K330" s="273"/>
      <c r="L330" s="521"/>
      <c r="N330" s="273">
        <f t="shared" si="61"/>
        <v>0</v>
      </c>
      <c r="S330" s="332">
        <f t="shared" si="66"/>
        <v>0</v>
      </c>
    </row>
    <row r="331" s="332" customFormat="1" ht="36" customHeight="1" spans="1:19">
      <c r="A331" s="367">
        <f t="shared" si="62"/>
        <v>7</v>
      </c>
      <c r="B331" s="295">
        <v>2040704</v>
      </c>
      <c r="C331" s="455" t="s">
        <v>489</v>
      </c>
      <c r="D331" s="296">
        <f>VLOOKUP(B331,'02'!$B$5:$F$1296,5,FALSE)</f>
        <v>0</v>
      </c>
      <c r="E331" s="296"/>
      <c r="F331" s="293">
        <f t="shared" si="63"/>
        <v>0</v>
      </c>
      <c r="G331" s="477" t="str">
        <f t="shared" si="64"/>
        <v>否</v>
      </c>
      <c r="H331" s="273" t="str">
        <f t="shared" si="65"/>
        <v>项</v>
      </c>
      <c r="I331" s="273"/>
      <c r="K331" s="273"/>
      <c r="L331" s="521"/>
      <c r="N331" s="273">
        <f t="shared" si="61"/>
        <v>0</v>
      </c>
      <c r="S331" s="332">
        <f t="shared" si="66"/>
        <v>0</v>
      </c>
    </row>
    <row r="332" s="332" customFormat="1" ht="36" customHeight="1" spans="1:19">
      <c r="A332" s="367">
        <f t="shared" si="62"/>
        <v>7</v>
      </c>
      <c r="B332" s="295">
        <v>2040705</v>
      </c>
      <c r="C332" s="455" t="s">
        <v>490</v>
      </c>
      <c r="D332" s="296">
        <f>VLOOKUP(B332,'02'!$B$5:$F$1296,5,FALSE)</f>
        <v>0</v>
      </c>
      <c r="E332" s="296"/>
      <c r="F332" s="293">
        <f t="shared" si="63"/>
        <v>0</v>
      </c>
      <c r="G332" s="477" t="str">
        <f t="shared" si="64"/>
        <v>否</v>
      </c>
      <c r="H332" s="273" t="str">
        <f t="shared" si="65"/>
        <v>项</v>
      </c>
      <c r="I332" s="273"/>
      <c r="K332" s="273"/>
      <c r="L332" s="521"/>
      <c r="N332" s="273">
        <f t="shared" si="61"/>
        <v>0</v>
      </c>
      <c r="S332" s="332">
        <f t="shared" si="66"/>
        <v>0</v>
      </c>
    </row>
    <row r="333" s="332" customFormat="1" ht="36" customHeight="1" spans="1:19">
      <c r="A333" s="367">
        <f t="shared" si="62"/>
        <v>7</v>
      </c>
      <c r="B333" s="295">
        <v>2040706</v>
      </c>
      <c r="C333" s="455" t="s">
        <v>491</v>
      </c>
      <c r="D333" s="296">
        <f>VLOOKUP(B333,'02'!$B$5:$F$1296,5,FALSE)</f>
        <v>0</v>
      </c>
      <c r="E333" s="296"/>
      <c r="F333" s="293">
        <f t="shared" si="63"/>
        <v>0</v>
      </c>
      <c r="G333" s="477" t="str">
        <f t="shared" si="64"/>
        <v>否</v>
      </c>
      <c r="H333" s="273" t="str">
        <f t="shared" si="65"/>
        <v>项</v>
      </c>
      <c r="I333" s="273"/>
      <c r="K333" s="273"/>
      <c r="L333" s="521"/>
      <c r="N333" s="273">
        <f t="shared" si="61"/>
        <v>0</v>
      </c>
      <c r="S333" s="332">
        <f t="shared" si="66"/>
        <v>0</v>
      </c>
    </row>
    <row r="334" s="332" customFormat="1" ht="36" customHeight="1" spans="1:19">
      <c r="A334" s="367">
        <f t="shared" si="62"/>
        <v>7</v>
      </c>
      <c r="B334" s="295">
        <v>2040707</v>
      </c>
      <c r="C334" s="455" t="s">
        <v>348</v>
      </c>
      <c r="D334" s="296">
        <f>VLOOKUP(B334,'02'!$B$5:$F$1296,5,FALSE)</f>
        <v>0</v>
      </c>
      <c r="E334" s="296"/>
      <c r="F334" s="293">
        <f t="shared" si="63"/>
        <v>0</v>
      </c>
      <c r="G334" s="477" t="str">
        <f t="shared" si="64"/>
        <v>否</v>
      </c>
      <c r="H334" s="273" t="str">
        <f t="shared" si="65"/>
        <v>项</v>
      </c>
      <c r="I334" s="273"/>
      <c r="K334" s="273"/>
      <c r="L334" s="521"/>
      <c r="N334" s="273">
        <f t="shared" si="61"/>
        <v>0</v>
      </c>
      <c r="S334" s="332">
        <f t="shared" si="66"/>
        <v>0</v>
      </c>
    </row>
    <row r="335" s="332" customFormat="1" ht="36" customHeight="1" spans="1:19">
      <c r="A335" s="367">
        <f t="shared" si="62"/>
        <v>7</v>
      </c>
      <c r="B335" s="295">
        <v>2040750</v>
      </c>
      <c r="C335" s="455" t="s">
        <v>316</v>
      </c>
      <c r="D335" s="296">
        <f>VLOOKUP(B335,'02'!$B$5:$F$1296,5,FALSE)</f>
        <v>0</v>
      </c>
      <c r="E335" s="296"/>
      <c r="F335" s="293">
        <f t="shared" si="63"/>
        <v>0</v>
      </c>
      <c r="G335" s="477" t="str">
        <f t="shared" si="64"/>
        <v>否</v>
      </c>
      <c r="H335" s="273" t="str">
        <f t="shared" si="65"/>
        <v>项</v>
      </c>
      <c r="I335" s="273"/>
      <c r="K335" s="273"/>
      <c r="L335" s="521"/>
      <c r="N335" s="273">
        <f t="shared" si="61"/>
        <v>0</v>
      </c>
      <c r="S335" s="332">
        <f t="shared" si="66"/>
        <v>0</v>
      </c>
    </row>
    <row r="336" s="332" customFormat="1" ht="36" customHeight="1" spans="1:19">
      <c r="A336" s="367">
        <f t="shared" si="62"/>
        <v>7</v>
      </c>
      <c r="B336" s="295">
        <v>2040799</v>
      </c>
      <c r="C336" s="455" t="s">
        <v>492</v>
      </c>
      <c r="D336" s="296">
        <f>VLOOKUP(B336,'02'!$B$5:$F$1296,5,FALSE)</f>
        <v>0</v>
      </c>
      <c r="E336" s="296"/>
      <c r="F336" s="293">
        <f t="shared" si="63"/>
        <v>0</v>
      </c>
      <c r="G336" s="477" t="str">
        <f t="shared" si="64"/>
        <v>否</v>
      </c>
      <c r="H336" s="273" t="str">
        <f t="shared" si="65"/>
        <v>项</v>
      </c>
      <c r="I336" s="273"/>
      <c r="K336" s="273"/>
      <c r="L336" s="521"/>
      <c r="N336" s="273">
        <f t="shared" si="61"/>
        <v>0</v>
      </c>
      <c r="S336" s="332">
        <f t="shared" si="66"/>
        <v>0</v>
      </c>
    </row>
    <row r="337" ht="36" customHeight="1" spans="1:14">
      <c r="A337" s="367">
        <f t="shared" si="62"/>
        <v>5</v>
      </c>
      <c r="B337" s="295">
        <v>20408</v>
      </c>
      <c r="C337" s="517" t="s">
        <v>493</v>
      </c>
      <c r="D337" s="230">
        <f>SUM(D338:D346)</f>
        <v>0</v>
      </c>
      <c r="E337" s="230">
        <f>SUM(E338:E346)</f>
        <v>0</v>
      </c>
      <c r="F337" s="293">
        <f t="shared" si="63"/>
        <v>0</v>
      </c>
      <c r="G337" s="477" t="str">
        <f t="shared" si="64"/>
        <v>否</v>
      </c>
      <c r="H337" s="273" t="str">
        <f t="shared" si="65"/>
        <v>款</v>
      </c>
      <c r="L337" s="521"/>
      <c r="N337" s="273">
        <f t="shared" si="61"/>
        <v>0</v>
      </c>
    </row>
    <row r="338" s="332" customFormat="1" ht="36" customHeight="1" spans="1:19">
      <c r="A338" s="367">
        <f t="shared" si="62"/>
        <v>7</v>
      </c>
      <c r="B338" s="295">
        <v>2040801</v>
      </c>
      <c r="C338" s="455" t="s">
        <v>307</v>
      </c>
      <c r="D338" s="296">
        <f>VLOOKUP(B338,'02'!$B$5:$F$1296,5,FALSE)</f>
        <v>0</v>
      </c>
      <c r="E338" s="296"/>
      <c r="F338" s="293">
        <f t="shared" si="63"/>
        <v>0</v>
      </c>
      <c r="G338" s="477" t="str">
        <f t="shared" si="64"/>
        <v>否</v>
      </c>
      <c r="H338" s="273" t="str">
        <f t="shared" si="65"/>
        <v>项</v>
      </c>
      <c r="I338" s="273"/>
      <c r="K338" s="273"/>
      <c r="L338" s="521"/>
      <c r="N338" s="273">
        <f t="shared" si="61"/>
        <v>0</v>
      </c>
      <c r="S338" s="332">
        <f t="shared" ref="S338:S346" si="67">+K338+Q338</f>
        <v>0</v>
      </c>
    </row>
    <row r="339" s="332" customFormat="1" ht="36" customHeight="1" spans="1:19">
      <c r="A339" s="367">
        <f t="shared" si="62"/>
        <v>7</v>
      </c>
      <c r="B339" s="295">
        <v>2040802</v>
      </c>
      <c r="C339" s="455" t="s">
        <v>308</v>
      </c>
      <c r="D339" s="296">
        <f>VLOOKUP(B339,'02'!$B$5:$F$1296,5,FALSE)</f>
        <v>0</v>
      </c>
      <c r="E339" s="296"/>
      <c r="F339" s="293">
        <f t="shared" si="63"/>
        <v>0</v>
      </c>
      <c r="G339" s="477" t="str">
        <f t="shared" si="64"/>
        <v>否</v>
      </c>
      <c r="H339" s="273" t="str">
        <f t="shared" si="65"/>
        <v>项</v>
      </c>
      <c r="I339" s="273"/>
      <c r="K339" s="273"/>
      <c r="L339" s="521"/>
      <c r="N339" s="273">
        <f t="shared" si="61"/>
        <v>0</v>
      </c>
      <c r="S339" s="332">
        <f t="shared" si="67"/>
        <v>0</v>
      </c>
    </row>
    <row r="340" s="332" customFormat="1" ht="36" customHeight="1" spans="1:19">
      <c r="A340" s="367">
        <f t="shared" si="62"/>
        <v>7</v>
      </c>
      <c r="B340" s="295">
        <v>2040803</v>
      </c>
      <c r="C340" s="455" t="s">
        <v>309</v>
      </c>
      <c r="D340" s="296">
        <f>VLOOKUP(B340,'02'!$B$5:$F$1296,5,FALSE)</f>
        <v>0</v>
      </c>
      <c r="E340" s="296"/>
      <c r="F340" s="293">
        <f t="shared" si="63"/>
        <v>0</v>
      </c>
      <c r="G340" s="477" t="str">
        <f t="shared" si="64"/>
        <v>否</v>
      </c>
      <c r="H340" s="273" t="str">
        <f t="shared" si="65"/>
        <v>项</v>
      </c>
      <c r="I340" s="273"/>
      <c r="K340" s="273"/>
      <c r="L340" s="521"/>
      <c r="N340" s="273">
        <f t="shared" si="61"/>
        <v>0</v>
      </c>
      <c r="S340" s="332">
        <f t="shared" si="67"/>
        <v>0</v>
      </c>
    </row>
    <row r="341" s="332" customFormat="1" ht="36" customHeight="1" spans="1:19">
      <c r="A341" s="367">
        <f t="shared" si="62"/>
        <v>7</v>
      </c>
      <c r="B341" s="295">
        <v>2040804</v>
      </c>
      <c r="C341" s="455" t="s">
        <v>494</v>
      </c>
      <c r="D341" s="296">
        <f>VLOOKUP(B341,'02'!$B$5:$F$1296,5,FALSE)</f>
        <v>0</v>
      </c>
      <c r="E341" s="296"/>
      <c r="F341" s="293">
        <f t="shared" si="63"/>
        <v>0</v>
      </c>
      <c r="G341" s="477" t="str">
        <f t="shared" si="64"/>
        <v>否</v>
      </c>
      <c r="H341" s="273" t="str">
        <f t="shared" si="65"/>
        <v>项</v>
      </c>
      <c r="I341" s="273"/>
      <c r="K341" s="273"/>
      <c r="L341" s="521"/>
      <c r="N341" s="273">
        <f t="shared" si="61"/>
        <v>0</v>
      </c>
      <c r="S341" s="332">
        <f t="shared" si="67"/>
        <v>0</v>
      </c>
    </row>
    <row r="342" s="332" customFormat="1" ht="36" customHeight="1" spans="1:19">
      <c r="A342" s="367">
        <f t="shared" si="62"/>
        <v>7</v>
      </c>
      <c r="B342" s="295">
        <v>2040805</v>
      </c>
      <c r="C342" s="455" t="s">
        <v>495</v>
      </c>
      <c r="D342" s="296">
        <f>VLOOKUP(B342,'02'!$B$5:$F$1296,5,FALSE)</f>
        <v>0</v>
      </c>
      <c r="E342" s="296"/>
      <c r="F342" s="293">
        <f t="shared" si="63"/>
        <v>0</v>
      </c>
      <c r="G342" s="477" t="str">
        <f t="shared" si="64"/>
        <v>否</v>
      </c>
      <c r="H342" s="273" t="str">
        <f t="shared" si="65"/>
        <v>项</v>
      </c>
      <c r="I342" s="273"/>
      <c r="K342" s="273"/>
      <c r="L342" s="521"/>
      <c r="N342" s="273">
        <f t="shared" si="61"/>
        <v>0</v>
      </c>
      <c r="S342" s="332">
        <f t="shared" si="67"/>
        <v>0</v>
      </c>
    </row>
    <row r="343" s="332" customFormat="1" ht="36" customHeight="1" spans="1:19">
      <c r="A343" s="367">
        <f t="shared" si="62"/>
        <v>7</v>
      </c>
      <c r="B343" s="295">
        <v>2040806</v>
      </c>
      <c r="C343" s="455" t="s">
        <v>496</v>
      </c>
      <c r="D343" s="296">
        <f>VLOOKUP(B343,'02'!$B$5:$F$1296,5,FALSE)</f>
        <v>0</v>
      </c>
      <c r="E343" s="296"/>
      <c r="F343" s="293">
        <f t="shared" si="63"/>
        <v>0</v>
      </c>
      <c r="G343" s="477" t="str">
        <f t="shared" si="64"/>
        <v>否</v>
      </c>
      <c r="H343" s="273" t="str">
        <f t="shared" si="65"/>
        <v>项</v>
      </c>
      <c r="I343" s="273"/>
      <c r="K343" s="273"/>
      <c r="L343" s="521"/>
      <c r="N343" s="273">
        <f t="shared" si="61"/>
        <v>0</v>
      </c>
      <c r="S343" s="332">
        <f t="shared" si="67"/>
        <v>0</v>
      </c>
    </row>
    <row r="344" s="332" customFormat="1" ht="36" customHeight="1" spans="1:19">
      <c r="A344" s="367">
        <f t="shared" si="62"/>
        <v>7</v>
      </c>
      <c r="B344" s="295">
        <v>2040807</v>
      </c>
      <c r="C344" s="455" t="s">
        <v>348</v>
      </c>
      <c r="D344" s="296">
        <f>VLOOKUP(B344,'02'!$B$5:$F$1296,5,FALSE)</f>
        <v>0</v>
      </c>
      <c r="E344" s="296"/>
      <c r="F344" s="293">
        <f t="shared" si="63"/>
        <v>0</v>
      </c>
      <c r="G344" s="477" t="str">
        <f t="shared" si="64"/>
        <v>否</v>
      </c>
      <c r="H344" s="273" t="str">
        <f t="shared" si="65"/>
        <v>项</v>
      </c>
      <c r="I344" s="273"/>
      <c r="K344" s="273"/>
      <c r="L344" s="521"/>
      <c r="N344" s="273">
        <f t="shared" si="61"/>
        <v>0</v>
      </c>
      <c r="S344" s="332">
        <f t="shared" si="67"/>
        <v>0</v>
      </c>
    </row>
    <row r="345" s="332" customFormat="1" ht="36" customHeight="1" spans="1:19">
      <c r="A345" s="367">
        <f t="shared" si="62"/>
        <v>7</v>
      </c>
      <c r="B345" s="295">
        <v>2040850</v>
      </c>
      <c r="C345" s="455" t="s">
        <v>316</v>
      </c>
      <c r="D345" s="296">
        <f>VLOOKUP(B345,'02'!$B$5:$F$1296,5,FALSE)</f>
        <v>0</v>
      </c>
      <c r="E345" s="296"/>
      <c r="F345" s="293">
        <f t="shared" si="63"/>
        <v>0</v>
      </c>
      <c r="G345" s="477" t="str">
        <f t="shared" si="64"/>
        <v>否</v>
      </c>
      <c r="H345" s="273" t="str">
        <f t="shared" si="65"/>
        <v>项</v>
      </c>
      <c r="I345" s="273"/>
      <c r="K345" s="273"/>
      <c r="L345" s="521"/>
      <c r="N345" s="273">
        <f t="shared" si="61"/>
        <v>0</v>
      </c>
      <c r="S345" s="332">
        <f t="shared" si="67"/>
        <v>0</v>
      </c>
    </row>
    <row r="346" s="332" customFormat="1" ht="36" customHeight="1" spans="1:19">
      <c r="A346" s="367">
        <f t="shared" si="62"/>
        <v>7</v>
      </c>
      <c r="B346" s="295">
        <v>2040899</v>
      </c>
      <c r="C346" s="455" t="s">
        <v>497</v>
      </c>
      <c r="D346" s="296">
        <f>VLOOKUP(B346,'02'!$B$5:$F$1296,5,FALSE)</f>
        <v>0</v>
      </c>
      <c r="E346" s="296"/>
      <c r="F346" s="293">
        <f t="shared" si="63"/>
        <v>0</v>
      </c>
      <c r="G346" s="477" t="str">
        <f t="shared" si="64"/>
        <v>否</v>
      </c>
      <c r="H346" s="273" t="str">
        <f t="shared" si="65"/>
        <v>项</v>
      </c>
      <c r="I346" s="273"/>
      <c r="K346" s="273"/>
      <c r="L346" s="521"/>
      <c r="N346" s="273">
        <f t="shared" si="61"/>
        <v>0</v>
      </c>
      <c r="S346" s="332">
        <f t="shared" si="67"/>
        <v>0</v>
      </c>
    </row>
    <row r="347" ht="36" customHeight="1" spans="1:14">
      <c r="A347" s="367">
        <f t="shared" si="62"/>
        <v>5</v>
      </c>
      <c r="B347" s="295">
        <v>20409</v>
      </c>
      <c r="C347" s="517" t="s">
        <v>498</v>
      </c>
      <c r="D347" s="230">
        <f>SUM(D348:D354)</f>
        <v>0</v>
      </c>
      <c r="E347" s="230">
        <f>SUM(E348:E354)</f>
        <v>0</v>
      </c>
      <c r="F347" s="293">
        <f t="shared" si="63"/>
        <v>0</v>
      </c>
      <c r="G347" s="477" t="str">
        <f t="shared" si="64"/>
        <v>否</v>
      </c>
      <c r="H347" s="273" t="str">
        <f t="shared" si="65"/>
        <v>款</v>
      </c>
      <c r="L347" s="521"/>
      <c r="N347" s="273">
        <f t="shared" si="61"/>
        <v>0</v>
      </c>
    </row>
    <row r="348" s="332" customFormat="1" ht="36" customHeight="1" spans="1:19">
      <c r="A348" s="367">
        <f t="shared" si="62"/>
        <v>7</v>
      </c>
      <c r="B348" s="295">
        <v>2040901</v>
      </c>
      <c r="C348" s="455" t="s">
        <v>307</v>
      </c>
      <c r="D348" s="296">
        <f>VLOOKUP(B348,'02'!$B$5:$F$1296,5,FALSE)</f>
        <v>0</v>
      </c>
      <c r="E348" s="296"/>
      <c r="F348" s="293">
        <f t="shared" si="63"/>
        <v>0</v>
      </c>
      <c r="G348" s="477" t="str">
        <f t="shared" si="64"/>
        <v>否</v>
      </c>
      <c r="H348" s="273" t="str">
        <f t="shared" si="65"/>
        <v>项</v>
      </c>
      <c r="I348" s="273"/>
      <c r="K348" s="273"/>
      <c r="L348" s="521"/>
      <c r="N348" s="273">
        <f t="shared" si="61"/>
        <v>0</v>
      </c>
      <c r="S348" s="332">
        <f t="shared" ref="S348:S354" si="68">+K348+Q348</f>
        <v>0</v>
      </c>
    </row>
    <row r="349" s="332" customFormat="1" ht="36" customHeight="1" spans="1:19">
      <c r="A349" s="367">
        <f t="shared" si="62"/>
        <v>7</v>
      </c>
      <c r="B349" s="295">
        <v>2040902</v>
      </c>
      <c r="C349" s="455" t="s">
        <v>308</v>
      </c>
      <c r="D349" s="296">
        <f>VLOOKUP(B349,'02'!$B$5:$F$1296,5,FALSE)</f>
        <v>0</v>
      </c>
      <c r="E349" s="296"/>
      <c r="F349" s="293">
        <f t="shared" si="63"/>
        <v>0</v>
      </c>
      <c r="G349" s="477" t="str">
        <f t="shared" si="64"/>
        <v>否</v>
      </c>
      <c r="H349" s="273" t="str">
        <f t="shared" si="65"/>
        <v>项</v>
      </c>
      <c r="I349" s="273"/>
      <c r="K349" s="273"/>
      <c r="L349" s="521"/>
      <c r="N349" s="273">
        <f t="shared" si="61"/>
        <v>0</v>
      </c>
      <c r="S349" s="332">
        <f t="shared" si="68"/>
        <v>0</v>
      </c>
    </row>
    <row r="350" s="332" customFormat="1" ht="36" customHeight="1" spans="1:19">
      <c r="A350" s="367">
        <f t="shared" si="62"/>
        <v>7</v>
      </c>
      <c r="B350" s="295">
        <v>2040903</v>
      </c>
      <c r="C350" s="455" t="s">
        <v>309</v>
      </c>
      <c r="D350" s="296">
        <f>VLOOKUP(B350,'02'!$B$5:$F$1296,5,FALSE)</f>
        <v>0</v>
      </c>
      <c r="E350" s="296"/>
      <c r="F350" s="293">
        <f t="shared" si="63"/>
        <v>0</v>
      </c>
      <c r="G350" s="477" t="str">
        <f t="shared" si="64"/>
        <v>否</v>
      </c>
      <c r="H350" s="273" t="str">
        <f t="shared" si="65"/>
        <v>项</v>
      </c>
      <c r="I350" s="273"/>
      <c r="K350" s="273"/>
      <c r="L350" s="521"/>
      <c r="N350" s="273">
        <f t="shared" si="61"/>
        <v>0</v>
      </c>
      <c r="S350" s="332">
        <f t="shared" si="68"/>
        <v>0</v>
      </c>
    </row>
    <row r="351" s="332" customFormat="1" ht="36" customHeight="1" spans="1:19">
      <c r="A351" s="367">
        <f t="shared" si="62"/>
        <v>7</v>
      </c>
      <c r="B351" s="295">
        <v>2040904</v>
      </c>
      <c r="C351" s="455" t="s">
        <v>499</v>
      </c>
      <c r="D351" s="296">
        <f>VLOOKUP(B351,'02'!$B$5:$F$1296,5,FALSE)</f>
        <v>0</v>
      </c>
      <c r="E351" s="296"/>
      <c r="F351" s="293">
        <f t="shared" si="63"/>
        <v>0</v>
      </c>
      <c r="G351" s="477" t="str">
        <f t="shared" si="64"/>
        <v>否</v>
      </c>
      <c r="H351" s="273" t="str">
        <f t="shared" si="65"/>
        <v>项</v>
      </c>
      <c r="I351" s="273"/>
      <c r="K351" s="273"/>
      <c r="L351" s="521"/>
      <c r="N351" s="273">
        <f t="shared" si="61"/>
        <v>0</v>
      </c>
      <c r="S351" s="332">
        <f t="shared" si="68"/>
        <v>0</v>
      </c>
    </row>
    <row r="352" s="332" customFormat="1" ht="36" customHeight="1" spans="1:19">
      <c r="A352" s="367">
        <f t="shared" si="62"/>
        <v>7</v>
      </c>
      <c r="B352" s="295">
        <v>2040905</v>
      </c>
      <c r="C352" s="455" t="s">
        <v>500</v>
      </c>
      <c r="D352" s="296">
        <f>VLOOKUP(B352,'02'!$B$5:$F$1296,5,FALSE)</f>
        <v>0</v>
      </c>
      <c r="E352" s="296"/>
      <c r="F352" s="293">
        <f t="shared" si="63"/>
        <v>0</v>
      </c>
      <c r="G352" s="477" t="str">
        <f t="shared" si="64"/>
        <v>否</v>
      </c>
      <c r="H352" s="273" t="str">
        <f t="shared" si="65"/>
        <v>项</v>
      </c>
      <c r="I352" s="273"/>
      <c r="K352" s="273"/>
      <c r="L352" s="521"/>
      <c r="N352" s="273">
        <f t="shared" si="61"/>
        <v>0</v>
      </c>
      <c r="S352" s="332">
        <f t="shared" si="68"/>
        <v>0</v>
      </c>
    </row>
    <row r="353" s="332" customFormat="1" ht="36" customHeight="1" spans="1:19">
      <c r="A353" s="367">
        <f t="shared" si="62"/>
        <v>7</v>
      </c>
      <c r="B353" s="295">
        <v>2040950</v>
      </c>
      <c r="C353" s="455" t="s">
        <v>316</v>
      </c>
      <c r="D353" s="296">
        <f>VLOOKUP(B353,'02'!$B$5:$F$1296,5,FALSE)</f>
        <v>0</v>
      </c>
      <c r="E353" s="296"/>
      <c r="F353" s="293">
        <f t="shared" si="63"/>
        <v>0</v>
      </c>
      <c r="G353" s="477" t="str">
        <f t="shared" si="64"/>
        <v>否</v>
      </c>
      <c r="H353" s="273" t="str">
        <f t="shared" si="65"/>
        <v>项</v>
      </c>
      <c r="I353" s="273"/>
      <c r="K353" s="273"/>
      <c r="L353" s="521"/>
      <c r="N353" s="273">
        <f t="shared" si="61"/>
        <v>0</v>
      </c>
      <c r="S353" s="332">
        <f t="shared" si="68"/>
        <v>0</v>
      </c>
    </row>
    <row r="354" s="332" customFormat="1" ht="36" customHeight="1" spans="1:19">
      <c r="A354" s="367">
        <f t="shared" si="62"/>
        <v>7</v>
      </c>
      <c r="B354" s="295">
        <v>2040999</v>
      </c>
      <c r="C354" s="455" t="s">
        <v>501</v>
      </c>
      <c r="D354" s="296">
        <f>VLOOKUP(B354,'02'!$B$5:$F$1296,5,FALSE)</f>
        <v>0</v>
      </c>
      <c r="E354" s="296"/>
      <c r="F354" s="293">
        <f t="shared" si="63"/>
        <v>0</v>
      </c>
      <c r="G354" s="477" t="str">
        <f t="shared" si="64"/>
        <v>否</v>
      </c>
      <c r="H354" s="273" t="str">
        <f t="shared" si="65"/>
        <v>项</v>
      </c>
      <c r="I354" s="273"/>
      <c r="K354" s="273"/>
      <c r="L354" s="521"/>
      <c r="N354" s="273">
        <f t="shared" si="61"/>
        <v>0</v>
      </c>
      <c r="S354" s="332">
        <f t="shared" si="68"/>
        <v>0</v>
      </c>
    </row>
    <row r="355" ht="36" customHeight="1" spans="1:14">
      <c r="A355" s="367">
        <f t="shared" si="62"/>
        <v>5</v>
      </c>
      <c r="B355" s="295">
        <v>20410</v>
      </c>
      <c r="C355" s="517" t="s">
        <v>502</v>
      </c>
      <c r="D355" s="230">
        <f>SUM(D356:D360)</f>
        <v>0</v>
      </c>
      <c r="E355" s="230">
        <f>SUM(E356:E360)</f>
        <v>0</v>
      </c>
      <c r="F355" s="293">
        <f t="shared" si="63"/>
        <v>0</v>
      </c>
      <c r="G355" s="477" t="str">
        <f t="shared" si="64"/>
        <v>否</v>
      </c>
      <c r="H355" s="273" t="str">
        <f t="shared" si="65"/>
        <v>款</v>
      </c>
      <c r="L355" s="521"/>
      <c r="N355" s="273">
        <f t="shared" si="61"/>
        <v>0</v>
      </c>
    </row>
    <row r="356" s="332" customFormat="1" ht="36" customHeight="1" spans="1:19">
      <c r="A356" s="367">
        <f t="shared" si="62"/>
        <v>7</v>
      </c>
      <c r="B356" s="295">
        <v>2041001</v>
      </c>
      <c r="C356" s="455" t="s">
        <v>307</v>
      </c>
      <c r="D356" s="296">
        <f>VLOOKUP(B356,'02'!$B$5:$F$1296,5,FALSE)</f>
        <v>0</v>
      </c>
      <c r="E356" s="296"/>
      <c r="F356" s="293">
        <f t="shared" si="63"/>
        <v>0</v>
      </c>
      <c r="G356" s="477" t="str">
        <f t="shared" si="64"/>
        <v>否</v>
      </c>
      <c r="H356" s="273" t="str">
        <f t="shared" si="65"/>
        <v>项</v>
      </c>
      <c r="I356" s="273"/>
      <c r="K356" s="273"/>
      <c r="L356" s="521"/>
      <c r="N356" s="273">
        <f t="shared" si="61"/>
        <v>0</v>
      </c>
      <c r="S356" s="332">
        <f t="shared" ref="S356:S360" si="69">+K356+Q356</f>
        <v>0</v>
      </c>
    </row>
    <row r="357" s="332" customFormat="1" ht="36" customHeight="1" spans="1:19">
      <c r="A357" s="367">
        <f t="shared" si="62"/>
        <v>7</v>
      </c>
      <c r="B357" s="295">
        <v>2041002</v>
      </c>
      <c r="C357" s="455" t="s">
        <v>308</v>
      </c>
      <c r="D357" s="296">
        <f>VLOOKUP(B357,'02'!$B$5:$F$1296,5,FALSE)</f>
        <v>0</v>
      </c>
      <c r="E357" s="296"/>
      <c r="F357" s="293">
        <f t="shared" si="63"/>
        <v>0</v>
      </c>
      <c r="G357" s="477" t="str">
        <f t="shared" si="64"/>
        <v>否</v>
      </c>
      <c r="H357" s="273" t="str">
        <f t="shared" si="65"/>
        <v>项</v>
      </c>
      <c r="I357" s="273"/>
      <c r="K357" s="273"/>
      <c r="L357" s="521"/>
      <c r="N357" s="273">
        <f t="shared" si="61"/>
        <v>0</v>
      </c>
      <c r="S357" s="332">
        <f t="shared" si="69"/>
        <v>0</v>
      </c>
    </row>
    <row r="358" s="332" customFormat="1" ht="36" customHeight="1" spans="1:19">
      <c r="A358" s="367">
        <f t="shared" si="62"/>
        <v>7</v>
      </c>
      <c r="B358" s="295">
        <v>2041006</v>
      </c>
      <c r="C358" s="455" t="s">
        <v>348</v>
      </c>
      <c r="D358" s="296">
        <f>VLOOKUP(B358,'02'!$B$5:$F$1296,5,FALSE)</f>
        <v>0</v>
      </c>
      <c r="E358" s="296"/>
      <c r="F358" s="293">
        <f t="shared" si="63"/>
        <v>0</v>
      </c>
      <c r="G358" s="477" t="str">
        <f t="shared" si="64"/>
        <v>否</v>
      </c>
      <c r="H358" s="273" t="str">
        <f t="shared" si="65"/>
        <v>项</v>
      </c>
      <c r="I358" s="273"/>
      <c r="K358" s="273"/>
      <c r="L358" s="521"/>
      <c r="N358" s="273">
        <f t="shared" si="61"/>
        <v>0</v>
      </c>
      <c r="S358" s="332">
        <f t="shared" si="69"/>
        <v>0</v>
      </c>
    </row>
    <row r="359" s="332" customFormat="1" ht="36" customHeight="1" spans="1:19">
      <c r="A359" s="367">
        <f t="shared" si="62"/>
        <v>7</v>
      </c>
      <c r="B359" s="295">
        <v>2041007</v>
      </c>
      <c r="C359" s="455" t="s">
        <v>503</v>
      </c>
      <c r="D359" s="296">
        <f>VLOOKUP(B359,'02'!$B$5:$F$1296,5,FALSE)</f>
        <v>0</v>
      </c>
      <c r="E359" s="296"/>
      <c r="F359" s="293">
        <f t="shared" si="63"/>
        <v>0</v>
      </c>
      <c r="G359" s="477" t="str">
        <f t="shared" si="64"/>
        <v>否</v>
      </c>
      <c r="H359" s="273" t="str">
        <f t="shared" si="65"/>
        <v>项</v>
      </c>
      <c r="I359" s="273"/>
      <c r="K359" s="273"/>
      <c r="L359" s="521"/>
      <c r="N359" s="273">
        <f t="shared" si="61"/>
        <v>0</v>
      </c>
      <c r="S359" s="332">
        <f t="shared" si="69"/>
        <v>0</v>
      </c>
    </row>
    <row r="360" s="332" customFormat="1" ht="36" customHeight="1" spans="1:19">
      <c r="A360" s="367">
        <f t="shared" si="62"/>
        <v>7</v>
      </c>
      <c r="B360" s="295">
        <v>2041099</v>
      </c>
      <c r="C360" s="455" t="s">
        <v>504</v>
      </c>
      <c r="D360" s="296">
        <f>VLOOKUP(B360,'02'!$B$5:$F$1296,5,FALSE)</f>
        <v>0</v>
      </c>
      <c r="E360" s="296"/>
      <c r="F360" s="293">
        <f t="shared" si="63"/>
        <v>0</v>
      </c>
      <c r="G360" s="477" t="str">
        <f t="shared" si="64"/>
        <v>否</v>
      </c>
      <c r="H360" s="273" t="str">
        <f t="shared" si="65"/>
        <v>项</v>
      </c>
      <c r="I360" s="273"/>
      <c r="K360" s="273"/>
      <c r="L360" s="521"/>
      <c r="N360" s="273">
        <f t="shared" si="61"/>
        <v>0</v>
      </c>
      <c r="S360" s="332">
        <f t="shared" si="69"/>
        <v>0</v>
      </c>
    </row>
    <row r="361" ht="36" customHeight="1" spans="1:14">
      <c r="A361" s="367">
        <f t="shared" si="62"/>
        <v>5</v>
      </c>
      <c r="B361" s="295">
        <v>20499</v>
      </c>
      <c r="C361" s="517" t="s">
        <v>505</v>
      </c>
      <c r="D361" s="230">
        <f>SUM(D362:D363)</f>
        <v>265</v>
      </c>
      <c r="E361" s="230">
        <f>SUM(E362:E363)</f>
        <v>113</v>
      </c>
      <c r="F361" s="293">
        <f t="shared" si="63"/>
        <v>-0.573584905660377</v>
      </c>
      <c r="G361" s="477" t="str">
        <f t="shared" si="64"/>
        <v>是</v>
      </c>
      <c r="H361" s="273" t="str">
        <f t="shared" si="65"/>
        <v>款</v>
      </c>
      <c r="L361" s="521"/>
      <c r="N361" s="273">
        <f t="shared" si="61"/>
        <v>0</v>
      </c>
    </row>
    <row r="362" s="332" customFormat="1" ht="36" customHeight="1" spans="1:19">
      <c r="A362" s="367">
        <f t="shared" si="62"/>
        <v>7</v>
      </c>
      <c r="B362" s="299">
        <v>2049902</v>
      </c>
      <c r="C362" s="455" t="s">
        <v>506</v>
      </c>
      <c r="D362" s="296">
        <f>VLOOKUP(B362,'02'!$B$5:$F$1296,5,FALSE)</f>
        <v>0</v>
      </c>
      <c r="E362" s="296">
        <v>2</v>
      </c>
      <c r="F362" s="293">
        <f t="shared" si="63"/>
        <v>0</v>
      </c>
      <c r="G362" s="477" t="str">
        <f t="shared" si="64"/>
        <v>是</v>
      </c>
      <c r="H362" s="273" t="str">
        <f t="shared" si="65"/>
        <v>项</v>
      </c>
      <c r="I362" s="273"/>
      <c r="K362" s="273">
        <v>2</v>
      </c>
      <c r="L362" s="521"/>
      <c r="N362" s="508">
        <f t="shared" si="61"/>
        <v>2</v>
      </c>
      <c r="S362" s="332">
        <f t="shared" ref="S362:S369" si="70">+K362+Q362</f>
        <v>2</v>
      </c>
    </row>
    <row r="363" s="332" customFormat="1" ht="36" customHeight="1" spans="1:19">
      <c r="A363" s="367">
        <f t="shared" si="62"/>
        <v>7</v>
      </c>
      <c r="B363" s="305">
        <v>2049999</v>
      </c>
      <c r="C363" s="455" t="s">
        <v>505</v>
      </c>
      <c r="D363" s="296">
        <f>VLOOKUP(B363,'02'!$B$5:$F$1296,5,FALSE)</f>
        <v>265</v>
      </c>
      <c r="E363" s="296">
        <v>111</v>
      </c>
      <c r="F363" s="293">
        <f t="shared" si="63"/>
        <v>-0.581132075471698</v>
      </c>
      <c r="G363" s="477" t="str">
        <f t="shared" si="64"/>
        <v>是</v>
      </c>
      <c r="H363" s="273" t="str">
        <f t="shared" si="65"/>
        <v>项</v>
      </c>
      <c r="I363" s="273"/>
      <c r="K363" s="273">
        <v>18</v>
      </c>
      <c r="L363" s="521">
        <f>VLOOKUP(B363,[266]Sheet2!$A$2:$E$135,5,FALSE)</f>
        <v>69</v>
      </c>
      <c r="N363" s="508">
        <f t="shared" si="61"/>
        <v>87</v>
      </c>
      <c r="Q363" s="332">
        <v>93</v>
      </c>
      <c r="S363" s="332">
        <f t="shared" si="70"/>
        <v>111</v>
      </c>
    </row>
    <row r="364" ht="36" customHeight="1" spans="1:14">
      <c r="A364" s="367">
        <f t="shared" si="62"/>
        <v>3</v>
      </c>
      <c r="B364" s="294">
        <v>205</v>
      </c>
      <c r="C364" s="516" t="s">
        <v>261</v>
      </c>
      <c r="D364" s="286">
        <f>SUM(D365,D370,D377,D383,D389,D393,D397,D401,D407,D414)</f>
        <v>28613</v>
      </c>
      <c r="E364" s="286">
        <f>SUM(E365,E370,E377,E383,E389,E393,E397,E401,E407,E414)</f>
        <v>31602</v>
      </c>
      <c r="F364" s="287">
        <f t="shared" si="63"/>
        <v>0.104463006325796</v>
      </c>
      <c r="G364" s="477" t="str">
        <f t="shared" si="64"/>
        <v>是</v>
      </c>
      <c r="H364" s="273" t="str">
        <f t="shared" si="65"/>
        <v>类</v>
      </c>
      <c r="L364" s="521"/>
      <c r="N364" s="273">
        <f t="shared" si="61"/>
        <v>0</v>
      </c>
    </row>
    <row r="365" ht="36" customHeight="1" spans="1:14">
      <c r="A365" s="367">
        <f t="shared" si="62"/>
        <v>5</v>
      </c>
      <c r="B365" s="295">
        <v>20501</v>
      </c>
      <c r="C365" s="517" t="s">
        <v>507</v>
      </c>
      <c r="D365" s="230">
        <f>SUM(D366:D369)</f>
        <v>590</v>
      </c>
      <c r="E365" s="230">
        <f>SUM(E366:E369)</f>
        <v>608</v>
      </c>
      <c r="F365" s="293">
        <f t="shared" si="63"/>
        <v>0.0305084745762711</v>
      </c>
      <c r="G365" s="477" t="str">
        <f t="shared" si="64"/>
        <v>是</v>
      </c>
      <c r="H365" s="273" t="str">
        <f t="shared" si="65"/>
        <v>款</v>
      </c>
      <c r="L365" s="521"/>
      <c r="N365" s="273">
        <f t="shared" si="61"/>
        <v>0</v>
      </c>
    </row>
    <row r="366" s="332" customFormat="1" ht="36" customHeight="1" spans="1:19">
      <c r="A366" s="367">
        <f t="shared" si="62"/>
        <v>7</v>
      </c>
      <c r="B366" s="295">
        <v>2050101</v>
      </c>
      <c r="C366" s="455" t="s">
        <v>307</v>
      </c>
      <c r="D366" s="296">
        <f>VLOOKUP(B366,'02'!$B$5:$F$1296,5,FALSE)</f>
        <v>177</v>
      </c>
      <c r="E366" s="296">
        <v>167</v>
      </c>
      <c r="F366" s="293">
        <f t="shared" si="63"/>
        <v>-0.056497175141243</v>
      </c>
      <c r="G366" s="477" t="str">
        <f t="shared" si="64"/>
        <v>是</v>
      </c>
      <c r="H366" s="273" t="str">
        <f t="shared" si="65"/>
        <v>项</v>
      </c>
      <c r="I366" s="273"/>
      <c r="K366" s="273">
        <v>167</v>
      </c>
      <c r="L366" s="521"/>
      <c r="N366" s="508">
        <f t="shared" si="61"/>
        <v>167</v>
      </c>
      <c r="S366" s="332">
        <f t="shared" si="70"/>
        <v>167</v>
      </c>
    </row>
    <row r="367" s="332" customFormat="1" ht="36" customHeight="1" spans="1:19">
      <c r="A367" s="367">
        <f t="shared" si="62"/>
        <v>7</v>
      </c>
      <c r="B367" s="295">
        <v>2050102</v>
      </c>
      <c r="C367" s="455" t="s">
        <v>308</v>
      </c>
      <c r="D367" s="296">
        <f>VLOOKUP(B367,'02'!$B$5:$F$1296,5,FALSE)</f>
        <v>0</v>
      </c>
      <c r="E367" s="296"/>
      <c r="F367" s="293">
        <f t="shared" si="63"/>
        <v>0</v>
      </c>
      <c r="G367" s="477" t="str">
        <f t="shared" si="64"/>
        <v>否</v>
      </c>
      <c r="H367" s="273" t="str">
        <f t="shared" si="65"/>
        <v>项</v>
      </c>
      <c r="I367" s="273"/>
      <c r="K367" s="273"/>
      <c r="L367" s="521"/>
      <c r="N367" s="273">
        <f t="shared" si="61"/>
        <v>0</v>
      </c>
      <c r="S367" s="332">
        <f t="shared" si="70"/>
        <v>0</v>
      </c>
    </row>
    <row r="368" s="332" customFormat="1" ht="36" customHeight="1" spans="1:19">
      <c r="A368" s="367">
        <f t="shared" si="62"/>
        <v>7</v>
      </c>
      <c r="B368" s="295">
        <v>2050103</v>
      </c>
      <c r="C368" s="455" t="s">
        <v>309</v>
      </c>
      <c r="D368" s="296">
        <f>VLOOKUP(B368,'02'!$B$5:$F$1296,5,FALSE)</f>
        <v>0</v>
      </c>
      <c r="E368" s="296"/>
      <c r="F368" s="293">
        <f t="shared" si="63"/>
        <v>0</v>
      </c>
      <c r="G368" s="477" t="str">
        <f t="shared" si="64"/>
        <v>否</v>
      </c>
      <c r="H368" s="273" t="str">
        <f t="shared" si="65"/>
        <v>项</v>
      </c>
      <c r="I368" s="273"/>
      <c r="K368" s="273"/>
      <c r="L368" s="521"/>
      <c r="N368" s="273">
        <f t="shared" si="61"/>
        <v>0</v>
      </c>
      <c r="S368" s="332">
        <f t="shared" si="70"/>
        <v>0</v>
      </c>
    </row>
    <row r="369" s="332" customFormat="1" ht="36" customHeight="1" spans="1:19">
      <c r="A369" s="367">
        <f t="shared" si="62"/>
        <v>7</v>
      </c>
      <c r="B369" s="295">
        <v>2050199</v>
      </c>
      <c r="C369" s="455" t="s">
        <v>508</v>
      </c>
      <c r="D369" s="296">
        <f>VLOOKUP(B369,'02'!$B$5:$F$1296,5,FALSE)</f>
        <v>413</v>
      </c>
      <c r="E369" s="296">
        <v>441</v>
      </c>
      <c r="F369" s="293">
        <f t="shared" si="63"/>
        <v>0.0677966101694916</v>
      </c>
      <c r="G369" s="477" t="str">
        <f t="shared" si="64"/>
        <v>是</v>
      </c>
      <c r="H369" s="273" t="str">
        <f t="shared" si="65"/>
        <v>项</v>
      </c>
      <c r="I369" s="273"/>
      <c r="K369" s="273">
        <v>441</v>
      </c>
      <c r="L369" s="521"/>
      <c r="N369" s="508">
        <f t="shared" si="61"/>
        <v>441</v>
      </c>
      <c r="S369" s="332">
        <f t="shared" si="70"/>
        <v>441</v>
      </c>
    </row>
    <row r="370" ht="36" customHeight="1" spans="1:14">
      <c r="A370" s="367">
        <f t="shared" si="62"/>
        <v>5</v>
      </c>
      <c r="B370" s="295">
        <v>20502</v>
      </c>
      <c r="C370" s="517" t="s">
        <v>509</v>
      </c>
      <c r="D370" s="230">
        <f>SUM(D371:D376)</f>
        <v>26978</v>
      </c>
      <c r="E370" s="230">
        <f>SUM(E371:E376)</f>
        <v>29095</v>
      </c>
      <c r="F370" s="293">
        <f t="shared" si="63"/>
        <v>0.0784713470235006</v>
      </c>
      <c r="G370" s="477" t="str">
        <f t="shared" si="64"/>
        <v>是</v>
      </c>
      <c r="H370" s="273" t="str">
        <f t="shared" si="65"/>
        <v>款</v>
      </c>
      <c r="L370" s="521"/>
      <c r="N370" s="273">
        <f t="shared" si="61"/>
        <v>0</v>
      </c>
    </row>
    <row r="371" s="332" customFormat="1" ht="36" customHeight="1" spans="1:19">
      <c r="A371" s="367">
        <f t="shared" si="62"/>
        <v>7</v>
      </c>
      <c r="B371" s="295">
        <v>2050201</v>
      </c>
      <c r="C371" s="455" t="s">
        <v>510</v>
      </c>
      <c r="D371" s="296">
        <f>VLOOKUP(B371,'02'!$B$5:$F$1296,5,FALSE)</f>
        <v>2369</v>
      </c>
      <c r="E371" s="296">
        <v>3032</v>
      </c>
      <c r="F371" s="293">
        <f t="shared" si="63"/>
        <v>0.279864921907978</v>
      </c>
      <c r="G371" s="477" t="str">
        <f t="shared" si="64"/>
        <v>是</v>
      </c>
      <c r="H371" s="273" t="str">
        <f t="shared" si="65"/>
        <v>项</v>
      </c>
      <c r="I371" s="273"/>
      <c r="K371" s="273">
        <v>2516</v>
      </c>
      <c r="L371" s="521">
        <f>VLOOKUP(B371,[266]Sheet2!$A$2:$E$135,5,FALSE)</f>
        <v>116</v>
      </c>
      <c r="N371" s="508">
        <f t="shared" si="61"/>
        <v>2632</v>
      </c>
      <c r="Q371" s="332">
        <v>516</v>
      </c>
      <c r="S371" s="332">
        <f t="shared" ref="S371:S376" si="71">+K371+Q371</f>
        <v>3032</v>
      </c>
    </row>
    <row r="372" s="332" customFormat="1" ht="36" customHeight="1" spans="1:19">
      <c r="A372" s="367">
        <f t="shared" si="62"/>
        <v>7</v>
      </c>
      <c r="B372" s="295">
        <v>2050202</v>
      </c>
      <c r="C372" s="455" t="s">
        <v>511</v>
      </c>
      <c r="D372" s="296">
        <f>VLOOKUP(B372,'02'!$B$5:$F$1296,5,FALSE)</f>
        <v>14402</v>
      </c>
      <c r="E372" s="296">
        <v>15198</v>
      </c>
      <c r="F372" s="293">
        <f t="shared" si="63"/>
        <v>0.0552701013748091</v>
      </c>
      <c r="G372" s="477" t="str">
        <f t="shared" si="64"/>
        <v>是</v>
      </c>
      <c r="H372" s="273" t="str">
        <f t="shared" si="65"/>
        <v>项</v>
      </c>
      <c r="I372" s="273"/>
      <c r="K372" s="273">
        <v>12730</v>
      </c>
      <c r="L372" s="521">
        <f>VLOOKUP(B372,[266]Sheet2!$A$2:$E$135,5,FALSE)</f>
        <v>734</v>
      </c>
      <c r="N372" s="508">
        <f t="shared" si="61"/>
        <v>13464</v>
      </c>
      <c r="Q372" s="332">
        <v>2468</v>
      </c>
      <c r="S372" s="332">
        <f t="shared" si="71"/>
        <v>15198</v>
      </c>
    </row>
    <row r="373" s="332" customFormat="1" ht="36" customHeight="1" spans="1:19">
      <c r="A373" s="367">
        <f t="shared" si="62"/>
        <v>7</v>
      </c>
      <c r="B373" s="295">
        <v>2050203</v>
      </c>
      <c r="C373" s="455" t="s">
        <v>512</v>
      </c>
      <c r="D373" s="296">
        <f>VLOOKUP(B373,'02'!$B$5:$F$1296,5,FALSE)</f>
        <v>6575</v>
      </c>
      <c r="E373" s="296">
        <v>6707</v>
      </c>
      <c r="F373" s="293">
        <f t="shared" si="63"/>
        <v>0.0200760456273765</v>
      </c>
      <c r="G373" s="477" t="str">
        <f t="shared" si="64"/>
        <v>是</v>
      </c>
      <c r="H373" s="273" t="str">
        <f t="shared" si="65"/>
        <v>项</v>
      </c>
      <c r="I373" s="273"/>
      <c r="K373" s="273">
        <v>5785</v>
      </c>
      <c r="L373" s="521">
        <f>VLOOKUP(B373,[266]Sheet2!$A$2:$E$135,5,FALSE)</f>
        <v>462</v>
      </c>
      <c r="N373" s="508">
        <f t="shared" si="61"/>
        <v>6247</v>
      </c>
      <c r="Q373" s="332">
        <v>922</v>
      </c>
      <c r="S373" s="332">
        <f t="shared" si="71"/>
        <v>6707</v>
      </c>
    </row>
    <row r="374" s="332" customFormat="1" ht="36" customHeight="1" spans="1:19">
      <c r="A374" s="367">
        <f t="shared" si="62"/>
        <v>7</v>
      </c>
      <c r="B374" s="295">
        <v>2050204</v>
      </c>
      <c r="C374" s="455" t="s">
        <v>513</v>
      </c>
      <c r="D374" s="296">
        <f>VLOOKUP(B374,'02'!$B$5:$F$1296,5,FALSE)</f>
        <v>2790</v>
      </c>
      <c r="E374" s="296">
        <v>3103</v>
      </c>
      <c r="F374" s="293">
        <f t="shared" si="63"/>
        <v>0.112186379928315</v>
      </c>
      <c r="G374" s="477" t="str">
        <f t="shared" si="64"/>
        <v>是</v>
      </c>
      <c r="H374" s="273" t="str">
        <f t="shared" si="65"/>
        <v>项</v>
      </c>
      <c r="I374" s="273"/>
      <c r="K374" s="273">
        <v>2576</v>
      </c>
      <c r="L374" s="521">
        <f>VLOOKUP(B374,[266]Sheet2!$A$2:$E$135,5,FALSE)</f>
        <v>77</v>
      </c>
      <c r="N374" s="508">
        <f t="shared" si="61"/>
        <v>2653</v>
      </c>
      <c r="Q374" s="332">
        <v>527</v>
      </c>
      <c r="S374" s="332">
        <f t="shared" si="71"/>
        <v>3103</v>
      </c>
    </row>
    <row r="375" s="332" customFormat="1" ht="36" customHeight="1" spans="1:19">
      <c r="A375" s="367">
        <f t="shared" si="62"/>
        <v>7</v>
      </c>
      <c r="B375" s="295">
        <v>2050205</v>
      </c>
      <c r="C375" s="455" t="s">
        <v>514</v>
      </c>
      <c r="D375" s="296">
        <f>VLOOKUP(B375,'02'!$B$5:$F$1296,5,FALSE)</f>
        <v>0</v>
      </c>
      <c r="E375" s="296"/>
      <c r="F375" s="293">
        <f t="shared" si="63"/>
        <v>0</v>
      </c>
      <c r="G375" s="477" t="str">
        <f t="shared" si="64"/>
        <v>否</v>
      </c>
      <c r="H375" s="273" t="str">
        <f t="shared" si="65"/>
        <v>项</v>
      </c>
      <c r="I375" s="273"/>
      <c r="K375" s="273"/>
      <c r="L375" s="521"/>
      <c r="N375" s="273">
        <f t="shared" si="61"/>
        <v>0</v>
      </c>
      <c r="S375" s="332">
        <f t="shared" si="71"/>
        <v>0</v>
      </c>
    </row>
    <row r="376" s="332" customFormat="1" ht="36" customHeight="1" spans="1:19">
      <c r="A376" s="367">
        <f t="shared" si="62"/>
        <v>7</v>
      </c>
      <c r="B376" s="295">
        <v>2050299</v>
      </c>
      <c r="C376" s="455" t="s">
        <v>515</v>
      </c>
      <c r="D376" s="296">
        <f>VLOOKUP(B376,'02'!$B$5:$F$1296,5,FALSE)</f>
        <v>842</v>
      </c>
      <c r="E376" s="296">
        <v>1055</v>
      </c>
      <c r="F376" s="293">
        <f t="shared" si="63"/>
        <v>0.252969121140143</v>
      </c>
      <c r="G376" s="477" t="str">
        <f t="shared" si="64"/>
        <v>是</v>
      </c>
      <c r="H376" s="273" t="str">
        <f t="shared" si="65"/>
        <v>项</v>
      </c>
      <c r="I376" s="273"/>
      <c r="K376" s="273">
        <v>895</v>
      </c>
      <c r="L376" s="521">
        <f>VLOOKUP(B376,[266]Sheet2!$A$2:$E$135,5,FALSE)</f>
        <v>10</v>
      </c>
      <c r="N376" s="508">
        <f t="shared" si="61"/>
        <v>905</v>
      </c>
      <c r="Q376" s="332">
        <v>160</v>
      </c>
      <c r="S376" s="332">
        <f t="shared" si="71"/>
        <v>1055</v>
      </c>
    </row>
    <row r="377" ht="36" customHeight="1" spans="1:14">
      <c r="A377" s="367">
        <f t="shared" si="62"/>
        <v>5</v>
      </c>
      <c r="B377" s="295">
        <v>20503</v>
      </c>
      <c r="C377" s="517" t="s">
        <v>516</v>
      </c>
      <c r="D377" s="230">
        <f>SUM(D378:D382)</f>
        <v>843</v>
      </c>
      <c r="E377" s="230">
        <f>SUM(E378:E382)</f>
        <v>943</v>
      </c>
      <c r="F377" s="293">
        <f t="shared" si="63"/>
        <v>0.118623962040332</v>
      </c>
      <c r="G377" s="477" t="str">
        <f t="shared" si="64"/>
        <v>是</v>
      </c>
      <c r="H377" s="273" t="str">
        <f t="shared" si="65"/>
        <v>款</v>
      </c>
      <c r="L377" s="521"/>
      <c r="N377" s="273">
        <f t="shared" si="61"/>
        <v>0</v>
      </c>
    </row>
    <row r="378" s="332" customFormat="1" ht="36" customHeight="1" spans="1:19">
      <c r="A378" s="367">
        <f t="shared" si="62"/>
        <v>7</v>
      </c>
      <c r="B378" s="295">
        <v>2050301</v>
      </c>
      <c r="C378" s="455" t="s">
        <v>517</v>
      </c>
      <c r="D378" s="296">
        <f>VLOOKUP(B378,'02'!$B$5:$F$1296,5,FALSE)</f>
        <v>0</v>
      </c>
      <c r="E378" s="296"/>
      <c r="F378" s="293">
        <f t="shared" si="63"/>
        <v>0</v>
      </c>
      <c r="G378" s="477" t="str">
        <f t="shared" si="64"/>
        <v>否</v>
      </c>
      <c r="H378" s="273" t="str">
        <f t="shared" si="65"/>
        <v>项</v>
      </c>
      <c r="I378" s="273"/>
      <c r="K378" s="273"/>
      <c r="L378" s="521"/>
      <c r="N378" s="273">
        <f t="shared" si="61"/>
        <v>0</v>
      </c>
      <c r="S378" s="332">
        <f t="shared" ref="S378:S382" si="72">+K378+Q378</f>
        <v>0</v>
      </c>
    </row>
    <row r="379" s="332" customFormat="1" ht="36" customHeight="1" spans="1:19">
      <c r="A379" s="367">
        <f t="shared" si="62"/>
        <v>7</v>
      </c>
      <c r="B379" s="295">
        <v>2050302</v>
      </c>
      <c r="C379" s="455" t="s">
        <v>518</v>
      </c>
      <c r="D379" s="296">
        <f>VLOOKUP(B379,'02'!$B$5:$F$1296,5,FALSE)</f>
        <v>843</v>
      </c>
      <c r="E379" s="296">
        <v>943</v>
      </c>
      <c r="F379" s="293">
        <f t="shared" si="63"/>
        <v>0.118623962040332</v>
      </c>
      <c r="G379" s="477" t="str">
        <f t="shared" si="64"/>
        <v>是</v>
      </c>
      <c r="H379" s="273" t="str">
        <f t="shared" si="65"/>
        <v>项</v>
      </c>
      <c r="I379" s="273"/>
      <c r="K379" s="273">
        <v>716</v>
      </c>
      <c r="L379" s="521">
        <f>VLOOKUP(B379,[266]Sheet2!$A$2:$E$135,5,FALSE)</f>
        <v>17</v>
      </c>
      <c r="N379" s="508">
        <f t="shared" si="61"/>
        <v>733</v>
      </c>
      <c r="Q379" s="332">
        <v>227</v>
      </c>
      <c r="S379" s="332">
        <f t="shared" si="72"/>
        <v>943</v>
      </c>
    </row>
    <row r="380" s="332" customFormat="1" ht="36" customHeight="1" spans="1:19">
      <c r="A380" s="367">
        <f t="shared" si="62"/>
        <v>7</v>
      </c>
      <c r="B380" s="295">
        <v>2050303</v>
      </c>
      <c r="C380" s="455" t="s">
        <v>519</v>
      </c>
      <c r="D380" s="296">
        <f>VLOOKUP(B380,'02'!$B$5:$F$1296,5,FALSE)</f>
        <v>0</v>
      </c>
      <c r="E380" s="296"/>
      <c r="F380" s="293">
        <f t="shared" si="63"/>
        <v>0</v>
      </c>
      <c r="G380" s="477" t="str">
        <f t="shared" si="64"/>
        <v>否</v>
      </c>
      <c r="H380" s="273" t="str">
        <f t="shared" si="65"/>
        <v>项</v>
      </c>
      <c r="I380" s="273"/>
      <c r="K380" s="273"/>
      <c r="L380" s="521"/>
      <c r="N380" s="273">
        <f t="shared" si="61"/>
        <v>0</v>
      </c>
      <c r="S380" s="332">
        <f t="shared" si="72"/>
        <v>0</v>
      </c>
    </row>
    <row r="381" s="332" customFormat="1" ht="36" customHeight="1" spans="1:19">
      <c r="A381" s="367">
        <f t="shared" si="62"/>
        <v>7</v>
      </c>
      <c r="B381" s="295">
        <v>2050305</v>
      </c>
      <c r="C381" s="455" t="s">
        <v>520</v>
      </c>
      <c r="D381" s="296">
        <f>VLOOKUP(B381,'02'!$B$5:$F$1296,5,FALSE)</f>
        <v>0</v>
      </c>
      <c r="E381" s="296"/>
      <c r="F381" s="293">
        <f t="shared" si="63"/>
        <v>0</v>
      </c>
      <c r="G381" s="477" t="str">
        <f t="shared" si="64"/>
        <v>否</v>
      </c>
      <c r="H381" s="273" t="str">
        <f t="shared" si="65"/>
        <v>项</v>
      </c>
      <c r="I381" s="273"/>
      <c r="K381" s="273"/>
      <c r="L381" s="521"/>
      <c r="N381" s="273">
        <f t="shared" si="61"/>
        <v>0</v>
      </c>
      <c r="S381" s="332">
        <f t="shared" si="72"/>
        <v>0</v>
      </c>
    </row>
    <row r="382" s="332" customFormat="1" ht="36" customHeight="1" spans="1:19">
      <c r="A382" s="367">
        <f t="shared" si="62"/>
        <v>7</v>
      </c>
      <c r="B382" s="295">
        <v>2050399</v>
      </c>
      <c r="C382" s="455" t="s">
        <v>521</v>
      </c>
      <c r="D382" s="296">
        <f>VLOOKUP(B382,'02'!$B$5:$F$1296,5,FALSE)</f>
        <v>0</v>
      </c>
      <c r="E382" s="296"/>
      <c r="F382" s="293">
        <f t="shared" si="63"/>
        <v>0</v>
      </c>
      <c r="G382" s="477" t="str">
        <f t="shared" si="64"/>
        <v>否</v>
      </c>
      <c r="H382" s="273" t="str">
        <f t="shared" si="65"/>
        <v>项</v>
      </c>
      <c r="I382" s="273"/>
      <c r="K382" s="273"/>
      <c r="L382" s="521"/>
      <c r="N382" s="273">
        <f t="shared" si="61"/>
        <v>0</v>
      </c>
      <c r="S382" s="332">
        <f t="shared" si="72"/>
        <v>0</v>
      </c>
    </row>
    <row r="383" ht="36" customHeight="1" spans="1:14">
      <c r="A383" s="367">
        <f t="shared" si="62"/>
        <v>5</v>
      </c>
      <c r="B383" s="295">
        <v>20504</v>
      </c>
      <c r="C383" s="517" t="s">
        <v>522</v>
      </c>
      <c r="D383" s="230">
        <f>SUM(D384:D388)</f>
        <v>0</v>
      </c>
      <c r="E383" s="230">
        <f>SUM(E384:E388)</f>
        <v>0</v>
      </c>
      <c r="F383" s="293">
        <f t="shared" si="63"/>
        <v>0</v>
      </c>
      <c r="G383" s="477" t="str">
        <f t="shared" si="64"/>
        <v>否</v>
      </c>
      <c r="H383" s="273" t="str">
        <f t="shared" si="65"/>
        <v>款</v>
      </c>
      <c r="L383" s="521"/>
      <c r="N383" s="273">
        <f t="shared" si="61"/>
        <v>0</v>
      </c>
    </row>
    <row r="384" s="332" customFormat="1" ht="36" customHeight="1" spans="1:19">
      <c r="A384" s="367">
        <f t="shared" si="62"/>
        <v>7</v>
      </c>
      <c r="B384" s="295">
        <v>2050401</v>
      </c>
      <c r="C384" s="455" t="s">
        <v>523</v>
      </c>
      <c r="D384" s="296">
        <f>VLOOKUP(B384,'02'!$B$5:$F$1296,5,FALSE)</f>
        <v>0</v>
      </c>
      <c r="E384" s="296"/>
      <c r="F384" s="293">
        <f t="shared" si="63"/>
        <v>0</v>
      </c>
      <c r="G384" s="477" t="str">
        <f t="shared" si="64"/>
        <v>否</v>
      </c>
      <c r="H384" s="273" t="str">
        <f t="shared" si="65"/>
        <v>项</v>
      </c>
      <c r="I384" s="273"/>
      <c r="K384" s="273"/>
      <c r="L384" s="521"/>
      <c r="N384" s="273">
        <f t="shared" si="61"/>
        <v>0</v>
      </c>
      <c r="S384" s="332">
        <f t="shared" ref="S384:S388" si="73">+K384+Q384</f>
        <v>0</v>
      </c>
    </row>
    <row r="385" s="332" customFormat="1" ht="36" customHeight="1" spans="1:19">
      <c r="A385" s="367">
        <f t="shared" si="62"/>
        <v>7</v>
      </c>
      <c r="B385" s="295">
        <v>2050402</v>
      </c>
      <c r="C385" s="455" t="s">
        <v>524</v>
      </c>
      <c r="D385" s="296">
        <f>VLOOKUP(B385,'02'!$B$5:$F$1296,5,FALSE)</f>
        <v>0</v>
      </c>
      <c r="E385" s="296"/>
      <c r="F385" s="293">
        <f t="shared" si="63"/>
        <v>0</v>
      </c>
      <c r="G385" s="477" t="str">
        <f t="shared" si="64"/>
        <v>否</v>
      </c>
      <c r="H385" s="273" t="str">
        <f t="shared" si="65"/>
        <v>项</v>
      </c>
      <c r="I385" s="273"/>
      <c r="K385" s="273"/>
      <c r="L385" s="521"/>
      <c r="N385" s="273">
        <f t="shared" si="61"/>
        <v>0</v>
      </c>
      <c r="S385" s="332">
        <f t="shared" si="73"/>
        <v>0</v>
      </c>
    </row>
    <row r="386" s="332" customFormat="1" ht="36" customHeight="1" spans="1:19">
      <c r="A386" s="367">
        <f t="shared" si="62"/>
        <v>7</v>
      </c>
      <c r="B386" s="295">
        <v>2050403</v>
      </c>
      <c r="C386" s="455" t="s">
        <v>525</v>
      </c>
      <c r="D386" s="296">
        <f>VLOOKUP(B386,'02'!$B$5:$F$1296,5,FALSE)</f>
        <v>0</v>
      </c>
      <c r="E386" s="296"/>
      <c r="F386" s="293">
        <f t="shared" si="63"/>
        <v>0</v>
      </c>
      <c r="G386" s="477" t="str">
        <f t="shared" si="64"/>
        <v>否</v>
      </c>
      <c r="H386" s="273" t="str">
        <f t="shared" si="65"/>
        <v>项</v>
      </c>
      <c r="I386" s="273"/>
      <c r="K386" s="273"/>
      <c r="L386" s="521"/>
      <c r="N386" s="273">
        <f t="shared" si="61"/>
        <v>0</v>
      </c>
      <c r="S386" s="332">
        <f t="shared" si="73"/>
        <v>0</v>
      </c>
    </row>
    <row r="387" s="332" customFormat="1" ht="36" customHeight="1" spans="1:19">
      <c r="A387" s="367">
        <f t="shared" si="62"/>
        <v>7</v>
      </c>
      <c r="B387" s="295">
        <v>2050404</v>
      </c>
      <c r="C387" s="455" t="s">
        <v>526</v>
      </c>
      <c r="D387" s="296">
        <f>VLOOKUP(B387,'02'!$B$5:$F$1296,5,FALSE)</f>
        <v>0</v>
      </c>
      <c r="E387" s="296"/>
      <c r="F387" s="293">
        <f t="shared" si="63"/>
        <v>0</v>
      </c>
      <c r="G387" s="477" t="str">
        <f t="shared" si="64"/>
        <v>否</v>
      </c>
      <c r="H387" s="273" t="str">
        <f t="shared" si="65"/>
        <v>项</v>
      </c>
      <c r="I387" s="273"/>
      <c r="K387" s="273"/>
      <c r="L387" s="521"/>
      <c r="N387" s="273">
        <f t="shared" si="61"/>
        <v>0</v>
      </c>
      <c r="S387" s="332">
        <f t="shared" si="73"/>
        <v>0</v>
      </c>
    </row>
    <row r="388" s="332" customFormat="1" ht="36" customHeight="1" spans="1:19">
      <c r="A388" s="367">
        <f t="shared" si="62"/>
        <v>7</v>
      </c>
      <c r="B388" s="295">
        <v>2050499</v>
      </c>
      <c r="C388" s="455" t="s">
        <v>527</v>
      </c>
      <c r="D388" s="296">
        <f>VLOOKUP(B388,'02'!$B$5:$F$1296,5,FALSE)</f>
        <v>0</v>
      </c>
      <c r="E388" s="296"/>
      <c r="F388" s="293">
        <f t="shared" si="63"/>
        <v>0</v>
      </c>
      <c r="G388" s="477" t="str">
        <f t="shared" si="64"/>
        <v>否</v>
      </c>
      <c r="H388" s="273" t="str">
        <f t="shared" si="65"/>
        <v>项</v>
      </c>
      <c r="I388" s="273"/>
      <c r="K388" s="273"/>
      <c r="L388" s="521"/>
      <c r="N388" s="273">
        <f t="shared" ref="N388:N451" si="74">+K388+L388+M388</f>
        <v>0</v>
      </c>
      <c r="S388" s="332">
        <f t="shared" si="73"/>
        <v>0</v>
      </c>
    </row>
    <row r="389" ht="36" customHeight="1" spans="1:14">
      <c r="A389" s="367">
        <f t="shared" ref="A389:A452" si="75">LEN(B389)</f>
        <v>5</v>
      </c>
      <c r="B389" s="295">
        <v>20505</v>
      </c>
      <c r="C389" s="517" t="s">
        <v>528</v>
      </c>
      <c r="D389" s="230">
        <f>SUM(D390:D392)</f>
        <v>0</v>
      </c>
      <c r="E389" s="230">
        <f>SUM(E390:E392)</f>
        <v>0</v>
      </c>
      <c r="F389" s="293">
        <f t="shared" ref="F389:F452" si="76">IF(D389&lt;0,"",IFERROR(E389/D389-1,0))</f>
        <v>0</v>
      </c>
      <c r="G389" s="477" t="str">
        <f t="shared" ref="G389:G452" si="77">IF(LEN(B389)=3,"是",IF(C389&lt;&gt;"",IF(SUM(D389:E389)&lt;&gt;0,"是","否"),"是"))</f>
        <v>否</v>
      </c>
      <c r="H389" s="273" t="str">
        <f t="shared" ref="H389:H452" si="78">IF(LEN(B389)=3,"类",IF(LEN(B389)=5,"款","项"))</f>
        <v>款</v>
      </c>
      <c r="L389" s="521"/>
      <c r="N389" s="273">
        <f t="shared" si="74"/>
        <v>0</v>
      </c>
    </row>
    <row r="390" s="332" customFormat="1" ht="36" customHeight="1" spans="1:19">
      <c r="A390" s="367">
        <f t="shared" si="75"/>
        <v>7</v>
      </c>
      <c r="B390" s="295">
        <v>2050501</v>
      </c>
      <c r="C390" s="455" t="s">
        <v>529</v>
      </c>
      <c r="D390" s="296">
        <f>VLOOKUP(B390,'02'!$B$5:$F$1296,5,FALSE)</f>
        <v>0</v>
      </c>
      <c r="E390" s="296"/>
      <c r="F390" s="293">
        <f t="shared" si="76"/>
        <v>0</v>
      </c>
      <c r="G390" s="477" t="str">
        <f t="shared" si="77"/>
        <v>否</v>
      </c>
      <c r="H390" s="273" t="str">
        <f t="shared" si="78"/>
        <v>项</v>
      </c>
      <c r="I390" s="273"/>
      <c r="K390" s="273"/>
      <c r="L390" s="521"/>
      <c r="N390" s="273">
        <f t="shared" si="74"/>
        <v>0</v>
      </c>
      <c r="S390" s="332">
        <f t="shared" ref="S390:S392" si="79">+K390+Q390</f>
        <v>0</v>
      </c>
    </row>
    <row r="391" s="332" customFormat="1" ht="36" customHeight="1" spans="1:19">
      <c r="A391" s="367">
        <f t="shared" si="75"/>
        <v>7</v>
      </c>
      <c r="B391" s="295">
        <v>2050502</v>
      </c>
      <c r="C391" s="455" t="s">
        <v>530</v>
      </c>
      <c r="D391" s="296">
        <f>VLOOKUP(B391,'02'!$B$5:$F$1296,5,FALSE)</f>
        <v>0</v>
      </c>
      <c r="E391" s="296"/>
      <c r="F391" s="293">
        <f t="shared" si="76"/>
        <v>0</v>
      </c>
      <c r="G391" s="477" t="str">
        <f t="shared" si="77"/>
        <v>否</v>
      </c>
      <c r="H391" s="273" t="str">
        <f t="shared" si="78"/>
        <v>项</v>
      </c>
      <c r="I391" s="273"/>
      <c r="K391" s="273"/>
      <c r="L391" s="521"/>
      <c r="N391" s="273">
        <f t="shared" si="74"/>
        <v>0</v>
      </c>
      <c r="S391" s="332">
        <f t="shared" si="79"/>
        <v>0</v>
      </c>
    </row>
    <row r="392" s="332" customFormat="1" ht="36" customHeight="1" spans="1:19">
      <c r="A392" s="367">
        <f t="shared" si="75"/>
        <v>7</v>
      </c>
      <c r="B392" s="295">
        <v>2050599</v>
      </c>
      <c r="C392" s="455" t="s">
        <v>531</v>
      </c>
      <c r="D392" s="296">
        <f>VLOOKUP(B392,'02'!$B$5:$F$1296,5,FALSE)</f>
        <v>0</v>
      </c>
      <c r="E392" s="296"/>
      <c r="F392" s="293">
        <f t="shared" si="76"/>
        <v>0</v>
      </c>
      <c r="G392" s="477" t="str">
        <f t="shared" si="77"/>
        <v>否</v>
      </c>
      <c r="H392" s="273" t="str">
        <f t="shared" si="78"/>
        <v>项</v>
      </c>
      <c r="I392" s="273"/>
      <c r="K392" s="273"/>
      <c r="L392" s="521"/>
      <c r="N392" s="273">
        <f t="shared" si="74"/>
        <v>0</v>
      </c>
      <c r="S392" s="332">
        <f t="shared" si="79"/>
        <v>0</v>
      </c>
    </row>
    <row r="393" s="505" customFormat="1" ht="36" customHeight="1" spans="1:14">
      <c r="A393" s="367">
        <f t="shared" si="75"/>
        <v>5</v>
      </c>
      <c r="B393" s="295">
        <v>20506</v>
      </c>
      <c r="C393" s="517" t="s">
        <v>532</v>
      </c>
      <c r="D393" s="230">
        <f>SUM(D394:D396)</f>
        <v>0</v>
      </c>
      <c r="E393" s="230">
        <f>SUM(E394:E396)</f>
        <v>0</v>
      </c>
      <c r="F393" s="293">
        <f t="shared" si="76"/>
        <v>0</v>
      </c>
      <c r="G393" s="477" t="str">
        <f t="shared" si="77"/>
        <v>否</v>
      </c>
      <c r="H393" s="273" t="str">
        <f t="shared" si="78"/>
        <v>款</v>
      </c>
      <c r="I393" s="273"/>
      <c r="K393" s="273"/>
      <c r="L393" s="521"/>
      <c r="N393" s="273">
        <f t="shared" si="74"/>
        <v>0</v>
      </c>
    </row>
    <row r="394" s="332" customFormat="1" ht="36" customHeight="1" spans="1:19">
      <c r="A394" s="367">
        <f t="shared" si="75"/>
        <v>7</v>
      </c>
      <c r="B394" s="295">
        <v>2050601</v>
      </c>
      <c r="C394" s="455" t="s">
        <v>533</v>
      </c>
      <c r="D394" s="296">
        <f>VLOOKUP(B394,'02'!$B$5:$F$1296,5,FALSE)</f>
        <v>0</v>
      </c>
      <c r="E394" s="296"/>
      <c r="F394" s="293">
        <f t="shared" si="76"/>
        <v>0</v>
      </c>
      <c r="G394" s="477" t="str">
        <f t="shared" si="77"/>
        <v>否</v>
      </c>
      <c r="H394" s="273" t="str">
        <f t="shared" si="78"/>
        <v>项</v>
      </c>
      <c r="I394" s="273"/>
      <c r="K394" s="273"/>
      <c r="L394" s="521"/>
      <c r="N394" s="273">
        <f t="shared" si="74"/>
        <v>0</v>
      </c>
      <c r="S394" s="332">
        <f t="shared" ref="S394:S396" si="80">+K394+Q394</f>
        <v>0</v>
      </c>
    </row>
    <row r="395" s="332" customFormat="1" ht="36" customHeight="1" spans="1:19">
      <c r="A395" s="367">
        <f t="shared" si="75"/>
        <v>7</v>
      </c>
      <c r="B395" s="295">
        <v>2050602</v>
      </c>
      <c r="C395" s="455" t="s">
        <v>534</v>
      </c>
      <c r="D395" s="296">
        <f>VLOOKUP(B395,'02'!$B$5:$F$1296,5,FALSE)</f>
        <v>0</v>
      </c>
      <c r="E395" s="296"/>
      <c r="F395" s="293">
        <f t="shared" si="76"/>
        <v>0</v>
      </c>
      <c r="G395" s="477" t="str">
        <f t="shared" si="77"/>
        <v>否</v>
      </c>
      <c r="H395" s="273" t="str">
        <f t="shared" si="78"/>
        <v>项</v>
      </c>
      <c r="I395" s="273"/>
      <c r="K395" s="273"/>
      <c r="L395" s="521"/>
      <c r="N395" s="273">
        <f t="shared" si="74"/>
        <v>0</v>
      </c>
      <c r="S395" s="332">
        <f t="shared" si="80"/>
        <v>0</v>
      </c>
    </row>
    <row r="396" s="505" customFormat="1" ht="36" customHeight="1" spans="1:19">
      <c r="A396" s="367">
        <f t="shared" si="75"/>
        <v>7</v>
      </c>
      <c r="B396" s="295">
        <v>2050699</v>
      </c>
      <c r="C396" s="455" t="s">
        <v>535</v>
      </c>
      <c r="D396" s="296">
        <f>VLOOKUP(B396,'02'!$B$5:$F$1296,5,FALSE)</f>
        <v>0</v>
      </c>
      <c r="E396" s="296"/>
      <c r="F396" s="293">
        <f t="shared" si="76"/>
        <v>0</v>
      </c>
      <c r="G396" s="477" t="str">
        <f t="shared" si="77"/>
        <v>否</v>
      </c>
      <c r="H396" s="273" t="str">
        <f t="shared" si="78"/>
        <v>项</v>
      </c>
      <c r="I396" s="273"/>
      <c r="K396" s="273"/>
      <c r="L396" s="521"/>
      <c r="N396" s="273">
        <f t="shared" si="74"/>
        <v>0</v>
      </c>
      <c r="S396" s="332">
        <f t="shared" si="80"/>
        <v>0</v>
      </c>
    </row>
    <row r="397" ht="36" customHeight="1" spans="1:14">
      <c r="A397" s="367">
        <f t="shared" si="75"/>
        <v>5</v>
      </c>
      <c r="B397" s="295">
        <v>20507</v>
      </c>
      <c r="C397" s="517" t="s">
        <v>536</v>
      </c>
      <c r="D397" s="230">
        <f>SUM(D398:D400)</f>
        <v>0</v>
      </c>
      <c r="E397" s="230">
        <f>SUM(E398:E400)</f>
        <v>2</v>
      </c>
      <c r="F397" s="293">
        <f t="shared" si="76"/>
        <v>0</v>
      </c>
      <c r="G397" s="477" t="str">
        <f t="shared" si="77"/>
        <v>是</v>
      </c>
      <c r="H397" s="273" t="str">
        <f t="shared" si="78"/>
        <v>款</v>
      </c>
      <c r="L397" s="521"/>
      <c r="N397" s="273">
        <f t="shared" si="74"/>
        <v>0</v>
      </c>
    </row>
    <row r="398" s="332" customFormat="1" ht="36" customHeight="1" spans="1:19">
      <c r="A398" s="367">
        <f t="shared" si="75"/>
        <v>7</v>
      </c>
      <c r="B398" s="295">
        <v>2050701</v>
      </c>
      <c r="C398" s="455" t="s">
        <v>537</v>
      </c>
      <c r="D398" s="296">
        <f>VLOOKUP(B398,'02'!$B$5:$F$1296,5,FALSE)</f>
        <v>0</v>
      </c>
      <c r="E398" s="296">
        <v>2</v>
      </c>
      <c r="F398" s="293">
        <f t="shared" si="76"/>
        <v>0</v>
      </c>
      <c r="G398" s="477" t="str">
        <f t="shared" si="77"/>
        <v>是</v>
      </c>
      <c r="H398" s="273" t="str">
        <f t="shared" si="78"/>
        <v>项</v>
      </c>
      <c r="I398" s="273"/>
      <c r="K398" s="273">
        <v>2</v>
      </c>
      <c r="L398" s="521"/>
      <c r="N398" s="508">
        <f t="shared" si="74"/>
        <v>2</v>
      </c>
      <c r="S398" s="332">
        <f t="shared" ref="S398:S400" si="81">+K398+Q398</f>
        <v>2</v>
      </c>
    </row>
    <row r="399" s="332" customFormat="1" ht="36" customHeight="1" spans="1:19">
      <c r="A399" s="367">
        <f t="shared" si="75"/>
        <v>7</v>
      </c>
      <c r="B399" s="295">
        <v>2050702</v>
      </c>
      <c r="C399" s="455" t="s">
        <v>1875</v>
      </c>
      <c r="D399" s="296">
        <f>VLOOKUP(B399,'02'!$B$5:$F$1296,5,FALSE)</f>
        <v>0</v>
      </c>
      <c r="E399" s="296"/>
      <c r="F399" s="293">
        <f t="shared" si="76"/>
        <v>0</v>
      </c>
      <c r="G399" s="477" t="str">
        <f t="shared" si="77"/>
        <v>否</v>
      </c>
      <c r="H399" s="273" t="str">
        <f t="shared" si="78"/>
        <v>项</v>
      </c>
      <c r="I399" s="273"/>
      <c r="K399" s="273"/>
      <c r="L399" s="521"/>
      <c r="N399" s="273">
        <f t="shared" si="74"/>
        <v>0</v>
      </c>
      <c r="S399" s="332">
        <f t="shared" si="81"/>
        <v>0</v>
      </c>
    </row>
    <row r="400" s="332" customFormat="1" ht="36" customHeight="1" spans="1:19">
      <c r="A400" s="367">
        <f t="shared" si="75"/>
        <v>7</v>
      </c>
      <c r="B400" s="295">
        <v>2050799</v>
      </c>
      <c r="C400" s="455" t="s">
        <v>539</v>
      </c>
      <c r="D400" s="296">
        <f>VLOOKUP(B400,'02'!$B$5:$F$1296,5,FALSE)</f>
        <v>0</v>
      </c>
      <c r="E400" s="296"/>
      <c r="F400" s="293">
        <f t="shared" si="76"/>
        <v>0</v>
      </c>
      <c r="G400" s="477" t="str">
        <f t="shared" si="77"/>
        <v>否</v>
      </c>
      <c r="H400" s="273" t="str">
        <f t="shared" si="78"/>
        <v>项</v>
      </c>
      <c r="I400" s="273"/>
      <c r="K400" s="273"/>
      <c r="L400" s="521"/>
      <c r="N400" s="273">
        <f t="shared" si="74"/>
        <v>0</v>
      </c>
      <c r="S400" s="332">
        <f t="shared" si="81"/>
        <v>0</v>
      </c>
    </row>
    <row r="401" ht="36" customHeight="1" spans="1:14">
      <c r="A401" s="367">
        <f t="shared" si="75"/>
        <v>5</v>
      </c>
      <c r="B401" s="295">
        <v>20508</v>
      </c>
      <c r="C401" s="517" t="s">
        <v>540</v>
      </c>
      <c r="D401" s="230">
        <f>SUM(D402:D406)</f>
        <v>186</v>
      </c>
      <c r="E401" s="230">
        <f>SUM(E402:E406)</f>
        <v>237</v>
      </c>
      <c r="F401" s="293">
        <f t="shared" si="76"/>
        <v>0.274193548387097</v>
      </c>
      <c r="G401" s="477" t="str">
        <f t="shared" si="77"/>
        <v>是</v>
      </c>
      <c r="H401" s="273" t="str">
        <f t="shared" si="78"/>
        <v>款</v>
      </c>
      <c r="L401" s="521"/>
      <c r="N401" s="273">
        <f t="shared" si="74"/>
        <v>0</v>
      </c>
    </row>
    <row r="402" s="332" customFormat="1" ht="36" customHeight="1" spans="1:19">
      <c r="A402" s="367">
        <f t="shared" si="75"/>
        <v>7</v>
      </c>
      <c r="B402" s="295">
        <v>2050801</v>
      </c>
      <c r="C402" s="455" t="s">
        <v>541</v>
      </c>
      <c r="D402" s="296">
        <f>VLOOKUP(B402,'02'!$B$5:$F$1296,5,FALSE)</f>
        <v>0</v>
      </c>
      <c r="E402" s="296"/>
      <c r="F402" s="293">
        <f t="shared" si="76"/>
        <v>0</v>
      </c>
      <c r="G402" s="477" t="str">
        <f t="shared" si="77"/>
        <v>否</v>
      </c>
      <c r="H402" s="273" t="str">
        <f t="shared" si="78"/>
        <v>项</v>
      </c>
      <c r="I402" s="273"/>
      <c r="K402" s="273"/>
      <c r="L402" s="521"/>
      <c r="N402" s="273">
        <f t="shared" si="74"/>
        <v>0</v>
      </c>
      <c r="S402" s="332">
        <f t="shared" ref="S402:S406" si="82">+K402+Q402</f>
        <v>0</v>
      </c>
    </row>
    <row r="403" s="332" customFormat="1" ht="36" customHeight="1" spans="1:19">
      <c r="A403" s="367">
        <f t="shared" si="75"/>
        <v>7</v>
      </c>
      <c r="B403" s="295">
        <v>2050802</v>
      </c>
      <c r="C403" s="455" t="s">
        <v>542</v>
      </c>
      <c r="D403" s="296">
        <f>VLOOKUP(B403,'02'!$B$5:$F$1296,5,FALSE)</f>
        <v>186</v>
      </c>
      <c r="E403" s="296">
        <v>222</v>
      </c>
      <c r="F403" s="293">
        <f t="shared" si="76"/>
        <v>0.193548387096774</v>
      </c>
      <c r="G403" s="477" t="str">
        <f t="shared" si="77"/>
        <v>是</v>
      </c>
      <c r="H403" s="273" t="str">
        <f t="shared" si="78"/>
        <v>项</v>
      </c>
      <c r="I403" s="273"/>
      <c r="K403" s="273">
        <v>222</v>
      </c>
      <c r="L403" s="521"/>
      <c r="N403" s="508">
        <f t="shared" si="74"/>
        <v>222</v>
      </c>
      <c r="S403" s="332">
        <f t="shared" si="82"/>
        <v>222</v>
      </c>
    </row>
    <row r="404" s="332" customFormat="1" ht="36" customHeight="1" spans="1:19">
      <c r="A404" s="367">
        <f t="shared" si="75"/>
        <v>7</v>
      </c>
      <c r="B404" s="295">
        <v>2050803</v>
      </c>
      <c r="C404" s="455" t="s">
        <v>543</v>
      </c>
      <c r="D404" s="296">
        <f>VLOOKUP(B404,'02'!$B$5:$F$1296,5,FALSE)</f>
        <v>0</v>
      </c>
      <c r="E404" s="296">
        <v>15</v>
      </c>
      <c r="F404" s="293">
        <f t="shared" si="76"/>
        <v>0</v>
      </c>
      <c r="G404" s="477" t="str">
        <f t="shared" si="77"/>
        <v>是</v>
      </c>
      <c r="H404" s="273" t="str">
        <f t="shared" si="78"/>
        <v>项</v>
      </c>
      <c r="I404" s="273"/>
      <c r="K404" s="273">
        <v>15</v>
      </c>
      <c r="L404" s="521"/>
      <c r="N404" s="508">
        <f t="shared" si="74"/>
        <v>15</v>
      </c>
      <c r="S404" s="332">
        <f t="shared" si="82"/>
        <v>15</v>
      </c>
    </row>
    <row r="405" s="332" customFormat="1" ht="36" customHeight="1" spans="1:19">
      <c r="A405" s="367">
        <f t="shared" si="75"/>
        <v>7</v>
      </c>
      <c r="B405" s="295">
        <v>2050804</v>
      </c>
      <c r="C405" s="455" t="s">
        <v>544</v>
      </c>
      <c r="D405" s="296">
        <f>VLOOKUP(B405,'02'!$B$5:$F$1296,5,FALSE)</f>
        <v>0</v>
      </c>
      <c r="E405" s="296"/>
      <c r="F405" s="293">
        <f t="shared" si="76"/>
        <v>0</v>
      </c>
      <c r="G405" s="477" t="str">
        <f t="shared" si="77"/>
        <v>否</v>
      </c>
      <c r="H405" s="273" t="str">
        <f t="shared" si="78"/>
        <v>项</v>
      </c>
      <c r="I405" s="273"/>
      <c r="K405" s="273"/>
      <c r="L405" s="521"/>
      <c r="N405" s="273">
        <f t="shared" si="74"/>
        <v>0</v>
      </c>
      <c r="S405" s="332">
        <f t="shared" si="82"/>
        <v>0</v>
      </c>
    </row>
    <row r="406" s="332" customFormat="1" ht="36" customHeight="1" spans="1:19">
      <c r="A406" s="367">
        <f t="shared" si="75"/>
        <v>7</v>
      </c>
      <c r="B406" s="295">
        <v>2050899</v>
      </c>
      <c r="C406" s="455" t="s">
        <v>545</v>
      </c>
      <c r="D406" s="296">
        <f>VLOOKUP(B406,'02'!$B$5:$F$1296,5,FALSE)</f>
        <v>0</v>
      </c>
      <c r="E406" s="296"/>
      <c r="F406" s="293">
        <f t="shared" si="76"/>
        <v>0</v>
      </c>
      <c r="G406" s="477" t="str">
        <f t="shared" si="77"/>
        <v>否</v>
      </c>
      <c r="H406" s="273" t="str">
        <f t="shared" si="78"/>
        <v>项</v>
      </c>
      <c r="I406" s="273"/>
      <c r="K406" s="273"/>
      <c r="L406" s="521"/>
      <c r="N406" s="273">
        <f t="shared" si="74"/>
        <v>0</v>
      </c>
      <c r="S406" s="332">
        <f t="shared" si="82"/>
        <v>0</v>
      </c>
    </row>
    <row r="407" ht="36" customHeight="1" spans="1:14">
      <c r="A407" s="367">
        <f t="shared" si="75"/>
        <v>5</v>
      </c>
      <c r="B407" s="295">
        <v>20509</v>
      </c>
      <c r="C407" s="517" t="s">
        <v>546</v>
      </c>
      <c r="D407" s="230">
        <f>SUM(D408:D413)</f>
        <v>0</v>
      </c>
      <c r="E407" s="230">
        <f>SUM(E408:E413)</f>
        <v>0</v>
      </c>
      <c r="F407" s="293">
        <f t="shared" si="76"/>
        <v>0</v>
      </c>
      <c r="G407" s="477" t="str">
        <f t="shared" si="77"/>
        <v>否</v>
      </c>
      <c r="H407" s="273" t="str">
        <f t="shared" si="78"/>
        <v>款</v>
      </c>
      <c r="L407" s="521"/>
      <c r="N407" s="273">
        <f t="shared" si="74"/>
        <v>0</v>
      </c>
    </row>
    <row r="408" s="332" customFormat="1" ht="36" customHeight="1" spans="1:19">
      <c r="A408" s="367">
        <f t="shared" si="75"/>
        <v>7</v>
      </c>
      <c r="B408" s="295">
        <v>2050901</v>
      </c>
      <c r="C408" s="455" t="s">
        <v>547</v>
      </c>
      <c r="D408" s="296">
        <f>VLOOKUP(B408,'02'!$B$5:$F$1296,5,FALSE)</f>
        <v>0</v>
      </c>
      <c r="E408" s="296"/>
      <c r="F408" s="293">
        <f t="shared" si="76"/>
        <v>0</v>
      </c>
      <c r="G408" s="477" t="str">
        <f t="shared" si="77"/>
        <v>否</v>
      </c>
      <c r="H408" s="273" t="str">
        <f t="shared" si="78"/>
        <v>项</v>
      </c>
      <c r="I408" s="273"/>
      <c r="K408" s="273"/>
      <c r="L408" s="521"/>
      <c r="N408" s="273">
        <f t="shared" si="74"/>
        <v>0</v>
      </c>
      <c r="S408" s="332">
        <f t="shared" ref="S408:S413" si="83">+K408+Q408</f>
        <v>0</v>
      </c>
    </row>
    <row r="409" s="332" customFormat="1" ht="36" customHeight="1" spans="1:19">
      <c r="A409" s="367">
        <f t="shared" si="75"/>
        <v>7</v>
      </c>
      <c r="B409" s="295">
        <v>2050902</v>
      </c>
      <c r="C409" s="455" t="s">
        <v>548</v>
      </c>
      <c r="D409" s="296">
        <f>VLOOKUP(B409,'02'!$B$5:$F$1296,5,FALSE)</f>
        <v>0</v>
      </c>
      <c r="E409" s="296"/>
      <c r="F409" s="293">
        <f t="shared" si="76"/>
        <v>0</v>
      </c>
      <c r="G409" s="477" t="str">
        <f t="shared" si="77"/>
        <v>否</v>
      </c>
      <c r="H409" s="273" t="str">
        <f t="shared" si="78"/>
        <v>项</v>
      </c>
      <c r="I409" s="273"/>
      <c r="K409" s="273"/>
      <c r="L409" s="521"/>
      <c r="N409" s="273">
        <f t="shared" si="74"/>
        <v>0</v>
      </c>
      <c r="S409" s="332">
        <f t="shared" si="83"/>
        <v>0</v>
      </c>
    </row>
    <row r="410" s="332" customFormat="1" ht="36" customHeight="1" spans="1:19">
      <c r="A410" s="367">
        <f t="shared" si="75"/>
        <v>7</v>
      </c>
      <c r="B410" s="295">
        <v>2050903</v>
      </c>
      <c r="C410" s="455" t="s">
        <v>549</v>
      </c>
      <c r="D410" s="296">
        <f>VLOOKUP(B410,'02'!$B$5:$F$1296,5,FALSE)</f>
        <v>0</v>
      </c>
      <c r="E410" s="296"/>
      <c r="F410" s="293">
        <f t="shared" si="76"/>
        <v>0</v>
      </c>
      <c r="G410" s="477" t="str">
        <f t="shared" si="77"/>
        <v>否</v>
      </c>
      <c r="H410" s="273" t="str">
        <f t="shared" si="78"/>
        <v>项</v>
      </c>
      <c r="I410" s="273"/>
      <c r="K410" s="273"/>
      <c r="L410" s="521"/>
      <c r="N410" s="273">
        <f t="shared" si="74"/>
        <v>0</v>
      </c>
      <c r="S410" s="332">
        <f t="shared" si="83"/>
        <v>0</v>
      </c>
    </row>
    <row r="411" s="332" customFormat="1" ht="36" customHeight="1" spans="1:19">
      <c r="A411" s="367">
        <f t="shared" si="75"/>
        <v>7</v>
      </c>
      <c r="B411" s="295">
        <v>2050904</v>
      </c>
      <c r="C411" s="455" t="s">
        <v>550</v>
      </c>
      <c r="D411" s="296">
        <f>VLOOKUP(B411,'02'!$B$5:$F$1296,5,FALSE)</f>
        <v>0</v>
      </c>
      <c r="E411" s="296"/>
      <c r="F411" s="293">
        <f t="shared" si="76"/>
        <v>0</v>
      </c>
      <c r="G411" s="477" t="str">
        <f t="shared" si="77"/>
        <v>否</v>
      </c>
      <c r="H411" s="273" t="str">
        <f t="shared" si="78"/>
        <v>项</v>
      </c>
      <c r="I411" s="273"/>
      <c r="K411" s="273"/>
      <c r="L411" s="521"/>
      <c r="N411" s="273">
        <f t="shared" si="74"/>
        <v>0</v>
      </c>
      <c r="S411" s="332">
        <f t="shared" si="83"/>
        <v>0</v>
      </c>
    </row>
    <row r="412" s="332" customFormat="1" ht="36" customHeight="1" spans="1:19">
      <c r="A412" s="367">
        <f t="shared" si="75"/>
        <v>7</v>
      </c>
      <c r="B412" s="295">
        <v>2050905</v>
      </c>
      <c r="C412" s="455" t="s">
        <v>551</v>
      </c>
      <c r="D412" s="296">
        <f>VLOOKUP(B412,'02'!$B$5:$F$1296,5,FALSE)</f>
        <v>0</v>
      </c>
      <c r="E412" s="296"/>
      <c r="F412" s="293">
        <f t="shared" si="76"/>
        <v>0</v>
      </c>
      <c r="G412" s="477" t="str">
        <f t="shared" si="77"/>
        <v>否</v>
      </c>
      <c r="H412" s="273" t="str">
        <f t="shared" si="78"/>
        <v>项</v>
      </c>
      <c r="I412" s="273"/>
      <c r="K412" s="273"/>
      <c r="L412" s="521"/>
      <c r="N412" s="273">
        <f t="shared" si="74"/>
        <v>0</v>
      </c>
      <c r="S412" s="332">
        <f t="shared" si="83"/>
        <v>0</v>
      </c>
    </row>
    <row r="413" s="332" customFormat="1" ht="36" customHeight="1" spans="1:19">
      <c r="A413" s="367">
        <f t="shared" si="75"/>
        <v>7</v>
      </c>
      <c r="B413" s="295">
        <v>2050999</v>
      </c>
      <c r="C413" s="455" t="s">
        <v>552</v>
      </c>
      <c r="D413" s="296">
        <f>VLOOKUP(B413,'02'!$B$5:$F$1296,5,FALSE)</f>
        <v>0</v>
      </c>
      <c r="E413" s="296"/>
      <c r="F413" s="293">
        <f t="shared" si="76"/>
        <v>0</v>
      </c>
      <c r="G413" s="477" t="str">
        <f t="shared" si="77"/>
        <v>否</v>
      </c>
      <c r="H413" s="273" t="str">
        <f t="shared" si="78"/>
        <v>项</v>
      </c>
      <c r="I413" s="273"/>
      <c r="K413" s="273"/>
      <c r="L413" s="521"/>
      <c r="N413" s="273">
        <f t="shared" si="74"/>
        <v>0</v>
      </c>
      <c r="S413" s="332">
        <f t="shared" si="83"/>
        <v>0</v>
      </c>
    </row>
    <row r="414" ht="36" customHeight="1" spans="1:14">
      <c r="A414" s="367">
        <f t="shared" si="75"/>
        <v>5</v>
      </c>
      <c r="B414" s="295">
        <v>20599</v>
      </c>
      <c r="C414" s="517" t="s">
        <v>553</v>
      </c>
      <c r="D414" s="230">
        <f>D415</f>
        <v>16</v>
      </c>
      <c r="E414" s="230">
        <f>E415</f>
        <v>717</v>
      </c>
      <c r="F414" s="293">
        <f t="shared" si="76"/>
        <v>43.8125</v>
      </c>
      <c r="G414" s="477" t="str">
        <f t="shared" si="77"/>
        <v>是</v>
      </c>
      <c r="H414" s="273" t="str">
        <f t="shared" si="78"/>
        <v>款</v>
      </c>
      <c r="L414" s="521"/>
      <c r="N414" s="273">
        <f t="shared" si="74"/>
        <v>0</v>
      </c>
    </row>
    <row r="415" s="332" customFormat="1" ht="36" customHeight="1" spans="1:19">
      <c r="A415" s="367">
        <f t="shared" si="75"/>
        <v>7</v>
      </c>
      <c r="B415" s="302">
        <v>2059999</v>
      </c>
      <c r="C415" s="455" t="s">
        <v>553</v>
      </c>
      <c r="D415" s="296">
        <f>VLOOKUP(B415,'02'!$B$5:$F$1296,5,FALSE)</f>
        <v>16</v>
      </c>
      <c r="E415" s="296">
        <v>717</v>
      </c>
      <c r="F415" s="293">
        <f t="shared" si="76"/>
        <v>43.8125</v>
      </c>
      <c r="G415" s="477" t="str">
        <f t="shared" si="77"/>
        <v>是</v>
      </c>
      <c r="H415" s="273" t="str">
        <f t="shared" si="78"/>
        <v>项</v>
      </c>
      <c r="I415" s="273"/>
      <c r="K415" s="273">
        <v>707</v>
      </c>
      <c r="L415" s="521">
        <f>VLOOKUP(B415,[266]Sheet2!$A$2:$E$135,5,FALSE)</f>
        <v>10</v>
      </c>
      <c r="N415" s="508">
        <f t="shared" si="74"/>
        <v>717</v>
      </c>
      <c r="Q415" s="332">
        <v>10</v>
      </c>
      <c r="S415" s="332">
        <f t="shared" ref="S415:S421" si="84">+K415+Q415</f>
        <v>717</v>
      </c>
    </row>
    <row r="416" ht="36" customHeight="1" spans="1:14">
      <c r="A416" s="367">
        <f t="shared" si="75"/>
        <v>3</v>
      </c>
      <c r="B416" s="294">
        <v>206</v>
      </c>
      <c r="C416" s="516" t="s">
        <v>262</v>
      </c>
      <c r="D416" s="286">
        <f>SUM(D417,D422,D431,D437,D442,D447,D452,D459,D463,D467)</f>
        <v>91</v>
      </c>
      <c r="E416" s="286">
        <f>SUM(E417,E422,E431,E437,E442,E447,E452,E459,E463,E467)</f>
        <v>112</v>
      </c>
      <c r="F416" s="287">
        <f t="shared" si="76"/>
        <v>0.230769230769231</v>
      </c>
      <c r="G416" s="477" t="str">
        <f t="shared" si="77"/>
        <v>是</v>
      </c>
      <c r="H416" s="273" t="str">
        <f t="shared" si="78"/>
        <v>类</v>
      </c>
      <c r="L416" s="521"/>
      <c r="N416" s="273">
        <f t="shared" si="74"/>
        <v>0</v>
      </c>
    </row>
    <row r="417" ht="36" customHeight="1" spans="1:14">
      <c r="A417" s="367">
        <f t="shared" si="75"/>
        <v>5</v>
      </c>
      <c r="B417" s="295">
        <v>20601</v>
      </c>
      <c r="C417" s="517" t="s">
        <v>554</v>
      </c>
      <c r="D417" s="230">
        <f>SUM(D418:D421)</f>
        <v>84</v>
      </c>
      <c r="E417" s="230">
        <f>SUM(E418:E421)</f>
        <v>92</v>
      </c>
      <c r="F417" s="293">
        <f t="shared" si="76"/>
        <v>0.0952380952380953</v>
      </c>
      <c r="G417" s="477" t="str">
        <f t="shared" si="77"/>
        <v>是</v>
      </c>
      <c r="H417" s="273" t="str">
        <f t="shared" si="78"/>
        <v>款</v>
      </c>
      <c r="L417" s="521"/>
      <c r="N417" s="273">
        <f t="shared" si="74"/>
        <v>0</v>
      </c>
    </row>
    <row r="418" s="332" customFormat="1" ht="36" customHeight="1" spans="1:19">
      <c r="A418" s="367">
        <f t="shared" si="75"/>
        <v>7</v>
      </c>
      <c r="B418" s="295">
        <v>2060101</v>
      </c>
      <c r="C418" s="455" t="s">
        <v>307</v>
      </c>
      <c r="D418" s="296">
        <f>VLOOKUP(B418,'02'!$B$5:$F$1296,5,FALSE)</f>
        <v>76</v>
      </c>
      <c r="E418" s="296">
        <v>80</v>
      </c>
      <c r="F418" s="293">
        <f t="shared" si="76"/>
        <v>0.0526315789473684</v>
      </c>
      <c r="G418" s="477" t="str">
        <f t="shared" si="77"/>
        <v>是</v>
      </c>
      <c r="H418" s="273" t="str">
        <f t="shared" si="78"/>
        <v>项</v>
      </c>
      <c r="I418" s="273"/>
      <c r="K418" s="273">
        <v>80</v>
      </c>
      <c r="L418" s="521"/>
      <c r="N418" s="508">
        <f t="shared" si="74"/>
        <v>80</v>
      </c>
      <c r="S418" s="332">
        <f t="shared" si="84"/>
        <v>80</v>
      </c>
    </row>
    <row r="419" s="332" customFormat="1" ht="36" customHeight="1" spans="1:19">
      <c r="A419" s="367">
        <f t="shared" si="75"/>
        <v>7</v>
      </c>
      <c r="B419" s="295">
        <v>2060102</v>
      </c>
      <c r="C419" s="455" t="s">
        <v>308</v>
      </c>
      <c r="D419" s="296">
        <f>VLOOKUP(B419,'02'!$B$5:$F$1296,5,FALSE)</f>
        <v>0</v>
      </c>
      <c r="E419" s="296"/>
      <c r="F419" s="293">
        <f t="shared" si="76"/>
        <v>0</v>
      </c>
      <c r="G419" s="477" t="str">
        <f t="shared" si="77"/>
        <v>否</v>
      </c>
      <c r="H419" s="273" t="str">
        <f t="shared" si="78"/>
        <v>项</v>
      </c>
      <c r="I419" s="273"/>
      <c r="K419" s="273"/>
      <c r="L419" s="521"/>
      <c r="N419" s="273">
        <f t="shared" si="74"/>
        <v>0</v>
      </c>
      <c r="S419" s="332">
        <f t="shared" si="84"/>
        <v>0</v>
      </c>
    </row>
    <row r="420" s="332" customFormat="1" ht="36" customHeight="1" spans="1:19">
      <c r="A420" s="367">
        <f t="shared" si="75"/>
        <v>7</v>
      </c>
      <c r="B420" s="295">
        <v>2060103</v>
      </c>
      <c r="C420" s="455" t="s">
        <v>309</v>
      </c>
      <c r="D420" s="296">
        <f>VLOOKUP(B420,'02'!$B$5:$F$1296,5,FALSE)</f>
        <v>0</v>
      </c>
      <c r="E420" s="296"/>
      <c r="F420" s="293">
        <f t="shared" si="76"/>
        <v>0</v>
      </c>
      <c r="G420" s="477" t="str">
        <f t="shared" si="77"/>
        <v>否</v>
      </c>
      <c r="H420" s="273" t="str">
        <f t="shared" si="78"/>
        <v>项</v>
      </c>
      <c r="I420" s="273"/>
      <c r="K420" s="273"/>
      <c r="L420" s="521"/>
      <c r="N420" s="273">
        <f t="shared" si="74"/>
        <v>0</v>
      </c>
      <c r="S420" s="332">
        <f t="shared" si="84"/>
        <v>0</v>
      </c>
    </row>
    <row r="421" s="332" customFormat="1" ht="36" customHeight="1" spans="1:19">
      <c r="A421" s="367">
        <f t="shared" si="75"/>
        <v>7</v>
      </c>
      <c r="B421" s="295">
        <v>2060199</v>
      </c>
      <c r="C421" s="455" t="s">
        <v>555</v>
      </c>
      <c r="D421" s="296">
        <f>VLOOKUP(B421,'02'!$B$5:$F$1296,5,FALSE)</f>
        <v>8</v>
      </c>
      <c r="E421" s="296">
        <v>12</v>
      </c>
      <c r="F421" s="293">
        <f t="shared" si="76"/>
        <v>0.5</v>
      </c>
      <c r="G421" s="477" t="str">
        <f t="shared" si="77"/>
        <v>是</v>
      </c>
      <c r="H421" s="273" t="str">
        <f t="shared" si="78"/>
        <v>项</v>
      </c>
      <c r="I421" s="273"/>
      <c r="K421" s="273">
        <v>12</v>
      </c>
      <c r="L421" s="521"/>
      <c r="N421" s="508">
        <f t="shared" si="74"/>
        <v>12</v>
      </c>
      <c r="S421" s="332">
        <f t="shared" si="84"/>
        <v>12</v>
      </c>
    </row>
    <row r="422" ht="36" customHeight="1" spans="1:14">
      <c r="A422" s="367">
        <f t="shared" si="75"/>
        <v>5</v>
      </c>
      <c r="B422" s="295">
        <v>20602</v>
      </c>
      <c r="C422" s="517" t="s">
        <v>556</v>
      </c>
      <c r="D422" s="230">
        <f>SUM(D423:D430)</f>
        <v>0</v>
      </c>
      <c r="E422" s="230">
        <f>SUM(E423:E430)</f>
        <v>0</v>
      </c>
      <c r="F422" s="293">
        <f t="shared" si="76"/>
        <v>0</v>
      </c>
      <c r="G422" s="477" t="str">
        <f t="shared" si="77"/>
        <v>否</v>
      </c>
      <c r="H422" s="273" t="str">
        <f t="shared" si="78"/>
        <v>款</v>
      </c>
      <c r="L422" s="521"/>
      <c r="N422" s="273">
        <f t="shared" si="74"/>
        <v>0</v>
      </c>
    </row>
    <row r="423" s="332" customFormat="1" ht="36" customHeight="1" spans="1:19">
      <c r="A423" s="367">
        <f t="shared" si="75"/>
        <v>7</v>
      </c>
      <c r="B423" s="295">
        <v>2060201</v>
      </c>
      <c r="C423" s="455" t="s">
        <v>557</v>
      </c>
      <c r="D423" s="296">
        <f>VLOOKUP(B423,'02'!$B$5:$F$1296,5,FALSE)</f>
        <v>0</v>
      </c>
      <c r="E423" s="296"/>
      <c r="F423" s="293">
        <f t="shared" si="76"/>
        <v>0</v>
      </c>
      <c r="G423" s="477" t="str">
        <f t="shared" si="77"/>
        <v>否</v>
      </c>
      <c r="H423" s="273" t="str">
        <f t="shared" si="78"/>
        <v>项</v>
      </c>
      <c r="I423" s="273"/>
      <c r="K423" s="273"/>
      <c r="L423" s="521"/>
      <c r="N423" s="273">
        <f t="shared" si="74"/>
        <v>0</v>
      </c>
      <c r="S423" s="332">
        <f t="shared" ref="S423:S430" si="85">+K423+Q423</f>
        <v>0</v>
      </c>
    </row>
    <row r="424" s="332" customFormat="1" ht="36" customHeight="1" spans="1:19">
      <c r="A424" s="367">
        <f t="shared" si="75"/>
        <v>7</v>
      </c>
      <c r="B424" s="295">
        <v>2060203</v>
      </c>
      <c r="C424" s="455" t="s">
        <v>558</v>
      </c>
      <c r="D424" s="296">
        <f>VLOOKUP(B424,'02'!$B$5:$F$1296,5,FALSE)</f>
        <v>0</v>
      </c>
      <c r="E424" s="296"/>
      <c r="F424" s="293">
        <f t="shared" si="76"/>
        <v>0</v>
      </c>
      <c r="G424" s="477" t="str">
        <f t="shared" si="77"/>
        <v>否</v>
      </c>
      <c r="H424" s="273" t="str">
        <f t="shared" si="78"/>
        <v>项</v>
      </c>
      <c r="I424" s="273"/>
      <c r="K424" s="273"/>
      <c r="L424" s="521"/>
      <c r="N424" s="273">
        <f t="shared" si="74"/>
        <v>0</v>
      </c>
      <c r="S424" s="332">
        <f t="shared" si="85"/>
        <v>0</v>
      </c>
    </row>
    <row r="425" s="332" customFormat="1" ht="36" customHeight="1" spans="1:19">
      <c r="A425" s="367">
        <f t="shared" si="75"/>
        <v>7</v>
      </c>
      <c r="B425" s="295">
        <v>2060204</v>
      </c>
      <c r="C425" s="455" t="s">
        <v>559</v>
      </c>
      <c r="D425" s="296">
        <f>VLOOKUP(B425,'02'!$B$5:$F$1296,5,FALSE)</f>
        <v>0</v>
      </c>
      <c r="E425" s="296"/>
      <c r="F425" s="293">
        <f t="shared" si="76"/>
        <v>0</v>
      </c>
      <c r="G425" s="477" t="str">
        <f t="shared" si="77"/>
        <v>否</v>
      </c>
      <c r="H425" s="273" t="str">
        <f t="shared" si="78"/>
        <v>项</v>
      </c>
      <c r="I425" s="273"/>
      <c r="K425" s="273"/>
      <c r="L425" s="521"/>
      <c r="N425" s="273">
        <f t="shared" si="74"/>
        <v>0</v>
      </c>
      <c r="S425" s="332">
        <f t="shared" si="85"/>
        <v>0</v>
      </c>
    </row>
    <row r="426" s="332" customFormat="1" ht="36" customHeight="1" spans="1:19">
      <c r="A426" s="367">
        <f t="shared" si="75"/>
        <v>7</v>
      </c>
      <c r="B426" s="295">
        <v>2060205</v>
      </c>
      <c r="C426" s="455" t="s">
        <v>560</v>
      </c>
      <c r="D426" s="296">
        <f>VLOOKUP(B426,'02'!$B$5:$F$1296,5,FALSE)</f>
        <v>0</v>
      </c>
      <c r="E426" s="296"/>
      <c r="F426" s="293">
        <f t="shared" si="76"/>
        <v>0</v>
      </c>
      <c r="G426" s="477" t="str">
        <f t="shared" si="77"/>
        <v>否</v>
      </c>
      <c r="H426" s="273" t="str">
        <f t="shared" si="78"/>
        <v>项</v>
      </c>
      <c r="I426" s="273"/>
      <c r="K426" s="273"/>
      <c r="L426" s="521"/>
      <c r="N426" s="273">
        <f t="shared" si="74"/>
        <v>0</v>
      </c>
      <c r="S426" s="332">
        <f t="shared" si="85"/>
        <v>0</v>
      </c>
    </row>
    <row r="427" s="332" customFormat="1" ht="36" customHeight="1" spans="1:19">
      <c r="A427" s="367">
        <f t="shared" si="75"/>
        <v>7</v>
      </c>
      <c r="B427" s="295">
        <v>2060206</v>
      </c>
      <c r="C427" s="455" t="s">
        <v>561</v>
      </c>
      <c r="D427" s="296">
        <f>VLOOKUP(B427,'02'!$B$5:$F$1296,5,FALSE)</f>
        <v>0</v>
      </c>
      <c r="E427" s="296"/>
      <c r="F427" s="293">
        <f t="shared" si="76"/>
        <v>0</v>
      </c>
      <c r="G427" s="477" t="str">
        <f t="shared" si="77"/>
        <v>否</v>
      </c>
      <c r="H427" s="273" t="str">
        <f t="shared" si="78"/>
        <v>项</v>
      </c>
      <c r="I427" s="273"/>
      <c r="K427" s="273"/>
      <c r="L427" s="521"/>
      <c r="N427" s="273">
        <f t="shared" si="74"/>
        <v>0</v>
      </c>
      <c r="S427" s="332">
        <f t="shared" si="85"/>
        <v>0</v>
      </c>
    </row>
    <row r="428" s="332" customFormat="1" ht="36" customHeight="1" spans="1:19">
      <c r="A428" s="367">
        <f t="shared" si="75"/>
        <v>7</v>
      </c>
      <c r="B428" s="295">
        <v>2060207</v>
      </c>
      <c r="C428" s="455" t="s">
        <v>562</v>
      </c>
      <c r="D428" s="296">
        <f>VLOOKUP(B428,'02'!$B$5:$F$1296,5,FALSE)</f>
        <v>0</v>
      </c>
      <c r="E428" s="296"/>
      <c r="F428" s="293">
        <f t="shared" si="76"/>
        <v>0</v>
      </c>
      <c r="G428" s="477" t="str">
        <f t="shared" si="77"/>
        <v>否</v>
      </c>
      <c r="H428" s="273" t="str">
        <f t="shared" si="78"/>
        <v>项</v>
      </c>
      <c r="I428" s="273"/>
      <c r="K428" s="273"/>
      <c r="L428" s="521"/>
      <c r="N428" s="273">
        <f t="shared" si="74"/>
        <v>0</v>
      </c>
      <c r="S428" s="332">
        <f t="shared" si="85"/>
        <v>0</v>
      </c>
    </row>
    <row r="429" s="332" customFormat="1" ht="36" customHeight="1" spans="1:19">
      <c r="A429" s="367">
        <f t="shared" si="75"/>
        <v>7</v>
      </c>
      <c r="B429" s="522">
        <v>2060208</v>
      </c>
      <c r="C429" s="453" t="s">
        <v>563</v>
      </c>
      <c r="D429" s="296">
        <f>VLOOKUP(B429,'02'!$B$5:$F$1296,5,FALSE)</f>
        <v>0</v>
      </c>
      <c r="E429" s="296"/>
      <c r="F429" s="293">
        <f t="shared" si="76"/>
        <v>0</v>
      </c>
      <c r="G429" s="477" t="str">
        <f t="shared" si="77"/>
        <v>否</v>
      </c>
      <c r="H429" s="273" t="str">
        <f t="shared" si="78"/>
        <v>项</v>
      </c>
      <c r="I429" s="273"/>
      <c r="K429" s="273"/>
      <c r="L429" s="521"/>
      <c r="N429" s="273">
        <f t="shared" si="74"/>
        <v>0</v>
      </c>
      <c r="S429" s="332">
        <f t="shared" si="85"/>
        <v>0</v>
      </c>
    </row>
    <row r="430" s="332" customFormat="1" ht="36" customHeight="1" spans="1:19">
      <c r="A430" s="367">
        <f t="shared" si="75"/>
        <v>7</v>
      </c>
      <c r="B430" s="295">
        <v>2060299</v>
      </c>
      <c r="C430" s="455" t="s">
        <v>564</v>
      </c>
      <c r="D430" s="296">
        <f>VLOOKUP(B430,'02'!$B$5:$F$1296,5,FALSE)</f>
        <v>0</v>
      </c>
      <c r="E430" s="296"/>
      <c r="F430" s="293">
        <f t="shared" si="76"/>
        <v>0</v>
      </c>
      <c r="G430" s="477" t="str">
        <f t="shared" si="77"/>
        <v>否</v>
      </c>
      <c r="H430" s="273" t="str">
        <f t="shared" si="78"/>
        <v>项</v>
      </c>
      <c r="I430" s="273"/>
      <c r="K430" s="273"/>
      <c r="L430" s="521"/>
      <c r="N430" s="273">
        <f t="shared" si="74"/>
        <v>0</v>
      </c>
      <c r="S430" s="332">
        <f t="shared" si="85"/>
        <v>0</v>
      </c>
    </row>
    <row r="431" ht="36" customHeight="1" spans="1:14">
      <c r="A431" s="367">
        <f t="shared" si="75"/>
        <v>5</v>
      </c>
      <c r="B431" s="295">
        <v>20603</v>
      </c>
      <c r="C431" s="517" t="s">
        <v>565</v>
      </c>
      <c r="D431" s="230">
        <f>SUM(D432:D436)</f>
        <v>0</v>
      </c>
      <c r="E431" s="230">
        <f>SUM(E432:E436)</f>
        <v>0</v>
      </c>
      <c r="F431" s="293">
        <f t="shared" si="76"/>
        <v>0</v>
      </c>
      <c r="G431" s="477" t="str">
        <f t="shared" si="77"/>
        <v>否</v>
      </c>
      <c r="H431" s="273" t="str">
        <f t="shared" si="78"/>
        <v>款</v>
      </c>
      <c r="L431" s="521"/>
      <c r="N431" s="273">
        <f t="shared" si="74"/>
        <v>0</v>
      </c>
    </row>
    <row r="432" s="332" customFormat="1" ht="36" customHeight="1" spans="1:19">
      <c r="A432" s="367">
        <f t="shared" si="75"/>
        <v>7</v>
      </c>
      <c r="B432" s="295">
        <v>2060301</v>
      </c>
      <c r="C432" s="455" t="s">
        <v>557</v>
      </c>
      <c r="D432" s="296">
        <f>VLOOKUP(B432,'02'!$B$5:$F$1296,5,FALSE)</f>
        <v>0</v>
      </c>
      <c r="E432" s="296"/>
      <c r="F432" s="293">
        <f t="shared" si="76"/>
        <v>0</v>
      </c>
      <c r="G432" s="477" t="str">
        <f t="shared" si="77"/>
        <v>否</v>
      </c>
      <c r="H432" s="273" t="str">
        <f t="shared" si="78"/>
        <v>项</v>
      </c>
      <c r="I432" s="273"/>
      <c r="K432" s="273"/>
      <c r="L432" s="521"/>
      <c r="N432" s="273">
        <f t="shared" si="74"/>
        <v>0</v>
      </c>
      <c r="S432" s="332">
        <f t="shared" ref="S432:S436" si="86">+K432+Q432</f>
        <v>0</v>
      </c>
    </row>
    <row r="433" s="332" customFormat="1" ht="36" customHeight="1" spans="1:19">
      <c r="A433" s="367">
        <f t="shared" si="75"/>
        <v>7</v>
      </c>
      <c r="B433" s="295">
        <v>2060302</v>
      </c>
      <c r="C433" s="455" t="s">
        <v>566</v>
      </c>
      <c r="D433" s="296">
        <f>VLOOKUP(B433,'02'!$B$5:$F$1296,5,FALSE)</f>
        <v>0</v>
      </c>
      <c r="E433" s="296"/>
      <c r="F433" s="293">
        <f t="shared" si="76"/>
        <v>0</v>
      </c>
      <c r="G433" s="477" t="str">
        <f t="shared" si="77"/>
        <v>否</v>
      </c>
      <c r="H433" s="273" t="str">
        <f t="shared" si="78"/>
        <v>项</v>
      </c>
      <c r="I433" s="273"/>
      <c r="K433" s="273"/>
      <c r="L433" s="521"/>
      <c r="N433" s="273">
        <f t="shared" si="74"/>
        <v>0</v>
      </c>
      <c r="S433" s="332">
        <f t="shared" si="86"/>
        <v>0</v>
      </c>
    </row>
    <row r="434" s="332" customFormat="1" ht="36" customHeight="1" spans="1:19">
      <c r="A434" s="367">
        <f t="shared" si="75"/>
        <v>7</v>
      </c>
      <c r="B434" s="295">
        <v>2060303</v>
      </c>
      <c r="C434" s="455" t="s">
        <v>567</v>
      </c>
      <c r="D434" s="296">
        <f>VLOOKUP(B434,'02'!$B$5:$F$1296,5,FALSE)</f>
        <v>0</v>
      </c>
      <c r="E434" s="296"/>
      <c r="F434" s="293">
        <f t="shared" si="76"/>
        <v>0</v>
      </c>
      <c r="G434" s="477" t="str">
        <f t="shared" si="77"/>
        <v>否</v>
      </c>
      <c r="H434" s="273" t="str">
        <f t="shared" si="78"/>
        <v>项</v>
      </c>
      <c r="I434" s="273"/>
      <c r="K434" s="273"/>
      <c r="L434" s="521"/>
      <c r="N434" s="273">
        <f t="shared" si="74"/>
        <v>0</v>
      </c>
      <c r="S434" s="332">
        <f t="shared" si="86"/>
        <v>0</v>
      </c>
    </row>
    <row r="435" s="332" customFormat="1" ht="36" customHeight="1" spans="1:19">
      <c r="A435" s="367">
        <f t="shared" si="75"/>
        <v>7</v>
      </c>
      <c r="B435" s="295">
        <v>2060304</v>
      </c>
      <c r="C435" s="455" t="s">
        <v>568</v>
      </c>
      <c r="D435" s="296">
        <f>VLOOKUP(B435,'02'!$B$5:$F$1296,5,FALSE)</f>
        <v>0</v>
      </c>
      <c r="E435" s="296"/>
      <c r="F435" s="293">
        <f t="shared" si="76"/>
        <v>0</v>
      </c>
      <c r="G435" s="477" t="str">
        <f t="shared" si="77"/>
        <v>否</v>
      </c>
      <c r="H435" s="273" t="str">
        <f t="shared" si="78"/>
        <v>项</v>
      </c>
      <c r="I435" s="273"/>
      <c r="K435" s="273"/>
      <c r="L435" s="521"/>
      <c r="N435" s="273">
        <f t="shared" si="74"/>
        <v>0</v>
      </c>
      <c r="S435" s="332">
        <f t="shared" si="86"/>
        <v>0</v>
      </c>
    </row>
    <row r="436" s="332" customFormat="1" ht="36" customHeight="1" spans="1:19">
      <c r="A436" s="367">
        <f t="shared" si="75"/>
        <v>7</v>
      </c>
      <c r="B436" s="295">
        <v>2060399</v>
      </c>
      <c r="C436" s="455" t="s">
        <v>569</v>
      </c>
      <c r="D436" s="296">
        <f>VLOOKUP(B436,'02'!$B$5:$F$1296,5,FALSE)</f>
        <v>0</v>
      </c>
      <c r="E436" s="296"/>
      <c r="F436" s="293">
        <f t="shared" si="76"/>
        <v>0</v>
      </c>
      <c r="G436" s="477" t="str">
        <f t="shared" si="77"/>
        <v>否</v>
      </c>
      <c r="H436" s="273" t="str">
        <f t="shared" si="78"/>
        <v>项</v>
      </c>
      <c r="I436" s="273"/>
      <c r="K436" s="273"/>
      <c r="L436" s="521"/>
      <c r="N436" s="273">
        <f t="shared" si="74"/>
        <v>0</v>
      </c>
      <c r="S436" s="332">
        <f t="shared" si="86"/>
        <v>0</v>
      </c>
    </row>
    <row r="437" ht="36" customHeight="1" spans="1:14">
      <c r="A437" s="367">
        <f t="shared" si="75"/>
        <v>5</v>
      </c>
      <c r="B437" s="295">
        <v>20604</v>
      </c>
      <c r="C437" s="517" t="s">
        <v>570</v>
      </c>
      <c r="D437" s="230">
        <f>SUM(D438:D441)</f>
        <v>0</v>
      </c>
      <c r="E437" s="230">
        <f>SUM(E438:E441)</f>
        <v>0</v>
      </c>
      <c r="F437" s="293">
        <f t="shared" si="76"/>
        <v>0</v>
      </c>
      <c r="G437" s="477" t="str">
        <f t="shared" si="77"/>
        <v>否</v>
      </c>
      <c r="H437" s="273" t="str">
        <f t="shared" si="78"/>
        <v>款</v>
      </c>
      <c r="L437" s="521"/>
      <c r="N437" s="273">
        <f t="shared" si="74"/>
        <v>0</v>
      </c>
    </row>
    <row r="438" s="332" customFormat="1" ht="36" customHeight="1" spans="1:19">
      <c r="A438" s="367">
        <f t="shared" si="75"/>
        <v>7</v>
      </c>
      <c r="B438" s="295">
        <v>2060401</v>
      </c>
      <c r="C438" s="455" t="s">
        <v>557</v>
      </c>
      <c r="D438" s="296">
        <f>VLOOKUP(B438,'02'!$B$5:$F$1296,5,FALSE)</f>
        <v>0</v>
      </c>
      <c r="E438" s="296"/>
      <c r="F438" s="293">
        <f t="shared" si="76"/>
        <v>0</v>
      </c>
      <c r="G438" s="477" t="str">
        <f t="shared" si="77"/>
        <v>否</v>
      </c>
      <c r="H438" s="273" t="str">
        <f t="shared" si="78"/>
        <v>项</v>
      </c>
      <c r="I438" s="273"/>
      <c r="K438" s="273"/>
      <c r="L438" s="521"/>
      <c r="N438" s="273">
        <f t="shared" si="74"/>
        <v>0</v>
      </c>
      <c r="S438" s="332">
        <f t="shared" ref="S438:S441" si="87">+K438+Q438</f>
        <v>0</v>
      </c>
    </row>
    <row r="439" s="332" customFormat="1" ht="36" customHeight="1" spans="1:19">
      <c r="A439" s="367">
        <f t="shared" si="75"/>
        <v>7</v>
      </c>
      <c r="B439" s="295">
        <v>2060404</v>
      </c>
      <c r="C439" s="455" t="s">
        <v>571</v>
      </c>
      <c r="D439" s="296">
        <f>VLOOKUP(B439,'02'!$B$5:$F$1296,5,FALSE)</f>
        <v>0</v>
      </c>
      <c r="E439" s="296"/>
      <c r="F439" s="293">
        <f t="shared" si="76"/>
        <v>0</v>
      </c>
      <c r="G439" s="477" t="str">
        <f t="shared" si="77"/>
        <v>否</v>
      </c>
      <c r="H439" s="273" t="str">
        <f t="shared" si="78"/>
        <v>项</v>
      </c>
      <c r="I439" s="273"/>
      <c r="K439" s="273"/>
      <c r="L439" s="521"/>
      <c r="N439" s="273">
        <f t="shared" si="74"/>
        <v>0</v>
      </c>
      <c r="S439" s="332">
        <f t="shared" si="87"/>
        <v>0</v>
      </c>
    </row>
    <row r="440" s="332" customFormat="1" ht="36" customHeight="1" spans="1:19">
      <c r="A440" s="367">
        <f t="shared" si="75"/>
        <v>7</v>
      </c>
      <c r="B440" s="523">
        <v>2060405</v>
      </c>
      <c r="C440" s="455" t="s">
        <v>572</v>
      </c>
      <c r="D440" s="296">
        <f>VLOOKUP(B440,'02'!$B$5:$F$1296,5,FALSE)</f>
        <v>0</v>
      </c>
      <c r="E440" s="296"/>
      <c r="F440" s="293">
        <f t="shared" si="76"/>
        <v>0</v>
      </c>
      <c r="G440" s="477" t="str">
        <f t="shared" si="77"/>
        <v>否</v>
      </c>
      <c r="H440" s="273" t="str">
        <f t="shared" si="78"/>
        <v>项</v>
      </c>
      <c r="I440" s="273"/>
      <c r="K440" s="273"/>
      <c r="L440" s="521"/>
      <c r="N440" s="273">
        <f t="shared" si="74"/>
        <v>0</v>
      </c>
      <c r="S440" s="332">
        <f t="shared" si="87"/>
        <v>0</v>
      </c>
    </row>
    <row r="441" s="332" customFormat="1" ht="36" customHeight="1" spans="1:19">
      <c r="A441" s="367">
        <f t="shared" si="75"/>
        <v>7</v>
      </c>
      <c r="B441" s="295">
        <v>2060499</v>
      </c>
      <c r="C441" s="455" t="s">
        <v>573</v>
      </c>
      <c r="D441" s="296">
        <f>VLOOKUP(B441,'02'!$B$5:$F$1296,5,FALSE)</f>
        <v>0</v>
      </c>
      <c r="E441" s="296"/>
      <c r="F441" s="293">
        <f t="shared" si="76"/>
        <v>0</v>
      </c>
      <c r="G441" s="477" t="str">
        <f t="shared" si="77"/>
        <v>否</v>
      </c>
      <c r="H441" s="273" t="str">
        <f t="shared" si="78"/>
        <v>项</v>
      </c>
      <c r="I441" s="273"/>
      <c r="K441" s="273"/>
      <c r="L441" s="521"/>
      <c r="N441" s="273">
        <f t="shared" si="74"/>
        <v>0</v>
      </c>
      <c r="S441" s="332">
        <f t="shared" si="87"/>
        <v>0</v>
      </c>
    </row>
    <row r="442" ht="36" customHeight="1" spans="1:14">
      <c r="A442" s="367">
        <f t="shared" si="75"/>
        <v>5</v>
      </c>
      <c r="B442" s="295">
        <v>20605</v>
      </c>
      <c r="C442" s="517" t="s">
        <v>574</v>
      </c>
      <c r="D442" s="230">
        <f>SUM(D443:D446)</f>
        <v>0</v>
      </c>
      <c r="E442" s="230">
        <f>SUM(E443:E446)</f>
        <v>0</v>
      </c>
      <c r="F442" s="293">
        <f t="shared" si="76"/>
        <v>0</v>
      </c>
      <c r="G442" s="477" t="str">
        <f t="shared" si="77"/>
        <v>否</v>
      </c>
      <c r="H442" s="273" t="str">
        <f t="shared" si="78"/>
        <v>款</v>
      </c>
      <c r="L442" s="521"/>
      <c r="N442" s="273">
        <f t="shared" si="74"/>
        <v>0</v>
      </c>
    </row>
    <row r="443" s="332" customFormat="1" ht="36" customHeight="1" spans="1:19">
      <c r="A443" s="367">
        <f t="shared" si="75"/>
        <v>7</v>
      </c>
      <c r="B443" s="295">
        <v>2060501</v>
      </c>
      <c r="C443" s="455" t="s">
        <v>557</v>
      </c>
      <c r="D443" s="296">
        <f>VLOOKUP(B443,'02'!$B$5:$F$1296,5,FALSE)</f>
        <v>0</v>
      </c>
      <c r="E443" s="296"/>
      <c r="F443" s="293">
        <f t="shared" si="76"/>
        <v>0</v>
      </c>
      <c r="G443" s="477" t="str">
        <f t="shared" si="77"/>
        <v>否</v>
      </c>
      <c r="H443" s="273" t="str">
        <f t="shared" si="78"/>
        <v>项</v>
      </c>
      <c r="I443" s="273"/>
      <c r="K443" s="273"/>
      <c r="L443" s="521"/>
      <c r="N443" s="273">
        <f t="shared" si="74"/>
        <v>0</v>
      </c>
      <c r="S443" s="332">
        <f t="shared" ref="S443:S446" si="88">+K443+Q443</f>
        <v>0</v>
      </c>
    </row>
    <row r="444" s="332" customFormat="1" ht="36" customHeight="1" spans="1:19">
      <c r="A444" s="367">
        <f t="shared" si="75"/>
        <v>7</v>
      </c>
      <c r="B444" s="295">
        <v>2060502</v>
      </c>
      <c r="C444" s="455" t="s">
        <v>575</v>
      </c>
      <c r="D444" s="296">
        <f>VLOOKUP(B444,'02'!$B$5:$F$1296,5,FALSE)</f>
        <v>0</v>
      </c>
      <c r="E444" s="296"/>
      <c r="F444" s="293">
        <f t="shared" si="76"/>
        <v>0</v>
      </c>
      <c r="G444" s="477" t="str">
        <f t="shared" si="77"/>
        <v>否</v>
      </c>
      <c r="H444" s="273" t="str">
        <f t="shared" si="78"/>
        <v>项</v>
      </c>
      <c r="I444" s="273"/>
      <c r="K444" s="273"/>
      <c r="L444" s="521"/>
      <c r="N444" s="273">
        <f t="shared" si="74"/>
        <v>0</v>
      </c>
      <c r="S444" s="332">
        <f t="shared" si="88"/>
        <v>0</v>
      </c>
    </row>
    <row r="445" s="332" customFormat="1" ht="36" customHeight="1" spans="1:19">
      <c r="A445" s="367">
        <f t="shared" si="75"/>
        <v>7</v>
      </c>
      <c r="B445" s="295">
        <v>2060503</v>
      </c>
      <c r="C445" s="455" t="s">
        <v>576</v>
      </c>
      <c r="D445" s="296">
        <f>VLOOKUP(B445,'02'!$B$5:$F$1296,5,FALSE)</f>
        <v>0</v>
      </c>
      <c r="E445" s="296"/>
      <c r="F445" s="293">
        <f t="shared" si="76"/>
        <v>0</v>
      </c>
      <c r="G445" s="477" t="str">
        <f t="shared" si="77"/>
        <v>否</v>
      </c>
      <c r="H445" s="273" t="str">
        <f t="shared" si="78"/>
        <v>项</v>
      </c>
      <c r="I445" s="273"/>
      <c r="K445" s="273"/>
      <c r="L445" s="521"/>
      <c r="N445" s="273">
        <f t="shared" si="74"/>
        <v>0</v>
      </c>
      <c r="S445" s="332">
        <f t="shared" si="88"/>
        <v>0</v>
      </c>
    </row>
    <row r="446" s="332" customFormat="1" ht="36" customHeight="1" spans="1:19">
      <c r="A446" s="367">
        <f t="shared" si="75"/>
        <v>7</v>
      </c>
      <c r="B446" s="295">
        <v>2060599</v>
      </c>
      <c r="C446" s="455" t="s">
        <v>577</v>
      </c>
      <c r="D446" s="296">
        <f>VLOOKUP(B446,'02'!$B$5:$F$1296,5,FALSE)</f>
        <v>0</v>
      </c>
      <c r="E446" s="296"/>
      <c r="F446" s="293">
        <f t="shared" si="76"/>
        <v>0</v>
      </c>
      <c r="G446" s="477" t="str">
        <f t="shared" si="77"/>
        <v>否</v>
      </c>
      <c r="H446" s="273" t="str">
        <f t="shared" si="78"/>
        <v>项</v>
      </c>
      <c r="I446" s="273"/>
      <c r="K446" s="273"/>
      <c r="L446" s="521"/>
      <c r="N446" s="273">
        <f t="shared" si="74"/>
        <v>0</v>
      </c>
      <c r="S446" s="332">
        <f t="shared" si="88"/>
        <v>0</v>
      </c>
    </row>
    <row r="447" ht="36" customHeight="1" spans="1:14">
      <c r="A447" s="367">
        <f t="shared" si="75"/>
        <v>5</v>
      </c>
      <c r="B447" s="295">
        <v>20606</v>
      </c>
      <c r="C447" s="517" t="s">
        <v>578</v>
      </c>
      <c r="D447" s="230">
        <f>SUM(D448:D451)</f>
        <v>0</v>
      </c>
      <c r="E447" s="230">
        <f>SUM(E448:E451)</f>
        <v>0</v>
      </c>
      <c r="F447" s="293">
        <f t="shared" si="76"/>
        <v>0</v>
      </c>
      <c r="G447" s="477" t="str">
        <f t="shared" si="77"/>
        <v>否</v>
      </c>
      <c r="H447" s="273" t="str">
        <f t="shared" si="78"/>
        <v>款</v>
      </c>
      <c r="L447" s="521"/>
      <c r="N447" s="273">
        <f t="shared" si="74"/>
        <v>0</v>
      </c>
    </row>
    <row r="448" s="332" customFormat="1" ht="36" customHeight="1" spans="1:19">
      <c r="A448" s="367">
        <f t="shared" si="75"/>
        <v>7</v>
      </c>
      <c r="B448" s="295">
        <v>2060601</v>
      </c>
      <c r="C448" s="455" t="s">
        <v>579</v>
      </c>
      <c r="D448" s="296">
        <f>VLOOKUP(B448,'02'!$B$5:$F$1296,5,FALSE)</f>
        <v>0</v>
      </c>
      <c r="E448" s="296"/>
      <c r="F448" s="293">
        <f t="shared" si="76"/>
        <v>0</v>
      </c>
      <c r="G448" s="477" t="str">
        <f t="shared" si="77"/>
        <v>否</v>
      </c>
      <c r="H448" s="273" t="str">
        <f t="shared" si="78"/>
        <v>项</v>
      </c>
      <c r="I448" s="273"/>
      <c r="K448" s="273"/>
      <c r="L448" s="521"/>
      <c r="N448" s="273">
        <f t="shared" si="74"/>
        <v>0</v>
      </c>
      <c r="S448" s="332">
        <f t="shared" ref="S448:S451" si="89">+K448+Q448</f>
        <v>0</v>
      </c>
    </row>
    <row r="449" s="332" customFormat="1" ht="36" customHeight="1" spans="1:19">
      <c r="A449" s="367">
        <f t="shared" si="75"/>
        <v>7</v>
      </c>
      <c r="B449" s="295">
        <v>2060602</v>
      </c>
      <c r="C449" s="455" t="s">
        <v>580</v>
      </c>
      <c r="D449" s="296">
        <f>VLOOKUP(B449,'02'!$B$5:$F$1296,5,FALSE)</f>
        <v>0</v>
      </c>
      <c r="E449" s="296"/>
      <c r="F449" s="293">
        <f t="shared" si="76"/>
        <v>0</v>
      </c>
      <c r="G449" s="477" t="str">
        <f t="shared" si="77"/>
        <v>否</v>
      </c>
      <c r="H449" s="273" t="str">
        <f t="shared" si="78"/>
        <v>项</v>
      </c>
      <c r="I449" s="273"/>
      <c r="K449" s="273"/>
      <c r="L449" s="521"/>
      <c r="N449" s="273">
        <f t="shared" si="74"/>
        <v>0</v>
      </c>
      <c r="S449" s="332">
        <f t="shared" si="89"/>
        <v>0</v>
      </c>
    </row>
    <row r="450" s="332" customFormat="1" ht="36" customHeight="1" spans="1:19">
      <c r="A450" s="367">
        <f t="shared" si="75"/>
        <v>7</v>
      </c>
      <c r="B450" s="295">
        <v>2060603</v>
      </c>
      <c r="C450" s="455" t="s">
        <v>581</v>
      </c>
      <c r="D450" s="296">
        <f>VLOOKUP(B450,'02'!$B$5:$F$1296,5,FALSE)</f>
        <v>0</v>
      </c>
      <c r="E450" s="296"/>
      <c r="F450" s="293">
        <f t="shared" si="76"/>
        <v>0</v>
      </c>
      <c r="G450" s="477" t="str">
        <f t="shared" si="77"/>
        <v>否</v>
      </c>
      <c r="H450" s="273" t="str">
        <f t="shared" si="78"/>
        <v>项</v>
      </c>
      <c r="I450" s="273"/>
      <c r="K450" s="273"/>
      <c r="L450" s="521"/>
      <c r="N450" s="273">
        <f t="shared" si="74"/>
        <v>0</v>
      </c>
      <c r="S450" s="332">
        <f t="shared" si="89"/>
        <v>0</v>
      </c>
    </row>
    <row r="451" s="332" customFormat="1" ht="36" customHeight="1" spans="1:19">
      <c r="A451" s="367">
        <f t="shared" si="75"/>
        <v>7</v>
      </c>
      <c r="B451" s="295">
        <v>2060699</v>
      </c>
      <c r="C451" s="455" t="s">
        <v>582</v>
      </c>
      <c r="D451" s="296">
        <f>VLOOKUP(B451,'02'!$B$5:$F$1296,5,FALSE)</f>
        <v>0</v>
      </c>
      <c r="E451" s="296"/>
      <c r="F451" s="293">
        <f t="shared" si="76"/>
        <v>0</v>
      </c>
      <c r="G451" s="477" t="str">
        <f t="shared" si="77"/>
        <v>否</v>
      </c>
      <c r="H451" s="273" t="str">
        <f t="shared" si="78"/>
        <v>项</v>
      </c>
      <c r="I451" s="273"/>
      <c r="K451" s="273"/>
      <c r="L451" s="521"/>
      <c r="N451" s="273">
        <f t="shared" si="74"/>
        <v>0</v>
      </c>
      <c r="S451" s="332">
        <f t="shared" si="89"/>
        <v>0</v>
      </c>
    </row>
    <row r="452" ht="36" customHeight="1" spans="1:14">
      <c r="A452" s="367">
        <f t="shared" si="75"/>
        <v>5</v>
      </c>
      <c r="B452" s="295">
        <v>20607</v>
      </c>
      <c r="C452" s="517" t="s">
        <v>583</v>
      </c>
      <c r="D452" s="230">
        <f>SUM(D453:D458)</f>
        <v>7</v>
      </c>
      <c r="E452" s="230">
        <f>SUM(E453:E458)</f>
        <v>20</v>
      </c>
      <c r="F452" s="293">
        <f t="shared" si="76"/>
        <v>1.85714285714286</v>
      </c>
      <c r="G452" s="477" t="str">
        <f t="shared" si="77"/>
        <v>是</v>
      </c>
      <c r="H452" s="273" t="str">
        <f t="shared" si="78"/>
        <v>款</v>
      </c>
      <c r="L452" s="521"/>
      <c r="N452" s="273">
        <f t="shared" ref="N452:N515" si="90">+K452+L452+M452</f>
        <v>0</v>
      </c>
    </row>
    <row r="453" s="332" customFormat="1" ht="36" customHeight="1" spans="1:19">
      <c r="A453" s="367">
        <f t="shared" ref="A453:A516" si="91">LEN(B453)</f>
        <v>7</v>
      </c>
      <c r="B453" s="295">
        <v>2060701</v>
      </c>
      <c r="C453" s="455" t="s">
        <v>557</v>
      </c>
      <c r="D453" s="296">
        <f>VLOOKUP(B453,'02'!$B$5:$F$1296,5,FALSE)</f>
        <v>0</v>
      </c>
      <c r="E453" s="296"/>
      <c r="F453" s="293">
        <f t="shared" ref="F453:F516" si="92">IF(D453&lt;0,"",IFERROR(E453/D453-1,0))</f>
        <v>0</v>
      </c>
      <c r="G453" s="477" t="str">
        <f t="shared" ref="G453:G516" si="93">IF(LEN(B453)=3,"是",IF(C453&lt;&gt;"",IF(SUM(D453:E453)&lt;&gt;0,"是","否"),"是"))</f>
        <v>否</v>
      </c>
      <c r="H453" s="273" t="str">
        <f t="shared" ref="H453:H516" si="94">IF(LEN(B453)=3,"类",IF(LEN(B453)=5,"款","项"))</f>
        <v>项</v>
      </c>
      <c r="I453" s="273"/>
      <c r="K453" s="273"/>
      <c r="L453" s="521"/>
      <c r="N453" s="273">
        <f t="shared" si="90"/>
        <v>0</v>
      </c>
      <c r="S453" s="332">
        <f t="shared" ref="S453:S458" si="95">+K453+Q453</f>
        <v>0</v>
      </c>
    </row>
    <row r="454" s="332" customFormat="1" ht="36" customHeight="1" spans="1:19">
      <c r="A454" s="367">
        <f t="shared" si="91"/>
        <v>7</v>
      </c>
      <c r="B454" s="295">
        <v>2060702</v>
      </c>
      <c r="C454" s="455" t="s">
        <v>584</v>
      </c>
      <c r="D454" s="296">
        <f>VLOOKUP(B454,'02'!$B$5:$F$1296,5,FALSE)</f>
        <v>5</v>
      </c>
      <c r="E454" s="296">
        <v>5</v>
      </c>
      <c r="F454" s="293">
        <f t="shared" si="92"/>
        <v>0</v>
      </c>
      <c r="G454" s="477" t="str">
        <f t="shared" si="93"/>
        <v>是</v>
      </c>
      <c r="H454" s="273" t="str">
        <f t="shared" si="94"/>
        <v>项</v>
      </c>
      <c r="I454" s="273"/>
      <c r="K454" s="273"/>
      <c r="L454" s="521">
        <f>VLOOKUP(B454,[266]Sheet2!$A$2:$E$135,5,FALSE)</f>
        <v>5</v>
      </c>
      <c r="N454" s="508">
        <f t="shared" si="90"/>
        <v>5</v>
      </c>
      <c r="Q454" s="332">
        <v>5</v>
      </c>
      <c r="S454" s="332">
        <f t="shared" si="95"/>
        <v>5</v>
      </c>
    </row>
    <row r="455" s="332" customFormat="1" ht="36" customHeight="1" spans="1:19">
      <c r="A455" s="367">
        <f t="shared" si="91"/>
        <v>7</v>
      </c>
      <c r="B455" s="295">
        <v>2060703</v>
      </c>
      <c r="C455" s="455" t="s">
        <v>585</v>
      </c>
      <c r="D455" s="296">
        <f>VLOOKUP(B455,'02'!$B$5:$F$1296,5,FALSE)</f>
        <v>0</v>
      </c>
      <c r="E455" s="296"/>
      <c r="F455" s="293">
        <f t="shared" si="92"/>
        <v>0</v>
      </c>
      <c r="G455" s="477" t="str">
        <f t="shared" si="93"/>
        <v>否</v>
      </c>
      <c r="H455" s="273" t="str">
        <f t="shared" si="94"/>
        <v>项</v>
      </c>
      <c r="I455" s="273"/>
      <c r="K455" s="273"/>
      <c r="L455" s="521"/>
      <c r="N455" s="273">
        <f t="shared" si="90"/>
        <v>0</v>
      </c>
      <c r="S455" s="332">
        <f t="shared" si="95"/>
        <v>0</v>
      </c>
    </row>
    <row r="456" s="332" customFormat="1" ht="36" customHeight="1" spans="1:19">
      <c r="A456" s="367">
        <f t="shared" si="91"/>
        <v>7</v>
      </c>
      <c r="B456" s="295">
        <v>2060704</v>
      </c>
      <c r="C456" s="455" t="s">
        <v>586</v>
      </c>
      <c r="D456" s="296">
        <f>VLOOKUP(B456,'02'!$B$5:$F$1296,5,FALSE)</f>
        <v>0</v>
      </c>
      <c r="E456" s="296"/>
      <c r="F456" s="293">
        <f t="shared" si="92"/>
        <v>0</v>
      </c>
      <c r="G456" s="477" t="str">
        <f t="shared" si="93"/>
        <v>否</v>
      </c>
      <c r="H456" s="273" t="str">
        <f t="shared" si="94"/>
        <v>项</v>
      </c>
      <c r="I456" s="273"/>
      <c r="K456" s="273"/>
      <c r="L456" s="521"/>
      <c r="N456" s="273">
        <f t="shared" si="90"/>
        <v>0</v>
      </c>
      <c r="S456" s="332">
        <f t="shared" si="95"/>
        <v>0</v>
      </c>
    </row>
    <row r="457" s="332" customFormat="1" ht="36" customHeight="1" spans="1:19">
      <c r="A457" s="367">
        <f t="shared" si="91"/>
        <v>7</v>
      </c>
      <c r="B457" s="295">
        <v>2060705</v>
      </c>
      <c r="C457" s="455" t="s">
        <v>587</v>
      </c>
      <c r="D457" s="296">
        <f>VLOOKUP(B457,'02'!$B$5:$F$1296,5,FALSE)</f>
        <v>0</v>
      </c>
      <c r="E457" s="296"/>
      <c r="F457" s="293">
        <f t="shared" si="92"/>
        <v>0</v>
      </c>
      <c r="G457" s="477" t="str">
        <f t="shared" si="93"/>
        <v>否</v>
      </c>
      <c r="H457" s="273" t="str">
        <f t="shared" si="94"/>
        <v>项</v>
      </c>
      <c r="I457" s="273"/>
      <c r="K457" s="273"/>
      <c r="L457" s="521"/>
      <c r="N457" s="273">
        <f t="shared" si="90"/>
        <v>0</v>
      </c>
      <c r="S457" s="332">
        <f t="shared" si="95"/>
        <v>0</v>
      </c>
    </row>
    <row r="458" s="332" customFormat="1" ht="36" customHeight="1" spans="1:19">
      <c r="A458" s="367">
        <f t="shared" si="91"/>
        <v>7</v>
      </c>
      <c r="B458" s="295">
        <v>2060799</v>
      </c>
      <c r="C458" s="455" t="s">
        <v>588</v>
      </c>
      <c r="D458" s="296">
        <f>VLOOKUP(B458,'02'!$B$5:$F$1296,5,FALSE)</f>
        <v>2</v>
      </c>
      <c r="E458" s="296">
        <v>15</v>
      </c>
      <c r="F458" s="293">
        <f t="shared" si="92"/>
        <v>6.5</v>
      </c>
      <c r="G458" s="477" t="str">
        <f t="shared" si="93"/>
        <v>是</v>
      </c>
      <c r="H458" s="273" t="str">
        <f t="shared" si="94"/>
        <v>项</v>
      </c>
      <c r="I458" s="273"/>
      <c r="K458" s="273">
        <v>15</v>
      </c>
      <c r="L458" s="521"/>
      <c r="N458" s="508">
        <f t="shared" si="90"/>
        <v>15</v>
      </c>
      <c r="S458" s="332">
        <f t="shared" si="95"/>
        <v>15</v>
      </c>
    </row>
    <row r="459" ht="36" customHeight="1" spans="1:14">
      <c r="A459" s="367">
        <f t="shared" si="91"/>
        <v>5</v>
      </c>
      <c r="B459" s="295">
        <v>20608</v>
      </c>
      <c r="C459" s="517" t="s">
        <v>589</v>
      </c>
      <c r="D459" s="230">
        <f>SUM(D460:D462)</f>
        <v>0</v>
      </c>
      <c r="E459" s="230">
        <f>SUM(E460:E462)</f>
        <v>0</v>
      </c>
      <c r="F459" s="293">
        <f t="shared" si="92"/>
        <v>0</v>
      </c>
      <c r="G459" s="477" t="str">
        <f t="shared" si="93"/>
        <v>否</v>
      </c>
      <c r="H459" s="273" t="str">
        <f t="shared" si="94"/>
        <v>款</v>
      </c>
      <c r="L459" s="521"/>
      <c r="N459" s="273">
        <f t="shared" si="90"/>
        <v>0</v>
      </c>
    </row>
    <row r="460" s="332" customFormat="1" ht="36" customHeight="1" spans="1:19">
      <c r="A460" s="367">
        <f t="shared" si="91"/>
        <v>7</v>
      </c>
      <c r="B460" s="295">
        <v>2060801</v>
      </c>
      <c r="C460" s="455" t="s">
        <v>590</v>
      </c>
      <c r="D460" s="296">
        <f>VLOOKUP(B460,'02'!$B$5:$F$1296,5,FALSE)</f>
        <v>0</v>
      </c>
      <c r="E460" s="296"/>
      <c r="F460" s="293">
        <f t="shared" si="92"/>
        <v>0</v>
      </c>
      <c r="G460" s="477" t="str">
        <f t="shared" si="93"/>
        <v>否</v>
      </c>
      <c r="H460" s="273" t="str">
        <f t="shared" si="94"/>
        <v>项</v>
      </c>
      <c r="I460" s="273"/>
      <c r="K460" s="273"/>
      <c r="L460" s="521"/>
      <c r="N460" s="273">
        <f t="shared" si="90"/>
        <v>0</v>
      </c>
      <c r="S460" s="332">
        <f t="shared" ref="S460:S462" si="96">+K460+Q460</f>
        <v>0</v>
      </c>
    </row>
    <row r="461" s="332" customFormat="1" ht="36" customHeight="1" spans="1:19">
      <c r="A461" s="367">
        <f t="shared" si="91"/>
        <v>7</v>
      </c>
      <c r="B461" s="295">
        <v>2060802</v>
      </c>
      <c r="C461" s="455" t="s">
        <v>591</v>
      </c>
      <c r="D461" s="296">
        <f>VLOOKUP(B461,'02'!$B$5:$F$1296,5,FALSE)</f>
        <v>0</v>
      </c>
      <c r="E461" s="296"/>
      <c r="F461" s="293">
        <f t="shared" si="92"/>
        <v>0</v>
      </c>
      <c r="G461" s="477" t="str">
        <f t="shared" si="93"/>
        <v>否</v>
      </c>
      <c r="H461" s="273" t="str">
        <f t="shared" si="94"/>
        <v>项</v>
      </c>
      <c r="I461" s="273"/>
      <c r="K461" s="273"/>
      <c r="L461" s="521"/>
      <c r="N461" s="273">
        <f t="shared" si="90"/>
        <v>0</v>
      </c>
      <c r="S461" s="332">
        <f t="shared" si="96"/>
        <v>0</v>
      </c>
    </row>
    <row r="462" s="332" customFormat="1" ht="36" customHeight="1" spans="1:19">
      <c r="A462" s="367">
        <f t="shared" si="91"/>
        <v>7</v>
      </c>
      <c r="B462" s="295">
        <v>2060899</v>
      </c>
      <c r="C462" s="455" t="s">
        <v>592</v>
      </c>
      <c r="D462" s="296">
        <f>VLOOKUP(B462,'02'!$B$5:$F$1296,5,FALSE)</f>
        <v>0</v>
      </c>
      <c r="E462" s="296"/>
      <c r="F462" s="293">
        <f t="shared" si="92"/>
        <v>0</v>
      </c>
      <c r="G462" s="477" t="str">
        <f t="shared" si="93"/>
        <v>否</v>
      </c>
      <c r="H462" s="273" t="str">
        <f t="shared" si="94"/>
        <v>项</v>
      </c>
      <c r="I462" s="273"/>
      <c r="K462" s="273"/>
      <c r="L462" s="521"/>
      <c r="N462" s="273">
        <f t="shared" si="90"/>
        <v>0</v>
      </c>
      <c r="S462" s="332">
        <f t="shared" si="96"/>
        <v>0</v>
      </c>
    </row>
    <row r="463" ht="36" customHeight="1" spans="1:14">
      <c r="A463" s="367">
        <f t="shared" si="91"/>
        <v>5</v>
      </c>
      <c r="B463" s="295">
        <v>20609</v>
      </c>
      <c r="C463" s="517" t="s">
        <v>593</v>
      </c>
      <c r="D463" s="230">
        <f>SUM(D464:D466)</f>
        <v>0</v>
      </c>
      <c r="E463" s="230">
        <f>SUM(E464:E466)</f>
        <v>0</v>
      </c>
      <c r="F463" s="293">
        <f t="shared" si="92"/>
        <v>0</v>
      </c>
      <c r="G463" s="477" t="str">
        <f t="shared" si="93"/>
        <v>否</v>
      </c>
      <c r="H463" s="273" t="str">
        <f t="shared" si="94"/>
        <v>款</v>
      </c>
      <c r="L463" s="521"/>
      <c r="N463" s="273">
        <f t="shared" si="90"/>
        <v>0</v>
      </c>
    </row>
    <row r="464" s="332" customFormat="1" ht="36" customHeight="1" spans="1:19">
      <c r="A464" s="367">
        <f t="shared" si="91"/>
        <v>7</v>
      </c>
      <c r="B464" s="295">
        <v>2060901</v>
      </c>
      <c r="C464" s="455" t="s">
        <v>594</v>
      </c>
      <c r="D464" s="296">
        <f>VLOOKUP(B464,'02'!$B$5:$F$1296,5,FALSE)</f>
        <v>0</v>
      </c>
      <c r="E464" s="296"/>
      <c r="F464" s="293">
        <f t="shared" si="92"/>
        <v>0</v>
      </c>
      <c r="G464" s="477" t="str">
        <f t="shared" si="93"/>
        <v>否</v>
      </c>
      <c r="H464" s="273" t="str">
        <f t="shared" si="94"/>
        <v>项</v>
      </c>
      <c r="I464" s="273"/>
      <c r="K464" s="273"/>
      <c r="L464" s="521"/>
      <c r="N464" s="273">
        <f t="shared" si="90"/>
        <v>0</v>
      </c>
      <c r="S464" s="332">
        <f t="shared" ref="S464:S466" si="97">+K464+Q464</f>
        <v>0</v>
      </c>
    </row>
    <row r="465" s="332" customFormat="1" ht="36" customHeight="1" spans="1:19">
      <c r="A465" s="367">
        <f t="shared" si="91"/>
        <v>7</v>
      </c>
      <c r="B465" s="295">
        <v>2060902</v>
      </c>
      <c r="C465" s="455" t="s">
        <v>595</v>
      </c>
      <c r="D465" s="296">
        <f>VLOOKUP(B465,'02'!$B$5:$F$1296,5,FALSE)</f>
        <v>0</v>
      </c>
      <c r="E465" s="296"/>
      <c r="F465" s="293">
        <f t="shared" si="92"/>
        <v>0</v>
      </c>
      <c r="G465" s="477" t="str">
        <f t="shared" si="93"/>
        <v>否</v>
      </c>
      <c r="H465" s="273" t="str">
        <f t="shared" si="94"/>
        <v>项</v>
      </c>
      <c r="I465" s="273"/>
      <c r="K465" s="273"/>
      <c r="L465" s="521"/>
      <c r="N465" s="273">
        <f t="shared" si="90"/>
        <v>0</v>
      </c>
      <c r="S465" s="332">
        <f t="shared" si="97"/>
        <v>0</v>
      </c>
    </row>
    <row r="466" s="332" customFormat="1" ht="36" customHeight="1" spans="1:19">
      <c r="A466" s="367">
        <f t="shared" si="91"/>
        <v>7</v>
      </c>
      <c r="B466" s="295">
        <v>2060999</v>
      </c>
      <c r="C466" s="455" t="s">
        <v>596</v>
      </c>
      <c r="D466" s="296">
        <f>VLOOKUP(B466,'02'!$B$5:$F$1296,5,FALSE)</f>
        <v>0</v>
      </c>
      <c r="E466" s="296"/>
      <c r="F466" s="293">
        <f t="shared" si="92"/>
        <v>0</v>
      </c>
      <c r="G466" s="477" t="str">
        <f t="shared" si="93"/>
        <v>否</v>
      </c>
      <c r="H466" s="273" t="str">
        <f t="shared" si="94"/>
        <v>项</v>
      </c>
      <c r="I466" s="273"/>
      <c r="K466" s="273"/>
      <c r="L466" s="521"/>
      <c r="N466" s="273">
        <f t="shared" si="90"/>
        <v>0</v>
      </c>
      <c r="S466" s="332">
        <f t="shared" si="97"/>
        <v>0</v>
      </c>
    </row>
    <row r="467" ht="36" customHeight="1" spans="1:14">
      <c r="A467" s="367">
        <f t="shared" si="91"/>
        <v>5</v>
      </c>
      <c r="B467" s="295">
        <v>20699</v>
      </c>
      <c r="C467" s="517" t="s">
        <v>597</v>
      </c>
      <c r="D467" s="230">
        <f>SUM(D468:D471)</f>
        <v>0</v>
      </c>
      <c r="E467" s="230">
        <f>SUM(E468:E471)</f>
        <v>0</v>
      </c>
      <c r="F467" s="293">
        <f t="shared" si="92"/>
        <v>0</v>
      </c>
      <c r="G467" s="477" t="str">
        <f t="shared" si="93"/>
        <v>否</v>
      </c>
      <c r="H467" s="273" t="str">
        <f t="shared" si="94"/>
        <v>款</v>
      </c>
      <c r="L467" s="521"/>
      <c r="N467" s="273">
        <f t="shared" si="90"/>
        <v>0</v>
      </c>
    </row>
    <row r="468" s="332" customFormat="1" ht="36" customHeight="1" spans="1:19">
      <c r="A468" s="367">
        <f t="shared" si="91"/>
        <v>7</v>
      </c>
      <c r="B468" s="295">
        <v>2069901</v>
      </c>
      <c r="C468" s="455" t="s">
        <v>598</v>
      </c>
      <c r="D468" s="296">
        <f>VLOOKUP(B468,'02'!$B$5:$F$1296,5,FALSE)</f>
        <v>0</v>
      </c>
      <c r="E468" s="296"/>
      <c r="F468" s="293">
        <f t="shared" si="92"/>
        <v>0</v>
      </c>
      <c r="G468" s="477" t="str">
        <f t="shared" si="93"/>
        <v>否</v>
      </c>
      <c r="H468" s="273" t="str">
        <f t="shared" si="94"/>
        <v>项</v>
      </c>
      <c r="I468" s="273"/>
      <c r="K468" s="273"/>
      <c r="L468" s="521"/>
      <c r="N468" s="273">
        <f t="shared" si="90"/>
        <v>0</v>
      </c>
      <c r="S468" s="332">
        <f t="shared" ref="S468:S471" si="98">+K468+Q468</f>
        <v>0</v>
      </c>
    </row>
    <row r="469" s="332" customFormat="1" ht="36" customHeight="1" spans="1:19">
      <c r="A469" s="367">
        <f t="shared" si="91"/>
        <v>7</v>
      </c>
      <c r="B469" s="295">
        <v>2069902</v>
      </c>
      <c r="C469" s="455" t="s">
        <v>599</v>
      </c>
      <c r="D469" s="296">
        <f>VLOOKUP(B469,'02'!$B$5:$F$1296,5,FALSE)</f>
        <v>0</v>
      </c>
      <c r="E469" s="296"/>
      <c r="F469" s="293">
        <f t="shared" si="92"/>
        <v>0</v>
      </c>
      <c r="G469" s="477" t="str">
        <f t="shared" si="93"/>
        <v>否</v>
      </c>
      <c r="H469" s="273" t="str">
        <f t="shared" si="94"/>
        <v>项</v>
      </c>
      <c r="I469" s="273"/>
      <c r="K469" s="273"/>
      <c r="L469" s="521"/>
      <c r="N469" s="273">
        <f t="shared" si="90"/>
        <v>0</v>
      </c>
      <c r="S469" s="332">
        <f t="shared" si="98"/>
        <v>0</v>
      </c>
    </row>
    <row r="470" s="332" customFormat="1" ht="36" customHeight="1" spans="1:19">
      <c r="A470" s="367">
        <f t="shared" si="91"/>
        <v>7</v>
      </c>
      <c r="B470" s="295">
        <v>2069903</v>
      </c>
      <c r="C470" s="455" t="s">
        <v>600</v>
      </c>
      <c r="D470" s="296">
        <f>VLOOKUP(B470,'02'!$B$5:$F$1296,5,FALSE)</f>
        <v>0</v>
      </c>
      <c r="E470" s="296"/>
      <c r="F470" s="293">
        <f t="shared" si="92"/>
        <v>0</v>
      </c>
      <c r="G470" s="477" t="str">
        <f t="shared" si="93"/>
        <v>否</v>
      </c>
      <c r="H470" s="273" t="str">
        <f t="shared" si="94"/>
        <v>项</v>
      </c>
      <c r="I470" s="273"/>
      <c r="K470" s="273"/>
      <c r="L470" s="521"/>
      <c r="N470" s="273">
        <f t="shared" si="90"/>
        <v>0</v>
      </c>
      <c r="S470" s="332">
        <f t="shared" si="98"/>
        <v>0</v>
      </c>
    </row>
    <row r="471" s="332" customFormat="1" ht="36" customHeight="1" spans="1:19">
      <c r="A471" s="367">
        <f t="shared" si="91"/>
        <v>7</v>
      </c>
      <c r="B471" s="295">
        <v>2069999</v>
      </c>
      <c r="C471" s="455" t="s">
        <v>597</v>
      </c>
      <c r="D471" s="296">
        <f>VLOOKUP(B471,'02'!$B$5:$F$1296,5,FALSE)</f>
        <v>0</v>
      </c>
      <c r="E471" s="296"/>
      <c r="F471" s="293">
        <f t="shared" si="92"/>
        <v>0</v>
      </c>
      <c r="G471" s="477" t="str">
        <f t="shared" si="93"/>
        <v>否</v>
      </c>
      <c r="H471" s="273" t="str">
        <f t="shared" si="94"/>
        <v>项</v>
      </c>
      <c r="I471" s="273"/>
      <c r="K471" s="273"/>
      <c r="L471" s="521"/>
      <c r="N471" s="273">
        <f t="shared" si="90"/>
        <v>0</v>
      </c>
      <c r="S471" s="332">
        <f t="shared" si="98"/>
        <v>0</v>
      </c>
    </row>
    <row r="472" ht="36" customHeight="1" spans="1:14">
      <c r="A472" s="367">
        <f t="shared" si="91"/>
        <v>3</v>
      </c>
      <c r="B472" s="294">
        <v>207</v>
      </c>
      <c r="C472" s="516" t="s">
        <v>263</v>
      </c>
      <c r="D472" s="286">
        <f>SUM(D473,D489,D497,D508,D517,D525)</f>
        <v>2234</v>
      </c>
      <c r="E472" s="286">
        <f>SUM(E473,E489,E497,E508,E517,E525)</f>
        <v>2328</v>
      </c>
      <c r="F472" s="287">
        <f t="shared" si="92"/>
        <v>0.0420769919427038</v>
      </c>
      <c r="G472" s="477" t="str">
        <f t="shared" si="93"/>
        <v>是</v>
      </c>
      <c r="H472" s="273" t="str">
        <f t="shared" si="94"/>
        <v>类</v>
      </c>
      <c r="L472" s="521"/>
      <c r="N472" s="273">
        <f t="shared" si="90"/>
        <v>0</v>
      </c>
    </row>
    <row r="473" ht="36" customHeight="1" spans="1:14">
      <c r="A473" s="367">
        <f t="shared" si="91"/>
        <v>5</v>
      </c>
      <c r="B473" s="295">
        <v>20701</v>
      </c>
      <c r="C473" s="517" t="s">
        <v>601</v>
      </c>
      <c r="D473" s="230">
        <f>SUM(D474:D488)</f>
        <v>913</v>
      </c>
      <c r="E473" s="230">
        <f>SUM(E474:E488)</f>
        <v>989</v>
      </c>
      <c r="F473" s="293">
        <f t="shared" si="92"/>
        <v>0.0832420591456735</v>
      </c>
      <c r="G473" s="477" t="str">
        <f t="shared" si="93"/>
        <v>是</v>
      </c>
      <c r="H473" s="273" t="str">
        <f t="shared" si="94"/>
        <v>款</v>
      </c>
      <c r="L473" s="521"/>
      <c r="N473" s="273">
        <f t="shared" si="90"/>
        <v>0</v>
      </c>
    </row>
    <row r="474" s="332" customFormat="1" ht="36" customHeight="1" spans="1:19">
      <c r="A474" s="367">
        <f t="shared" si="91"/>
        <v>7</v>
      </c>
      <c r="B474" s="295">
        <v>2070101</v>
      </c>
      <c r="C474" s="455" t="s">
        <v>307</v>
      </c>
      <c r="D474" s="296">
        <f>VLOOKUP(B474,'02'!$B$5:$F$1296,5,FALSE)</f>
        <v>244</v>
      </c>
      <c r="E474" s="296">
        <v>278</v>
      </c>
      <c r="F474" s="293">
        <f t="shared" si="92"/>
        <v>0.139344262295082</v>
      </c>
      <c r="G474" s="477" t="str">
        <f t="shared" si="93"/>
        <v>是</v>
      </c>
      <c r="H474" s="273" t="str">
        <f t="shared" si="94"/>
        <v>项</v>
      </c>
      <c r="I474" s="273"/>
      <c r="K474" s="273">
        <v>278</v>
      </c>
      <c r="L474" s="521">
        <f>VLOOKUP(B474,[266]Sheet2!$A$2:$E$135,5,FALSE)</f>
        <v>0</v>
      </c>
      <c r="N474" s="508">
        <f t="shared" si="90"/>
        <v>278</v>
      </c>
      <c r="Q474" s="332">
        <v>0</v>
      </c>
      <c r="S474" s="332">
        <f t="shared" ref="S474:S488" si="99">+K474+Q474</f>
        <v>278</v>
      </c>
    </row>
    <row r="475" s="332" customFormat="1" ht="36" customHeight="1" spans="1:19">
      <c r="A475" s="367">
        <f t="shared" si="91"/>
        <v>7</v>
      </c>
      <c r="B475" s="295">
        <v>2070102</v>
      </c>
      <c r="C475" s="455" t="s">
        <v>308</v>
      </c>
      <c r="D475" s="296">
        <f>VLOOKUP(B475,'02'!$B$5:$F$1296,5,FALSE)</f>
        <v>0</v>
      </c>
      <c r="E475" s="296"/>
      <c r="F475" s="293">
        <f t="shared" si="92"/>
        <v>0</v>
      </c>
      <c r="G475" s="477" t="str">
        <f t="shared" si="93"/>
        <v>否</v>
      </c>
      <c r="H475" s="273" t="str">
        <f t="shared" si="94"/>
        <v>项</v>
      </c>
      <c r="I475" s="273"/>
      <c r="K475" s="273"/>
      <c r="L475" s="521"/>
      <c r="N475" s="273">
        <f t="shared" si="90"/>
        <v>0</v>
      </c>
      <c r="S475" s="332">
        <f t="shared" si="99"/>
        <v>0</v>
      </c>
    </row>
    <row r="476" s="332" customFormat="1" ht="36" customHeight="1" spans="1:19">
      <c r="A476" s="367">
        <f t="shared" si="91"/>
        <v>7</v>
      </c>
      <c r="B476" s="295">
        <v>2070103</v>
      </c>
      <c r="C476" s="455" t="s">
        <v>309</v>
      </c>
      <c r="D476" s="296">
        <f>VLOOKUP(B476,'02'!$B$5:$F$1296,5,FALSE)</f>
        <v>0</v>
      </c>
      <c r="E476" s="296"/>
      <c r="F476" s="293">
        <f t="shared" si="92"/>
        <v>0</v>
      </c>
      <c r="G476" s="477" t="str">
        <f t="shared" si="93"/>
        <v>否</v>
      </c>
      <c r="H476" s="273" t="str">
        <f t="shared" si="94"/>
        <v>项</v>
      </c>
      <c r="I476" s="273"/>
      <c r="K476" s="273"/>
      <c r="L476" s="521"/>
      <c r="N476" s="273">
        <f t="shared" si="90"/>
        <v>0</v>
      </c>
      <c r="S476" s="332">
        <f t="shared" si="99"/>
        <v>0</v>
      </c>
    </row>
    <row r="477" s="332" customFormat="1" ht="36" customHeight="1" spans="1:19">
      <c r="A477" s="367">
        <f t="shared" si="91"/>
        <v>7</v>
      </c>
      <c r="B477" s="295">
        <v>2070104</v>
      </c>
      <c r="C477" s="455" t="s">
        <v>602</v>
      </c>
      <c r="D477" s="296">
        <f>VLOOKUP(B477,'02'!$B$5:$F$1296,5,FALSE)</f>
        <v>91</v>
      </c>
      <c r="E477" s="296">
        <v>103</v>
      </c>
      <c r="F477" s="293">
        <f t="shared" si="92"/>
        <v>0.131868131868132</v>
      </c>
      <c r="G477" s="477" t="str">
        <f t="shared" si="93"/>
        <v>是</v>
      </c>
      <c r="H477" s="273" t="str">
        <f t="shared" si="94"/>
        <v>项</v>
      </c>
      <c r="I477" s="273"/>
      <c r="K477" s="273">
        <v>103</v>
      </c>
      <c r="L477" s="521"/>
      <c r="N477" s="508">
        <f t="shared" si="90"/>
        <v>103</v>
      </c>
      <c r="S477" s="332">
        <f t="shared" si="99"/>
        <v>103</v>
      </c>
    </row>
    <row r="478" s="332" customFormat="1" ht="36" customHeight="1" spans="1:19">
      <c r="A478" s="367">
        <f t="shared" si="91"/>
        <v>7</v>
      </c>
      <c r="B478" s="295">
        <v>2070105</v>
      </c>
      <c r="C478" s="455" t="s">
        <v>603</v>
      </c>
      <c r="D478" s="296">
        <f>VLOOKUP(B478,'02'!$B$5:$F$1296,5,FALSE)</f>
        <v>0</v>
      </c>
      <c r="E478" s="296"/>
      <c r="F478" s="293">
        <f t="shared" si="92"/>
        <v>0</v>
      </c>
      <c r="G478" s="477" t="str">
        <f t="shared" si="93"/>
        <v>否</v>
      </c>
      <c r="H478" s="273" t="str">
        <f t="shared" si="94"/>
        <v>项</v>
      </c>
      <c r="I478" s="273"/>
      <c r="K478" s="273"/>
      <c r="L478" s="521"/>
      <c r="N478" s="273">
        <f t="shared" si="90"/>
        <v>0</v>
      </c>
      <c r="S478" s="332">
        <f t="shared" si="99"/>
        <v>0</v>
      </c>
    </row>
    <row r="479" s="332" customFormat="1" ht="36" customHeight="1" spans="1:19">
      <c r="A479" s="367">
        <f t="shared" si="91"/>
        <v>7</v>
      </c>
      <c r="B479" s="295">
        <v>2070106</v>
      </c>
      <c r="C479" s="455" t="s">
        <v>604</v>
      </c>
      <c r="D479" s="296">
        <f>VLOOKUP(B479,'02'!$B$5:$F$1296,5,FALSE)</f>
        <v>0</v>
      </c>
      <c r="E479" s="296"/>
      <c r="F479" s="293">
        <f t="shared" si="92"/>
        <v>0</v>
      </c>
      <c r="G479" s="477" t="str">
        <f t="shared" si="93"/>
        <v>否</v>
      </c>
      <c r="H479" s="273" t="str">
        <f t="shared" si="94"/>
        <v>项</v>
      </c>
      <c r="I479" s="273"/>
      <c r="K479" s="273"/>
      <c r="L479" s="521"/>
      <c r="N479" s="273">
        <f t="shared" si="90"/>
        <v>0</v>
      </c>
      <c r="S479" s="332">
        <f t="shared" si="99"/>
        <v>0</v>
      </c>
    </row>
    <row r="480" s="332" customFormat="1" ht="36" customHeight="1" spans="1:19">
      <c r="A480" s="367">
        <f t="shared" si="91"/>
        <v>7</v>
      </c>
      <c r="B480" s="295">
        <v>2070107</v>
      </c>
      <c r="C480" s="455" t="s">
        <v>605</v>
      </c>
      <c r="D480" s="296">
        <f>VLOOKUP(B480,'02'!$B$5:$F$1296,5,FALSE)</f>
        <v>0</v>
      </c>
      <c r="E480" s="296"/>
      <c r="F480" s="293">
        <f t="shared" si="92"/>
        <v>0</v>
      </c>
      <c r="G480" s="477" t="str">
        <f t="shared" si="93"/>
        <v>否</v>
      </c>
      <c r="H480" s="273" t="str">
        <f t="shared" si="94"/>
        <v>项</v>
      </c>
      <c r="I480" s="273"/>
      <c r="K480" s="273"/>
      <c r="L480" s="521"/>
      <c r="N480" s="273">
        <f t="shared" si="90"/>
        <v>0</v>
      </c>
      <c r="S480" s="332">
        <f t="shared" si="99"/>
        <v>0</v>
      </c>
    </row>
    <row r="481" s="332" customFormat="1" ht="36" customHeight="1" spans="1:19">
      <c r="A481" s="367">
        <f t="shared" si="91"/>
        <v>7</v>
      </c>
      <c r="B481" s="295">
        <v>2070108</v>
      </c>
      <c r="C481" s="455" t="s">
        <v>606</v>
      </c>
      <c r="D481" s="296">
        <f>VLOOKUP(B481,'02'!$B$5:$F$1296,5,FALSE)</f>
        <v>0</v>
      </c>
      <c r="E481" s="296"/>
      <c r="F481" s="293">
        <f t="shared" si="92"/>
        <v>0</v>
      </c>
      <c r="G481" s="477" t="str">
        <f t="shared" si="93"/>
        <v>否</v>
      </c>
      <c r="H481" s="273" t="str">
        <f t="shared" si="94"/>
        <v>项</v>
      </c>
      <c r="I481" s="273"/>
      <c r="K481" s="273"/>
      <c r="L481" s="521"/>
      <c r="N481" s="273">
        <f t="shared" si="90"/>
        <v>0</v>
      </c>
      <c r="S481" s="332">
        <f t="shared" si="99"/>
        <v>0</v>
      </c>
    </row>
    <row r="482" s="332" customFormat="1" ht="36" customHeight="1" spans="1:19">
      <c r="A482" s="367">
        <f t="shared" si="91"/>
        <v>7</v>
      </c>
      <c r="B482" s="295">
        <v>2070109</v>
      </c>
      <c r="C482" s="455" t="s">
        <v>607</v>
      </c>
      <c r="D482" s="296">
        <f>VLOOKUP(B482,'02'!$B$5:$F$1296,5,FALSE)</f>
        <v>396</v>
      </c>
      <c r="E482" s="296">
        <v>273</v>
      </c>
      <c r="F482" s="293">
        <f t="shared" si="92"/>
        <v>-0.310606060606061</v>
      </c>
      <c r="G482" s="477" t="str">
        <f t="shared" si="93"/>
        <v>是</v>
      </c>
      <c r="H482" s="273" t="str">
        <f t="shared" si="94"/>
        <v>项</v>
      </c>
      <c r="I482" s="273"/>
      <c r="K482" s="273">
        <v>273</v>
      </c>
      <c r="L482" s="521"/>
      <c r="N482" s="508">
        <f t="shared" si="90"/>
        <v>273</v>
      </c>
      <c r="S482" s="332">
        <f t="shared" si="99"/>
        <v>273</v>
      </c>
    </row>
    <row r="483" s="332" customFormat="1" ht="36" customHeight="1" spans="1:19">
      <c r="A483" s="367">
        <f t="shared" si="91"/>
        <v>7</v>
      </c>
      <c r="B483" s="295">
        <v>2070110</v>
      </c>
      <c r="C483" s="455" t="s">
        <v>608</v>
      </c>
      <c r="D483" s="296">
        <f>VLOOKUP(B483,'02'!$B$5:$F$1296,5,FALSE)</f>
        <v>0</v>
      </c>
      <c r="E483" s="296"/>
      <c r="F483" s="293">
        <f t="shared" si="92"/>
        <v>0</v>
      </c>
      <c r="G483" s="477" t="str">
        <f t="shared" si="93"/>
        <v>否</v>
      </c>
      <c r="H483" s="273" t="str">
        <f t="shared" si="94"/>
        <v>项</v>
      </c>
      <c r="I483" s="273"/>
      <c r="K483" s="273"/>
      <c r="L483" s="521"/>
      <c r="N483" s="273">
        <f t="shared" si="90"/>
        <v>0</v>
      </c>
      <c r="S483" s="332">
        <f t="shared" si="99"/>
        <v>0</v>
      </c>
    </row>
    <row r="484" s="332" customFormat="1" ht="36" customHeight="1" spans="1:19">
      <c r="A484" s="367">
        <f t="shared" si="91"/>
        <v>7</v>
      </c>
      <c r="B484" s="295">
        <v>2070111</v>
      </c>
      <c r="C484" s="455" t="s">
        <v>609</v>
      </c>
      <c r="D484" s="296">
        <f>VLOOKUP(B484,'02'!$B$5:$F$1296,5,FALSE)</f>
        <v>4</v>
      </c>
      <c r="E484" s="296">
        <v>25</v>
      </c>
      <c r="F484" s="293">
        <f t="shared" si="92"/>
        <v>5.25</v>
      </c>
      <c r="G484" s="477" t="str">
        <f t="shared" si="93"/>
        <v>是</v>
      </c>
      <c r="H484" s="273" t="str">
        <f t="shared" si="94"/>
        <v>项</v>
      </c>
      <c r="I484" s="273"/>
      <c r="K484" s="273">
        <v>5</v>
      </c>
      <c r="L484" s="521">
        <f>VLOOKUP(B484,[266]Sheet2!$A$2:$E$135,5,FALSE)</f>
        <v>4</v>
      </c>
      <c r="N484" s="508">
        <f t="shared" si="90"/>
        <v>9</v>
      </c>
      <c r="Q484" s="332">
        <v>20</v>
      </c>
      <c r="S484" s="332">
        <f t="shared" si="99"/>
        <v>25</v>
      </c>
    </row>
    <row r="485" s="332" customFormat="1" ht="36" customHeight="1" spans="1:19">
      <c r="A485" s="367">
        <f t="shared" si="91"/>
        <v>7</v>
      </c>
      <c r="B485" s="295">
        <v>2070112</v>
      </c>
      <c r="C485" s="455" t="s">
        <v>610</v>
      </c>
      <c r="D485" s="296">
        <f>VLOOKUP(B485,'02'!$B$5:$F$1296,5,FALSE)</f>
        <v>0</v>
      </c>
      <c r="E485" s="296">
        <v>21</v>
      </c>
      <c r="F485" s="293">
        <f t="shared" si="92"/>
        <v>0</v>
      </c>
      <c r="G485" s="477" t="str">
        <f t="shared" si="93"/>
        <v>是</v>
      </c>
      <c r="H485" s="273" t="str">
        <f t="shared" si="94"/>
        <v>项</v>
      </c>
      <c r="I485" s="273"/>
      <c r="K485" s="273">
        <v>21</v>
      </c>
      <c r="L485" s="521"/>
      <c r="N485" s="508">
        <f t="shared" si="90"/>
        <v>21</v>
      </c>
      <c r="S485" s="332">
        <f t="shared" si="99"/>
        <v>21</v>
      </c>
    </row>
    <row r="486" s="332" customFormat="1" ht="36" customHeight="1" spans="1:19">
      <c r="A486" s="367">
        <f t="shared" si="91"/>
        <v>7</v>
      </c>
      <c r="B486" s="295">
        <v>2070113</v>
      </c>
      <c r="C486" s="455" t="s">
        <v>611</v>
      </c>
      <c r="D486" s="296">
        <f>VLOOKUP(B486,'02'!$B$5:$F$1296,5,FALSE)</f>
        <v>0</v>
      </c>
      <c r="E486" s="296">
        <v>39</v>
      </c>
      <c r="F486" s="293">
        <f t="shared" si="92"/>
        <v>0</v>
      </c>
      <c r="G486" s="477" t="str">
        <f t="shared" si="93"/>
        <v>是</v>
      </c>
      <c r="H486" s="273" t="str">
        <f t="shared" si="94"/>
        <v>项</v>
      </c>
      <c r="I486" s="273"/>
      <c r="K486" s="273">
        <v>39</v>
      </c>
      <c r="L486" s="521"/>
      <c r="N486" s="508">
        <f t="shared" si="90"/>
        <v>39</v>
      </c>
      <c r="S486" s="332">
        <f t="shared" si="99"/>
        <v>39</v>
      </c>
    </row>
    <row r="487" s="332" customFormat="1" ht="36" customHeight="1" spans="1:19">
      <c r="A487" s="367">
        <f t="shared" si="91"/>
        <v>7</v>
      </c>
      <c r="B487" s="295">
        <v>2070114</v>
      </c>
      <c r="C487" s="455" t="s">
        <v>612</v>
      </c>
      <c r="D487" s="296">
        <f>VLOOKUP(B487,'02'!$B$5:$F$1296,5,FALSE)</f>
        <v>0</v>
      </c>
      <c r="E487" s="296">
        <v>35</v>
      </c>
      <c r="F487" s="293">
        <f t="shared" si="92"/>
        <v>0</v>
      </c>
      <c r="G487" s="477" t="str">
        <f t="shared" si="93"/>
        <v>是</v>
      </c>
      <c r="H487" s="273" t="str">
        <f t="shared" si="94"/>
        <v>项</v>
      </c>
      <c r="I487" s="273"/>
      <c r="K487" s="273">
        <v>35</v>
      </c>
      <c r="L487" s="521"/>
      <c r="N487" s="508">
        <f t="shared" si="90"/>
        <v>35</v>
      </c>
      <c r="S487" s="332">
        <f t="shared" si="99"/>
        <v>35</v>
      </c>
    </row>
    <row r="488" s="332" customFormat="1" ht="36" customHeight="1" spans="1:19">
      <c r="A488" s="367">
        <f t="shared" si="91"/>
        <v>7</v>
      </c>
      <c r="B488" s="295">
        <v>2070199</v>
      </c>
      <c r="C488" s="455" t="s">
        <v>613</v>
      </c>
      <c r="D488" s="296">
        <f>VLOOKUP(B488,'02'!$B$5:$F$1296,5,FALSE)</f>
        <v>178</v>
      </c>
      <c r="E488" s="296">
        <v>215</v>
      </c>
      <c r="F488" s="293">
        <f t="shared" si="92"/>
        <v>0.207865168539326</v>
      </c>
      <c r="G488" s="477" t="str">
        <f t="shared" si="93"/>
        <v>是</v>
      </c>
      <c r="H488" s="273" t="str">
        <f t="shared" si="94"/>
        <v>项</v>
      </c>
      <c r="I488" s="273"/>
      <c r="K488" s="273">
        <v>145</v>
      </c>
      <c r="L488" s="521">
        <f>VLOOKUP(B488,[266]Sheet2!$A$2:$E$135,5,FALSE)</f>
        <v>20</v>
      </c>
      <c r="N488" s="508">
        <f t="shared" si="90"/>
        <v>165</v>
      </c>
      <c r="Q488" s="332">
        <v>70</v>
      </c>
      <c r="S488" s="332">
        <f t="shared" si="99"/>
        <v>215</v>
      </c>
    </row>
    <row r="489" ht="36" customHeight="1" spans="1:14">
      <c r="A489" s="367">
        <f t="shared" si="91"/>
        <v>5</v>
      </c>
      <c r="B489" s="295">
        <v>20702</v>
      </c>
      <c r="C489" s="517" t="s">
        <v>614</v>
      </c>
      <c r="D489" s="230">
        <f>SUM(D490:D496)</f>
        <v>893</v>
      </c>
      <c r="E489" s="230">
        <f>SUM(E490:E496)</f>
        <v>824</v>
      </c>
      <c r="F489" s="293">
        <f t="shared" si="92"/>
        <v>-0.0772676371780515</v>
      </c>
      <c r="G489" s="477" t="str">
        <f t="shared" si="93"/>
        <v>是</v>
      </c>
      <c r="H489" s="273" t="str">
        <f t="shared" si="94"/>
        <v>款</v>
      </c>
      <c r="L489" s="521"/>
      <c r="N489" s="273">
        <f t="shared" si="90"/>
        <v>0</v>
      </c>
    </row>
    <row r="490" s="332" customFormat="1" ht="36" customHeight="1" spans="1:19">
      <c r="A490" s="367">
        <f t="shared" si="91"/>
        <v>7</v>
      </c>
      <c r="B490" s="295">
        <v>2070201</v>
      </c>
      <c r="C490" s="455" t="s">
        <v>307</v>
      </c>
      <c r="D490" s="296">
        <f>VLOOKUP(B490,'02'!$B$5:$F$1296,5,FALSE)</f>
        <v>306</v>
      </c>
      <c r="E490" s="296">
        <v>276</v>
      </c>
      <c r="F490" s="293">
        <f t="shared" si="92"/>
        <v>-0.0980392156862745</v>
      </c>
      <c r="G490" s="477" t="str">
        <f t="shared" si="93"/>
        <v>是</v>
      </c>
      <c r="H490" s="273" t="str">
        <f t="shared" si="94"/>
        <v>项</v>
      </c>
      <c r="I490" s="273"/>
      <c r="K490" s="273">
        <v>276</v>
      </c>
      <c r="L490" s="521"/>
      <c r="N490" s="508">
        <f t="shared" si="90"/>
        <v>276</v>
      </c>
      <c r="S490" s="332">
        <f t="shared" ref="S490:S496" si="100">+K490+Q490</f>
        <v>276</v>
      </c>
    </row>
    <row r="491" s="332" customFormat="1" ht="36" customHeight="1" spans="1:19">
      <c r="A491" s="367">
        <f t="shared" si="91"/>
        <v>7</v>
      </c>
      <c r="B491" s="295">
        <v>2070202</v>
      </c>
      <c r="C491" s="455" t="s">
        <v>308</v>
      </c>
      <c r="D491" s="296">
        <f>VLOOKUP(B491,'02'!$B$5:$F$1296,5,FALSE)</f>
        <v>0</v>
      </c>
      <c r="E491" s="296"/>
      <c r="F491" s="293">
        <f t="shared" si="92"/>
        <v>0</v>
      </c>
      <c r="G491" s="477" t="str">
        <f t="shared" si="93"/>
        <v>否</v>
      </c>
      <c r="H491" s="273" t="str">
        <f t="shared" si="94"/>
        <v>项</v>
      </c>
      <c r="I491" s="273"/>
      <c r="K491" s="273"/>
      <c r="L491" s="521"/>
      <c r="N491" s="273">
        <f t="shared" si="90"/>
        <v>0</v>
      </c>
      <c r="S491" s="332">
        <f t="shared" si="100"/>
        <v>0</v>
      </c>
    </row>
    <row r="492" s="332" customFormat="1" ht="36" customHeight="1" spans="1:19">
      <c r="A492" s="367">
        <f t="shared" si="91"/>
        <v>7</v>
      </c>
      <c r="B492" s="295">
        <v>2070203</v>
      </c>
      <c r="C492" s="455" t="s">
        <v>309</v>
      </c>
      <c r="D492" s="296">
        <f>VLOOKUP(B492,'02'!$B$5:$F$1296,5,FALSE)</f>
        <v>0</v>
      </c>
      <c r="E492" s="296"/>
      <c r="F492" s="293">
        <f t="shared" si="92"/>
        <v>0</v>
      </c>
      <c r="G492" s="477" t="str">
        <f t="shared" si="93"/>
        <v>否</v>
      </c>
      <c r="H492" s="273" t="str">
        <f t="shared" si="94"/>
        <v>项</v>
      </c>
      <c r="I492" s="273"/>
      <c r="K492" s="273"/>
      <c r="L492" s="521"/>
      <c r="N492" s="273">
        <f t="shared" si="90"/>
        <v>0</v>
      </c>
      <c r="S492" s="332">
        <f t="shared" si="100"/>
        <v>0</v>
      </c>
    </row>
    <row r="493" s="332" customFormat="1" ht="36" customHeight="1" spans="1:19">
      <c r="A493" s="367">
        <f t="shared" si="91"/>
        <v>7</v>
      </c>
      <c r="B493" s="295">
        <v>2070204</v>
      </c>
      <c r="C493" s="455" t="s">
        <v>615</v>
      </c>
      <c r="D493" s="296">
        <f>VLOOKUP(B493,'02'!$B$5:$F$1296,5,FALSE)</f>
        <v>14</v>
      </c>
      <c r="E493" s="296">
        <v>30</v>
      </c>
      <c r="F493" s="293">
        <f t="shared" si="92"/>
        <v>1.14285714285714</v>
      </c>
      <c r="G493" s="477" t="str">
        <f t="shared" si="93"/>
        <v>是</v>
      </c>
      <c r="H493" s="273" t="str">
        <f t="shared" si="94"/>
        <v>项</v>
      </c>
      <c r="I493" s="273"/>
      <c r="K493" s="273">
        <v>30</v>
      </c>
      <c r="L493" s="521">
        <f>VLOOKUP(B493,[266]Sheet2!$A$2:$E$135,5,FALSE)</f>
        <v>0</v>
      </c>
      <c r="N493" s="508">
        <f t="shared" si="90"/>
        <v>30</v>
      </c>
      <c r="Q493" s="332">
        <v>0</v>
      </c>
      <c r="S493" s="332">
        <f t="shared" si="100"/>
        <v>30</v>
      </c>
    </row>
    <row r="494" s="332" customFormat="1" ht="36" customHeight="1" spans="1:19">
      <c r="A494" s="367">
        <f t="shared" si="91"/>
        <v>7</v>
      </c>
      <c r="B494" s="295">
        <v>2070205</v>
      </c>
      <c r="C494" s="455" t="s">
        <v>616</v>
      </c>
      <c r="D494" s="296">
        <f>VLOOKUP(B494,'02'!$B$5:$F$1296,5,FALSE)</f>
        <v>476</v>
      </c>
      <c r="E494" s="296">
        <v>434</v>
      </c>
      <c r="F494" s="293">
        <f t="shared" si="92"/>
        <v>-0.0882352941176471</v>
      </c>
      <c r="G494" s="477" t="str">
        <f t="shared" si="93"/>
        <v>是</v>
      </c>
      <c r="H494" s="273" t="str">
        <f t="shared" si="94"/>
        <v>项</v>
      </c>
      <c r="I494" s="273"/>
      <c r="K494" s="273">
        <v>434</v>
      </c>
      <c r="L494" s="521"/>
      <c r="N494" s="508">
        <f t="shared" si="90"/>
        <v>434</v>
      </c>
      <c r="S494" s="332">
        <f t="shared" si="100"/>
        <v>434</v>
      </c>
    </row>
    <row r="495" s="332" customFormat="1" ht="36" customHeight="1" spans="1:19">
      <c r="A495" s="367">
        <f t="shared" si="91"/>
        <v>7</v>
      </c>
      <c r="B495" s="295">
        <v>2070206</v>
      </c>
      <c r="C495" s="455" t="s">
        <v>617</v>
      </c>
      <c r="D495" s="296">
        <f>VLOOKUP(B495,'02'!$B$5:$F$1296,5,FALSE)</f>
        <v>0</v>
      </c>
      <c r="E495" s="296"/>
      <c r="F495" s="293">
        <f t="shared" si="92"/>
        <v>0</v>
      </c>
      <c r="G495" s="477" t="str">
        <f t="shared" si="93"/>
        <v>否</v>
      </c>
      <c r="H495" s="273" t="str">
        <f t="shared" si="94"/>
        <v>项</v>
      </c>
      <c r="I495" s="273"/>
      <c r="K495" s="273"/>
      <c r="L495" s="521"/>
      <c r="N495" s="273">
        <f t="shared" si="90"/>
        <v>0</v>
      </c>
      <c r="S495" s="332">
        <f t="shared" si="100"/>
        <v>0</v>
      </c>
    </row>
    <row r="496" s="332" customFormat="1" ht="36" customHeight="1" spans="1:19">
      <c r="A496" s="367">
        <f t="shared" si="91"/>
        <v>7</v>
      </c>
      <c r="B496" s="295">
        <v>2070299</v>
      </c>
      <c r="C496" s="455" t="s">
        <v>618</v>
      </c>
      <c r="D496" s="296">
        <f>VLOOKUP(B496,'02'!$B$5:$F$1296,5,FALSE)</f>
        <v>97</v>
      </c>
      <c r="E496" s="296">
        <v>84</v>
      </c>
      <c r="F496" s="293">
        <f t="shared" si="92"/>
        <v>-0.134020618556701</v>
      </c>
      <c r="G496" s="477" t="str">
        <f t="shared" si="93"/>
        <v>是</v>
      </c>
      <c r="H496" s="273" t="str">
        <f t="shared" si="94"/>
        <v>项</v>
      </c>
      <c r="I496" s="273"/>
      <c r="K496" s="273">
        <v>84</v>
      </c>
      <c r="L496" s="521"/>
      <c r="N496" s="508">
        <f t="shared" si="90"/>
        <v>84</v>
      </c>
      <c r="S496" s="332">
        <f t="shared" si="100"/>
        <v>84</v>
      </c>
    </row>
    <row r="497" ht="36" customHeight="1" spans="1:14">
      <c r="A497" s="367">
        <f t="shared" si="91"/>
        <v>5</v>
      </c>
      <c r="B497" s="295">
        <v>20703</v>
      </c>
      <c r="C497" s="517" t="s">
        <v>619</v>
      </c>
      <c r="D497" s="230">
        <f>SUM(D498:D507)</f>
        <v>71</v>
      </c>
      <c r="E497" s="230">
        <f>SUM(E498:E507)</f>
        <v>74</v>
      </c>
      <c r="F497" s="293">
        <f t="shared" si="92"/>
        <v>0.0422535211267605</v>
      </c>
      <c r="G497" s="477" t="str">
        <f t="shared" si="93"/>
        <v>是</v>
      </c>
      <c r="H497" s="273" t="str">
        <f t="shared" si="94"/>
        <v>款</v>
      </c>
      <c r="L497" s="521"/>
      <c r="N497" s="273">
        <f t="shared" si="90"/>
        <v>0</v>
      </c>
    </row>
    <row r="498" s="332" customFormat="1" ht="36" customHeight="1" spans="1:19">
      <c r="A498" s="367">
        <f t="shared" si="91"/>
        <v>7</v>
      </c>
      <c r="B498" s="295">
        <v>2070301</v>
      </c>
      <c r="C498" s="455" t="s">
        <v>307</v>
      </c>
      <c r="D498" s="296">
        <f>VLOOKUP(B498,'02'!$B$5:$F$1296,5,FALSE)</f>
        <v>0</v>
      </c>
      <c r="E498" s="296"/>
      <c r="F498" s="293">
        <f t="shared" si="92"/>
        <v>0</v>
      </c>
      <c r="G498" s="477" t="str">
        <f t="shared" si="93"/>
        <v>否</v>
      </c>
      <c r="H498" s="273" t="str">
        <f t="shared" si="94"/>
        <v>项</v>
      </c>
      <c r="I498" s="273"/>
      <c r="K498" s="273"/>
      <c r="L498" s="521"/>
      <c r="N498" s="273">
        <f t="shared" si="90"/>
        <v>0</v>
      </c>
      <c r="S498" s="332">
        <f t="shared" ref="S498:S507" si="101">+K498+Q498</f>
        <v>0</v>
      </c>
    </row>
    <row r="499" s="332" customFormat="1" ht="36" customHeight="1" spans="1:19">
      <c r="A499" s="367">
        <f t="shared" si="91"/>
        <v>7</v>
      </c>
      <c r="B499" s="295">
        <v>2070302</v>
      </c>
      <c r="C499" s="455" t="s">
        <v>308</v>
      </c>
      <c r="D499" s="296">
        <f>VLOOKUP(B499,'02'!$B$5:$F$1296,5,FALSE)</f>
        <v>0</v>
      </c>
      <c r="E499" s="296"/>
      <c r="F499" s="293">
        <f t="shared" si="92"/>
        <v>0</v>
      </c>
      <c r="G499" s="477" t="str">
        <f t="shared" si="93"/>
        <v>否</v>
      </c>
      <c r="H499" s="273" t="str">
        <f t="shared" si="94"/>
        <v>项</v>
      </c>
      <c r="I499" s="273"/>
      <c r="K499" s="273"/>
      <c r="L499" s="521"/>
      <c r="N499" s="273">
        <f t="shared" si="90"/>
        <v>0</v>
      </c>
      <c r="S499" s="332">
        <f t="shared" si="101"/>
        <v>0</v>
      </c>
    </row>
    <row r="500" s="332" customFormat="1" ht="36" customHeight="1" spans="1:19">
      <c r="A500" s="367">
        <f t="shared" si="91"/>
        <v>7</v>
      </c>
      <c r="B500" s="295">
        <v>2070303</v>
      </c>
      <c r="C500" s="455" t="s">
        <v>309</v>
      </c>
      <c r="D500" s="296">
        <f>VLOOKUP(B500,'02'!$B$5:$F$1296,5,FALSE)</f>
        <v>0</v>
      </c>
      <c r="E500" s="296"/>
      <c r="F500" s="293">
        <f t="shared" si="92"/>
        <v>0</v>
      </c>
      <c r="G500" s="477" t="str">
        <f t="shared" si="93"/>
        <v>否</v>
      </c>
      <c r="H500" s="273" t="str">
        <f t="shared" si="94"/>
        <v>项</v>
      </c>
      <c r="I500" s="273"/>
      <c r="K500" s="273"/>
      <c r="L500" s="521"/>
      <c r="N500" s="273">
        <f t="shared" si="90"/>
        <v>0</v>
      </c>
      <c r="S500" s="332">
        <f t="shared" si="101"/>
        <v>0</v>
      </c>
    </row>
    <row r="501" s="332" customFormat="1" ht="36" customHeight="1" spans="1:19">
      <c r="A501" s="367">
        <f t="shared" si="91"/>
        <v>7</v>
      </c>
      <c r="B501" s="295">
        <v>2070304</v>
      </c>
      <c r="C501" s="455" t="s">
        <v>620</v>
      </c>
      <c r="D501" s="296">
        <f>VLOOKUP(B501,'02'!$B$5:$F$1296,5,FALSE)</f>
        <v>0</v>
      </c>
      <c r="E501" s="296"/>
      <c r="F501" s="293">
        <f t="shared" si="92"/>
        <v>0</v>
      </c>
      <c r="G501" s="477" t="str">
        <f t="shared" si="93"/>
        <v>否</v>
      </c>
      <c r="H501" s="273" t="str">
        <f t="shared" si="94"/>
        <v>项</v>
      </c>
      <c r="I501" s="273"/>
      <c r="K501" s="273"/>
      <c r="L501" s="521"/>
      <c r="N501" s="273">
        <f t="shared" si="90"/>
        <v>0</v>
      </c>
      <c r="S501" s="332">
        <f t="shared" si="101"/>
        <v>0</v>
      </c>
    </row>
    <row r="502" s="332" customFormat="1" ht="36" customHeight="1" spans="1:19">
      <c r="A502" s="367">
        <f t="shared" si="91"/>
        <v>7</v>
      </c>
      <c r="B502" s="295">
        <v>2070305</v>
      </c>
      <c r="C502" s="455" t="s">
        <v>621</v>
      </c>
      <c r="D502" s="296">
        <f>VLOOKUP(B502,'02'!$B$5:$F$1296,5,FALSE)</f>
        <v>0</v>
      </c>
      <c r="E502" s="296"/>
      <c r="F502" s="293">
        <f t="shared" si="92"/>
        <v>0</v>
      </c>
      <c r="G502" s="477" t="str">
        <f t="shared" si="93"/>
        <v>否</v>
      </c>
      <c r="H502" s="273" t="str">
        <f t="shared" si="94"/>
        <v>项</v>
      </c>
      <c r="I502" s="273"/>
      <c r="K502" s="273"/>
      <c r="L502" s="521"/>
      <c r="N502" s="273">
        <f t="shared" si="90"/>
        <v>0</v>
      </c>
      <c r="S502" s="332">
        <f t="shared" si="101"/>
        <v>0</v>
      </c>
    </row>
    <row r="503" s="332" customFormat="1" ht="36" customHeight="1" spans="1:19">
      <c r="A503" s="367">
        <f t="shared" si="91"/>
        <v>7</v>
      </c>
      <c r="B503" s="295">
        <v>2070306</v>
      </c>
      <c r="C503" s="455" t="s">
        <v>622</v>
      </c>
      <c r="D503" s="296">
        <f>VLOOKUP(B503,'02'!$B$5:$F$1296,5,FALSE)</f>
        <v>0</v>
      </c>
      <c r="E503" s="296"/>
      <c r="F503" s="293">
        <f t="shared" si="92"/>
        <v>0</v>
      </c>
      <c r="G503" s="477" t="str">
        <f t="shared" si="93"/>
        <v>否</v>
      </c>
      <c r="H503" s="273" t="str">
        <f t="shared" si="94"/>
        <v>项</v>
      </c>
      <c r="I503" s="273"/>
      <c r="K503" s="273"/>
      <c r="L503" s="521"/>
      <c r="N503" s="273">
        <f t="shared" si="90"/>
        <v>0</v>
      </c>
      <c r="S503" s="332">
        <f t="shared" si="101"/>
        <v>0</v>
      </c>
    </row>
    <row r="504" s="332" customFormat="1" ht="36" customHeight="1" spans="1:19">
      <c r="A504" s="367">
        <f t="shared" si="91"/>
        <v>7</v>
      </c>
      <c r="B504" s="295">
        <v>2070307</v>
      </c>
      <c r="C504" s="455" t="s">
        <v>623</v>
      </c>
      <c r="D504" s="296">
        <f>VLOOKUP(B504,'02'!$B$5:$F$1296,5,FALSE)</f>
        <v>0</v>
      </c>
      <c r="E504" s="296"/>
      <c r="F504" s="293">
        <f t="shared" si="92"/>
        <v>0</v>
      </c>
      <c r="G504" s="477" t="str">
        <f t="shared" si="93"/>
        <v>否</v>
      </c>
      <c r="H504" s="273" t="str">
        <f t="shared" si="94"/>
        <v>项</v>
      </c>
      <c r="I504" s="273"/>
      <c r="K504" s="273"/>
      <c r="L504" s="521"/>
      <c r="N504" s="273">
        <f t="shared" si="90"/>
        <v>0</v>
      </c>
      <c r="S504" s="332">
        <f t="shared" si="101"/>
        <v>0</v>
      </c>
    </row>
    <row r="505" s="332" customFormat="1" ht="36" customHeight="1" spans="1:19">
      <c r="A505" s="367">
        <f t="shared" si="91"/>
        <v>7</v>
      </c>
      <c r="B505" s="295">
        <v>2070308</v>
      </c>
      <c r="C505" s="455" t="s">
        <v>624</v>
      </c>
      <c r="D505" s="296">
        <f>VLOOKUP(B505,'02'!$B$5:$F$1296,5,FALSE)</f>
        <v>0</v>
      </c>
      <c r="E505" s="296"/>
      <c r="F505" s="293">
        <f t="shared" si="92"/>
        <v>0</v>
      </c>
      <c r="G505" s="477" t="str">
        <f t="shared" si="93"/>
        <v>否</v>
      </c>
      <c r="H505" s="273" t="str">
        <f t="shared" si="94"/>
        <v>项</v>
      </c>
      <c r="I505" s="273"/>
      <c r="K505" s="273"/>
      <c r="L505" s="521"/>
      <c r="N505" s="273">
        <f t="shared" si="90"/>
        <v>0</v>
      </c>
      <c r="S505" s="332">
        <f t="shared" si="101"/>
        <v>0</v>
      </c>
    </row>
    <row r="506" s="332" customFormat="1" ht="36" customHeight="1" spans="1:19">
      <c r="A506" s="367">
        <f t="shared" si="91"/>
        <v>7</v>
      </c>
      <c r="B506" s="295">
        <v>2070309</v>
      </c>
      <c r="C506" s="455" t="s">
        <v>625</v>
      </c>
      <c r="D506" s="296">
        <f>VLOOKUP(B506,'02'!$B$5:$F$1296,5,FALSE)</f>
        <v>0</v>
      </c>
      <c r="E506" s="296"/>
      <c r="F506" s="293">
        <f t="shared" si="92"/>
        <v>0</v>
      </c>
      <c r="G506" s="477" t="str">
        <f t="shared" si="93"/>
        <v>否</v>
      </c>
      <c r="H506" s="273" t="str">
        <f t="shared" si="94"/>
        <v>项</v>
      </c>
      <c r="I506" s="273"/>
      <c r="K506" s="273"/>
      <c r="L506" s="521"/>
      <c r="N506" s="273">
        <f t="shared" si="90"/>
        <v>0</v>
      </c>
      <c r="S506" s="332">
        <f t="shared" si="101"/>
        <v>0</v>
      </c>
    </row>
    <row r="507" s="332" customFormat="1" ht="36" customHeight="1" spans="1:19">
      <c r="A507" s="367">
        <f t="shared" si="91"/>
        <v>7</v>
      </c>
      <c r="B507" s="295">
        <v>2070399</v>
      </c>
      <c r="C507" s="455" t="s">
        <v>626</v>
      </c>
      <c r="D507" s="296">
        <f>VLOOKUP(B507,'02'!$B$5:$F$1296,5,FALSE)</f>
        <v>71</v>
      </c>
      <c r="E507" s="296">
        <v>74</v>
      </c>
      <c r="F507" s="293">
        <f t="shared" si="92"/>
        <v>0.0422535211267605</v>
      </c>
      <c r="G507" s="477" t="str">
        <f t="shared" si="93"/>
        <v>是</v>
      </c>
      <c r="H507" s="273" t="str">
        <f t="shared" si="94"/>
        <v>项</v>
      </c>
      <c r="I507" s="273"/>
      <c r="K507" s="273">
        <v>74</v>
      </c>
      <c r="L507" s="521"/>
      <c r="N507" s="508">
        <f t="shared" si="90"/>
        <v>74</v>
      </c>
      <c r="S507" s="332">
        <f t="shared" si="101"/>
        <v>74</v>
      </c>
    </row>
    <row r="508" ht="36" customHeight="1" spans="1:14">
      <c r="A508" s="367">
        <f t="shared" si="91"/>
        <v>5</v>
      </c>
      <c r="B508" s="295">
        <v>20706</v>
      </c>
      <c r="C508" s="517" t="s">
        <v>627</v>
      </c>
      <c r="D508" s="230">
        <f>SUM(D509:D516)</f>
        <v>0</v>
      </c>
      <c r="E508" s="230">
        <f>SUM(E509:E516)</f>
        <v>0</v>
      </c>
      <c r="F508" s="293">
        <f t="shared" si="92"/>
        <v>0</v>
      </c>
      <c r="G508" s="477" t="str">
        <f t="shared" si="93"/>
        <v>否</v>
      </c>
      <c r="H508" s="273" t="str">
        <f t="shared" si="94"/>
        <v>款</v>
      </c>
      <c r="L508" s="521"/>
      <c r="N508" s="273">
        <f t="shared" si="90"/>
        <v>0</v>
      </c>
    </row>
    <row r="509" s="332" customFormat="1" ht="36" customHeight="1" spans="1:19">
      <c r="A509" s="367">
        <f t="shared" si="91"/>
        <v>7</v>
      </c>
      <c r="B509" s="295">
        <v>2070601</v>
      </c>
      <c r="C509" s="455" t="s">
        <v>307</v>
      </c>
      <c r="D509" s="296">
        <f>VLOOKUP(B509,'02'!$B$5:$F$1296,5,FALSE)</f>
        <v>0</v>
      </c>
      <c r="E509" s="296"/>
      <c r="F509" s="293">
        <f t="shared" si="92"/>
        <v>0</v>
      </c>
      <c r="G509" s="477" t="str">
        <f t="shared" si="93"/>
        <v>否</v>
      </c>
      <c r="H509" s="273" t="str">
        <f t="shared" si="94"/>
        <v>项</v>
      </c>
      <c r="I509" s="273"/>
      <c r="K509" s="273"/>
      <c r="L509" s="521"/>
      <c r="N509" s="273">
        <f t="shared" si="90"/>
        <v>0</v>
      </c>
      <c r="S509" s="332">
        <f t="shared" ref="S509:S516" si="102">+K509+Q509</f>
        <v>0</v>
      </c>
    </row>
    <row r="510" s="332" customFormat="1" ht="36" customHeight="1" spans="1:19">
      <c r="A510" s="367">
        <f t="shared" si="91"/>
        <v>7</v>
      </c>
      <c r="B510" s="295">
        <v>2070602</v>
      </c>
      <c r="C510" s="455" t="s">
        <v>308</v>
      </c>
      <c r="D510" s="296">
        <f>VLOOKUP(B510,'02'!$B$5:$F$1296,5,FALSE)</f>
        <v>0</v>
      </c>
      <c r="E510" s="296"/>
      <c r="F510" s="293">
        <f t="shared" si="92"/>
        <v>0</v>
      </c>
      <c r="G510" s="477" t="str">
        <f t="shared" si="93"/>
        <v>否</v>
      </c>
      <c r="H510" s="273" t="str">
        <f t="shared" si="94"/>
        <v>项</v>
      </c>
      <c r="I510" s="273"/>
      <c r="K510" s="273"/>
      <c r="L510" s="521"/>
      <c r="N510" s="273">
        <f t="shared" si="90"/>
        <v>0</v>
      </c>
      <c r="S510" s="332">
        <f t="shared" si="102"/>
        <v>0</v>
      </c>
    </row>
    <row r="511" s="332" customFormat="1" ht="36" customHeight="1" spans="1:19">
      <c r="A511" s="367">
        <f t="shared" si="91"/>
        <v>7</v>
      </c>
      <c r="B511" s="295">
        <v>2070603</v>
      </c>
      <c r="C511" s="455" t="s">
        <v>309</v>
      </c>
      <c r="D511" s="296">
        <f>VLOOKUP(B511,'02'!$B$5:$F$1296,5,FALSE)</f>
        <v>0</v>
      </c>
      <c r="E511" s="296"/>
      <c r="F511" s="293">
        <f t="shared" si="92"/>
        <v>0</v>
      </c>
      <c r="G511" s="477" t="str">
        <f t="shared" si="93"/>
        <v>否</v>
      </c>
      <c r="H511" s="273" t="str">
        <f t="shared" si="94"/>
        <v>项</v>
      </c>
      <c r="I511" s="273"/>
      <c r="K511" s="273"/>
      <c r="L511" s="521"/>
      <c r="N511" s="273">
        <f t="shared" si="90"/>
        <v>0</v>
      </c>
      <c r="S511" s="332">
        <f t="shared" si="102"/>
        <v>0</v>
      </c>
    </row>
    <row r="512" s="332" customFormat="1" ht="36" customHeight="1" spans="1:19">
      <c r="A512" s="367">
        <f t="shared" si="91"/>
        <v>7</v>
      </c>
      <c r="B512" s="295">
        <v>2070604</v>
      </c>
      <c r="C512" s="455" t="s">
        <v>628</v>
      </c>
      <c r="D512" s="296">
        <f>VLOOKUP(B512,'02'!$B$5:$F$1296,5,FALSE)</f>
        <v>0</v>
      </c>
      <c r="E512" s="296"/>
      <c r="F512" s="293">
        <f t="shared" si="92"/>
        <v>0</v>
      </c>
      <c r="G512" s="477" t="str">
        <f t="shared" si="93"/>
        <v>否</v>
      </c>
      <c r="H512" s="273" t="str">
        <f t="shared" si="94"/>
        <v>项</v>
      </c>
      <c r="I512" s="273"/>
      <c r="K512" s="273"/>
      <c r="L512" s="521"/>
      <c r="N512" s="273">
        <f t="shared" si="90"/>
        <v>0</v>
      </c>
      <c r="S512" s="332">
        <f t="shared" si="102"/>
        <v>0</v>
      </c>
    </row>
    <row r="513" s="332" customFormat="1" ht="36" customHeight="1" spans="1:19">
      <c r="A513" s="367">
        <f t="shared" si="91"/>
        <v>7</v>
      </c>
      <c r="B513" s="295">
        <v>2070605</v>
      </c>
      <c r="C513" s="455" t="s">
        <v>629</v>
      </c>
      <c r="D513" s="296">
        <f>VLOOKUP(B513,'02'!$B$5:$F$1296,5,FALSE)</f>
        <v>0</v>
      </c>
      <c r="E513" s="296"/>
      <c r="F513" s="293">
        <f t="shared" si="92"/>
        <v>0</v>
      </c>
      <c r="G513" s="477" t="str">
        <f t="shared" si="93"/>
        <v>否</v>
      </c>
      <c r="H513" s="273" t="str">
        <f t="shared" si="94"/>
        <v>项</v>
      </c>
      <c r="I513" s="273"/>
      <c r="K513" s="273"/>
      <c r="L513" s="521"/>
      <c r="N513" s="273">
        <f t="shared" si="90"/>
        <v>0</v>
      </c>
      <c r="S513" s="332">
        <f t="shared" si="102"/>
        <v>0</v>
      </c>
    </row>
    <row r="514" s="332" customFormat="1" ht="36" customHeight="1" spans="1:19">
      <c r="A514" s="367">
        <f t="shared" si="91"/>
        <v>7</v>
      </c>
      <c r="B514" s="295">
        <v>2070606</v>
      </c>
      <c r="C514" s="455" t="s">
        <v>630</v>
      </c>
      <c r="D514" s="296">
        <f>VLOOKUP(B514,'02'!$B$5:$F$1296,5,FALSE)</f>
        <v>0</v>
      </c>
      <c r="E514" s="296"/>
      <c r="F514" s="293">
        <f t="shared" si="92"/>
        <v>0</v>
      </c>
      <c r="G514" s="477" t="str">
        <f t="shared" si="93"/>
        <v>否</v>
      </c>
      <c r="H514" s="273" t="str">
        <f t="shared" si="94"/>
        <v>项</v>
      </c>
      <c r="I514" s="273"/>
      <c r="K514" s="273"/>
      <c r="L514" s="521"/>
      <c r="N514" s="273">
        <f t="shared" si="90"/>
        <v>0</v>
      </c>
      <c r="S514" s="332">
        <f t="shared" si="102"/>
        <v>0</v>
      </c>
    </row>
    <row r="515" s="332" customFormat="1" ht="36" customHeight="1" spans="1:19">
      <c r="A515" s="367">
        <f t="shared" si="91"/>
        <v>7</v>
      </c>
      <c r="B515" s="295">
        <v>2070607</v>
      </c>
      <c r="C515" s="455" t="s">
        <v>631</v>
      </c>
      <c r="D515" s="296">
        <f>VLOOKUP(B515,'02'!$B$5:$F$1296,5,FALSE)</f>
        <v>0</v>
      </c>
      <c r="E515" s="296"/>
      <c r="F515" s="293">
        <f t="shared" si="92"/>
        <v>0</v>
      </c>
      <c r="G515" s="477" t="str">
        <f t="shared" si="93"/>
        <v>否</v>
      </c>
      <c r="H515" s="273" t="str">
        <f t="shared" si="94"/>
        <v>项</v>
      </c>
      <c r="I515" s="273"/>
      <c r="K515" s="273"/>
      <c r="L515" s="521"/>
      <c r="N515" s="273">
        <f t="shared" si="90"/>
        <v>0</v>
      </c>
      <c r="S515" s="332">
        <f t="shared" si="102"/>
        <v>0</v>
      </c>
    </row>
    <row r="516" s="332" customFormat="1" ht="36" customHeight="1" spans="1:19">
      <c r="A516" s="367">
        <f t="shared" si="91"/>
        <v>7</v>
      </c>
      <c r="B516" s="295">
        <v>2070699</v>
      </c>
      <c r="C516" s="455" t="s">
        <v>632</v>
      </c>
      <c r="D516" s="296">
        <f>VLOOKUP(B516,'02'!$B$5:$F$1296,5,FALSE)</f>
        <v>0</v>
      </c>
      <c r="E516" s="296"/>
      <c r="F516" s="293">
        <f t="shared" si="92"/>
        <v>0</v>
      </c>
      <c r="G516" s="477" t="str">
        <f t="shared" si="93"/>
        <v>否</v>
      </c>
      <c r="H516" s="273" t="str">
        <f t="shared" si="94"/>
        <v>项</v>
      </c>
      <c r="I516" s="273"/>
      <c r="K516" s="273"/>
      <c r="L516" s="521"/>
      <c r="N516" s="273">
        <f t="shared" ref="N516:N579" si="103">+K516+L516+M516</f>
        <v>0</v>
      </c>
      <c r="S516" s="332">
        <f t="shared" si="102"/>
        <v>0</v>
      </c>
    </row>
    <row r="517" ht="36" customHeight="1" spans="1:14">
      <c r="A517" s="367">
        <f t="shared" ref="A517:A580" si="104">LEN(B517)</f>
        <v>5</v>
      </c>
      <c r="B517" s="295">
        <v>20708</v>
      </c>
      <c r="C517" s="517" t="s">
        <v>633</v>
      </c>
      <c r="D517" s="230">
        <f>SUM(D518:D524)</f>
        <v>357</v>
      </c>
      <c r="E517" s="230">
        <f>SUM(E518:E524)</f>
        <v>431</v>
      </c>
      <c r="F517" s="293">
        <f t="shared" ref="F517:F580" si="105">IF(D517&lt;0,"",IFERROR(E517/D517-1,0))</f>
        <v>0.207282913165266</v>
      </c>
      <c r="G517" s="477" t="str">
        <f t="shared" ref="G517:G580" si="106">IF(LEN(B517)=3,"是",IF(C517&lt;&gt;"",IF(SUM(D517:E517)&lt;&gt;0,"是","否"),"是"))</f>
        <v>是</v>
      </c>
      <c r="H517" s="273" t="str">
        <f t="shared" ref="H517:H580" si="107">IF(LEN(B517)=3,"类",IF(LEN(B517)=5,"款","项"))</f>
        <v>款</v>
      </c>
      <c r="L517" s="521"/>
      <c r="N517" s="273">
        <f t="shared" si="103"/>
        <v>0</v>
      </c>
    </row>
    <row r="518" s="332" customFormat="1" ht="36" customHeight="1" spans="1:19">
      <c r="A518" s="367">
        <f t="shared" si="104"/>
        <v>7</v>
      </c>
      <c r="B518" s="295">
        <v>2070801</v>
      </c>
      <c r="C518" s="455" t="s">
        <v>307</v>
      </c>
      <c r="D518" s="296">
        <f>VLOOKUP(B518,'02'!$B$5:$F$1296,5,FALSE)</f>
        <v>0</v>
      </c>
      <c r="E518" s="296"/>
      <c r="F518" s="293">
        <f t="shared" si="105"/>
        <v>0</v>
      </c>
      <c r="G518" s="477" t="str">
        <f t="shared" si="106"/>
        <v>否</v>
      </c>
      <c r="H518" s="273" t="str">
        <f t="shared" si="107"/>
        <v>项</v>
      </c>
      <c r="I518" s="273"/>
      <c r="K518" s="273"/>
      <c r="L518" s="521"/>
      <c r="N518" s="273">
        <f t="shared" si="103"/>
        <v>0</v>
      </c>
      <c r="S518" s="332">
        <f t="shared" ref="S518:S524" si="108">+K518+Q518</f>
        <v>0</v>
      </c>
    </row>
    <row r="519" s="332" customFormat="1" ht="36" customHeight="1" spans="1:19">
      <c r="A519" s="367">
        <f t="shared" si="104"/>
        <v>7</v>
      </c>
      <c r="B519" s="295">
        <v>2070802</v>
      </c>
      <c r="C519" s="455" t="s">
        <v>308</v>
      </c>
      <c r="D519" s="296">
        <f>VLOOKUP(B519,'02'!$B$5:$F$1296,5,FALSE)</f>
        <v>0</v>
      </c>
      <c r="E519" s="296"/>
      <c r="F519" s="293">
        <f t="shared" si="105"/>
        <v>0</v>
      </c>
      <c r="G519" s="477" t="str">
        <f t="shared" si="106"/>
        <v>否</v>
      </c>
      <c r="H519" s="273" t="str">
        <f t="shared" si="107"/>
        <v>项</v>
      </c>
      <c r="I519" s="273"/>
      <c r="K519" s="273"/>
      <c r="L519" s="521"/>
      <c r="N519" s="273">
        <f t="shared" si="103"/>
        <v>0</v>
      </c>
      <c r="S519" s="332">
        <f t="shared" si="108"/>
        <v>0</v>
      </c>
    </row>
    <row r="520" s="332" customFormat="1" ht="36" customHeight="1" spans="1:19">
      <c r="A520" s="367">
        <f t="shared" si="104"/>
        <v>7</v>
      </c>
      <c r="B520" s="295">
        <v>2070803</v>
      </c>
      <c r="C520" s="455" t="s">
        <v>309</v>
      </c>
      <c r="D520" s="296">
        <f>VLOOKUP(B520,'02'!$B$5:$F$1296,5,FALSE)</f>
        <v>0</v>
      </c>
      <c r="E520" s="296"/>
      <c r="F520" s="293">
        <f t="shared" si="105"/>
        <v>0</v>
      </c>
      <c r="G520" s="477" t="str">
        <f t="shared" si="106"/>
        <v>否</v>
      </c>
      <c r="H520" s="273" t="str">
        <f t="shared" si="107"/>
        <v>项</v>
      </c>
      <c r="I520" s="273"/>
      <c r="K520" s="273"/>
      <c r="L520" s="521"/>
      <c r="N520" s="273">
        <f t="shared" si="103"/>
        <v>0</v>
      </c>
      <c r="S520" s="332">
        <f t="shared" si="108"/>
        <v>0</v>
      </c>
    </row>
    <row r="521" s="332" customFormat="1" ht="36" customHeight="1" spans="1:19">
      <c r="A521" s="367">
        <f t="shared" si="104"/>
        <v>7</v>
      </c>
      <c r="B521" s="295">
        <v>2070806</v>
      </c>
      <c r="C521" s="455" t="s">
        <v>634</v>
      </c>
      <c r="D521" s="296">
        <f>VLOOKUP(B521,'02'!$B$5:$F$1296,5,FALSE)</f>
        <v>0</v>
      </c>
      <c r="E521" s="296"/>
      <c r="F521" s="293">
        <f t="shared" si="105"/>
        <v>0</v>
      </c>
      <c r="G521" s="477" t="str">
        <f t="shared" si="106"/>
        <v>否</v>
      </c>
      <c r="H521" s="273" t="str">
        <f t="shared" si="107"/>
        <v>项</v>
      </c>
      <c r="I521" s="273"/>
      <c r="K521" s="273"/>
      <c r="L521" s="521"/>
      <c r="N521" s="273">
        <f t="shared" si="103"/>
        <v>0</v>
      </c>
      <c r="S521" s="332">
        <f t="shared" si="108"/>
        <v>0</v>
      </c>
    </row>
    <row r="522" s="332" customFormat="1" ht="36" customHeight="1" spans="1:19">
      <c r="A522" s="367">
        <f t="shared" si="104"/>
        <v>7</v>
      </c>
      <c r="B522" s="524">
        <v>2070807</v>
      </c>
      <c r="C522" s="455" t="s">
        <v>635</v>
      </c>
      <c r="D522" s="296">
        <f>VLOOKUP(B522,'02'!$B$5:$F$1296,5,FALSE)</f>
        <v>0</v>
      </c>
      <c r="E522" s="296"/>
      <c r="F522" s="293">
        <f t="shared" si="105"/>
        <v>0</v>
      </c>
      <c r="G522" s="477" t="str">
        <f t="shared" si="106"/>
        <v>否</v>
      </c>
      <c r="H522" s="273" t="str">
        <f t="shared" si="107"/>
        <v>项</v>
      </c>
      <c r="I522" s="273"/>
      <c r="K522" s="273"/>
      <c r="L522" s="521"/>
      <c r="N522" s="273">
        <f t="shared" si="103"/>
        <v>0</v>
      </c>
      <c r="S522" s="332">
        <f t="shared" si="108"/>
        <v>0</v>
      </c>
    </row>
    <row r="523" s="332" customFormat="1" ht="36" customHeight="1" spans="1:19">
      <c r="A523" s="367">
        <f t="shared" si="104"/>
        <v>7</v>
      </c>
      <c r="B523" s="524">
        <v>2070808</v>
      </c>
      <c r="C523" s="455" t="s">
        <v>636</v>
      </c>
      <c r="D523" s="296">
        <f>VLOOKUP(B523,'02'!$B$5:$F$1296,5,FALSE)</f>
        <v>357</v>
      </c>
      <c r="E523" s="296">
        <v>431</v>
      </c>
      <c r="F523" s="293">
        <f t="shared" si="105"/>
        <v>0.207282913165266</v>
      </c>
      <c r="G523" s="477" t="str">
        <f t="shared" si="106"/>
        <v>是</v>
      </c>
      <c r="H523" s="273" t="str">
        <f t="shared" si="107"/>
        <v>项</v>
      </c>
      <c r="I523" s="273"/>
      <c r="K523" s="273">
        <v>418</v>
      </c>
      <c r="L523" s="521">
        <f>VLOOKUP(B523,[266]Sheet2!$A$2:$E$135,5,FALSE)</f>
        <v>3</v>
      </c>
      <c r="N523" s="508">
        <f t="shared" si="103"/>
        <v>421</v>
      </c>
      <c r="Q523" s="332">
        <v>13</v>
      </c>
      <c r="S523" s="332">
        <f t="shared" si="108"/>
        <v>431</v>
      </c>
    </row>
    <row r="524" s="332" customFormat="1" ht="36" customHeight="1" spans="1:19">
      <c r="A524" s="367">
        <f t="shared" si="104"/>
        <v>7</v>
      </c>
      <c r="B524" s="295">
        <v>2070899</v>
      </c>
      <c r="C524" s="455" t="s">
        <v>637</v>
      </c>
      <c r="D524" s="296">
        <f>VLOOKUP(B524,'02'!$B$5:$F$1296,5,FALSE)</f>
        <v>0</v>
      </c>
      <c r="E524" s="296"/>
      <c r="F524" s="293">
        <f t="shared" si="105"/>
        <v>0</v>
      </c>
      <c r="G524" s="477" t="str">
        <f t="shared" si="106"/>
        <v>否</v>
      </c>
      <c r="H524" s="273" t="str">
        <f t="shared" si="107"/>
        <v>项</v>
      </c>
      <c r="I524" s="273"/>
      <c r="K524" s="273"/>
      <c r="L524" s="521"/>
      <c r="N524" s="273">
        <f t="shared" si="103"/>
        <v>0</v>
      </c>
      <c r="S524" s="332">
        <f t="shared" si="108"/>
        <v>0</v>
      </c>
    </row>
    <row r="525" ht="36" customHeight="1" spans="1:14">
      <c r="A525" s="367">
        <f t="shared" si="104"/>
        <v>5</v>
      </c>
      <c r="B525" s="295">
        <v>20799</v>
      </c>
      <c r="C525" s="517" t="s">
        <v>638</v>
      </c>
      <c r="D525" s="230">
        <f>SUM(D526:D528)</f>
        <v>0</v>
      </c>
      <c r="E525" s="230">
        <f>SUM(E526:E528)</f>
        <v>10</v>
      </c>
      <c r="F525" s="293">
        <f t="shared" si="105"/>
        <v>0</v>
      </c>
      <c r="G525" s="477" t="str">
        <f t="shared" si="106"/>
        <v>是</v>
      </c>
      <c r="H525" s="273" t="str">
        <f t="shared" si="107"/>
        <v>款</v>
      </c>
      <c r="L525" s="521"/>
      <c r="N525" s="273">
        <f t="shared" si="103"/>
        <v>0</v>
      </c>
    </row>
    <row r="526" s="332" customFormat="1" ht="36" customHeight="1" spans="1:19">
      <c r="A526" s="367">
        <f t="shared" si="104"/>
        <v>7</v>
      </c>
      <c r="B526" s="295">
        <v>2079902</v>
      </c>
      <c r="C526" s="455" t="s">
        <v>1876</v>
      </c>
      <c r="D526" s="296">
        <f>VLOOKUP(B526,'02'!$B$5:$F$1296,5,FALSE)</f>
        <v>0</v>
      </c>
      <c r="E526" s="525"/>
      <c r="F526" s="293">
        <f t="shared" si="105"/>
        <v>0</v>
      </c>
      <c r="G526" s="477" t="str">
        <f t="shared" si="106"/>
        <v>否</v>
      </c>
      <c r="H526" s="273" t="str">
        <f t="shared" si="107"/>
        <v>项</v>
      </c>
      <c r="I526" s="273"/>
      <c r="K526" s="273"/>
      <c r="L526" s="521"/>
      <c r="N526" s="273">
        <f t="shared" si="103"/>
        <v>0</v>
      </c>
      <c r="S526" s="332">
        <f t="shared" ref="S526:S528" si="109">+K526+Q526</f>
        <v>0</v>
      </c>
    </row>
    <row r="527" s="332" customFormat="1" ht="36" customHeight="1" spans="1:19">
      <c r="A527" s="367">
        <f t="shared" si="104"/>
        <v>7</v>
      </c>
      <c r="B527" s="295">
        <v>2079903</v>
      </c>
      <c r="C527" s="455" t="s">
        <v>640</v>
      </c>
      <c r="D527" s="296">
        <f>VLOOKUP(B527,'02'!$B$5:$F$1296,5,FALSE)</f>
        <v>0</v>
      </c>
      <c r="E527" s="296"/>
      <c r="F527" s="293">
        <f t="shared" si="105"/>
        <v>0</v>
      </c>
      <c r="G527" s="477" t="str">
        <f t="shared" si="106"/>
        <v>否</v>
      </c>
      <c r="H527" s="273" t="str">
        <f t="shared" si="107"/>
        <v>项</v>
      </c>
      <c r="I527" s="273"/>
      <c r="K527" s="273"/>
      <c r="L527" s="521"/>
      <c r="N527" s="273">
        <f t="shared" si="103"/>
        <v>0</v>
      </c>
      <c r="S527" s="332">
        <f t="shared" si="109"/>
        <v>0</v>
      </c>
    </row>
    <row r="528" s="332" customFormat="1" ht="36" customHeight="1" spans="1:19">
      <c r="A528" s="367">
        <f t="shared" si="104"/>
        <v>7</v>
      </c>
      <c r="B528" s="295">
        <v>2079999</v>
      </c>
      <c r="C528" s="455" t="s">
        <v>638</v>
      </c>
      <c r="D528" s="296">
        <f>VLOOKUP(B528,'02'!$B$5:$F$1296,5,FALSE)</f>
        <v>0</v>
      </c>
      <c r="E528" s="296">
        <v>10</v>
      </c>
      <c r="F528" s="293">
        <f t="shared" si="105"/>
        <v>0</v>
      </c>
      <c r="G528" s="477" t="str">
        <f t="shared" si="106"/>
        <v>是</v>
      </c>
      <c r="H528" s="273" t="str">
        <f t="shared" si="107"/>
        <v>项</v>
      </c>
      <c r="I528" s="273"/>
      <c r="K528" s="273">
        <v>10</v>
      </c>
      <c r="L528" s="521"/>
      <c r="N528" s="508">
        <f t="shared" si="103"/>
        <v>10</v>
      </c>
      <c r="S528" s="332">
        <f t="shared" si="109"/>
        <v>10</v>
      </c>
    </row>
    <row r="529" ht="36" customHeight="1" spans="1:14">
      <c r="A529" s="367">
        <f t="shared" si="104"/>
        <v>3</v>
      </c>
      <c r="B529" s="294">
        <v>208</v>
      </c>
      <c r="C529" s="516" t="s">
        <v>264</v>
      </c>
      <c r="D529" s="286">
        <f>SUM(D530,D549,D558,D560,D569,D573,D583,D592,D599,D607,D616,D622,D625,D628,D631,D634,D637,D641,D645,D654,D657)</f>
        <v>27071</v>
      </c>
      <c r="E529" s="286">
        <f>SUM(E530,E549,E558,E560,E569,E573,E583,E592,E599,E607,E616,E622,E625,E628,E631,E634,E637,E641,E645,E654,E657)</f>
        <v>34469</v>
      </c>
      <c r="F529" s="287">
        <f t="shared" si="105"/>
        <v>0.273281371209043</v>
      </c>
      <c r="G529" s="477" t="str">
        <f t="shared" si="106"/>
        <v>是</v>
      </c>
      <c r="H529" s="273" t="str">
        <f t="shared" si="107"/>
        <v>类</v>
      </c>
      <c r="L529" s="521"/>
      <c r="N529" s="273">
        <f t="shared" si="103"/>
        <v>0</v>
      </c>
    </row>
    <row r="530" ht="36" customHeight="1" spans="1:14">
      <c r="A530" s="367">
        <f t="shared" si="104"/>
        <v>5</v>
      </c>
      <c r="B530" s="295">
        <v>20801</v>
      </c>
      <c r="C530" s="517" t="s">
        <v>641</v>
      </c>
      <c r="D530" s="230">
        <f>SUM(D531:D548)</f>
        <v>821</v>
      </c>
      <c r="E530" s="230">
        <f>SUM(E531:E548)</f>
        <v>888</v>
      </c>
      <c r="F530" s="293">
        <f t="shared" si="105"/>
        <v>0.0816077953714982</v>
      </c>
      <c r="G530" s="477" t="str">
        <f t="shared" si="106"/>
        <v>是</v>
      </c>
      <c r="H530" s="273" t="str">
        <f t="shared" si="107"/>
        <v>款</v>
      </c>
      <c r="L530" s="521"/>
      <c r="N530" s="273">
        <f t="shared" si="103"/>
        <v>0</v>
      </c>
    </row>
    <row r="531" s="332" customFormat="1" ht="36" customHeight="1" spans="1:19">
      <c r="A531" s="367">
        <f t="shared" si="104"/>
        <v>7</v>
      </c>
      <c r="B531" s="295">
        <v>2080101</v>
      </c>
      <c r="C531" s="455" t="s">
        <v>307</v>
      </c>
      <c r="D531" s="296">
        <f>VLOOKUP(B531,'02'!$B$5:$F$1296,5,FALSE)</f>
        <v>181</v>
      </c>
      <c r="E531" s="296">
        <v>196</v>
      </c>
      <c r="F531" s="293">
        <f t="shared" si="105"/>
        <v>0.0828729281767955</v>
      </c>
      <c r="G531" s="477" t="str">
        <f t="shared" si="106"/>
        <v>是</v>
      </c>
      <c r="H531" s="273" t="str">
        <f t="shared" si="107"/>
        <v>项</v>
      </c>
      <c r="I531" s="273"/>
      <c r="K531" s="273">
        <v>196</v>
      </c>
      <c r="L531" s="521"/>
      <c r="N531" s="508">
        <f t="shared" si="103"/>
        <v>196</v>
      </c>
      <c r="S531" s="332">
        <f t="shared" ref="S531:S548" si="110">+K531+Q531</f>
        <v>196</v>
      </c>
    </row>
    <row r="532" s="332" customFormat="1" ht="36" customHeight="1" spans="1:19">
      <c r="A532" s="367">
        <f t="shared" si="104"/>
        <v>7</v>
      </c>
      <c r="B532" s="295">
        <v>2080102</v>
      </c>
      <c r="C532" s="455" t="s">
        <v>308</v>
      </c>
      <c r="D532" s="296">
        <f>VLOOKUP(B532,'02'!$B$5:$F$1296,5,FALSE)</f>
        <v>0</v>
      </c>
      <c r="E532" s="296"/>
      <c r="F532" s="293">
        <f t="shared" si="105"/>
        <v>0</v>
      </c>
      <c r="G532" s="477" t="str">
        <f t="shared" si="106"/>
        <v>否</v>
      </c>
      <c r="H532" s="273" t="str">
        <f t="shared" si="107"/>
        <v>项</v>
      </c>
      <c r="I532" s="273"/>
      <c r="K532" s="273"/>
      <c r="L532" s="521"/>
      <c r="N532" s="273">
        <f t="shared" si="103"/>
        <v>0</v>
      </c>
      <c r="S532" s="332">
        <f t="shared" si="110"/>
        <v>0</v>
      </c>
    </row>
    <row r="533" s="332" customFormat="1" ht="36" customHeight="1" spans="1:19">
      <c r="A533" s="367">
        <f t="shared" si="104"/>
        <v>7</v>
      </c>
      <c r="B533" s="295">
        <v>2080103</v>
      </c>
      <c r="C533" s="455" t="s">
        <v>309</v>
      </c>
      <c r="D533" s="296">
        <f>VLOOKUP(B533,'02'!$B$5:$F$1296,5,FALSE)</f>
        <v>0</v>
      </c>
      <c r="E533" s="296"/>
      <c r="F533" s="293">
        <f t="shared" si="105"/>
        <v>0</v>
      </c>
      <c r="G533" s="477" t="str">
        <f t="shared" si="106"/>
        <v>否</v>
      </c>
      <c r="H533" s="273" t="str">
        <f t="shared" si="107"/>
        <v>项</v>
      </c>
      <c r="I533" s="273"/>
      <c r="K533" s="273"/>
      <c r="L533" s="521"/>
      <c r="N533" s="273">
        <f t="shared" si="103"/>
        <v>0</v>
      </c>
      <c r="S533" s="332">
        <f t="shared" si="110"/>
        <v>0</v>
      </c>
    </row>
    <row r="534" s="332" customFormat="1" ht="36" customHeight="1" spans="1:19">
      <c r="A534" s="367">
        <f t="shared" si="104"/>
        <v>7</v>
      </c>
      <c r="B534" s="295">
        <v>2080104</v>
      </c>
      <c r="C534" s="455" t="s">
        <v>642</v>
      </c>
      <c r="D534" s="296">
        <f>VLOOKUP(B534,'02'!$B$5:$F$1296,5,FALSE)</f>
        <v>10</v>
      </c>
      <c r="E534" s="296">
        <v>28</v>
      </c>
      <c r="F534" s="293">
        <f t="shared" si="105"/>
        <v>1.8</v>
      </c>
      <c r="G534" s="477" t="str">
        <f t="shared" si="106"/>
        <v>是</v>
      </c>
      <c r="H534" s="273" t="str">
        <f t="shared" si="107"/>
        <v>项</v>
      </c>
      <c r="I534" s="273"/>
      <c r="K534" s="273">
        <v>28</v>
      </c>
      <c r="L534" s="521"/>
      <c r="N534" s="508">
        <f t="shared" si="103"/>
        <v>28</v>
      </c>
      <c r="S534" s="332">
        <f t="shared" si="110"/>
        <v>28</v>
      </c>
    </row>
    <row r="535" s="332" customFormat="1" ht="36" customHeight="1" spans="1:19">
      <c r="A535" s="367">
        <f t="shared" si="104"/>
        <v>7</v>
      </c>
      <c r="B535" s="295">
        <v>2080105</v>
      </c>
      <c r="C535" s="455" t="s">
        <v>643</v>
      </c>
      <c r="D535" s="296">
        <f>VLOOKUP(B535,'02'!$B$5:$F$1296,5,FALSE)</f>
        <v>0</v>
      </c>
      <c r="E535" s="296"/>
      <c r="F535" s="293">
        <f t="shared" si="105"/>
        <v>0</v>
      </c>
      <c r="G535" s="477" t="str">
        <f t="shared" si="106"/>
        <v>否</v>
      </c>
      <c r="H535" s="273" t="str">
        <f t="shared" si="107"/>
        <v>项</v>
      </c>
      <c r="I535" s="273"/>
      <c r="K535" s="273"/>
      <c r="L535" s="521"/>
      <c r="N535" s="273">
        <f t="shared" si="103"/>
        <v>0</v>
      </c>
      <c r="S535" s="332">
        <f t="shared" si="110"/>
        <v>0</v>
      </c>
    </row>
    <row r="536" s="332" customFormat="1" ht="36" customHeight="1" spans="1:19">
      <c r="A536" s="367">
        <f t="shared" si="104"/>
        <v>7</v>
      </c>
      <c r="B536" s="295">
        <v>2080106</v>
      </c>
      <c r="C536" s="455" t="s">
        <v>644</v>
      </c>
      <c r="D536" s="296">
        <f>VLOOKUP(B536,'02'!$B$5:$F$1296,5,FALSE)</f>
        <v>0</v>
      </c>
      <c r="E536" s="296"/>
      <c r="F536" s="293">
        <f t="shared" si="105"/>
        <v>0</v>
      </c>
      <c r="G536" s="477" t="str">
        <f t="shared" si="106"/>
        <v>否</v>
      </c>
      <c r="H536" s="273" t="str">
        <f t="shared" si="107"/>
        <v>项</v>
      </c>
      <c r="I536" s="273"/>
      <c r="K536" s="273"/>
      <c r="L536" s="521"/>
      <c r="N536" s="273">
        <f t="shared" si="103"/>
        <v>0</v>
      </c>
      <c r="S536" s="332">
        <f t="shared" si="110"/>
        <v>0</v>
      </c>
    </row>
    <row r="537" s="332" customFormat="1" ht="36" customHeight="1" spans="1:19">
      <c r="A537" s="367">
        <f t="shared" si="104"/>
        <v>7</v>
      </c>
      <c r="B537" s="295">
        <v>2080107</v>
      </c>
      <c r="C537" s="455" t="s">
        <v>645</v>
      </c>
      <c r="D537" s="296">
        <f>VLOOKUP(B537,'02'!$B$5:$F$1296,5,FALSE)</f>
        <v>0</v>
      </c>
      <c r="E537" s="296"/>
      <c r="F537" s="293">
        <f t="shared" si="105"/>
        <v>0</v>
      </c>
      <c r="G537" s="477" t="str">
        <f t="shared" si="106"/>
        <v>否</v>
      </c>
      <c r="H537" s="273" t="str">
        <f t="shared" si="107"/>
        <v>项</v>
      </c>
      <c r="I537" s="273"/>
      <c r="K537" s="273"/>
      <c r="L537" s="521"/>
      <c r="N537" s="273">
        <f t="shared" si="103"/>
        <v>0</v>
      </c>
      <c r="S537" s="332">
        <f t="shared" si="110"/>
        <v>0</v>
      </c>
    </row>
    <row r="538" s="332" customFormat="1" ht="36" customHeight="1" spans="1:19">
      <c r="A538" s="367">
        <f t="shared" si="104"/>
        <v>7</v>
      </c>
      <c r="B538" s="295">
        <v>2080108</v>
      </c>
      <c r="C538" s="455" t="s">
        <v>348</v>
      </c>
      <c r="D538" s="296">
        <f>VLOOKUP(B538,'02'!$B$5:$F$1296,5,FALSE)</f>
        <v>0</v>
      </c>
      <c r="E538" s="296"/>
      <c r="F538" s="293">
        <f t="shared" si="105"/>
        <v>0</v>
      </c>
      <c r="G538" s="477" t="str">
        <f t="shared" si="106"/>
        <v>否</v>
      </c>
      <c r="H538" s="273" t="str">
        <f t="shared" si="107"/>
        <v>项</v>
      </c>
      <c r="I538" s="273"/>
      <c r="K538" s="273"/>
      <c r="L538" s="521"/>
      <c r="N538" s="273">
        <f t="shared" si="103"/>
        <v>0</v>
      </c>
      <c r="S538" s="332">
        <f t="shared" si="110"/>
        <v>0</v>
      </c>
    </row>
    <row r="539" s="332" customFormat="1" ht="36" customHeight="1" spans="1:19">
      <c r="A539" s="367">
        <f t="shared" si="104"/>
        <v>7</v>
      </c>
      <c r="B539" s="295">
        <v>2080109</v>
      </c>
      <c r="C539" s="455" t="s">
        <v>646</v>
      </c>
      <c r="D539" s="296">
        <f>VLOOKUP(B539,'02'!$B$5:$F$1296,5,FALSE)</f>
        <v>467</v>
      </c>
      <c r="E539" s="296">
        <v>452</v>
      </c>
      <c r="F539" s="293">
        <f t="shared" si="105"/>
        <v>-0.0321199143468951</v>
      </c>
      <c r="G539" s="477" t="str">
        <f t="shared" si="106"/>
        <v>是</v>
      </c>
      <c r="H539" s="273" t="str">
        <f t="shared" si="107"/>
        <v>项</v>
      </c>
      <c r="I539" s="273"/>
      <c r="K539" s="273">
        <v>452</v>
      </c>
      <c r="L539" s="521"/>
      <c r="N539" s="508">
        <f t="shared" si="103"/>
        <v>452</v>
      </c>
      <c r="S539" s="332">
        <f t="shared" si="110"/>
        <v>452</v>
      </c>
    </row>
    <row r="540" s="332" customFormat="1" ht="36" customHeight="1" spans="1:19">
      <c r="A540" s="367">
        <f t="shared" si="104"/>
        <v>7</v>
      </c>
      <c r="B540" s="295">
        <v>2080110</v>
      </c>
      <c r="C540" s="455" t="s">
        <v>647</v>
      </c>
      <c r="D540" s="296">
        <f>VLOOKUP(B540,'02'!$B$5:$F$1296,5,FALSE)</f>
        <v>0</v>
      </c>
      <c r="E540" s="296"/>
      <c r="F540" s="293">
        <f t="shared" si="105"/>
        <v>0</v>
      </c>
      <c r="G540" s="477" t="str">
        <f t="shared" si="106"/>
        <v>否</v>
      </c>
      <c r="H540" s="273" t="str">
        <f t="shared" si="107"/>
        <v>项</v>
      </c>
      <c r="I540" s="273"/>
      <c r="K540" s="273"/>
      <c r="L540" s="521"/>
      <c r="N540" s="273">
        <f t="shared" si="103"/>
        <v>0</v>
      </c>
      <c r="S540" s="332">
        <f t="shared" si="110"/>
        <v>0</v>
      </c>
    </row>
    <row r="541" s="332" customFormat="1" ht="36" customHeight="1" spans="1:19">
      <c r="A541" s="367">
        <f t="shared" si="104"/>
        <v>7</v>
      </c>
      <c r="B541" s="295">
        <v>2080111</v>
      </c>
      <c r="C541" s="455" t="s">
        <v>648</v>
      </c>
      <c r="D541" s="296">
        <f>VLOOKUP(B541,'02'!$B$5:$F$1296,5,FALSE)</f>
        <v>0</v>
      </c>
      <c r="E541" s="296"/>
      <c r="F541" s="293">
        <f t="shared" si="105"/>
        <v>0</v>
      </c>
      <c r="G541" s="477" t="str">
        <f t="shared" si="106"/>
        <v>否</v>
      </c>
      <c r="H541" s="273" t="str">
        <f t="shared" si="107"/>
        <v>项</v>
      </c>
      <c r="I541" s="273"/>
      <c r="K541" s="273"/>
      <c r="L541" s="521"/>
      <c r="N541" s="273">
        <f t="shared" si="103"/>
        <v>0</v>
      </c>
      <c r="S541" s="332">
        <f t="shared" si="110"/>
        <v>0</v>
      </c>
    </row>
    <row r="542" s="332" customFormat="1" ht="36" customHeight="1" spans="1:19">
      <c r="A542" s="367">
        <f t="shared" si="104"/>
        <v>7</v>
      </c>
      <c r="B542" s="295">
        <v>2080112</v>
      </c>
      <c r="C542" s="455" t="s">
        <v>649</v>
      </c>
      <c r="D542" s="296">
        <f>VLOOKUP(B542,'02'!$B$5:$F$1296,5,FALSE)</f>
        <v>0</v>
      </c>
      <c r="E542" s="296"/>
      <c r="F542" s="293">
        <f t="shared" si="105"/>
        <v>0</v>
      </c>
      <c r="G542" s="477" t="str">
        <f t="shared" si="106"/>
        <v>否</v>
      </c>
      <c r="H542" s="273" t="str">
        <f t="shared" si="107"/>
        <v>项</v>
      </c>
      <c r="I542" s="273"/>
      <c r="K542" s="273"/>
      <c r="L542" s="521"/>
      <c r="N542" s="273">
        <f t="shared" si="103"/>
        <v>0</v>
      </c>
      <c r="S542" s="332">
        <f t="shared" si="110"/>
        <v>0</v>
      </c>
    </row>
    <row r="543" s="332" customFormat="1" ht="36" customHeight="1" spans="1:19">
      <c r="A543" s="367">
        <f t="shared" si="104"/>
        <v>7</v>
      </c>
      <c r="B543" s="522">
        <v>2080113</v>
      </c>
      <c r="C543" s="453" t="s">
        <v>650</v>
      </c>
      <c r="D543" s="296">
        <f>VLOOKUP(B543,'02'!$B$5:$F$1296,5,FALSE)</f>
        <v>0</v>
      </c>
      <c r="E543" s="296"/>
      <c r="F543" s="293">
        <f t="shared" si="105"/>
        <v>0</v>
      </c>
      <c r="G543" s="477" t="str">
        <f t="shared" si="106"/>
        <v>否</v>
      </c>
      <c r="H543" s="273" t="str">
        <f t="shared" si="107"/>
        <v>项</v>
      </c>
      <c r="I543" s="273"/>
      <c r="K543" s="273"/>
      <c r="L543" s="521"/>
      <c r="N543" s="273">
        <f t="shared" si="103"/>
        <v>0</v>
      </c>
      <c r="S543" s="332">
        <f t="shared" si="110"/>
        <v>0</v>
      </c>
    </row>
    <row r="544" s="332" customFormat="1" ht="36" customHeight="1" spans="1:19">
      <c r="A544" s="367">
        <f t="shared" si="104"/>
        <v>7</v>
      </c>
      <c r="B544" s="522">
        <v>2080114</v>
      </c>
      <c r="C544" s="453" t="s">
        <v>651</v>
      </c>
      <c r="D544" s="296">
        <f>VLOOKUP(B544,'02'!$B$5:$F$1296,5,FALSE)</f>
        <v>0</v>
      </c>
      <c r="E544" s="296"/>
      <c r="F544" s="293">
        <f t="shared" si="105"/>
        <v>0</v>
      </c>
      <c r="G544" s="477" t="str">
        <f t="shared" si="106"/>
        <v>否</v>
      </c>
      <c r="H544" s="273" t="str">
        <f t="shared" si="107"/>
        <v>项</v>
      </c>
      <c r="I544" s="273"/>
      <c r="K544" s="273"/>
      <c r="L544" s="521"/>
      <c r="N544" s="273">
        <f t="shared" si="103"/>
        <v>0</v>
      </c>
      <c r="S544" s="332">
        <f t="shared" si="110"/>
        <v>0</v>
      </c>
    </row>
    <row r="545" s="332" customFormat="1" ht="36" customHeight="1" spans="1:19">
      <c r="A545" s="367">
        <f t="shared" si="104"/>
        <v>7</v>
      </c>
      <c r="B545" s="522">
        <v>2080115</v>
      </c>
      <c r="C545" s="453" t="s">
        <v>652</v>
      </c>
      <c r="D545" s="296">
        <f>VLOOKUP(B545,'02'!$B$5:$F$1296,5,FALSE)</f>
        <v>0</v>
      </c>
      <c r="E545" s="296"/>
      <c r="F545" s="293">
        <f t="shared" si="105"/>
        <v>0</v>
      </c>
      <c r="G545" s="477" t="str">
        <f t="shared" si="106"/>
        <v>否</v>
      </c>
      <c r="H545" s="273" t="str">
        <f t="shared" si="107"/>
        <v>项</v>
      </c>
      <c r="I545" s="273"/>
      <c r="K545" s="273"/>
      <c r="L545" s="521"/>
      <c r="N545" s="273">
        <f t="shared" si="103"/>
        <v>0</v>
      </c>
      <c r="S545" s="332">
        <f t="shared" si="110"/>
        <v>0</v>
      </c>
    </row>
    <row r="546" s="332" customFormat="1" ht="36" customHeight="1" spans="1:19">
      <c r="A546" s="367">
        <f t="shared" si="104"/>
        <v>7</v>
      </c>
      <c r="B546" s="522">
        <v>2080116</v>
      </c>
      <c r="C546" s="453" t="s">
        <v>653</v>
      </c>
      <c r="D546" s="296">
        <f>VLOOKUP(B546,'02'!$B$5:$F$1296,5,FALSE)</f>
        <v>0</v>
      </c>
      <c r="E546" s="296"/>
      <c r="F546" s="293">
        <f t="shared" si="105"/>
        <v>0</v>
      </c>
      <c r="G546" s="477" t="str">
        <f t="shared" si="106"/>
        <v>否</v>
      </c>
      <c r="H546" s="273" t="str">
        <f t="shared" si="107"/>
        <v>项</v>
      </c>
      <c r="I546" s="273"/>
      <c r="K546" s="273"/>
      <c r="L546" s="521"/>
      <c r="N546" s="273">
        <f t="shared" si="103"/>
        <v>0</v>
      </c>
      <c r="S546" s="332">
        <f t="shared" si="110"/>
        <v>0</v>
      </c>
    </row>
    <row r="547" s="332" customFormat="1" ht="36" customHeight="1" spans="1:19">
      <c r="A547" s="367">
        <f t="shared" si="104"/>
        <v>7</v>
      </c>
      <c r="B547" s="522">
        <v>2080150</v>
      </c>
      <c r="C547" s="453" t="s">
        <v>316</v>
      </c>
      <c r="D547" s="296">
        <f>VLOOKUP(B547,'02'!$B$5:$F$1296,5,FALSE)</f>
        <v>90</v>
      </c>
      <c r="E547" s="296">
        <v>115</v>
      </c>
      <c r="F547" s="293">
        <f t="shared" si="105"/>
        <v>0.277777777777778</v>
      </c>
      <c r="G547" s="477" t="str">
        <f t="shared" si="106"/>
        <v>是</v>
      </c>
      <c r="H547" s="273" t="str">
        <f t="shared" si="107"/>
        <v>项</v>
      </c>
      <c r="I547" s="273"/>
      <c r="K547" s="273">
        <v>115</v>
      </c>
      <c r="L547" s="521"/>
      <c r="N547" s="508">
        <f t="shared" si="103"/>
        <v>115</v>
      </c>
      <c r="S547" s="332">
        <f t="shared" si="110"/>
        <v>115</v>
      </c>
    </row>
    <row r="548" s="332" customFormat="1" ht="36" customHeight="1" spans="1:19">
      <c r="A548" s="367">
        <f t="shared" si="104"/>
        <v>7</v>
      </c>
      <c r="B548" s="295">
        <v>2080199</v>
      </c>
      <c r="C548" s="455" t="s">
        <v>654</v>
      </c>
      <c r="D548" s="296">
        <f>VLOOKUP(B548,'02'!$B$5:$F$1296,5,FALSE)</f>
        <v>73</v>
      </c>
      <c r="E548" s="296">
        <v>97</v>
      </c>
      <c r="F548" s="293">
        <f t="shared" si="105"/>
        <v>0.328767123287671</v>
      </c>
      <c r="G548" s="477" t="str">
        <f t="shared" si="106"/>
        <v>是</v>
      </c>
      <c r="H548" s="273" t="str">
        <f t="shared" si="107"/>
        <v>项</v>
      </c>
      <c r="I548" s="273"/>
      <c r="K548" s="273">
        <v>58</v>
      </c>
      <c r="L548" s="521">
        <f>VLOOKUP(B548,[266]Sheet2!$A$2:$E$135,5,FALSE)</f>
        <v>37</v>
      </c>
      <c r="N548" s="508">
        <f t="shared" si="103"/>
        <v>95</v>
      </c>
      <c r="Q548" s="332">
        <v>39</v>
      </c>
      <c r="S548" s="332">
        <f t="shared" si="110"/>
        <v>97</v>
      </c>
    </row>
    <row r="549" ht="36" customHeight="1" spans="1:14">
      <c r="A549" s="367">
        <f t="shared" si="104"/>
        <v>5</v>
      </c>
      <c r="B549" s="295">
        <v>20802</v>
      </c>
      <c r="C549" s="517" t="s">
        <v>655</v>
      </c>
      <c r="D549" s="230">
        <f>SUM(D550:D557)</f>
        <v>399</v>
      </c>
      <c r="E549" s="230">
        <f>SUM(E550:E557)</f>
        <v>479</v>
      </c>
      <c r="F549" s="293">
        <f t="shared" si="105"/>
        <v>0.200501253132832</v>
      </c>
      <c r="G549" s="477" t="str">
        <f t="shared" si="106"/>
        <v>是</v>
      </c>
      <c r="H549" s="273" t="str">
        <f t="shared" si="107"/>
        <v>款</v>
      </c>
      <c r="L549" s="521"/>
      <c r="N549" s="273">
        <f t="shared" si="103"/>
        <v>0</v>
      </c>
    </row>
    <row r="550" s="332" customFormat="1" ht="36" customHeight="1" spans="1:19">
      <c r="A550" s="367">
        <f t="shared" si="104"/>
        <v>7</v>
      </c>
      <c r="B550" s="295">
        <v>2080201</v>
      </c>
      <c r="C550" s="455" t="s">
        <v>307</v>
      </c>
      <c r="D550" s="296">
        <f>VLOOKUP(B550,'02'!$B$5:$F$1296,5,FALSE)</f>
        <v>118</v>
      </c>
      <c r="E550" s="296">
        <v>188</v>
      </c>
      <c r="F550" s="293">
        <f t="shared" si="105"/>
        <v>0.593220338983051</v>
      </c>
      <c r="G550" s="477" t="str">
        <f t="shared" si="106"/>
        <v>是</v>
      </c>
      <c r="H550" s="273" t="str">
        <f t="shared" si="107"/>
        <v>项</v>
      </c>
      <c r="I550" s="273"/>
      <c r="K550" s="273">
        <v>188</v>
      </c>
      <c r="L550" s="521"/>
      <c r="N550" s="508">
        <f t="shared" si="103"/>
        <v>188</v>
      </c>
      <c r="S550" s="332">
        <f t="shared" ref="S550:S557" si="111">+K550+Q550</f>
        <v>188</v>
      </c>
    </row>
    <row r="551" s="332" customFormat="1" ht="36" customHeight="1" spans="1:19">
      <c r="A551" s="367">
        <f t="shared" si="104"/>
        <v>7</v>
      </c>
      <c r="B551" s="295">
        <v>2080202</v>
      </c>
      <c r="C551" s="455" t="s">
        <v>308</v>
      </c>
      <c r="D551" s="296">
        <f>VLOOKUP(B551,'02'!$B$5:$F$1296,5,FALSE)</f>
        <v>0</v>
      </c>
      <c r="E551" s="296"/>
      <c r="F551" s="293">
        <f t="shared" si="105"/>
        <v>0</v>
      </c>
      <c r="G551" s="477" t="str">
        <f t="shared" si="106"/>
        <v>否</v>
      </c>
      <c r="H551" s="273" t="str">
        <f t="shared" si="107"/>
        <v>项</v>
      </c>
      <c r="I551" s="273"/>
      <c r="K551" s="273"/>
      <c r="L551" s="521"/>
      <c r="N551" s="273">
        <f t="shared" si="103"/>
        <v>0</v>
      </c>
      <c r="S551" s="332">
        <f t="shared" si="111"/>
        <v>0</v>
      </c>
    </row>
    <row r="552" s="332" customFormat="1" ht="36" customHeight="1" spans="1:19">
      <c r="A552" s="367">
        <f t="shared" si="104"/>
        <v>7</v>
      </c>
      <c r="B552" s="295">
        <v>2080203</v>
      </c>
      <c r="C552" s="455" t="s">
        <v>309</v>
      </c>
      <c r="D552" s="296">
        <f>VLOOKUP(B552,'02'!$B$5:$F$1296,5,FALSE)</f>
        <v>0</v>
      </c>
      <c r="E552" s="296"/>
      <c r="F552" s="293">
        <f t="shared" si="105"/>
        <v>0</v>
      </c>
      <c r="G552" s="477" t="str">
        <f t="shared" si="106"/>
        <v>否</v>
      </c>
      <c r="H552" s="273" t="str">
        <f t="shared" si="107"/>
        <v>项</v>
      </c>
      <c r="I552" s="273"/>
      <c r="K552" s="273"/>
      <c r="L552" s="521"/>
      <c r="N552" s="273">
        <f t="shared" si="103"/>
        <v>0</v>
      </c>
      <c r="S552" s="332">
        <f t="shared" si="111"/>
        <v>0</v>
      </c>
    </row>
    <row r="553" s="332" customFormat="1" ht="36" customHeight="1" spans="1:19">
      <c r="A553" s="367">
        <f t="shared" si="104"/>
        <v>7</v>
      </c>
      <c r="B553" s="295">
        <v>2080206</v>
      </c>
      <c r="C553" s="455" t="s">
        <v>656</v>
      </c>
      <c r="D553" s="296">
        <f>VLOOKUP(B553,'02'!$B$5:$F$1296,5,FALSE)</f>
        <v>2</v>
      </c>
      <c r="E553" s="296"/>
      <c r="F553" s="293">
        <f t="shared" si="105"/>
        <v>-1</v>
      </c>
      <c r="G553" s="477" t="str">
        <f t="shared" si="106"/>
        <v>是</v>
      </c>
      <c r="H553" s="273" t="str">
        <f t="shared" si="107"/>
        <v>项</v>
      </c>
      <c r="I553" s="273"/>
      <c r="K553" s="273"/>
      <c r="L553" s="521"/>
      <c r="N553" s="273">
        <f t="shared" si="103"/>
        <v>0</v>
      </c>
      <c r="S553" s="332">
        <f t="shared" si="111"/>
        <v>0</v>
      </c>
    </row>
    <row r="554" s="332" customFormat="1" ht="36" customHeight="1" spans="1:19">
      <c r="A554" s="367">
        <f t="shared" si="104"/>
        <v>7</v>
      </c>
      <c r="B554" s="295">
        <v>2080207</v>
      </c>
      <c r="C554" s="455" t="s">
        <v>657</v>
      </c>
      <c r="D554" s="296">
        <f>VLOOKUP(B554,'02'!$B$5:$F$1296,5,FALSE)</f>
        <v>0</v>
      </c>
      <c r="E554" s="296"/>
      <c r="F554" s="293">
        <f t="shared" si="105"/>
        <v>0</v>
      </c>
      <c r="G554" s="477" t="str">
        <f t="shared" si="106"/>
        <v>否</v>
      </c>
      <c r="H554" s="273" t="str">
        <f t="shared" si="107"/>
        <v>项</v>
      </c>
      <c r="I554" s="273"/>
      <c r="K554" s="273"/>
      <c r="L554" s="521"/>
      <c r="N554" s="273">
        <f t="shared" si="103"/>
        <v>0</v>
      </c>
      <c r="S554" s="332">
        <f t="shared" si="111"/>
        <v>0</v>
      </c>
    </row>
    <row r="555" s="332" customFormat="1" ht="36" customHeight="1" spans="1:19">
      <c r="A555" s="367">
        <f t="shared" si="104"/>
        <v>7</v>
      </c>
      <c r="B555" s="295">
        <v>2080208</v>
      </c>
      <c r="C555" s="455" t="s">
        <v>1877</v>
      </c>
      <c r="D555" s="296">
        <f>VLOOKUP(B555,'02'!$B$5:$F$1296,5,FALSE)</f>
        <v>0</v>
      </c>
      <c r="E555" s="525"/>
      <c r="F555" s="293">
        <f t="shared" si="105"/>
        <v>0</v>
      </c>
      <c r="G555" s="477" t="str">
        <f t="shared" si="106"/>
        <v>否</v>
      </c>
      <c r="H555" s="273" t="str">
        <f t="shared" si="107"/>
        <v>项</v>
      </c>
      <c r="I555" s="273"/>
      <c r="K555" s="273"/>
      <c r="L555" s="521"/>
      <c r="N555" s="273">
        <f t="shared" si="103"/>
        <v>0</v>
      </c>
      <c r="S555" s="332">
        <f t="shared" si="111"/>
        <v>0</v>
      </c>
    </row>
    <row r="556" s="332" customFormat="1" ht="36" customHeight="1" spans="1:19">
      <c r="A556" s="367">
        <f t="shared" si="104"/>
        <v>7</v>
      </c>
      <c r="B556" s="295">
        <v>2080209</v>
      </c>
      <c r="C556" s="455" t="s">
        <v>1878</v>
      </c>
      <c r="D556" s="296"/>
      <c r="E556" s="296"/>
      <c r="F556" s="293">
        <f t="shared" si="105"/>
        <v>0</v>
      </c>
      <c r="G556" s="477" t="str">
        <f t="shared" si="106"/>
        <v>否</v>
      </c>
      <c r="H556" s="273" t="str">
        <f t="shared" si="107"/>
        <v>项</v>
      </c>
      <c r="I556" s="273"/>
      <c r="K556" s="273"/>
      <c r="L556" s="521"/>
      <c r="N556" s="273">
        <f t="shared" si="103"/>
        <v>0</v>
      </c>
      <c r="S556" s="332">
        <f t="shared" si="111"/>
        <v>0</v>
      </c>
    </row>
    <row r="557" s="332" customFormat="1" ht="36" customHeight="1" spans="1:19">
      <c r="A557" s="367">
        <f t="shared" si="104"/>
        <v>7</v>
      </c>
      <c r="B557" s="295">
        <v>2080299</v>
      </c>
      <c r="C557" s="455" t="s">
        <v>659</v>
      </c>
      <c r="D557" s="296">
        <f>VLOOKUP(B557,'02'!$B$5:$F$1296,5,FALSE)</f>
        <v>279</v>
      </c>
      <c r="E557" s="296">
        <v>291</v>
      </c>
      <c r="F557" s="293">
        <f t="shared" si="105"/>
        <v>0.043010752688172</v>
      </c>
      <c r="G557" s="477" t="str">
        <f t="shared" si="106"/>
        <v>是</v>
      </c>
      <c r="H557" s="273" t="str">
        <f t="shared" si="107"/>
        <v>项</v>
      </c>
      <c r="I557" s="273"/>
      <c r="K557" s="273">
        <v>187</v>
      </c>
      <c r="L557" s="521">
        <f>VLOOKUP(B557,[266]Sheet2!$A$2:$E$135,5,FALSE)</f>
        <v>24</v>
      </c>
      <c r="N557" s="508">
        <f t="shared" si="103"/>
        <v>211</v>
      </c>
      <c r="Q557" s="332">
        <v>104</v>
      </c>
      <c r="S557" s="332">
        <f t="shared" si="111"/>
        <v>291</v>
      </c>
    </row>
    <row r="558" s="332" customFormat="1" ht="36" customHeight="1" spans="1:14">
      <c r="A558" s="367">
        <f t="shared" si="104"/>
        <v>5</v>
      </c>
      <c r="B558" s="295">
        <v>20804</v>
      </c>
      <c r="C558" s="517" t="s">
        <v>660</v>
      </c>
      <c r="D558" s="296">
        <f>SUM(D559:D559)</f>
        <v>0</v>
      </c>
      <c r="E558" s="296">
        <f>SUM(E559:E559)</f>
        <v>0</v>
      </c>
      <c r="F558" s="293">
        <f t="shared" si="105"/>
        <v>0</v>
      </c>
      <c r="G558" s="477" t="str">
        <f t="shared" si="106"/>
        <v>否</v>
      </c>
      <c r="H558" s="273" t="str">
        <f t="shared" si="107"/>
        <v>款</v>
      </c>
      <c r="I558" s="273"/>
      <c r="K558" s="273"/>
      <c r="L558" s="521"/>
      <c r="N558" s="273">
        <f t="shared" si="103"/>
        <v>0</v>
      </c>
    </row>
    <row r="559" s="332" customFormat="1" ht="36" customHeight="1" spans="1:19">
      <c r="A559" s="367">
        <f t="shared" si="104"/>
        <v>7</v>
      </c>
      <c r="B559" s="295">
        <v>2080402</v>
      </c>
      <c r="C559" s="455" t="s">
        <v>661</v>
      </c>
      <c r="D559" s="296">
        <f>VLOOKUP(B559,'02'!$B$5:$F$1296,5,FALSE)</f>
        <v>0</v>
      </c>
      <c r="E559" s="296"/>
      <c r="F559" s="293">
        <f t="shared" si="105"/>
        <v>0</v>
      </c>
      <c r="G559" s="477" t="str">
        <f t="shared" si="106"/>
        <v>否</v>
      </c>
      <c r="H559" s="273" t="str">
        <f t="shared" si="107"/>
        <v>项</v>
      </c>
      <c r="I559" s="273"/>
      <c r="K559" s="273"/>
      <c r="L559" s="521"/>
      <c r="N559" s="273">
        <f t="shared" si="103"/>
        <v>0</v>
      </c>
      <c r="S559" s="332">
        <f t="shared" ref="S559:S568" si="112">+K559+Q559</f>
        <v>0</v>
      </c>
    </row>
    <row r="560" ht="36" customHeight="1" spans="1:14">
      <c r="A560" s="367">
        <f t="shared" si="104"/>
        <v>5</v>
      </c>
      <c r="B560" s="295">
        <v>20805</v>
      </c>
      <c r="C560" s="517" t="s">
        <v>662</v>
      </c>
      <c r="D560" s="230">
        <f>SUM(D561:D568)</f>
        <v>15069</v>
      </c>
      <c r="E560" s="230">
        <f>SUM(E561:E568)</f>
        <v>18010</v>
      </c>
      <c r="F560" s="293">
        <f t="shared" si="105"/>
        <v>0.195168889773708</v>
      </c>
      <c r="G560" s="477" t="str">
        <f t="shared" si="106"/>
        <v>是</v>
      </c>
      <c r="H560" s="273" t="str">
        <f t="shared" si="107"/>
        <v>款</v>
      </c>
      <c r="L560" s="521"/>
      <c r="N560" s="273">
        <f t="shared" si="103"/>
        <v>0</v>
      </c>
    </row>
    <row r="561" s="332" customFormat="1" ht="36" customHeight="1" spans="1:19">
      <c r="A561" s="367">
        <f t="shared" si="104"/>
        <v>7</v>
      </c>
      <c r="B561" s="295">
        <v>2080501</v>
      </c>
      <c r="C561" s="455" t="s">
        <v>663</v>
      </c>
      <c r="D561" s="296">
        <f>VLOOKUP(B561,'02'!$B$5:$F$1296,5,FALSE)</f>
        <v>25</v>
      </c>
      <c r="E561" s="296">
        <v>622</v>
      </c>
      <c r="F561" s="293">
        <f t="shared" si="105"/>
        <v>23.88</v>
      </c>
      <c r="G561" s="477" t="str">
        <f t="shared" si="106"/>
        <v>是</v>
      </c>
      <c r="H561" s="273" t="str">
        <f t="shared" si="107"/>
        <v>项</v>
      </c>
      <c r="I561" s="273"/>
      <c r="K561" s="273">
        <v>622</v>
      </c>
      <c r="L561" s="521"/>
      <c r="N561" s="508">
        <f t="shared" si="103"/>
        <v>622</v>
      </c>
      <c r="S561" s="332">
        <f t="shared" si="112"/>
        <v>622</v>
      </c>
    </row>
    <row r="562" s="332" customFormat="1" ht="36" customHeight="1" spans="1:19">
      <c r="A562" s="367">
        <f t="shared" si="104"/>
        <v>7</v>
      </c>
      <c r="B562" s="295">
        <v>2080502</v>
      </c>
      <c r="C562" s="455" t="s">
        <v>664</v>
      </c>
      <c r="D562" s="296">
        <f>VLOOKUP(B562,'02'!$B$5:$F$1296,5,FALSE)</f>
        <v>5</v>
      </c>
      <c r="E562" s="296">
        <v>1392</v>
      </c>
      <c r="F562" s="293">
        <f t="shared" si="105"/>
        <v>277.4</v>
      </c>
      <c r="G562" s="477" t="str">
        <f t="shared" si="106"/>
        <v>是</v>
      </c>
      <c r="H562" s="273" t="str">
        <f t="shared" si="107"/>
        <v>项</v>
      </c>
      <c r="I562" s="273"/>
      <c r="K562" s="273">
        <v>1392</v>
      </c>
      <c r="L562" s="521"/>
      <c r="N562" s="508">
        <f t="shared" si="103"/>
        <v>1392</v>
      </c>
      <c r="S562" s="332">
        <f t="shared" si="112"/>
        <v>1392</v>
      </c>
    </row>
    <row r="563" s="332" customFormat="1" ht="36" customHeight="1" spans="1:19">
      <c r="A563" s="367">
        <f t="shared" si="104"/>
        <v>7</v>
      </c>
      <c r="B563" s="295">
        <v>2080503</v>
      </c>
      <c r="C563" s="455" t="s">
        <v>665</v>
      </c>
      <c r="D563" s="296">
        <f>VLOOKUP(B563,'02'!$B$5:$F$1296,5,FALSE)</f>
        <v>0</v>
      </c>
      <c r="E563" s="296"/>
      <c r="F563" s="293">
        <f t="shared" si="105"/>
        <v>0</v>
      </c>
      <c r="G563" s="477" t="str">
        <f t="shared" si="106"/>
        <v>否</v>
      </c>
      <c r="H563" s="273" t="str">
        <f t="shared" si="107"/>
        <v>项</v>
      </c>
      <c r="I563" s="273"/>
      <c r="K563" s="273"/>
      <c r="L563" s="521"/>
      <c r="N563" s="273">
        <f t="shared" si="103"/>
        <v>0</v>
      </c>
      <c r="S563" s="332">
        <f t="shared" si="112"/>
        <v>0</v>
      </c>
    </row>
    <row r="564" ht="36" customHeight="1" spans="1:22">
      <c r="A564" s="367">
        <f t="shared" si="104"/>
        <v>7</v>
      </c>
      <c r="B564" s="295">
        <v>2080505</v>
      </c>
      <c r="C564" s="455" t="s">
        <v>666</v>
      </c>
      <c r="D564" s="296">
        <f>VLOOKUP(B564,'02'!$B$5:$F$1296,5,FALSE)</f>
        <v>7715</v>
      </c>
      <c r="E564" s="296">
        <v>7231</v>
      </c>
      <c r="F564" s="293">
        <f t="shared" si="105"/>
        <v>-0.0627349319507453</v>
      </c>
      <c r="G564" s="477" t="str">
        <f t="shared" si="106"/>
        <v>是</v>
      </c>
      <c r="H564" s="273" t="str">
        <f t="shared" si="107"/>
        <v>项</v>
      </c>
      <c r="K564" s="273">
        <v>7231</v>
      </c>
      <c r="L564" s="521"/>
      <c r="N564" s="508">
        <f t="shared" si="103"/>
        <v>7231</v>
      </c>
      <c r="S564" s="332">
        <f t="shared" si="112"/>
        <v>7231</v>
      </c>
      <c r="V564" s="332"/>
    </row>
    <row r="565" s="332" customFormat="1" ht="36" customHeight="1" spans="1:19">
      <c r="A565" s="367">
        <f t="shared" si="104"/>
        <v>7</v>
      </c>
      <c r="B565" s="295">
        <v>2080506</v>
      </c>
      <c r="C565" s="455" t="s">
        <v>667</v>
      </c>
      <c r="D565" s="296">
        <f>VLOOKUP(B565,'02'!$B$5:$F$1296,5,FALSE)</f>
        <v>379</v>
      </c>
      <c r="E565" s="296">
        <v>499</v>
      </c>
      <c r="F565" s="293">
        <f t="shared" si="105"/>
        <v>0.316622691292876</v>
      </c>
      <c r="G565" s="477" t="str">
        <f t="shared" si="106"/>
        <v>是</v>
      </c>
      <c r="H565" s="273" t="str">
        <f t="shared" si="107"/>
        <v>项</v>
      </c>
      <c r="I565" s="273"/>
      <c r="K565" s="273">
        <v>499</v>
      </c>
      <c r="L565" s="521"/>
      <c r="N565" s="508">
        <f t="shared" si="103"/>
        <v>499</v>
      </c>
      <c r="S565" s="332">
        <f t="shared" si="112"/>
        <v>499</v>
      </c>
    </row>
    <row r="566" s="332" customFormat="1" ht="36" customHeight="1" spans="1:19">
      <c r="A566" s="367">
        <f t="shared" si="104"/>
        <v>7</v>
      </c>
      <c r="B566" s="295">
        <v>2080507</v>
      </c>
      <c r="C566" s="455" t="s">
        <v>668</v>
      </c>
      <c r="D566" s="296">
        <f>VLOOKUP(B566,'02'!$B$5:$F$1296,5,FALSE)</f>
        <v>4944</v>
      </c>
      <c r="E566" s="296">
        <v>6106</v>
      </c>
      <c r="F566" s="293">
        <f t="shared" si="105"/>
        <v>0.235032362459547</v>
      </c>
      <c r="G566" s="477" t="str">
        <f t="shared" si="106"/>
        <v>是</v>
      </c>
      <c r="H566" s="273" t="str">
        <f t="shared" si="107"/>
        <v>项</v>
      </c>
      <c r="I566" s="273"/>
      <c r="K566" s="273">
        <v>5800</v>
      </c>
      <c r="L566" s="521">
        <f>VLOOKUP(B566,[266]Sheet2!$A$2:$E$135,5,FALSE)</f>
        <v>1734</v>
      </c>
      <c r="N566" s="508">
        <f t="shared" si="103"/>
        <v>7534</v>
      </c>
      <c r="Q566" s="332">
        <v>306</v>
      </c>
      <c r="S566" s="332">
        <f t="shared" si="112"/>
        <v>6106</v>
      </c>
    </row>
    <row r="567" s="332" customFormat="1" ht="36" customHeight="1" spans="1:19">
      <c r="A567" s="367">
        <f t="shared" si="104"/>
        <v>7</v>
      </c>
      <c r="B567" s="522">
        <v>2080508</v>
      </c>
      <c r="C567" s="453" t="s">
        <v>669</v>
      </c>
      <c r="D567" s="296">
        <f>VLOOKUP(B567,'02'!$B$5:$F$1296,5,FALSE)</f>
        <v>0</v>
      </c>
      <c r="E567" s="296"/>
      <c r="F567" s="293">
        <f t="shared" si="105"/>
        <v>0</v>
      </c>
      <c r="G567" s="477" t="str">
        <f t="shared" si="106"/>
        <v>否</v>
      </c>
      <c r="H567" s="273" t="str">
        <f t="shared" si="107"/>
        <v>项</v>
      </c>
      <c r="I567" s="273"/>
      <c r="K567" s="273"/>
      <c r="L567" s="521"/>
      <c r="N567" s="273">
        <f t="shared" si="103"/>
        <v>0</v>
      </c>
      <c r="S567" s="332">
        <f t="shared" si="112"/>
        <v>0</v>
      </c>
    </row>
    <row r="568" s="333" customFormat="1" ht="36" customHeight="1" spans="1:22">
      <c r="A568" s="367">
        <f t="shared" si="104"/>
        <v>7</v>
      </c>
      <c r="B568" s="295">
        <v>2080599</v>
      </c>
      <c r="C568" s="455" t="s">
        <v>670</v>
      </c>
      <c r="D568" s="296">
        <f>VLOOKUP(B568,'02'!$B$5:$F$1296,5,FALSE)</f>
        <v>2001</v>
      </c>
      <c r="E568" s="296">
        <v>2160</v>
      </c>
      <c r="F568" s="293">
        <f t="shared" si="105"/>
        <v>0.0794602698650675</v>
      </c>
      <c r="G568" s="477" t="str">
        <f t="shared" si="106"/>
        <v>是</v>
      </c>
      <c r="H568" s="273" t="str">
        <f t="shared" si="107"/>
        <v>项</v>
      </c>
      <c r="I568" s="273"/>
      <c r="K568" s="273">
        <v>2160</v>
      </c>
      <c r="L568" s="521"/>
      <c r="N568" s="508">
        <f t="shared" si="103"/>
        <v>2160</v>
      </c>
      <c r="S568" s="332">
        <f t="shared" si="112"/>
        <v>2160</v>
      </c>
      <c r="T568" s="332"/>
      <c r="V568" s="332"/>
    </row>
    <row r="569" ht="36" customHeight="1" spans="1:14">
      <c r="A569" s="367">
        <f t="shared" si="104"/>
        <v>5</v>
      </c>
      <c r="B569" s="295">
        <v>20806</v>
      </c>
      <c r="C569" s="517" t="s">
        <v>671</v>
      </c>
      <c r="D569" s="230">
        <f>SUM(D570:D572)</f>
        <v>0</v>
      </c>
      <c r="E569" s="230">
        <f>SUM(E570:E572)</f>
        <v>12</v>
      </c>
      <c r="F569" s="293">
        <f t="shared" si="105"/>
        <v>0</v>
      </c>
      <c r="G569" s="477" t="str">
        <f t="shared" si="106"/>
        <v>是</v>
      </c>
      <c r="H569" s="273" t="str">
        <f t="shared" si="107"/>
        <v>款</v>
      </c>
      <c r="L569" s="521"/>
      <c r="N569" s="273">
        <f t="shared" si="103"/>
        <v>0</v>
      </c>
    </row>
    <row r="570" s="332" customFormat="1" ht="36" customHeight="1" spans="1:19">
      <c r="A570" s="367">
        <f t="shared" si="104"/>
        <v>7</v>
      </c>
      <c r="B570" s="295">
        <v>2080601</v>
      </c>
      <c r="C570" s="455" t="s">
        <v>672</v>
      </c>
      <c r="D570" s="296">
        <f>VLOOKUP(B570,'02'!$B$5:$F$1296,5,FALSE)</f>
        <v>0</v>
      </c>
      <c r="E570" s="296">
        <v>12</v>
      </c>
      <c r="F570" s="293">
        <f t="shared" si="105"/>
        <v>0</v>
      </c>
      <c r="G570" s="477" t="str">
        <f t="shared" si="106"/>
        <v>是</v>
      </c>
      <c r="H570" s="273" t="str">
        <f t="shared" si="107"/>
        <v>项</v>
      </c>
      <c r="I570" s="273"/>
      <c r="K570" s="273">
        <v>12</v>
      </c>
      <c r="L570" s="521"/>
      <c r="N570" s="508">
        <f t="shared" si="103"/>
        <v>12</v>
      </c>
      <c r="S570" s="332">
        <f t="shared" ref="S570:S572" si="113">+K570+Q570</f>
        <v>12</v>
      </c>
    </row>
    <row r="571" s="332" customFormat="1" ht="36" customHeight="1" spans="1:19">
      <c r="A571" s="367">
        <f t="shared" si="104"/>
        <v>7</v>
      </c>
      <c r="B571" s="295">
        <v>2080602</v>
      </c>
      <c r="C571" s="455" t="s">
        <v>673</v>
      </c>
      <c r="D571" s="296">
        <f>VLOOKUP(B571,'02'!$B$5:$F$1296,5,FALSE)</f>
        <v>0</v>
      </c>
      <c r="E571" s="296"/>
      <c r="F571" s="293">
        <f t="shared" si="105"/>
        <v>0</v>
      </c>
      <c r="G571" s="477" t="str">
        <f t="shared" si="106"/>
        <v>否</v>
      </c>
      <c r="H571" s="273" t="str">
        <f t="shared" si="107"/>
        <v>项</v>
      </c>
      <c r="I571" s="273"/>
      <c r="K571" s="273"/>
      <c r="L571" s="521"/>
      <c r="N571" s="273">
        <f t="shared" si="103"/>
        <v>0</v>
      </c>
      <c r="S571" s="332">
        <f t="shared" si="113"/>
        <v>0</v>
      </c>
    </row>
    <row r="572" s="332" customFormat="1" ht="36" customHeight="1" spans="1:19">
      <c r="A572" s="367">
        <f t="shared" si="104"/>
        <v>7</v>
      </c>
      <c r="B572" s="295">
        <v>2080699</v>
      </c>
      <c r="C572" s="455" t="s">
        <v>674</v>
      </c>
      <c r="D572" s="296">
        <f>VLOOKUP(B572,'02'!$B$5:$F$1296,5,FALSE)</f>
        <v>0</v>
      </c>
      <c r="E572" s="296"/>
      <c r="F572" s="293">
        <f t="shared" si="105"/>
        <v>0</v>
      </c>
      <c r="G572" s="477" t="str">
        <f t="shared" si="106"/>
        <v>否</v>
      </c>
      <c r="H572" s="273" t="str">
        <f t="shared" si="107"/>
        <v>项</v>
      </c>
      <c r="I572" s="273"/>
      <c r="K572" s="273"/>
      <c r="L572" s="521"/>
      <c r="N572" s="273">
        <f t="shared" si="103"/>
        <v>0</v>
      </c>
      <c r="S572" s="332">
        <f t="shared" si="113"/>
        <v>0</v>
      </c>
    </row>
    <row r="573" s="506" customFormat="1" ht="36" customHeight="1" spans="1:14">
      <c r="A573" s="367">
        <f t="shared" si="104"/>
        <v>5</v>
      </c>
      <c r="B573" s="295">
        <v>20807</v>
      </c>
      <c r="C573" s="517" t="s">
        <v>675</v>
      </c>
      <c r="D573" s="230">
        <f>SUM(D574:D582)</f>
        <v>650</v>
      </c>
      <c r="E573" s="230">
        <f>SUM(E574:E582)</f>
        <v>675</v>
      </c>
      <c r="F573" s="293">
        <f t="shared" si="105"/>
        <v>0.0384615384615385</v>
      </c>
      <c r="G573" s="477" t="str">
        <f t="shared" si="106"/>
        <v>是</v>
      </c>
      <c r="H573" s="273" t="str">
        <f t="shared" si="107"/>
        <v>款</v>
      </c>
      <c r="I573" s="273"/>
      <c r="K573" s="273"/>
      <c r="L573" s="521"/>
      <c r="N573" s="273">
        <f t="shared" si="103"/>
        <v>0</v>
      </c>
    </row>
    <row r="574" s="332" customFormat="1" ht="36" customHeight="1" spans="1:19">
      <c r="A574" s="367">
        <f t="shared" si="104"/>
        <v>7</v>
      </c>
      <c r="B574" s="295">
        <v>2080701</v>
      </c>
      <c r="C574" s="455" t="s">
        <v>1879</v>
      </c>
      <c r="D574" s="296">
        <f>VLOOKUP(B574,'02'!$B$5:$F$1296,5,FALSE)</f>
        <v>0</v>
      </c>
      <c r="E574" s="296"/>
      <c r="F574" s="293">
        <f t="shared" si="105"/>
        <v>0</v>
      </c>
      <c r="G574" s="477" t="str">
        <f t="shared" si="106"/>
        <v>否</v>
      </c>
      <c r="H574" s="273" t="str">
        <f t="shared" si="107"/>
        <v>项</v>
      </c>
      <c r="I574" s="273"/>
      <c r="K574" s="273"/>
      <c r="L574" s="521"/>
      <c r="N574" s="273">
        <f t="shared" si="103"/>
        <v>0</v>
      </c>
      <c r="S574" s="332">
        <f t="shared" ref="S574:S582" si="114">+K574+Q574</f>
        <v>0</v>
      </c>
    </row>
    <row r="575" s="332" customFormat="1" ht="36" customHeight="1" spans="1:19">
      <c r="A575" s="367">
        <f t="shared" si="104"/>
        <v>7</v>
      </c>
      <c r="B575" s="295">
        <v>2080702</v>
      </c>
      <c r="C575" s="455" t="s">
        <v>677</v>
      </c>
      <c r="D575" s="296">
        <f>VLOOKUP(B575,'02'!$B$5:$F$1296,5,FALSE)</f>
        <v>0</v>
      </c>
      <c r="E575" s="296"/>
      <c r="F575" s="293">
        <f t="shared" si="105"/>
        <v>0</v>
      </c>
      <c r="G575" s="477" t="str">
        <f t="shared" si="106"/>
        <v>否</v>
      </c>
      <c r="H575" s="273" t="str">
        <f t="shared" si="107"/>
        <v>项</v>
      </c>
      <c r="I575" s="273"/>
      <c r="K575" s="273"/>
      <c r="L575" s="521"/>
      <c r="N575" s="273">
        <f t="shared" si="103"/>
        <v>0</v>
      </c>
      <c r="S575" s="332">
        <f t="shared" si="114"/>
        <v>0</v>
      </c>
    </row>
    <row r="576" s="332" customFormat="1" ht="36" customHeight="1" spans="1:19">
      <c r="A576" s="367">
        <f t="shared" si="104"/>
        <v>7</v>
      </c>
      <c r="B576" s="295">
        <v>2080704</v>
      </c>
      <c r="C576" s="455" t="s">
        <v>678</v>
      </c>
      <c r="D576" s="296">
        <f>VLOOKUP(B576,'02'!$B$5:$F$1296,5,FALSE)</f>
        <v>0</v>
      </c>
      <c r="E576" s="296"/>
      <c r="F576" s="293">
        <f t="shared" si="105"/>
        <v>0</v>
      </c>
      <c r="G576" s="477" t="str">
        <f t="shared" si="106"/>
        <v>否</v>
      </c>
      <c r="H576" s="273" t="str">
        <f t="shared" si="107"/>
        <v>项</v>
      </c>
      <c r="I576" s="273"/>
      <c r="K576" s="273"/>
      <c r="L576" s="521"/>
      <c r="N576" s="273">
        <f t="shared" si="103"/>
        <v>0</v>
      </c>
      <c r="S576" s="332">
        <f t="shared" si="114"/>
        <v>0</v>
      </c>
    </row>
    <row r="577" s="332" customFormat="1" ht="36" customHeight="1" spans="1:19">
      <c r="A577" s="367">
        <f t="shared" si="104"/>
        <v>7</v>
      </c>
      <c r="B577" s="295">
        <v>2080705</v>
      </c>
      <c r="C577" s="455" t="s">
        <v>679</v>
      </c>
      <c r="D577" s="296">
        <f>VLOOKUP(B577,'02'!$B$5:$F$1296,5,FALSE)</f>
        <v>0</v>
      </c>
      <c r="E577" s="296"/>
      <c r="F577" s="293">
        <f t="shared" si="105"/>
        <v>0</v>
      </c>
      <c r="G577" s="477" t="str">
        <f t="shared" si="106"/>
        <v>否</v>
      </c>
      <c r="H577" s="273" t="str">
        <f t="shared" si="107"/>
        <v>项</v>
      </c>
      <c r="I577" s="273"/>
      <c r="K577" s="273"/>
      <c r="L577" s="521"/>
      <c r="N577" s="273">
        <f t="shared" si="103"/>
        <v>0</v>
      </c>
      <c r="S577" s="332">
        <f t="shared" si="114"/>
        <v>0</v>
      </c>
    </row>
    <row r="578" s="332" customFormat="1" ht="36" customHeight="1" spans="1:19">
      <c r="A578" s="367">
        <f t="shared" si="104"/>
        <v>7</v>
      </c>
      <c r="B578" s="295">
        <v>2080709</v>
      </c>
      <c r="C578" s="455" t="s">
        <v>1880</v>
      </c>
      <c r="D578" s="296">
        <f>VLOOKUP(B578,'02'!$B$5:$F$1296,5,FALSE)</f>
        <v>0</v>
      </c>
      <c r="E578" s="296"/>
      <c r="F578" s="293">
        <f t="shared" si="105"/>
        <v>0</v>
      </c>
      <c r="G578" s="477" t="str">
        <f t="shared" si="106"/>
        <v>否</v>
      </c>
      <c r="H578" s="273" t="str">
        <f t="shared" si="107"/>
        <v>项</v>
      </c>
      <c r="I578" s="273"/>
      <c r="K578" s="273"/>
      <c r="L578" s="521"/>
      <c r="N578" s="273">
        <f t="shared" si="103"/>
        <v>0</v>
      </c>
      <c r="S578" s="332">
        <f t="shared" si="114"/>
        <v>0</v>
      </c>
    </row>
    <row r="579" s="332" customFormat="1" ht="36" customHeight="1" spans="1:19">
      <c r="A579" s="367">
        <f t="shared" si="104"/>
        <v>7</v>
      </c>
      <c r="B579" s="295">
        <v>2080711</v>
      </c>
      <c r="C579" s="455" t="s">
        <v>681</v>
      </c>
      <c r="D579" s="296">
        <f>VLOOKUP(B579,'02'!$B$5:$F$1296,5,FALSE)</f>
        <v>0</v>
      </c>
      <c r="E579" s="296"/>
      <c r="F579" s="293">
        <f t="shared" si="105"/>
        <v>0</v>
      </c>
      <c r="G579" s="477" t="str">
        <f t="shared" si="106"/>
        <v>否</v>
      </c>
      <c r="H579" s="273" t="str">
        <f t="shared" si="107"/>
        <v>项</v>
      </c>
      <c r="I579" s="273"/>
      <c r="K579" s="273"/>
      <c r="L579" s="521"/>
      <c r="N579" s="273">
        <f t="shared" si="103"/>
        <v>0</v>
      </c>
      <c r="S579" s="332">
        <f t="shared" si="114"/>
        <v>0</v>
      </c>
    </row>
    <row r="580" s="332" customFormat="1" ht="36" customHeight="1" spans="1:19">
      <c r="A580" s="367">
        <f t="shared" si="104"/>
        <v>7</v>
      </c>
      <c r="B580" s="295">
        <v>2080712</v>
      </c>
      <c r="C580" s="455" t="s">
        <v>682</v>
      </c>
      <c r="D580" s="296">
        <f>VLOOKUP(B580,'02'!$B$5:$F$1296,5,FALSE)</f>
        <v>0</v>
      </c>
      <c r="E580" s="296"/>
      <c r="F580" s="293">
        <f t="shared" si="105"/>
        <v>0</v>
      </c>
      <c r="G580" s="477" t="str">
        <f t="shared" si="106"/>
        <v>否</v>
      </c>
      <c r="H580" s="273" t="str">
        <f t="shared" si="107"/>
        <v>项</v>
      </c>
      <c r="I580" s="273"/>
      <c r="K580" s="273"/>
      <c r="L580" s="521"/>
      <c r="N580" s="273">
        <f t="shared" ref="N580:N643" si="115">+K580+L580+M580</f>
        <v>0</v>
      </c>
      <c r="S580" s="332">
        <f t="shared" si="114"/>
        <v>0</v>
      </c>
    </row>
    <row r="581" s="332" customFormat="1" ht="36" customHeight="1" spans="1:19">
      <c r="A581" s="367">
        <f t="shared" ref="A581:A644" si="116">LEN(B581)</f>
        <v>7</v>
      </c>
      <c r="B581" s="295">
        <v>2080713</v>
      </c>
      <c r="C581" s="455" t="s">
        <v>1881</v>
      </c>
      <c r="D581" s="296">
        <f>VLOOKUP(B581,'02'!$B$5:$F$1296,5,FALSE)</f>
        <v>0</v>
      </c>
      <c r="E581" s="296"/>
      <c r="F581" s="293">
        <f t="shared" ref="F581:F644" si="117">IF(D581&lt;0,"",IFERROR(E581/D581-1,0))</f>
        <v>0</v>
      </c>
      <c r="G581" s="477" t="str">
        <f t="shared" ref="G581:G644" si="118">IF(LEN(B581)=3,"是",IF(C581&lt;&gt;"",IF(SUM(D581:E581)&lt;&gt;0,"是","否"),"是"))</f>
        <v>否</v>
      </c>
      <c r="H581" s="273" t="str">
        <f t="shared" ref="H581:H644" si="119">IF(LEN(B581)=3,"类",IF(LEN(B581)=5,"款","项"))</f>
        <v>项</v>
      </c>
      <c r="I581" s="273"/>
      <c r="K581" s="273"/>
      <c r="L581" s="521"/>
      <c r="N581" s="273">
        <f t="shared" si="115"/>
        <v>0</v>
      </c>
      <c r="S581" s="332">
        <f t="shared" si="114"/>
        <v>0</v>
      </c>
    </row>
    <row r="582" s="332" customFormat="1" ht="36" customHeight="1" spans="1:19">
      <c r="A582" s="367">
        <f t="shared" si="116"/>
        <v>7</v>
      </c>
      <c r="B582" s="295">
        <v>2080799</v>
      </c>
      <c r="C582" s="455" t="s">
        <v>684</v>
      </c>
      <c r="D582" s="296">
        <f>VLOOKUP(B582,'02'!$B$5:$F$1296,5,FALSE)</f>
        <v>650</v>
      </c>
      <c r="E582" s="296">
        <v>675</v>
      </c>
      <c r="F582" s="293">
        <f t="shared" si="117"/>
        <v>0.0384615384615385</v>
      </c>
      <c r="G582" s="477" t="str">
        <f t="shared" si="118"/>
        <v>是</v>
      </c>
      <c r="H582" s="273" t="str">
        <f t="shared" si="119"/>
        <v>项</v>
      </c>
      <c r="I582" s="273"/>
      <c r="K582" s="273">
        <v>16</v>
      </c>
      <c r="L582" s="521">
        <f>VLOOKUP(B582,[266]Sheet2!$A$2:$E$135,5,FALSE)</f>
        <v>509</v>
      </c>
      <c r="N582" s="508">
        <f t="shared" si="115"/>
        <v>525</v>
      </c>
      <c r="Q582" s="332">
        <v>659</v>
      </c>
      <c r="S582" s="332">
        <f t="shared" si="114"/>
        <v>675</v>
      </c>
    </row>
    <row r="583" ht="36" customHeight="1" spans="1:14">
      <c r="A583" s="367">
        <f t="shared" si="116"/>
        <v>5</v>
      </c>
      <c r="B583" s="295">
        <v>20808</v>
      </c>
      <c r="C583" s="517" t="s">
        <v>685</v>
      </c>
      <c r="D583" s="230">
        <f>SUM(D584:D591)</f>
        <v>2655</v>
      </c>
      <c r="E583" s="230">
        <f>SUM(E584:E591)</f>
        <v>3828</v>
      </c>
      <c r="F583" s="293">
        <f t="shared" si="117"/>
        <v>0.44180790960452</v>
      </c>
      <c r="G583" s="477" t="str">
        <f t="shared" si="118"/>
        <v>是</v>
      </c>
      <c r="H583" s="273" t="str">
        <f t="shared" si="119"/>
        <v>款</v>
      </c>
      <c r="L583" s="521"/>
      <c r="N583" s="273">
        <f t="shared" si="115"/>
        <v>0</v>
      </c>
    </row>
    <row r="584" s="332" customFormat="1" ht="36" customHeight="1" spans="1:19">
      <c r="A584" s="367">
        <f t="shared" si="116"/>
        <v>7</v>
      </c>
      <c r="B584" s="295">
        <v>2080801</v>
      </c>
      <c r="C584" s="455" t="s">
        <v>686</v>
      </c>
      <c r="D584" s="296">
        <f>VLOOKUP(B584,'02'!$B$5:$F$1296,5,FALSE)</f>
        <v>880</v>
      </c>
      <c r="E584" s="296">
        <v>900</v>
      </c>
      <c r="F584" s="293">
        <f t="shared" si="117"/>
        <v>0.0227272727272727</v>
      </c>
      <c r="G584" s="477" t="str">
        <f t="shared" si="118"/>
        <v>是</v>
      </c>
      <c r="H584" s="273" t="str">
        <f t="shared" si="119"/>
        <v>项</v>
      </c>
      <c r="I584" s="273"/>
      <c r="K584" s="273">
        <v>796</v>
      </c>
      <c r="L584" s="521">
        <f>VLOOKUP(B584,[266]Sheet2!$A$2:$E$135,5,FALSE)</f>
        <v>77</v>
      </c>
      <c r="N584" s="508">
        <f t="shared" si="115"/>
        <v>873</v>
      </c>
      <c r="Q584" s="332">
        <v>104</v>
      </c>
      <c r="S584" s="332">
        <f t="shared" ref="S584:S591" si="120">+K584+Q584</f>
        <v>900</v>
      </c>
    </row>
    <row r="585" s="332" customFormat="1" ht="36" customHeight="1" spans="1:19">
      <c r="A585" s="367">
        <f t="shared" si="116"/>
        <v>7</v>
      </c>
      <c r="B585" s="295">
        <v>2080802</v>
      </c>
      <c r="C585" s="455" t="s">
        <v>687</v>
      </c>
      <c r="D585" s="296">
        <f>VLOOKUP(B585,'02'!$B$5:$F$1296,5,FALSE)</f>
        <v>219</v>
      </c>
      <c r="E585" s="296">
        <v>244</v>
      </c>
      <c r="F585" s="293">
        <f t="shared" si="117"/>
        <v>0.114155251141552</v>
      </c>
      <c r="G585" s="477" t="str">
        <f t="shared" si="118"/>
        <v>是</v>
      </c>
      <c r="H585" s="273" t="str">
        <f t="shared" si="119"/>
        <v>项</v>
      </c>
      <c r="I585" s="273"/>
      <c r="K585" s="273">
        <v>37</v>
      </c>
      <c r="L585" s="521">
        <f>VLOOKUP(B585,[266]Sheet2!$A$2:$E$135,5,FALSE)</f>
        <v>167</v>
      </c>
      <c r="N585" s="508">
        <f t="shared" si="115"/>
        <v>204</v>
      </c>
      <c r="Q585" s="332">
        <v>207</v>
      </c>
      <c r="S585" s="332">
        <f t="shared" si="120"/>
        <v>244</v>
      </c>
    </row>
    <row r="586" s="332" customFormat="1" ht="36" customHeight="1" spans="1:19">
      <c r="A586" s="367">
        <f t="shared" si="116"/>
        <v>7</v>
      </c>
      <c r="B586" s="295">
        <v>2080803</v>
      </c>
      <c r="C586" s="455" t="s">
        <v>688</v>
      </c>
      <c r="D586" s="296">
        <f>VLOOKUP(B586,'02'!$B$5:$F$1296,5,FALSE)</f>
        <v>104</v>
      </c>
      <c r="E586" s="296">
        <v>107</v>
      </c>
      <c r="F586" s="293">
        <f t="shared" si="117"/>
        <v>0.0288461538461537</v>
      </c>
      <c r="G586" s="477" t="str">
        <f t="shared" si="118"/>
        <v>是</v>
      </c>
      <c r="H586" s="273" t="str">
        <f t="shared" si="119"/>
        <v>项</v>
      </c>
      <c r="I586" s="273"/>
      <c r="K586" s="273">
        <v>9</v>
      </c>
      <c r="L586" s="521">
        <f>VLOOKUP(B586,[266]Sheet2!$A$2:$E$135,5,FALSE)</f>
        <v>88</v>
      </c>
      <c r="N586" s="508">
        <f t="shared" si="115"/>
        <v>97</v>
      </c>
      <c r="Q586" s="332">
        <v>98</v>
      </c>
      <c r="S586" s="332">
        <f t="shared" si="120"/>
        <v>107</v>
      </c>
    </row>
    <row r="587" s="332" customFormat="1" ht="36" customHeight="1" spans="1:19">
      <c r="A587" s="367">
        <f t="shared" si="116"/>
        <v>7</v>
      </c>
      <c r="B587" s="295">
        <v>2080805</v>
      </c>
      <c r="C587" s="455" t="s">
        <v>689</v>
      </c>
      <c r="D587" s="296">
        <f>VLOOKUP(B587,'02'!$B$5:$F$1296,5,FALSE)</f>
        <v>196</v>
      </c>
      <c r="E587" s="296">
        <v>465</v>
      </c>
      <c r="F587" s="293">
        <f t="shared" si="117"/>
        <v>1.37244897959184</v>
      </c>
      <c r="G587" s="477" t="str">
        <f t="shared" si="118"/>
        <v>是</v>
      </c>
      <c r="H587" s="273" t="str">
        <f t="shared" si="119"/>
        <v>项</v>
      </c>
      <c r="I587" s="273"/>
      <c r="K587" s="273">
        <v>260</v>
      </c>
      <c r="L587" s="521">
        <f>VLOOKUP(B587,[266]Sheet2!$A$2:$E$135,5,FALSE)</f>
        <v>183</v>
      </c>
      <c r="N587" s="508">
        <f t="shared" si="115"/>
        <v>443</v>
      </c>
      <c r="Q587" s="332">
        <v>205</v>
      </c>
      <c r="S587" s="332">
        <f t="shared" si="120"/>
        <v>465</v>
      </c>
    </row>
    <row r="588" s="332" customFormat="1" ht="36" customHeight="1" spans="1:19">
      <c r="A588" s="367">
        <f t="shared" si="116"/>
        <v>7</v>
      </c>
      <c r="B588" s="295">
        <v>2080806</v>
      </c>
      <c r="C588" s="455" t="s">
        <v>690</v>
      </c>
      <c r="D588" s="296">
        <f>VLOOKUP(B588,'02'!$B$5:$F$1296,5,FALSE)</f>
        <v>223</v>
      </c>
      <c r="E588" s="296">
        <v>245</v>
      </c>
      <c r="F588" s="293">
        <f t="shared" si="117"/>
        <v>0.0986547085201794</v>
      </c>
      <c r="G588" s="477" t="str">
        <f t="shared" si="118"/>
        <v>是</v>
      </c>
      <c r="H588" s="273" t="str">
        <f t="shared" si="119"/>
        <v>项</v>
      </c>
      <c r="I588" s="273"/>
      <c r="K588" s="273"/>
      <c r="L588" s="521">
        <f>VLOOKUP(B588,[266]Sheet2!$A$2:$E$135,5,FALSE)</f>
        <v>205</v>
      </c>
      <c r="N588" s="508">
        <f t="shared" si="115"/>
        <v>205</v>
      </c>
      <c r="Q588" s="332">
        <v>245</v>
      </c>
      <c r="S588" s="332">
        <f t="shared" si="120"/>
        <v>245</v>
      </c>
    </row>
    <row r="589" s="332" customFormat="1" ht="36" customHeight="1" spans="1:19">
      <c r="A589" s="367">
        <f t="shared" si="116"/>
        <v>7</v>
      </c>
      <c r="B589" s="295">
        <v>2080807</v>
      </c>
      <c r="C589" s="455" t="s">
        <v>691</v>
      </c>
      <c r="D589" s="296">
        <f>VLOOKUP(B589,'02'!$B$5:$F$1296,5,FALSE)</f>
        <v>0</v>
      </c>
      <c r="E589" s="296"/>
      <c r="F589" s="293">
        <f t="shared" si="117"/>
        <v>0</v>
      </c>
      <c r="G589" s="477" t="str">
        <f t="shared" si="118"/>
        <v>否</v>
      </c>
      <c r="H589" s="273" t="str">
        <f t="shared" si="119"/>
        <v>项</v>
      </c>
      <c r="I589" s="273"/>
      <c r="K589" s="273"/>
      <c r="L589" s="521"/>
      <c r="N589" s="273">
        <f t="shared" si="115"/>
        <v>0</v>
      </c>
      <c r="S589" s="332">
        <f t="shared" si="120"/>
        <v>0</v>
      </c>
    </row>
    <row r="590" s="332" customFormat="1" ht="36" customHeight="1" spans="1:19">
      <c r="A590" s="367">
        <f t="shared" si="116"/>
        <v>7</v>
      </c>
      <c r="B590" s="295">
        <v>2080808</v>
      </c>
      <c r="C590" s="455" t="s">
        <v>1882</v>
      </c>
      <c r="D590" s="296">
        <f>VLOOKUP(B590,'02'!$B$5:$F$1296,5,FALSE)</f>
        <v>0</v>
      </c>
      <c r="E590" s="296">
        <v>10</v>
      </c>
      <c r="F590" s="293">
        <f t="shared" si="117"/>
        <v>0</v>
      </c>
      <c r="G590" s="477" t="str">
        <f t="shared" si="118"/>
        <v>是</v>
      </c>
      <c r="H590" s="273" t="str">
        <f t="shared" si="119"/>
        <v>项</v>
      </c>
      <c r="I590" s="273"/>
      <c r="K590" s="273">
        <v>10</v>
      </c>
      <c r="L590" s="521">
        <f>VLOOKUP(B590,[266]Sheet2!$A$2:$E$135,5,FALSE)</f>
        <v>0</v>
      </c>
      <c r="N590" s="508">
        <f t="shared" si="115"/>
        <v>10</v>
      </c>
      <c r="Q590" s="332">
        <v>0</v>
      </c>
      <c r="S590" s="332">
        <f t="shared" si="120"/>
        <v>10</v>
      </c>
    </row>
    <row r="591" s="332" customFormat="1" ht="36" customHeight="1" spans="1:19">
      <c r="A591" s="367">
        <f t="shared" si="116"/>
        <v>7</v>
      </c>
      <c r="B591" s="295">
        <v>2080899</v>
      </c>
      <c r="C591" s="455" t="s">
        <v>693</v>
      </c>
      <c r="D591" s="296">
        <f>VLOOKUP(B591,'02'!$B$5:$F$1296,5,FALSE)</f>
        <v>1033</v>
      </c>
      <c r="E591" s="296">
        <v>1857</v>
      </c>
      <c r="F591" s="293">
        <f t="shared" si="117"/>
        <v>0.797676669893514</v>
      </c>
      <c r="G591" s="477" t="str">
        <f t="shared" si="118"/>
        <v>是</v>
      </c>
      <c r="H591" s="273" t="str">
        <f t="shared" si="119"/>
        <v>项</v>
      </c>
      <c r="I591" s="273"/>
      <c r="K591" s="273">
        <v>200</v>
      </c>
      <c r="L591" s="521">
        <f>VLOOKUP(B591,[266]Sheet2!$A$2:$E$135,5,FALSE)</f>
        <v>822</v>
      </c>
      <c r="N591" s="508">
        <f t="shared" si="115"/>
        <v>1022</v>
      </c>
      <c r="Q591" s="332">
        <v>1657</v>
      </c>
      <c r="S591" s="332">
        <f t="shared" si="120"/>
        <v>1857</v>
      </c>
    </row>
    <row r="592" ht="36" customHeight="1" spans="1:14">
      <c r="A592" s="367">
        <f t="shared" si="116"/>
        <v>5</v>
      </c>
      <c r="B592" s="295">
        <v>20809</v>
      </c>
      <c r="C592" s="517" t="s">
        <v>694</v>
      </c>
      <c r="D592" s="230">
        <f>SUM(D593:D598)</f>
        <v>221</v>
      </c>
      <c r="E592" s="230">
        <f>SUM(E593:E598)</f>
        <v>484</v>
      </c>
      <c r="F592" s="293">
        <f t="shared" si="117"/>
        <v>1.19004524886878</v>
      </c>
      <c r="G592" s="477" t="str">
        <f t="shared" si="118"/>
        <v>是</v>
      </c>
      <c r="H592" s="273" t="str">
        <f t="shared" si="119"/>
        <v>款</v>
      </c>
      <c r="L592" s="521"/>
      <c r="N592" s="273">
        <f t="shared" si="115"/>
        <v>0</v>
      </c>
    </row>
    <row r="593" s="332" customFormat="1" ht="36" customHeight="1" spans="1:19">
      <c r="A593" s="367">
        <f t="shared" si="116"/>
        <v>7</v>
      </c>
      <c r="B593" s="295">
        <v>2080901</v>
      </c>
      <c r="C593" s="455" t="s">
        <v>695</v>
      </c>
      <c r="D593" s="296">
        <f>VLOOKUP(B593,'02'!$B$5:$F$1296,5,FALSE)</f>
        <v>79</v>
      </c>
      <c r="E593" s="296">
        <v>123</v>
      </c>
      <c r="F593" s="293">
        <f t="shared" si="117"/>
        <v>0.556962025316456</v>
      </c>
      <c r="G593" s="477" t="str">
        <f t="shared" si="118"/>
        <v>是</v>
      </c>
      <c r="H593" s="273" t="str">
        <f t="shared" si="119"/>
        <v>项</v>
      </c>
      <c r="I593" s="273"/>
      <c r="K593" s="273">
        <v>46</v>
      </c>
      <c r="L593" s="521">
        <f>VLOOKUP(B593,[266]Sheet2!$A$2:$E$135,5,FALSE)</f>
        <v>48</v>
      </c>
      <c r="N593" s="508">
        <f t="shared" si="115"/>
        <v>94</v>
      </c>
      <c r="Q593" s="332">
        <v>77</v>
      </c>
      <c r="S593" s="332">
        <f t="shared" ref="S593:S598" si="121">+K593+Q593</f>
        <v>123</v>
      </c>
    </row>
    <row r="594" s="332" customFormat="1" ht="36" customHeight="1" spans="1:19">
      <c r="A594" s="367">
        <f t="shared" si="116"/>
        <v>7</v>
      </c>
      <c r="B594" s="295">
        <v>2080902</v>
      </c>
      <c r="C594" s="455" t="s">
        <v>696</v>
      </c>
      <c r="D594" s="296">
        <f>VLOOKUP(B594,'02'!$B$5:$F$1296,5,FALSE)</f>
        <v>141</v>
      </c>
      <c r="E594" s="296">
        <v>310</v>
      </c>
      <c r="F594" s="293">
        <f t="shared" si="117"/>
        <v>1.19858156028369</v>
      </c>
      <c r="G594" s="477" t="str">
        <f t="shared" si="118"/>
        <v>是</v>
      </c>
      <c r="H594" s="273" t="str">
        <f t="shared" si="119"/>
        <v>项</v>
      </c>
      <c r="I594" s="273"/>
      <c r="K594" s="273">
        <v>75</v>
      </c>
      <c r="L594" s="521">
        <f>VLOOKUP(B594,[266]Sheet2!$A$2:$E$135,5,FALSE)</f>
        <v>169</v>
      </c>
      <c r="N594" s="508">
        <f t="shared" si="115"/>
        <v>244</v>
      </c>
      <c r="Q594" s="332">
        <v>235</v>
      </c>
      <c r="S594" s="332">
        <f t="shared" si="121"/>
        <v>310</v>
      </c>
    </row>
    <row r="595" s="332" customFormat="1" ht="36" customHeight="1" spans="1:19">
      <c r="A595" s="367">
        <f t="shared" si="116"/>
        <v>7</v>
      </c>
      <c r="B595" s="295">
        <v>2080903</v>
      </c>
      <c r="C595" s="455" t="s">
        <v>697</v>
      </c>
      <c r="D595" s="296">
        <f>VLOOKUP(B595,'02'!$B$5:$F$1296,5,FALSE)</f>
        <v>-16</v>
      </c>
      <c r="E595" s="296">
        <v>1</v>
      </c>
      <c r="F595" s="293" t="str">
        <f t="shared" si="117"/>
        <v/>
      </c>
      <c r="G595" s="477" t="str">
        <f t="shared" si="118"/>
        <v>是</v>
      </c>
      <c r="H595" s="273" t="str">
        <f t="shared" si="119"/>
        <v>项</v>
      </c>
      <c r="I595" s="273"/>
      <c r="K595" s="273"/>
      <c r="L595" s="521">
        <f>VLOOKUP(B595,[266]Sheet2!$A$2:$E$135,5,FALSE)</f>
        <v>1</v>
      </c>
      <c r="N595" s="508">
        <f t="shared" si="115"/>
        <v>1</v>
      </c>
      <c r="Q595" s="332">
        <v>1</v>
      </c>
      <c r="S595" s="332">
        <f t="shared" si="121"/>
        <v>1</v>
      </c>
    </row>
    <row r="596" s="332" customFormat="1" ht="36" customHeight="1" spans="1:19">
      <c r="A596" s="367">
        <f t="shared" si="116"/>
        <v>7</v>
      </c>
      <c r="B596" s="295">
        <v>2080904</v>
      </c>
      <c r="C596" s="455" t="s">
        <v>698</v>
      </c>
      <c r="D596" s="296">
        <f>VLOOKUP(B596,'02'!$B$5:$F$1296,5,FALSE)</f>
        <v>0</v>
      </c>
      <c r="E596" s="296">
        <v>18</v>
      </c>
      <c r="F596" s="293">
        <f t="shared" si="117"/>
        <v>0</v>
      </c>
      <c r="G596" s="477" t="str">
        <f t="shared" si="118"/>
        <v>是</v>
      </c>
      <c r="H596" s="273" t="str">
        <f t="shared" si="119"/>
        <v>项</v>
      </c>
      <c r="I596" s="273"/>
      <c r="K596" s="273">
        <v>18</v>
      </c>
      <c r="L596" s="521">
        <f>VLOOKUP(B596,[266]Sheet2!$A$2:$E$135,5,FALSE)</f>
        <v>0</v>
      </c>
      <c r="N596" s="508">
        <f t="shared" si="115"/>
        <v>18</v>
      </c>
      <c r="Q596" s="332">
        <v>0</v>
      </c>
      <c r="S596" s="332">
        <f t="shared" si="121"/>
        <v>18</v>
      </c>
    </row>
    <row r="597" s="332" customFormat="1" ht="36" customHeight="1" spans="1:19">
      <c r="A597" s="367">
        <f t="shared" si="116"/>
        <v>7</v>
      </c>
      <c r="B597" s="295">
        <v>2080905</v>
      </c>
      <c r="C597" s="455" t="s">
        <v>699</v>
      </c>
      <c r="D597" s="296">
        <f>VLOOKUP(B597,'02'!$B$5:$F$1296,5,FALSE)</f>
        <v>10</v>
      </c>
      <c r="E597" s="296">
        <v>22</v>
      </c>
      <c r="F597" s="293">
        <f t="shared" si="117"/>
        <v>1.2</v>
      </c>
      <c r="G597" s="477" t="str">
        <f t="shared" si="118"/>
        <v>是</v>
      </c>
      <c r="H597" s="273" t="str">
        <f t="shared" si="119"/>
        <v>项</v>
      </c>
      <c r="I597" s="273"/>
      <c r="K597" s="273">
        <v>22</v>
      </c>
      <c r="L597" s="521">
        <f>VLOOKUP(B597,[266]Sheet2!$A$2:$E$135,5,FALSE)</f>
        <v>0</v>
      </c>
      <c r="N597" s="508">
        <f t="shared" si="115"/>
        <v>22</v>
      </c>
      <c r="Q597" s="332">
        <v>0</v>
      </c>
      <c r="S597" s="332">
        <f t="shared" si="121"/>
        <v>22</v>
      </c>
    </row>
    <row r="598" s="332" customFormat="1" ht="36" customHeight="1" spans="1:19">
      <c r="A598" s="367">
        <f t="shared" si="116"/>
        <v>7</v>
      </c>
      <c r="B598" s="295">
        <v>2080999</v>
      </c>
      <c r="C598" s="455" t="s">
        <v>700</v>
      </c>
      <c r="D598" s="296">
        <f>VLOOKUP(B598,'02'!$B$5:$F$1296,5,FALSE)</f>
        <v>7</v>
      </c>
      <c r="E598" s="296">
        <v>10</v>
      </c>
      <c r="F598" s="293">
        <f t="shared" si="117"/>
        <v>0.428571428571429</v>
      </c>
      <c r="G598" s="477" t="str">
        <f t="shared" si="118"/>
        <v>是</v>
      </c>
      <c r="H598" s="273" t="str">
        <f t="shared" si="119"/>
        <v>项</v>
      </c>
      <c r="I598" s="273"/>
      <c r="K598" s="273">
        <v>10</v>
      </c>
      <c r="L598" s="521"/>
      <c r="N598" s="508">
        <f t="shared" si="115"/>
        <v>10</v>
      </c>
      <c r="S598" s="332">
        <f t="shared" si="121"/>
        <v>10</v>
      </c>
    </row>
    <row r="599" ht="36" customHeight="1" spans="1:14">
      <c r="A599" s="367">
        <f t="shared" si="116"/>
        <v>5</v>
      </c>
      <c r="B599" s="295">
        <v>20810</v>
      </c>
      <c r="C599" s="517" t="s">
        <v>701</v>
      </c>
      <c r="D599" s="230">
        <f>SUM(D600:D606)</f>
        <v>607</v>
      </c>
      <c r="E599" s="230">
        <f>SUM(E600:E606)</f>
        <v>1098</v>
      </c>
      <c r="F599" s="293">
        <f t="shared" si="117"/>
        <v>0.808896210873147</v>
      </c>
      <c r="G599" s="477" t="str">
        <f t="shared" si="118"/>
        <v>是</v>
      </c>
      <c r="H599" s="273" t="str">
        <f t="shared" si="119"/>
        <v>款</v>
      </c>
      <c r="L599" s="521"/>
      <c r="N599" s="273">
        <f t="shared" si="115"/>
        <v>0</v>
      </c>
    </row>
    <row r="600" s="332" customFormat="1" ht="36" customHeight="1" spans="1:19">
      <c r="A600" s="367">
        <f t="shared" si="116"/>
        <v>7</v>
      </c>
      <c r="B600" s="295">
        <v>2081001</v>
      </c>
      <c r="C600" s="455" t="s">
        <v>702</v>
      </c>
      <c r="D600" s="296">
        <f>VLOOKUP(B600,'02'!$B$5:$F$1296,5,FALSE)</f>
        <v>40</v>
      </c>
      <c r="E600" s="296">
        <v>58</v>
      </c>
      <c r="F600" s="293">
        <f t="shared" si="117"/>
        <v>0.45</v>
      </c>
      <c r="G600" s="477" t="str">
        <f t="shared" si="118"/>
        <v>是</v>
      </c>
      <c r="H600" s="273" t="str">
        <f t="shared" si="119"/>
        <v>项</v>
      </c>
      <c r="I600" s="273"/>
      <c r="K600" s="273">
        <v>5</v>
      </c>
      <c r="L600" s="521">
        <f>VLOOKUP(B600,[266]Sheet2!$A$2:$E$135,5,FALSE)</f>
        <v>33</v>
      </c>
      <c r="N600" s="508">
        <f t="shared" si="115"/>
        <v>38</v>
      </c>
      <c r="Q600" s="332">
        <v>53</v>
      </c>
      <c r="S600" s="332">
        <f t="shared" ref="S600:S606" si="122">+K600+Q600</f>
        <v>58</v>
      </c>
    </row>
    <row r="601" s="332" customFormat="1" ht="36" customHeight="1" spans="1:19">
      <c r="A601" s="367">
        <f t="shared" si="116"/>
        <v>7</v>
      </c>
      <c r="B601" s="295">
        <v>2081002</v>
      </c>
      <c r="C601" s="455" t="s">
        <v>703</v>
      </c>
      <c r="D601" s="296">
        <f>VLOOKUP(B601,'02'!$B$5:$F$1296,5,FALSE)</f>
        <v>329</v>
      </c>
      <c r="E601" s="296">
        <v>341</v>
      </c>
      <c r="F601" s="293">
        <f t="shared" si="117"/>
        <v>0.0364741641337385</v>
      </c>
      <c r="G601" s="477" t="str">
        <f t="shared" si="118"/>
        <v>是</v>
      </c>
      <c r="H601" s="273" t="str">
        <f t="shared" si="119"/>
        <v>项</v>
      </c>
      <c r="I601" s="273"/>
      <c r="K601" s="273">
        <v>237</v>
      </c>
      <c r="L601" s="521">
        <f>VLOOKUP(B601,[266]Sheet2!$A$2:$E$135,5,FALSE)</f>
        <v>109</v>
      </c>
      <c r="N601" s="508">
        <f t="shared" si="115"/>
        <v>346</v>
      </c>
      <c r="Q601" s="332">
        <v>104</v>
      </c>
      <c r="S601" s="332">
        <f t="shared" si="122"/>
        <v>341</v>
      </c>
    </row>
    <row r="602" s="332" customFormat="1" ht="36" customHeight="1" spans="1:19">
      <c r="A602" s="367">
        <f t="shared" si="116"/>
        <v>7</v>
      </c>
      <c r="B602" s="295">
        <v>2081003</v>
      </c>
      <c r="C602" s="455" t="s">
        <v>704</v>
      </c>
      <c r="D602" s="296">
        <f>VLOOKUP(B602,'02'!$B$5:$F$1296,5,FALSE)</f>
        <v>0</v>
      </c>
      <c r="E602" s="296"/>
      <c r="F602" s="293">
        <f t="shared" si="117"/>
        <v>0</v>
      </c>
      <c r="G602" s="477" t="str">
        <f t="shared" si="118"/>
        <v>否</v>
      </c>
      <c r="H602" s="273" t="str">
        <f t="shared" si="119"/>
        <v>项</v>
      </c>
      <c r="I602" s="273"/>
      <c r="K602" s="273"/>
      <c r="L602" s="521"/>
      <c r="N602" s="273">
        <f t="shared" si="115"/>
        <v>0</v>
      </c>
      <c r="S602" s="332">
        <f t="shared" si="122"/>
        <v>0</v>
      </c>
    </row>
    <row r="603" s="332" customFormat="1" ht="36" customHeight="1" spans="1:19">
      <c r="A603" s="367">
        <f t="shared" si="116"/>
        <v>7</v>
      </c>
      <c r="B603" s="295">
        <v>2081004</v>
      </c>
      <c r="C603" s="455" t="s">
        <v>705</v>
      </c>
      <c r="D603" s="296">
        <f>VLOOKUP(B603,'02'!$B$5:$F$1296,5,FALSE)</f>
        <v>161</v>
      </c>
      <c r="E603" s="296">
        <v>699</v>
      </c>
      <c r="F603" s="293">
        <f t="shared" si="117"/>
        <v>3.3416149068323</v>
      </c>
      <c r="G603" s="477" t="str">
        <f t="shared" si="118"/>
        <v>是</v>
      </c>
      <c r="H603" s="273" t="str">
        <f t="shared" si="119"/>
        <v>项</v>
      </c>
      <c r="I603" s="273"/>
      <c r="K603" s="273">
        <v>699</v>
      </c>
      <c r="L603" s="521">
        <f>VLOOKUP(B603,[266]Sheet2!$A$2:$E$135,5,FALSE)</f>
        <v>0</v>
      </c>
      <c r="N603" s="508">
        <f t="shared" si="115"/>
        <v>699</v>
      </c>
      <c r="Q603" s="332">
        <v>0</v>
      </c>
      <c r="S603" s="332">
        <f t="shared" si="122"/>
        <v>699</v>
      </c>
    </row>
    <row r="604" s="332" customFormat="1" ht="36" customHeight="1" spans="1:19">
      <c r="A604" s="367">
        <f t="shared" si="116"/>
        <v>7</v>
      </c>
      <c r="B604" s="295">
        <v>2081005</v>
      </c>
      <c r="C604" s="455" t="s">
        <v>706</v>
      </c>
      <c r="D604" s="296">
        <f>VLOOKUP(B604,'02'!$B$5:$F$1296,5,FALSE)</f>
        <v>0</v>
      </c>
      <c r="E604" s="296"/>
      <c r="F604" s="293">
        <f t="shared" si="117"/>
        <v>0</v>
      </c>
      <c r="G604" s="477" t="str">
        <f t="shared" si="118"/>
        <v>否</v>
      </c>
      <c r="H604" s="273" t="str">
        <f t="shared" si="119"/>
        <v>项</v>
      </c>
      <c r="I604" s="273"/>
      <c r="K604" s="273"/>
      <c r="L604" s="521"/>
      <c r="N604" s="273">
        <f t="shared" si="115"/>
        <v>0</v>
      </c>
      <c r="S604" s="332">
        <f t="shared" si="122"/>
        <v>0</v>
      </c>
    </row>
    <row r="605" s="332" customFormat="1" ht="36" customHeight="1" spans="1:19">
      <c r="A605" s="367">
        <f t="shared" si="116"/>
        <v>7</v>
      </c>
      <c r="B605" s="295">
        <v>2081006</v>
      </c>
      <c r="C605" s="455" t="s">
        <v>707</v>
      </c>
      <c r="D605" s="296">
        <f>VLOOKUP(B605,'02'!$B$5:$F$1296,5,FALSE)</f>
        <v>77</v>
      </c>
      <c r="E605" s="296"/>
      <c r="F605" s="293">
        <f t="shared" si="117"/>
        <v>-1</v>
      </c>
      <c r="G605" s="477" t="str">
        <f t="shared" si="118"/>
        <v>是</v>
      </c>
      <c r="H605" s="273" t="str">
        <f t="shared" si="119"/>
        <v>项</v>
      </c>
      <c r="I605" s="273"/>
      <c r="K605" s="273"/>
      <c r="L605" s="521">
        <f>VLOOKUP(B605,[266]Sheet2!$A$2:$E$135,5,FALSE)</f>
        <v>0</v>
      </c>
      <c r="N605" s="273">
        <f t="shared" si="115"/>
        <v>0</v>
      </c>
      <c r="Q605" s="332">
        <v>0</v>
      </c>
      <c r="S605" s="332">
        <f t="shared" si="122"/>
        <v>0</v>
      </c>
    </row>
    <row r="606" s="332" customFormat="1" ht="36" customHeight="1" spans="1:19">
      <c r="A606" s="367">
        <f t="shared" si="116"/>
        <v>7</v>
      </c>
      <c r="B606" s="295">
        <v>2081099</v>
      </c>
      <c r="C606" s="455" t="s">
        <v>708</v>
      </c>
      <c r="D606" s="296">
        <f>VLOOKUP(B606,'02'!$B$5:$F$1296,5,FALSE)</f>
        <v>0</v>
      </c>
      <c r="E606" s="296"/>
      <c r="F606" s="293">
        <f t="shared" si="117"/>
        <v>0</v>
      </c>
      <c r="G606" s="477" t="str">
        <f t="shared" si="118"/>
        <v>否</v>
      </c>
      <c r="H606" s="273" t="str">
        <f t="shared" si="119"/>
        <v>项</v>
      </c>
      <c r="I606" s="273"/>
      <c r="K606" s="273"/>
      <c r="L606" s="521"/>
      <c r="N606" s="273">
        <f t="shared" si="115"/>
        <v>0</v>
      </c>
      <c r="S606" s="332">
        <f t="shared" si="122"/>
        <v>0</v>
      </c>
    </row>
    <row r="607" ht="36" customHeight="1" spans="1:14">
      <c r="A607" s="367">
        <f t="shared" si="116"/>
        <v>5</v>
      </c>
      <c r="B607" s="295">
        <v>20811</v>
      </c>
      <c r="C607" s="517" t="s">
        <v>709</v>
      </c>
      <c r="D607" s="230">
        <f>SUM(D608:D615)</f>
        <v>630</v>
      </c>
      <c r="E607" s="230">
        <f>SUM(E608:E615)</f>
        <v>644</v>
      </c>
      <c r="F607" s="293">
        <f t="shared" si="117"/>
        <v>0.0222222222222221</v>
      </c>
      <c r="G607" s="477" t="str">
        <f t="shared" si="118"/>
        <v>是</v>
      </c>
      <c r="H607" s="273" t="str">
        <f t="shared" si="119"/>
        <v>款</v>
      </c>
      <c r="L607" s="521"/>
      <c r="N607" s="273">
        <f t="shared" si="115"/>
        <v>0</v>
      </c>
    </row>
    <row r="608" s="332" customFormat="1" ht="36" customHeight="1" spans="1:19">
      <c r="A608" s="367">
        <f t="shared" si="116"/>
        <v>7</v>
      </c>
      <c r="B608" s="295">
        <v>2081101</v>
      </c>
      <c r="C608" s="455" t="s">
        <v>307</v>
      </c>
      <c r="D608" s="296">
        <f>VLOOKUP(B608,'02'!$B$5:$F$1296,5,FALSE)</f>
        <v>99</v>
      </c>
      <c r="E608" s="296">
        <v>98</v>
      </c>
      <c r="F608" s="293">
        <f t="shared" si="117"/>
        <v>-0.0101010101010101</v>
      </c>
      <c r="G608" s="477" t="str">
        <f t="shared" si="118"/>
        <v>是</v>
      </c>
      <c r="H608" s="273" t="str">
        <f t="shared" si="119"/>
        <v>项</v>
      </c>
      <c r="I608" s="273"/>
      <c r="K608" s="273">
        <v>98</v>
      </c>
      <c r="L608" s="521"/>
      <c r="N608" s="508">
        <f t="shared" si="115"/>
        <v>98</v>
      </c>
      <c r="S608" s="332">
        <f t="shared" ref="S608:S615" si="123">+K608+Q608</f>
        <v>98</v>
      </c>
    </row>
    <row r="609" s="332" customFormat="1" ht="36" customHeight="1" spans="1:19">
      <c r="A609" s="367">
        <f t="shared" si="116"/>
        <v>7</v>
      </c>
      <c r="B609" s="295">
        <v>2081102</v>
      </c>
      <c r="C609" s="455" t="s">
        <v>308</v>
      </c>
      <c r="D609" s="296">
        <f>VLOOKUP(B609,'02'!$B$5:$F$1296,5,FALSE)</f>
        <v>0</v>
      </c>
      <c r="E609" s="296"/>
      <c r="F609" s="293">
        <f t="shared" si="117"/>
        <v>0</v>
      </c>
      <c r="G609" s="477" t="str">
        <f t="shared" si="118"/>
        <v>否</v>
      </c>
      <c r="H609" s="273" t="str">
        <f t="shared" si="119"/>
        <v>项</v>
      </c>
      <c r="I609" s="273"/>
      <c r="K609" s="273"/>
      <c r="L609" s="521"/>
      <c r="N609" s="273">
        <f t="shared" si="115"/>
        <v>0</v>
      </c>
      <c r="S609" s="332">
        <f t="shared" si="123"/>
        <v>0</v>
      </c>
    </row>
    <row r="610" s="332" customFormat="1" ht="36" customHeight="1" spans="1:19">
      <c r="A610" s="367">
        <f t="shared" si="116"/>
        <v>7</v>
      </c>
      <c r="B610" s="295">
        <v>2081103</v>
      </c>
      <c r="C610" s="455" t="s">
        <v>309</v>
      </c>
      <c r="D610" s="296">
        <f>VLOOKUP(B610,'02'!$B$5:$F$1296,5,FALSE)</f>
        <v>0</v>
      </c>
      <c r="E610" s="296"/>
      <c r="F610" s="293">
        <f t="shared" si="117"/>
        <v>0</v>
      </c>
      <c r="G610" s="477" t="str">
        <f t="shared" si="118"/>
        <v>否</v>
      </c>
      <c r="H610" s="273" t="str">
        <f t="shared" si="119"/>
        <v>项</v>
      </c>
      <c r="I610" s="273"/>
      <c r="K610" s="273"/>
      <c r="L610" s="521"/>
      <c r="N610" s="273">
        <f t="shared" si="115"/>
        <v>0</v>
      </c>
      <c r="S610" s="332">
        <f t="shared" si="123"/>
        <v>0</v>
      </c>
    </row>
    <row r="611" s="332" customFormat="1" ht="36" customHeight="1" spans="1:19">
      <c r="A611" s="367">
        <f t="shared" si="116"/>
        <v>7</v>
      </c>
      <c r="B611" s="295">
        <v>2081104</v>
      </c>
      <c r="C611" s="455" t="s">
        <v>710</v>
      </c>
      <c r="D611" s="296">
        <f>VLOOKUP(B611,'02'!$B$5:$F$1296,5,FALSE)</f>
        <v>44</v>
      </c>
      <c r="E611" s="296">
        <v>58</v>
      </c>
      <c r="F611" s="293">
        <f t="shared" si="117"/>
        <v>0.318181818181818</v>
      </c>
      <c r="G611" s="477" t="str">
        <f t="shared" si="118"/>
        <v>是</v>
      </c>
      <c r="H611" s="273" t="str">
        <f t="shared" si="119"/>
        <v>项</v>
      </c>
      <c r="I611" s="273"/>
      <c r="K611" s="273">
        <v>48</v>
      </c>
      <c r="L611" s="521">
        <f>VLOOKUP(B611,[266]Sheet2!$A$2:$E$135,5,FALSE)</f>
        <v>10</v>
      </c>
      <c r="N611" s="508">
        <f t="shared" si="115"/>
        <v>58</v>
      </c>
      <c r="Q611" s="332">
        <v>10</v>
      </c>
      <c r="S611" s="332">
        <f t="shared" si="123"/>
        <v>58</v>
      </c>
    </row>
    <row r="612" s="332" customFormat="1" ht="36" customHeight="1" spans="1:19">
      <c r="A612" s="367">
        <f t="shared" si="116"/>
        <v>7</v>
      </c>
      <c r="B612" s="295">
        <v>2081105</v>
      </c>
      <c r="C612" s="455" t="s">
        <v>711</v>
      </c>
      <c r="D612" s="296">
        <f>VLOOKUP(B612,'02'!$B$5:$F$1296,5,FALSE)</f>
        <v>32</v>
      </c>
      <c r="E612" s="296"/>
      <c r="F612" s="293">
        <f t="shared" si="117"/>
        <v>-1</v>
      </c>
      <c r="G612" s="477" t="str">
        <f t="shared" si="118"/>
        <v>是</v>
      </c>
      <c r="H612" s="273" t="str">
        <f t="shared" si="119"/>
        <v>项</v>
      </c>
      <c r="I612" s="273"/>
      <c r="K612" s="273"/>
      <c r="L612" s="521">
        <f>VLOOKUP(B612,[266]Sheet2!$A$2:$E$135,5,FALSE)</f>
        <v>0</v>
      </c>
      <c r="N612" s="273">
        <f t="shared" si="115"/>
        <v>0</v>
      </c>
      <c r="Q612" s="332">
        <v>0</v>
      </c>
      <c r="S612" s="332">
        <f t="shared" si="123"/>
        <v>0</v>
      </c>
    </row>
    <row r="613" s="332" customFormat="1" ht="36" customHeight="1" spans="1:19">
      <c r="A613" s="367">
        <f t="shared" si="116"/>
        <v>7</v>
      </c>
      <c r="B613" s="295">
        <v>2081106</v>
      </c>
      <c r="C613" s="455" t="s">
        <v>712</v>
      </c>
      <c r="D613" s="296">
        <f>VLOOKUP(B613,'02'!$B$5:$F$1296,5,FALSE)</f>
        <v>0</v>
      </c>
      <c r="E613" s="296"/>
      <c r="F613" s="293">
        <f t="shared" si="117"/>
        <v>0</v>
      </c>
      <c r="G613" s="477" t="str">
        <f t="shared" si="118"/>
        <v>否</v>
      </c>
      <c r="H613" s="273" t="str">
        <f t="shared" si="119"/>
        <v>项</v>
      </c>
      <c r="I613" s="273"/>
      <c r="K613" s="273"/>
      <c r="L613" s="521"/>
      <c r="N613" s="273">
        <f t="shared" si="115"/>
        <v>0</v>
      </c>
      <c r="S613" s="332">
        <f t="shared" si="123"/>
        <v>0</v>
      </c>
    </row>
    <row r="614" s="332" customFormat="1" ht="36" customHeight="1" spans="1:19">
      <c r="A614" s="367">
        <f t="shared" si="116"/>
        <v>7</v>
      </c>
      <c r="B614" s="295">
        <v>2081107</v>
      </c>
      <c r="C614" s="455" t="s">
        <v>713</v>
      </c>
      <c r="D614" s="296">
        <f>VLOOKUP(B614,'02'!$B$5:$F$1296,5,FALSE)</f>
        <v>417</v>
      </c>
      <c r="E614" s="296">
        <v>450</v>
      </c>
      <c r="F614" s="293">
        <f t="shared" si="117"/>
        <v>0.079136690647482</v>
      </c>
      <c r="G614" s="477" t="str">
        <f t="shared" si="118"/>
        <v>是</v>
      </c>
      <c r="H614" s="273" t="str">
        <f t="shared" si="119"/>
        <v>项</v>
      </c>
      <c r="I614" s="273"/>
      <c r="K614" s="273">
        <v>409</v>
      </c>
      <c r="L614" s="521">
        <f>VLOOKUP(B614,[266]Sheet2!$A$2:$E$135,5,FALSE)</f>
        <v>41</v>
      </c>
      <c r="N614" s="508">
        <f t="shared" si="115"/>
        <v>450</v>
      </c>
      <c r="Q614" s="332">
        <v>41</v>
      </c>
      <c r="S614" s="332">
        <f t="shared" si="123"/>
        <v>450</v>
      </c>
    </row>
    <row r="615" s="332" customFormat="1" ht="36" customHeight="1" spans="1:19">
      <c r="A615" s="367">
        <f t="shared" si="116"/>
        <v>7</v>
      </c>
      <c r="B615" s="295">
        <v>2081199</v>
      </c>
      <c r="C615" s="455" t="s">
        <v>714</v>
      </c>
      <c r="D615" s="296">
        <f>VLOOKUP(B615,'02'!$B$5:$F$1296,5,FALSE)</f>
        <v>38</v>
      </c>
      <c r="E615" s="296">
        <v>38</v>
      </c>
      <c r="F615" s="293">
        <f t="shared" si="117"/>
        <v>0</v>
      </c>
      <c r="G615" s="477" t="str">
        <f t="shared" si="118"/>
        <v>是</v>
      </c>
      <c r="H615" s="273" t="str">
        <f t="shared" si="119"/>
        <v>项</v>
      </c>
      <c r="I615" s="273"/>
      <c r="K615" s="273">
        <v>38</v>
      </c>
      <c r="L615" s="521">
        <f>VLOOKUP(B615,[266]Sheet2!$A$2:$E$135,5,FALSE)</f>
        <v>0</v>
      </c>
      <c r="N615" s="508">
        <f t="shared" si="115"/>
        <v>38</v>
      </c>
      <c r="Q615" s="332">
        <v>0</v>
      </c>
      <c r="S615" s="332">
        <f t="shared" si="123"/>
        <v>38</v>
      </c>
    </row>
    <row r="616" ht="36" customHeight="1" spans="1:14">
      <c r="A616" s="367">
        <f t="shared" si="116"/>
        <v>5</v>
      </c>
      <c r="B616" s="295">
        <v>20816</v>
      </c>
      <c r="C616" s="517" t="s">
        <v>715</v>
      </c>
      <c r="D616" s="230">
        <f>SUM(D617:D621)</f>
        <v>61</v>
      </c>
      <c r="E616" s="230">
        <f>SUM(E617:E621)</f>
        <v>66</v>
      </c>
      <c r="F616" s="293">
        <f t="shared" si="117"/>
        <v>0.0819672131147542</v>
      </c>
      <c r="G616" s="477" t="str">
        <f t="shared" si="118"/>
        <v>是</v>
      </c>
      <c r="H616" s="273" t="str">
        <f t="shared" si="119"/>
        <v>款</v>
      </c>
      <c r="L616" s="521"/>
      <c r="N616" s="273">
        <f t="shared" si="115"/>
        <v>0</v>
      </c>
    </row>
    <row r="617" s="332" customFormat="1" ht="36" customHeight="1" spans="1:19">
      <c r="A617" s="367">
        <f t="shared" si="116"/>
        <v>7</v>
      </c>
      <c r="B617" s="295">
        <v>2081601</v>
      </c>
      <c r="C617" s="455" t="s">
        <v>307</v>
      </c>
      <c r="D617" s="296">
        <f>VLOOKUP(B617,'02'!$B$5:$F$1296,5,FALSE)</f>
        <v>59</v>
      </c>
      <c r="E617" s="296">
        <v>64</v>
      </c>
      <c r="F617" s="293">
        <f t="shared" si="117"/>
        <v>0.0847457627118644</v>
      </c>
      <c r="G617" s="477" t="str">
        <f t="shared" si="118"/>
        <v>是</v>
      </c>
      <c r="H617" s="273" t="str">
        <f t="shared" si="119"/>
        <v>项</v>
      </c>
      <c r="I617" s="273"/>
      <c r="K617" s="273">
        <v>64</v>
      </c>
      <c r="L617" s="521"/>
      <c r="N617" s="508">
        <f t="shared" si="115"/>
        <v>64</v>
      </c>
      <c r="S617" s="332">
        <f t="shared" ref="S617:S621" si="124">+K617+Q617</f>
        <v>64</v>
      </c>
    </row>
    <row r="618" s="332" customFormat="1" ht="36" customHeight="1" spans="1:19">
      <c r="A618" s="367">
        <f t="shared" si="116"/>
        <v>7</v>
      </c>
      <c r="B618" s="295">
        <v>2081602</v>
      </c>
      <c r="C618" s="455" t="s">
        <v>308</v>
      </c>
      <c r="D618" s="296">
        <f>VLOOKUP(B618,'02'!$B$5:$F$1296,5,FALSE)</f>
        <v>0</v>
      </c>
      <c r="E618" s="296"/>
      <c r="F618" s="293">
        <f t="shared" si="117"/>
        <v>0</v>
      </c>
      <c r="G618" s="477" t="str">
        <f t="shared" si="118"/>
        <v>否</v>
      </c>
      <c r="H618" s="273" t="str">
        <f t="shared" si="119"/>
        <v>项</v>
      </c>
      <c r="I618" s="273"/>
      <c r="K618" s="273"/>
      <c r="L618" s="521"/>
      <c r="N618" s="273">
        <f t="shared" si="115"/>
        <v>0</v>
      </c>
      <c r="S618" s="332">
        <f t="shared" si="124"/>
        <v>0</v>
      </c>
    </row>
    <row r="619" s="332" customFormat="1" ht="36" customHeight="1" spans="1:19">
      <c r="A619" s="367">
        <f t="shared" si="116"/>
        <v>7</v>
      </c>
      <c r="B619" s="295">
        <v>2081603</v>
      </c>
      <c r="C619" s="455" t="s">
        <v>309</v>
      </c>
      <c r="D619" s="296">
        <f>VLOOKUP(B619,'02'!$B$5:$F$1296,5,FALSE)</f>
        <v>0</v>
      </c>
      <c r="E619" s="296"/>
      <c r="F619" s="293">
        <f t="shared" si="117"/>
        <v>0</v>
      </c>
      <c r="G619" s="477" t="str">
        <f t="shared" si="118"/>
        <v>否</v>
      </c>
      <c r="H619" s="273" t="str">
        <f t="shared" si="119"/>
        <v>项</v>
      </c>
      <c r="I619" s="273"/>
      <c r="K619" s="273"/>
      <c r="L619" s="521"/>
      <c r="N619" s="273">
        <f t="shared" si="115"/>
        <v>0</v>
      </c>
      <c r="S619" s="332">
        <f t="shared" si="124"/>
        <v>0</v>
      </c>
    </row>
    <row r="620" s="332" customFormat="1" ht="36" customHeight="1" spans="1:19">
      <c r="A620" s="367">
        <f t="shared" si="116"/>
        <v>7</v>
      </c>
      <c r="B620" s="299">
        <v>2081650</v>
      </c>
      <c r="C620" s="455" t="s">
        <v>316</v>
      </c>
      <c r="D620" s="296">
        <f>VLOOKUP(B620,'02'!$B$5:$F$1296,5,FALSE)</f>
        <v>0</v>
      </c>
      <c r="E620" s="296"/>
      <c r="F620" s="293">
        <f t="shared" si="117"/>
        <v>0</v>
      </c>
      <c r="G620" s="477" t="str">
        <f t="shared" si="118"/>
        <v>否</v>
      </c>
      <c r="H620" s="273" t="str">
        <f t="shared" si="119"/>
        <v>项</v>
      </c>
      <c r="I620" s="273"/>
      <c r="K620" s="273"/>
      <c r="L620" s="521"/>
      <c r="N620" s="273">
        <f t="shared" si="115"/>
        <v>0</v>
      </c>
      <c r="S620" s="332">
        <f t="shared" si="124"/>
        <v>0</v>
      </c>
    </row>
    <row r="621" s="332" customFormat="1" ht="36" customHeight="1" spans="1:19">
      <c r="A621" s="367">
        <f t="shared" si="116"/>
        <v>7</v>
      </c>
      <c r="B621" s="295">
        <v>2081699</v>
      </c>
      <c r="C621" s="455" t="s">
        <v>716</v>
      </c>
      <c r="D621" s="296">
        <f>VLOOKUP(B621,'02'!$B$5:$F$1296,5,FALSE)</f>
        <v>2</v>
      </c>
      <c r="E621" s="296">
        <v>2</v>
      </c>
      <c r="F621" s="293">
        <f t="shared" si="117"/>
        <v>0</v>
      </c>
      <c r="G621" s="477" t="str">
        <f t="shared" si="118"/>
        <v>是</v>
      </c>
      <c r="H621" s="273" t="str">
        <f t="shared" si="119"/>
        <v>项</v>
      </c>
      <c r="I621" s="273"/>
      <c r="K621" s="273">
        <v>2</v>
      </c>
      <c r="L621" s="521"/>
      <c r="N621" s="508">
        <f t="shared" si="115"/>
        <v>2</v>
      </c>
      <c r="S621" s="332">
        <f t="shared" si="124"/>
        <v>2</v>
      </c>
    </row>
    <row r="622" ht="36" customHeight="1" spans="1:14">
      <c r="A622" s="367">
        <f t="shared" si="116"/>
        <v>5</v>
      </c>
      <c r="B622" s="295">
        <v>20819</v>
      </c>
      <c r="C622" s="517" t="s">
        <v>717</v>
      </c>
      <c r="D622" s="230">
        <f>SUM(D623:D624)</f>
        <v>2940</v>
      </c>
      <c r="E622" s="230">
        <f>SUM(E623:E624)</f>
        <v>3324</v>
      </c>
      <c r="F622" s="293">
        <f t="shared" si="117"/>
        <v>0.130612244897959</v>
      </c>
      <c r="G622" s="477" t="str">
        <f t="shared" si="118"/>
        <v>是</v>
      </c>
      <c r="H622" s="273" t="str">
        <f t="shared" si="119"/>
        <v>款</v>
      </c>
      <c r="L622" s="521"/>
      <c r="N622" s="273">
        <f t="shared" si="115"/>
        <v>0</v>
      </c>
    </row>
    <row r="623" s="332" customFormat="1" ht="36" customHeight="1" spans="1:19">
      <c r="A623" s="367">
        <f t="shared" si="116"/>
        <v>7</v>
      </c>
      <c r="B623" s="295">
        <v>2081901</v>
      </c>
      <c r="C623" s="455" t="s">
        <v>718</v>
      </c>
      <c r="D623" s="296">
        <f>VLOOKUP(B623,'02'!$B$5:$F$1296,5,FALSE)</f>
        <v>1194</v>
      </c>
      <c r="E623" s="296">
        <v>1379</v>
      </c>
      <c r="F623" s="293">
        <f t="shared" si="117"/>
        <v>0.154941373534338</v>
      </c>
      <c r="G623" s="477" t="str">
        <f t="shared" si="118"/>
        <v>是</v>
      </c>
      <c r="H623" s="273" t="str">
        <f t="shared" si="119"/>
        <v>项</v>
      </c>
      <c r="I623" s="273"/>
      <c r="K623" s="273">
        <v>117</v>
      </c>
      <c r="L623" s="521">
        <f>VLOOKUP(B623,[266]Sheet2!$A$2:$E$135,5,FALSE)</f>
        <v>1162</v>
      </c>
      <c r="N623" s="508">
        <f t="shared" si="115"/>
        <v>1279</v>
      </c>
      <c r="Q623" s="332">
        <v>1262</v>
      </c>
      <c r="S623" s="332">
        <f t="shared" ref="S623:S627" si="125">+K623+Q623</f>
        <v>1379</v>
      </c>
    </row>
    <row r="624" s="332" customFormat="1" ht="36" customHeight="1" spans="1:19">
      <c r="A624" s="367">
        <f t="shared" si="116"/>
        <v>7</v>
      </c>
      <c r="B624" s="295">
        <v>2081902</v>
      </c>
      <c r="C624" s="455" t="s">
        <v>719</v>
      </c>
      <c r="D624" s="296">
        <f>VLOOKUP(B624,'02'!$B$5:$F$1296,5,FALSE)</f>
        <v>1746</v>
      </c>
      <c r="E624" s="296">
        <v>1945</v>
      </c>
      <c r="F624" s="293">
        <f t="shared" si="117"/>
        <v>0.11397479954181</v>
      </c>
      <c r="G624" s="477" t="str">
        <f t="shared" si="118"/>
        <v>是</v>
      </c>
      <c r="H624" s="273" t="str">
        <f t="shared" si="119"/>
        <v>项</v>
      </c>
      <c r="I624" s="273"/>
      <c r="K624" s="273">
        <v>300</v>
      </c>
      <c r="L624" s="521">
        <f>VLOOKUP(B624,[266]Sheet2!$A$2:$E$135,5,FALSE)</f>
        <v>1585</v>
      </c>
      <c r="N624" s="508">
        <f t="shared" si="115"/>
        <v>1885</v>
      </c>
      <c r="Q624" s="332">
        <v>1645</v>
      </c>
      <c r="S624" s="332">
        <f t="shared" si="125"/>
        <v>1945</v>
      </c>
    </row>
    <row r="625" ht="36" customHeight="1" spans="1:14">
      <c r="A625" s="367">
        <f t="shared" si="116"/>
        <v>5</v>
      </c>
      <c r="B625" s="295">
        <v>20820</v>
      </c>
      <c r="C625" s="517" t="s">
        <v>720</v>
      </c>
      <c r="D625" s="230">
        <f>SUM(D626:D627)</f>
        <v>242</v>
      </c>
      <c r="E625" s="230">
        <f>SUM(E626:E627)</f>
        <v>253</v>
      </c>
      <c r="F625" s="293">
        <f t="shared" si="117"/>
        <v>0.0454545454545454</v>
      </c>
      <c r="G625" s="477" t="str">
        <f t="shared" si="118"/>
        <v>是</v>
      </c>
      <c r="H625" s="273" t="str">
        <f t="shared" si="119"/>
        <v>款</v>
      </c>
      <c r="L625" s="521"/>
      <c r="N625" s="273">
        <f t="shared" si="115"/>
        <v>0</v>
      </c>
    </row>
    <row r="626" s="332" customFormat="1" ht="36" customHeight="1" spans="1:19">
      <c r="A626" s="367">
        <f t="shared" si="116"/>
        <v>7</v>
      </c>
      <c r="B626" s="295">
        <v>2082001</v>
      </c>
      <c r="C626" s="455" t="s">
        <v>721</v>
      </c>
      <c r="D626" s="296">
        <f>VLOOKUP(B626,'02'!$B$5:$F$1296,5,FALSE)</f>
        <v>242</v>
      </c>
      <c r="E626" s="296">
        <v>251</v>
      </c>
      <c r="F626" s="293">
        <f t="shared" si="117"/>
        <v>0.0371900826446281</v>
      </c>
      <c r="G626" s="477" t="str">
        <f t="shared" si="118"/>
        <v>是</v>
      </c>
      <c r="H626" s="273" t="str">
        <f t="shared" si="119"/>
        <v>项</v>
      </c>
      <c r="I626" s="273"/>
      <c r="K626" s="273">
        <v>48</v>
      </c>
      <c r="L626" s="521">
        <f>VLOOKUP(B626,[266]Sheet2!$A$2:$E$135,5,FALSE)</f>
        <v>203</v>
      </c>
      <c r="N626" s="508">
        <f t="shared" si="115"/>
        <v>251</v>
      </c>
      <c r="Q626" s="332">
        <v>203</v>
      </c>
      <c r="S626" s="332">
        <f t="shared" si="125"/>
        <v>251</v>
      </c>
    </row>
    <row r="627" s="332" customFormat="1" ht="36" customHeight="1" spans="1:19">
      <c r="A627" s="367">
        <f t="shared" si="116"/>
        <v>7</v>
      </c>
      <c r="B627" s="295">
        <v>2082002</v>
      </c>
      <c r="C627" s="455" t="s">
        <v>722</v>
      </c>
      <c r="D627" s="296">
        <f>VLOOKUP(B627,'02'!$B$5:$F$1296,5,FALSE)</f>
        <v>0</v>
      </c>
      <c r="E627" s="296">
        <v>2</v>
      </c>
      <c r="F627" s="293">
        <f t="shared" si="117"/>
        <v>0</v>
      </c>
      <c r="G627" s="477" t="str">
        <f t="shared" si="118"/>
        <v>是</v>
      </c>
      <c r="H627" s="273" t="str">
        <f t="shared" si="119"/>
        <v>项</v>
      </c>
      <c r="I627" s="273"/>
      <c r="K627" s="273">
        <v>2</v>
      </c>
      <c r="L627" s="521">
        <f>VLOOKUP(B627,[266]Sheet2!$A$2:$E$135,5,FALSE)</f>
        <v>0</v>
      </c>
      <c r="N627" s="508">
        <f t="shared" si="115"/>
        <v>2</v>
      </c>
      <c r="Q627" s="332">
        <v>0</v>
      </c>
      <c r="S627" s="332">
        <f t="shared" si="125"/>
        <v>2</v>
      </c>
    </row>
    <row r="628" ht="36" customHeight="1" spans="1:14">
      <c r="A628" s="367">
        <f t="shared" si="116"/>
        <v>5</v>
      </c>
      <c r="B628" s="295">
        <v>20821</v>
      </c>
      <c r="C628" s="517" t="s">
        <v>723</v>
      </c>
      <c r="D628" s="230">
        <f>SUM(D629:D630)</f>
        <v>324</v>
      </c>
      <c r="E628" s="230">
        <f>SUM(E629:E630)</f>
        <v>484</v>
      </c>
      <c r="F628" s="293">
        <f t="shared" si="117"/>
        <v>0.493827160493827</v>
      </c>
      <c r="G628" s="477" t="str">
        <f t="shared" si="118"/>
        <v>是</v>
      </c>
      <c r="H628" s="273" t="str">
        <f t="shared" si="119"/>
        <v>款</v>
      </c>
      <c r="L628" s="521"/>
      <c r="N628" s="273">
        <f t="shared" si="115"/>
        <v>0</v>
      </c>
    </row>
    <row r="629" s="332" customFormat="1" ht="36" customHeight="1" spans="1:19">
      <c r="A629" s="367">
        <f t="shared" si="116"/>
        <v>7</v>
      </c>
      <c r="B629" s="295">
        <v>2082101</v>
      </c>
      <c r="C629" s="455" t="s">
        <v>724</v>
      </c>
      <c r="D629" s="296">
        <f>VLOOKUP(B629,'02'!$B$5:$F$1296,5,FALSE)</f>
        <v>135</v>
      </c>
      <c r="E629" s="296">
        <v>290</v>
      </c>
      <c r="F629" s="293">
        <f t="shared" si="117"/>
        <v>1.14814814814815</v>
      </c>
      <c r="G629" s="477" t="str">
        <f t="shared" si="118"/>
        <v>是</v>
      </c>
      <c r="H629" s="273" t="str">
        <f t="shared" si="119"/>
        <v>项</v>
      </c>
      <c r="I629" s="273"/>
      <c r="K629" s="273"/>
      <c r="L629" s="521">
        <f>VLOOKUP(B629,[266]Sheet2!$A$2:$E$135,5,FALSE)</f>
        <v>135</v>
      </c>
      <c r="N629" s="508">
        <f t="shared" si="115"/>
        <v>135</v>
      </c>
      <c r="Q629" s="332">
        <v>290</v>
      </c>
      <c r="S629" s="332">
        <f t="shared" ref="S629:S633" si="126">+K629+Q629</f>
        <v>290</v>
      </c>
    </row>
    <row r="630" s="332" customFormat="1" ht="36" customHeight="1" spans="1:19">
      <c r="A630" s="367">
        <f t="shared" si="116"/>
        <v>7</v>
      </c>
      <c r="B630" s="295">
        <v>2082102</v>
      </c>
      <c r="C630" s="455" t="s">
        <v>725</v>
      </c>
      <c r="D630" s="296">
        <f>VLOOKUP(B630,'02'!$B$5:$F$1296,5,FALSE)</f>
        <v>189</v>
      </c>
      <c r="E630" s="296">
        <v>194</v>
      </c>
      <c r="F630" s="293">
        <f t="shared" si="117"/>
        <v>0.0264550264550265</v>
      </c>
      <c r="G630" s="477" t="str">
        <f t="shared" si="118"/>
        <v>是</v>
      </c>
      <c r="H630" s="273" t="str">
        <f t="shared" si="119"/>
        <v>项</v>
      </c>
      <c r="I630" s="273"/>
      <c r="K630" s="273">
        <v>6</v>
      </c>
      <c r="L630" s="521">
        <f>VLOOKUP(B630,[266]Sheet2!$A$2:$E$135,5,FALSE)</f>
        <v>188</v>
      </c>
      <c r="N630" s="508">
        <f t="shared" si="115"/>
        <v>194</v>
      </c>
      <c r="Q630" s="332">
        <v>188</v>
      </c>
      <c r="S630" s="332">
        <f t="shared" si="126"/>
        <v>194</v>
      </c>
    </row>
    <row r="631" s="332" customFormat="1" ht="36" customHeight="1" spans="1:14">
      <c r="A631" s="367">
        <f t="shared" si="116"/>
        <v>5</v>
      </c>
      <c r="B631" s="295">
        <v>20824</v>
      </c>
      <c r="C631" s="517" t="s">
        <v>726</v>
      </c>
      <c r="D631" s="296">
        <f>SUM(D632:D633)</f>
        <v>0</v>
      </c>
      <c r="E631" s="296">
        <f>SUM(E632:E633)</f>
        <v>0</v>
      </c>
      <c r="F631" s="293">
        <f t="shared" si="117"/>
        <v>0</v>
      </c>
      <c r="G631" s="477" t="str">
        <f t="shared" si="118"/>
        <v>否</v>
      </c>
      <c r="H631" s="273" t="str">
        <f t="shared" si="119"/>
        <v>款</v>
      </c>
      <c r="I631" s="273"/>
      <c r="K631" s="273"/>
      <c r="L631" s="521"/>
      <c r="N631" s="273">
        <f t="shared" si="115"/>
        <v>0</v>
      </c>
    </row>
    <row r="632" s="332" customFormat="1" ht="36" customHeight="1" spans="1:19">
      <c r="A632" s="367">
        <f t="shared" si="116"/>
        <v>7</v>
      </c>
      <c r="B632" s="295">
        <v>2082401</v>
      </c>
      <c r="C632" s="455" t="s">
        <v>1883</v>
      </c>
      <c r="D632" s="296">
        <f>VLOOKUP(B632,'02'!$B$5:$F$1296,5,FALSE)</f>
        <v>0</v>
      </c>
      <c r="E632" s="296"/>
      <c r="F632" s="293">
        <f t="shared" si="117"/>
        <v>0</v>
      </c>
      <c r="G632" s="477" t="str">
        <f t="shared" si="118"/>
        <v>否</v>
      </c>
      <c r="H632" s="273" t="str">
        <f t="shared" si="119"/>
        <v>项</v>
      </c>
      <c r="I632" s="273"/>
      <c r="K632" s="273"/>
      <c r="L632" s="521"/>
      <c r="N632" s="273">
        <f t="shared" si="115"/>
        <v>0</v>
      </c>
      <c r="S632" s="332">
        <f t="shared" si="126"/>
        <v>0</v>
      </c>
    </row>
    <row r="633" s="332" customFormat="1" ht="36" customHeight="1" spans="1:19">
      <c r="A633" s="367">
        <f t="shared" si="116"/>
        <v>7</v>
      </c>
      <c r="B633" s="295">
        <v>2082402</v>
      </c>
      <c r="C633" s="455" t="s">
        <v>728</v>
      </c>
      <c r="D633" s="296">
        <f>VLOOKUP(B633,'02'!$B$5:$F$1296,5,FALSE)</f>
        <v>0</v>
      </c>
      <c r="E633" s="296"/>
      <c r="F633" s="293">
        <f t="shared" si="117"/>
        <v>0</v>
      </c>
      <c r="G633" s="477" t="str">
        <f t="shared" si="118"/>
        <v>否</v>
      </c>
      <c r="H633" s="273" t="str">
        <f t="shared" si="119"/>
        <v>项</v>
      </c>
      <c r="I633" s="273"/>
      <c r="K633" s="273"/>
      <c r="L633" s="521"/>
      <c r="N633" s="273">
        <f t="shared" si="115"/>
        <v>0</v>
      </c>
      <c r="S633" s="332">
        <f t="shared" si="126"/>
        <v>0</v>
      </c>
    </row>
    <row r="634" ht="36" customHeight="1" spans="1:14">
      <c r="A634" s="367">
        <f t="shared" si="116"/>
        <v>5</v>
      </c>
      <c r="B634" s="295">
        <v>20825</v>
      </c>
      <c r="C634" s="517" t="s">
        <v>729</v>
      </c>
      <c r="D634" s="230">
        <f>SUM(D635:D636)</f>
        <v>164</v>
      </c>
      <c r="E634" s="230">
        <f>SUM(E635:E636)</f>
        <v>166</v>
      </c>
      <c r="F634" s="293">
        <f t="shared" si="117"/>
        <v>0.0121951219512195</v>
      </c>
      <c r="G634" s="477" t="str">
        <f t="shared" si="118"/>
        <v>是</v>
      </c>
      <c r="H634" s="273" t="str">
        <f t="shared" si="119"/>
        <v>款</v>
      </c>
      <c r="L634" s="521"/>
      <c r="N634" s="273">
        <f t="shared" si="115"/>
        <v>0</v>
      </c>
    </row>
    <row r="635" s="332" customFormat="1" ht="36" customHeight="1" spans="1:19">
      <c r="A635" s="367">
        <f t="shared" si="116"/>
        <v>7</v>
      </c>
      <c r="B635" s="295">
        <v>2082501</v>
      </c>
      <c r="C635" s="455" t="s">
        <v>730</v>
      </c>
      <c r="D635" s="296">
        <f>VLOOKUP(B635,'02'!$B$5:$F$1296,5,FALSE)</f>
        <v>0</v>
      </c>
      <c r="E635" s="296"/>
      <c r="F635" s="293">
        <f t="shared" si="117"/>
        <v>0</v>
      </c>
      <c r="G635" s="477" t="str">
        <f t="shared" si="118"/>
        <v>否</v>
      </c>
      <c r="H635" s="273" t="str">
        <f t="shared" si="119"/>
        <v>项</v>
      </c>
      <c r="I635" s="273"/>
      <c r="K635" s="273"/>
      <c r="L635" s="521"/>
      <c r="N635" s="273">
        <f t="shared" si="115"/>
        <v>0</v>
      </c>
      <c r="S635" s="332">
        <f t="shared" ref="S635:S640" si="127">+K635+Q635</f>
        <v>0</v>
      </c>
    </row>
    <row r="636" s="332" customFormat="1" ht="36" customHeight="1" spans="1:19">
      <c r="A636" s="367">
        <f t="shared" si="116"/>
        <v>7</v>
      </c>
      <c r="B636" s="295">
        <v>2082502</v>
      </c>
      <c r="C636" s="455" t="s">
        <v>731</v>
      </c>
      <c r="D636" s="296">
        <f>VLOOKUP(B636,'02'!$B$5:$F$1296,5,FALSE)</f>
        <v>164</v>
      </c>
      <c r="E636" s="296">
        <v>166</v>
      </c>
      <c r="F636" s="293">
        <f t="shared" si="117"/>
        <v>0.0121951219512195</v>
      </c>
      <c r="G636" s="477" t="str">
        <f t="shared" si="118"/>
        <v>是</v>
      </c>
      <c r="H636" s="273" t="str">
        <f t="shared" si="119"/>
        <v>项</v>
      </c>
      <c r="I636" s="273"/>
      <c r="K636" s="273">
        <v>60</v>
      </c>
      <c r="L636" s="521">
        <f>VLOOKUP(B636,[266]Sheet2!$A$2:$E$135,5,FALSE)</f>
        <v>106</v>
      </c>
      <c r="N636" s="508">
        <f t="shared" si="115"/>
        <v>166</v>
      </c>
      <c r="Q636" s="332">
        <v>106</v>
      </c>
      <c r="S636" s="332">
        <f t="shared" si="127"/>
        <v>166</v>
      </c>
    </row>
    <row r="637" ht="36" customHeight="1" spans="1:14">
      <c r="A637" s="367">
        <f t="shared" si="116"/>
        <v>5</v>
      </c>
      <c r="B637" s="295">
        <v>20826</v>
      </c>
      <c r="C637" s="517" t="s">
        <v>732</v>
      </c>
      <c r="D637" s="230">
        <f>SUM(D638:D640)</f>
        <v>1453</v>
      </c>
      <c r="E637" s="230">
        <f>SUM(E638:E640)</f>
        <v>3211</v>
      </c>
      <c r="F637" s="293">
        <f t="shared" si="117"/>
        <v>1.20991052993806</v>
      </c>
      <c r="G637" s="477" t="str">
        <f t="shared" si="118"/>
        <v>是</v>
      </c>
      <c r="H637" s="273" t="str">
        <f t="shared" si="119"/>
        <v>款</v>
      </c>
      <c r="L637" s="521"/>
      <c r="N637" s="273">
        <f t="shared" si="115"/>
        <v>0</v>
      </c>
    </row>
    <row r="638" s="332" customFormat="1" ht="36" customHeight="1" spans="1:19">
      <c r="A638" s="367">
        <f t="shared" si="116"/>
        <v>7</v>
      </c>
      <c r="B638" s="295">
        <v>2082601</v>
      </c>
      <c r="C638" s="455" t="s">
        <v>733</v>
      </c>
      <c r="D638" s="296">
        <f>VLOOKUP(B638,'02'!$B$5:$F$1296,5,FALSE)</f>
        <v>0</v>
      </c>
      <c r="E638" s="296"/>
      <c r="F638" s="293">
        <f t="shared" si="117"/>
        <v>0</v>
      </c>
      <c r="G638" s="477" t="str">
        <f t="shared" si="118"/>
        <v>否</v>
      </c>
      <c r="H638" s="273" t="str">
        <f t="shared" si="119"/>
        <v>项</v>
      </c>
      <c r="I638" s="273"/>
      <c r="K638" s="273"/>
      <c r="L638" s="521"/>
      <c r="N638" s="273">
        <f t="shared" si="115"/>
        <v>0</v>
      </c>
      <c r="S638" s="332">
        <f t="shared" si="127"/>
        <v>0</v>
      </c>
    </row>
    <row r="639" s="332" customFormat="1" ht="36" customHeight="1" spans="1:19">
      <c r="A639" s="367">
        <f t="shared" si="116"/>
        <v>7</v>
      </c>
      <c r="B639" s="295">
        <v>2082602</v>
      </c>
      <c r="C639" s="455" t="s">
        <v>734</v>
      </c>
      <c r="D639" s="296">
        <f>VLOOKUP(B639,'02'!$B$5:$F$1296,5,FALSE)</f>
        <v>1453</v>
      </c>
      <c r="E639" s="296">
        <v>3211</v>
      </c>
      <c r="F639" s="293">
        <f t="shared" si="117"/>
        <v>1.20991052993806</v>
      </c>
      <c r="G639" s="477" t="str">
        <f t="shared" si="118"/>
        <v>是</v>
      </c>
      <c r="H639" s="273" t="str">
        <f t="shared" si="119"/>
        <v>项</v>
      </c>
      <c r="I639" s="273"/>
      <c r="K639" s="273">
        <v>3211</v>
      </c>
      <c r="L639" s="521"/>
      <c r="N639" s="508">
        <f t="shared" si="115"/>
        <v>3211</v>
      </c>
      <c r="S639" s="332">
        <f t="shared" si="127"/>
        <v>3211</v>
      </c>
    </row>
    <row r="640" s="332" customFormat="1" ht="36" customHeight="1" spans="1:19">
      <c r="A640" s="367">
        <f t="shared" si="116"/>
        <v>7</v>
      </c>
      <c r="B640" s="295">
        <v>2082699</v>
      </c>
      <c r="C640" s="455" t="s">
        <v>735</v>
      </c>
      <c r="D640" s="296">
        <f>VLOOKUP(B640,'02'!$B$5:$F$1296,5,FALSE)</f>
        <v>0</v>
      </c>
      <c r="E640" s="296"/>
      <c r="F640" s="293">
        <f t="shared" si="117"/>
        <v>0</v>
      </c>
      <c r="G640" s="477" t="str">
        <f t="shared" si="118"/>
        <v>否</v>
      </c>
      <c r="H640" s="273" t="str">
        <f t="shared" si="119"/>
        <v>项</v>
      </c>
      <c r="I640" s="273"/>
      <c r="K640" s="273"/>
      <c r="L640" s="521"/>
      <c r="N640" s="273">
        <f t="shared" si="115"/>
        <v>0</v>
      </c>
      <c r="S640" s="332">
        <f t="shared" si="127"/>
        <v>0</v>
      </c>
    </row>
    <row r="641" ht="36" customHeight="1" spans="1:14">
      <c r="A641" s="367">
        <f t="shared" si="116"/>
        <v>5</v>
      </c>
      <c r="B641" s="295">
        <v>20827</v>
      </c>
      <c r="C641" s="517" t="s">
        <v>736</v>
      </c>
      <c r="D641" s="230">
        <f>SUM(D642:D644)</f>
        <v>0</v>
      </c>
      <c r="E641" s="230">
        <f>SUM(E642:E644)</f>
        <v>0</v>
      </c>
      <c r="F641" s="293">
        <f t="shared" si="117"/>
        <v>0</v>
      </c>
      <c r="G641" s="477" t="str">
        <f t="shared" si="118"/>
        <v>否</v>
      </c>
      <c r="H641" s="273" t="str">
        <f t="shared" si="119"/>
        <v>款</v>
      </c>
      <c r="L641" s="521"/>
      <c r="N641" s="273">
        <f t="shared" si="115"/>
        <v>0</v>
      </c>
    </row>
    <row r="642" s="332" customFormat="1" ht="36" customHeight="1" spans="1:19">
      <c r="A642" s="367">
        <f t="shared" si="116"/>
        <v>7</v>
      </c>
      <c r="B642" s="295">
        <v>2082701</v>
      </c>
      <c r="C642" s="455" t="s">
        <v>737</v>
      </c>
      <c r="D642" s="296">
        <f>VLOOKUP(B642,'02'!$B$5:$F$1296,5,FALSE)</f>
        <v>0</v>
      </c>
      <c r="E642" s="296"/>
      <c r="F642" s="293">
        <f t="shared" si="117"/>
        <v>0</v>
      </c>
      <c r="G642" s="477" t="str">
        <f t="shared" si="118"/>
        <v>否</v>
      </c>
      <c r="H642" s="273" t="str">
        <f t="shared" si="119"/>
        <v>项</v>
      </c>
      <c r="I642" s="273"/>
      <c r="K642" s="273"/>
      <c r="L642" s="521"/>
      <c r="N642" s="273">
        <f t="shared" si="115"/>
        <v>0</v>
      </c>
      <c r="S642" s="332">
        <f t="shared" ref="S642:S644" si="128">+K642+Q642</f>
        <v>0</v>
      </c>
    </row>
    <row r="643" s="332" customFormat="1" ht="36" customHeight="1" spans="1:19">
      <c r="A643" s="367">
        <f t="shared" si="116"/>
        <v>7</v>
      </c>
      <c r="B643" s="295">
        <v>2082702</v>
      </c>
      <c r="C643" s="455" t="s">
        <v>738</v>
      </c>
      <c r="D643" s="296">
        <f>VLOOKUP(B643,'02'!$B$5:$F$1296,5,FALSE)</f>
        <v>0</v>
      </c>
      <c r="E643" s="296"/>
      <c r="F643" s="293">
        <f t="shared" si="117"/>
        <v>0</v>
      </c>
      <c r="G643" s="477" t="str">
        <f t="shared" si="118"/>
        <v>否</v>
      </c>
      <c r="H643" s="273" t="str">
        <f t="shared" si="119"/>
        <v>项</v>
      </c>
      <c r="I643" s="273"/>
      <c r="K643" s="273"/>
      <c r="L643" s="521"/>
      <c r="N643" s="273">
        <f t="shared" si="115"/>
        <v>0</v>
      </c>
      <c r="S643" s="332">
        <f t="shared" si="128"/>
        <v>0</v>
      </c>
    </row>
    <row r="644" s="332" customFormat="1" ht="36" customHeight="1" spans="1:19">
      <c r="A644" s="367">
        <f t="shared" si="116"/>
        <v>7</v>
      </c>
      <c r="B644" s="295">
        <v>2082799</v>
      </c>
      <c r="C644" s="455" t="s">
        <v>739</v>
      </c>
      <c r="D644" s="296">
        <f>VLOOKUP(B644,'02'!$B$5:$F$1296,5,FALSE)</f>
        <v>0</v>
      </c>
      <c r="E644" s="296"/>
      <c r="F644" s="293">
        <f t="shared" si="117"/>
        <v>0</v>
      </c>
      <c r="G644" s="477" t="str">
        <f t="shared" si="118"/>
        <v>否</v>
      </c>
      <c r="H644" s="273" t="str">
        <f t="shared" si="119"/>
        <v>项</v>
      </c>
      <c r="I644" s="273"/>
      <c r="K644" s="273"/>
      <c r="L644" s="521"/>
      <c r="N644" s="273">
        <f t="shared" ref="N644:N707" si="129">+K644+L644+M644</f>
        <v>0</v>
      </c>
      <c r="S644" s="332">
        <f t="shared" si="128"/>
        <v>0</v>
      </c>
    </row>
    <row r="645" ht="36" customHeight="1" spans="1:14">
      <c r="A645" s="367">
        <f t="shared" ref="A645:A708" si="130">LEN(B645)</f>
        <v>5</v>
      </c>
      <c r="B645" s="295">
        <v>20828</v>
      </c>
      <c r="C645" s="517" t="s">
        <v>740</v>
      </c>
      <c r="D645" s="230">
        <f>SUM(D646:D653)</f>
        <v>253</v>
      </c>
      <c r="E645" s="230">
        <f>SUM(E646:E653)</f>
        <v>270</v>
      </c>
      <c r="F645" s="293">
        <f t="shared" ref="F645:F708" si="131">IF(D645&lt;0,"",IFERROR(E645/D645-1,0))</f>
        <v>0.0671936758893281</v>
      </c>
      <c r="G645" s="477" t="str">
        <f t="shared" ref="G645:G708" si="132">IF(LEN(B645)=3,"是",IF(C645&lt;&gt;"",IF(SUM(D645:E645)&lt;&gt;0,"是","否"),"是"))</f>
        <v>是</v>
      </c>
      <c r="H645" s="273" t="str">
        <f t="shared" ref="H645:H708" si="133">IF(LEN(B645)=3,"类",IF(LEN(B645)=5,"款","项"))</f>
        <v>款</v>
      </c>
      <c r="L645" s="521"/>
      <c r="N645" s="273">
        <f t="shared" si="129"/>
        <v>0</v>
      </c>
    </row>
    <row r="646" s="332" customFormat="1" ht="36" customHeight="1" spans="1:19">
      <c r="A646" s="367">
        <f t="shared" si="130"/>
        <v>7</v>
      </c>
      <c r="B646" s="295">
        <v>2082801</v>
      </c>
      <c r="C646" s="455" t="s">
        <v>307</v>
      </c>
      <c r="D646" s="296">
        <f>VLOOKUP(B646,'02'!$B$5:$F$1296,5,FALSE)</f>
        <v>92</v>
      </c>
      <c r="E646" s="296">
        <v>95</v>
      </c>
      <c r="F646" s="293">
        <f t="shared" si="131"/>
        <v>0.0326086956521738</v>
      </c>
      <c r="G646" s="477" t="str">
        <f t="shared" si="132"/>
        <v>是</v>
      </c>
      <c r="H646" s="273" t="str">
        <f t="shared" si="133"/>
        <v>项</v>
      </c>
      <c r="I646" s="273"/>
      <c r="K646" s="273">
        <v>77</v>
      </c>
      <c r="L646" s="521">
        <f>VLOOKUP(B646,[266]Sheet2!$A$2:$E$135,5,FALSE)</f>
        <v>8</v>
      </c>
      <c r="N646" s="508">
        <f t="shared" si="129"/>
        <v>85</v>
      </c>
      <c r="Q646" s="332">
        <v>18</v>
      </c>
      <c r="S646" s="332">
        <f t="shared" ref="S646:S653" si="134">+K646+Q646</f>
        <v>95</v>
      </c>
    </row>
    <row r="647" s="332" customFormat="1" ht="36" customHeight="1" spans="1:19">
      <c r="A647" s="367">
        <f t="shared" si="130"/>
        <v>7</v>
      </c>
      <c r="B647" s="295">
        <v>2082802</v>
      </c>
      <c r="C647" s="455" t="s">
        <v>308</v>
      </c>
      <c r="D647" s="296">
        <f>VLOOKUP(B647,'02'!$B$5:$F$1296,5,FALSE)</f>
        <v>0</v>
      </c>
      <c r="E647" s="296"/>
      <c r="F647" s="293">
        <f t="shared" si="131"/>
        <v>0</v>
      </c>
      <c r="G647" s="477" t="str">
        <f t="shared" si="132"/>
        <v>否</v>
      </c>
      <c r="H647" s="273" t="str">
        <f t="shared" si="133"/>
        <v>项</v>
      </c>
      <c r="I647" s="273"/>
      <c r="K647" s="273"/>
      <c r="L647" s="521"/>
      <c r="N647" s="273">
        <f t="shared" si="129"/>
        <v>0</v>
      </c>
      <c r="S647" s="332">
        <f t="shared" si="134"/>
        <v>0</v>
      </c>
    </row>
    <row r="648" s="332" customFormat="1" ht="36" customHeight="1" spans="1:19">
      <c r="A648" s="367">
        <f t="shared" si="130"/>
        <v>7</v>
      </c>
      <c r="B648" s="295">
        <v>2082803</v>
      </c>
      <c r="C648" s="455" t="s">
        <v>309</v>
      </c>
      <c r="D648" s="296">
        <f>VLOOKUP(B648,'02'!$B$5:$F$1296,5,FALSE)</f>
        <v>0</v>
      </c>
      <c r="E648" s="296"/>
      <c r="F648" s="293">
        <f t="shared" si="131"/>
        <v>0</v>
      </c>
      <c r="G648" s="477" t="str">
        <f t="shared" si="132"/>
        <v>否</v>
      </c>
      <c r="H648" s="273" t="str">
        <f t="shared" si="133"/>
        <v>项</v>
      </c>
      <c r="I648" s="273"/>
      <c r="K648" s="273"/>
      <c r="L648" s="521"/>
      <c r="N648" s="273">
        <f t="shared" si="129"/>
        <v>0</v>
      </c>
      <c r="S648" s="332">
        <f t="shared" si="134"/>
        <v>0</v>
      </c>
    </row>
    <row r="649" s="332" customFormat="1" ht="36" customHeight="1" spans="1:19">
      <c r="A649" s="367">
        <f t="shared" si="130"/>
        <v>7</v>
      </c>
      <c r="B649" s="295">
        <v>2082804</v>
      </c>
      <c r="C649" s="455" t="s">
        <v>741</v>
      </c>
      <c r="D649" s="296">
        <f>VLOOKUP(B649,'02'!$B$5:$F$1296,5,FALSE)</f>
        <v>53</v>
      </c>
      <c r="E649" s="296">
        <v>71</v>
      </c>
      <c r="F649" s="293">
        <f t="shared" si="131"/>
        <v>0.339622641509434</v>
      </c>
      <c r="G649" s="477" t="str">
        <f t="shared" si="132"/>
        <v>是</v>
      </c>
      <c r="H649" s="273" t="str">
        <f t="shared" si="133"/>
        <v>项</v>
      </c>
      <c r="I649" s="273"/>
      <c r="K649" s="273">
        <v>37</v>
      </c>
      <c r="L649" s="521">
        <f>VLOOKUP(B649,[266]Sheet2!$A$2:$E$135,5,FALSE)</f>
        <v>34</v>
      </c>
      <c r="N649" s="508">
        <f t="shared" si="129"/>
        <v>71</v>
      </c>
      <c r="Q649" s="332">
        <v>34</v>
      </c>
      <c r="S649" s="332">
        <f t="shared" si="134"/>
        <v>71</v>
      </c>
    </row>
    <row r="650" s="332" customFormat="1" ht="36" customHeight="1" spans="1:19">
      <c r="A650" s="367">
        <f t="shared" si="130"/>
        <v>7</v>
      </c>
      <c r="B650" s="295">
        <v>2082805</v>
      </c>
      <c r="C650" s="455" t="s">
        <v>742</v>
      </c>
      <c r="D650" s="296">
        <f>VLOOKUP(B650,'02'!$B$5:$F$1296,5,FALSE)</f>
        <v>0</v>
      </c>
      <c r="E650" s="296"/>
      <c r="F650" s="293">
        <f t="shared" si="131"/>
        <v>0</v>
      </c>
      <c r="G650" s="477" t="str">
        <f t="shared" si="132"/>
        <v>否</v>
      </c>
      <c r="H650" s="273" t="str">
        <f t="shared" si="133"/>
        <v>项</v>
      </c>
      <c r="I650" s="273"/>
      <c r="K650" s="273"/>
      <c r="L650" s="521"/>
      <c r="N650" s="273">
        <f t="shared" si="129"/>
        <v>0</v>
      </c>
      <c r="S650" s="332">
        <f t="shared" si="134"/>
        <v>0</v>
      </c>
    </row>
    <row r="651" s="332" customFormat="1" ht="36" customHeight="1" spans="1:19">
      <c r="A651" s="367">
        <f t="shared" si="130"/>
        <v>7</v>
      </c>
      <c r="B651" s="295">
        <v>2082806</v>
      </c>
      <c r="C651" s="455" t="s">
        <v>348</v>
      </c>
      <c r="D651" s="296">
        <f>VLOOKUP(B651,'02'!$B$5:$F$1296,5,FALSE)</f>
        <v>0</v>
      </c>
      <c r="E651" s="296"/>
      <c r="F651" s="293">
        <f t="shared" si="131"/>
        <v>0</v>
      </c>
      <c r="G651" s="477" t="str">
        <f t="shared" si="132"/>
        <v>否</v>
      </c>
      <c r="H651" s="273" t="str">
        <f t="shared" si="133"/>
        <v>项</v>
      </c>
      <c r="I651" s="273"/>
      <c r="K651" s="273"/>
      <c r="L651" s="521"/>
      <c r="N651" s="273">
        <f t="shared" si="129"/>
        <v>0</v>
      </c>
      <c r="S651" s="332">
        <f t="shared" si="134"/>
        <v>0</v>
      </c>
    </row>
    <row r="652" s="332" customFormat="1" ht="36" customHeight="1" spans="1:19">
      <c r="A652" s="367">
        <f t="shared" si="130"/>
        <v>7</v>
      </c>
      <c r="B652" s="295">
        <v>2082850</v>
      </c>
      <c r="C652" s="455" t="s">
        <v>316</v>
      </c>
      <c r="D652" s="296">
        <f>VLOOKUP(B652,'02'!$B$5:$F$1296,5,FALSE)</f>
        <v>100</v>
      </c>
      <c r="E652" s="296">
        <v>104</v>
      </c>
      <c r="F652" s="293">
        <f t="shared" si="131"/>
        <v>0.04</v>
      </c>
      <c r="G652" s="477" t="str">
        <f t="shared" si="132"/>
        <v>是</v>
      </c>
      <c r="H652" s="273" t="str">
        <f t="shared" si="133"/>
        <v>项</v>
      </c>
      <c r="I652" s="273"/>
      <c r="K652" s="273">
        <v>104</v>
      </c>
      <c r="L652" s="521"/>
      <c r="N652" s="508">
        <f t="shared" si="129"/>
        <v>104</v>
      </c>
      <c r="S652" s="332">
        <f t="shared" si="134"/>
        <v>104</v>
      </c>
    </row>
    <row r="653" s="332" customFormat="1" ht="36" customHeight="1" spans="1:19">
      <c r="A653" s="367">
        <f t="shared" si="130"/>
        <v>7</v>
      </c>
      <c r="B653" s="295">
        <v>2082899</v>
      </c>
      <c r="C653" s="455" t="s">
        <v>744</v>
      </c>
      <c r="D653" s="296">
        <f>VLOOKUP(B653,'02'!$B$5:$F$1296,5,FALSE)</f>
        <v>8</v>
      </c>
      <c r="E653" s="296"/>
      <c r="F653" s="293">
        <f t="shared" si="131"/>
        <v>-1</v>
      </c>
      <c r="G653" s="477" t="str">
        <f t="shared" si="132"/>
        <v>是</v>
      </c>
      <c r="H653" s="273" t="str">
        <f t="shared" si="133"/>
        <v>项</v>
      </c>
      <c r="I653" s="273"/>
      <c r="K653" s="273"/>
      <c r="L653" s="521"/>
      <c r="N653" s="273">
        <f t="shared" si="129"/>
        <v>0</v>
      </c>
      <c r="S653" s="332">
        <f t="shared" si="134"/>
        <v>0</v>
      </c>
    </row>
    <row r="654" ht="36" customHeight="1" spans="1:14">
      <c r="A654" s="367">
        <f t="shared" si="130"/>
        <v>5</v>
      </c>
      <c r="B654" s="295">
        <v>20830</v>
      </c>
      <c r="C654" s="517" t="s">
        <v>745</v>
      </c>
      <c r="D654" s="230">
        <f>SUM(D655:D656)</f>
        <v>50</v>
      </c>
      <c r="E654" s="230">
        <f>SUM(E655:E656)</f>
        <v>27</v>
      </c>
      <c r="F654" s="293">
        <f t="shared" si="131"/>
        <v>-0.46</v>
      </c>
      <c r="G654" s="477" t="str">
        <f t="shared" si="132"/>
        <v>是</v>
      </c>
      <c r="H654" s="273" t="str">
        <f t="shared" si="133"/>
        <v>款</v>
      </c>
      <c r="L654" s="521"/>
      <c r="N654" s="273">
        <f t="shared" si="129"/>
        <v>0</v>
      </c>
    </row>
    <row r="655" s="332" customFormat="1" ht="36" customHeight="1" spans="1:19">
      <c r="A655" s="367">
        <f t="shared" si="130"/>
        <v>7</v>
      </c>
      <c r="B655" s="295">
        <v>2083001</v>
      </c>
      <c r="C655" s="455" t="s">
        <v>746</v>
      </c>
      <c r="D655" s="296">
        <f>VLOOKUP(B655,'02'!$B$5:$F$1296,5,FALSE)</f>
        <v>50</v>
      </c>
      <c r="E655" s="296">
        <v>27</v>
      </c>
      <c r="F655" s="293">
        <f t="shared" si="131"/>
        <v>-0.46</v>
      </c>
      <c r="G655" s="477" t="str">
        <f t="shared" si="132"/>
        <v>是</v>
      </c>
      <c r="H655" s="273" t="str">
        <f t="shared" si="133"/>
        <v>项</v>
      </c>
      <c r="I655" s="273"/>
      <c r="K655" s="273">
        <v>27</v>
      </c>
      <c r="L655" s="521"/>
      <c r="N655" s="508">
        <f t="shared" si="129"/>
        <v>27</v>
      </c>
      <c r="S655" s="332">
        <f t="shared" ref="S655:S658" si="135">+K655+Q655</f>
        <v>27</v>
      </c>
    </row>
    <row r="656" s="332" customFormat="1" ht="36" customHeight="1" spans="1:19">
      <c r="A656" s="367">
        <f t="shared" si="130"/>
        <v>7</v>
      </c>
      <c r="B656" s="295">
        <v>2083099</v>
      </c>
      <c r="C656" s="455" t="s">
        <v>747</v>
      </c>
      <c r="D656" s="296">
        <f>VLOOKUP(B656,'02'!$B$5:$F$1296,5,FALSE)</f>
        <v>0</v>
      </c>
      <c r="E656" s="296"/>
      <c r="F656" s="293">
        <f t="shared" si="131"/>
        <v>0</v>
      </c>
      <c r="G656" s="477" t="str">
        <f t="shared" si="132"/>
        <v>否</v>
      </c>
      <c r="H656" s="273" t="str">
        <f t="shared" si="133"/>
        <v>项</v>
      </c>
      <c r="I656" s="273"/>
      <c r="K656" s="273"/>
      <c r="L656" s="521"/>
      <c r="N656" s="273">
        <f t="shared" si="129"/>
        <v>0</v>
      </c>
      <c r="S656" s="332">
        <f t="shared" si="135"/>
        <v>0</v>
      </c>
    </row>
    <row r="657" ht="36" customHeight="1" spans="1:14">
      <c r="A657" s="367">
        <f t="shared" si="130"/>
        <v>5</v>
      </c>
      <c r="B657" s="295">
        <v>20899</v>
      </c>
      <c r="C657" s="517" t="s">
        <v>748</v>
      </c>
      <c r="D657" s="230">
        <f>D658</f>
        <v>532</v>
      </c>
      <c r="E657" s="230">
        <f>E658</f>
        <v>550</v>
      </c>
      <c r="F657" s="293">
        <f t="shared" si="131"/>
        <v>0.0338345864661653</v>
      </c>
      <c r="G657" s="477" t="str">
        <f t="shared" si="132"/>
        <v>是</v>
      </c>
      <c r="H657" s="273" t="str">
        <f t="shared" si="133"/>
        <v>款</v>
      </c>
      <c r="L657" s="521"/>
      <c r="N657" s="273">
        <f t="shared" si="129"/>
        <v>0</v>
      </c>
    </row>
    <row r="658" s="332" customFormat="1" ht="36" customHeight="1" spans="1:19">
      <c r="A658" s="367">
        <f t="shared" si="130"/>
        <v>7</v>
      </c>
      <c r="B658" s="305">
        <v>2089999</v>
      </c>
      <c r="C658" s="455" t="s">
        <v>748</v>
      </c>
      <c r="D658" s="296">
        <f>VLOOKUP(B658,'02'!$B$5:$F$1296,5,FALSE)</f>
        <v>532</v>
      </c>
      <c r="E658" s="296">
        <v>550</v>
      </c>
      <c r="F658" s="293">
        <f t="shared" si="131"/>
        <v>0.0338345864661653</v>
      </c>
      <c r="G658" s="477" t="str">
        <f t="shared" si="132"/>
        <v>是</v>
      </c>
      <c r="H658" s="273" t="str">
        <f t="shared" si="133"/>
        <v>项</v>
      </c>
      <c r="I658" s="273"/>
      <c r="K658" s="273">
        <v>190</v>
      </c>
      <c r="L658" s="521">
        <f>VLOOKUP(B658,[266]Sheet2!$A$2:$E$135,5,FALSE)</f>
        <v>10</v>
      </c>
      <c r="N658" s="508">
        <f t="shared" si="129"/>
        <v>200</v>
      </c>
      <c r="Q658" s="332">
        <v>360</v>
      </c>
      <c r="S658" s="332">
        <f t="shared" si="135"/>
        <v>550</v>
      </c>
    </row>
    <row r="659" ht="36" customHeight="1" spans="1:14">
      <c r="A659" s="367">
        <f t="shared" si="130"/>
        <v>3</v>
      </c>
      <c r="B659" s="294">
        <v>210</v>
      </c>
      <c r="C659" s="516" t="s">
        <v>265</v>
      </c>
      <c r="D659" s="286">
        <f>SUM(D660,D665,D680,D684,D696,D700,D705,D709,D713,D716,D725,D727,D734,D732,D742)</f>
        <v>14842</v>
      </c>
      <c r="E659" s="286">
        <f>SUM(E660,E665,E680,E684,E696,E700,E705,E709,E713,E716,E725,E727,E734,E732,E742)</f>
        <v>16105</v>
      </c>
      <c r="F659" s="287">
        <f t="shared" si="131"/>
        <v>0.0850963482010512</v>
      </c>
      <c r="G659" s="477" t="str">
        <f t="shared" si="132"/>
        <v>是</v>
      </c>
      <c r="H659" s="273" t="str">
        <f t="shared" si="133"/>
        <v>类</v>
      </c>
      <c r="L659" s="521"/>
      <c r="N659" s="273">
        <f t="shared" si="129"/>
        <v>0</v>
      </c>
    </row>
    <row r="660" ht="36" customHeight="1" spans="1:14">
      <c r="A660" s="367">
        <f t="shared" si="130"/>
        <v>5</v>
      </c>
      <c r="B660" s="295">
        <v>21001</v>
      </c>
      <c r="C660" s="517" t="s">
        <v>749</v>
      </c>
      <c r="D660" s="230">
        <f>SUM(D661:D664)</f>
        <v>569</v>
      </c>
      <c r="E660" s="230">
        <f>SUM(E661:E664)</f>
        <v>415</v>
      </c>
      <c r="F660" s="293">
        <f t="shared" si="131"/>
        <v>-0.270650263620387</v>
      </c>
      <c r="G660" s="477" t="str">
        <f t="shared" si="132"/>
        <v>是</v>
      </c>
      <c r="H660" s="273" t="str">
        <f t="shared" si="133"/>
        <v>款</v>
      </c>
      <c r="L660" s="521"/>
      <c r="N660" s="273">
        <f t="shared" si="129"/>
        <v>0</v>
      </c>
    </row>
    <row r="661" s="332" customFormat="1" ht="36" customHeight="1" spans="1:19">
      <c r="A661" s="367">
        <f t="shared" si="130"/>
        <v>7</v>
      </c>
      <c r="B661" s="295">
        <v>2100101</v>
      </c>
      <c r="C661" s="455" t="s">
        <v>307</v>
      </c>
      <c r="D661" s="296">
        <f>VLOOKUP(B661,'02'!$B$5:$F$1296,5,FALSE)</f>
        <v>222</v>
      </c>
      <c r="E661" s="296">
        <v>200</v>
      </c>
      <c r="F661" s="293">
        <f t="shared" si="131"/>
        <v>-0.0990990990990991</v>
      </c>
      <c r="G661" s="477" t="str">
        <f t="shared" si="132"/>
        <v>是</v>
      </c>
      <c r="H661" s="273" t="str">
        <f t="shared" si="133"/>
        <v>项</v>
      </c>
      <c r="I661" s="273"/>
      <c r="K661" s="273">
        <v>200</v>
      </c>
      <c r="L661" s="521"/>
      <c r="N661" s="508">
        <f t="shared" si="129"/>
        <v>200</v>
      </c>
      <c r="S661" s="332">
        <f t="shared" ref="S661:S664" si="136">+K661+Q661</f>
        <v>200</v>
      </c>
    </row>
    <row r="662" s="332" customFormat="1" ht="36" customHeight="1" spans="1:19">
      <c r="A662" s="367">
        <f t="shared" si="130"/>
        <v>7</v>
      </c>
      <c r="B662" s="295">
        <v>2100102</v>
      </c>
      <c r="C662" s="455" t="s">
        <v>308</v>
      </c>
      <c r="D662" s="296">
        <f>VLOOKUP(B662,'02'!$B$5:$F$1296,5,FALSE)</f>
        <v>0</v>
      </c>
      <c r="E662" s="296"/>
      <c r="F662" s="293">
        <f t="shared" si="131"/>
        <v>0</v>
      </c>
      <c r="G662" s="477" t="str">
        <f t="shared" si="132"/>
        <v>否</v>
      </c>
      <c r="H662" s="273" t="str">
        <f t="shared" si="133"/>
        <v>项</v>
      </c>
      <c r="I662" s="273"/>
      <c r="K662" s="273"/>
      <c r="L662" s="521"/>
      <c r="N662" s="273">
        <f t="shared" si="129"/>
        <v>0</v>
      </c>
      <c r="S662" s="332">
        <f t="shared" si="136"/>
        <v>0</v>
      </c>
    </row>
    <row r="663" s="332" customFormat="1" ht="36" customHeight="1" spans="1:19">
      <c r="A663" s="367">
        <f t="shared" si="130"/>
        <v>7</v>
      </c>
      <c r="B663" s="295">
        <v>2100103</v>
      </c>
      <c r="C663" s="455" t="s">
        <v>309</v>
      </c>
      <c r="D663" s="296">
        <f>VLOOKUP(B663,'02'!$B$5:$F$1296,5,FALSE)</f>
        <v>0</v>
      </c>
      <c r="E663" s="296"/>
      <c r="F663" s="293">
        <f t="shared" si="131"/>
        <v>0</v>
      </c>
      <c r="G663" s="477" t="str">
        <f t="shared" si="132"/>
        <v>否</v>
      </c>
      <c r="H663" s="273" t="str">
        <f t="shared" si="133"/>
        <v>项</v>
      </c>
      <c r="I663" s="273"/>
      <c r="K663" s="273"/>
      <c r="L663" s="521"/>
      <c r="N663" s="273">
        <f t="shared" si="129"/>
        <v>0</v>
      </c>
      <c r="S663" s="332">
        <f t="shared" si="136"/>
        <v>0</v>
      </c>
    </row>
    <row r="664" s="332" customFormat="1" ht="36" customHeight="1" spans="1:19">
      <c r="A664" s="367">
        <f t="shared" si="130"/>
        <v>7</v>
      </c>
      <c r="B664" s="295">
        <v>2100199</v>
      </c>
      <c r="C664" s="455" t="s">
        <v>750</v>
      </c>
      <c r="D664" s="296">
        <f>VLOOKUP(B664,'02'!$B$5:$F$1296,5,FALSE)</f>
        <v>347</v>
      </c>
      <c r="E664" s="296">
        <v>215</v>
      </c>
      <c r="F664" s="293">
        <f t="shared" si="131"/>
        <v>-0.380403458213256</v>
      </c>
      <c r="G664" s="477" t="str">
        <f t="shared" si="132"/>
        <v>是</v>
      </c>
      <c r="H664" s="273" t="str">
        <f t="shared" si="133"/>
        <v>项</v>
      </c>
      <c r="I664" s="273"/>
      <c r="K664" s="273">
        <v>215</v>
      </c>
      <c r="L664" s="521">
        <f>VLOOKUP(B664,[266]Sheet2!$A$2:$E$135,5,FALSE)</f>
        <v>0</v>
      </c>
      <c r="N664" s="508">
        <f t="shared" si="129"/>
        <v>215</v>
      </c>
      <c r="Q664" s="332">
        <v>0</v>
      </c>
      <c r="S664" s="332">
        <f t="shared" si="136"/>
        <v>215</v>
      </c>
    </row>
    <row r="665" ht="36" customHeight="1" spans="1:14">
      <c r="A665" s="367">
        <f t="shared" si="130"/>
        <v>5</v>
      </c>
      <c r="B665" s="295">
        <v>21002</v>
      </c>
      <c r="C665" s="517" t="s">
        <v>751</v>
      </c>
      <c r="D665" s="230">
        <f>SUM(D666:D679)</f>
        <v>788</v>
      </c>
      <c r="E665" s="230">
        <f>SUM(E666:E679)</f>
        <v>661</v>
      </c>
      <c r="F665" s="293">
        <f t="shared" si="131"/>
        <v>-0.161167512690355</v>
      </c>
      <c r="G665" s="477" t="str">
        <f t="shared" si="132"/>
        <v>是</v>
      </c>
      <c r="H665" s="273" t="str">
        <f t="shared" si="133"/>
        <v>款</v>
      </c>
      <c r="L665" s="521"/>
      <c r="N665" s="273">
        <f t="shared" si="129"/>
        <v>0</v>
      </c>
    </row>
    <row r="666" s="332" customFormat="1" ht="36" customHeight="1" spans="1:19">
      <c r="A666" s="367">
        <f t="shared" si="130"/>
        <v>7</v>
      </c>
      <c r="B666" s="295">
        <v>2100201</v>
      </c>
      <c r="C666" s="455" t="s">
        <v>752</v>
      </c>
      <c r="D666" s="296">
        <f>VLOOKUP(B666,'02'!$B$5:$F$1296,5,FALSE)</f>
        <v>0</v>
      </c>
      <c r="E666" s="296"/>
      <c r="F666" s="293">
        <f t="shared" si="131"/>
        <v>0</v>
      </c>
      <c r="G666" s="477" t="str">
        <f t="shared" si="132"/>
        <v>否</v>
      </c>
      <c r="H666" s="273" t="str">
        <f t="shared" si="133"/>
        <v>项</v>
      </c>
      <c r="I666" s="273"/>
      <c r="K666" s="273"/>
      <c r="L666" s="521"/>
      <c r="N666" s="273">
        <f t="shared" si="129"/>
        <v>0</v>
      </c>
      <c r="S666" s="332">
        <f t="shared" ref="S666:S679" si="137">+K666+Q666</f>
        <v>0</v>
      </c>
    </row>
    <row r="667" s="332" customFormat="1" ht="36" customHeight="1" spans="1:19">
      <c r="A667" s="367">
        <f t="shared" si="130"/>
        <v>7</v>
      </c>
      <c r="B667" s="295">
        <v>2100202</v>
      </c>
      <c r="C667" s="455" t="s">
        <v>753</v>
      </c>
      <c r="D667" s="296">
        <f>VLOOKUP(B667,'02'!$B$5:$F$1296,5,FALSE)</f>
        <v>198</v>
      </c>
      <c r="E667" s="296">
        <v>661</v>
      </c>
      <c r="F667" s="293">
        <f t="shared" si="131"/>
        <v>2.33838383838384</v>
      </c>
      <c r="G667" s="477" t="str">
        <f t="shared" si="132"/>
        <v>是</v>
      </c>
      <c r="H667" s="273" t="str">
        <f t="shared" si="133"/>
        <v>项</v>
      </c>
      <c r="I667" s="273"/>
      <c r="K667" s="273">
        <v>661</v>
      </c>
      <c r="L667" s="521"/>
      <c r="N667" s="508">
        <f t="shared" si="129"/>
        <v>661</v>
      </c>
      <c r="S667" s="332">
        <f t="shared" si="137"/>
        <v>661</v>
      </c>
    </row>
    <row r="668" s="332" customFormat="1" ht="36" customHeight="1" spans="1:19">
      <c r="A668" s="367">
        <f t="shared" si="130"/>
        <v>7</v>
      </c>
      <c r="B668" s="295">
        <v>2100203</v>
      </c>
      <c r="C668" s="455" t="s">
        <v>754</v>
      </c>
      <c r="D668" s="296">
        <f>VLOOKUP(B668,'02'!$B$5:$F$1296,5,FALSE)</f>
        <v>0</v>
      </c>
      <c r="E668" s="296"/>
      <c r="F668" s="293">
        <f t="shared" si="131"/>
        <v>0</v>
      </c>
      <c r="G668" s="477" t="str">
        <f t="shared" si="132"/>
        <v>否</v>
      </c>
      <c r="H668" s="273" t="str">
        <f t="shared" si="133"/>
        <v>项</v>
      </c>
      <c r="I668" s="273"/>
      <c r="K668" s="273"/>
      <c r="L668" s="521"/>
      <c r="N668" s="273">
        <f t="shared" si="129"/>
        <v>0</v>
      </c>
      <c r="S668" s="332">
        <f t="shared" si="137"/>
        <v>0</v>
      </c>
    </row>
    <row r="669" s="332" customFormat="1" ht="36" customHeight="1" spans="1:19">
      <c r="A669" s="367">
        <f t="shared" si="130"/>
        <v>7</v>
      </c>
      <c r="B669" s="295">
        <v>2100204</v>
      </c>
      <c r="C669" s="455" t="s">
        <v>755</v>
      </c>
      <c r="D669" s="296">
        <f>VLOOKUP(B669,'02'!$B$5:$F$1296,5,FALSE)</f>
        <v>0</v>
      </c>
      <c r="E669" s="296"/>
      <c r="F669" s="293">
        <f t="shared" si="131"/>
        <v>0</v>
      </c>
      <c r="G669" s="477" t="str">
        <f t="shared" si="132"/>
        <v>否</v>
      </c>
      <c r="H669" s="273" t="str">
        <f t="shared" si="133"/>
        <v>项</v>
      </c>
      <c r="I669" s="273"/>
      <c r="K669" s="273"/>
      <c r="L669" s="521"/>
      <c r="N669" s="273">
        <f t="shared" si="129"/>
        <v>0</v>
      </c>
      <c r="S669" s="332">
        <f t="shared" si="137"/>
        <v>0</v>
      </c>
    </row>
    <row r="670" s="332" customFormat="1" ht="36" customHeight="1" spans="1:19">
      <c r="A670" s="367">
        <f t="shared" si="130"/>
        <v>7</v>
      </c>
      <c r="B670" s="295">
        <v>2100205</v>
      </c>
      <c r="C670" s="455" t="s">
        <v>756</v>
      </c>
      <c r="D670" s="296">
        <f>VLOOKUP(B670,'02'!$B$5:$F$1296,5,FALSE)</f>
        <v>0</v>
      </c>
      <c r="E670" s="296"/>
      <c r="F670" s="293">
        <f t="shared" si="131"/>
        <v>0</v>
      </c>
      <c r="G670" s="477" t="str">
        <f t="shared" si="132"/>
        <v>否</v>
      </c>
      <c r="H670" s="273" t="str">
        <f t="shared" si="133"/>
        <v>项</v>
      </c>
      <c r="I670" s="273"/>
      <c r="K670" s="273"/>
      <c r="L670" s="521"/>
      <c r="N670" s="273">
        <f t="shared" si="129"/>
        <v>0</v>
      </c>
      <c r="S670" s="332">
        <f t="shared" si="137"/>
        <v>0</v>
      </c>
    </row>
    <row r="671" s="332" customFormat="1" ht="36" customHeight="1" spans="1:19">
      <c r="A671" s="367">
        <f t="shared" si="130"/>
        <v>7</v>
      </c>
      <c r="B671" s="295">
        <v>2100206</v>
      </c>
      <c r="C671" s="455" t="s">
        <v>757</v>
      </c>
      <c r="D671" s="296">
        <f>VLOOKUP(B671,'02'!$B$5:$F$1296,5,FALSE)</f>
        <v>0</v>
      </c>
      <c r="E671" s="296"/>
      <c r="F671" s="293">
        <f t="shared" si="131"/>
        <v>0</v>
      </c>
      <c r="G671" s="477" t="str">
        <f t="shared" si="132"/>
        <v>否</v>
      </c>
      <c r="H671" s="273" t="str">
        <f t="shared" si="133"/>
        <v>项</v>
      </c>
      <c r="I671" s="273"/>
      <c r="K671" s="273"/>
      <c r="L671" s="521"/>
      <c r="N671" s="273">
        <f t="shared" si="129"/>
        <v>0</v>
      </c>
      <c r="S671" s="332">
        <f t="shared" si="137"/>
        <v>0</v>
      </c>
    </row>
    <row r="672" s="332" customFormat="1" ht="36" customHeight="1" spans="1:19">
      <c r="A672" s="367">
        <f t="shared" si="130"/>
        <v>7</v>
      </c>
      <c r="B672" s="295">
        <v>2100207</v>
      </c>
      <c r="C672" s="455" t="s">
        <v>758</v>
      </c>
      <c r="D672" s="296">
        <f>VLOOKUP(B672,'02'!$B$5:$F$1296,5,FALSE)</f>
        <v>0</v>
      </c>
      <c r="E672" s="296"/>
      <c r="F672" s="293">
        <f t="shared" si="131"/>
        <v>0</v>
      </c>
      <c r="G672" s="477" t="str">
        <f t="shared" si="132"/>
        <v>否</v>
      </c>
      <c r="H672" s="273" t="str">
        <f t="shared" si="133"/>
        <v>项</v>
      </c>
      <c r="I672" s="273"/>
      <c r="K672" s="273"/>
      <c r="L672" s="521"/>
      <c r="N672" s="273">
        <f t="shared" si="129"/>
        <v>0</v>
      </c>
      <c r="S672" s="332">
        <f t="shared" si="137"/>
        <v>0</v>
      </c>
    </row>
    <row r="673" s="332" customFormat="1" ht="36" customHeight="1" spans="1:19">
      <c r="A673" s="367">
        <f t="shared" si="130"/>
        <v>7</v>
      </c>
      <c r="B673" s="295">
        <v>2100208</v>
      </c>
      <c r="C673" s="455" t="s">
        <v>759</v>
      </c>
      <c r="D673" s="296">
        <f>VLOOKUP(B673,'02'!$B$5:$F$1296,5,FALSE)</f>
        <v>0</v>
      </c>
      <c r="E673" s="296"/>
      <c r="F673" s="293">
        <f t="shared" si="131"/>
        <v>0</v>
      </c>
      <c r="G673" s="477" t="str">
        <f t="shared" si="132"/>
        <v>否</v>
      </c>
      <c r="H673" s="273" t="str">
        <f t="shared" si="133"/>
        <v>项</v>
      </c>
      <c r="I673" s="273"/>
      <c r="K673" s="273"/>
      <c r="L673" s="521"/>
      <c r="N673" s="273">
        <f t="shared" si="129"/>
        <v>0</v>
      </c>
      <c r="S673" s="332">
        <f t="shared" si="137"/>
        <v>0</v>
      </c>
    </row>
    <row r="674" s="332" customFormat="1" ht="36" customHeight="1" spans="1:19">
      <c r="A674" s="367">
        <f t="shared" si="130"/>
        <v>7</v>
      </c>
      <c r="B674" s="295">
        <v>2100209</v>
      </c>
      <c r="C674" s="455" t="s">
        <v>760</v>
      </c>
      <c r="D674" s="296">
        <f>VLOOKUP(B674,'02'!$B$5:$F$1296,5,FALSE)</f>
        <v>0</v>
      </c>
      <c r="E674" s="296"/>
      <c r="F674" s="293">
        <f t="shared" si="131"/>
        <v>0</v>
      </c>
      <c r="G674" s="477" t="str">
        <f t="shared" si="132"/>
        <v>否</v>
      </c>
      <c r="H674" s="273" t="str">
        <f t="shared" si="133"/>
        <v>项</v>
      </c>
      <c r="I674" s="273"/>
      <c r="K674" s="273"/>
      <c r="L674" s="521"/>
      <c r="N674" s="273">
        <f t="shared" si="129"/>
        <v>0</v>
      </c>
      <c r="S674" s="332">
        <f t="shared" si="137"/>
        <v>0</v>
      </c>
    </row>
    <row r="675" s="332" customFormat="1" ht="36" customHeight="1" spans="1:19">
      <c r="A675" s="367">
        <f t="shared" si="130"/>
        <v>7</v>
      </c>
      <c r="B675" s="295">
        <v>2100210</v>
      </c>
      <c r="C675" s="455" t="s">
        <v>761</v>
      </c>
      <c r="D675" s="296">
        <f>VLOOKUP(B675,'02'!$B$5:$F$1296,5,FALSE)</f>
        <v>0</v>
      </c>
      <c r="E675" s="296"/>
      <c r="F675" s="293">
        <f t="shared" si="131"/>
        <v>0</v>
      </c>
      <c r="G675" s="477" t="str">
        <f t="shared" si="132"/>
        <v>否</v>
      </c>
      <c r="H675" s="273" t="str">
        <f t="shared" si="133"/>
        <v>项</v>
      </c>
      <c r="I675" s="273"/>
      <c r="K675" s="273"/>
      <c r="L675" s="521"/>
      <c r="N675" s="273">
        <f t="shared" si="129"/>
        <v>0</v>
      </c>
      <c r="S675" s="332">
        <f t="shared" si="137"/>
        <v>0</v>
      </c>
    </row>
    <row r="676" s="332" customFormat="1" ht="36" customHeight="1" spans="1:19">
      <c r="A676" s="367">
        <f t="shared" si="130"/>
        <v>7</v>
      </c>
      <c r="B676" s="295">
        <v>2100211</v>
      </c>
      <c r="C676" s="455" t="s">
        <v>762</v>
      </c>
      <c r="D676" s="296">
        <f>VLOOKUP(B676,'02'!$B$5:$F$1296,5,FALSE)</f>
        <v>0</v>
      </c>
      <c r="E676" s="296"/>
      <c r="F676" s="293">
        <f t="shared" si="131"/>
        <v>0</v>
      </c>
      <c r="G676" s="477" t="str">
        <f t="shared" si="132"/>
        <v>否</v>
      </c>
      <c r="H676" s="273" t="str">
        <f t="shared" si="133"/>
        <v>项</v>
      </c>
      <c r="I676" s="273"/>
      <c r="K676" s="273"/>
      <c r="L676" s="521"/>
      <c r="N676" s="273">
        <f t="shared" si="129"/>
        <v>0</v>
      </c>
      <c r="S676" s="332">
        <f t="shared" si="137"/>
        <v>0</v>
      </c>
    </row>
    <row r="677" s="332" customFormat="1" ht="36" customHeight="1" spans="1:19">
      <c r="A677" s="367">
        <f t="shared" si="130"/>
        <v>7</v>
      </c>
      <c r="B677" s="295">
        <v>2100212</v>
      </c>
      <c r="C677" s="455" t="s">
        <v>763</v>
      </c>
      <c r="D677" s="296">
        <f>VLOOKUP(B677,'02'!$B$5:$F$1296,5,FALSE)</f>
        <v>0</v>
      </c>
      <c r="E677" s="296"/>
      <c r="F677" s="293">
        <f t="shared" si="131"/>
        <v>0</v>
      </c>
      <c r="G677" s="477" t="str">
        <f t="shared" si="132"/>
        <v>否</v>
      </c>
      <c r="H677" s="273" t="str">
        <f t="shared" si="133"/>
        <v>项</v>
      </c>
      <c r="I677" s="273"/>
      <c r="K677" s="273"/>
      <c r="L677" s="521"/>
      <c r="N677" s="273">
        <f t="shared" si="129"/>
        <v>0</v>
      </c>
      <c r="S677" s="332">
        <f t="shared" si="137"/>
        <v>0</v>
      </c>
    </row>
    <row r="678" s="332" customFormat="1" ht="36" customHeight="1" spans="1:19">
      <c r="A678" s="367">
        <f t="shared" si="130"/>
        <v>7</v>
      </c>
      <c r="B678" s="295">
        <v>2100213</v>
      </c>
      <c r="C678" s="455" t="s">
        <v>764</v>
      </c>
      <c r="D678" s="296">
        <f>VLOOKUP(B678,'02'!$B$5:$F$1296,5,FALSE)</f>
        <v>0</v>
      </c>
      <c r="E678" s="296"/>
      <c r="F678" s="293">
        <f t="shared" si="131"/>
        <v>0</v>
      </c>
      <c r="G678" s="477" t="str">
        <f t="shared" si="132"/>
        <v>否</v>
      </c>
      <c r="H678" s="273" t="str">
        <f t="shared" si="133"/>
        <v>项</v>
      </c>
      <c r="I678" s="273"/>
      <c r="K678" s="273"/>
      <c r="L678" s="521"/>
      <c r="N678" s="273">
        <f t="shared" si="129"/>
        <v>0</v>
      </c>
      <c r="S678" s="332">
        <f t="shared" si="137"/>
        <v>0</v>
      </c>
    </row>
    <row r="679" s="332" customFormat="1" ht="36" customHeight="1" spans="1:19">
      <c r="A679" s="367">
        <f t="shared" si="130"/>
        <v>7</v>
      </c>
      <c r="B679" s="295">
        <v>2100299</v>
      </c>
      <c r="C679" s="455" t="s">
        <v>765</v>
      </c>
      <c r="D679" s="296">
        <f>VLOOKUP(B679,'02'!$B$5:$F$1296,5,FALSE)</f>
        <v>590</v>
      </c>
      <c r="E679" s="296"/>
      <c r="F679" s="293">
        <f t="shared" si="131"/>
        <v>-1</v>
      </c>
      <c r="G679" s="477" t="str">
        <f t="shared" si="132"/>
        <v>是</v>
      </c>
      <c r="H679" s="273" t="str">
        <f t="shared" si="133"/>
        <v>项</v>
      </c>
      <c r="I679" s="273"/>
      <c r="K679" s="273"/>
      <c r="L679" s="521">
        <f>VLOOKUP(B679,[266]Sheet2!$A$2:$E$135,5,FALSE)</f>
        <v>0</v>
      </c>
      <c r="N679" s="273">
        <f t="shared" si="129"/>
        <v>0</v>
      </c>
      <c r="Q679" s="332">
        <v>0</v>
      </c>
      <c r="S679" s="332">
        <f t="shared" si="137"/>
        <v>0</v>
      </c>
    </row>
    <row r="680" ht="36" customHeight="1" spans="1:14">
      <c r="A680" s="367">
        <f t="shared" si="130"/>
        <v>5</v>
      </c>
      <c r="B680" s="295">
        <v>21003</v>
      </c>
      <c r="C680" s="517" t="s">
        <v>766</v>
      </c>
      <c r="D680" s="230">
        <f>SUM(D681:D683)</f>
        <v>2136</v>
      </c>
      <c r="E680" s="230">
        <f>SUM(E681:E683)</f>
        <v>2181</v>
      </c>
      <c r="F680" s="293">
        <f t="shared" si="131"/>
        <v>0.021067415730337</v>
      </c>
      <c r="G680" s="477" t="str">
        <f t="shared" si="132"/>
        <v>是</v>
      </c>
      <c r="H680" s="273" t="str">
        <f t="shared" si="133"/>
        <v>款</v>
      </c>
      <c r="L680" s="521"/>
      <c r="N680" s="273">
        <f t="shared" si="129"/>
        <v>0</v>
      </c>
    </row>
    <row r="681" s="332" customFormat="1" ht="36" customHeight="1" spans="1:19">
      <c r="A681" s="367">
        <f t="shared" si="130"/>
        <v>7</v>
      </c>
      <c r="B681" s="295">
        <v>2100301</v>
      </c>
      <c r="C681" s="455" t="s">
        <v>767</v>
      </c>
      <c r="D681" s="296">
        <f>VLOOKUP(B681,'02'!$B$5:$F$1296,5,FALSE)</f>
        <v>120</v>
      </c>
      <c r="E681" s="296">
        <v>138</v>
      </c>
      <c r="F681" s="293">
        <f t="shared" si="131"/>
        <v>0.15</v>
      </c>
      <c r="G681" s="477" t="str">
        <f t="shared" si="132"/>
        <v>是</v>
      </c>
      <c r="H681" s="273" t="str">
        <f t="shared" si="133"/>
        <v>项</v>
      </c>
      <c r="I681" s="273"/>
      <c r="K681" s="273">
        <v>138</v>
      </c>
      <c r="L681" s="521"/>
      <c r="N681" s="508">
        <f t="shared" si="129"/>
        <v>138</v>
      </c>
      <c r="S681" s="332">
        <f t="shared" ref="S681:S683" si="138">+K681+Q681</f>
        <v>138</v>
      </c>
    </row>
    <row r="682" s="332" customFormat="1" ht="36" customHeight="1" spans="1:19">
      <c r="A682" s="367">
        <f t="shared" si="130"/>
        <v>7</v>
      </c>
      <c r="B682" s="295">
        <v>2100302</v>
      </c>
      <c r="C682" s="455" t="s">
        <v>768</v>
      </c>
      <c r="D682" s="296">
        <f>VLOOKUP(B682,'02'!$B$5:$F$1296,5,FALSE)</f>
        <v>1865</v>
      </c>
      <c r="E682" s="296">
        <v>1968</v>
      </c>
      <c r="F682" s="293">
        <f t="shared" si="131"/>
        <v>0.0552278820375336</v>
      </c>
      <c r="G682" s="477" t="str">
        <f t="shared" si="132"/>
        <v>是</v>
      </c>
      <c r="H682" s="273" t="str">
        <f t="shared" si="133"/>
        <v>项</v>
      </c>
      <c r="I682" s="273"/>
      <c r="K682" s="273">
        <v>1968</v>
      </c>
      <c r="L682" s="521"/>
      <c r="N682" s="508">
        <f t="shared" si="129"/>
        <v>1968</v>
      </c>
      <c r="S682" s="332">
        <f t="shared" si="138"/>
        <v>1968</v>
      </c>
    </row>
    <row r="683" s="332" customFormat="1" ht="36" customHeight="1" spans="1:19">
      <c r="A683" s="367">
        <f t="shared" si="130"/>
        <v>7</v>
      </c>
      <c r="B683" s="295">
        <v>2100399</v>
      </c>
      <c r="C683" s="455" t="s">
        <v>769</v>
      </c>
      <c r="D683" s="296">
        <f>VLOOKUP(B683,'02'!$B$5:$F$1296,5,FALSE)</f>
        <v>151</v>
      </c>
      <c r="E683" s="296">
        <v>75</v>
      </c>
      <c r="F683" s="293">
        <f t="shared" si="131"/>
        <v>-0.503311258278146</v>
      </c>
      <c r="G683" s="477" t="str">
        <f t="shared" si="132"/>
        <v>是</v>
      </c>
      <c r="H683" s="273" t="str">
        <f t="shared" si="133"/>
        <v>项</v>
      </c>
      <c r="I683" s="273"/>
      <c r="K683" s="273">
        <v>26</v>
      </c>
      <c r="L683" s="521">
        <f>VLOOKUP(B683,[266]Sheet2!$A$2:$E$135,5,FALSE)</f>
        <v>49</v>
      </c>
      <c r="N683" s="508">
        <f t="shared" si="129"/>
        <v>75</v>
      </c>
      <c r="Q683" s="332">
        <v>49</v>
      </c>
      <c r="S683" s="332">
        <f t="shared" si="138"/>
        <v>75</v>
      </c>
    </row>
    <row r="684" ht="36" customHeight="1" spans="1:14">
      <c r="A684" s="367">
        <f t="shared" si="130"/>
        <v>5</v>
      </c>
      <c r="B684" s="295">
        <v>21004</v>
      </c>
      <c r="C684" s="517" t="s">
        <v>770</v>
      </c>
      <c r="D684" s="230">
        <f>SUM(D685:D695)</f>
        <v>2779</v>
      </c>
      <c r="E684" s="230">
        <f>SUM(E685:E695)</f>
        <v>3530</v>
      </c>
      <c r="F684" s="293">
        <f t="shared" si="131"/>
        <v>0.270241093918676</v>
      </c>
      <c r="G684" s="477" t="str">
        <f t="shared" si="132"/>
        <v>是</v>
      </c>
      <c r="H684" s="273" t="str">
        <f t="shared" si="133"/>
        <v>款</v>
      </c>
      <c r="L684" s="521"/>
      <c r="N684" s="273">
        <f t="shared" si="129"/>
        <v>0</v>
      </c>
    </row>
    <row r="685" s="332" customFormat="1" ht="36" customHeight="1" spans="1:19">
      <c r="A685" s="367">
        <f t="shared" si="130"/>
        <v>7</v>
      </c>
      <c r="B685" s="295">
        <v>2100401</v>
      </c>
      <c r="C685" s="455" t="s">
        <v>771</v>
      </c>
      <c r="D685" s="296">
        <f>VLOOKUP(B685,'02'!$B$5:$F$1296,5,FALSE)</f>
        <v>1100</v>
      </c>
      <c r="E685" s="296">
        <v>564</v>
      </c>
      <c r="F685" s="293">
        <f t="shared" si="131"/>
        <v>-0.487272727272727</v>
      </c>
      <c r="G685" s="477" t="str">
        <f t="shared" si="132"/>
        <v>是</v>
      </c>
      <c r="H685" s="273" t="str">
        <f t="shared" si="133"/>
        <v>项</v>
      </c>
      <c r="I685" s="273"/>
      <c r="K685" s="273">
        <v>564</v>
      </c>
      <c r="L685" s="521"/>
      <c r="N685" s="508">
        <f t="shared" si="129"/>
        <v>564</v>
      </c>
      <c r="S685" s="332">
        <f t="shared" ref="S685:S695" si="139">+K685+Q685</f>
        <v>564</v>
      </c>
    </row>
    <row r="686" s="332" customFormat="1" ht="36" customHeight="1" spans="1:19">
      <c r="A686" s="367">
        <f t="shared" si="130"/>
        <v>7</v>
      </c>
      <c r="B686" s="295">
        <v>2100402</v>
      </c>
      <c r="C686" s="455" t="s">
        <v>772</v>
      </c>
      <c r="D686" s="296">
        <f>VLOOKUP(B686,'02'!$B$5:$F$1296,5,FALSE)</f>
        <v>111</v>
      </c>
      <c r="E686" s="296">
        <v>101</v>
      </c>
      <c r="F686" s="293">
        <f t="shared" si="131"/>
        <v>-0.0900900900900901</v>
      </c>
      <c r="G686" s="477" t="str">
        <f t="shared" si="132"/>
        <v>是</v>
      </c>
      <c r="H686" s="273" t="str">
        <f t="shared" si="133"/>
        <v>项</v>
      </c>
      <c r="I686" s="273"/>
      <c r="K686" s="273">
        <v>101</v>
      </c>
      <c r="L686" s="521"/>
      <c r="N686" s="508">
        <f t="shared" si="129"/>
        <v>101</v>
      </c>
      <c r="S686" s="332">
        <f t="shared" si="139"/>
        <v>101</v>
      </c>
    </row>
    <row r="687" s="332" customFormat="1" ht="36" customHeight="1" spans="1:19">
      <c r="A687" s="367">
        <f t="shared" si="130"/>
        <v>7</v>
      </c>
      <c r="B687" s="295">
        <v>2100403</v>
      </c>
      <c r="C687" s="455" t="s">
        <v>773</v>
      </c>
      <c r="D687" s="296">
        <f>VLOOKUP(B687,'02'!$B$5:$F$1296,5,FALSE)</f>
        <v>642</v>
      </c>
      <c r="E687" s="296">
        <v>659</v>
      </c>
      <c r="F687" s="293">
        <f t="shared" si="131"/>
        <v>0.0264797507788161</v>
      </c>
      <c r="G687" s="477" t="str">
        <f t="shared" si="132"/>
        <v>是</v>
      </c>
      <c r="H687" s="273" t="str">
        <f t="shared" si="133"/>
        <v>项</v>
      </c>
      <c r="I687" s="273"/>
      <c r="K687" s="273">
        <v>659</v>
      </c>
      <c r="L687" s="521"/>
      <c r="N687" s="508">
        <f t="shared" si="129"/>
        <v>659</v>
      </c>
      <c r="S687" s="332">
        <f t="shared" si="139"/>
        <v>659</v>
      </c>
    </row>
    <row r="688" s="332" customFormat="1" ht="36" customHeight="1" spans="1:19">
      <c r="A688" s="367">
        <f t="shared" si="130"/>
        <v>7</v>
      </c>
      <c r="B688" s="295">
        <v>2100404</v>
      </c>
      <c r="C688" s="455" t="s">
        <v>774</v>
      </c>
      <c r="D688" s="296">
        <f>VLOOKUP(B688,'02'!$B$5:$F$1296,5,FALSE)</f>
        <v>0</v>
      </c>
      <c r="E688" s="296"/>
      <c r="F688" s="293">
        <f t="shared" si="131"/>
        <v>0</v>
      </c>
      <c r="G688" s="477" t="str">
        <f t="shared" si="132"/>
        <v>否</v>
      </c>
      <c r="H688" s="273" t="str">
        <f t="shared" si="133"/>
        <v>项</v>
      </c>
      <c r="I688" s="273"/>
      <c r="K688" s="273"/>
      <c r="L688" s="521"/>
      <c r="N688" s="273">
        <f t="shared" si="129"/>
        <v>0</v>
      </c>
      <c r="S688" s="332">
        <f t="shared" si="139"/>
        <v>0</v>
      </c>
    </row>
    <row r="689" s="332" customFormat="1" ht="36" customHeight="1" spans="1:19">
      <c r="A689" s="367">
        <f t="shared" si="130"/>
        <v>7</v>
      </c>
      <c r="B689" s="295">
        <v>2100405</v>
      </c>
      <c r="C689" s="455" t="s">
        <v>775</v>
      </c>
      <c r="D689" s="296">
        <f>VLOOKUP(B689,'02'!$B$5:$F$1296,5,FALSE)</f>
        <v>252</v>
      </c>
      <c r="E689" s="296">
        <v>191</v>
      </c>
      <c r="F689" s="293">
        <f t="shared" si="131"/>
        <v>-0.242063492063492</v>
      </c>
      <c r="G689" s="477" t="str">
        <f t="shared" si="132"/>
        <v>是</v>
      </c>
      <c r="H689" s="273" t="str">
        <f t="shared" si="133"/>
        <v>项</v>
      </c>
      <c r="I689" s="273"/>
      <c r="K689" s="273">
        <v>191</v>
      </c>
      <c r="L689" s="521"/>
      <c r="N689" s="508">
        <f t="shared" si="129"/>
        <v>191</v>
      </c>
      <c r="S689" s="332">
        <f t="shared" si="139"/>
        <v>191</v>
      </c>
    </row>
    <row r="690" s="332" customFormat="1" ht="36" customHeight="1" spans="1:19">
      <c r="A690" s="367">
        <f t="shared" si="130"/>
        <v>7</v>
      </c>
      <c r="B690" s="295">
        <v>2100406</v>
      </c>
      <c r="C690" s="455" t="s">
        <v>776</v>
      </c>
      <c r="D690" s="296">
        <f>VLOOKUP(B690,'02'!$B$5:$F$1296,5,FALSE)</f>
        <v>0</v>
      </c>
      <c r="E690" s="296"/>
      <c r="F690" s="293">
        <f t="shared" si="131"/>
        <v>0</v>
      </c>
      <c r="G690" s="477" t="str">
        <f t="shared" si="132"/>
        <v>否</v>
      </c>
      <c r="H690" s="273" t="str">
        <f t="shared" si="133"/>
        <v>项</v>
      </c>
      <c r="I690" s="273"/>
      <c r="K690" s="273"/>
      <c r="L690" s="521"/>
      <c r="N690" s="273">
        <f t="shared" si="129"/>
        <v>0</v>
      </c>
      <c r="S690" s="332">
        <f t="shared" si="139"/>
        <v>0</v>
      </c>
    </row>
    <row r="691" s="332" customFormat="1" ht="36" customHeight="1" spans="1:19">
      <c r="A691" s="367">
        <f t="shared" si="130"/>
        <v>7</v>
      </c>
      <c r="B691" s="295">
        <v>2100407</v>
      </c>
      <c r="C691" s="455" t="s">
        <v>777</v>
      </c>
      <c r="D691" s="296">
        <f>VLOOKUP(B691,'02'!$B$5:$F$1296,5,FALSE)</f>
        <v>0</v>
      </c>
      <c r="E691" s="296"/>
      <c r="F691" s="293">
        <f t="shared" si="131"/>
        <v>0</v>
      </c>
      <c r="G691" s="477" t="str">
        <f t="shared" si="132"/>
        <v>否</v>
      </c>
      <c r="H691" s="273" t="str">
        <f t="shared" si="133"/>
        <v>项</v>
      </c>
      <c r="I691" s="273"/>
      <c r="K691" s="273"/>
      <c r="L691" s="521"/>
      <c r="N691" s="273">
        <f t="shared" si="129"/>
        <v>0</v>
      </c>
      <c r="S691" s="332">
        <f t="shared" si="139"/>
        <v>0</v>
      </c>
    </row>
    <row r="692" s="332" customFormat="1" ht="36" customHeight="1" spans="1:19">
      <c r="A692" s="367">
        <f t="shared" si="130"/>
        <v>7</v>
      </c>
      <c r="B692" s="295">
        <v>2100408</v>
      </c>
      <c r="C692" s="455" t="s">
        <v>778</v>
      </c>
      <c r="D692" s="296">
        <f>VLOOKUP(B692,'02'!$B$5:$F$1296,5,FALSE)</f>
        <v>645</v>
      </c>
      <c r="E692" s="296">
        <v>1966</v>
      </c>
      <c r="F692" s="293">
        <f t="shared" si="131"/>
        <v>2.04806201550388</v>
      </c>
      <c r="G692" s="477" t="str">
        <f t="shared" si="132"/>
        <v>是</v>
      </c>
      <c r="H692" s="273" t="str">
        <f t="shared" si="133"/>
        <v>项</v>
      </c>
      <c r="I692" s="273"/>
      <c r="K692" s="273">
        <v>77</v>
      </c>
      <c r="L692" s="521">
        <f>VLOOKUP(B692,[266]Sheet2!$A$2:$E$135,5,FALSE)</f>
        <v>441</v>
      </c>
      <c r="N692" s="508">
        <f t="shared" si="129"/>
        <v>518</v>
      </c>
      <c r="Q692" s="332">
        <v>1889</v>
      </c>
      <c r="S692" s="332">
        <f t="shared" si="139"/>
        <v>1966</v>
      </c>
    </row>
    <row r="693" s="332" customFormat="1" ht="36" customHeight="1" spans="1:19">
      <c r="A693" s="367">
        <f t="shared" si="130"/>
        <v>7</v>
      </c>
      <c r="B693" s="295">
        <v>2100409</v>
      </c>
      <c r="C693" s="455" t="s">
        <v>779</v>
      </c>
      <c r="D693" s="296">
        <f>VLOOKUP(B693,'02'!$B$5:$F$1296,5,FALSE)</f>
        <v>31</v>
      </c>
      <c r="E693" s="296">
        <v>49</v>
      </c>
      <c r="F693" s="293">
        <f t="shared" si="131"/>
        <v>0.580645161290323</v>
      </c>
      <c r="G693" s="477" t="str">
        <f t="shared" si="132"/>
        <v>是</v>
      </c>
      <c r="H693" s="273" t="str">
        <f t="shared" si="133"/>
        <v>项</v>
      </c>
      <c r="I693" s="273"/>
      <c r="K693" s="273">
        <v>36</v>
      </c>
      <c r="L693" s="521">
        <f>VLOOKUP(B693,[266]Sheet2!$A$2:$E$135,5,FALSE)</f>
        <v>13</v>
      </c>
      <c r="N693" s="508">
        <f t="shared" si="129"/>
        <v>49</v>
      </c>
      <c r="Q693" s="332">
        <v>13</v>
      </c>
      <c r="S693" s="332">
        <f t="shared" si="139"/>
        <v>49</v>
      </c>
    </row>
    <row r="694" s="332" customFormat="1" ht="36" customHeight="1" spans="1:19">
      <c r="A694" s="367">
        <f t="shared" si="130"/>
        <v>7</v>
      </c>
      <c r="B694" s="295">
        <v>2100410</v>
      </c>
      <c r="C694" s="455" t="s">
        <v>1884</v>
      </c>
      <c r="D694" s="296">
        <f>VLOOKUP(B694,'02'!$B$5:$F$1296,5,FALSE)</f>
        <v>-2</v>
      </c>
      <c r="E694" s="296"/>
      <c r="F694" s="293" t="str">
        <f t="shared" si="131"/>
        <v/>
      </c>
      <c r="G694" s="477" t="str">
        <f t="shared" si="132"/>
        <v>是</v>
      </c>
      <c r="H694" s="273" t="str">
        <f t="shared" si="133"/>
        <v>项</v>
      </c>
      <c r="I694" s="273"/>
      <c r="K694" s="273"/>
      <c r="L694" s="521">
        <f>VLOOKUP(B694,[266]Sheet2!$A$2:$E$135,5,FALSE)</f>
        <v>0</v>
      </c>
      <c r="N694" s="273">
        <f t="shared" si="129"/>
        <v>0</v>
      </c>
      <c r="Q694" s="332">
        <v>0</v>
      </c>
      <c r="S694" s="332">
        <f t="shared" si="139"/>
        <v>0</v>
      </c>
    </row>
    <row r="695" s="332" customFormat="1" ht="36" customHeight="1" spans="1:19">
      <c r="A695" s="367">
        <f t="shared" si="130"/>
        <v>7</v>
      </c>
      <c r="B695" s="295">
        <v>2100499</v>
      </c>
      <c r="C695" s="455" t="s">
        <v>781</v>
      </c>
      <c r="D695" s="296">
        <f>VLOOKUP(B695,'02'!$B$5:$F$1296,5,FALSE)</f>
        <v>0</v>
      </c>
      <c r="E695" s="296"/>
      <c r="F695" s="293">
        <f t="shared" si="131"/>
        <v>0</v>
      </c>
      <c r="G695" s="477" t="str">
        <f t="shared" si="132"/>
        <v>否</v>
      </c>
      <c r="H695" s="273" t="str">
        <f t="shared" si="133"/>
        <v>项</v>
      </c>
      <c r="I695" s="273"/>
      <c r="K695" s="273"/>
      <c r="L695" s="521"/>
      <c r="N695" s="273">
        <f t="shared" si="129"/>
        <v>0</v>
      </c>
      <c r="S695" s="332">
        <f t="shared" si="139"/>
        <v>0</v>
      </c>
    </row>
    <row r="696" ht="36" customHeight="1" spans="1:14">
      <c r="A696" s="367">
        <f t="shared" si="130"/>
        <v>5</v>
      </c>
      <c r="B696" s="295">
        <v>21007</v>
      </c>
      <c r="C696" s="517" t="s">
        <v>785</v>
      </c>
      <c r="D696" s="230">
        <f>SUM(D697:D699)</f>
        <v>402</v>
      </c>
      <c r="E696" s="230">
        <f>SUM(E697:E699)</f>
        <v>858</v>
      </c>
      <c r="F696" s="293">
        <f t="shared" si="131"/>
        <v>1.13432835820896</v>
      </c>
      <c r="G696" s="477" t="str">
        <f t="shared" si="132"/>
        <v>是</v>
      </c>
      <c r="H696" s="273" t="str">
        <f t="shared" si="133"/>
        <v>款</v>
      </c>
      <c r="L696" s="521"/>
      <c r="N696" s="273">
        <f t="shared" si="129"/>
        <v>0</v>
      </c>
    </row>
    <row r="697" s="332" customFormat="1" ht="36" customHeight="1" spans="1:19">
      <c r="A697" s="367">
        <f t="shared" si="130"/>
        <v>7</v>
      </c>
      <c r="B697" s="295">
        <v>2100716</v>
      </c>
      <c r="C697" s="455" t="s">
        <v>786</v>
      </c>
      <c r="D697" s="296">
        <f>VLOOKUP(B697,'02'!$B$5:$F$1296,5,FALSE)</f>
        <v>0</v>
      </c>
      <c r="E697" s="296"/>
      <c r="F697" s="293">
        <f t="shared" si="131"/>
        <v>0</v>
      </c>
      <c r="G697" s="477" t="str">
        <f t="shared" si="132"/>
        <v>否</v>
      </c>
      <c r="H697" s="273" t="str">
        <f t="shared" si="133"/>
        <v>项</v>
      </c>
      <c r="I697" s="273"/>
      <c r="K697" s="273"/>
      <c r="L697" s="521"/>
      <c r="N697" s="273">
        <f t="shared" si="129"/>
        <v>0</v>
      </c>
      <c r="S697" s="332">
        <f t="shared" ref="S697:S699" si="140">+K697+Q697</f>
        <v>0</v>
      </c>
    </row>
    <row r="698" s="332" customFormat="1" ht="36" customHeight="1" spans="1:19">
      <c r="A698" s="367">
        <f t="shared" si="130"/>
        <v>7</v>
      </c>
      <c r="B698" s="295">
        <v>2100717</v>
      </c>
      <c r="C698" s="455" t="s">
        <v>787</v>
      </c>
      <c r="D698" s="296">
        <f>VLOOKUP(B698,'02'!$B$5:$F$1296,5,FALSE)</f>
        <v>112</v>
      </c>
      <c r="E698" s="296">
        <v>12</v>
      </c>
      <c r="F698" s="293">
        <f t="shared" si="131"/>
        <v>-0.892857142857143</v>
      </c>
      <c r="G698" s="477" t="str">
        <f t="shared" si="132"/>
        <v>是</v>
      </c>
      <c r="H698" s="273" t="str">
        <f t="shared" si="133"/>
        <v>项</v>
      </c>
      <c r="I698" s="273"/>
      <c r="K698" s="273">
        <v>10</v>
      </c>
      <c r="L698" s="521">
        <f>VLOOKUP(B698,[266]Sheet2!$A$2:$E$135,5,FALSE)</f>
        <v>2</v>
      </c>
      <c r="N698" s="508">
        <f t="shared" si="129"/>
        <v>12</v>
      </c>
      <c r="Q698" s="332">
        <v>2</v>
      </c>
      <c r="S698" s="332">
        <f t="shared" si="140"/>
        <v>12</v>
      </c>
    </row>
    <row r="699" s="332" customFormat="1" ht="36" customHeight="1" spans="1:19">
      <c r="A699" s="367">
        <f t="shared" si="130"/>
        <v>7</v>
      </c>
      <c r="B699" s="295">
        <v>2100799</v>
      </c>
      <c r="C699" s="455" t="s">
        <v>788</v>
      </c>
      <c r="D699" s="296">
        <f>VLOOKUP(B699,'02'!$B$5:$F$1296,5,FALSE)</f>
        <v>290</v>
      </c>
      <c r="E699" s="296">
        <v>846</v>
      </c>
      <c r="F699" s="293">
        <f t="shared" si="131"/>
        <v>1.91724137931034</v>
      </c>
      <c r="G699" s="477" t="str">
        <f t="shared" si="132"/>
        <v>是</v>
      </c>
      <c r="H699" s="273" t="str">
        <f t="shared" si="133"/>
        <v>项</v>
      </c>
      <c r="I699" s="273"/>
      <c r="K699" s="273">
        <v>147</v>
      </c>
      <c r="L699" s="521">
        <f>VLOOKUP(B699,[266]Sheet2!$A$2:$E$135,5,FALSE)</f>
        <v>247</v>
      </c>
      <c r="N699" s="508">
        <f t="shared" si="129"/>
        <v>394</v>
      </c>
      <c r="Q699" s="332">
        <v>699</v>
      </c>
      <c r="S699" s="332">
        <f t="shared" si="140"/>
        <v>846</v>
      </c>
    </row>
    <row r="700" ht="36" customHeight="1" spans="1:14">
      <c r="A700" s="367">
        <f t="shared" si="130"/>
        <v>5</v>
      </c>
      <c r="B700" s="295">
        <v>21011</v>
      </c>
      <c r="C700" s="517" t="s">
        <v>789</v>
      </c>
      <c r="D700" s="230">
        <f>SUM(D701:D704)</f>
        <v>6927</v>
      </c>
      <c r="E700" s="230">
        <f>SUM(E701:E704)</f>
        <v>7204</v>
      </c>
      <c r="F700" s="293">
        <f t="shared" si="131"/>
        <v>0.0399884509888841</v>
      </c>
      <c r="G700" s="477" t="str">
        <f t="shared" si="132"/>
        <v>是</v>
      </c>
      <c r="H700" s="273" t="str">
        <f t="shared" si="133"/>
        <v>款</v>
      </c>
      <c r="L700" s="521"/>
      <c r="N700" s="273">
        <f t="shared" si="129"/>
        <v>0</v>
      </c>
    </row>
    <row r="701" s="332" customFormat="1" ht="36" customHeight="1" spans="1:19">
      <c r="A701" s="367">
        <f t="shared" si="130"/>
        <v>7</v>
      </c>
      <c r="B701" s="295">
        <v>2101101</v>
      </c>
      <c r="C701" s="455" t="s">
        <v>790</v>
      </c>
      <c r="D701" s="296">
        <f>VLOOKUP(B701,'02'!$B$5:$F$1296,5,FALSE)</f>
        <v>1154</v>
      </c>
      <c r="E701" s="296">
        <v>1327</v>
      </c>
      <c r="F701" s="293">
        <f t="shared" si="131"/>
        <v>0.149913344887348</v>
      </c>
      <c r="G701" s="477" t="str">
        <f t="shared" si="132"/>
        <v>是</v>
      </c>
      <c r="H701" s="273" t="str">
        <f t="shared" si="133"/>
        <v>项</v>
      </c>
      <c r="I701" s="273"/>
      <c r="K701" s="273">
        <v>1327</v>
      </c>
      <c r="L701" s="521"/>
      <c r="N701" s="508">
        <f t="shared" si="129"/>
        <v>1327</v>
      </c>
      <c r="S701" s="332">
        <f t="shared" ref="S701:S704" si="141">+K701+Q701</f>
        <v>1327</v>
      </c>
    </row>
    <row r="702" s="332" customFormat="1" ht="36" customHeight="1" spans="1:19">
      <c r="A702" s="367">
        <f t="shared" si="130"/>
        <v>7</v>
      </c>
      <c r="B702" s="295">
        <v>2101102</v>
      </c>
      <c r="C702" s="455" t="s">
        <v>791</v>
      </c>
      <c r="D702" s="296">
        <f>VLOOKUP(B702,'02'!$B$5:$F$1296,5,FALSE)</f>
        <v>2793</v>
      </c>
      <c r="E702" s="296">
        <v>2746</v>
      </c>
      <c r="F702" s="293">
        <f t="shared" si="131"/>
        <v>-0.016827783745077</v>
      </c>
      <c r="G702" s="477" t="str">
        <f t="shared" si="132"/>
        <v>是</v>
      </c>
      <c r="H702" s="273" t="str">
        <f t="shared" si="133"/>
        <v>项</v>
      </c>
      <c r="I702" s="273"/>
      <c r="K702" s="273">
        <v>2746</v>
      </c>
      <c r="L702" s="521"/>
      <c r="N702" s="508">
        <f t="shared" si="129"/>
        <v>2746</v>
      </c>
      <c r="S702" s="332">
        <f t="shared" si="141"/>
        <v>2746</v>
      </c>
    </row>
    <row r="703" s="332" customFormat="1" ht="36" customHeight="1" spans="1:19">
      <c r="A703" s="367">
        <f t="shared" si="130"/>
        <v>7</v>
      </c>
      <c r="B703" s="295">
        <v>2101103</v>
      </c>
      <c r="C703" s="455" t="s">
        <v>792</v>
      </c>
      <c r="D703" s="296">
        <f>VLOOKUP(B703,'02'!$B$5:$F$1296,5,FALSE)</f>
        <v>2584</v>
      </c>
      <c r="E703" s="296">
        <v>2766</v>
      </c>
      <c r="F703" s="293">
        <f t="shared" si="131"/>
        <v>0.0704334365325077</v>
      </c>
      <c r="G703" s="477" t="str">
        <f t="shared" si="132"/>
        <v>是</v>
      </c>
      <c r="H703" s="273" t="str">
        <f t="shared" si="133"/>
        <v>项</v>
      </c>
      <c r="I703" s="273"/>
      <c r="K703" s="273">
        <v>2766</v>
      </c>
      <c r="L703" s="521"/>
      <c r="N703" s="508">
        <f t="shared" si="129"/>
        <v>2766</v>
      </c>
      <c r="S703" s="332">
        <f t="shared" si="141"/>
        <v>2766</v>
      </c>
    </row>
    <row r="704" s="332" customFormat="1" ht="36" customHeight="1" spans="1:19">
      <c r="A704" s="367">
        <f t="shared" si="130"/>
        <v>7</v>
      </c>
      <c r="B704" s="295">
        <v>2101199</v>
      </c>
      <c r="C704" s="455" t="s">
        <v>793</v>
      </c>
      <c r="D704" s="296">
        <f>VLOOKUP(B704,'02'!$B$5:$F$1296,5,FALSE)</f>
        <v>396</v>
      </c>
      <c r="E704" s="296">
        <v>365</v>
      </c>
      <c r="F704" s="293">
        <f t="shared" si="131"/>
        <v>-0.0782828282828283</v>
      </c>
      <c r="G704" s="477" t="str">
        <f t="shared" si="132"/>
        <v>是</v>
      </c>
      <c r="H704" s="273" t="str">
        <f t="shared" si="133"/>
        <v>项</v>
      </c>
      <c r="I704" s="273"/>
      <c r="K704" s="273">
        <v>365</v>
      </c>
      <c r="L704" s="521"/>
      <c r="N704" s="508">
        <f t="shared" si="129"/>
        <v>365</v>
      </c>
      <c r="S704" s="332">
        <f t="shared" si="141"/>
        <v>365</v>
      </c>
    </row>
    <row r="705" ht="36" customHeight="1" spans="1:14">
      <c r="A705" s="367">
        <f t="shared" si="130"/>
        <v>5</v>
      </c>
      <c r="B705" s="295">
        <v>21012</v>
      </c>
      <c r="C705" s="517" t="s">
        <v>794</v>
      </c>
      <c r="D705" s="230">
        <f>SUM(D706:D708)</f>
        <v>734</v>
      </c>
      <c r="E705" s="230">
        <f>SUM(E706:E708)</f>
        <v>406</v>
      </c>
      <c r="F705" s="293">
        <f t="shared" si="131"/>
        <v>-0.446866485013624</v>
      </c>
      <c r="G705" s="477" t="str">
        <f t="shared" si="132"/>
        <v>是</v>
      </c>
      <c r="H705" s="273" t="str">
        <f t="shared" si="133"/>
        <v>款</v>
      </c>
      <c r="L705" s="521"/>
      <c r="N705" s="273">
        <f t="shared" si="129"/>
        <v>0</v>
      </c>
    </row>
    <row r="706" s="332" customFormat="1" ht="36" customHeight="1" spans="1:19">
      <c r="A706" s="367">
        <f t="shared" si="130"/>
        <v>7</v>
      </c>
      <c r="B706" s="295">
        <v>2101201</v>
      </c>
      <c r="C706" s="455" t="s">
        <v>795</v>
      </c>
      <c r="D706" s="296">
        <f>VLOOKUP(B706,'02'!$B$5:$F$1296,5,FALSE)</f>
        <v>0</v>
      </c>
      <c r="E706" s="296"/>
      <c r="F706" s="293">
        <f t="shared" si="131"/>
        <v>0</v>
      </c>
      <c r="G706" s="477" t="str">
        <f t="shared" si="132"/>
        <v>否</v>
      </c>
      <c r="H706" s="273" t="str">
        <f t="shared" si="133"/>
        <v>项</v>
      </c>
      <c r="I706" s="273"/>
      <c r="K706" s="273"/>
      <c r="L706" s="521"/>
      <c r="N706" s="273">
        <f t="shared" si="129"/>
        <v>0</v>
      </c>
      <c r="S706" s="332">
        <f t="shared" ref="S706:S708" si="142">+K706+Q706</f>
        <v>0</v>
      </c>
    </row>
    <row r="707" s="332" customFormat="1" ht="36" customHeight="1" spans="1:19">
      <c r="A707" s="367">
        <f t="shared" si="130"/>
        <v>7</v>
      </c>
      <c r="B707" s="295">
        <v>2101202</v>
      </c>
      <c r="C707" s="455" t="s">
        <v>796</v>
      </c>
      <c r="D707" s="296">
        <f>VLOOKUP(B707,'02'!$B$5:$F$1296,5,FALSE)</f>
        <v>734</v>
      </c>
      <c r="E707" s="296">
        <v>406</v>
      </c>
      <c r="F707" s="293">
        <f t="shared" si="131"/>
        <v>-0.446866485013624</v>
      </c>
      <c r="G707" s="477" t="str">
        <f t="shared" si="132"/>
        <v>是</v>
      </c>
      <c r="H707" s="273" t="str">
        <f t="shared" si="133"/>
        <v>项</v>
      </c>
      <c r="I707" s="273"/>
      <c r="K707" s="273">
        <v>406</v>
      </c>
      <c r="L707" s="521"/>
      <c r="N707" s="508">
        <f t="shared" si="129"/>
        <v>406</v>
      </c>
      <c r="S707" s="332">
        <f t="shared" si="142"/>
        <v>406</v>
      </c>
    </row>
    <row r="708" s="332" customFormat="1" ht="36" customHeight="1" spans="1:19">
      <c r="A708" s="367">
        <f t="shared" si="130"/>
        <v>7</v>
      </c>
      <c r="B708" s="295">
        <v>2101299</v>
      </c>
      <c r="C708" s="455" t="s">
        <v>797</v>
      </c>
      <c r="D708" s="296">
        <f>VLOOKUP(B708,'02'!$B$5:$F$1296,5,FALSE)</f>
        <v>0</v>
      </c>
      <c r="E708" s="296"/>
      <c r="F708" s="293">
        <f t="shared" si="131"/>
        <v>0</v>
      </c>
      <c r="G708" s="477" t="str">
        <f t="shared" si="132"/>
        <v>否</v>
      </c>
      <c r="H708" s="273" t="str">
        <f t="shared" si="133"/>
        <v>项</v>
      </c>
      <c r="I708" s="273"/>
      <c r="K708" s="273"/>
      <c r="L708" s="521"/>
      <c r="N708" s="273">
        <f t="shared" ref="N708:N771" si="143">+K708+L708+M708</f>
        <v>0</v>
      </c>
      <c r="S708" s="332">
        <f t="shared" si="142"/>
        <v>0</v>
      </c>
    </row>
    <row r="709" ht="36" customHeight="1" spans="1:14">
      <c r="A709" s="367">
        <f t="shared" ref="A709:A772" si="144">LEN(B709)</f>
        <v>5</v>
      </c>
      <c r="B709" s="295">
        <v>21013</v>
      </c>
      <c r="C709" s="517" t="s">
        <v>798</v>
      </c>
      <c r="D709" s="230">
        <f>SUM(D710:D712)</f>
        <v>0</v>
      </c>
      <c r="E709" s="230">
        <f>SUM(E710:E712)</f>
        <v>0</v>
      </c>
      <c r="F709" s="293">
        <f t="shared" ref="F709:F772" si="145">IF(D709&lt;0,"",IFERROR(E709/D709-1,0))</f>
        <v>0</v>
      </c>
      <c r="G709" s="477" t="str">
        <f t="shared" ref="G709:G772" si="146">IF(LEN(B709)=3,"是",IF(C709&lt;&gt;"",IF(SUM(D709:E709)&lt;&gt;0,"是","否"),"是"))</f>
        <v>否</v>
      </c>
      <c r="H709" s="273" t="str">
        <f t="shared" ref="H709:H772" si="147">IF(LEN(B709)=3,"类",IF(LEN(B709)=5,"款","项"))</f>
        <v>款</v>
      </c>
      <c r="L709" s="521"/>
      <c r="N709" s="273">
        <f t="shared" si="143"/>
        <v>0</v>
      </c>
    </row>
    <row r="710" s="332" customFormat="1" ht="36" customHeight="1" spans="1:19">
      <c r="A710" s="367">
        <f t="shared" si="144"/>
        <v>7</v>
      </c>
      <c r="B710" s="295">
        <v>2101301</v>
      </c>
      <c r="C710" s="455" t="s">
        <v>799</v>
      </c>
      <c r="D710" s="296">
        <f>VLOOKUP(B710,'02'!$B$5:$F$1296,5,FALSE)</f>
        <v>0</v>
      </c>
      <c r="E710" s="296"/>
      <c r="F710" s="293">
        <f t="shared" si="145"/>
        <v>0</v>
      </c>
      <c r="G710" s="477" t="str">
        <f t="shared" si="146"/>
        <v>否</v>
      </c>
      <c r="H710" s="273" t="str">
        <f t="shared" si="147"/>
        <v>项</v>
      </c>
      <c r="I710" s="273"/>
      <c r="K710" s="273"/>
      <c r="L710" s="521"/>
      <c r="N710" s="273">
        <f t="shared" si="143"/>
        <v>0</v>
      </c>
      <c r="S710" s="332">
        <f t="shared" ref="S710:S712" si="148">+K710+Q710</f>
        <v>0</v>
      </c>
    </row>
    <row r="711" s="332" customFormat="1" ht="36" customHeight="1" spans="1:19">
      <c r="A711" s="367">
        <f t="shared" si="144"/>
        <v>7</v>
      </c>
      <c r="B711" s="295">
        <v>2101302</v>
      </c>
      <c r="C711" s="455" t="s">
        <v>800</v>
      </c>
      <c r="D711" s="296">
        <f>VLOOKUP(B711,'02'!$B$5:$F$1296,5,FALSE)</f>
        <v>0</v>
      </c>
      <c r="E711" s="296"/>
      <c r="F711" s="293">
        <f t="shared" si="145"/>
        <v>0</v>
      </c>
      <c r="G711" s="477" t="str">
        <f t="shared" si="146"/>
        <v>否</v>
      </c>
      <c r="H711" s="273" t="str">
        <f t="shared" si="147"/>
        <v>项</v>
      </c>
      <c r="I711" s="273"/>
      <c r="K711" s="273"/>
      <c r="L711" s="521"/>
      <c r="N711" s="273">
        <f t="shared" si="143"/>
        <v>0</v>
      </c>
      <c r="S711" s="332">
        <f t="shared" si="148"/>
        <v>0</v>
      </c>
    </row>
    <row r="712" s="332" customFormat="1" ht="36" customHeight="1" spans="1:19">
      <c r="A712" s="367">
        <f t="shared" si="144"/>
        <v>7</v>
      </c>
      <c r="B712" s="295">
        <v>2101399</v>
      </c>
      <c r="C712" s="455" t="s">
        <v>801</v>
      </c>
      <c r="D712" s="296">
        <f>VLOOKUP(B712,'02'!$B$5:$F$1296,5,FALSE)</f>
        <v>0</v>
      </c>
      <c r="E712" s="296"/>
      <c r="F712" s="293">
        <f t="shared" si="145"/>
        <v>0</v>
      </c>
      <c r="G712" s="477" t="str">
        <f t="shared" si="146"/>
        <v>否</v>
      </c>
      <c r="H712" s="273" t="str">
        <f t="shared" si="147"/>
        <v>项</v>
      </c>
      <c r="I712" s="273"/>
      <c r="K712" s="273"/>
      <c r="L712" s="521"/>
      <c r="N712" s="273">
        <f t="shared" si="143"/>
        <v>0</v>
      </c>
      <c r="S712" s="332">
        <f t="shared" si="148"/>
        <v>0</v>
      </c>
    </row>
    <row r="713" ht="36" customHeight="1" spans="1:14">
      <c r="A713" s="367">
        <f t="shared" si="144"/>
        <v>5</v>
      </c>
      <c r="B713" s="295">
        <v>21014</v>
      </c>
      <c r="C713" s="517" t="s">
        <v>802</v>
      </c>
      <c r="D713" s="230">
        <f>SUM(D714:D715)</f>
        <v>44</v>
      </c>
      <c r="E713" s="230">
        <f>SUM(E714:E715)</f>
        <v>251</v>
      </c>
      <c r="F713" s="293">
        <f t="shared" si="145"/>
        <v>4.70454545454545</v>
      </c>
      <c r="G713" s="477" t="str">
        <f t="shared" si="146"/>
        <v>是</v>
      </c>
      <c r="H713" s="273" t="str">
        <f t="shared" si="147"/>
        <v>款</v>
      </c>
      <c r="L713" s="521"/>
      <c r="N713" s="273">
        <f t="shared" si="143"/>
        <v>0</v>
      </c>
    </row>
    <row r="714" s="332" customFormat="1" ht="36" customHeight="1" spans="1:19">
      <c r="A714" s="367">
        <f t="shared" si="144"/>
        <v>7</v>
      </c>
      <c r="B714" s="295">
        <v>2101401</v>
      </c>
      <c r="C714" s="455" t="s">
        <v>803</v>
      </c>
      <c r="D714" s="296">
        <f>VLOOKUP(B714,'02'!$B$5:$F$1296,5,FALSE)</f>
        <v>44</v>
      </c>
      <c r="E714" s="296">
        <v>251</v>
      </c>
      <c r="F714" s="293">
        <f t="shared" si="145"/>
        <v>4.70454545454545</v>
      </c>
      <c r="G714" s="477" t="str">
        <f t="shared" si="146"/>
        <v>是</v>
      </c>
      <c r="H714" s="273" t="str">
        <f t="shared" si="147"/>
        <v>项</v>
      </c>
      <c r="I714" s="273"/>
      <c r="K714" s="273">
        <v>151</v>
      </c>
      <c r="L714" s="521">
        <f>VLOOKUP(B714,[266]Sheet2!$A$2:$E$135,5,FALSE)</f>
        <v>44</v>
      </c>
      <c r="N714" s="508">
        <f t="shared" si="143"/>
        <v>195</v>
      </c>
      <c r="Q714" s="332">
        <v>100</v>
      </c>
      <c r="S714" s="332">
        <f t="shared" ref="S714:S724" si="149">+K714+Q714</f>
        <v>251</v>
      </c>
    </row>
    <row r="715" s="332" customFormat="1" ht="36" customHeight="1" spans="1:19">
      <c r="A715" s="367">
        <f t="shared" si="144"/>
        <v>7</v>
      </c>
      <c r="B715" s="295">
        <v>2101499</v>
      </c>
      <c r="C715" s="455" t="s">
        <v>804</v>
      </c>
      <c r="D715" s="296">
        <f>VLOOKUP(B715,'02'!$B$5:$F$1296,5,FALSE)</f>
        <v>0</v>
      </c>
      <c r="E715" s="296"/>
      <c r="F715" s="293">
        <f t="shared" si="145"/>
        <v>0</v>
      </c>
      <c r="G715" s="477" t="str">
        <f t="shared" si="146"/>
        <v>否</v>
      </c>
      <c r="H715" s="273" t="str">
        <f t="shared" si="147"/>
        <v>项</v>
      </c>
      <c r="I715" s="273"/>
      <c r="K715" s="273"/>
      <c r="L715" s="521"/>
      <c r="N715" s="273">
        <f t="shared" si="143"/>
        <v>0</v>
      </c>
      <c r="S715" s="332">
        <f t="shared" si="149"/>
        <v>0</v>
      </c>
    </row>
    <row r="716" ht="36" customHeight="1" spans="1:14">
      <c r="A716" s="367">
        <f t="shared" si="144"/>
        <v>5</v>
      </c>
      <c r="B716" s="295">
        <v>21015</v>
      </c>
      <c r="C716" s="517" t="s">
        <v>805</v>
      </c>
      <c r="D716" s="230">
        <f>SUM(D717:D724)</f>
        <v>326</v>
      </c>
      <c r="E716" s="230">
        <f>SUM(E717:E724)</f>
        <v>367</v>
      </c>
      <c r="F716" s="293">
        <f t="shared" si="145"/>
        <v>0.125766871165644</v>
      </c>
      <c r="G716" s="477" t="str">
        <f t="shared" si="146"/>
        <v>是</v>
      </c>
      <c r="H716" s="273" t="str">
        <f t="shared" si="147"/>
        <v>款</v>
      </c>
      <c r="L716" s="521"/>
      <c r="N716" s="273">
        <f t="shared" si="143"/>
        <v>0</v>
      </c>
    </row>
    <row r="717" s="332" customFormat="1" ht="36" customHeight="1" spans="1:19">
      <c r="A717" s="367">
        <f t="shared" si="144"/>
        <v>7</v>
      </c>
      <c r="B717" s="295">
        <v>2101501</v>
      </c>
      <c r="C717" s="455" t="s">
        <v>307</v>
      </c>
      <c r="D717" s="296">
        <f>VLOOKUP(B717,'02'!$B$5:$F$1296,5,FALSE)</f>
        <v>297</v>
      </c>
      <c r="E717" s="296">
        <v>305</v>
      </c>
      <c r="F717" s="293">
        <f t="shared" si="145"/>
        <v>0.026936026936027</v>
      </c>
      <c r="G717" s="477" t="str">
        <f t="shared" si="146"/>
        <v>是</v>
      </c>
      <c r="H717" s="273" t="str">
        <f t="shared" si="147"/>
        <v>项</v>
      </c>
      <c r="I717" s="273"/>
      <c r="K717" s="273">
        <v>305</v>
      </c>
      <c r="L717" s="521"/>
      <c r="N717" s="508">
        <f t="shared" si="143"/>
        <v>305</v>
      </c>
      <c r="S717" s="332">
        <f t="shared" si="149"/>
        <v>305</v>
      </c>
    </row>
    <row r="718" s="332" customFormat="1" ht="36" customHeight="1" spans="1:19">
      <c r="A718" s="367">
        <f t="shared" si="144"/>
        <v>7</v>
      </c>
      <c r="B718" s="295">
        <v>2101502</v>
      </c>
      <c r="C718" s="455" t="s">
        <v>308</v>
      </c>
      <c r="D718" s="296">
        <f>VLOOKUP(B718,'02'!$B$5:$F$1296,5,FALSE)</f>
        <v>0</v>
      </c>
      <c r="E718" s="296"/>
      <c r="F718" s="293">
        <f t="shared" si="145"/>
        <v>0</v>
      </c>
      <c r="G718" s="477" t="str">
        <f t="shared" si="146"/>
        <v>否</v>
      </c>
      <c r="H718" s="273" t="str">
        <f t="shared" si="147"/>
        <v>项</v>
      </c>
      <c r="I718" s="273"/>
      <c r="K718" s="273"/>
      <c r="L718" s="521"/>
      <c r="N718" s="273">
        <f t="shared" si="143"/>
        <v>0</v>
      </c>
      <c r="S718" s="332">
        <f t="shared" si="149"/>
        <v>0</v>
      </c>
    </row>
    <row r="719" s="332" customFormat="1" ht="36" customHeight="1" spans="1:19">
      <c r="A719" s="367">
        <f t="shared" si="144"/>
        <v>7</v>
      </c>
      <c r="B719" s="295">
        <v>2101503</v>
      </c>
      <c r="C719" s="455" t="s">
        <v>309</v>
      </c>
      <c r="D719" s="296">
        <f>VLOOKUP(B719,'02'!$B$5:$F$1296,5,FALSE)</f>
        <v>0</v>
      </c>
      <c r="E719" s="296"/>
      <c r="F719" s="293">
        <f t="shared" si="145"/>
        <v>0</v>
      </c>
      <c r="G719" s="477" t="str">
        <f t="shared" si="146"/>
        <v>否</v>
      </c>
      <c r="H719" s="273" t="str">
        <f t="shared" si="147"/>
        <v>项</v>
      </c>
      <c r="I719" s="273"/>
      <c r="K719" s="273"/>
      <c r="L719" s="521"/>
      <c r="N719" s="273">
        <f t="shared" si="143"/>
        <v>0</v>
      </c>
      <c r="S719" s="332">
        <f t="shared" si="149"/>
        <v>0</v>
      </c>
    </row>
    <row r="720" s="332" customFormat="1" ht="36" customHeight="1" spans="1:19">
      <c r="A720" s="367">
        <f t="shared" si="144"/>
        <v>7</v>
      </c>
      <c r="B720" s="295">
        <v>2101504</v>
      </c>
      <c r="C720" s="455" t="s">
        <v>348</v>
      </c>
      <c r="D720" s="296">
        <f>VLOOKUP(B720,'02'!$B$5:$F$1296,5,FALSE)</f>
        <v>0</v>
      </c>
      <c r="E720" s="296"/>
      <c r="F720" s="293">
        <f t="shared" si="145"/>
        <v>0</v>
      </c>
      <c r="G720" s="477" t="str">
        <f t="shared" si="146"/>
        <v>否</v>
      </c>
      <c r="H720" s="273" t="str">
        <f t="shared" si="147"/>
        <v>项</v>
      </c>
      <c r="I720" s="273"/>
      <c r="K720" s="273"/>
      <c r="L720" s="521"/>
      <c r="N720" s="273">
        <f t="shared" si="143"/>
        <v>0</v>
      </c>
      <c r="S720" s="332">
        <f t="shared" si="149"/>
        <v>0</v>
      </c>
    </row>
    <row r="721" s="332" customFormat="1" ht="36" customHeight="1" spans="1:19">
      <c r="A721" s="367">
        <f t="shared" si="144"/>
        <v>7</v>
      </c>
      <c r="B721" s="295">
        <v>2101505</v>
      </c>
      <c r="C721" s="455" t="s">
        <v>806</v>
      </c>
      <c r="D721" s="296">
        <f>VLOOKUP(B721,'02'!$B$5:$F$1296,5,FALSE)</f>
        <v>13</v>
      </c>
      <c r="E721" s="296">
        <v>29</v>
      </c>
      <c r="F721" s="293">
        <f t="shared" si="145"/>
        <v>1.23076923076923</v>
      </c>
      <c r="G721" s="477" t="str">
        <f t="shared" si="146"/>
        <v>是</v>
      </c>
      <c r="H721" s="273" t="str">
        <f t="shared" si="147"/>
        <v>项</v>
      </c>
      <c r="I721" s="273"/>
      <c r="K721" s="273">
        <v>18</v>
      </c>
      <c r="L721" s="521">
        <f>VLOOKUP(B721,[266]Sheet2!$A$2:$E$135,5,FALSE)</f>
        <v>11</v>
      </c>
      <c r="N721" s="508">
        <f t="shared" si="143"/>
        <v>29</v>
      </c>
      <c r="Q721" s="332">
        <v>11</v>
      </c>
      <c r="S721" s="332">
        <f t="shared" si="149"/>
        <v>29</v>
      </c>
    </row>
    <row r="722" s="332" customFormat="1" ht="36" customHeight="1" spans="1:19">
      <c r="A722" s="367">
        <f t="shared" si="144"/>
        <v>7</v>
      </c>
      <c r="B722" s="295">
        <v>2101506</v>
      </c>
      <c r="C722" s="455" t="s">
        <v>807</v>
      </c>
      <c r="D722" s="296">
        <f>VLOOKUP(B722,'02'!$B$5:$F$1296,5,FALSE)</f>
        <v>0</v>
      </c>
      <c r="E722" s="296"/>
      <c r="F722" s="293">
        <f t="shared" si="145"/>
        <v>0</v>
      </c>
      <c r="G722" s="477" t="str">
        <f t="shared" si="146"/>
        <v>否</v>
      </c>
      <c r="H722" s="273" t="str">
        <f t="shared" si="147"/>
        <v>项</v>
      </c>
      <c r="I722" s="273"/>
      <c r="K722" s="273"/>
      <c r="L722" s="521"/>
      <c r="N722" s="273">
        <f t="shared" si="143"/>
        <v>0</v>
      </c>
      <c r="S722" s="332">
        <f t="shared" si="149"/>
        <v>0</v>
      </c>
    </row>
    <row r="723" s="332" customFormat="1" ht="36" customHeight="1" spans="1:19">
      <c r="A723" s="367">
        <f t="shared" si="144"/>
        <v>7</v>
      </c>
      <c r="B723" s="295">
        <v>2101550</v>
      </c>
      <c r="C723" s="455" t="s">
        <v>316</v>
      </c>
      <c r="D723" s="296">
        <f>VLOOKUP(B723,'02'!$B$5:$F$1296,5,FALSE)</f>
        <v>16</v>
      </c>
      <c r="E723" s="296">
        <v>33</v>
      </c>
      <c r="F723" s="293">
        <f t="shared" si="145"/>
        <v>1.0625</v>
      </c>
      <c r="G723" s="477" t="str">
        <f t="shared" si="146"/>
        <v>是</v>
      </c>
      <c r="H723" s="273" t="str">
        <f t="shared" si="147"/>
        <v>项</v>
      </c>
      <c r="I723" s="273"/>
      <c r="K723" s="273">
        <v>33</v>
      </c>
      <c r="L723" s="521"/>
      <c r="N723" s="508">
        <f t="shared" si="143"/>
        <v>33</v>
      </c>
      <c r="S723" s="332">
        <f t="shared" si="149"/>
        <v>33</v>
      </c>
    </row>
    <row r="724" s="332" customFormat="1" ht="36" customHeight="1" spans="1:19">
      <c r="A724" s="367">
        <f t="shared" si="144"/>
        <v>7</v>
      </c>
      <c r="B724" s="295">
        <v>2101599</v>
      </c>
      <c r="C724" s="455" t="s">
        <v>808</v>
      </c>
      <c r="D724" s="296">
        <f>VLOOKUP(B724,'02'!$B$5:$F$1296,5,FALSE)</f>
        <v>0</v>
      </c>
      <c r="E724" s="296"/>
      <c r="F724" s="293">
        <f t="shared" si="145"/>
        <v>0</v>
      </c>
      <c r="G724" s="477" t="str">
        <f t="shared" si="146"/>
        <v>否</v>
      </c>
      <c r="H724" s="273" t="str">
        <f t="shared" si="147"/>
        <v>项</v>
      </c>
      <c r="I724" s="273"/>
      <c r="K724" s="273"/>
      <c r="L724" s="521"/>
      <c r="N724" s="273">
        <f t="shared" si="143"/>
        <v>0</v>
      </c>
      <c r="S724" s="332">
        <f t="shared" si="149"/>
        <v>0</v>
      </c>
    </row>
    <row r="725" ht="36" customHeight="1" spans="1:14">
      <c r="A725" s="367">
        <f t="shared" si="144"/>
        <v>5</v>
      </c>
      <c r="B725" s="295">
        <v>21016</v>
      </c>
      <c r="C725" s="517" t="s">
        <v>1885</v>
      </c>
      <c r="D725" s="230">
        <f>SUM(D726)</f>
        <v>18</v>
      </c>
      <c r="E725" s="230">
        <f>SUM(E726)</f>
        <v>6</v>
      </c>
      <c r="F725" s="293">
        <f t="shared" si="145"/>
        <v>-0.666666666666667</v>
      </c>
      <c r="G725" s="477" t="str">
        <f t="shared" si="146"/>
        <v>是</v>
      </c>
      <c r="H725" s="273" t="str">
        <f t="shared" si="147"/>
        <v>款</v>
      </c>
      <c r="L725" s="521"/>
      <c r="N725" s="273">
        <f t="shared" si="143"/>
        <v>0</v>
      </c>
    </row>
    <row r="726" s="332" customFormat="1" ht="36" customHeight="1" spans="1:19">
      <c r="A726" s="367">
        <f t="shared" si="144"/>
        <v>7</v>
      </c>
      <c r="B726" s="295">
        <v>2101601</v>
      </c>
      <c r="C726" s="455" t="s">
        <v>1885</v>
      </c>
      <c r="D726" s="296">
        <f>VLOOKUP(B726,'02'!$B$5:$F$1296,5,FALSE)</f>
        <v>18</v>
      </c>
      <c r="E726" s="525">
        <v>6</v>
      </c>
      <c r="F726" s="293">
        <f t="shared" si="145"/>
        <v>-0.666666666666667</v>
      </c>
      <c r="G726" s="477" t="str">
        <f t="shared" si="146"/>
        <v>是</v>
      </c>
      <c r="H726" s="273" t="str">
        <f t="shared" si="147"/>
        <v>项</v>
      </c>
      <c r="I726" s="273"/>
      <c r="K726" s="273"/>
      <c r="L726" s="521">
        <f>VLOOKUP(B726,[266]Sheet2!$A$2:$E$135,5,FALSE)</f>
        <v>6</v>
      </c>
      <c r="N726" s="508">
        <f t="shared" si="143"/>
        <v>6</v>
      </c>
      <c r="Q726" s="332">
        <v>6</v>
      </c>
      <c r="S726" s="332">
        <f t="shared" ref="S726:S733" si="150">+K726+Q726</f>
        <v>6</v>
      </c>
    </row>
    <row r="727" s="332" customFormat="1" ht="36" customHeight="1" spans="1:14">
      <c r="A727" s="367">
        <f t="shared" si="144"/>
        <v>5</v>
      </c>
      <c r="B727" s="299">
        <v>21017</v>
      </c>
      <c r="C727" s="517" t="s">
        <v>1886</v>
      </c>
      <c r="D727" s="296">
        <f>SUM(D728:D733)</f>
        <v>0</v>
      </c>
      <c r="E727" s="296">
        <f>SUM(E728:E733)</f>
        <v>0</v>
      </c>
      <c r="F727" s="293">
        <f t="shared" si="145"/>
        <v>0</v>
      </c>
      <c r="G727" s="477" t="str">
        <f t="shared" si="146"/>
        <v>否</v>
      </c>
      <c r="H727" s="273" t="str">
        <f t="shared" si="147"/>
        <v>款</v>
      </c>
      <c r="I727" s="273"/>
      <c r="K727" s="273"/>
      <c r="L727" s="521"/>
      <c r="N727" s="273">
        <f t="shared" si="143"/>
        <v>0</v>
      </c>
    </row>
    <row r="728" s="332" customFormat="1" ht="36" customHeight="1" spans="1:19">
      <c r="A728" s="367">
        <f t="shared" si="144"/>
        <v>7</v>
      </c>
      <c r="B728" s="299">
        <v>2101701</v>
      </c>
      <c r="C728" s="455" t="s">
        <v>307</v>
      </c>
      <c r="D728" s="296">
        <f>VLOOKUP(B728,'02'!$B$5:$F$1296,5,FALSE)</f>
        <v>0</v>
      </c>
      <c r="E728" s="296"/>
      <c r="F728" s="293">
        <f t="shared" si="145"/>
        <v>0</v>
      </c>
      <c r="G728" s="477" t="str">
        <f t="shared" si="146"/>
        <v>否</v>
      </c>
      <c r="H728" s="273" t="str">
        <f t="shared" si="147"/>
        <v>项</v>
      </c>
      <c r="I728" s="273"/>
      <c r="K728" s="273"/>
      <c r="L728" s="521"/>
      <c r="N728" s="273">
        <f t="shared" si="143"/>
        <v>0</v>
      </c>
      <c r="S728" s="332">
        <f t="shared" si="150"/>
        <v>0</v>
      </c>
    </row>
    <row r="729" s="332" customFormat="1" ht="36" customHeight="1" spans="1:19">
      <c r="A729" s="367">
        <f t="shared" si="144"/>
        <v>7</v>
      </c>
      <c r="B729" s="299">
        <v>2101702</v>
      </c>
      <c r="C729" s="455" t="s">
        <v>308</v>
      </c>
      <c r="D729" s="296">
        <f>VLOOKUP(B729,'02'!$B$5:$F$1296,5,FALSE)</f>
        <v>0</v>
      </c>
      <c r="E729" s="296"/>
      <c r="F729" s="293">
        <f t="shared" si="145"/>
        <v>0</v>
      </c>
      <c r="G729" s="477" t="str">
        <f t="shared" si="146"/>
        <v>否</v>
      </c>
      <c r="H729" s="273" t="str">
        <f t="shared" si="147"/>
        <v>项</v>
      </c>
      <c r="I729" s="273"/>
      <c r="K729" s="273"/>
      <c r="L729" s="521"/>
      <c r="N729" s="273">
        <f t="shared" si="143"/>
        <v>0</v>
      </c>
      <c r="S729" s="332">
        <f t="shared" si="150"/>
        <v>0</v>
      </c>
    </row>
    <row r="730" s="332" customFormat="1" ht="36" customHeight="1" spans="1:19">
      <c r="A730" s="367">
        <f t="shared" si="144"/>
        <v>7</v>
      </c>
      <c r="B730" s="299">
        <v>2101703</v>
      </c>
      <c r="C730" s="455" t="s">
        <v>309</v>
      </c>
      <c r="D730" s="296">
        <f>VLOOKUP(B730,'02'!$B$5:$F$1296,5,FALSE)</f>
        <v>0</v>
      </c>
      <c r="E730" s="296"/>
      <c r="F730" s="293">
        <f t="shared" si="145"/>
        <v>0</v>
      </c>
      <c r="G730" s="477" t="str">
        <f t="shared" si="146"/>
        <v>否</v>
      </c>
      <c r="H730" s="273" t="str">
        <f t="shared" si="147"/>
        <v>项</v>
      </c>
      <c r="I730" s="273"/>
      <c r="K730" s="273"/>
      <c r="L730" s="521"/>
      <c r="N730" s="273">
        <f t="shared" si="143"/>
        <v>0</v>
      </c>
      <c r="S730" s="332">
        <f t="shared" si="150"/>
        <v>0</v>
      </c>
    </row>
    <row r="731" s="332" customFormat="1" ht="36" customHeight="1" spans="1:19">
      <c r="A731" s="367">
        <f t="shared" si="144"/>
        <v>7</v>
      </c>
      <c r="B731" s="299">
        <v>2101704</v>
      </c>
      <c r="C731" s="455" t="s">
        <v>1887</v>
      </c>
      <c r="D731" s="296">
        <f>VLOOKUP(B731,'02'!$B$5:$F$1296,5,FALSE)</f>
        <v>0</v>
      </c>
      <c r="E731" s="296"/>
      <c r="F731" s="293">
        <f t="shared" si="145"/>
        <v>0</v>
      </c>
      <c r="G731" s="477" t="str">
        <f t="shared" si="146"/>
        <v>否</v>
      </c>
      <c r="H731" s="273" t="str">
        <f t="shared" si="147"/>
        <v>项</v>
      </c>
      <c r="I731" s="273"/>
      <c r="K731" s="273"/>
      <c r="L731" s="521"/>
      <c r="N731" s="273">
        <f t="shared" si="143"/>
        <v>0</v>
      </c>
      <c r="S731" s="332">
        <f t="shared" si="150"/>
        <v>0</v>
      </c>
    </row>
    <row r="732" s="332" customFormat="1" ht="36" customHeight="1" spans="1:19">
      <c r="A732" s="367">
        <f t="shared" si="144"/>
        <v>7</v>
      </c>
      <c r="B732" s="299">
        <v>2101750</v>
      </c>
      <c r="C732" s="455" t="s">
        <v>1868</v>
      </c>
      <c r="D732" s="296"/>
      <c r="E732" s="296"/>
      <c r="F732" s="293">
        <f t="shared" si="145"/>
        <v>0</v>
      </c>
      <c r="G732" s="477" t="str">
        <f t="shared" si="146"/>
        <v>否</v>
      </c>
      <c r="H732" s="273" t="str">
        <f t="shared" si="147"/>
        <v>项</v>
      </c>
      <c r="I732" s="273"/>
      <c r="K732" s="273"/>
      <c r="L732" s="521"/>
      <c r="N732" s="273">
        <f t="shared" si="143"/>
        <v>0</v>
      </c>
      <c r="S732" s="332">
        <f t="shared" si="150"/>
        <v>0</v>
      </c>
    </row>
    <row r="733" s="332" customFormat="1" ht="36" customHeight="1" spans="1:19">
      <c r="A733" s="367">
        <f t="shared" si="144"/>
        <v>7</v>
      </c>
      <c r="B733" s="299">
        <v>2101799</v>
      </c>
      <c r="C733" s="455" t="s">
        <v>1888</v>
      </c>
      <c r="D733" s="296">
        <f>VLOOKUP(B733,'02'!$B$5:$F$1296,5,FALSE)</f>
        <v>0</v>
      </c>
      <c r="E733" s="296"/>
      <c r="F733" s="293">
        <f t="shared" si="145"/>
        <v>0</v>
      </c>
      <c r="G733" s="477" t="str">
        <f t="shared" si="146"/>
        <v>否</v>
      </c>
      <c r="H733" s="273" t="str">
        <f t="shared" si="147"/>
        <v>项</v>
      </c>
      <c r="I733" s="273"/>
      <c r="K733" s="273"/>
      <c r="L733" s="521"/>
      <c r="N733" s="273">
        <f t="shared" si="143"/>
        <v>0</v>
      </c>
      <c r="S733" s="332">
        <f t="shared" si="150"/>
        <v>0</v>
      </c>
    </row>
    <row r="734" s="332" customFormat="1" ht="36" customHeight="1" spans="1:14">
      <c r="A734" s="367">
        <f t="shared" si="144"/>
        <v>5</v>
      </c>
      <c r="B734" s="299">
        <v>21018</v>
      </c>
      <c r="C734" s="517" t="s">
        <v>1889</v>
      </c>
      <c r="D734" s="296">
        <f>SUM(D735:D738)</f>
        <v>0</v>
      </c>
      <c r="E734" s="296">
        <f>SUM(E735:E738)</f>
        <v>0</v>
      </c>
      <c r="F734" s="293">
        <f t="shared" si="145"/>
        <v>0</v>
      </c>
      <c r="G734" s="477" t="str">
        <f t="shared" si="146"/>
        <v>否</v>
      </c>
      <c r="H734" s="273" t="str">
        <f t="shared" si="147"/>
        <v>款</v>
      </c>
      <c r="I734" s="273"/>
      <c r="K734" s="273"/>
      <c r="L734" s="521"/>
      <c r="N734" s="273">
        <f t="shared" si="143"/>
        <v>0</v>
      </c>
    </row>
    <row r="735" s="332" customFormat="1" ht="36" customHeight="1" spans="1:19">
      <c r="A735" s="367">
        <f t="shared" si="144"/>
        <v>7</v>
      </c>
      <c r="B735" s="299">
        <v>2101801</v>
      </c>
      <c r="C735" s="455" t="s">
        <v>307</v>
      </c>
      <c r="D735" s="296">
        <f>VLOOKUP(B735,'02'!$B$5:$F$1296,5,FALSE)</f>
        <v>0</v>
      </c>
      <c r="E735" s="296"/>
      <c r="F735" s="293">
        <f t="shared" si="145"/>
        <v>0</v>
      </c>
      <c r="G735" s="477" t="str">
        <f t="shared" si="146"/>
        <v>否</v>
      </c>
      <c r="H735" s="273" t="str">
        <f t="shared" si="147"/>
        <v>项</v>
      </c>
      <c r="I735" s="273"/>
      <c r="K735" s="273"/>
      <c r="L735" s="521"/>
      <c r="N735" s="273">
        <f t="shared" si="143"/>
        <v>0</v>
      </c>
      <c r="S735" s="332">
        <f t="shared" ref="S735:S738" si="151">+K735+Q735</f>
        <v>0</v>
      </c>
    </row>
    <row r="736" s="332" customFormat="1" ht="36" customHeight="1" spans="1:19">
      <c r="A736" s="367">
        <f t="shared" si="144"/>
        <v>7</v>
      </c>
      <c r="B736" s="299">
        <v>2101802</v>
      </c>
      <c r="C736" s="455" t="s">
        <v>308</v>
      </c>
      <c r="D736" s="296">
        <f>VLOOKUP(B736,'02'!$B$5:$F$1296,5,FALSE)</f>
        <v>0</v>
      </c>
      <c r="E736" s="296"/>
      <c r="F736" s="293">
        <f t="shared" si="145"/>
        <v>0</v>
      </c>
      <c r="G736" s="477" t="str">
        <f t="shared" si="146"/>
        <v>否</v>
      </c>
      <c r="H736" s="273" t="str">
        <f t="shared" si="147"/>
        <v>项</v>
      </c>
      <c r="I736" s="273"/>
      <c r="K736" s="273"/>
      <c r="L736" s="521"/>
      <c r="N736" s="273">
        <f t="shared" si="143"/>
        <v>0</v>
      </c>
      <c r="S736" s="332">
        <f t="shared" si="151"/>
        <v>0</v>
      </c>
    </row>
    <row r="737" s="332" customFormat="1" ht="36" customHeight="1" spans="1:19">
      <c r="A737" s="367">
        <f t="shared" si="144"/>
        <v>7</v>
      </c>
      <c r="B737" s="299">
        <v>2101803</v>
      </c>
      <c r="C737" s="455" t="s">
        <v>309</v>
      </c>
      <c r="D737" s="296">
        <f>VLOOKUP(B737,'02'!$B$5:$F$1296,5,FALSE)</f>
        <v>0</v>
      </c>
      <c r="E737" s="296"/>
      <c r="F737" s="293">
        <f t="shared" si="145"/>
        <v>0</v>
      </c>
      <c r="G737" s="477" t="str">
        <f t="shared" si="146"/>
        <v>否</v>
      </c>
      <c r="H737" s="273" t="str">
        <f t="shared" si="147"/>
        <v>项</v>
      </c>
      <c r="I737" s="273"/>
      <c r="K737" s="273"/>
      <c r="L737" s="521"/>
      <c r="N737" s="273">
        <f t="shared" si="143"/>
        <v>0</v>
      </c>
      <c r="S737" s="332">
        <f t="shared" si="151"/>
        <v>0</v>
      </c>
    </row>
    <row r="738" s="332" customFormat="1" ht="36" customHeight="1" spans="1:19">
      <c r="A738" s="367">
        <f t="shared" si="144"/>
        <v>7</v>
      </c>
      <c r="B738" s="299">
        <v>2101899</v>
      </c>
      <c r="C738" s="455" t="s">
        <v>1890</v>
      </c>
      <c r="D738" s="296">
        <f>VLOOKUP(B738,'02'!$B$5:$F$1296,5,FALSE)</f>
        <v>0</v>
      </c>
      <c r="E738" s="296"/>
      <c r="F738" s="293">
        <f t="shared" si="145"/>
        <v>0</v>
      </c>
      <c r="G738" s="477" t="str">
        <f t="shared" si="146"/>
        <v>否</v>
      </c>
      <c r="H738" s="273" t="str">
        <f t="shared" si="147"/>
        <v>项</v>
      </c>
      <c r="I738" s="273"/>
      <c r="K738" s="273"/>
      <c r="L738" s="521"/>
      <c r="N738" s="273">
        <f t="shared" si="143"/>
        <v>0</v>
      </c>
      <c r="S738" s="332">
        <f t="shared" si="151"/>
        <v>0</v>
      </c>
    </row>
    <row r="739" s="332" customFormat="1" ht="36" customHeight="1" spans="1:14">
      <c r="A739" s="367">
        <f t="shared" si="144"/>
        <v>5</v>
      </c>
      <c r="B739" s="299">
        <v>21019</v>
      </c>
      <c r="C739" s="517" t="s">
        <v>1891</v>
      </c>
      <c r="D739" s="296">
        <f>SUM(D740:D741)</f>
        <v>0</v>
      </c>
      <c r="E739" s="296">
        <f>SUM(E740:E741)</f>
        <v>0</v>
      </c>
      <c r="F739" s="293">
        <f t="shared" si="145"/>
        <v>0</v>
      </c>
      <c r="G739" s="477" t="str">
        <f t="shared" si="146"/>
        <v>否</v>
      </c>
      <c r="H739" s="273" t="str">
        <f t="shared" si="147"/>
        <v>款</v>
      </c>
      <c r="I739" s="273"/>
      <c r="K739" s="273"/>
      <c r="L739" s="521"/>
      <c r="N739" s="273">
        <f t="shared" si="143"/>
        <v>0</v>
      </c>
    </row>
    <row r="740" s="332" customFormat="1" ht="36" customHeight="1" spans="1:19">
      <c r="A740" s="367">
        <f t="shared" si="144"/>
        <v>7</v>
      </c>
      <c r="B740" s="299">
        <v>2101901</v>
      </c>
      <c r="C740" s="455" t="s">
        <v>1892</v>
      </c>
      <c r="D740" s="296"/>
      <c r="E740" s="296"/>
      <c r="F740" s="293">
        <f t="shared" si="145"/>
        <v>0</v>
      </c>
      <c r="G740" s="477" t="str">
        <f t="shared" si="146"/>
        <v>否</v>
      </c>
      <c r="H740" s="273" t="str">
        <f t="shared" si="147"/>
        <v>项</v>
      </c>
      <c r="I740" s="273"/>
      <c r="K740" s="273"/>
      <c r="L740" s="521"/>
      <c r="N740" s="273">
        <f t="shared" si="143"/>
        <v>0</v>
      </c>
      <c r="S740" s="332">
        <f t="shared" ref="S740:S743" si="152">+K740+Q740</f>
        <v>0</v>
      </c>
    </row>
    <row r="741" s="332" customFormat="1" ht="36" customHeight="1" spans="1:19">
      <c r="A741" s="367">
        <f t="shared" si="144"/>
        <v>7</v>
      </c>
      <c r="B741" s="299">
        <v>2101999</v>
      </c>
      <c r="C741" s="455" t="s">
        <v>1893</v>
      </c>
      <c r="D741" s="296"/>
      <c r="E741" s="296"/>
      <c r="F741" s="293">
        <f t="shared" si="145"/>
        <v>0</v>
      </c>
      <c r="G741" s="477" t="str">
        <f t="shared" si="146"/>
        <v>否</v>
      </c>
      <c r="H741" s="273" t="str">
        <f t="shared" si="147"/>
        <v>项</v>
      </c>
      <c r="I741" s="273"/>
      <c r="K741" s="273"/>
      <c r="L741" s="521"/>
      <c r="N741" s="273">
        <f t="shared" si="143"/>
        <v>0</v>
      </c>
      <c r="S741" s="332">
        <f t="shared" si="152"/>
        <v>0</v>
      </c>
    </row>
    <row r="742" ht="36" customHeight="1" spans="1:14">
      <c r="A742" s="367">
        <f t="shared" si="144"/>
        <v>5</v>
      </c>
      <c r="B742" s="295">
        <v>21099</v>
      </c>
      <c r="C742" s="517" t="s">
        <v>815</v>
      </c>
      <c r="D742" s="230">
        <f>SUM(D743)</f>
        <v>119</v>
      </c>
      <c r="E742" s="230">
        <f>SUM(E743)</f>
        <v>226</v>
      </c>
      <c r="F742" s="293">
        <f t="shared" si="145"/>
        <v>0.899159663865546</v>
      </c>
      <c r="G742" s="477" t="str">
        <f t="shared" si="146"/>
        <v>是</v>
      </c>
      <c r="H742" s="273" t="str">
        <f t="shared" si="147"/>
        <v>款</v>
      </c>
      <c r="L742" s="521"/>
      <c r="N742" s="273">
        <f t="shared" si="143"/>
        <v>0</v>
      </c>
    </row>
    <row r="743" s="332" customFormat="1" ht="36" customHeight="1" spans="1:19">
      <c r="A743" s="367">
        <f t="shared" si="144"/>
        <v>7</v>
      </c>
      <c r="B743" s="299">
        <v>2109999</v>
      </c>
      <c r="C743" s="455" t="s">
        <v>815</v>
      </c>
      <c r="D743" s="296">
        <f>VLOOKUP(B743,'02'!$B$5:$F$1296,5,FALSE)</f>
        <v>119</v>
      </c>
      <c r="E743" s="296">
        <v>226</v>
      </c>
      <c r="F743" s="293">
        <f t="shared" si="145"/>
        <v>0.899159663865546</v>
      </c>
      <c r="G743" s="477" t="str">
        <f t="shared" si="146"/>
        <v>是</v>
      </c>
      <c r="H743" s="273" t="str">
        <f t="shared" si="147"/>
        <v>项</v>
      </c>
      <c r="I743" s="273"/>
      <c r="K743" s="273">
        <v>129</v>
      </c>
      <c r="L743" s="521">
        <f>VLOOKUP(B743,[266]Sheet2!$A$2:$E$135,5,FALSE)</f>
        <v>32</v>
      </c>
      <c r="N743" s="508">
        <f t="shared" si="143"/>
        <v>161</v>
      </c>
      <c r="Q743" s="332">
        <v>97</v>
      </c>
      <c r="S743" s="332">
        <f t="shared" si="152"/>
        <v>226</v>
      </c>
    </row>
    <row r="744" ht="36" customHeight="1" spans="1:14">
      <c r="A744" s="367">
        <f t="shared" si="144"/>
        <v>3</v>
      </c>
      <c r="B744" s="294">
        <v>211</v>
      </c>
      <c r="C744" s="516" t="s">
        <v>266</v>
      </c>
      <c r="D744" s="286">
        <f>SUM(D745,D755,D759,D768,D775,D782,D785,D788,D790,D792,D798,D801,D803,D814)</f>
        <v>63075</v>
      </c>
      <c r="E744" s="286">
        <f>SUM(E745,E755,E759,E768,E775,E782,E785,E788,E790,E792,E798,E801,E803,E814)</f>
        <v>62458</v>
      </c>
      <c r="F744" s="287">
        <f t="shared" si="145"/>
        <v>-0.0097820055489497</v>
      </c>
      <c r="G744" s="477" t="str">
        <f t="shared" si="146"/>
        <v>是</v>
      </c>
      <c r="H744" s="273" t="str">
        <f t="shared" si="147"/>
        <v>类</v>
      </c>
      <c r="L744" s="521"/>
      <c r="N744" s="273">
        <f t="shared" si="143"/>
        <v>0</v>
      </c>
    </row>
    <row r="745" ht="36" customHeight="1" spans="1:14">
      <c r="A745" s="367">
        <f t="shared" si="144"/>
        <v>5</v>
      </c>
      <c r="B745" s="295">
        <v>21101</v>
      </c>
      <c r="C745" s="517" t="s">
        <v>816</v>
      </c>
      <c r="D745" s="230">
        <f>SUM(D746:D754)</f>
        <v>1203</v>
      </c>
      <c r="E745" s="230">
        <f>SUM(E746:E754)</f>
        <v>630</v>
      </c>
      <c r="F745" s="293">
        <f t="shared" si="145"/>
        <v>-0.476309226932668</v>
      </c>
      <c r="G745" s="477" t="str">
        <f t="shared" si="146"/>
        <v>是</v>
      </c>
      <c r="H745" s="273" t="str">
        <f t="shared" si="147"/>
        <v>款</v>
      </c>
      <c r="L745" s="521"/>
      <c r="N745" s="273">
        <f t="shared" si="143"/>
        <v>0</v>
      </c>
    </row>
    <row r="746" s="332" customFormat="1" ht="36" customHeight="1" spans="1:19">
      <c r="A746" s="367">
        <f t="shared" si="144"/>
        <v>7</v>
      </c>
      <c r="B746" s="295">
        <v>2110101</v>
      </c>
      <c r="C746" s="455" t="s">
        <v>307</v>
      </c>
      <c r="D746" s="296">
        <f>VLOOKUP(B746,'02'!$B$5:$F$1296,5,FALSE)</f>
        <v>242</v>
      </c>
      <c r="E746" s="296">
        <v>385</v>
      </c>
      <c r="F746" s="293">
        <f t="shared" si="145"/>
        <v>0.590909090909091</v>
      </c>
      <c r="G746" s="477" t="str">
        <f t="shared" si="146"/>
        <v>是</v>
      </c>
      <c r="H746" s="273" t="str">
        <f t="shared" si="147"/>
        <v>项</v>
      </c>
      <c r="I746" s="273"/>
      <c r="K746" s="273">
        <v>385</v>
      </c>
      <c r="L746" s="521"/>
      <c r="N746" s="508">
        <f t="shared" si="143"/>
        <v>385</v>
      </c>
      <c r="S746" s="332">
        <f t="shared" ref="S746:S754" si="153">+K746+Q746</f>
        <v>385</v>
      </c>
    </row>
    <row r="747" s="332" customFormat="1" ht="36" customHeight="1" spans="1:19">
      <c r="A747" s="367">
        <f t="shared" si="144"/>
        <v>7</v>
      </c>
      <c r="B747" s="295">
        <v>2110102</v>
      </c>
      <c r="C747" s="455" t="s">
        <v>308</v>
      </c>
      <c r="D747" s="296">
        <f>VLOOKUP(B747,'02'!$B$5:$F$1296,5,FALSE)</f>
        <v>0</v>
      </c>
      <c r="E747" s="296"/>
      <c r="F747" s="293">
        <f t="shared" si="145"/>
        <v>0</v>
      </c>
      <c r="G747" s="477" t="str">
        <f t="shared" si="146"/>
        <v>否</v>
      </c>
      <c r="H747" s="273" t="str">
        <f t="shared" si="147"/>
        <v>项</v>
      </c>
      <c r="I747" s="273"/>
      <c r="K747" s="273"/>
      <c r="L747" s="521"/>
      <c r="N747" s="273">
        <f t="shared" si="143"/>
        <v>0</v>
      </c>
      <c r="S747" s="332">
        <f t="shared" si="153"/>
        <v>0</v>
      </c>
    </row>
    <row r="748" s="332" customFormat="1" ht="36" customHeight="1" spans="1:19">
      <c r="A748" s="367">
        <f t="shared" si="144"/>
        <v>7</v>
      </c>
      <c r="B748" s="295">
        <v>2110103</v>
      </c>
      <c r="C748" s="455" t="s">
        <v>309</v>
      </c>
      <c r="D748" s="296">
        <f>VLOOKUP(B748,'02'!$B$5:$F$1296,5,FALSE)</f>
        <v>0</v>
      </c>
      <c r="E748" s="296"/>
      <c r="F748" s="293">
        <f t="shared" si="145"/>
        <v>0</v>
      </c>
      <c r="G748" s="477" t="str">
        <f t="shared" si="146"/>
        <v>否</v>
      </c>
      <c r="H748" s="273" t="str">
        <f t="shared" si="147"/>
        <v>项</v>
      </c>
      <c r="I748" s="273"/>
      <c r="K748" s="273"/>
      <c r="L748" s="521"/>
      <c r="N748" s="273">
        <f t="shared" si="143"/>
        <v>0</v>
      </c>
      <c r="S748" s="332">
        <f t="shared" si="153"/>
        <v>0</v>
      </c>
    </row>
    <row r="749" s="332" customFormat="1" ht="36" customHeight="1" spans="1:19">
      <c r="A749" s="367">
        <f t="shared" si="144"/>
        <v>7</v>
      </c>
      <c r="B749" s="295">
        <v>2110104</v>
      </c>
      <c r="C749" s="455" t="s">
        <v>817</v>
      </c>
      <c r="D749" s="296">
        <f>VLOOKUP(B749,'02'!$B$5:$F$1296,5,FALSE)</f>
        <v>0</v>
      </c>
      <c r="E749" s="296"/>
      <c r="F749" s="293">
        <f t="shared" si="145"/>
        <v>0</v>
      </c>
      <c r="G749" s="477" t="str">
        <f t="shared" si="146"/>
        <v>否</v>
      </c>
      <c r="H749" s="273" t="str">
        <f t="shared" si="147"/>
        <v>项</v>
      </c>
      <c r="I749" s="273"/>
      <c r="K749" s="273"/>
      <c r="L749" s="521"/>
      <c r="N749" s="273">
        <f t="shared" si="143"/>
        <v>0</v>
      </c>
      <c r="S749" s="332">
        <f t="shared" si="153"/>
        <v>0</v>
      </c>
    </row>
    <row r="750" s="332" customFormat="1" ht="36" customHeight="1" spans="1:19">
      <c r="A750" s="367">
        <f t="shared" si="144"/>
        <v>7</v>
      </c>
      <c r="B750" s="295">
        <v>2110105</v>
      </c>
      <c r="C750" s="455" t="s">
        <v>818</v>
      </c>
      <c r="D750" s="296">
        <f>VLOOKUP(B750,'02'!$B$5:$F$1296,5,FALSE)</f>
        <v>0</v>
      </c>
      <c r="E750" s="296"/>
      <c r="F750" s="293">
        <f t="shared" si="145"/>
        <v>0</v>
      </c>
      <c r="G750" s="477" t="str">
        <f t="shared" si="146"/>
        <v>否</v>
      </c>
      <c r="H750" s="273" t="str">
        <f t="shared" si="147"/>
        <v>项</v>
      </c>
      <c r="I750" s="273"/>
      <c r="K750" s="273"/>
      <c r="L750" s="521"/>
      <c r="N750" s="273">
        <f t="shared" si="143"/>
        <v>0</v>
      </c>
      <c r="S750" s="332">
        <f t="shared" si="153"/>
        <v>0</v>
      </c>
    </row>
    <row r="751" s="332" customFormat="1" ht="36" customHeight="1" spans="1:19">
      <c r="A751" s="367">
        <f t="shared" si="144"/>
        <v>7</v>
      </c>
      <c r="B751" s="295">
        <v>2110106</v>
      </c>
      <c r="C751" s="455" t="s">
        <v>819</v>
      </c>
      <c r="D751" s="296">
        <f>VLOOKUP(B751,'02'!$B$5:$F$1296,5,FALSE)</f>
        <v>0</v>
      </c>
      <c r="E751" s="296"/>
      <c r="F751" s="293">
        <f t="shared" si="145"/>
        <v>0</v>
      </c>
      <c r="G751" s="477" t="str">
        <f t="shared" si="146"/>
        <v>否</v>
      </c>
      <c r="H751" s="273" t="str">
        <f t="shared" si="147"/>
        <v>项</v>
      </c>
      <c r="I751" s="273"/>
      <c r="K751" s="273"/>
      <c r="L751" s="521"/>
      <c r="N751" s="273">
        <f t="shared" si="143"/>
        <v>0</v>
      </c>
      <c r="S751" s="332">
        <f t="shared" si="153"/>
        <v>0</v>
      </c>
    </row>
    <row r="752" s="332" customFormat="1" ht="36" customHeight="1" spans="1:19">
      <c r="A752" s="367">
        <f t="shared" si="144"/>
        <v>7</v>
      </c>
      <c r="B752" s="295">
        <v>2110107</v>
      </c>
      <c r="C752" s="455" t="s">
        <v>820</v>
      </c>
      <c r="D752" s="296">
        <f>VLOOKUP(B752,'02'!$B$5:$F$1296,5,FALSE)</f>
        <v>0</v>
      </c>
      <c r="E752" s="296"/>
      <c r="F752" s="293">
        <f t="shared" si="145"/>
        <v>0</v>
      </c>
      <c r="G752" s="477" t="str">
        <f t="shared" si="146"/>
        <v>否</v>
      </c>
      <c r="H752" s="273" t="str">
        <f t="shared" si="147"/>
        <v>项</v>
      </c>
      <c r="I752" s="273"/>
      <c r="K752" s="273"/>
      <c r="L752" s="521"/>
      <c r="N752" s="273">
        <f t="shared" si="143"/>
        <v>0</v>
      </c>
      <c r="S752" s="332">
        <f t="shared" si="153"/>
        <v>0</v>
      </c>
    </row>
    <row r="753" s="332" customFormat="1" ht="36" customHeight="1" spans="1:19">
      <c r="A753" s="367">
        <f t="shared" si="144"/>
        <v>7</v>
      </c>
      <c r="B753" s="295">
        <v>2110108</v>
      </c>
      <c r="C753" s="455" t="s">
        <v>821</v>
      </c>
      <c r="D753" s="296">
        <f>VLOOKUP(B753,'02'!$B$5:$F$1296,5,FALSE)</f>
        <v>0</v>
      </c>
      <c r="E753" s="296"/>
      <c r="F753" s="293">
        <f t="shared" si="145"/>
        <v>0</v>
      </c>
      <c r="G753" s="477" t="str">
        <f t="shared" si="146"/>
        <v>否</v>
      </c>
      <c r="H753" s="273" t="str">
        <f t="shared" si="147"/>
        <v>项</v>
      </c>
      <c r="I753" s="273"/>
      <c r="K753" s="273"/>
      <c r="L753" s="521"/>
      <c r="N753" s="273">
        <f t="shared" si="143"/>
        <v>0</v>
      </c>
      <c r="S753" s="332">
        <f t="shared" si="153"/>
        <v>0</v>
      </c>
    </row>
    <row r="754" s="332" customFormat="1" ht="36" customHeight="1" spans="1:19">
      <c r="A754" s="367">
        <f t="shared" si="144"/>
        <v>7</v>
      </c>
      <c r="B754" s="295">
        <v>2110199</v>
      </c>
      <c r="C754" s="455" t="s">
        <v>822</v>
      </c>
      <c r="D754" s="296">
        <f>VLOOKUP(B754,'02'!$B$5:$F$1296,5,FALSE)</f>
        <v>961</v>
      </c>
      <c r="E754" s="296">
        <v>245</v>
      </c>
      <c r="F754" s="293">
        <f t="shared" si="145"/>
        <v>-0.745057232049948</v>
      </c>
      <c r="G754" s="477" t="str">
        <f t="shared" si="146"/>
        <v>是</v>
      </c>
      <c r="H754" s="273" t="str">
        <f t="shared" si="147"/>
        <v>项</v>
      </c>
      <c r="I754" s="273"/>
      <c r="K754" s="273">
        <v>245</v>
      </c>
      <c r="L754" s="521"/>
      <c r="N754" s="508">
        <f t="shared" si="143"/>
        <v>245</v>
      </c>
      <c r="S754" s="332">
        <f t="shared" si="153"/>
        <v>245</v>
      </c>
    </row>
    <row r="755" ht="36" customHeight="1" spans="1:14">
      <c r="A755" s="367">
        <f t="shared" si="144"/>
        <v>5</v>
      </c>
      <c r="B755" s="295">
        <v>21102</v>
      </c>
      <c r="C755" s="517" t="s">
        <v>823</v>
      </c>
      <c r="D755" s="230">
        <f>SUM(D756:D758)</f>
        <v>0</v>
      </c>
      <c r="E755" s="230">
        <f>SUM(E756:E758)</f>
        <v>0</v>
      </c>
      <c r="F755" s="293">
        <f t="shared" si="145"/>
        <v>0</v>
      </c>
      <c r="G755" s="477" t="str">
        <f t="shared" si="146"/>
        <v>否</v>
      </c>
      <c r="H755" s="273" t="str">
        <f t="shared" si="147"/>
        <v>款</v>
      </c>
      <c r="L755" s="521"/>
      <c r="N755" s="273">
        <f t="shared" si="143"/>
        <v>0</v>
      </c>
    </row>
    <row r="756" s="332" customFormat="1" ht="36" customHeight="1" spans="1:19">
      <c r="A756" s="367">
        <f t="shared" si="144"/>
        <v>7</v>
      </c>
      <c r="B756" s="295">
        <v>2110203</v>
      </c>
      <c r="C756" s="455" t="s">
        <v>824</v>
      </c>
      <c r="D756" s="296">
        <f>VLOOKUP(B756,'02'!$B$5:$F$1296,5,FALSE)</f>
        <v>0</v>
      </c>
      <c r="E756" s="296"/>
      <c r="F756" s="293">
        <f t="shared" si="145"/>
        <v>0</v>
      </c>
      <c r="G756" s="477" t="str">
        <f t="shared" si="146"/>
        <v>否</v>
      </c>
      <c r="H756" s="273" t="str">
        <f t="shared" si="147"/>
        <v>项</v>
      </c>
      <c r="I756" s="273"/>
      <c r="K756" s="273"/>
      <c r="L756" s="521"/>
      <c r="N756" s="273">
        <f t="shared" si="143"/>
        <v>0</v>
      </c>
      <c r="S756" s="332">
        <f t="shared" ref="S756:S758" si="154">+K756+Q756</f>
        <v>0</v>
      </c>
    </row>
    <row r="757" s="332" customFormat="1" ht="36" customHeight="1" spans="1:19">
      <c r="A757" s="367">
        <f t="shared" si="144"/>
        <v>7</v>
      </c>
      <c r="B757" s="295">
        <v>2110204</v>
      </c>
      <c r="C757" s="455" t="s">
        <v>825</v>
      </c>
      <c r="D757" s="296">
        <f>VLOOKUP(B757,'02'!$B$5:$F$1296,5,FALSE)</f>
        <v>0</v>
      </c>
      <c r="E757" s="296"/>
      <c r="F757" s="293">
        <f t="shared" si="145"/>
        <v>0</v>
      </c>
      <c r="G757" s="477" t="str">
        <f t="shared" si="146"/>
        <v>否</v>
      </c>
      <c r="H757" s="273" t="str">
        <f t="shared" si="147"/>
        <v>项</v>
      </c>
      <c r="I757" s="273"/>
      <c r="K757" s="273"/>
      <c r="L757" s="521"/>
      <c r="N757" s="273">
        <f t="shared" si="143"/>
        <v>0</v>
      </c>
      <c r="S757" s="332">
        <f t="shared" si="154"/>
        <v>0</v>
      </c>
    </row>
    <row r="758" s="332" customFormat="1" ht="36" customHeight="1" spans="1:19">
      <c r="A758" s="367">
        <f t="shared" si="144"/>
        <v>7</v>
      </c>
      <c r="B758" s="295">
        <v>2110299</v>
      </c>
      <c r="C758" s="455" t="s">
        <v>826</v>
      </c>
      <c r="D758" s="296">
        <f>VLOOKUP(B758,'02'!$B$5:$F$1296,5,FALSE)</f>
        <v>0</v>
      </c>
      <c r="E758" s="296"/>
      <c r="F758" s="293">
        <f t="shared" si="145"/>
        <v>0</v>
      </c>
      <c r="G758" s="477" t="str">
        <f t="shared" si="146"/>
        <v>否</v>
      </c>
      <c r="H758" s="273" t="str">
        <f t="shared" si="147"/>
        <v>项</v>
      </c>
      <c r="I758" s="273"/>
      <c r="K758" s="273"/>
      <c r="L758" s="521"/>
      <c r="N758" s="273">
        <f t="shared" si="143"/>
        <v>0</v>
      </c>
      <c r="S758" s="332">
        <f t="shared" si="154"/>
        <v>0</v>
      </c>
    </row>
    <row r="759" ht="36" customHeight="1" spans="1:14">
      <c r="A759" s="367">
        <f t="shared" si="144"/>
        <v>5</v>
      </c>
      <c r="B759" s="295">
        <v>21103</v>
      </c>
      <c r="C759" s="517" t="s">
        <v>827</v>
      </c>
      <c r="D759" s="230">
        <f>SUM(D760:D767)</f>
        <v>41595</v>
      </c>
      <c r="E759" s="230">
        <f>SUM(E760:E767)</f>
        <v>41376</v>
      </c>
      <c r="F759" s="293">
        <f t="shared" si="145"/>
        <v>-0.00526505589614135</v>
      </c>
      <c r="G759" s="477" t="str">
        <f t="shared" si="146"/>
        <v>是</v>
      </c>
      <c r="H759" s="273" t="str">
        <f t="shared" si="147"/>
        <v>款</v>
      </c>
      <c r="L759" s="521"/>
      <c r="N759" s="273">
        <f t="shared" si="143"/>
        <v>0</v>
      </c>
    </row>
    <row r="760" s="332" customFormat="1" ht="36" customHeight="1" spans="1:19">
      <c r="A760" s="367">
        <f t="shared" si="144"/>
        <v>7</v>
      </c>
      <c r="B760" s="295">
        <v>2110301</v>
      </c>
      <c r="C760" s="455" t="s">
        <v>828</v>
      </c>
      <c r="D760" s="296">
        <f>VLOOKUP(B760,'02'!$B$5:$F$1296,5,FALSE)</f>
        <v>40</v>
      </c>
      <c r="E760" s="296"/>
      <c r="F760" s="293">
        <f t="shared" si="145"/>
        <v>-1</v>
      </c>
      <c r="G760" s="477" t="str">
        <f t="shared" si="146"/>
        <v>是</v>
      </c>
      <c r="H760" s="273" t="str">
        <f t="shared" si="147"/>
        <v>项</v>
      </c>
      <c r="I760" s="273"/>
      <c r="K760" s="273"/>
      <c r="L760" s="521"/>
      <c r="N760" s="273">
        <f t="shared" si="143"/>
        <v>0</v>
      </c>
      <c r="S760" s="332">
        <f t="shared" ref="S760:S767" si="155">+K760+Q760</f>
        <v>0</v>
      </c>
    </row>
    <row r="761" s="332" customFormat="1" ht="36" customHeight="1" spans="1:19">
      <c r="A761" s="367">
        <f t="shared" si="144"/>
        <v>7</v>
      </c>
      <c r="B761" s="295">
        <v>2110302</v>
      </c>
      <c r="C761" s="455" t="s">
        <v>829</v>
      </c>
      <c r="D761" s="296">
        <f>VLOOKUP(B761,'02'!$B$5:$F$1296,5,FALSE)</f>
        <v>41555</v>
      </c>
      <c r="E761" s="296">
        <v>41376</v>
      </c>
      <c r="F761" s="293">
        <f t="shared" si="145"/>
        <v>-0.00430754421850554</v>
      </c>
      <c r="G761" s="477" t="str">
        <f t="shared" si="146"/>
        <v>是</v>
      </c>
      <c r="H761" s="273" t="str">
        <f t="shared" si="147"/>
        <v>项</v>
      </c>
      <c r="I761" s="273"/>
      <c r="K761" s="273">
        <v>509</v>
      </c>
      <c r="L761" s="521">
        <f>VLOOKUP(B761,[266]Sheet2!$A$2:$E$135,5,FALSE)</f>
        <v>38534</v>
      </c>
      <c r="M761" s="332">
        <v>11830</v>
      </c>
      <c r="N761" s="508">
        <f t="shared" si="143"/>
        <v>50873</v>
      </c>
      <c r="Q761" s="332">
        <v>32868</v>
      </c>
      <c r="S761" s="332">
        <f t="shared" si="155"/>
        <v>33377</v>
      </c>
    </row>
    <row r="762" s="332" customFormat="1" ht="36" customHeight="1" spans="1:19">
      <c r="A762" s="367">
        <f t="shared" si="144"/>
        <v>7</v>
      </c>
      <c r="B762" s="295">
        <v>2110303</v>
      </c>
      <c r="C762" s="455" t="s">
        <v>830</v>
      </c>
      <c r="D762" s="296">
        <f>VLOOKUP(B762,'02'!$B$5:$F$1296,5,FALSE)</f>
        <v>0</v>
      </c>
      <c r="E762" s="296"/>
      <c r="F762" s="293">
        <f t="shared" si="145"/>
        <v>0</v>
      </c>
      <c r="G762" s="477" t="str">
        <f t="shared" si="146"/>
        <v>否</v>
      </c>
      <c r="H762" s="273" t="str">
        <f t="shared" si="147"/>
        <v>项</v>
      </c>
      <c r="I762" s="273"/>
      <c r="K762" s="273"/>
      <c r="L762" s="521"/>
      <c r="N762" s="273">
        <f t="shared" si="143"/>
        <v>0</v>
      </c>
      <c r="S762" s="332">
        <f t="shared" si="155"/>
        <v>0</v>
      </c>
    </row>
    <row r="763" s="332" customFormat="1" ht="36" customHeight="1" spans="1:19">
      <c r="A763" s="367">
        <f t="shared" si="144"/>
        <v>7</v>
      </c>
      <c r="B763" s="295">
        <v>2110304</v>
      </c>
      <c r="C763" s="455" t="s">
        <v>831</v>
      </c>
      <c r="D763" s="296">
        <f>VLOOKUP(B763,'02'!$B$5:$F$1296,5,FALSE)</f>
        <v>0</v>
      </c>
      <c r="E763" s="296"/>
      <c r="F763" s="293">
        <f t="shared" si="145"/>
        <v>0</v>
      </c>
      <c r="G763" s="477" t="str">
        <f t="shared" si="146"/>
        <v>否</v>
      </c>
      <c r="H763" s="273" t="str">
        <f t="shared" si="147"/>
        <v>项</v>
      </c>
      <c r="I763" s="273"/>
      <c r="K763" s="273"/>
      <c r="L763" s="521"/>
      <c r="N763" s="273">
        <f t="shared" si="143"/>
        <v>0</v>
      </c>
      <c r="S763" s="332">
        <f t="shared" si="155"/>
        <v>0</v>
      </c>
    </row>
    <row r="764" s="332" customFormat="1" ht="36" customHeight="1" spans="1:19">
      <c r="A764" s="367">
        <f t="shared" si="144"/>
        <v>7</v>
      </c>
      <c r="B764" s="295">
        <v>2110305</v>
      </c>
      <c r="C764" s="455" t="s">
        <v>832</v>
      </c>
      <c r="D764" s="296">
        <f>VLOOKUP(B764,'02'!$B$5:$F$1296,5,FALSE)</f>
        <v>0</v>
      </c>
      <c r="E764" s="296"/>
      <c r="F764" s="293">
        <f t="shared" si="145"/>
        <v>0</v>
      </c>
      <c r="G764" s="477" t="str">
        <f t="shared" si="146"/>
        <v>否</v>
      </c>
      <c r="H764" s="273" t="str">
        <f t="shared" si="147"/>
        <v>项</v>
      </c>
      <c r="I764" s="273"/>
      <c r="K764" s="273"/>
      <c r="L764" s="521"/>
      <c r="N764" s="273">
        <f t="shared" si="143"/>
        <v>0</v>
      </c>
      <c r="S764" s="332">
        <f t="shared" si="155"/>
        <v>0</v>
      </c>
    </row>
    <row r="765" s="332" customFormat="1" ht="36" customHeight="1" spans="1:19">
      <c r="A765" s="367">
        <f t="shared" si="144"/>
        <v>7</v>
      </c>
      <c r="B765" s="295">
        <v>2110306</v>
      </c>
      <c r="C765" s="455" t="s">
        <v>833</v>
      </c>
      <c r="D765" s="296">
        <f>VLOOKUP(B765,'02'!$B$5:$F$1296,5,FALSE)</f>
        <v>0</v>
      </c>
      <c r="E765" s="296"/>
      <c r="F765" s="293">
        <f t="shared" si="145"/>
        <v>0</v>
      </c>
      <c r="G765" s="477" t="str">
        <f t="shared" si="146"/>
        <v>否</v>
      </c>
      <c r="H765" s="273" t="str">
        <f t="shared" si="147"/>
        <v>项</v>
      </c>
      <c r="I765" s="273"/>
      <c r="K765" s="273"/>
      <c r="L765" s="521"/>
      <c r="N765" s="273">
        <f t="shared" si="143"/>
        <v>0</v>
      </c>
      <c r="S765" s="332">
        <f t="shared" si="155"/>
        <v>0</v>
      </c>
    </row>
    <row r="766" s="332" customFormat="1" ht="36" customHeight="1" spans="1:19">
      <c r="A766" s="367">
        <f t="shared" si="144"/>
        <v>7</v>
      </c>
      <c r="B766" s="305">
        <v>2110307</v>
      </c>
      <c r="C766" s="455" t="s">
        <v>834</v>
      </c>
      <c r="D766" s="296">
        <f>VLOOKUP(B766,'02'!$B$5:$F$1296,5,FALSE)</f>
        <v>0</v>
      </c>
      <c r="E766" s="296"/>
      <c r="F766" s="293">
        <f t="shared" si="145"/>
        <v>0</v>
      </c>
      <c r="G766" s="477" t="str">
        <f t="shared" si="146"/>
        <v>否</v>
      </c>
      <c r="H766" s="273" t="str">
        <f t="shared" si="147"/>
        <v>项</v>
      </c>
      <c r="I766" s="273"/>
      <c r="K766" s="273"/>
      <c r="L766" s="521"/>
      <c r="N766" s="273">
        <f t="shared" si="143"/>
        <v>0</v>
      </c>
      <c r="S766" s="332">
        <f t="shared" si="155"/>
        <v>0</v>
      </c>
    </row>
    <row r="767" s="332" customFormat="1" ht="36" customHeight="1" spans="1:19">
      <c r="A767" s="367">
        <f t="shared" si="144"/>
        <v>7</v>
      </c>
      <c r="B767" s="295">
        <v>2110399</v>
      </c>
      <c r="C767" s="455" t="s">
        <v>835</v>
      </c>
      <c r="D767" s="296">
        <f>VLOOKUP(B767,'02'!$B$5:$F$1296,5,FALSE)</f>
        <v>0</v>
      </c>
      <c r="E767" s="296"/>
      <c r="F767" s="293">
        <f t="shared" si="145"/>
        <v>0</v>
      </c>
      <c r="G767" s="477" t="str">
        <f t="shared" si="146"/>
        <v>否</v>
      </c>
      <c r="H767" s="273" t="str">
        <f t="shared" si="147"/>
        <v>项</v>
      </c>
      <c r="I767" s="273"/>
      <c r="K767" s="273"/>
      <c r="L767" s="521"/>
      <c r="N767" s="273">
        <f t="shared" si="143"/>
        <v>0</v>
      </c>
      <c r="S767" s="332">
        <f t="shared" si="155"/>
        <v>0</v>
      </c>
    </row>
    <row r="768" ht="36" customHeight="1" spans="1:14">
      <c r="A768" s="367">
        <f t="shared" si="144"/>
        <v>5</v>
      </c>
      <c r="B768" s="295">
        <v>21104</v>
      </c>
      <c r="C768" s="517" t="s">
        <v>836</v>
      </c>
      <c r="D768" s="230">
        <f>SUM(D769:D774)</f>
        <v>19468</v>
      </c>
      <c r="E768" s="230">
        <f>SUM(E769:E774)</f>
        <v>19618</v>
      </c>
      <c r="F768" s="293">
        <f t="shared" si="145"/>
        <v>0.00770495171563601</v>
      </c>
      <c r="G768" s="477" t="str">
        <f t="shared" si="146"/>
        <v>是</v>
      </c>
      <c r="H768" s="273" t="str">
        <f t="shared" si="147"/>
        <v>款</v>
      </c>
      <c r="L768" s="521"/>
      <c r="N768" s="273">
        <f t="shared" si="143"/>
        <v>0</v>
      </c>
    </row>
    <row r="769" s="332" customFormat="1" ht="36" customHeight="1" spans="1:19">
      <c r="A769" s="367">
        <f t="shared" si="144"/>
        <v>7</v>
      </c>
      <c r="B769" s="295">
        <v>2110401</v>
      </c>
      <c r="C769" s="455" t="s">
        <v>837</v>
      </c>
      <c r="D769" s="296">
        <f>VLOOKUP(B769,'02'!$B$5:$F$1296,5,FALSE)</f>
        <v>19460</v>
      </c>
      <c r="E769" s="296">
        <v>19450</v>
      </c>
      <c r="F769" s="293">
        <f t="shared" si="145"/>
        <v>-0.000513874614594068</v>
      </c>
      <c r="G769" s="477" t="str">
        <f t="shared" si="146"/>
        <v>是</v>
      </c>
      <c r="H769" s="273" t="str">
        <f t="shared" si="147"/>
        <v>项</v>
      </c>
      <c r="I769" s="273"/>
      <c r="K769" s="273"/>
      <c r="L769" s="521">
        <f>VLOOKUP(B769,[266]Sheet2!$A$2:$E$135,5,FALSE)</f>
        <v>19450</v>
      </c>
      <c r="N769" s="508">
        <f t="shared" si="143"/>
        <v>19450</v>
      </c>
      <c r="Q769" s="332">
        <v>19450</v>
      </c>
      <c r="S769" s="332">
        <f t="shared" ref="S769:S774" si="156">+K769+Q769</f>
        <v>19450</v>
      </c>
    </row>
    <row r="770" s="332" customFormat="1" ht="36" customHeight="1" spans="1:19">
      <c r="A770" s="367">
        <f t="shared" si="144"/>
        <v>7</v>
      </c>
      <c r="B770" s="295">
        <v>2110402</v>
      </c>
      <c r="C770" s="455" t="s">
        <v>838</v>
      </c>
      <c r="D770" s="296">
        <f>VLOOKUP(B770,'02'!$B$5:$F$1296,5,FALSE)</f>
        <v>0</v>
      </c>
      <c r="E770" s="296"/>
      <c r="F770" s="293">
        <f t="shared" si="145"/>
        <v>0</v>
      </c>
      <c r="G770" s="477" t="str">
        <f t="shared" si="146"/>
        <v>否</v>
      </c>
      <c r="H770" s="273" t="str">
        <f t="shared" si="147"/>
        <v>项</v>
      </c>
      <c r="I770" s="273"/>
      <c r="K770" s="273"/>
      <c r="L770" s="521"/>
      <c r="N770" s="273">
        <f t="shared" si="143"/>
        <v>0</v>
      </c>
      <c r="S770" s="332">
        <f t="shared" si="156"/>
        <v>0</v>
      </c>
    </row>
    <row r="771" s="332" customFormat="1" ht="36" customHeight="1" spans="1:19">
      <c r="A771" s="367">
        <f t="shared" si="144"/>
        <v>7</v>
      </c>
      <c r="B771" s="295">
        <v>2110404</v>
      </c>
      <c r="C771" s="455" t="s">
        <v>839</v>
      </c>
      <c r="D771" s="296">
        <f>VLOOKUP(B771,'02'!$B$5:$F$1296,5,FALSE)</f>
        <v>0</v>
      </c>
      <c r="E771" s="296"/>
      <c r="F771" s="293">
        <f t="shared" si="145"/>
        <v>0</v>
      </c>
      <c r="G771" s="477" t="str">
        <f t="shared" si="146"/>
        <v>否</v>
      </c>
      <c r="H771" s="273" t="str">
        <f t="shared" si="147"/>
        <v>项</v>
      </c>
      <c r="I771" s="273"/>
      <c r="K771" s="273"/>
      <c r="L771" s="521"/>
      <c r="N771" s="273">
        <f t="shared" si="143"/>
        <v>0</v>
      </c>
      <c r="S771" s="332">
        <f t="shared" si="156"/>
        <v>0</v>
      </c>
    </row>
    <row r="772" s="332" customFormat="1" ht="36" customHeight="1" spans="1:19">
      <c r="A772" s="367">
        <f t="shared" si="144"/>
        <v>7</v>
      </c>
      <c r="B772" s="295">
        <v>2110405</v>
      </c>
      <c r="C772" s="455" t="s">
        <v>840</v>
      </c>
      <c r="D772" s="296">
        <f>VLOOKUP(B772,'02'!$B$5:$F$1296,5,FALSE)</f>
        <v>0</v>
      </c>
      <c r="E772" s="296"/>
      <c r="F772" s="293">
        <f t="shared" si="145"/>
        <v>0</v>
      </c>
      <c r="G772" s="477" t="str">
        <f t="shared" si="146"/>
        <v>否</v>
      </c>
      <c r="H772" s="273" t="str">
        <f t="shared" si="147"/>
        <v>项</v>
      </c>
      <c r="I772" s="273"/>
      <c r="K772" s="273"/>
      <c r="L772" s="521"/>
      <c r="N772" s="273">
        <f t="shared" ref="N772:N835" si="157">+K772+L772+M772</f>
        <v>0</v>
      </c>
      <c r="S772" s="332">
        <f t="shared" si="156"/>
        <v>0</v>
      </c>
    </row>
    <row r="773" s="332" customFormat="1" ht="36" customHeight="1" spans="1:19">
      <c r="A773" s="367">
        <f t="shared" ref="A773:A836" si="158">LEN(B773)</f>
        <v>7</v>
      </c>
      <c r="B773" s="295">
        <v>2110406</v>
      </c>
      <c r="C773" s="455" t="s">
        <v>841</v>
      </c>
      <c r="D773" s="296">
        <f>VLOOKUP(B773,'02'!$B$5:$F$1296,5,FALSE)</f>
        <v>0</v>
      </c>
      <c r="E773" s="296"/>
      <c r="F773" s="293">
        <f t="shared" ref="F773:F836" si="159">IF(D773&lt;0,"",IFERROR(E773/D773-1,0))</f>
        <v>0</v>
      </c>
      <c r="G773" s="477" t="str">
        <f t="shared" ref="G773:G836" si="160">IF(LEN(B773)=3,"是",IF(C773&lt;&gt;"",IF(SUM(D773:E773)&lt;&gt;0,"是","否"),"是"))</f>
        <v>否</v>
      </c>
      <c r="H773" s="273" t="str">
        <f t="shared" ref="H773:H836" si="161">IF(LEN(B773)=3,"类",IF(LEN(B773)=5,"款","项"))</f>
        <v>项</v>
      </c>
      <c r="I773" s="273"/>
      <c r="K773" s="273"/>
      <c r="L773" s="521"/>
      <c r="N773" s="273">
        <f t="shared" si="157"/>
        <v>0</v>
      </c>
      <c r="S773" s="332">
        <f t="shared" si="156"/>
        <v>0</v>
      </c>
    </row>
    <row r="774" s="332" customFormat="1" ht="36" customHeight="1" spans="1:19">
      <c r="A774" s="367">
        <f t="shared" si="158"/>
        <v>7</v>
      </c>
      <c r="B774" s="295">
        <v>2110499</v>
      </c>
      <c r="C774" s="455" t="s">
        <v>842</v>
      </c>
      <c r="D774" s="296">
        <f>VLOOKUP(B774,'02'!$B$5:$F$1296,5,FALSE)</f>
        <v>8</v>
      </c>
      <c r="E774" s="296">
        <v>168</v>
      </c>
      <c r="F774" s="293">
        <f t="shared" si="159"/>
        <v>20</v>
      </c>
      <c r="G774" s="477" t="str">
        <f t="shared" si="160"/>
        <v>是</v>
      </c>
      <c r="H774" s="273" t="str">
        <f t="shared" si="161"/>
        <v>项</v>
      </c>
      <c r="I774" s="273"/>
      <c r="K774" s="273">
        <v>168</v>
      </c>
      <c r="L774" s="521"/>
      <c r="N774" s="508">
        <f t="shared" si="157"/>
        <v>168</v>
      </c>
      <c r="S774" s="332">
        <f t="shared" si="156"/>
        <v>168</v>
      </c>
    </row>
    <row r="775" ht="36" customHeight="1" spans="1:14">
      <c r="A775" s="367">
        <f t="shared" si="158"/>
        <v>5</v>
      </c>
      <c r="B775" s="295">
        <v>21105</v>
      </c>
      <c r="C775" s="517" t="s">
        <v>1894</v>
      </c>
      <c r="D775" s="230">
        <f>SUM(D776:D781)</f>
        <v>797</v>
      </c>
      <c r="E775" s="230">
        <f>SUM(E776:E781)</f>
        <v>834</v>
      </c>
      <c r="F775" s="293">
        <f t="shared" si="159"/>
        <v>0.0464240903387705</v>
      </c>
      <c r="G775" s="477" t="str">
        <f t="shared" si="160"/>
        <v>是</v>
      </c>
      <c r="H775" s="273" t="str">
        <f t="shared" si="161"/>
        <v>款</v>
      </c>
      <c r="L775" s="521"/>
      <c r="N775" s="273">
        <f t="shared" si="157"/>
        <v>0</v>
      </c>
    </row>
    <row r="776" s="332" customFormat="1" ht="36" customHeight="1" spans="1:19">
      <c r="A776" s="367">
        <f t="shared" si="158"/>
        <v>7</v>
      </c>
      <c r="B776" s="295">
        <v>2110501</v>
      </c>
      <c r="C776" s="455" t="s">
        <v>844</v>
      </c>
      <c r="D776" s="296">
        <f>VLOOKUP(B776,'02'!$B$5:$F$1296,5,FALSE)</f>
        <v>797</v>
      </c>
      <c r="E776" s="296">
        <v>834</v>
      </c>
      <c r="F776" s="293">
        <f t="shared" si="159"/>
        <v>0.0464240903387705</v>
      </c>
      <c r="G776" s="477" t="str">
        <f t="shared" si="160"/>
        <v>是</v>
      </c>
      <c r="H776" s="273" t="str">
        <f t="shared" si="161"/>
        <v>项</v>
      </c>
      <c r="I776" s="273"/>
      <c r="K776" s="273">
        <v>834</v>
      </c>
      <c r="L776" s="521">
        <f>VLOOKUP(B776,[266]Sheet2!$A$2:$E$135,5,FALSE)</f>
        <v>0</v>
      </c>
      <c r="N776" s="508">
        <f t="shared" si="157"/>
        <v>834</v>
      </c>
      <c r="Q776" s="332">
        <v>0</v>
      </c>
      <c r="S776" s="332">
        <f t="shared" ref="S776:S781" si="162">+K776+Q776</f>
        <v>834</v>
      </c>
    </row>
    <row r="777" s="332" customFormat="1" ht="36" customHeight="1" spans="1:19">
      <c r="A777" s="367">
        <f t="shared" si="158"/>
        <v>7</v>
      </c>
      <c r="B777" s="295">
        <v>2110502</v>
      </c>
      <c r="C777" s="455" t="s">
        <v>845</v>
      </c>
      <c r="D777" s="296">
        <f>VLOOKUP(B777,'02'!$B$5:$F$1296,5,FALSE)</f>
        <v>0</v>
      </c>
      <c r="E777" s="296"/>
      <c r="F777" s="293">
        <f t="shared" si="159"/>
        <v>0</v>
      </c>
      <c r="G777" s="477" t="str">
        <f t="shared" si="160"/>
        <v>否</v>
      </c>
      <c r="H777" s="273" t="str">
        <f t="shared" si="161"/>
        <v>项</v>
      </c>
      <c r="I777" s="273"/>
      <c r="K777" s="273"/>
      <c r="L777" s="521"/>
      <c r="N777" s="273">
        <f t="shared" si="157"/>
        <v>0</v>
      </c>
      <c r="S777" s="332">
        <f t="shared" si="162"/>
        <v>0</v>
      </c>
    </row>
    <row r="778" s="332" customFormat="1" ht="36" customHeight="1" spans="1:19">
      <c r="A778" s="367">
        <f t="shared" si="158"/>
        <v>7</v>
      </c>
      <c r="B778" s="295">
        <v>2110503</v>
      </c>
      <c r="C778" s="455" t="s">
        <v>846</v>
      </c>
      <c r="D778" s="296">
        <f>VLOOKUP(B778,'02'!$B$5:$F$1296,5,FALSE)</f>
        <v>0</v>
      </c>
      <c r="E778" s="296"/>
      <c r="F778" s="293">
        <f t="shared" si="159"/>
        <v>0</v>
      </c>
      <c r="G778" s="477" t="str">
        <f t="shared" si="160"/>
        <v>否</v>
      </c>
      <c r="H778" s="273" t="str">
        <f t="shared" si="161"/>
        <v>项</v>
      </c>
      <c r="I778" s="273"/>
      <c r="K778" s="273"/>
      <c r="L778" s="521"/>
      <c r="N778" s="273">
        <f t="shared" si="157"/>
        <v>0</v>
      </c>
      <c r="S778" s="332">
        <f t="shared" si="162"/>
        <v>0</v>
      </c>
    </row>
    <row r="779" s="332" customFormat="1" ht="36" customHeight="1" spans="1:19">
      <c r="A779" s="367">
        <f t="shared" si="158"/>
        <v>7</v>
      </c>
      <c r="B779" s="295">
        <v>2110506</v>
      </c>
      <c r="C779" s="455" t="s">
        <v>847</v>
      </c>
      <c r="D779" s="296">
        <f>VLOOKUP(B779,'02'!$B$5:$F$1296,5,FALSE)</f>
        <v>0</v>
      </c>
      <c r="E779" s="296"/>
      <c r="F779" s="293">
        <f t="shared" si="159"/>
        <v>0</v>
      </c>
      <c r="G779" s="477" t="str">
        <f t="shared" si="160"/>
        <v>否</v>
      </c>
      <c r="H779" s="273" t="str">
        <f t="shared" si="161"/>
        <v>项</v>
      </c>
      <c r="I779" s="273"/>
      <c r="K779" s="273"/>
      <c r="L779" s="521"/>
      <c r="N779" s="273">
        <f t="shared" si="157"/>
        <v>0</v>
      </c>
      <c r="S779" s="332">
        <f t="shared" si="162"/>
        <v>0</v>
      </c>
    </row>
    <row r="780" s="332" customFormat="1" ht="36" customHeight="1" spans="1:19">
      <c r="A780" s="367">
        <f t="shared" si="158"/>
        <v>7</v>
      </c>
      <c r="B780" s="295">
        <v>2110507</v>
      </c>
      <c r="C780" s="455" t="s">
        <v>848</v>
      </c>
      <c r="D780" s="296">
        <f>VLOOKUP(B780,'02'!$B$5:$F$1296,5,FALSE)</f>
        <v>0</v>
      </c>
      <c r="E780" s="296"/>
      <c r="F780" s="293">
        <f t="shared" si="159"/>
        <v>0</v>
      </c>
      <c r="G780" s="477" t="str">
        <f t="shared" si="160"/>
        <v>否</v>
      </c>
      <c r="H780" s="273" t="str">
        <f t="shared" si="161"/>
        <v>项</v>
      </c>
      <c r="I780" s="273"/>
      <c r="K780" s="273"/>
      <c r="L780" s="521"/>
      <c r="N780" s="273">
        <f t="shared" si="157"/>
        <v>0</v>
      </c>
      <c r="S780" s="332">
        <f t="shared" si="162"/>
        <v>0</v>
      </c>
    </row>
    <row r="781" s="332" customFormat="1" ht="36" customHeight="1" spans="1:19">
      <c r="A781" s="367">
        <f t="shared" si="158"/>
        <v>7</v>
      </c>
      <c r="B781" s="295">
        <v>2110599</v>
      </c>
      <c r="C781" s="455" t="s">
        <v>1895</v>
      </c>
      <c r="D781" s="296">
        <f>VLOOKUP(B781,'02'!$B$5:$F$1296,5,FALSE)</f>
        <v>0</v>
      </c>
      <c r="E781" s="296"/>
      <c r="F781" s="293">
        <f t="shared" si="159"/>
        <v>0</v>
      </c>
      <c r="G781" s="477" t="str">
        <f t="shared" si="160"/>
        <v>否</v>
      </c>
      <c r="H781" s="273" t="str">
        <f t="shared" si="161"/>
        <v>项</v>
      </c>
      <c r="I781" s="273"/>
      <c r="K781" s="273"/>
      <c r="L781" s="521"/>
      <c r="N781" s="273">
        <f t="shared" si="157"/>
        <v>0</v>
      </c>
      <c r="S781" s="332">
        <f t="shared" si="162"/>
        <v>0</v>
      </c>
    </row>
    <row r="782" ht="36" customHeight="1" spans="1:14">
      <c r="A782" s="367">
        <f t="shared" si="158"/>
        <v>5</v>
      </c>
      <c r="B782" s="295">
        <v>21107</v>
      </c>
      <c r="C782" s="517" t="s">
        <v>856</v>
      </c>
      <c r="D782" s="230">
        <f>SUM(D783:D784)</f>
        <v>0</v>
      </c>
      <c r="E782" s="230">
        <f>SUM(E783:E784)</f>
        <v>0</v>
      </c>
      <c r="F782" s="293">
        <f t="shared" si="159"/>
        <v>0</v>
      </c>
      <c r="G782" s="477" t="str">
        <f t="shared" si="160"/>
        <v>否</v>
      </c>
      <c r="H782" s="273" t="str">
        <f t="shared" si="161"/>
        <v>款</v>
      </c>
      <c r="L782" s="521"/>
      <c r="N782" s="273">
        <f t="shared" si="157"/>
        <v>0</v>
      </c>
    </row>
    <row r="783" s="332" customFormat="1" ht="36" customHeight="1" spans="1:19">
      <c r="A783" s="367">
        <f t="shared" si="158"/>
        <v>7</v>
      </c>
      <c r="B783" s="295">
        <v>2110704</v>
      </c>
      <c r="C783" s="455" t="s">
        <v>857</v>
      </c>
      <c r="D783" s="296">
        <f>VLOOKUP(B783,'02'!$B$5:$F$1296,5,FALSE)</f>
        <v>0</v>
      </c>
      <c r="E783" s="296"/>
      <c r="F783" s="293">
        <f t="shared" si="159"/>
        <v>0</v>
      </c>
      <c r="G783" s="477" t="str">
        <f t="shared" si="160"/>
        <v>否</v>
      </c>
      <c r="H783" s="273" t="str">
        <f t="shared" si="161"/>
        <v>项</v>
      </c>
      <c r="I783" s="273"/>
      <c r="K783" s="273"/>
      <c r="L783" s="521"/>
      <c r="N783" s="273">
        <f t="shared" si="157"/>
        <v>0</v>
      </c>
      <c r="S783" s="332">
        <f t="shared" ref="S783:S787" si="163">+K783+Q783</f>
        <v>0</v>
      </c>
    </row>
    <row r="784" s="332" customFormat="1" ht="36" customHeight="1" spans="1:19">
      <c r="A784" s="367">
        <f t="shared" si="158"/>
        <v>7</v>
      </c>
      <c r="B784" s="295">
        <v>2110799</v>
      </c>
      <c r="C784" s="455" t="s">
        <v>858</v>
      </c>
      <c r="D784" s="296">
        <f>VLOOKUP(B784,'02'!$B$5:$F$1296,5,FALSE)</f>
        <v>0</v>
      </c>
      <c r="E784" s="296"/>
      <c r="F784" s="293">
        <f t="shared" si="159"/>
        <v>0</v>
      </c>
      <c r="G784" s="477" t="str">
        <f t="shared" si="160"/>
        <v>否</v>
      </c>
      <c r="H784" s="273" t="str">
        <f t="shared" si="161"/>
        <v>项</v>
      </c>
      <c r="I784" s="273"/>
      <c r="K784" s="273"/>
      <c r="L784" s="521"/>
      <c r="N784" s="273">
        <f t="shared" si="157"/>
        <v>0</v>
      </c>
      <c r="S784" s="332">
        <f t="shared" si="163"/>
        <v>0</v>
      </c>
    </row>
    <row r="785" ht="36" customHeight="1" spans="1:14">
      <c r="A785" s="367">
        <f t="shared" si="158"/>
        <v>5</v>
      </c>
      <c r="B785" s="295">
        <v>21108</v>
      </c>
      <c r="C785" s="517" t="s">
        <v>859</v>
      </c>
      <c r="D785" s="230">
        <f>SUM(D786:D787)</f>
        <v>0</v>
      </c>
      <c r="E785" s="230">
        <f>SUM(E786:E787)</f>
        <v>0</v>
      </c>
      <c r="F785" s="293">
        <f t="shared" si="159"/>
        <v>0</v>
      </c>
      <c r="G785" s="477" t="str">
        <f t="shared" si="160"/>
        <v>否</v>
      </c>
      <c r="H785" s="273" t="str">
        <f t="shared" si="161"/>
        <v>款</v>
      </c>
      <c r="L785" s="521"/>
      <c r="N785" s="273">
        <f t="shared" si="157"/>
        <v>0</v>
      </c>
    </row>
    <row r="786" s="332" customFormat="1" ht="36" customHeight="1" spans="1:19">
      <c r="A786" s="367">
        <f t="shared" si="158"/>
        <v>7</v>
      </c>
      <c r="B786" s="295">
        <v>2110804</v>
      </c>
      <c r="C786" s="455" t="s">
        <v>860</v>
      </c>
      <c r="D786" s="296">
        <f>VLOOKUP(B786,'02'!$B$5:$F$1296,5,FALSE)</f>
        <v>0</v>
      </c>
      <c r="E786" s="296"/>
      <c r="F786" s="293">
        <f t="shared" si="159"/>
        <v>0</v>
      </c>
      <c r="G786" s="477" t="str">
        <f t="shared" si="160"/>
        <v>否</v>
      </c>
      <c r="H786" s="273" t="str">
        <f t="shared" si="161"/>
        <v>项</v>
      </c>
      <c r="I786" s="273"/>
      <c r="K786" s="273"/>
      <c r="L786" s="521"/>
      <c r="N786" s="273">
        <f t="shared" si="157"/>
        <v>0</v>
      </c>
      <c r="S786" s="332">
        <f t="shared" si="163"/>
        <v>0</v>
      </c>
    </row>
    <row r="787" s="332" customFormat="1" ht="36" customHeight="1" spans="1:19">
      <c r="A787" s="367">
        <f t="shared" si="158"/>
        <v>7</v>
      </c>
      <c r="B787" s="295">
        <v>2110899</v>
      </c>
      <c r="C787" s="455" t="s">
        <v>861</v>
      </c>
      <c r="D787" s="296">
        <f>VLOOKUP(B787,'02'!$B$5:$F$1296,5,FALSE)</f>
        <v>0</v>
      </c>
      <c r="E787" s="296"/>
      <c r="F787" s="293">
        <f t="shared" si="159"/>
        <v>0</v>
      </c>
      <c r="G787" s="477" t="str">
        <f t="shared" si="160"/>
        <v>否</v>
      </c>
      <c r="H787" s="273" t="str">
        <f t="shared" si="161"/>
        <v>项</v>
      </c>
      <c r="I787" s="273"/>
      <c r="K787" s="273"/>
      <c r="L787" s="521"/>
      <c r="N787" s="273">
        <f t="shared" si="157"/>
        <v>0</v>
      </c>
      <c r="S787" s="332">
        <f t="shared" si="163"/>
        <v>0</v>
      </c>
    </row>
    <row r="788" ht="36" customHeight="1" spans="1:14">
      <c r="A788" s="367">
        <f t="shared" si="158"/>
        <v>5</v>
      </c>
      <c r="B788" s="295">
        <v>21109</v>
      </c>
      <c r="C788" s="517" t="s">
        <v>862</v>
      </c>
      <c r="D788" s="230">
        <f>D789</f>
        <v>0</v>
      </c>
      <c r="E788" s="230">
        <f>E789</f>
        <v>0</v>
      </c>
      <c r="F788" s="293">
        <f t="shared" si="159"/>
        <v>0</v>
      </c>
      <c r="G788" s="477" t="str">
        <f t="shared" si="160"/>
        <v>否</v>
      </c>
      <c r="H788" s="273" t="str">
        <f t="shared" si="161"/>
        <v>款</v>
      </c>
      <c r="L788" s="521"/>
      <c r="N788" s="273">
        <f t="shared" si="157"/>
        <v>0</v>
      </c>
    </row>
    <row r="789" s="332" customFormat="1" ht="36" customHeight="1" spans="1:19">
      <c r="A789" s="367">
        <f t="shared" si="158"/>
        <v>7</v>
      </c>
      <c r="B789" s="299">
        <v>2110901</v>
      </c>
      <c r="C789" s="453" t="s">
        <v>862</v>
      </c>
      <c r="D789" s="296">
        <f>VLOOKUP(B789,'02'!$B$5:$F$1296,5,FALSE)</f>
        <v>0</v>
      </c>
      <c r="E789" s="296"/>
      <c r="F789" s="293">
        <f t="shared" si="159"/>
        <v>0</v>
      </c>
      <c r="G789" s="477" t="str">
        <f t="shared" si="160"/>
        <v>否</v>
      </c>
      <c r="H789" s="273" t="str">
        <f t="shared" si="161"/>
        <v>项</v>
      </c>
      <c r="I789" s="273"/>
      <c r="K789" s="273"/>
      <c r="L789" s="521"/>
      <c r="N789" s="273">
        <f t="shared" si="157"/>
        <v>0</v>
      </c>
      <c r="S789" s="332">
        <f t="shared" ref="S789:S797" si="164">+K789+Q789</f>
        <v>0</v>
      </c>
    </row>
    <row r="790" ht="36" customHeight="1" spans="1:14">
      <c r="A790" s="367">
        <f t="shared" si="158"/>
        <v>5</v>
      </c>
      <c r="B790" s="295">
        <v>21110</v>
      </c>
      <c r="C790" s="517" t="s">
        <v>863</v>
      </c>
      <c r="D790" s="230">
        <f>D791</f>
        <v>0</v>
      </c>
      <c r="E790" s="230">
        <f>E791</f>
        <v>0</v>
      </c>
      <c r="F790" s="293">
        <f t="shared" si="159"/>
        <v>0</v>
      </c>
      <c r="G790" s="477" t="str">
        <f t="shared" si="160"/>
        <v>否</v>
      </c>
      <c r="H790" s="273" t="str">
        <f t="shared" si="161"/>
        <v>款</v>
      </c>
      <c r="L790" s="521"/>
      <c r="N790" s="273">
        <f t="shared" si="157"/>
        <v>0</v>
      </c>
    </row>
    <row r="791" s="332" customFormat="1" ht="36" customHeight="1" spans="1:19">
      <c r="A791" s="367">
        <f t="shared" si="158"/>
        <v>7</v>
      </c>
      <c r="B791" s="299">
        <v>2111001</v>
      </c>
      <c r="C791" s="453" t="s">
        <v>863</v>
      </c>
      <c r="D791" s="296">
        <f>VLOOKUP(B791,'02'!$B$5:$F$1296,5,FALSE)</f>
        <v>0</v>
      </c>
      <c r="E791" s="296"/>
      <c r="F791" s="293">
        <f t="shared" si="159"/>
        <v>0</v>
      </c>
      <c r="G791" s="477" t="str">
        <f t="shared" si="160"/>
        <v>否</v>
      </c>
      <c r="H791" s="273" t="str">
        <f t="shared" si="161"/>
        <v>项</v>
      </c>
      <c r="I791" s="273"/>
      <c r="K791" s="273"/>
      <c r="L791" s="521"/>
      <c r="N791" s="273">
        <f t="shared" si="157"/>
        <v>0</v>
      </c>
      <c r="S791" s="332">
        <f t="shared" si="164"/>
        <v>0</v>
      </c>
    </row>
    <row r="792" ht="36" customHeight="1" spans="1:14">
      <c r="A792" s="367">
        <f t="shared" si="158"/>
        <v>5</v>
      </c>
      <c r="B792" s="295">
        <v>21111</v>
      </c>
      <c r="C792" s="517" t="s">
        <v>864</v>
      </c>
      <c r="D792" s="230">
        <f>SUM(D793:D797)</f>
        <v>0</v>
      </c>
      <c r="E792" s="230">
        <f>SUM(E793:E797)</f>
        <v>0</v>
      </c>
      <c r="F792" s="293">
        <f t="shared" si="159"/>
        <v>0</v>
      </c>
      <c r="G792" s="477" t="str">
        <f t="shared" si="160"/>
        <v>否</v>
      </c>
      <c r="H792" s="273" t="str">
        <f t="shared" si="161"/>
        <v>款</v>
      </c>
      <c r="L792" s="521"/>
      <c r="N792" s="273">
        <f t="shared" si="157"/>
        <v>0</v>
      </c>
    </row>
    <row r="793" s="332" customFormat="1" ht="36" customHeight="1" spans="1:19">
      <c r="A793" s="367">
        <f t="shared" si="158"/>
        <v>7</v>
      </c>
      <c r="B793" s="295">
        <v>2111101</v>
      </c>
      <c r="C793" s="455" t="s">
        <v>865</v>
      </c>
      <c r="D793" s="296">
        <f>VLOOKUP(B793,'02'!$B$5:$F$1296,5,FALSE)</f>
        <v>0</v>
      </c>
      <c r="E793" s="296"/>
      <c r="F793" s="293">
        <f t="shared" si="159"/>
        <v>0</v>
      </c>
      <c r="G793" s="477" t="str">
        <f t="shared" si="160"/>
        <v>否</v>
      </c>
      <c r="H793" s="273" t="str">
        <f t="shared" si="161"/>
        <v>项</v>
      </c>
      <c r="I793" s="273"/>
      <c r="K793" s="273"/>
      <c r="L793" s="521"/>
      <c r="N793" s="273">
        <f t="shared" si="157"/>
        <v>0</v>
      </c>
      <c r="S793" s="332">
        <f t="shared" si="164"/>
        <v>0</v>
      </c>
    </row>
    <row r="794" s="332" customFormat="1" ht="36" customHeight="1" spans="1:19">
      <c r="A794" s="367">
        <f t="shared" si="158"/>
        <v>7</v>
      </c>
      <c r="B794" s="295">
        <v>2111102</v>
      </c>
      <c r="C794" s="455" t="s">
        <v>866</v>
      </c>
      <c r="D794" s="296">
        <f>VLOOKUP(B794,'02'!$B$5:$F$1296,5,FALSE)</f>
        <v>0</v>
      </c>
      <c r="E794" s="296"/>
      <c r="F794" s="293">
        <f t="shared" si="159"/>
        <v>0</v>
      </c>
      <c r="G794" s="477" t="str">
        <f t="shared" si="160"/>
        <v>否</v>
      </c>
      <c r="H794" s="273" t="str">
        <f t="shared" si="161"/>
        <v>项</v>
      </c>
      <c r="I794" s="273"/>
      <c r="K794" s="273"/>
      <c r="L794" s="521"/>
      <c r="N794" s="273">
        <f t="shared" si="157"/>
        <v>0</v>
      </c>
      <c r="S794" s="332">
        <f t="shared" si="164"/>
        <v>0</v>
      </c>
    </row>
    <row r="795" s="332" customFormat="1" ht="36" customHeight="1" spans="1:19">
      <c r="A795" s="367">
        <f t="shared" si="158"/>
        <v>7</v>
      </c>
      <c r="B795" s="295">
        <v>2111103</v>
      </c>
      <c r="C795" s="455" t="s">
        <v>867</v>
      </c>
      <c r="D795" s="296">
        <f>VLOOKUP(B795,'02'!$B$5:$F$1296,5,FALSE)</f>
        <v>0</v>
      </c>
      <c r="E795" s="296"/>
      <c r="F795" s="293">
        <f t="shared" si="159"/>
        <v>0</v>
      </c>
      <c r="G795" s="477" t="str">
        <f t="shared" si="160"/>
        <v>否</v>
      </c>
      <c r="H795" s="273" t="str">
        <f t="shared" si="161"/>
        <v>项</v>
      </c>
      <c r="I795" s="273"/>
      <c r="K795" s="273"/>
      <c r="L795" s="521"/>
      <c r="N795" s="273">
        <f t="shared" si="157"/>
        <v>0</v>
      </c>
      <c r="S795" s="332">
        <f t="shared" si="164"/>
        <v>0</v>
      </c>
    </row>
    <row r="796" s="332" customFormat="1" ht="36" customHeight="1" spans="1:19">
      <c r="A796" s="367">
        <f t="shared" si="158"/>
        <v>7</v>
      </c>
      <c r="B796" s="295">
        <v>2111104</v>
      </c>
      <c r="C796" s="455" t="s">
        <v>868</v>
      </c>
      <c r="D796" s="296">
        <f>VLOOKUP(B796,'02'!$B$5:$F$1296,5,FALSE)</f>
        <v>0</v>
      </c>
      <c r="E796" s="296"/>
      <c r="F796" s="293">
        <f t="shared" si="159"/>
        <v>0</v>
      </c>
      <c r="G796" s="477" t="str">
        <f t="shared" si="160"/>
        <v>否</v>
      </c>
      <c r="H796" s="273" t="str">
        <f t="shared" si="161"/>
        <v>项</v>
      </c>
      <c r="I796" s="273"/>
      <c r="K796" s="273"/>
      <c r="L796" s="521"/>
      <c r="N796" s="273">
        <f t="shared" si="157"/>
        <v>0</v>
      </c>
      <c r="S796" s="332">
        <f t="shared" si="164"/>
        <v>0</v>
      </c>
    </row>
    <row r="797" s="332" customFormat="1" ht="36" customHeight="1" spans="1:19">
      <c r="A797" s="367">
        <f t="shared" si="158"/>
        <v>7</v>
      </c>
      <c r="B797" s="295">
        <v>2111199</v>
      </c>
      <c r="C797" s="455" t="s">
        <v>869</v>
      </c>
      <c r="D797" s="296">
        <f>VLOOKUP(B797,'02'!$B$5:$F$1296,5,FALSE)</f>
        <v>0</v>
      </c>
      <c r="E797" s="296"/>
      <c r="F797" s="293">
        <f t="shared" si="159"/>
        <v>0</v>
      </c>
      <c r="G797" s="477" t="str">
        <f t="shared" si="160"/>
        <v>否</v>
      </c>
      <c r="H797" s="273" t="str">
        <f t="shared" si="161"/>
        <v>项</v>
      </c>
      <c r="I797" s="273"/>
      <c r="K797" s="273"/>
      <c r="L797" s="521"/>
      <c r="N797" s="273">
        <f t="shared" si="157"/>
        <v>0</v>
      </c>
      <c r="S797" s="332">
        <f t="shared" si="164"/>
        <v>0</v>
      </c>
    </row>
    <row r="798" ht="36" customHeight="1" spans="1:14">
      <c r="A798" s="367">
        <f t="shared" si="158"/>
        <v>5</v>
      </c>
      <c r="B798" s="295">
        <v>21112</v>
      </c>
      <c r="C798" s="517" t="s">
        <v>1896</v>
      </c>
      <c r="D798" s="230">
        <f>SUM(D799:D800)</f>
        <v>0</v>
      </c>
      <c r="E798" s="230">
        <f>SUM(E799:E800)</f>
        <v>0</v>
      </c>
      <c r="F798" s="293">
        <f t="shared" si="159"/>
        <v>0</v>
      </c>
      <c r="G798" s="477" t="str">
        <f t="shared" si="160"/>
        <v>否</v>
      </c>
      <c r="H798" s="273" t="str">
        <f t="shared" si="161"/>
        <v>款</v>
      </c>
      <c r="L798" s="521"/>
      <c r="N798" s="273">
        <f t="shared" si="157"/>
        <v>0</v>
      </c>
    </row>
    <row r="799" s="332" customFormat="1" ht="36" customHeight="1" spans="1:19">
      <c r="A799" s="367">
        <f t="shared" si="158"/>
        <v>7</v>
      </c>
      <c r="B799" s="305">
        <v>2111201</v>
      </c>
      <c r="C799" s="455" t="s">
        <v>870</v>
      </c>
      <c r="D799" s="296">
        <f>VLOOKUP(B799,'02'!$B$5:$F$1296,5,FALSE)</f>
        <v>0</v>
      </c>
      <c r="E799" s="296"/>
      <c r="F799" s="293">
        <f t="shared" si="159"/>
        <v>0</v>
      </c>
      <c r="G799" s="477" t="str">
        <f t="shared" si="160"/>
        <v>否</v>
      </c>
      <c r="H799" s="273" t="str">
        <f t="shared" si="161"/>
        <v>项</v>
      </c>
      <c r="I799" s="273"/>
      <c r="K799" s="273"/>
      <c r="L799" s="521"/>
      <c r="N799" s="273">
        <f t="shared" si="157"/>
        <v>0</v>
      </c>
      <c r="S799" s="332">
        <f t="shared" ref="S799:S802" si="165">+K799+Q799</f>
        <v>0</v>
      </c>
    </row>
    <row r="800" s="332" customFormat="1" ht="36" customHeight="1" spans="1:19">
      <c r="A800" s="367">
        <f t="shared" si="158"/>
        <v>7</v>
      </c>
      <c r="B800" s="305">
        <v>2111299</v>
      </c>
      <c r="C800" s="455" t="s">
        <v>1897</v>
      </c>
      <c r="D800" s="296"/>
      <c r="E800" s="296"/>
      <c r="F800" s="293">
        <f t="shared" si="159"/>
        <v>0</v>
      </c>
      <c r="G800" s="477" t="str">
        <f t="shared" si="160"/>
        <v>否</v>
      </c>
      <c r="H800" s="273" t="str">
        <f t="shared" si="161"/>
        <v>项</v>
      </c>
      <c r="I800" s="273"/>
      <c r="K800" s="273"/>
      <c r="L800" s="521"/>
      <c r="N800" s="273">
        <f t="shared" si="157"/>
        <v>0</v>
      </c>
      <c r="S800" s="332">
        <f t="shared" si="165"/>
        <v>0</v>
      </c>
    </row>
    <row r="801" ht="36" customHeight="1" spans="1:14">
      <c r="A801" s="367">
        <f t="shared" si="158"/>
        <v>5</v>
      </c>
      <c r="B801" s="295">
        <v>21113</v>
      </c>
      <c r="C801" s="517" t="s">
        <v>871</v>
      </c>
      <c r="D801" s="230">
        <f>D802</f>
        <v>0</v>
      </c>
      <c r="E801" s="230">
        <f>E802</f>
        <v>0</v>
      </c>
      <c r="F801" s="293">
        <f t="shared" si="159"/>
        <v>0</v>
      </c>
      <c r="G801" s="477" t="str">
        <f t="shared" si="160"/>
        <v>否</v>
      </c>
      <c r="H801" s="273" t="str">
        <f t="shared" si="161"/>
        <v>款</v>
      </c>
      <c r="L801" s="521"/>
      <c r="N801" s="273">
        <f t="shared" si="157"/>
        <v>0</v>
      </c>
    </row>
    <row r="802" s="332" customFormat="1" ht="36" customHeight="1" spans="1:19">
      <c r="A802" s="367">
        <f t="shared" si="158"/>
        <v>7</v>
      </c>
      <c r="B802" s="305">
        <v>2111301</v>
      </c>
      <c r="C802" s="455" t="s">
        <v>871</v>
      </c>
      <c r="D802" s="296">
        <f>VLOOKUP(B802,'02'!$B$5:$F$1296,5,FALSE)</f>
        <v>0</v>
      </c>
      <c r="E802" s="296"/>
      <c r="F802" s="293">
        <f t="shared" si="159"/>
        <v>0</v>
      </c>
      <c r="G802" s="477" t="str">
        <f t="shared" si="160"/>
        <v>否</v>
      </c>
      <c r="H802" s="273" t="str">
        <f t="shared" si="161"/>
        <v>项</v>
      </c>
      <c r="I802" s="273"/>
      <c r="K802" s="273"/>
      <c r="L802" s="521"/>
      <c r="N802" s="273">
        <f t="shared" si="157"/>
        <v>0</v>
      </c>
      <c r="S802" s="332">
        <f t="shared" si="165"/>
        <v>0</v>
      </c>
    </row>
    <row r="803" ht="36" customHeight="1" spans="1:14">
      <c r="A803" s="367">
        <f t="shared" si="158"/>
        <v>5</v>
      </c>
      <c r="B803" s="295">
        <v>21114</v>
      </c>
      <c r="C803" s="517" t="s">
        <v>872</v>
      </c>
      <c r="D803" s="230">
        <f>SUM(D804:D813)</f>
        <v>12</v>
      </c>
      <c r="E803" s="230">
        <f>SUM(E804:E813)</f>
        <v>0</v>
      </c>
      <c r="F803" s="293">
        <f t="shared" si="159"/>
        <v>-1</v>
      </c>
      <c r="G803" s="477" t="str">
        <f t="shared" si="160"/>
        <v>是</v>
      </c>
      <c r="H803" s="273" t="str">
        <f t="shared" si="161"/>
        <v>款</v>
      </c>
      <c r="L803" s="521"/>
      <c r="N803" s="273">
        <f t="shared" si="157"/>
        <v>0</v>
      </c>
    </row>
    <row r="804" s="332" customFormat="1" ht="36" customHeight="1" spans="1:19">
      <c r="A804" s="367">
        <f t="shared" si="158"/>
        <v>7</v>
      </c>
      <c r="B804" s="295">
        <v>2111401</v>
      </c>
      <c r="C804" s="455" t="s">
        <v>307</v>
      </c>
      <c r="D804" s="296">
        <f>VLOOKUP(B804,'02'!$B$5:$F$1296,5,FALSE)</f>
        <v>0</v>
      </c>
      <c r="E804" s="296"/>
      <c r="F804" s="293">
        <f t="shared" si="159"/>
        <v>0</v>
      </c>
      <c r="G804" s="477" t="str">
        <f t="shared" si="160"/>
        <v>否</v>
      </c>
      <c r="H804" s="273" t="str">
        <f t="shared" si="161"/>
        <v>项</v>
      </c>
      <c r="I804" s="273"/>
      <c r="K804" s="273"/>
      <c r="L804" s="521"/>
      <c r="N804" s="273">
        <f t="shared" si="157"/>
        <v>0</v>
      </c>
      <c r="S804" s="332">
        <f t="shared" ref="S804:S813" si="166">+K804+Q804</f>
        <v>0</v>
      </c>
    </row>
    <row r="805" s="332" customFormat="1" ht="36" customHeight="1" spans="1:19">
      <c r="A805" s="367">
        <f t="shared" si="158"/>
        <v>7</v>
      </c>
      <c r="B805" s="295">
        <v>2111402</v>
      </c>
      <c r="C805" s="455" t="s">
        <v>308</v>
      </c>
      <c r="D805" s="296">
        <f>VLOOKUP(B805,'02'!$B$5:$F$1296,5,FALSE)</f>
        <v>0</v>
      </c>
      <c r="E805" s="296"/>
      <c r="F805" s="293">
        <f t="shared" si="159"/>
        <v>0</v>
      </c>
      <c r="G805" s="477" t="str">
        <f t="shared" si="160"/>
        <v>否</v>
      </c>
      <c r="H805" s="273" t="str">
        <f t="shared" si="161"/>
        <v>项</v>
      </c>
      <c r="I805" s="273"/>
      <c r="K805" s="273"/>
      <c r="L805" s="521"/>
      <c r="N805" s="273">
        <f t="shared" si="157"/>
        <v>0</v>
      </c>
      <c r="S805" s="332">
        <f t="shared" si="166"/>
        <v>0</v>
      </c>
    </row>
    <row r="806" s="332" customFormat="1" ht="36" customHeight="1" spans="1:19">
      <c r="A806" s="367">
        <f t="shared" si="158"/>
        <v>7</v>
      </c>
      <c r="B806" s="295">
        <v>2111403</v>
      </c>
      <c r="C806" s="455" t="s">
        <v>309</v>
      </c>
      <c r="D806" s="296">
        <f>VLOOKUP(B806,'02'!$B$5:$F$1296,5,FALSE)</f>
        <v>0</v>
      </c>
      <c r="E806" s="296"/>
      <c r="F806" s="293">
        <f t="shared" si="159"/>
        <v>0</v>
      </c>
      <c r="G806" s="477" t="str">
        <f t="shared" si="160"/>
        <v>否</v>
      </c>
      <c r="H806" s="273" t="str">
        <f t="shared" si="161"/>
        <v>项</v>
      </c>
      <c r="I806" s="273"/>
      <c r="K806" s="273"/>
      <c r="L806" s="521"/>
      <c r="N806" s="273">
        <f t="shared" si="157"/>
        <v>0</v>
      </c>
      <c r="S806" s="332">
        <f t="shared" si="166"/>
        <v>0</v>
      </c>
    </row>
    <row r="807" s="332" customFormat="1" ht="36" customHeight="1" spans="1:19">
      <c r="A807" s="367">
        <f t="shared" si="158"/>
        <v>7</v>
      </c>
      <c r="B807" s="295">
        <v>2111406</v>
      </c>
      <c r="C807" s="455" t="s">
        <v>873</v>
      </c>
      <c r="D807" s="296">
        <f>VLOOKUP(B807,'02'!$B$5:$F$1296,5,FALSE)</f>
        <v>0</v>
      </c>
      <c r="E807" s="296"/>
      <c r="F807" s="293">
        <f t="shared" si="159"/>
        <v>0</v>
      </c>
      <c r="G807" s="477" t="str">
        <f t="shared" si="160"/>
        <v>否</v>
      </c>
      <c r="H807" s="273" t="str">
        <f t="shared" si="161"/>
        <v>项</v>
      </c>
      <c r="I807" s="273"/>
      <c r="K807" s="273"/>
      <c r="L807" s="521"/>
      <c r="N807" s="273">
        <f t="shared" si="157"/>
        <v>0</v>
      </c>
      <c r="S807" s="332">
        <f t="shared" si="166"/>
        <v>0</v>
      </c>
    </row>
    <row r="808" s="332" customFormat="1" ht="36" customHeight="1" spans="1:19">
      <c r="A808" s="367">
        <f t="shared" si="158"/>
        <v>7</v>
      </c>
      <c r="B808" s="295">
        <v>2111407</v>
      </c>
      <c r="C808" s="455" t="s">
        <v>874</v>
      </c>
      <c r="D808" s="296">
        <f>VLOOKUP(B808,'02'!$B$5:$F$1296,5,FALSE)</f>
        <v>12</v>
      </c>
      <c r="E808" s="296"/>
      <c r="F808" s="293">
        <f t="shared" si="159"/>
        <v>-1</v>
      </c>
      <c r="G808" s="477" t="str">
        <f t="shared" si="160"/>
        <v>是</v>
      </c>
      <c r="H808" s="273" t="str">
        <f t="shared" si="161"/>
        <v>项</v>
      </c>
      <c r="I808" s="273"/>
      <c r="K808" s="273"/>
      <c r="L808" s="521"/>
      <c r="N808" s="273">
        <f t="shared" si="157"/>
        <v>0</v>
      </c>
      <c r="S808" s="332">
        <f t="shared" si="166"/>
        <v>0</v>
      </c>
    </row>
    <row r="809" s="332" customFormat="1" ht="36" customHeight="1" spans="1:19">
      <c r="A809" s="367">
        <f t="shared" si="158"/>
        <v>7</v>
      </c>
      <c r="B809" s="295">
        <v>2111408</v>
      </c>
      <c r="C809" s="455" t="s">
        <v>875</v>
      </c>
      <c r="D809" s="296">
        <f>VLOOKUP(B809,'02'!$B$5:$F$1296,5,FALSE)</f>
        <v>0</v>
      </c>
      <c r="E809" s="296"/>
      <c r="F809" s="293">
        <f t="shared" si="159"/>
        <v>0</v>
      </c>
      <c r="G809" s="477" t="str">
        <f t="shared" si="160"/>
        <v>否</v>
      </c>
      <c r="H809" s="273" t="str">
        <f t="shared" si="161"/>
        <v>项</v>
      </c>
      <c r="I809" s="273"/>
      <c r="K809" s="273"/>
      <c r="L809" s="521"/>
      <c r="N809" s="273">
        <f t="shared" si="157"/>
        <v>0</v>
      </c>
      <c r="S809" s="332">
        <f t="shared" si="166"/>
        <v>0</v>
      </c>
    </row>
    <row r="810" s="332" customFormat="1" ht="36" customHeight="1" spans="1:19">
      <c r="A810" s="367">
        <f t="shared" si="158"/>
        <v>7</v>
      </c>
      <c r="B810" s="295">
        <v>2111411</v>
      </c>
      <c r="C810" s="455" t="s">
        <v>348</v>
      </c>
      <c r="D810" s="296">
        <f>VLOOKUP(B810,'02'!$B$5:$F$1296,5,FALSE)</f>
        <v>0</v>
      </c>
      <c r="E810" s="296"/>
      <c r="F810" s="293">
        <f t="shared" si="159"/>
        <v>0</v>
      </c>
      <c r="G810" s="477" t="str">
        <f t="shared" si="160"/>
        <v>否</v>
      </c>
      <c r="H810" s="273" t="str">
        <f t="shared" si="161"/>
        <v>项</v>
      </c>
      <c r="I810" s="273"/>
      <c r="K810" s="273"/>
      <c r="L810" s="521"/>
      <c r="N810" s="273">
        <f t="shared" si="157"/>
        <v>0</v>
      </c>
      <c r="S810" s="332">
        <f t="shared" si="166"/>
        <v>0</v>
      </c>
    </row>
    <row r="811" s="332" customFormat="1" ht="36" customHeight="1" spans="1:19">
      <c r="A811" s="367">
        <f t="shared" si="158"/>
        <v>7</v>
      </c>
      <c r="B811" s="295">
        <v>2111413</v>
      </c>
      <c r="C811" s="455" t="s">
        <v>876</v>
      </c>
      <c r="D811" s="296">
        <f>VLOOKUP(B811,'02'!$B$5:$F$1296,5,FALSE)</f>
        <v>0</v>
      </c>
      <c r="E811" s="296"/>
      <c r="F811" s="293">
        <f t="shared" si="159"/>
        <v>0</v>
      </c>
      <c r="G811" s="477" t="str">
        <f t="shared" si="160"/>
        <v>否</v>
      </c>
      <c r="H811" s="273" t="str">
        <f t="shared" si="161"/>
        <v>项</v>
      </c>
      <c r="I811" s="273"/>
      <c r="K811" s="273"/>
      <c r="L811" s="521"/>
      <c r="N811" s="273">
        <f t="shared" si="157"/>
        <v>0</v>
      </c>
      <c r="S811" s="332">
        <f t="shared" si="166"/>
        <v>0</v>
      </c>
    </row>
    <row r="812" s="332" customFormat="1" ht="36" customHeight="1" spans="1:19">
      <c r="A812" s="367">
        <f t="shared" si="158"/>
        <v>7</v>
      </c>
      <c r="B812" s="295">
        <v>2111450</v>
      </c>
      <c r="C812" s="455" t="s">
        <v>316</v>
      </c>
      <c r="D812" s="296">
        <f>VLOOKUP(B812,'02'!$B$5:$F$1296,5,FALSE)</f>
        <v>0</v>
      </c>
      <c r="E812" s="296"/>
      <c r="F812" s="293">
        <f t="shared" si="159"/>
        <v>0</v>
      </c>
      <c r="G812" s="477" t="str">
        <f t="shared" si="160"/>
        <v>否</v>
      </c>
      <c r="H812" s="273" t="str">
        <f t="shared" si="161"/>
        <v>项</v>
      </c>
      <c r="I812" s="273"/>
      <c r="K812" s="273"/>
      <c r="L812" s="521"/>
      <c r="N812" s="273">
        <f t="shared" si="157"/>
        <v>0</v>
      </c>
      <c r="S812" s="332">
        <f t="shared" si="166"/>
        <v>0</v>
      </c>
    </row>
    <row r="813" s="332" customFormat="1" ht="36" customHeight="1" spans="1:19">
      <c r="A813" s="367">
        <f t="shared" si="158"/>
        <v>7</v>
      </c>
      <c r="B813" s="295">
        <v>2111499</v>
      </c>
      <c r="C813" s="455" t="s">
        <v>877</v>
      </c>
      <c r="D813" s="296">
        <f>VLOOKUP(B813,'02'!$B$5:$F$1296,5,FALSE)</f>
        <v>0</v>
      </c>
      <c r="E813" s="296"/>
      <c r="F813" s="293">
        <f t="shared" si="159"/>
        <v>0</v>
      </c>
      <c r="G813" s="477" t="str">
        <f t="shared" si="160"/>
        <v>否</v>
      </c>
      <c r="H813" s="273" t="str">
        <f t="shared" si="161"/>
        <v>项</v>
      </c>
      <c r="I813" s="273"/>
      <c r="K813" s="273"/>
      <c r="L813" s="521"/>
      <c r="N813" s="273">
        <f t="shared" si="157"/>
        <v>0</v>
      </c>
      <c r="S813" s="332">
        <f t="shared" si="166"/>
        <v>0</v>
      </c>
    </row>
    <row r="814" ht="36" customHeight="1" spans="1:14">
      <c r="A814" s="367">
        <f t="shared" si="158"/>
        <v>5</v>
      </c>
      <c r="B814" s="295">
        <v>21199</v>
      </c>
      <c r="C814" s="517" t="s">
        <v>878</v>
      </c>
      <c r="D814" s="230">
        <f>D815</f>
        <v>0</v>
      </c>
      <c r="E814" s="230">
        <f>E815</f>
        <v>0</v>
      </c>
      <c r="F814" s="293">
        <f t="shared" si="159"/>
        <v>0</v>
      </c>
      <c r="G814" s="477" t="str">
        <f t="shared" si="160"/>
        <v>否</v>
      </c>
      <c r="H814" s="273" t="str">
        <f t="shared" si="161"/>
        <v>款</v>
      </c>
      <c r="L814" s="521"/>
      <c r="N814" s="273">
        <f t="shared" si="157"/>
        <v>0</v>
      </c>
    </row>
    <row r="815" s="332" customFormat="1" ht="36" customHeight="1" spans="1:19">
      <c r="A815" s="367">
        <f t="shared" si="158"/>
        <v>7</v>
      </c>
      <c r="B815" s="305">
        <v>2119999</v>
      </c>
      <c r="C815" s="455" t="s">
        <v>878</v>
      </c>
      <c r="D815" s="296">
        <f>VLOOKUP(B815,'02'!$B$5:$F$1296,5,FALSE)</f>
        <v>0</v>
      </c>
      <c r="E815" s="296"/>
      <c r="F815" s="293">
        <f t="shared" si="159"/>
        <v>0</v>
      </c>
      <c r="G815" s="477" t="str">
        <f t="shared" si="160"/>
        <v>否</v>
      </c>
      <c r="H815" s="273" t="str">
        <f t="shared" si="161"/>
        <v>项</v>
      </c>
      <c r="I815" s="273"/>
      <c r="K815" s="273"/>
      <c r="L815" s="521">
        <f>VLOOKUP(B815,[266]Sheet2!$A$2:$E$135,5,FALSE)</f>
        <v>0</v>
      </c>
      <c r="N815" s="273">
        <f t="shared" si="157"/>
        <v>0</v>
      </c>
      <c r="Q815" s="332">
        <v>0</v>
      </c>
      <c r="S815" s="332">
        <f t="shared" ref="S815:S827" si="167">+K815+Q815</f>
        <v>0</v>
      </c>
    </row>
    <row r="816" ht="36" customHeight="1" spans="1:14">
      <c r="A816" s="367">
        <f t="shared" si="158"/>
        <v>3</v>
      </c>
      <c r="B816" s="294">
        <v>212</v>
      </c>
      <c r="C816" s="516" t="s">
        <v>267</v>
      </c>
      <c r="D816" s="286">
        <f>SUM(D817,D828,D830,D833,D835,D837)</f>
        <v>23850</v>
      </c>
      <c r="E816" s="286">
        <f>SUM(E817,E828,E830,E833,E835,E837)</f>
        <v>5096</v>
      </c>
      <c r="F816" s="287">
        <f t="shared" si="159"/>
        <v>-0.786331236897275</v>
      </c>
      <c r="G816" s="477" t="str">
        <f t="shared" si="160"/>
        <v>是</v>
      </c>
      <c r="H816" s="273" t="str">
        <f t="shared" si="161"/>
        <v>类</v>
      </c>
      <c r="L816" s="521"/>
      <c r="N816" s="273">
        <f t="shared" si="157"/>
        <v>0</v>
      </c>
    </row>
    <row r="817" ht="36" customHeight="1" spans="1:14">
      <c r="A817" s="367">
        <f t="shared" si="158"/>
        <v>5</v>
      </c>
      <c r="B817" s="295">
        <v>21201</v>
      </c>
      <c r="C817" s="517" t="s">
        <v>879</v>
      </c>
      <c r="D817" s="230">
        <f>SUM(D818:D827)</f>
        <v>1450</v>
      </c>
      <c r="E817" s="230">
        <f>SUM(E818:E827)</f>
        <v>2771</v>
      </c>
      <c r="F817" s="293">
        <f t="shared" si="159"/>
        <v>0.911034482758621</v>
      </c>
      <c r="G817" s="477" t="str">
        <f t="shared" si="160"/>
        <v>是</v>
      </c>
      <c r="H817" s="273" t="str">
        <f t="shared" si="161"/>
        <v>款</v>
      </c>
      <c r="L817" s="521"/>
      <c r="N817" s="273">
        <f t="shared" si="157"/>
        <v>0</v>
      </c>
    </row>
    <row r="818" s="332" customFormat="1" ht="36" customHeight="1" spans="1:19">
      <c r="A818" s="367">
        <f t="shared" si="158"/>
        <v>7</v>
      </c>
      <c r="B818" s="295">
        <v>2120101</v>
      </c>
      <c r="C818" s="455" t="s">
        <v>307</v>
      </c>
      <c r="D818" s="296">
        <f>VLOOKUP(B818,'02'!$B$5:$F$1296,5,FALSE)</f>
        <v>344</v>
      </c>
      <c r="E818" s="296">
        <v>836</v>
      </c>
      <c r="F818" s="293">
        <f t="shared" si="159"/>
        <v>1.43023255813953</v>
      </c>
      <c r="G818" s="477" t="str">
        <f t="shared" si="160"/>
        <v>是</v>
      </c>
      <c r="H818" s="273" t="str">
        <f t="shared" si="161"/>
        <v>项</v>
      </c>
      <c r="I818" s="273"/>
      <c r="K818" s="273">
        <v>836</v>
      </c>
      <c r="L818" s="521"/>
      <c r="N818" s="508">
        <f t="shared" si="157"/>
        <v>836</v>
      </c>
      <c r="S818" s="332">
        <f t="shared" si="167"/>
        <v>836</v>
      </c>
    </row>
    <row r="819" s="332" customFormat="1" ht="36" customHeight="1" spans="1:19">
      <c r="A819" s="367">
        <f t="shared" si="158"/>
        <v>7</v>
      </c>
      <c r="B819" s="295">
        <v>2120102</v>
      </c>
      <c r="C819" s="455" t="s">
        <v>308</v>
      </c>
      <c r="D819" s="296">
        <f>VLOOKUP(B819,'02'!$B$5:$F$1296,5,FALSE)</f>
        <v>0</v>
      </c>
      <c r="E819" s="296"/>
      <c r="F819" s="293">
        <f t="shared" si="159"/>
        <v>0</v>
      </c>
      <c r="G819" s="477" t="str">
        <f t="shared" si="160"/>
        <v>否</v>
      </c>
      <c r="H819" s="273" t="str">
        <f t="shared" si="161"/>
        <v>项</v>
      </c>
      <c r="I819" s="273"/>
      <c r="K819" s="273"/>
      <c r="L819" s="521"/>
      <c r="N819" s="273">
        <f t="shared" si="157"/>
        <v>0</v>
      </c>
      <c r="S819" s="332">
        <f t="shared" si="167"/>
        <v>0</v>
      </c>
    </row>
    <row r="820" s="332" customFormat="1" ht="36" customHeight="1" spans="1:19">
      <c r="A820" s="367">
        <f t="shared" si="158"/>
        <v>7</v>
      </c>
      <c r="B820" s="295">
        <v>2120103</v>
      </c>
      <c r="C820" s="455" t="s">
        <v>309</v>
      </c>
      <c r="D820" s="296">
        <f>VLOOKUP(B820,'02'!$B$5:$F$1296,5,FALSE)</f>
        <v>0</v>
      </c>
      <c r="E820" s="296"/>
      <c r="F820" s="293">
        <f t="shared" si="159"/>
        <v>0</v>
      </c>
      <c r="G820" s="477" t="str">
        <f t="shared" si="160"/>
        <v>否</v>
      </c>
      <c r="H820" s="273" t="str">
        <f t="shared" si="161"/>
        <v>项</v>
      </c>
      <c r="I820" s="273"/>
      <c r="K820" s="273"/>
      <c r="L820" s="521"/>
      <c r="N820" s="273">
        <f t="shared" si="157"/>
        <v>0</v>
      </c>
      <c r="S820" s="332">
        <f t="shared" si="167"/>
        <v>0</v>
      </c>
    </row>
    <row r="821" s="332" customFormat="1" ht="36" customHeight="1" spans="1:19">
      <c r="A821" s="367">
        <f t="shared" si="158"/>
        <v>7</v>
      </c>
      <c r="B821" s="295">
        <v>2120104</v>
      </c>
      <c r="C821" s="455" t="s">
        <v>880</v>
      </c>
      <c r="D821" s="296">
        <f>VLOOKUP(B821,'02'!$B$5:$F$1296,5,FALSE)</f>
        <v>693</v>
      </c>
      <c r="E821" s="296">
        <v>871</v>
      </c>
      <c r="F821" s="293">
        <f t="shared" si="159"/>
        <v>0.256854256854257</v>
      </c>
      <c r="G821" s="477" t="str">
        <f t="shared" si="160"/>
        <v>是</v>
      </c>
      <c r="H821" s="273" t="str">
        <f t="shared" si="161"/>
        <v>项</v>
      </c>
      <c r="I821" s="273"/>
      <c r="K821" s="273">
        <v>871</v>
      </c>
      <c r="L821" s="521"/>
      <c r="N821" s="508">
        <f t="shared" si="157"/>
        <v>871</v>
      </c>
      <c r="S821" s="332">
        <f t="shared" si="167"/>
        <v>871</v>
      </c>
    </row>
    <row r="822" s="332" customFormat="1" ht="36" customHeight="1" spans="1:19">
      <c r="A822" s="367">
        <f t="shared" si="158"/>
        <v>7</v>
      </c>
      <c r="B822" s="295">
        <v>2120105</v>
      </c>
      <c r="C822" s="455" t="s">
        <v>881</v>
      </c>
      <c r="D822" s="296">
        <f>VLOOKUP(B822,'02'!$B$5:$F$1296,5,FALSE)</f>
        <v>0</v>
      </c>
      <c r="E822" s="296"/>
      <c r="F822" s="293">
        <f t="shared" si="159"/>
        <v>0</v>
      </c>
      <c r="G822" s="477" t="str">
        <f t="shared" si="160"/>
        <v>否</v>
      </c>
      <c r="H822" s="273" t="str">
        <f t="shared" si="161"/>
        <v>项</v>
      </c>
      <c r="I822" s="273"/>
      <c r="K822" s="273"/>
      <c r="L822" s="521"/>
      <c r="N822" s="273">
        <f t="shared" si="157"/>
        <v>0</v>
      </c>
      <c r="S822" s="332">
        <f t="shared" si="167"/>
        <v>0</v>
      </c>
    </row>
    <row r="823" s="332" customFormat="1" ht="36" customHeight="1" spans="1:19">
      <c r="A823" s="367">
        <f t="shared" si="158"/>
        <v>7</v>
      </c>
      <c r="B823" s="295">
        <v>2120106</v>
      </c>
      <c r="C823" s="455" t="s">
        <v>882</v>
      </c>
      <c r="D823" s="296">
        <f>VLOOKUP(B823,'02'!$B$5:$F$1296,5,FALSE)</f>
        <v>103</v>
      </c>
      <c r="E823" s="296">
        <v>116</v>
      </c>
      <c r="F823" s="293">
        <f t="shared" si="159"/>
        <v>0.12621359223301</v>
      </c>
      <c r="G823" s="477" t="str">
        <f t="shared" si="160"/>
        <v>是</v>
      </c>
      <c r="H823" s="273" t="str">
        <f t="shared" si="161"/>
        <v>项</v>
      </c>
      <c r="I823" s="273"/>
      <c r="K823" s="273">
        <v>116</v>
      </c>
      <c r="L823" s="521"/>
      <c r="N823" s="508">
        <f t="shared" si="157"/>
        <v>116</v>
      </c>
      <c r="S823" s="332">
        <f t="shared" si="167"/>
        <v>116</v>
      </c>
    </row>
    <row r="824" s="332" customFormat="1" ht="36" customHeight="1" spans="1:19">
      <c r="A824" s="367">
        <f t="shared" si="158"/>
        <v>7</v>
      </c>
      <c r="B824" s="295">
        <v>2120107</v>
      </c>
      <c r="C824" s="455" t="s">
        <v>883</v>
      </c>
      <c r="D824" s="296">
        <f>VLOOKUP(B824,'02'!$B$5:$F$1296,5,FALSE)</f>
        <v>0</v>
      </c>
      <c r="E824" s="296"/>
      <c r="F824" s="293">
        <f t="shared" si="159"/>
        <v>0</v>
      </c>
      <c r="G824" s="477" t="str">
        <f t="shared" si="160"/>
        <v>否</v>
      </c>
      <c r="H824" s="273" t="str">
        <f t="shared" si="161"/>
        <v>项</v>
      </c>
      <c r="I824" s="273"/>
      <c r="K824" s="273"/>
      <c r="L824" s="521"/>
      <c r="N824" s="273">
        <f t="shared" si="157"/>
        <v>0</v>
      </c>
      <c r="S824" s="332">
        <f t="shared" si="167"/>
        <v>0</v>
      </c>
    </row>
    <row r="825" s="332" customFormat="1" ht="36" customHeight="1" spans="1:19">
      <c r="A825" s="367">
        <f t="shared" si="158"/>
        <v>7</v>
      </c>
      <c r="B825" s="295">
        <v>2120109</v>
      </c>
      <c r="C825" s="455" t="s">
        <v>884</v>
      </c>
      <c r="D825" s="296">
        <f>VLOOKUP(B825,'02'!$B$5:$F$1296,5,FALSE)</f>
        <v>0</v>
      </c>
      <c r="E825" s="296"/>
      <c r="F825" s="293">
        <f t="shared" si="159"/>
        <v>0</v>
      </c>
      <c r="G825" s="477" t="str">
        <f t="shared" si="160"/>
        <v>否</v>
      </c>
      <c r="H825" s="273" t="str">
        <f t="shared" si="161"/>
        <v>项</v>
      </c>
      <c r="I825" s="273"/>
      <c r="K825" s="273"/>
      <c r="L825" s="521"/>
      <c r="N825" s="273">
        <f t="shared" si="157"/>
        <v>0</v>
      </c>
      <c r="S825" s="332">
        <f t="shared" si="167"/>
        <v>0</v>
      </c>
    </row>
    <row r="826" s="332" customFormat="1" ht="36" customHeight="1" spans="1:19">
      <c r="A826" s="367">
        <f t="shared" si="158"/>
        <v>7</v>
      </c>
      <c r="B826" s="295">
        <v>2120110</v>
      </c>
      <c r="C826" s="455" t="s">
        <v>885</v>
      </c>
      <c r="D826" s="296">
        <f>VLOOKUP(B826,'02'!$B$5:$F$1296,5,FALSE)</f>
        <v>0</v>
      </c>
      <c r="E826" s="296"/>
      <c r="F826" s="293">
        <f t="shared" si="159"/>
        <v>0</v>
      </c>
      <c r="G826" s="477" t="str">
        <f t="shared" si="160"/>
        <v>否</v>
      </c>
      <c r="H826" s="273" t="str">
        <f t="shared" si="161"/>
        <v>项</v>
      </c>
      <c r="I826" s="273"/>
      <c r="K826" s="273"/>
      <c r="L826" s="521"/>
      <c r="N826" s="273">
        <f t="shared" si="157"/>
        <v>0</v>
      </c>
      <c r="S826" s="332">
        <f t="shared" si="167"/>
        <v>0</v>
      </c>
    </row>
    <row r="827" s="332" customFormat="1" ht="36" customHeight="1" spans="1:19">
      <c r="A827" s="367">
        <f t="shared" si="158"/>
        <v>7</v>
      </c>
      <c r="B827" s="295">
        <v>2120199</v>
      </c>
      <c r="C827" s="455" t="s">
        <v>886</v>
      </c>
      <c r="D827" s="296">
        <f>VLOOKUP(B827,'02'!$B$5:$F$1296,5,FALSE)</f>
        <v>310</v>
      </c>
      <c r="E827" s="296">
        <v>948</v>
      </c>
      <c r="F827" s="293">
        <f t="shared" si="159"/>
        <v>2.05806451612903</v>
      </c>
      <c r="G827" s="477" t="str">
        <f t="shared" si="160"/>
        <v>是</v>
      </c>
      <c r="H827" s="273" t="str">
        <f t="shared" si="161"/>
        <v>项</v>
      </c>
      <c r="I827" s="273"/>
      <c r="K827" s="273">
        <v>948</v>
      </c>
      <c r="L827" s="521"/>
      <c r="N827" s="508">
        <f t="shared" si="157"/>
        <v>948</v>
      </c>
      <c r="S827" s="332">
        <f t="shared" si="167"/>
        <v>948</v>
      </c>
    </row>
    <row r="828" ht="36" customHeight="1" spans="1:14">
      <c r="A828" s="367">
        <f t="shared" si="158"/>
        <v>5</v>
      </c>
      <c r="B828" s="295">
        <v>21202</v>
      </c>
      <c r="C828" s="517" t="s">
        <v>887</v>
      </c>
      <c r="D828" s="230">
        <f>D829</f>
        <v>0</v>
      </c>
      <c r="E828" s="230">
        <f>E829</f>
        <v>0</v>
      </c>
      <c r="F828" s="293">
        <f t="shared" si="159"/>
        <v>0</v>
      </c>
      <c r="G828" s="477" t="str">
        <f t="shared" si="160"/>
        <v>否</v>
      </c>
      <c r="H828" s="273" t="str">
        <f t="shared" si="161"/>
        <v>款</v>
      </c>
      <c r="L828" s="521"/>
      <c r="N828" s="273">
        <f t="shared" si="157"/>
        <v>0</v>
      </c>
    </row>
    <row r="829" s="332" customFormat="1" ht="36" customHeight="1" spans="1:19">
      <c r="A829" s="367">
        <f t="shared" si="158"/>
        <v>7</v>
      </c>
      <c r="B829" s="299">
        <v>2120201</v>
      </c>
      <c r="C829" s="453" t="s">
        <v>887</v>
      </c>
      <c r="D829" s="296">
        <f>VLOOKUP(B829,'02'!$B$5:$F$1296,5,FALSE)</f>
        <v>0</v>
      </c>
      <c r="E829" s="296"/>
      <c r="F829" s="293">
        <f t="shared" si="159"/>
        <v>0</v>
      </c>
      <c r="G829" s="477" t="str">
        <f t="shared" si="160"/>
        <v>否</v>
      </c>
      <c r="H829" s="273" t="str">
        <f t="shared" si="161"/>
        <v>项</v>
      </c>
      <c r="I829" s="273"/>
      <c r="K829" s="273"/>
      <c r="L829" s="521"/>
      <c r="N829" s="273">
        <f t="shared" si="157"/>
        <v>0</v>
      </c>
      <c r="S829" s="332">
        <f t="shared" ref="S829:S832" si="168">+K829+Q829</f>
        <v>0</v>
      </c>
    </row>
    <row r="830" ht="36" customHeight="1" spans="1:14">
      <c r="A830" s="367">
        <f t="shared" si="158"/>
        <v>5</v>
      </c>
      <c r="B830" s="295">
        <v>21203</v>
      </c>
      <c r="C830" s="517" t="s">
        <v>888</v>
      </c>
      <c r="D830" s="230">
        <f>SUM(D831:D832)</f>
        <v>3796</v>
      </c>
      <c r="E830" s="230">
        <f>SUM(E831:E832)</f>
        <v>1266</v>
      </c>
      <c r="F830" s="293">
        <f t="shared" si="159"/>
        <v>-0.666491043203372</v>
      </c>
      <c r="G830" s="477" t="str">
        <f t="shared" si="160"/>
        <v>是</v>
      </c>
      <c r="H830" s="273" t="str">
        <f t="shared" si="161"/>
        <v>款</v>
      </c>
      <c r="L830" s="521"/>
      <c r="N830" s="273">
        <f t="shared" si="157"/>
        <v>0</v>
      </c>
    </row>
    <row r="831" s="332" customFormat="1" ht="36" customHeight="1" spans="1:19">
      <c r="A831" s="367">
        <f t="shared" si="158"/>
        <v>7</v>
      </c>
      <c r="B831" s="295">
        <v>2120303</v>
      </c>
      <c r="C831" s="455" t="s">
        <v>889</v>
      </c>
      <c r="D831" s="296">
        <f>VLOOKUP(B831,'02'!$B$5:$F$1296,5,FALSE)</f>
        <v>2</v>
      </c>
      <c r="E831" s="296">
        <v>2</v>
      </c>
      <c r="F831" s="293">
        <f t="shared" si="159"/>
        <v>0</v>
      </c>
      <c r="G831" s="477" t="str">
        <f t="shared" si="160"/>
        <v>是</v>
      </c>
      <c r="H831" s="273" t="str">
        <f t="shared" si="161"/>
        <v>项</v>
      </c>
      <c r="I831" s="273"/>
      <c r="K831" s="273"/>
      <c r="L831" s="521">
        <f>VLOOKUP(B831,[266]Sheet2!$A$2:$E$135,5,FALSE)</f>
        <v>2</v>
      </c>
      <c r="N831" s="508">
        <f t="shared" si="157"/>
        <v>2</v>
      </c>
      <c r="Q831" s="332">
        <v>2</v>
      </c>
      <c r="S831" s="332">
        <f t="shared" si="168"/>
        <v>2</v>
      </c>
    </row>
    <row r="832" s="332" customFormat="1" ht="36" customHeight="1" spans="1:19">
      <c r="A832" s="367">
        <f t="shared" si="158"/>
        <v>7</v>
      </c>
      <c r="B832" s="295">
        <v>2120399</v>
      </c>
      <c r="C832" s="455" t="s">
        <v>890</v>
      </c>
      <c r="D832" s="296">
        <f>VLOOKUP(B832,'02'!$B$5:$F$1296,5,FALSE)</f>
        <v>3794</v>
      </c>
      <c r="E832" s="296">
        <v>1264</v>
      </c>
      <c r="F832" s="293">
        <f t="shared" si="159"/>
        <v>-0.666842382709541</v>
      </c>
      <c r="G832" s="477" t="str">
        <f t="shared" si="160"/>
        <v>是</v>
      </c>
      <c r="H832" s="273" t="str">
        <f t="shared" si="161"/>
        <v>项</v>
      </c>
      <c r="I832" s="273"/>
      <c r="K832" s="273">
        <v>51</v>
      </c>
      <c r="L832" s="521">
        <f>VLOOKUP(B832,[266]Sheet2!$A$2:$E$135,5,FALSE)</f>
        <v>3765</v>
      </c>
      <c r="N832" s="508">
        <f t="shared" si="157"/>
        <v>3816</v>
      </c>
      <c r="Q832" s="332">
        <v>1213</v>
      </c>
      <c r="S832" s="332">
        <f t="shared" si="168"/>
        <v>1264</v>
      </c>
    </row>
    <row r="833" ht="36" customHeight="1" spans="1:14">
      <c r="A833" s="367">
        <f t="shared" si="158"/>
        <v>5</v>
      </c>
      <c r="B833" s="295">
        <v>21205</v>
      </c>
      <c r="C833" s="517" t="s">
        <v>891</v>
      </c>
      <c r="D833" s="230">
        <f>D834</f>
        <v>763</v>
      </c>
      <c r="E833" s="230">
        <f>E834</f>
        <v>1051</v>
      </c>
      <c r="F833" s="293">
        <f t="shared" si="159"/>
        <v>0.377457404980341</v>
      </c>
      <c r="G833" s="477" t="str">
        <f t="shared" si="160"/>
        <v>是</v>
      </c>
      <c r="H833" s="273" t="str">
        <f t="shared" si="161"/>
        <v>款</v>
      </c>
      <c r="L833" s="521"/>
      <c r="N833" s="273">
        <f t="shared" si="157"/>
        <v>0</v>
      </c>
    </row>
    <row r="834" s="332" customFormat="1" ht="36" customHeight="1" spans="1:19">
      <c r="A834" s="367">
        <f t="shared" si="158"/>
        <v>7</v>
      </c>
      <c r="B834" s="299">
        <v>2120501</v>
      </c>
      <c r="C834" s="453" t="s">
        <v>891</v>
      </c>
      <c r="D834" s="296">
        <f>VLOOKUP(B834,'02'!$B$5:$F$1296,5,FALSE)</f>
        <v>763</v>
      </c>
      <c r="E834" s="296">
        <v>1051</v>
      </c>
      <c r="F834" s="293">
        <f t="shared" si="159"/>
        <v>0.377457404980341</v>
      </c>
      <c r="G834" s="477" t="str">
        <f t="shared" si="160"/>
        <v>是</v>
      </c>
      <c r="H834" s="273" t="str">
        <f t="shared" si="161"/>
        <v>项</v>
      </c>
      <c r="I834" s="273"/>
      <c r="K834" s="273">
        <v>1046</v>
      </c>
      <c r="L834" s="521">
        <f>VLOOKUP(B834,[266]Sheet2!$A$2:$E$135,5,FALSE)</f>
        <v>5</v>
      </c>
      <c r="N834" s="508">
        <f t="shared" si="157"/>
        <v>1051</v>
      </c>
      <c r="Q834" s="332">
        <v>5</v>
      </c>
      <c r="S834" s="332">
        <f t="shared" ref="S834:S838" si="169">+K834+Q834</f>
        <v>1051</v>
      </c>
    </row>
    <row r="835" ht="36" customHeight="1" spans="1:14">
      <c r="A835" s="367">
        <f t="shared" si="158"/>
        <v>5</v>
      </c>
      <c r="B835" s="295">
        <v>21206</v>
      </c>
      <c r="C835" s="517" t="s">
        <v>892</v>
      </c>
      <c r="D835" s="230">
        <f>D836</f>
        <v>0</v>
      </c>
      <c r="E835" s="230">
        <f>E836</f>
        <v>0</v>
      </c>
      <c r="F835" s="293">
        <f t="shared" si="159"/>
        <v>0</v>
      </c>
      <c r="G835" s="477" t="str">
        <f t="shared" si="160"/>
        <v>否</v>
      </c>
      <c r="H835" s="273" t="str">
        <f t="shared" si="161"/>
        <v>款</v>
      </c>
      <c r="L835" s="521"/>
      <c r="N835" s="273">
        <f t="shared" si="157"/>
        <v>0</v>
      </c>
    </row>
    <row r="836" s="332" customFormat="1" ht="36" customHeight="1" spans="1:19">
      <c r="A836" s="367">
        <f t="shared" si="158"/>
        <v>7</v>
      </c>
      <c r="B836" s="299">
        <v>2120601</v>
      </c>
      <c r="C836" s="453" t="s">
        <v>892</v>
      </c>
      <c r="D836" s="296">
        <f>VLOOKUP(B836,'02'!$B$5:$F$1296,5,FALSE)</f>
        <v>0</v>
      </c>
      <c r="E836" s="296"/>
      <c r="F836" s="293">
        <f t="shared" si="159"/>
        <v>0</v>
      </c>
      <c r="G836" s="477" t="str">
        <f t="shared" si="160"/>
        <v>否</v>
      </c>
      <c r="H836" s="273" t="str">
        <f t="shared" si="161"/>
        <v>项</v>
      </c>
      <c r="I836" s="273"/>
      <c r="K836" s="273"/>
      <c r="L836" s="521"/>
      <c r="N836" s="273">
        <f t="shared" ref="N836:N899" si="170">+K836+L836+M836</f>
        <v>0</v>
      </c>
      <c r="S836" s="332">
        <f t="shared" si="169"/>
        <v>0</v>
      </c>
    </row>
    <row r="837" ht="36" customHeight="1" spans="1:14">
      <c r="A837" s="367">
        <f t="shared" ref="A837:A900" si="171">LEN(B837)</f>
        <v>5</v>
      </c>
      <c r="B837" s="295">
        <v>21299</v>
      </c>
      <c r="C837" s="517" t="s">
        <v>893</v>
      </c>
      <c r="D837" s="230">
        <f>D838</f>
        <v>17841</v>
      </c>
      <c r="E837" s="230">
        <f>E838</f>
        <v>8</v>
      </c>
      <c r="F837" s="293">
        <f t="shared" ref="F837:F900" si="172">IF(D837&lt;0,"",IFERROR(E837/D837-1,0))</f>
        <v>-0.999551594641556</v>
      </c>
      <c r="G837" s="477" t="str">
        <f t="shared" ref="G837:G900" si="173">IF(LEN(B837)=3,"是",IF(C837&lt;&gt;"",IF(SUM(D837:E837)&lt;&gt;0,"是","否"),"是"))</f>
        <v>是</v>
      </c>
      <c r="H837" s="273" t="str">
        <f t="shared" ref="H837:H900" si="174">IF(LEN(B837)=3,"类",IF(LEN(B837)=5,"款","项"))</f>
        <v>款</v>
      </c>
      <c r="L837" s="521"/>
      <c r="N837" s="273">
        <f t="shared" si="170"/>
        <v>0</v>
      </c>
    </row>
    <row r="838" s="332" customFormat="1" ht="36" customHeight="1" spans="1:19">
      <c r="A838" s="367">
        <f t="shared" si="171"/>
        <v>7</v>
      </c>
      <c r="B838" s="299">
        <v>2129999</v>
      </c>
      <c r="C838" s="453" t="s">
        <v>893</v>
      </c>
      <c r="D838" s="296">
        <f>VLOOKUP(B838,'02'!$B$5:$F$1296,5,FALSE)</f>
        <v>17841</v>
      </c>
      <c r="E838" s="296">
        <v>8</v>
      </c>
      <c r="F838" s="293">
        <f t="shared" si="172"/>
        <v>-0.999551594641556</v>
      </c>
      <c r="G838" s="477" t="str">
        <f t="shared" si="173"/>
        <v>是</v>
      </c>
      <c r="H838" s="273" t="str">
        <f t="shared" si="174"/>
        <v>项</v>
      </c>
      <c r="I838" s="273"/>
      <c r="K838" s="273">
        <v>3</v>
      </c>
      <c r="L838" s="521">
        <f>VLOOKUP(B838,[266]Sheet2!$A$2:$E$135,5,FALSE)</f>
        <v>5</v>
      </c>
      <c r="N838" s="508">
        <f t="shared" si="170"/>
        <v>8</v>
      </c>
      <c r="Q838" s="332">
        <v>5</v>
      </c>
      <c r="S838" s="332">
        <f t="shared" si="169"/>
        <v>8</v>
      </c>
    </row>
    <row r="839" ht="36" customHeight="1" spans="1:14">
      <c r="A839" s="367">
        <f t="shared" si="171"/>
        <v>3</v>
      </c>
      <c r="B839" s="294">
        <v>213</v>
      </c>
      <c r="C839" s="516" t="s">
        <v>268</v>
      </c>
      <c r="D839" s="286">
        <f>SUM(D840,D866,D889,D917,D928,D935,D941,D944,)</f>
        <v>14657</v>
      </c>
      <c r="E839" s="286">
        <f>SUM(E840,E866,E889,E917,E928,E935,E941,E944,)</f>
        <v>17722</v>
      </c>
      <c r="F839" s="287">
        <f t="shared" si="172"/>
        <v>0.209115098587705</v>
      </c>
      <c r="G839" s="477" t="str">
        <f t="shared" si="173"/>
        <v>是</v>
      </c>
      <c r="H839" s="273" t="str">
        <f t="shared" si="174"/>
        <v>类</v>
      </c>
      <c r="L839" s="521"/>
      <c r="N839" s="273">
        <f t="shared" si="170"/>
        <v>0</v>
      </c>
    </row>
    <row r="840" ht="36" customHeight="1" spans="1:14">
      <c r="A840" s="367">
        <f t="shared" si="171"/>
        <v>5</v>
      </c>
      <c r="B840" s="295">
        <v>21301</v>
      </c>
      <c r="C840" s="517" t="s">
        <v>894</v>
      </c>
      <c r="D840" s="230">
        <f>SUM(D841:D865)</f>
        <v>4220</v>
      </c>
      <c r="E840" s="230">
        <f>SUM(E841:E865)</f>
        <v>4714</v>
      </c>
      <c r="F840" s="293">
        <f t="shared" si="172"/>
        <v>0.117061611374408</v>
      </c>
      <c r="G840" s="477" t="str">
        <f t="shared" si="173"/>
        <v>是</v>
      </c>
      <c r="H840" s="273" t="str">
        <f t="shared" si="174"/>
        <v>款</v>
      </c>
      <c r="L840" s="521"/>
      <c r="N840" s="273">
        <f t="shared" si="170"/>
        <v>0</v>
      </c>
    </row>
    <row r="841" s="332" customFormat="1" ht="36" customHeight="1" spans="1:19">
      <c r="A841" s="367">
        <f t="shared" si="171"/>
        <v>7</v>
      </c>
      <c r="B841" s="295">
        <v>2130101</v>
      </c>
      <c r="C841" s="455" t="s">
        <v>307</v>
      </c>
      <c r="D841" s="296">
        <f>VLOOKUP(B841,'02'!$B$5:$F$1296,5,FALSE)</f>
        <v>328</v>
      </c>
      <c r="E841" s="296">
        <v>306</v>
      </c>
      <c r="F841" s="293">
        <f t="shared" si="172"/>
        <v>-0.0670731707317073</v>
      </c>
      <c r="G841" s="477" t="str">
        <f t="shared" si="173"/>
        <v>是</v>
      </c>
      <c r="H841" s="273" t="str">
        <f t="shared" si="174"/>
        <v>项</v>
      </c>
      <c r="I841" s="273"/>
      <c r="K841" s="273">
        <v>306</v>
      </c>
      <c r="L841" s="521"/>
      <c r="N841" s="508">
        <f t="shared" si="170"/>
        <v>306</v>
      </c>
      <c r="S841" s="332">
        <f t="shared" ref="S841:S865" si="175">+K841+Q841</f>
        <v>306</v>
      </c>
    </row>
    <row r="842" s="332" customFormat="1" ht="36" customHeight="1" spans="1:19">
      <c r="A842" s="367">
        <f t="shared" si="171"/>
        <v>7</v>
      </c>
      <c r="B842" s="295">
        <v>2130102</v>
      </c>
      <c r="C842" s="455" t="s">
        <v>308</v>
      </c>
      <c r="D842" s="296">
        <f>VLOOKUP(B842,'02'!$B$5:$F$1296,5,FALSE)</f>
        <v>0</v>
      </c>
      <c r="E842" s="296">
        <v>1</v>
      </c>
      <c r="F842" s="293">
        <f t="shared" si="172"/>
        <v>0</v>
      </c>
      <c r="G842" s="477" t="str">
        <f t="shared" si="173"/>
        <v>是</v>
      </c>
      <c r="H842" s="273" t="str">
        <f t="shared" si="174"/>
        <v>项</v>
      </c>
      <c r="I842" s="273"/>
      <c r="K842" s="273">
        <v>1</v>
      </c>
      <c r="L842" s="521"/>
      <c r="N842" s="508">
        <f t="shared" si="170"/>
        <v>1</v>
      </c>
      <c r="S842" s="332">
        <f t="shared" si="175"/>
        <v>1</v>
      </c>
    </row>
    <row r="843" s="332" customFormat="1" ht="36" customHeight="1" spans="1:19">
      <c r="A843" s="367">
        <f t="shared" si="171"/>
        <v>7</v>
      </c>
      <c r="B843" s="295">
        <v>2130103</v>
      </c>
      <c r="C843" s="455" t="s">
        <v>309</v>
      </c>
      <c r="D843" s="296">
        <f>VLOOKUP(B843,'02'!$B$5:$F$1296,5,FALSE)</f>
        <v>0</v>
      </c>
      <c r="E843" s="296"/>
      <c r="F843" s="293">
        <f t="shared" si="172"/>
        <v>0</v>
      </c>
      <c r="G843" s="477" t="str">
        <f t="shared" si="173"/>
        <v>否</v>
      </c>
      <c r="H843" s="273" t="str">
        <f t="shared" si="174"/>
        <v>项</v>
      </c>
      <c r="I843" s="273"/>
      <c r="K843" s="273"/>
      <c r="L843" s="521"/>
      <c r="N843" s="273">
        <f t="shared" si="170"/>
        <v>0</v>
      </c>
      <c r="S843" s="332">
        <f t="shared" si="175"/>
        <v>0</v>
      </c>
    </row>
    <row r="844" s="332" customFormat="1" ht="36" customHeight="1" spans="1:19">
      <c r="A844" s="367">
        <f t="shared" si="171"/>
        <v>7</v>
      </c>
      <c r="B844" s="295">
        <v>2130104</v>
      </c>
      <c r="C844" s="455" t="s">
        <v>316</v>
      </c>
      <c r="D844" s="296">
        <f>VLOOKUP(B844,'02'!$B$5:$F$1296,5,FALSE)</f>
        <v>2739</v>
      </c>
      <c r="E844" s="296">
        <v>3139</v>
      </c>
      <c r="F844" s="293">
        <f t="shared" si="172"/>
        <v>0.146038700255568</v>
      </c>
      <c r="G844" s="477" t="str">
        <f t="shared" si="173"/>
        <v>是</v>
      </c>
      <c r="H844" s="273" t="str">
        <f t="shared" si="174"/>
        <v>项</v>
      </c>
      <c r="I844" s="273"/>
      <c r="K844" s="273">
        <v>3139</v>
      </c>
      <c r="L844" s="521"/>
      <c r="N844" s="508">
        <f t="shared" si="170"/>
        <v>3139</v>
      </c>
      <c r="S844" s="332">
        <f t="shared" si="175"/>
        <v>3139</v>
      </c>
    </row>
    <row r="845" s="332" customFormat="1" ht="36" customHeight="1" spans="1:19">
      <c r="A845" s="367">
        <f t="shared" si="171"/>
        <v>7</v>
      </c>
      <c r="B845" s="295">
        <v>2130105</v>
      </c>
      <c r="C845" s="455" t="s">
        <v>895</v>
      </c>
      <c r="D845" s="296">
        <f>VLOOKUP(B845,'02'!$B$5:$F$1296,5,FALSE)</f>
        <v>0</v>
      </c>
      <c r="E845" s="296"/>
      <c r="F845" s="293">
        <f t="shared" si="172"/>
        <v>0</v>
      </c>
      <c r="G845" s="477" t="str">
        <f t="shared" si="173"/>
        <v>否</v>
      </c>
      <c r="H845" s="273" t="str">
        <f t="shared" si="174"/>
        <v>项</v>
      </c>
      <c r="I845" s="273"/>
      <c r="K845" s="273"/>
      <c r="L845" s="521"/>
      <c r="N845" s="273">
        <f t="shared" si="170"/>
        <v>0</v>
      </c>
      <c r="S845" s="332">
        <f t="shared" si="175"/>
        <v>0</v>
      </c>
    </row>
    <row r="846" s="332" customFormat="1" ht="36" customHeight="1" spans="1:19">
      <c r="A846" s="367">
        <f t="shared" si="171"/>
        <v>7</v>
      </c>
      <c r="B846" s="295">
        <v>2130106</v>
      </c>
      <c r="C846" s="455" t="s">
        <v>896</v>
      </c>
      <c r="D846" s="296">
        <f>VLOOKUP(B846,'02'!$B$5:$F$1296,5,FALSE)</f>
        <v>0</v>
      </c>
      <c r="E846" s="296"/>
      <c r="F846" s="293">
        <f t="shared" si="172"/>
        <v>0</v>
      </c>
      <c r="G846" s="477" t="str">
        <f t="shared" si="173"/>
        <v>否</v>
      </c>
      <c r="H846" s="273" t="str">
        <f t="shared" si="174"/>
        <v>项</v>
      </c>
      <c r="I846" s="273"/>
      <c r="K846" s="273"/>
      <c r="L846" s="521"/>
      <c r="N846" s="273">
        <f t="shared" si="170"/>
        <v>0</v>
      </c>
      <c r="S846" s="332">
        <f t="shared" si="175"/>
        <v>0</v>
      </c>
    </row>
    <row r="847" s="332" customFormat="1" ht="36" customHeight="1" spans="1:19">
      <c r="A847" s="367">
        <f t="shared" si="171"/>
        <v>7</v>
      </c>
      <c r="B847" s="295">
        <v>2130108</v>
      </c>
      <c r="C847" s="455" t="s">
        <v>897</v>
      </c>
      <c r="D847" s="296">
        <f>VLOOKUP(B847,'02'!$B$5:$F$1296,5,FALSE)</f>
        <v>0</v>
      </c>
      <c r="E847" s="296">
        <v>1</v>
      </c>
      <c r="F847" s="293">
        <f t="shared" si="172"/>
        <v>0</v>
      </c>
      <c r="G847" s="477" t="str">
        <f t="shared" si="173"/>
        <v>是</v>
      </c>
      <c r="H847" s="273" t="str">
        <f t="shared" si="174"/>
        <v>项</v>
      </c>
      <c r="I847" s="273"/>
      <c r="K847" s="273">
        <v>1</v>
      </c>
      <c r="L847" s="521">
        <f>VLOOKUP(B847,[266]Sheet2!$A$2:$E$135,5,FALSE)</f>
        <v>0</v>
      </c>
      <c r="N847" s="508">
        <f t="shared" si="170"/>
        <v>1</v>
      </c>
      <c r="Q847" s="332">
        <v>0</v>
      </c>
      <c r="S847" s="332">
        <f t="shared" si="175"/>
        <v>1</v>
      </c>
    </row>
    <row r="848" s="332" customFormat="1" ht="36" customHeight="1" spans="1:19">
      <c r="A848" s="367">
        <f t="shared" si="171"/>
        <v>7</v>
      </c>
      <c r="B848" s="295">
        <v>2130109</v>
      </c>
      <c r="C848" s="455" t="s">
        <v>898</v>
      </c>
      <c r="D848" s="296">
        <f>VLOOKUP(B848,'02'!$B$5:$F$1296,5,FALSE)</f>
        <v>2</v>
      </c>
      <c r="E848" s="296">
        <v>10</v>
      </c>
      <c r="F848" s="293">
        <f t="shared" si="172"/>
        <v>4</v>
      </c>
      <c r="G848" s="477" t="str">
        <f t="shared" si="173"/>
        <v>是</v>
      </c>
      <c r="H848" s="273" t="str">
        <f t="shared" si="174"/>
        <v>项</v>
      </c>
      <c r="I848" s="273"/>
      <c r="K848" s="273">
        <v>10</v>
      </c>
      <c r="L848" s="521">
        <f>VLOOKUP(B848,[266]Sheet2!$A$2:$E$135,5,FALSE)</f>
        <v>0</v>
      </c>
      <c r="N848" s="508">
        <f t="shared" si="170"/>
        <v>10</v>
      </c>
      <c r="Q848" s="332">
        <v>0</v>
      </c>
      <c r="S848" s="332">
        <f t="shared" si="175"/>
        <v>10</v>
      </c>
    </row>
    <row r="849" s="332" customFormat="1" ht="36" customHeight="1" spans="1:19">
      <c r="A849" s="367">
        <f t="shared" si="171"/>
        <v>7</v>
      </c>
      <c r="B849" s="295">
        <v>2130110</v>
      </c>
      <c r="C849" s="455" t="s">
        <v>899</v>
      </c>
      <c r="D849" s="296">
        <f>VLOOKUP(B849,'02'!$B$5:$F$1296,5,FALSE)</f>
        <v>0</v>
      </c>
      <c r="E849" s="296"/>
      <c r="F849" s="293">
        <f t="shared" si="172"/>
        <v>0</v>
      </c>
      <c r="G849" s="477" t="str">
        <f t="shared" si="173"/>
        <v>否</v>
      </c>
      <c r="H849" s="273" t="str">
        <f t="shared" si="174"/>
        <v>项</v>
      </c>
      <c r="I849" s="273"/>
      <c r="K849" s="273"/>
      <c r="L849" s="521"/>
      <c r="N849" s="273">
        <f t="shared" si="170"/>
        <v>0</v>
      </c>
      <c r="S849" s="332">
        <f t="shared" si="175"/>
        <v>0</v>
      </c>
    </row>
    <row r="850" s="332" customFormat="1" ht="36" customHeight="1" spans="1:19">
      <c r="A850" s="367">
        <f t="shared" si="171"/>
        <v>7</v>
      </c>
      <c r="B850" s="295">
        <v>2130111</v>
      </c>
      <c r="C850" s="455" t="s">
        <v>900</v>
      </c>
      <c r="D850" s="296">
        <f>VLOOKUP(B850,'02'!$B$5:$F$1296,5,FALSE)</f>
        <v>0</v>
      </c>
      <c r="E850" s="296"/>
      <c r="F850" s="293">
        <f t="shared" si="172"/>
        <v>0</v>
      </c>
      <c r="G850" s="477" t="str">
        <f t="shared" si="173"/>
        <v>否</v>
      </c>
      <c r="H850" s="273" t="str">
        <f t="shared" si="174"/>
        <v>项</v>
      </c>
      <c r="I850" s="273"/>
      <c r="K850" s="273"/>
      <c r="L850" s="521">
        <f>VLOOKUP(B850,[266]Sheet2!$A$2:$E$135,5,FALSE)</f>
        <v>0</v>
      </c>
      <c r="N850" s="273">
        <f t="shared" si="170"/>
        <v>0</v>
      </c>
      <c r="Q850" s="332">
        <v>0</v>
      </c>
      <c r="S850" s="332">
        <f t="shared" si="175"/>
        <v>0</v>
      </c>
    </row>
    <row r="851" s="332" customFormat="1" ht="36" customHeight="1" spans="1:19">
      <c r="A851" s="367">
        <f t="shared" si="171"/>
        <v>7</v>
      </c>
      <c r="B851" s="295">
        <v>2130112</v>
      </c>
      <c r="C851" s="455" t="s">
        <v>901</v>
      </c>
      <c r="D851" s="296">
        <f>VLOOKUP(B851,'02'!$B$5:$F$1296,5,FALSE)</f>
        <v>0</v>
      </c>
      <c r="E851" s="296"/>
      <c r="F851" s="293">
        <f t="shared" si="172"/>
        <v>0</v>
      </c>
      <c r="G851" s="477" t="str">
        <f t="shared" si="173"/>
        <v>否</v>
      </c>
      <c r="H851" s="273" t="str">
        <f t="shared" si="174"/>
        <v>项</v>
      </c>
      <c r="I851" s="273"/>
      <c r="K851" s="273"/>
      <c r="L851" s="521"/>
      <c r="N851" s="273">
        <f t="shared" si="170"/>
        <v>0</v>
      </c>
      <c r="S851" s="332">
        <f t="shared" si="175"/>
        <v>0</v>
      </c>
    </row>
    <row r="852" s="332" customFormat="1" ht="36" customHeight="1" spans="1:19">
      <c r="A852" s="367">
        <f t="shared" si="171"/>
        <v>7</v>
      </c>
      <c r="B852" s="295">
        <v>2130114</v>
      </c>
      <c r="C852" s="455" t="s">
        <v>902</v>
      </c>
      <c r="D852" s="296">
        <f>VLOOKUP(B852,'02'!$B$5:$F$1296,5,FALSE)</f>
        <v>0</v>
      </c>
      <c r="E852" s="296"/>
      <c r="F852" s="293">
        <f t="shared" si="172"/>
        <v>0</v>
      </c>
      <c r="G852" s="477" t="str">
        <f t="shared" si="173"/>
        <v>否</v>
      </c>
      <c r="H852" s="273" t="str">
        <f t="shared" si="174"/>
        <v>项</v>
      </c>
      <c r="I852" s="273"/>
      <c r="K852" s="273"/>
      <c r="L852" s="521"/>
      <c r="N852" s="273">
        <f t="shared" si="170"/>
        <v>0</v>
      </c>
      <c r="S852" s="332">
        <f t="shared" si="175"/>
        <v>0</v>
      </c>
    </row>
    <row r="853" s="332" customFormat="1" ht="36" customHeight="1" spans="1:19">
      <c r="A853" s="367">
        <f t="shared" si="171"/>
        <v>7</v>
      </c>
      <c r="B853" s="295">
        <v>2130119</v>
      </c>
      <c r="C853" s="455" t="s">
        <v>903</v>
      </c>
      <c r="D853" s="296">
        <f>VLOOKUP(B853,'02'!$B$5:$F$1296,5,FALSE)</f>
        <v>0</v>
      </c>
      <c r="E853" s="296"/>
      <c r="F853" s="293">
        <f t="shared" si="172"/>
        <v>0</v>
      </c>
      <c r="G853" s="477" t="str">
        <f t="shared" si="173"/>
        <v>否</v>
      </c>
      <c r="H853" s="273" t="str">
        <f t="shared" si="174"/>
        <v>项</v>
      </c>
      <c r="I853" s="273"/>
      <c r="K853" s="273"/>
      <c r="L853" s="521"/>
      <c r="N853" s="273">
        <f t="shared" si="170"/>
        <v>0</v>
      </c>
      <c r="S853" s="332">
        <f t="shared" si="175"/>
        <v>0</v>
      </c>
    </row>
    <row r="854" s="332" customFormat="1" ht="36" customHeight="1" spans="1:19">
      <c r="A854" s="367">
        <f t="shared" si="171"/>
        <v>7</v>
      </c>
      <c r="B854" s="295">
        <v>2130120</v>
      </c>
      <c r="C854" s="455" t="s">
        <v>904</v>
      </c>
      <c r="D854" s="296">
        <f>VLOOKUP(B854,'02'!$B$5:$F$1296,5,FALSE)</f>
        <v>664</v>
      </c>
      <c r="E854" s="296">
        <v>782</v>
      </c>
      <c r="F854" s="293">
        <f t="shared" si="172"/>
        <v>0.177710843373494</v>
      </c>
      <c r="G854" s="477" t="str">
        <f t="shared" si="173"/>
        <v>是</v>
      </c>
      <c r="H854" s="273" t="str">
        <f t="shared" si="174"/>
        <v>项</v>
      </c>
      <c r="I854" s="273"/>
      <c r="K854" s="273"/>
      <c r="L854" s="521">
        <f>VLOOKUP(B854,[266]Sheet2!$A$2:$E$135,5,FALSE)</f>
        <v>582</v>
      </c>
      <c r="N854" s="508">
        <f t="shared" si="170"/>
        <v>582</v>
      </c>
      <c r="Q854" s="332">
        <v>782</v>
      </c>
      <c r="S854" s="332">
        <f t="shared" si="175"/>
        <v>782</v>
      </c>
    </row>
    <row r="855" s="332" customFormat="1" ht="36" customHeight="1" spans="1:19">
      <c r="A855" s="367">
        <f t="shared" si="171"/>
        <v>7</v>
      </c>
      <c r="B855" s="295">
        <v>2130121</v>
      </c>
      <c r="C855" s="455" t="s">
        <v>905</v>
      </c>
      <c r="D855" s="296">
        <f>VLOOKUP(B855,'02'!$B$5:$F$1296,5,FALSE)</f>
        <v>0</v>
      </c>
      <c r="E855" s="296"/>
      <c r="F855" s="293">
        <f t="shared" si="172"/>
        <v>0</v>
      </c>
      <c r="G855" s="477" t="str">
        <f t="shared" si="173"/>
        <v>否</v>
      </c>
      <c r="H855" s="273" t="str">
        <f t="shared" si="174"/>
        <v>项</v>
      </c>
      <c r="I855" s="273"/>
      <c r="K855" s="273"/>
      <c r="L855" s="521"/>
      <c r="N855" s="273">
        <f t="shared" si="170"/>
        <v>0</v>
      </c>
      <c r="S855" s="332">
        <f t="shared" si="175"/>
        <v>0</v>
      </c>
    </row>
    <row r="856" s="332" customFormat="1" ht="36" customHeight="1" spans="1:19">
      <c r="A856" s="367">
        <f t="shared" si="171"/>
        <v>7</v>
      </c>
      <c r="B856" s="295">
        <v>2130122</v>
      </c>
      <c r="C856" s="455" t="s">
        <v>906</v>
      </c>
      <c r="D856" s="296">
        <f>VLOOKUP(B856,'02'!$B$5:$F$1296,5,FALSE)</f>
        <v>405</v>
      </c>
      <c r="E856" s="296">
        <v>437</v>
      </c>
      <c r="F856" s="293">
        <f t="shared" si="172"/>
        <v>0.0790123456790124</v>
      </c>
      <c r="G856" s="477" t="str">
        <f t="shared" si="173"/>
        <v>是</v>
      </c>
      <c r="H856" s="273" t="str">
        <f t="shared" si="174"/>
        <v>项</v>
      </c>
      <c r="I856" s="273"/>
      <c r="K856" s="273">
        <v>45</v>
      </c>
      <c r="L856" s="521">
        <f>VLOOKUP(B856,[266]Sheet2!$A$2:$E$135,5,FALSE)</f>
        <v>392</v>
      </c>
      <c r="N856" s="508">
        <f t="shared" si="170"/>
        <v>437</v>
      </c>
      <c r="Q856" s="332">
        <v>392</v>
      </c>
      <c r="S856" s="332">
        <f t="shared" si="175"/>
        <v>437</v>
      </c>
    </row>
    <row r="857" s="332" customFormat="1" ht="36" customHeight="1" spans="1:19">
      <c r="A857" s="367">
        <f t="shared" si="171"/>
        <v>7</v>
      </c>
      <c r="B857" s="295">
        <v>2130124</v>
      </c>
      <c r="C857" s="455" t="s">
        <v>907</v>
      </c>
      <c r="D857" s="296">
        <f>VLOOKUP(B857,'02'!$B$5:$F$1296,5,FALSE)</f>
        <v>0</v>
      </c>
      <c r="E857" s="296"/>
      <c r="F857" s="293">
        <f t="shared" si="172"/>
        <v>0</v>
      </c>
      <c r="G857" s="477" t="str">
        <f t="shared" si="173"/>
        <v>否</v>
      </c>
      <c r="H857" s="273" t="str">
        <f t="shared" si="174"/>
        <v>项</v>
      </c>
      <c r="I857" s="273"/>
      <c r="K857" s="273"/>
      <c r="L857" s="521"/>
      <c r="N857" s="273">
        <f t="shared" si="170"/>
        <v>0</v>
      </c>
      <c r="S857" s="332">
        <f t="shared" si="175"/>
        <v>0</v>
      </c>
    </row>
    <row r="858" s="332" customFormat="1" ht="36" customHeight="1" spans="1:19">
      <c r="A858" s="367">
        <f t="shared" si="171"/>
        <v>7</v>
      </c>
      <c r="B858" s="295">
        <v>2130125</v>
      </c>
      <c r="C858" s="455" t="s">
        <v>908</v>
      </c>
      <c r="D858" s="296">
        <f>VLOOKUP(B858,'02'!$B$5:$F$1296,5,FALSE)</f>
        <v>0</v>
      </c>
      <c r="E858" s="296"/>
      <c r="F858" s="293">
        <f t="shared" si="172"/>
        <v>0</v>
      </c>
      <c r="G858" s="477" t="str">
        <f t="shared" si="173"/>
        <v>否</v>
      </c>
      <c r="H858" s="273" t="str">
        <f t="shared" si="174"/>
        <v>项</v>
      </c>
      <c r="I858" s="273"/>
      <c r="K858" s="273"/>
      <c r="L858" s="521"/>
      <c r="N858" s="273">
        <f t="shared" si="170"/>
        <v>0</v>
      </c>
      <c r="S858" s="332">
        <f t="shared" si="175"/>
        <v>0</v>
      </c>
    </row>
    <row r="859" s="332" customFormat="1" ht="36" customHeight="1" spans="1:19">
      <c r="A859" s="367">
        <f t="shared" si="171"/>
        <v>7</v>
      </c>
      <c r="B859" s="295">
        <v>2130126</v>
      </c>
      <c r="C859" s="455" t="s">
        <v>909</v>
      </c>
      <c r="D859" s="296">
        <f>VLOOKUP(B859,'02'!$B$5:$F$1296,5,FALSE)</f>
        <v>60</v>
      </c>
      <c r="E859" s="296">
        <v>15</v>
      </c>
      <c r="F859" s="293">
        <f t="shared" si="172"/>
        <v>-0.75</v>
      </c>
      <c r="G859" s="477" t="str">
        <f t="shared" si="173"/>
        <v>是</v>
      </c>
      <c r="H859" s="273" t="str">
        <f t="shared" si="174"/>
        <v>项</v>
      </c>
      <c r="I859" s="273"/>
      <c r="K859" s="273"/>
      <c r="L859" s="521">
        <f>VLOOKUP(B859,[266]Sheet2!$A$2:$E$135,5,FALSE)</f>
        <v>15</v>
      </c>
      <c r="N859" s="508">
        <f t="shared" si="170"/>
        <v>15</v>
      </c>
      <c r="Q859" s="332">
        <v>15</v>
      </c>
      <c r="S859" s="332">
        <f t="shared" si="175"/>
        <v>15</v>
      </c>
    </row>
    <row r="860" s="332" customFormat="1" ht="36" customHeight="1" spans="1:19">
      <c r="A860" s="367">
        <f t="shared" si="171"/>
        <v>7</v>
      </c>
      <c r="B860" s="295">
        <v>2130135</v>
      </c>
      <c r="C860" s="455" t="s">
        <v>1898</v>
      </c>
      <c r="D860" s="296">
        <f>VLOOKUP(B860,'02'!$B$5:$F$1296,5,FALSE)</f>
        <v>10</v>
      </c>
      <c r="E860" s="296"/>
      <c r="F860" s="293">
        <f t="shared" si="172"/>
        <v>-1</v>
      </c>
      <c r="G860" s="477" t="str">
        <f t="shared" si="173"/>
        <v>是</v>
      </c>
      <c r="H860" s="273" t="str">
        <f t="shared" si="174"/>
        <v>项</v>
      </c>
      <c r="I860" s="273"/>
      <c r="K860" s="273"/>
      <c r="L860" s="521">
        <f>VLOOKUP(B860,[266]Sheet2!$A$2:$E$135,5,FALSE)</f>
        <v>0</v>
      </c>
      <c r="N860" s="273">
        <f t="shared" si="170"/>
        <v>0</v>
      </c>
      <c r="Q860" s="332">
        <v>0</v>
      </c>
      <c r="S860" s="332">
        <f t="shared" si="175"/>
        <v>0</v>
      </c>
    </row>
    <row r="861" s="332" customFormat="1" ht="36" customHeight="1" spans="1:19">
      <c r="A861" s="367">
        <f t="shared" si="171"/>
        <v>7</v>
      </c>
      <c r="B861" s="295">
        <v>2130142</v>
      </c>
      <c r="C861" s="455" t="s">
        <v>1899</v>
      </c>
      <c r="D861" s="296">
        <f>VLOOKUP(B861,'02'!$B$5:$F$1296,5,FALSE)</f>
        <v>0</v>
      </c>
      <c r="E861" s="296"/>
      <c r="F861" s="293">
        <f t="shared" si="172"/>
        <v>0</v>
      </c>
      <c r="G861" s="477" t="str">
        <f t="shared" si="173"/>
        <v>否</v>
      </c>
      <c r="H861" s="273" t="str">
        <f t="shared" si="174"/>
        <v>项</v>
      </c>
      <c r="I861" s="273"/>
      <c r="K861" s="273"/>
      <c r="L861" s="521"/>
      <c r="N861" s="273">
        <f t="shared" si="170"/>
        <v>0</v>
      </c>
      <c r="S861" s="332">
        <f t="shared" si="175"/>
        <v>0</v>
      </c>
    </row>
    <row r="862" s="332" customFormat="1" ht="36" customHeight="1" spans="1:19">
      <c r="A862" s="367">
        <f t="shared" si="171"/>
        <v>7</v>
      </c>
      <c r="B862" s="295">
        <v>2130148</v>
      </c>
      <c r="C862" s="455" t="s">
        <v>912</v>
      </c>
      <c r="D862" s="296">
        <f>VLOOKUP(B862,'02'!$B$5:$F$1296,5,FALSE)</f>
        <v>0</v>
      </c>
      <c r="E862" s="296"/>
      <c r="F862" s="293">
        <f t="shared" si="172"/>
        <v>0</v>
      </c>
      <c r="G862" s="477" t="str">
        <f t="shared" si="173"/>
        <v>否</v>
      </c>
      <c r="H862" s="273" t="str">
        <f t="shared" si="174"/>
        <v>项</v>
      </c>
      <c r="I862" s="273"/>
      <c r="K862" s="273"/>
      <c r="L862" s="521"/>
      <c r="N862" s="273">
        <f t="shared" si="170"/>
        <v>0</v>
      </c>
      <c r="S862" s="332">
        <f t="shared" si="175"/>
        <v>0</v>
      </c>
    </row>
    <row r="863" s="332" customFormat="1" ht="36" customHeight="1" spans="1:19">
      <c r="A863" s="367">
        <f t="shared" si="171"/>
        <v>7</v>
      </c>
      <c r="B863" s="295">
        <v>2130152</v>
      </c>
      <c r="C863" s="455" t="s">
        <v>913</v>
      </c>
      <c r="D863" s="296">
        <f>VLOOKUP(B863,'02'!$B$5:$F$1296,5,FALSE)</f>
        <v>0</v>
      </c>
      <c r="E863" s="296"/>
      <c r="F863" s="293">
        <f t="shared" si="172"/>
        <v>0</v>
      </c>
      <c r="G863" s="477" t="str">
        <f t="shared" si="173"/>
        <v>否</v>
      </c>
      <c r="H863" s="273" t="str">
        <f t="shared" si="174"/>
        <v>项</v>
      </c>
      <c r="I863" s="273"/>
      <c r="K863" s="273"/>
      <c r="L863" s="521"/>
      <c r="N863" s="273">
        <f t="shared" si="170"/>
        <v>0</v>
      </c>
      <c r="S863" s="332">
        <f t="shared" si="175"/>
        <v>0</v>
      </c>
    </row>
    <row r="864" s="332" customFormat="1" ht="36" customHeight="1" spans="1:19">
      <c r="A864" s="367">
        <f t="shared" si="171"/>
        <v>7</v>
      </c>
      <c r="B864" s="295">
        <v>2130153</v>
      </c>
      <c r="C864" s="455" t="s">
        <v>1900</v>
      </c>
      <c r="D864" s="296">
        <f>VLOOKUP(B864,'02'!$B$5:$F$1296,5,FALSE)</f>
        <v>0</v>
      </c>
      <c r="E864" s="296"/>
      <c r="F864" s="293">
        <f t="shared" si="172"/>
        <v>0</v>
      </c>
      <c r="G864" s="477" t="str">
        <f t="shared" si="173"/>
        <v>否</v>
      </c>
      <c r="H864" s="273" t="str">
        <f t="shared" si="174"/>
        <v>项</v>
      </c>
      <c r="I864" s="273"/>
      <c r="K864" s="273"/>
      <c r="L864" s="521">
        <f>VLOOKUP(B864,[266]Sheet2!$A$2:$E$135,5,FALSE)</f>
        <v>0</v>
      </c>
      <c r="N864" s="273">
        <f t="shared" si="170"/>
        <v>0</v>
      </c>
      <c r="Q864" s="332">
        <v>0</v>
      </c>
      <c r="S864" s="332">
        <f t="shared" si="175"/>
        <v>0</v>
      </c>
    </row>
    <row r="865" s="332" customFormat="1" ht="36" customHeight="1" spans="1:19">
      <c r="A865" s="367">
        <f t="shared" si="171"/>
        <v>7</v>
      </c>
      <c r="B865" s="295">
        <v>2130199</v>
      </c>
      <c r="C865" s="455" t="s">
        <v>915</v>
      </c>
      <c r="D865" s="296">
        <f>VLOOKUP(B865,'02'!$B$5:$F$1296,5,FALSE)</f>
        <v>12</v>
      </c>
      <c r="E865" s="296">
        <v>23</v>
      </c>
      <c r="F865" s="293">
        <f t="shared" si="172"/>
        <v>0.916666666666667</v>
      </c>
      <c r="G865" s="477" t="str">
        <f t="shared" si="173"/>
        <v>是</v>
      </c>
      <c r="H865" s="273" t="str">
        <f t="shared" si="174"/>
        <v>项</v>
      </c>
      <c r="I865" s="273"/>
      <c r="K865" s="273">
        <v>19</v>
      </c>
      <c r="L865" s="521">
        <f>VLOOKUP(B865,[266]Sheet2!$A$2:$E$135,5,FALSE)</f>
        <v>4</v>
      </c>
      <c r="N865" s="508">
        <f t="shared" si="170"/>
        <v>23</v>
      </c>
      <c r="Q865" s="332">
        <v>4</v>
      </c>
      <c r="S865" s="332">
        <f t="shared" si="175"/>
        <v>23</v>
      </c>
    </row>
    <row r="866" ht="36" customHeight="1" spans="1:14">
      <c r="A866" s="367">
        <f t="shared" si="171"/>
        <v>5</v>
      </c>
      <c r="B866" s="295">
        <v>21302</v>
      </c>
      <c r="C866" s="517" t="s">
        <v>916</v>
      </c>
      <c r="D866" s="230">
        <f>SUM(D867:D888)</f>
        <v>1176</v>
      </c>
      <c r="E866" s="230">
        <f>SUM(E867:E888)</f>
        <v>1196</v>
      </c>
      <c r="F866" s="293">
        <f t="shared" si="172"/>
        <v>0.0170068027210883</v>
      </c>
      <c r="G866" s="477" t="str">
        <f t="shared" si="173"/>
        <v>是</v>
      </c>
      <c r="H866" s="273" t="str">
        <f t="shared" si="174"/>
        <v>款</v>
      </c>
      <c r="L866" s="521"/>
      <c r="N866" s="273">
        <f t="shared" si="170"/>
        <v>0</v>
      </c>
    </row>
    <row r="867" s="332" customFormat="1" ht="36" customHeight="1" spans="1:19">
      <c r="A867" s="367">
        <f t="shared" si="171"/>
        <v>7</v>
      </c>
      <c r="B867" s="295">
        <v>2130201</v>
      </c>
      <c r="C867" s="455" t="s">
        <v>307</v>
      </c>
      <c r="D867" s="296">
        <f>VLOOKUP(B867,'02'!$B$5:$F$1296,5,FALSE)</f>
        <v>296</v>
      </c>
      <c r="E867" s="296">
        <v>235</v>
      </c>
      <c r="F867" s="293">
        <f t="shared" si="172"/>
        <v>-0.206081081081081</v>
      </c>
      <c r="G867" s="477" t="str">
        <f t="shared" si="173"/>
        <v>是</v>
      </c>
      <c r="H867" s="273" t="str">
        <f t="shared" si="174"/>
        <v>项</v>
      </c>
      <c r="I867" s="273"/>
      <c r="K867" s="273">
        <v>235</v>
      </c>
      <c r="L867" s="521"/>
      <c r="N867" s="508">
        <f t="shared" si="170"/>
        <v>235</v>
      </c>
      <c r="S867" s="332">
        <f t="shared" ref="S867:S888" si="176">+K867+Q867</f>
        <v>235</v>
      </c>
    </row>
    <row r="868" s="332" customFormat="1" ht="36" customHeight="1" spans="1:19">
      <c r="A868" s="367">
        <f t="shared" si="171"/>
        <v>7</v>
      </c>
      <c r="B868" s="295">
        <v>2130202</v>
      </c>
      <c r="C868" s="455" t="s">
        <v>308</v>
      </c>
      <c r="D868" s="296">
        <f>VLOOKUP(B868,'02'!$B$5:$F$1296,5,FALSE)</f>
        <v>0</v>
      </c>
      <c r="E868" s="296"/>
      <c r="F868" s="293">
        <f t="shared" si="172"/>
        <v>0</v>
      </c>
      <c r="G868" s="477" t="str">
        <f t="shared" si="173"/>
        <v>否</v>
      </c>
      <c r="H868" s="273" t="str">
        <f t="shared" si="174"/>
        <v>项</v>
      </c>
      <c r="I868" s="273"/>
      <c r="K868" s="273"/>
      <c r="L868" s="521"/>
      <c r="N868" s="273">
        <f t="shared" si="170"/>
        <v>0</v>
      </c>
      <c r="S868" s="332">
        <f t="shared" si="176"/>
        <v>0</v>
      </c>
    </row>
    <row r="869" s="332" customFormat="1" ht="36" customHeight="1" spans="1:19">
      <c r="A869" s="367">
        <f t="shared" si="171"/>
        <v>7</v>
      </c>
      <c r="B869" s="295">
        <v>2130203</v>
      </c>
      <c r="C869" s="455" t="s">
        <v>309</v>
      </c>
      <c r="D869" s="296">
        <f>VLOOKUP(B869,'02'!$B$5:$F$1296,5,FALSE)</f>
        <v>0</v>
      </c>
      <c r="E869" s="296"/>
      <c r="F869" s="293">
        <f t="shared" si="172"/>
        <v>0</v>
      </c>
      <c r="G869" s="477" t="str">
        <f t="shared" si="173"/>
        <v>否</v>
      </c>
      <c r="H869" s="273" t="str">
        <f t="shared" si="174"/>
        <v>项</v>
      </c>
      <c r="I869" s="273"/>
      <c r="K869" s="273"/>
      <c r="L869" s="521"/>
      <c r="N869" s="273">
        <f t="shared" si="170"/>
        <v>0</v>
      </c>
      <c r="S869" s="332">
        <f t="shared" si="176"/>
        <v>0</v>
      </c>
    </row>
    <row r="870" s="332" customFormat="1" ht="36" customHeight="1" spans="1:19">
      <c r="A870" s="367">
        <f t="shared" si="171"/>
        <v>7</v>
      </c>
      <c r="B870" s="295">
        <v>2130204</v>
      </c>
      <c r="C870" s="455" t="s">
        <v>917</v>
      </c>
      <c r="D870" s="296">
        <f>VLOOKUP(B870,'02'!$B$5:$F$1296,5,FALSE)</f>
        <v>421</v>
      </c>
      <c r="E870" s="296">
        <v>410</v>
      </c>
      <c r="F870" s="293">
        <f t="shared" si="172"/>
        <v>-0.0261282660332541</v>
      </c>
      <c r="G870" s="477" t="str">
        <f t="shared" si="173"/>
        <v>是</v>
      </c>
      <c r="H870" s="273" t="str">
        <f t="shared" si="174"/>
        <v>项</v>
      </c>
      <c r="I870" s="273"/>
      <c r="K870" s="273">
        <v>410</v>
      </c>
      <c r="L870" s="521"/>
      <c r="N870" s="508">
        <f t="shared" si="170"/>
        <v>410</v>
      </c>
      <c r="S870" s="332">
        <f t="shared" si="176"/>
        <v>410</v>
      </c>
    </row>
    <row r="871" s="332" customFormat="1" ht="36" customHeight="1" spans="1:19">
      <c r="A871" s="367">
        <f t="shared" si="171"/>
        <v>7</v>
      </c>
      <c r="B871" s="295">
        <v>2130205</v>
      </c>
      <c r="C871" s="455" t="s">
        <v>918</v>
      </c>
      <c r="D871" s="296">
        <f>VLOOKUP(B871,'02'!$B$5:$F$1296,5,FALSE)</f>
        <v>18</v>
      </c>
      <c r="E871" s="296">
        <v>28</v>
      </c>
      <c r="F871" s="293">
        <f t="shared" si="172"/>
        <v>0.555555555555556</v>
      </c>
      <c r="G871" s="477" t="str">
        <f t="shared" si="173"/>
        <v>是</v>
      </c>
      <c r="H871" s="273" t="str">
        <f t="shared" si="174"/>
        <v>项</v>
      </c>
      <c r="I871" s="273"/>
      <c r="K871" s="273"/>
      <c r="L871" s="521">
        <f>VLOOKUP(B871,[266]Sheet2!$A$2:$E$135,5,FALSE)</f>
        <v>18</v>
      </c>
      <c r="N871" s="508">
        <f t="shared" si="170"/>
        <v>18</v>
      </c>
      <c r="Q871" s="332">
        <v>28</v>
      </c>
      <c r="S871" s="332">
        <f t="shared" si="176"/>
        <v>28</v>
      </c>
    </row>
    <row r="872" s="332" customFormat="1" ht="36" customHeight="1" spans="1:19">
      <c r="A872" s="367">
        <f t="shared" si="171"/>
        <v>7</v>
      </c>
      <c r="B872" s="295">
        <v>2130206</v>
      </c>
      <c r="C872" s="455" t="s">
        <v>919</v>
      </c>
      <c r="D872" s="296">
        <f>VLOOKUP(B872,'02'!$B$5:$F$1296,5,FALSE)</f>
        <v>0</v>
      </c>
      <c r="E872" s="296"/>
      <c r="F872" s="293">
        <f t="shared" si="172"/>
        <v>0</v>
      </c>
      <c r="G872" s="477" t="str">
        <f t="shared" si="173"/>
        <v>否</v>
      </c>
      <c r="H872" s="273" t="str">
        <f t="shared" si="174"/>
        <v>项</v>
      </c>
      <c r="I872" s="273"/>
      <c r="K872" s="273"/>
      <c r="L872" s="521"/>
      <c r="N872" s="273">
        <f t="shared" si="170"/>
        <v>0</v>
      </c>
      <c r="S872" s="332">
        <f t="shared" si="176"/>
        <v>0</v>
      </c>
    </row>
    <row r="873" s="332" customFormat="1" ht="36" customHeight="1" spans="1:19">
      <c r="A873" s="367">
        <f t="shared" si="171"/>
        <v>7</v>
      </c>
      <c r="B873" s="295">
        <v>2130207</v>
      </c>
      <c r="C873" s="455" t="s">
        <v>920</v>
      </c>
      <c r="D873" s="296">
        <f>VLOOKUP(B873,'02'!$B$5:$F$1296,5,FALSE)</f>
        <v>31</v>
      </c>
      <c r="E873" s="296">
        <v>41</v>
      </c>
      <c r="F873" s="293">
        <f t="shared" si="172"/>
        <v>0.32258064516129</v>
      </c>
      <c r="G873" s="477" t="str">
        <f t="shared" si="173"/>
        <v>是</v>
      </c>
      <c r="H873" s="273" t="str">
        <f t="shared" si="174"/>
        <v>项</v>
      </c>
      <c r="I873" s="273"/>
      <c r="K873" s="273"/>
      <c r="L873" s="521">
        <f>VLOOKUP(B873,[266]Sheet2!$A$2:$E$135,5,FALSE)</f>
        <v>31</v>
      </c>
      <c r="N873" s="508">
        <f t="shared" si="170"/>
        <v>31</v>
      </c>
      <c r="Q873" s="332">
        <v>41</v>
      </c>
      <c r="S873" s="332">
        <f t="shared" si="176"/>
        <v>41</v>
      </c>
    </row>
    <row r="874" s="332" customFormat="1" ht="36" customHeight="1" spans="1:19">
      <c r="A874" s="367">
        <f t="shared" si="171"/>
        <v>7</v>
      </c>
      <c r="B874" s="295">
        <v>2130209</v>
      </c>
      <c r="C874" s="455" t="s">
        <v>921</v>
      </c>
      <c r="D874" s="296">
        <f>VLOOKUP(B874,'02'!$B$5:$F$1296,5,FALSE)</f>
        <v>44</v>
      </c>
      <c r="E874" s="296">
        <v>55</v>
      </c>
      <c r="F874" s="293">
        <f t="shared" si="172"/>
        <v>0.25</v>
      </c>
      <c r="G874" s="477" t="str">
        <f t="shared" si="173"/>
        <v>是</v>
      </c>
      <c r="H874" s="273" t="str">
        <f t="shared" si="174"/>
        <v>项</v>
      </c>
      <c r="I874" s="273"/>
      <c r="K874" s="273"/>
      <c r="L874" s="521">
        <f>VLOOKUP(B874,[266]Sheet2!$A$2:$E$135,5,FALSE)</f>
        <v>44</v>
      </c>
      <c r="N874" s="508">
        <f t="shared" si="170"/>
        <v>44</v>
      </c>
      <c r="Q874" s="332">
        <v>55</v>
      </c>
      <c r="S874" s="332">
        <f t="shared" si="176"/>
        <v>55</v>
      </c>
    </row>
    <row r="875" s="332" customFormat="1" ht="36" customHeight="1" spans="1:19">
      <c r="A875" s="367">
        <f t="shared" si="171"/>
        <v>7</v>
      </c>
      <c r="B875" s="295">
        <v>2130211</v>
      </c>
      <c r="C875" s="455" t="s">
        <v>922</v>
      </c>
      <c r="D875" s="296">
        <f>VLOOKUP(B875,'02'!$B$5:$F$1296,5,FALSE)</f>
        <v>0</v>
      </c>
      <c r="E875" s="296"/>
      <c r="F875" s="293">
        <f t="shared" si="172"/>
        <v>0</v>
      </c>
      <c r="G875" s="477" t="str">
        <f t="shared" si="173"/>
        <v>否</v>
      </c>
      <c r="H875" s="273" t="str">
        <f t="shared" si="174"/>
        <v>项</v>
      </c>
      <c r="I875" s="273"/>
      <c r="K875" s="273"/>
      <c r="L875" s="521"/>
      <c r="N875" s="273">
        <f t="shared" si="170"/>
        <v>0</v>
      </c>
      <c r="S875" s="332">
        <f t="shared" si="176"/>
        <v>0</v>
      </c>
    </row>
    <row r="876" s="332" customFormat="1" ht="36" customHeight="1" spans="1:19">
      <c r="A876" s="367">
        <f t="shared" si="171"/>
        <v>7</v>
      </c>
      <c r="B876" s="295">
        <v>2130212</v>
      </c>
      <c r="C876" s="455" t="s">
        <v>923</v>
      </c>
      <c r="D876" s="296">
        <f>VLOOKUP(B876,'02'!$B$5:$F$1296,5,FALSE)</f>
        <v>0</v>
      </c>
      <c r="E876" s="296"/>
      <c r="F876" s="293">
        <f t="shared" si="172"/>
        <v>0</v>
      </c>
      <c r="G876" s="477" t="str">
        <f t="shared" si="173"/>
        <v>否</v>
      </c>
      <c r="H876" s="273" t="str">
        <f t="shared" si="174"/>
        <v>项</v>
      </c>
      <c r="I876" s="273"/>
      <c r="K876" s="273"/>
      <c r="L876" s="521"/>
      <c r="N876" s="273">
        <f t="shared" si="170"/>
        <v>0</v>
      </c>
      <c r="S876" s="332">
        <f t="shared" si="176"/>
        <v>0</v>
      </c>
    </row>
    <row r="877" s="332" customFormat="1" ht="36" customHeight="1" spans="1:19">
      <c r="A877" s="367">
        <f t="shared" si="171"/>
        <v>7</v>
      </c>
      <c r="B877" s="295">
        <v>2130213</v>
      </c>
      <c r="C877" s="455" t="s">
        <v>924</v>
      </c>
      <c r="D877" s="296">
        <f>VLOOKUP(B877,'02'!$B$5:$F$1296,5,FALSE)</f>
        <v>0</v>
      </c>
      <c r="E877" s="296"/>
      <c r="F877" s="293">
        <f t="shared" si="172"/>
        <v>0</v>
      </c>
      <c r="G877" s="477" t="str">
        <f t="shared" si="173"/>
        <v>否</v>
      </c>
      <c r="H877" s="273" t="str">
        <f t="shared" si="174"/>
        <v>项</v>
      </c>
      <c r="I877" s="273"/>
      <c r="K877" s="273"/>
      <c r="L877" s="521"/>
      <c r="N877" s="273">
        <f t="shared" si="170"/>
        <v>0</v>
      </c>
      <c r="S877" s="332">
        <f t="shared" si="176"/>
        <v>0</v>
      </c>
    </row>
    <row r="878" s="332" customFormat="1" ht="36" customHeight="1" spans="1:19">
      <c r="A878" s="367">
        <f t="shared" si="171"/>
        <v>7</v>
      </c>
      <c r="B878" s="295">
        <v>2130217</v>
      </c>
      <c r="C878" s="455" t="s">
        <v>925</v>
      </c>
      <c r="D878" s="296">
        <f>VLOOKUP(B878,'02'!$B$5:$F$1296,5,FALSE)</f>
        <v>0</v>
      </c>
      <c r="E878" s="296"/>
      <c r="F878" s="293">
        <f t="shared" si="172"/>
        <v>0</v>
      </c>
      <c r="G878" s="477" t="str">
        <f t="shared" si="173"/>
        <v>否</v>
      </c>
      <c r="H878" s="273" t="str">
        <f t="shared" si="174"/>
        <v>项</v>
      </c>
      <c r="I878" s="273"/>
      <c r="K878" s="273"/>
      <c r="L878" s="521"/>
      <c r="N878" s="273">
        <f t="shared" si="170"/>
        <v>0</v>
      </c>
      <c r="S878" s="332">
        <f t="shared" si="176"/>
        <v>0</v>
      </c>
    </row>
    <row r="879" s="332" customFormat="1" ht="36" customHeight="1" spans="1:19">
      <c r="A879" s="367">
        <f t="shared" si="171"/>
        <v>7</v>
      </c>
      <c r="B879" s="295">
        <v>2130220</v>
      </c>
      <c r="C879" s="455" t="s">
        <v>442</v>
      </c>
      <c r="D879" s="296">
        <f>VLOOKUP(B879,'02'!$B$5:$F$1296,5,FALSE)</f>
        <v>0</v>
      </c>
      <c r="E879" s="296"/>
      <c r="F879" s="293">
        <f t="shared" si="172"/>
        <v>0</v>
      </c>
      <c r="G879" s="477" t="str">
        <f t="shared" si="173"/>
        <v>否</v>
      </c>
      <c r="H879" s="273" t="str">
        <f t="shared" si="174"/>
        <v>项</v>
      </c>
      <c r="I879" s="273"/>
      <c r="K879" s="273"/>
      <c r="L879" s="521"/>
      <c r="N879" s="273">
        <f t="shared" si="170"/>
        <v>0</v>
      </c>
      <c r="S879" s="332">
        <f t="shared" si="176"/>
        <v>0</v>
      </c>
    </row>
    <row r="880" s="332" customFormat="1" ht="36" customHeight="1" spans="1:19">
      <c r="A880" s="367">
        <f t="shared" si="171"/>
        <v>7</v>
      </c>
      <c r="B880" s="295">
        <v>2130221</v>
      </c>
      <c r="C880" s="455" t="s">
        <v>926</v>
      </c>
      <c r="D880" s="296">
        <f>VLOOKUP(B880,'02'!$B$5:$F$1296,5,FALSE)</f>
        <v>0</v>
      </c>
      <c r="E880" s="296"/>
      <c r="F880" s="293">
        <f t="shared" si="172"/>
        <v>0</v>
      </c>
      <c r="G880" s="477" t="str">
        <f t="shared" si="173"/>
        <v>否</v>
      </c>
      <c r="H880" s="273" t="str">
        <f t="shared" si="174"/>
        <v>项</v>
      </c>
      <c r="I880" s="273"/>
      <c r="K880" s="273"/>
      <c r="L880" s="521"/>
      <c r="N880" s="273">
        <f t="shared" si="170"/>
        <v>0</v>
      </c>
      <c r="S880" s="332">
        <f t="shared" si="176"/>
        <v>0</v>
      </c>
    </row>
    <row r="881" s="332" customFormat="1" ht="36" customHeight="1" spans="1:19">
      <c r="A881" s="367">
        <f t="shared" si="171"/>
        <v>7</v>
      </c>
      <c r="B881" s="295">
        <v>2130223</v>
      </c>
      <c r="C881" s="455" t="s">
        <v>927</v>
      </c>
      <c r="D881" s="296">
        <f>VLOOKUP(B881,'02'!$B$5:$F$1296,5,FALSE)</f>
        <v>0</v>
      </c>
      <c r="E881" s="296"/>
      <c r="F881" s="293">
        <f t="shared" si="172"/>
        <v>0</v>
      </c>
      <c r="G881" s="477" t="str">
        <f t="shared" si="173"/>
        <v>否</v>
      </c>
      <c r="H881" s="273" t="str">
        <f t="shared" si="174"/>
        <v>项</v>
      </c>
      <c r="I881" s="273"/>
      <c r="K881" s="273"/>
      <c r="L881" s="521"/>
      <c r="N881" s="273">
        <f t="shared" si="170"/>
        <v>0</v>
      </c>
      <c r="S881" s="332">
        <f t="shared" si="176"/>
        <v>0</v>
      </c>
    </row>
    <row r="882" s="332" customFormat="1" ht="36" customHeight="1" spans="1:19">
      <c r="A882" s="367">
        <f t="shared" si="171"/>
        <v>7</v>
      </c>
      <c r="B882" s="295">
        <v>2130226</v>
      </c>
      <c r="C882" s="455" t="s">
        <v>928</v>
      </c>
      <c r="D882" s="296">
        <f>VLOOKUP(B882,'02'!$B$5:$F$1296,5,FALSE)</f>
        <v>0</v>
      </c>
      <c r="E882" s="296"/>
      <c r="F882" s="293">
        <f t="shared" si="172"/>
        <v>0</v>
      </c>
      <c r="G882" s="477" t="str">
        <f t="shared" si="173"/>
        <v>否</v>
      </c>
      <c r="H882" s="273" t="str">
        <f t="shared" si="174"/>
        <v>项</v>
      </c>
      <c r="I882" s="273"/>
      <c r="K882" s="273"/>
      <c r="L882" s="521"/>
      <c r="N882" s="273">
        <f t="shared" si="170"/>
        <v>0</v>
      </c>
      <c r="S882" s="332">
        <f t="shared" si="176"/>
        <v>0</v>
      </c>
    </row>
    <row r="883" s="332" customFormat="1" ht="36" customHeight="1" spans="1:19">
      <c r="A883" s="367">
        <f t="shared" si="171"/>
        <v>7</v>
      </c>
      <c r="B883" s="295">
        <v>2130227</v>
      </c>
      <c r="C883" s="455" t="s">
        <v>929</v>
      </c>
      <c r="D883" s="296">
        <f>VLOOKUP(B883,'02'!$B$5:$F$1296,5,FALSE)</f>
        <v>0</v>
      </c>
      <c r="E883" s="296"/>
      <c r="F883" s="293">
        <f t="shared" si="172"/>
        <v>0</v>
      </c>
      <c r="G883" s="477" t="str">
        <f t="shared" si="173"/>
        <v>否</v>
      </c>
      <c r="H883" s="273" t="str">
        <f t="shared" si="174"/>
        <v>项</v>
      </c>
      <c r="I883" s="273"/>
      <c r="K883" s="273"/>
      <c r="L883" s="521"/>
      <c r="N883" s="273">
        <f t="shared" si="170"/>
        <v>0</v>
      </c>
      <c r="S883" s="332">
        <f t="shared" si="176"/>
        <v>0</v>
      </c>
    </row>
    <row r="884" s="332" customFormat="1" ht="36" customHeight="1" spans="1:19">
      <c r="A884" s="367">
        <f t="shared" si="171"/>
        <v>7</v>
      </c>
      <c r="B884" s="295">
        <v>2130234</v>
      </c>
      <c r="C884" s="455" t="s">
        <v>930</v>
      </c>
      <c r="D884" s="296">
        <f>VLOOKUP(B884,'02'!$B$5:$F$1296,5,FALSE)</f>
        <v>366</v>
      </c>
      <c r="E884" s="296">
        <v>427</v>
      </c>
      <c r="F884" s="293">
        <f t="shared" si="172"/>
        <v>0.166666666666667</v>
      </c>
      <c r="G884" s="477" t="str">
        <f t="shared" si="173"/>
        <v>是</v>
      </c>
      <c r="H884" s="273" t="str">
        <f t="shared" si="174"/>
        <v>项</v>
      </c>
      <c r="I884" s="273"/>
      <c r="K884" s="273">
        <v>316</v>
      </c>
      <c r="L884" s="521">
        <f>VLOOKUP(B884,[266]Sheet2!$A$2:$E$135,5,FALSE)</f>
        <v>11</v>
      </c>
      <c r="N884" s="508">
        <f t="shared" si="170"/>
        <v>327</v>
      </c>
      <c r="Q884" s="332">
        <v>111</v>
      </c>
      <c r="S884" s="332">
        <f t="shared" si="176"/>
        <v>427</v>
      </c>
    </row>
    <row r="885" s="332" customFormat="1" ht="36" customHeight="1" spans="1:19">
      <c r="A885" s="367">
        <f t="shared" si="171"/>
        <v>7</v>
      </c>
      <c r="B885" s="295">
        <v>2130236</v>
      </c>
      <c r="C885" s="455" t="s">
        <v>931</v>
      </c>
      <c r="D885" s="296">
        <f>VLOOKUP(B885,'02'!$B$5:$F$1296,5,FALSE)</f>
        <v>0</v>
      </c>
      <c r="E885" s="296"/>
      <c r="F885" s="293">
        <f t="shared" si="172"/>
        <v>0</v>
      </c>
      <c r="G885" s="477" t="str">
        <f t="shared" si="173"/>
        <v>否</v>
      </c>
      <c r="H885" s="273" t="str">
        <f t="shared" si="174"/>
        <v>项</v>
      </c>
      <c r="I885" s="273"/>
      <c r="K885" s="273"/>
      <c r="L885" s="521"/>
      <c r="N885" s="273">
        <f t="shared" si="170"/>
        <v>0</v>
      </c>
      <c r="S885" s="332">
        <f t="shared" si="176"/>
        <v>0</v>
      </c>
    </row>
    <row r="886" s="332" customFormat="1" ht="36" customHeight="1" spans="1:19">
      <c r="A886" s="367">
        <f t="shared" si="171"/>
        <v>7</v>
      </c>
      <c r="B886" s="295">
        <v>2130237</v>
      </c>
      <c r="C886" s="455" t="s">
        <v>901</v>
      </c>
      <c r="D886" s="296">
        <f>VLOOKUP(B886,'02'!$B$5:$F$1296,5,FALSE)</f>
        <v>0</v>
      </c>
      <c r="E886" s="296"/>
      <c r="F886" s="293">
        <f t="shared" si="172"/>
        <v>0</v>
      </c>
      <c r="G886" s="477" t="str">
        <f t="shared" si="173"/>
        <v>否</v>
      </c>
      <c r="H886" s="273" t="str">
        <f t="shared" si="174"/>
        <v>项</v>
      </c>
      <c r="I886" s="273"/>
      <c r="K886" s="273"/>
      <c r="L886" s="521"/>
      <c r="N886" s="273">
        <f t="shared" si="170"/>
        <v>0</v>
      </c>
      <c r="S886" s="332">
        <f t="shared" si="176"/>
        <v>0</v>
      </c>
    </row>
    <row r="887" s="332" customFormat="1" ht="36" customHeight="1" spans="1:19">
      <c r="A887" s="367">
        <f t="shared" si="171"/>
        <v>7</v>
      </c>
      <c r="B887" s="295">
        <v>2130238</v>
      </c>
      <c r="C887" s="455" t="s">
        <v>1901</v>
      </c>
      <c r="D887" s="296">
        <f>VLOOKUP(B887,'02'!$B$5:$F$1296,5,FALSE)</f>
        <v>0</v>
      </c>
      <c r="E887" s="296"/>
      <c r="F887" s="293">
        <f t="shared" si="172"/>
        <v>0</v>
      </c>
      <c r="G887" s="477" t="str">
        <f t="shared" si="173"/>
        <v>否</v>
      </c>
      <c r="H887" s="273" t="str">
        <f t="shared" si="174"/>
        <v>项</v>
      </c>
      <c r="I887" s="273"/>
      <c r="K887" s="273"/>
      <c r="L887" s="521">
        <f>VLOOKUP(B887,[266]Sheet2!$A$2:$E$135,5,FALSE)</f>
        <v>0</v>
      </c>
      <c r="N887" s="273">
        <f t="shared" si="170"/>
        <v>0</v>
      </c>
      <c r="Q887" s="332">
        <v>0</v>
      </c>
      <c r="S887" s="332">
        <f t="shared" si="176"/>
        <v>0</v>
      </c>
    </row>
    <row r="888" s="332" customFormat="1" ht="36" customHeight="1" spans="1:19">
      <c r="A888" s="367">
        <f t="shared" si="171"/>
        <v>7</v>
      </c>
      <c r="B888" s="295">
        <v>2130299</v>
      </c>
      <c r="C888" s="455" t="s">
        <v>933</v>
      </c>
      <c r="D888" s="296">
        <f>VLOOKUP(B888,'02'!$B$5:$F$1296,5,FALSE)</f>
        <v>0</v>
      </c>
      <c r="E888" s="296"/>
      <c r="F888" s="293">
        <f t="shared" si="172"/>
        <v>0</v>
      </c>
      <c r="G888" s="477" t="str">
        <f t="shared" si="173"/>
        <v>否</v>
      </c>
      <c r="H888" s="273" t="str">
        <f t="shared" si="174"/>
        <v>项</v>
      </c>
      <c r="I888" s="273"/>
      <c r="K888" s="273">
        <v>0</v>
      </c>
      <c r="L888" s="521"/>
      <c r="N888" s="273">
        <f t="shared" si="170"/>
        <v>0</v>
      </c>
      <c r="S888" s="332">
        <f t="shared" si="176"/>
        <v>0</v>
      </c>
    </row>
    <row r="889" ht="36" customHeight="1" spans="1:14">
      <c r="A889" s="367">
        <f t="shared" si="171"/>
        <v>5</v>
      </c>
      <c r="B889" s="295">
        <v>21303</v>
      </c>
      <c r="C889" s="517" t="s">
        <v>934</v>
      </c>
      <c r="D889" s="230">
        <f>SUM(D890:D916)</f>
        <v>3294</v>
      </c>
      <c r="E889" s="230">
        <f>SUM(E890:E916)</f>
        <v>3579</v>
      </c>
      <c r="F889" s="293">
        <f t="shared" si="172"/>
        <v>0.0865209471766848</v>
      </c>
      <c r="G889" s="477" t="str">
        <f t="shared" si="173"/>
        <v>是</v>
      </c>
      <c r="H889" s="273" t="str">
        <f t="shared" si="174"/>
        <v>款</v>
      </c>
      <c r="L889" s="521"/>
      <c r="N889" s="273">
        <f t="shared" si="170"/>
        <v>0</v>
      </c>
    </row>
    <row r="890" s="332" customFormat="1" ht="36" customHeight="1" spans="1:19">
      <c r="A890" s="367">
        <f t="shared" si="171"/>
        <v>7</v>
      </c>
      <c r="B890" s="295">
        <v>2130301</v>
      </c>
      <c r="C890" s="455" t="s">
        <v>307</v>
      </c>
      <c r="D890" s="296">
        <f>VLOOKUP(B890,'02'!$B$5:$F$1296,5,FALSE)</f>
        <v>202</v>
      </c>
      <c r="E890" s="296">
        <v>221</v>
      </c>
      <c r="F890" s="293">
        <f t="shared" si="172"/>
        <v>0.0940594059405941</v>
      </c>
      <c r="G890" s="477" t="str">
        <f t="shared" si="173"/>
        <v>是</v>
      </c>
      <c r="H890" s="273" t="str">
        <f t="shared" si="174"/>
        <v>项</v>
      </c>
      <c r="I890" s="273"/>
      <c r="K890" s="273">
        <v>221</v>
      </c>
      <c r="L890" s="521"/>
      <c r="N890" s="508">
        <f t="shared" si="170"/>
        <v>221</v>
      </c>
      <c r="S890" s="332">
        <f t="shared" ref="S890:S916" si="177">+K890+Q890</f>
        <v>221</v>
      </c>
    </row>
    <row r="891" s="332" customFormat="1" ht="36" customHeight="1" spans="1:19">
      <c r="A891" s="367">
        <f t="shared" si="171"/>
        <v>7</v>
      </c>
      <c r="B891" s="295">
        <v>2130302</v>
      </c>
      <c r="C891" s="455" t="s">
        <v>308</v>
      </c>
      <c r="D891" s="296">
        <f>VLOOKUP(B891,'02'!$B$5:$F$1296,5,FALSE)</f>
        <v>0</v>
      </c>
      <c r="E891" s="296"/>
      <c r="F891" s="293">
        <f t="shared" si="172"/>
        <v>0</v>
      </c>
      <c r="G891" s="477" t="str">
        <f t="shared" si="173"/>
        <v>否</v>
      </c>
      <c r="H891" s="273" t="str">
        <f t="shared" si="174"/>
        <v>项</v>
      </c>
      <c r="I891" s="273"/>
      <c r="K891" s="273"/>
      <c r="L891" s="521"/>
      <c r="N891" s="273">
        <f t="shared" si="170"/>
        <v>0</v>
      </c>
      <c r="S891" s="332">
        <f t="shared" si="177"/>
        <v>0</v>
      </c>
    </row>
    <row r="892" s="332" customFormat="1" ht="36" customHeight="1" spans="1:19">
      <c r="A892" s="367">
        <f t="shared" si="171"/>
        <v>7</v>
      </c>
      <c r="B892" s="295">
        <v>2130303</v>
      </c>
      <c r="C892" s="455" t="s">
        <v>309</v>
      </c>
      <c r="D892" s="296">
        <f>VLOOKUP(B892,'02'!$B$5:$F$1296,5,FALSE)</f>
        <v>0</v>
      </c>
      <c r="E892" s="296"/>
      <c r="F892" s="293">
        <f t="shared" si="172"/>
        <v>0</v>
      </c>
      <c r="G892" s="477" t="str">
        <f t="shared" si="173"/>
        <v>否</v>
      </c>
      <c r="H892" s="273" t="str">
        <f t="shared" si="174"/>
        <v>项</v>
      </c>
      <c r="I892" s="273"/>
      <c r="K892" s="273"/>
      <c r="L892" s="521"/>
      <c r="N892" s="273">
        <f t="shared" si="170"/>
        <v>0</v>
      </c>
      <c r="S892" s="332">
        <f t="shared" si="177"/>
        <v>0</v>
      </c>
    </row>
    <row r="893" s="332" customFormat="1" ht="36" customHeight="1" spans="1:19">
      <c r="A893" s="367">
        <f t="shared" si="171"/>
        <v>7</v>
      </c>
      <c r="B893" s="295">
        <v>2130304</v>
      </c>
      <c r="C893" s="455" t="s">
        <v>935</v>
      </c>
      <c r="D893" s="296">
        <f>VLOOKUP(B893,'02'!$B$5:$F$1296,5,FALSE)</f>
        <v>0</v>
      </c>
      <c r="E893" s="296"/>
      <c r="F893" s="293">
        <f t="shared" si="172"/>
        <v>0</v>
      </c>
      <c r="G893" s="477" t="str">
        <f t="shared" si="173"/>
        <v>否</v>
      </c>
      <c r="H893" s="273" t="str">
        <f t="shared" si="174"/>
        <v>项</v>
      </c>
      <c r="I893" s="273"/>
      <c r="K893" s="273"/>
      <c r="L893" s="521"/>
      <c r="N893" s="273">
        <f t="shared" si="170"/>
        <v>0</v>
      </c>
      <c r="S893" s="332">
        <f t="shared" si="177"/>
        <v>0</v>
      </c>
    </row>
    <row r="894" s="332" customFormat="1" ht="36" customHeight="1" spans="1:19">
      <c r="A894" s="367">
        <f t="shared" si="171"/>
        <v>7</v>
      </c>
      <c r="B894" s="295">
        <v>2130305</v>
      </c>
      <c r="C894" s="455" t="s">
        <v>936</v>
      </c>
      <c r="D894" s="296">
        <f>VLOOKUP(B894,'02'!$B$5:$F$1296,5,FALSE)</f>
        <v>9</v>
      </c>
      <c r="E894" s="296">
        <v>25</v>
      </c>
      <c r="F894" s="293">
        <f t="shared" si="172"/>
        <v>1.77777777777778</v>
      </c>
      <c r="G894" s="477" t="str">
        <f t="shared" si="173"/>
        <v>是</v>
      </c>
      <c r="H894" s="273" t="str">
        <f t="shared" si="174"/>
        <v>项</v>
      </c>
      <c r="I894" s="273"/>
      <c r="K894" s="273"/>
      <c r="L894" s="521">
        <f>VLOOKUP(B894,[266]Sheet2!$A$2:$E$135,5,FALSE)</f>
        <v>9</v>
      </c>
      <c r="N894" s="508">
        <f t="shared" si="170"/>
        <v>9</v>
      </c>
      <c r="Q894" s="332">
        <v>25</v>
      </c>
      <c r="S894" s="332">
        <f t="shared" si="177"/>
        <v>25</v>
      </c>
    </row>
    <row r="895" s="332" customFormat="1" ht="36" customHeight="1" spans="1:19">
      <c r="A895" s="367">
        <f t="shared" si="171"/>
        <v>7</v>
      </c>
      <c r="B895" s="295">
        <v>2130306</v>
      </c>
      <c r="C895" s="455" t="s">
        <v>937</v>
      </c>
      <c r="D895" s="296">
        <f>VLOOKUP(B895,'02'!$B$5:$F$1296,5,FALSE)</f>
        <v>26</v>
      </c>
      <c r="E895" s="296">
        <v>50</v>
      </c>
      <c r="F895" s="293">
        <f t="shared" si="172"/>
        <v>0.923076923076923</v>
      </c>
      <c r="G895" s="477" t="str">
        <f t="shared" si="173"/>
        <v>是</v>
      </c>
      <c r="H895" s="273" t="str">
        <f t="shared" si="174"/>
        <v>项</v>
      </c>
      <c r="I895" s="273"/>
      <c r="K895" s="273"/>
      <c r="L895" s="521">
        <f>VLOOKUP(B895,[266]Sheet2!$A$2:$E$135,5,FALSE)</f>
        <v>6</v>
      </c>
      <c r="N895" s="508">
        <f t="shared" si="170"/>
        <v>6</v>
      </c>
      <c r="Q895" s="332">
        <v>50</v>
      </c>
      <c r="S895" s="332">
        <f t="shared" si="177"/>
        <v>50</v>
      </c>
    </row>
    <row r="896" s="332" customFormat="1" ht="36" customHeight="1" spans="1:19">
      <c r="A896" s="367">
        <f t="shared" si="171"/>
        <v>7</v>
      </c>
      <c r="B896" s="295">
        <v>2130307</v>
      </c>
      <c r="C896" s="455" t="s">
        <v>938</v>
      </c>
      <c r="D896" s="296">
        <f>VLOOKUP(B896,'02'!$B$5:$F$1296,5,FALSE)</f>
        <v>0</v>
      </c>
      <c r="E896" s="296"/>
      <c r="F896" s="293">
        <f t="shared" si="172"/>
        <v>0</v>
      </c>
      <c r="G896" s="477" t="str">
        <f t="shared" si="173"/>
        <v>否</v>
      </c>
      <c r="H896" s="273" t="str">
        <f t="shared" si="174"/>
        <v>项</v>
      </c>
      <c r="I896" s="273"/>
      <c r="K896" s="273"/>
      <c r="L896" s="521"/>
      <c r="N896" s="273">
        <f t="shared" si="170"/>
        <v>0</v>
      </c>
      <c r="S896" s="332">
        <f t="shared" si="177"/>
        <v>0</v>
      </c>
    </row>
    <row r="897" s="332" customFormat="1" ht="36" customHeight="1" spans="1:19">
      <c r="A897" s="367">
        <f t="shared" si="171"/>
        <v>7</v>
      </c>
      <c r="B897" s="295">
        <v>2130308</v>
      </c>
      <c r="C897" s="455" t="s">
        <v>939</v>
      </c>
      <c r="D897" s="296">
        <f>VLOOKUP(B897,'02'!$B$5:$F$1296,5,FALSE)</f>
        <v>0</v>
      </c>
      <c r="E897" s="296"/>
      <c r="F897" s="293">
        <f t="shared" si="172"/>
        <v>0</v>
      </c>
      <c r="G897" s="477" t="str">
        <f t="shared" si="173"/>
        <v>否</v>
      </c>
      <c r="H897" s="273" t="str">
        <f t="shared" si="174"/>
        <v>项</v>
      </c>
      <c r="I897" s="273"/>
      <c r="K897" s="273"/>
      <c r="L897" s="521"/>
      <c r="N897" s="273">
        <f t="shared" si="170"/>
        <v>0</v>
      </c>
      <c r="S897" s="332">
        <f t="shared" si="177"/>
        <v>0</v>
      </c>
    </row>
    <row r="898" s="332" customFormat="1" ht="36" customHeight="1" spans="1:19">
      <c r="A898" s="367">
        <f t="shared" si="171"/>
        <v>7</v>
      </c>
      <c r="B898" s="295">
        <v>2130309</v>
      </c>
      <c r="C898" s="455" t="s">
        <v>940</v>
      </c>
      <c r="D898" s="296">
        <f>VLOOKUP(B898,'02'!$B$5:$F$1296,5,FALSE)</f>
        <v>0</v>
      </c>
      <c r="E898" s="296"/>
      <c r="F898" s="293">
        <f t="shared" si="172"/>
        <v>0</v>
      </c>
      <c r="G898" s="477" t="str">
        <f t="shared" si="173"/>
        <v>否</v>
      </c>
      <c r="H898" s="273" t="str">
        <f t="shared" si="174"/>
        <v>项</v>
      </c>
      <c r="I898" s="273"/>
      <c r="K898" s="273"/>
      <c r="L898" s="521"/>
      <c r="N898" s="273">
        <f t="shared" si="170"/>
        <v>0</v>
      </c>
      <c r="S898" s="332">
        <f t="shared" si="177"/>
        <v>0</v>
      </c>
    </row>
    <row r="899" s="332" customFormat="1" ht="36" customHeight="1" spans="1:19">
      <c r="A899" s="367">
        <f t="shared" si="171"/>
        <v>7</v>
      </c>
      <c r="B899" s="295">
        <v>2130310</v>
      </c>
      <c r="C899" s="455" t="s">
        <v>941</v>
      </c>
      <c r="D899" s="296">
        <f>VLOOKUP(B899,'02'!$B$5:$F$1296,5,FALSE)</f>
        <v>49</v>
      </c>
      <c r="E899" s="296"/>
      <c r="F899" s="293">
        <f t="shared" si="172"/>
        <v>-1</v>
      </c>
      <c r="G899" s="477" t="str">
        <f t="shared" si="173"/>
        <v>是</v>
      </c>
      <c r="H899" s="273" t="str">
        <f t="shared" si="174"/>
        <v>项</v>
      </c>
      <c r="I899" s="273"/>
      <c r="K899" s="273"/>
      <c r="L899" s="521"/>
      <c r="N899" s="273">
        <f t="shared" si="170"/>
        <v>0</v>
      </c>
      <c r="S899" s="332">
        <f t="shared" si="177"/>
        <v>0</v>
      </c>
    </row>
    <row r="900" s="332" customFormat="1" ht="36" customHeight="1" spans="1:19">
      <c r="A900" s="367">
        <f t="shared" si="171"/>
        <v>7</v>
      </c>
      <c r="B900" s="295">
        <v>2130311</v>
      </c>
      <c r="C900" s="455" t="s">
        <v>942</v>
      </c>
      <c r="D900" s="296">
        <f>VLOOKUP(B900,'02'!$B$5:$F$1296,5,FALSE)</f>
        <v>173</v>
      </c>
      <c r="E900" s="296"/>
      <c r="F900" s="293">
        <f t="shared" si="172"/>
        <v>-1</v>
      </c>
      <c r="G900" s="477" t="str">
        <f t="shared" si="173"/>
        <v>是</v>
      </c>
      <c r="H900" s="273" t="str">
        <f t="shared" si="174"/>
        <v>项</v>
      </c>
      <c r="I900" s="273"/>
      <c r="K900" s="273"/>
      <c r="L900" s="521">
        <f>VLOOKUP(B900,[266]Sheet2!$A$2:$E$135,5,FALSE)</f>
        <v>0</v>
      </c>
      <c r="N900" s="273">
        <f t="shared" ref="N900:N963" si="178">+K900+L900+M900</f>
        <v>0</v>
      </c>
      <c r="Q900" s="332">
        <v>0</v>
      </c>
      <c r="S900" s="332">
        <f t="shared" si="177"/>
        <v>0</v>
      </c>
    </row>
    <row r="901" s="332" customFormat="1" ht="36" customHeight="1" spans="1:19">
      <c r="A901" s="367">
        <f t="shared" ref="A901:A964" si="179">LEN(B901)</f>
        <v>7</v>
      </c>
      <c r="B901" s="295">
        <v>2130312</v>
      </c>
      <c r="C901" s="455" t="s">
        <v>943</v>
      </c>
      <c r="D901" s="296">
        <f>VLOOKUP(B901,'02'!$B$5:$F$1296,5,FALSE)</f>
        <v>0</v>
      </c>
      <c r="E901" s="296"/>
      <c r="F901" s="293">
        <f t="shared" ref="F901:F964" si="180">IF(D901&lt;0,"",IFERROR(E901/D901-1,0))</f>
        <v>0</v>
      </c>
      <c r="G901" s="477" t="str">
        <f t="shared" ref="G901:G964" si="181">IF(LEN(B901)=3,"是",IF(C901&lt;&gt;"",IF(SUM(D901:E901)&lt;&gt;0,"是","否"),"是"))</f>
        <v>否</v>
      </c>
      <c r="H901" s="273" t="str">
        <f t="shared" ref="H901:H964" si="182">IF(LEN(B901)=3,"类",IF(LEN(B901)=5,"款","项"))</f>
        <v>项</v>
      </c>
      <c r="I901" s="273"/>
      <c r="K901" s="273"/>
      <c r="L901" s="521"/>
      <c r="N901" s="273">
        <f t="shared" si="178"/>
        <v>0</v>
      </c>
      <c r="S901" s="332">
        <f t="shared" si="177"/>
        <v>0</v>
      </c>
    </row>
    <row r="902" s="332" customFormat="1" ht="36" customHeight="1" spans="1:19">
      <c r="A902" s="367">
        <f t="shared" si="179"/>
        <v>7</v>
      </c>
      <c r="B902" s="295">
        <v>2130313</v>
      </c>
      <c r="C902" s="455" t="s">
        <v>944</v>
      </c>
      <c r="D902" s="296">
        <f>VLOOKUP(B902,'02'!$B$5:$F$1296,5,FALSE)</f>
        <v>0</v>
      </c>
      <c r="E902" s="296"/>
      <c r="F902" s="293">
        <f t="shared" si="180"/>
        <v>0</v>
      </c>
      <c r="G902" s="477" t="str">
        <f t="shared" si="181"/>
        <v>否</v>
      </c>
      <c r="H902" s="273" t="str">
        <f t="shared" si="182"/>
        <v>项</v>
      </c>
      <c r="I902" s="273"/>
      <c r="K902" s="273"/>
      <c r="L902" s="521"/>
      <c r="N902" s="273">
        <f t="shared" si="178"/>
        <v>0</v>
      </c>
      <c r="S902" s="332">
        <f t="shared" si="177"/>
        <v>0</v>
      </c>
    </row>
    <row r="903" s="332" customFormat="1" ht="36" customHeight="1" spans="1:19">
      <c r="A903" s="367">
        <f t="shared" si="179"/>
        <v>7</v>
      </c>
      <c r="B903" s="295">
        <v>2130314</v>
      </c>
      <c r="C903" s="455" t="s">
        <v>945</v>
      </c>
      <c r="D903" s="296">
        <f>VLOOKUP(B903,'02'!$B$5:$F$1296,5,FALSE)</f>
        <v>20</v>
      </c>
      <c r="E903" s="296">
        <v>25</v>
      </c>
      <c r="F903" s="293">
        <f t="shared" si="180"/>
        <v>0.25</v>
      </c>
      <c r="G903" s="477" t="str">
        <f t="shared" si="181"/>
        <v>是</v>
      </c>
      <c r="H903" s="273" t="str">
        <f t="shared" si="182"/>
        <v>项</v>
      </c>
      <c r="I903" s="273"/>
      <c r="K903" s="273"/>
      <c r="L903" s="521">
        <f>VLOOKUP(B903,[266]Sheet2!$A$2:$E$135,5,FALSE)</f>
        <v>20</v>
      </c>
      <c r="N903" s="508">
        <f t="shared" si="178"/>
        <v>20</v>
      </c>
      <c r="Q903" s="332">
        <v>25</v>
      </c>
      <c r="S903" s="332">
        <f t="shared" si="177"/>
        <v>25</v>
      </c>
    </row>
    <row r="904" s="332" customFormat="1" ht="36" customHeight="1" spans="1:19">
      <c r="A904" s="367">
        <f t="shared" si="179"/>
        <v>7</v>
      </c>
      <c r="B904" s="295">
        <v>2130315</v>
      </c>
      <c r="C904" s="455" t="s">
        <v>946</v>
      </c>
      <c r="D904" s="296">
        <f>VLOOKUP(B904,'02'!$B$5:$F$1296,5,FALSE)</f>
        <v>40</v>
      </c>
      <c r="E904" s="296">
        <v>60</v>
      </c>
      <c r="F904" s="293">
        <f t="shared" si="180"/>
        <v>0.5</v>
      </c>
      <c r="G904" s="477" t="str">
        <f t="shared" si="181"/>
        <v>是</v>
      </c>
      <c r="H904" s="273" t="str">
        <f t="shared" si="182"/>
        <v>项</v>
      </c>
      <c r="I904" s="273"/>
      <c r="K904" s="273"/>
      <c r="L904" s="521">
        <f>VLOOKUP(B904,[266]Sheet2!$A$2:$E$135,5,FALSE)</f>
        <v>11</v>
      </c>
      <c r="N904" s="508">
        <f t="shared" si="178"/>
        <v>11</v>
      </c>
      <c r="Q904" s="332">
        <v>60</v>
      </c>
      <c r="S904" s="332">
        <f t="shared" si="177"/>
        <v>60</v>
      </c>
    </row>
    <row r="905" s="332" customFormat="1" ht="36" customHeight="1" spans="1:19">
      <c r="A905" s="367">
        <f t="shared" si="179"/>
        <v>7</v>
      </c>
      <c r="B905" s="295">
        <v>2130316</v>
      </c>
      <c r="C905" s="455" t="s">
        <v>947</v>
      </c>
      <c r="D905" s="296">
        <f>VLOOKUP(B905,'02'!$B$5:$F$1296,5,FALSE)</f>
        <v>0</v>
      </c>
      <c r="E905" s="296"/>
      <c r="F905" s="293">
        <f t="shared" si="180"/>
        <v>0</v>
      </c>
      <c r="G905" s="477" t="str">
        <f t="shared" si="181"/>
        <v>否</v>
      </c>
      <c r="H905" s="273" t="str">
        <f t="shared" si="182"/>
        <v>项</v>
      </c>
      <c r="I905" s="273"/>
      <c r="K905" s="273"/>
      <c r="L905" s="521">
        <f>VLOOKUP(B905,[266]Sheet2!$A$2:$E$135,5,FALSE)</f>
        <v>0</v>
      </c>
      <c r="N905" s="273">
        <f t="shared" si="178"/>
        <v>0</v>
      </c>
      <c r="Q905" s="332">
        <v>0</v>
      </c>
      <c r="S905" s="332">
        <f t="shared" si="177"/>
        <v>0</v>
      </c>
    </row>
    <row r="906" s="332" customFormat="1" ht="36" customHeight="1" spans="1:19">
      <c r="A906" s="367">
        <f t="shared" si="179"/>
        <v>7</v>
      </c>
      <c r="B906" s="295">
        <v>2130317</v>
      </c>
      <c r="C906" s="455" t="s">
        <v>948</v>
      </c>
      <c r="D906" s="296">
        <f>VLOOKUP(B906,'02'!$B$5:$F$1296,5,FALSE)</f>
        <v>0</v>
      </c>
      <c r="E906" s="296"/>
      <c r="F906" s="293">
        <f t="shared" si="180"/>
        <v>0</v>
      </c>
      <c r="G906" s="477" t="str">
        <f t="shared" si="181"/>
        <v>否</v>
      </c>
      <c r="H906" s="273" t="str">
        <f t="shared" si="182"/>
        <v>项</v>
      </c>
      <c r="I906" s="273"/>
      <c r="K906" s="273"/>
      <c r="L906" s="521"/>
      <c r="N906" s="273">
        <f t="shared" si="178"/>
        <v>0</v>
      </c>
      <c r="S906" s="332">
        <f t="shared" si="177"/>
        <v>0</v>
      </c>
    </row>
    <row r="907" s="332" customFormat="1" ht="36" customHeight="1" spans="1:19">
      <c r="A907" s="367">
        <f t="shared" si="179"/>
        <v>7</v>
      </c>
      <c r="B907" s="295">
        <v>2130318</v>
      </c>
      <c r="C907" s="455" t="s">
        <v>949</v>
      </c>
      <c r="D907" s="296">
        <f>VLOOKUP(B907,'02'!$B$5:$F$1296,5,FALSE)</f>
        <v>0</v>
      </c>
      <c r="E907" s="296"/>
      <c r="F907" s="293">
        <f t="shared" si="180"/>
        <v>0</v>
      </c>
      <c r="G907" s="477" t="str">
        <f t="shared" si="181"/>
        <v>否</v>
      </c>
      <c r="H907" s="273" t="str">
        <f t="shared" si="182"/>
        <v>项</v>
      </c>
      <c r="I907" s="273"/>
      <c r="K907" s="273"/>
      <c r="L907" s="521"/>
      <c r="N907" s="273">
        <f t="shared" si="178"/>
        <v>0</v>
      </c>
      <c r="S907" s="332">
        <f t="shared" si="177"/>
        <v>0</v>
      </c>
    </row>
    <row r="908" s="332" customFormat="1" ht="36" customHeight="1" spans="1:19">
      <c r="A908" s="367">
        <f t="shared" si="179"/>
        <v>7</v>
      </c>
      <c r="B908" s="295">
        <v>2130319</v>
      </c>
      <c r="C908" s="455" t="s">
        <v>950</v>
      </c>
      <c r="D908" s="296">
        <f>VLOOKUP(B908,'02'!$B$5:$F$1296,5,FALSE)</f>
        <v>0</v>
      </c>
      <c r="E908" s="296"/>
      <c r="F908" s="293">
        <f t="shared" si="180"/>
        <v>0</v>
      </c>
      <c r="G908" s="477" t="str">
        <f t="shared" si="181"/>
        <v>否</v>
      </c>
      <c r="H908" s="273" t="str">
        <f t="shared" si="182"/>
        <v>项</v>
      </c>
      <c r="I908" s="273"/>
      <c r="K908" s="273"/>
      <c r="L908" s="521"/>
      <c r="N908" s="273">
        <f t="shared" si="178"/>
        <v>0</v>
      </c>
      <c r="S908" s="332">
        <f t="shared" si="177"/>
        <v>0</v>
      </c>
    </row>
    <row r="909" s="332" customFormat="1" ht="36" customHeight="1" spans="1:19">
      <c r="A909" s="367">
        <f t="shared" si="179"/>
        <v>7</v>
      </c>
      <c r="B909" s="295">
        <v>2130321</v>
      </c>
      <c r="C909" s="455" t="s">
        <v>951</v>
      </c>
      <c r="D909" s="296">
        <f>VLOOKUP(B909,'02'!$B$5:$F$1296,5,FALSE)</f>
        <v>0</v>
      </c>
      <c r="E909" s="296"/>
      <c r="F909" s="293">
        <f t="shared" si="180"/>
        <v>0</v>
      </c>
      <c r="G909" s="477" t="str">
        <f t="shared" si="181"/>
        <v>否</v>
      </c>
      <c r="H909" s="273" t="str">
        <f t="shared" si="182"/>
        <v>项</v>
      </c>
      <c r="I909" s="273"/>
      <c r="K909" s="273"/>
      <c r="L909" s="521"/>
      <c r="N909" s="273">
        <f t="shared" si="178"/>
        <v>0</v>
      </c>
      <c r="S909" s="332">
        <f t="shared" si="177"/>
        <v>0</v>
      </c>
    </row>
    <row r="910" s="332" customFormat="1" ht="36" customHeight="1" spans="1:19">
      <c r="A910" s="367">
        <f t="shared" si="179"/>
        <v>7</v>
      </c>
      <c r="B910" s="295">
        <v>2130322</v>
      </c>
      <c r="C910" s="455" t="s">
        <v>952</v>
      </c>
      <c r="D910" s="296">
        <f>VLOOKUP(B910,'02'!$B$5:$F$1296,5,FALSE)</f>
        <v>0</v>
      </c>
      <c r="E910" s="296"/>
      <c r="F910" s="293">
        <f t="shared" si="180"/>
        <v>0</v>
      </c>
      <c r="G910" s="477" t="str">
        <f t="shared" si="181"/>
        <v>否</v>
      </c>
      <c r="H910" s="273" t="str">
        <f t="shared" si="182"/>
        <v>项</v>
      </c>
      <c r="I910" s="273"/>
      <c r="K910" s="273"/>
      <c r="L910" s="521"/>
      <c r="N910" s="273">
        <f t="shared" si="178"/>
        <v>0</v>
      </c>
      <c r="S910" s="332">
        <f t="shared" si="177"/>
        <v>0</v>
      </c>
    </row>
    <row r="911" s="332" customFormat="1" ht="36" customHeight="1" spans="1:19">
      <c r="A911" s="367">
        <f t="shared" si="179"/>
        <v>7</v>
      </c>
      <c r="B911" s="295">
        <v>2130333</v>
      </c>
      <c r="C911" s="455" t="s">
        <v>927</v>
      </c>
      <c r="D911" s="296">
        <f>VLOOKUP(B911,'02'!$B$5:$F$1296,5,FALSE)</f>
        <v>0</v>
      </c>
      <c r="E911" s="296"/>
      <c r="F911" s="293">
        <f t="shared" si="180"/>
        <v>0</v>
      </c>
      <c r="G911" s="477" t="str">
        <f t="shared" si="181"/>
        <v>否</v>
      </c>
      <c r="H911" s="273" t="str">
        <f t="shared" si="182"/>
        <v>项</v>
      </c>
      <c r="I911" s="273"/>
      <c r="K911" s="273"/>
      <c r="L911" s="521"/>
      <c r="N911" s="273">
        <f t="shared" si="178"/>
        <v>0</v>
      </c>
      <c r="S911" s="332">
        <f t="shared" si="177"/>
        <v>0</v>
      </c>
    </row>
    <row r="912" s="332" customFormat="1" ht="36" customHeight="1" spans="1:19">
      <c r="A912" s="367">
        <f t="shared" si="179"/>
        <v>7</v>
      </c>
      <c r="B912" s="295">
        <v>2130334</v>
      </c>
      <c r="C912" s="455" t="s">
        <v>953</v>
      </c>
      <c r="D912" s="296">
        <f>VLOOKUP(B912,'02'!$B$5:$F$1296,5,FALSE)</f>
        <v>0</v>
      </c>
      <c r="E912" s="296"/>
      <c r="F912" s="293">
        <f t="shared" si="180"/>
        <v>0</v>
      </c>
      <c r="G912" s="477" t="str">
        <f t="shared" si="181"/>
        <v>否</v>
      </c>
      <c r="H912" s="273" t="str">
        <f t="shared" si="182"/>
        <v>项</v>
      </c>
      <c r="I912" s="273"/>
      <c r="K912" s="273"/>
      <c r="L912" s="521"/>
      <c r="N912" s="273">
        <f t="shared" si="178"/>
        <v>0</v>
      </c>
      <c r="S912" s="332">
        <f t="shared" si="177"/>
        <v>0</v>
      </c>
    </row>
    <row r="913" s="332" customFormat="1" ht="36" customHeight="1" spans="1:19">
      <c r="A913" s="367">
        <f t="shared" si="179"/>
        <v>7</v>
      </c>
      <c r="B913" s="295">
        <v>2130335</v>
      </c>
      <c r="C913" s="455" t="s">
        <v>954</v>
      </c>
      <c r="D913" s="296">
        <f>VLOOKUP(B913,'02'!$B$5:$F$1296,5,FALSE)</f>
        <v>0</v>
      </c>
      <c r="E913" s="296"/>
      <c r="F913" s="293">
        <f t="shared" si="180"/>
        <v>0</v>
      </c>
      <c r="G913" s="477" t="str">
        <f t="shared" si="181"/>
        <v>否</v>
      </c>
      <c r="H913" s="273" t="str">
        <f t="shared" si="182"/>
        <v>项</v>
      </c>
      <c r="I913" s="273"/>
      <c r="K913" s="273"/>
      <c r="L913" s="521"/>
      <c r="N913" s="273">
        <f t="shared" si="178"/>
        <v>0</v>
      </c>
      <c r="S913" s="332">
        <f t="shared" si="177"/>
        <v>0</v>
      </c>
    </row>
    <row r="914" s="332" customFormat="1" ht="36" customHeight="1" spans="1:19">
      <c r="A914" s="367">
        <f t="shared" si="179"/>
        <v>7</v>
      </c>
      <c r="B914" s="295">
        <v>2130336</v>
      </c>
      <c r="C914" s="455" t="s">
        <v>955</v>
      </c>
      <c r="D914" s="296">
        <f>VLOOKUP(B914,'02'!$B$5:$F$1296,5,FALSE)</f>
        <v>0</v>
      </c>
      <c r="E914" s="296"/>
      <c r="F914" s="293">
        <f t="shared" si="180"/>
        <v>0</v>
      </c>
      <c r="G914" s="477" t="str">
        <f t="shared" si="181"/>
        <v>否</v>
      </c>
      <c r="H914" s="273" t="str">
        <f t="shared" si="182"/>
        <v>项</v>
      </c>
      <c r="I914" s="273"/>
      <c r="K914" s="273"/>
      <c r="L914" s="521"/>
      <c r="N914" s="273">
        <f t="shared" si="178"/>
        <v>0</v>
      </c>
      <c r="S914" s="332">
        <f t="shared" si="177"/>
        <v>0</v>
      </c>
    </row>
    <row r="915" s="332" customFormat="1" ht="36" customHeight="1" spans="1:19">
      <c r="A915" s="367">
        <f t="shared" si="179"/>
        <v>7</v>
      </c>
      <c r="B915" s="295">
        <v>2130337</v>
      </c>
      <c r="C915" s="455" t="s">
        <v>956</v>
      </c>
      <c r="D915" s="296">
        <f>VLOOKUP(B915,'02'!$B$5:$F$1296,5,FALSE)</f>
        <v>0</v>
      </c>
      <c r="E915" s="296"/>
      <c r="F915" s="293">
        <f t="shared" si="180"/>
        <v>0</v>
      </c>
      <c r="G915" s="477" t="str">
        <f t="shared" si="181"/>
        <v>否</v>
      </c>
      <c r="H915" s="273" t="str">
        <f t="shared" si="182"/>
        <v>项</v>
      </c>
      <c r="I915" s="273"/>
      <c r="K915" s="273"/>
      <c r="L915" s="521"/>
      <c r="N915" s="273">
        <f t="shared" si="178"/>
        <v>0</v>
      </c>
      <c r="S915" s="332">
        <f t="shared" si="177"/>
        <v>0</v>
      </c>
    </row>
    <row r="916" s="332" customFormat="1" ht="36" customHeight="1" spans="1:19">
      <c r="A916" s="367">
        <f t="shared" si="179"/>
        <v>7</v>
      </c>
      <c r="B916" s="295">
        <v>2130399</v>
      </c>
      <c r="C916" s="455" t="s">
        <v>957</v>
      </c>
      <c r="D916" s="296">
        <f>VLOOKUP(B916,'02'!$B$5:$F$1296,5,FALSE)</f>
        <v>2775</v>
      </c>
      <c r="E916" s="296">
        <v>3198</v>
      </c>
      <c r="F916" s="293">
        <f t="shared" si="180"/>
        <v>0.152432432432432</v>
      </c>
      <c r="G916" s="477" t="str">
        <f t="shared" si="181"/>
        <v>是</v>
      </c>
      <c r="H916" s="273" t="str">
        <f t="shared" si="182"/>
        <v>项</v>
      </c>
      <c r="I916" s="273"/>
      <c r="K916" s="273">
        <v>1185</v>
      </c>
      <c r="L916" s="521">
        <f>VLOOKUP(B916,[266]Sheet2!$A$2:$E$135,5,FALSE)</f>
        <v>13</v>
      </c>
      <c r="N916" s="508">
        <f t="shared" si="178"/>
        <v>1198</v>
      </c>
      <c r="Q916" s="332">
        <v>2013</v>
      </c>
      <c r="S916" s="332">
        <f t="shared" si="177"/>
        <v>3198</v>
      </c>
    </row>
    <row r="917" ht="36" customHeight="1" spans="1:14">
      <c r="A917" s="367">
        <f t="shared" si="179"/>
        <v>5</v>
      </c>
      <c r="B917" s="295">
        <v>21305</v>
      </c>
      <c r="C917" s="517" t="s">
        <v>958</v>
      </c>
      <c r="D917" s="230">
        <f>SUM(D918:D927)</f>
        <v>3652</v>
      </c>
      <c r="E917" s="230">
        <f>SUM(E918:E927)</f>
        <v>4186</v>
      </c>
      <c r="F917" s="293">
        <f t="shared" si="180"/>
        <v>0.146221248630887</v>
      </c>
      <c r="G917" s="477" t="str">
        <f t="shared" si="181"/>
        <v>是</v>
      </c>
      <c r="H917" s="273" t="str">
        <f t="shared" si="182"/>
        <v>款</v>
      </c>
      <c r="L917" s="521"/>
      <c r="N917" s="273">
        <f t="shared" si="178"/>
        <v>0</v>
      </c>
    </row>
    <row r="918" s="332" customFormat="1" ht="36" customHeight="1" spans="1:19">
      <c r="A918" s="367">
        <f t="shared" si="179"/>
        <v>7</v>
      </c>
      <c r="B918" s="295">
        <v>2130501</v>
      </c>
      <c r="C918" s="455" t="s">
        <v>1902</v>
      </c>
      <c r="D918" s="296">
        <f>VLOOKUP(B918,'02'!$B$5:$F$1296,5,FALSE)</f>
        <v>0</v>
      </c>
      <c r="E918" s="525"/>
      <c r="F918" s="293">
        <f t="shared" si="180"/>
        <v>0</v>
      </c>
      <c r="G918" s="477" t="str">
        <f t="shared" si="181"/>
        <v>否</v>
      </c>
      <c r="H918" s="273" t="str">
        <f t="shared" si="182"/>
        <v>项</v>
      </c>
      <c r="I918" s="273"/>
      <c r="K918" s="273"/>
      <c r="L918" s="521"/>
      <c r="N918" s="273">
        <f t="shared" si="178"/>
        <v>0</v>
      </c>
      <c r="S918" s="332">
        <f t="shared" ref="S918:S927" si="183">+K918+Q918</f>
        <v>0</v>
      </c>
    </row>
    <row r="919" s="332" customFormat="1" ht="36" customHeight="1" spans="1:19">
      <c r="A919" s="367">
        <f t="shared" si="179"/>
        <v>7</v>
      </c>
      <c r="B919" s="295">
        <v>2130502</v>
      </c>
      <c r="C919" s="455" t="s">
        <v>1903</v>
      </c>
      <c r="D919" s="296">
        <f>VLOOKUP(B919,'02'!$B$5:$F$1296,5,FALSE)</f>
        <v>0</v>
      </c>
      <c r="E919" s="525"/>
      <c r="F919" s="293">
        <f t="shared" si="180"/>
        <v>0</v>
      </c>
      <c r="G919" s="477" t="str">
        <f t="shared" si="181"/>
        <v>否</v>
      </c>
      <c r="H919" s="273" t="str">
        <f t="shared" si="182"/>
        <v>项</v>
      </c>
      <c r="I919" s="273"/>
      <c r="K919" s="273"/>
      <c r="L919" s="521"/>
      <c r="N919" s="273">
        <f t="shared" si="178"/>
        <v>0</v>
      </c>
      <c r="S919" s="332">
        <f t="shared" si="183"/>
        <v>0</v>
      </c>
    </row>
    <row r="920" s="332" customFormat="1" ht="36" customHeight="1" spans="1:19">
      <c r="A920" s="367">
        <f t="shared" si="179"/>
        <v>7</v>
      </c>
      <c r="B920" s="295">
        <v>2130503</v>
      </c>
      <c r="C920" s="455" t="s">
        <v>1904</v>
      </c>
      <c r="D920" s="296">
        <f>VLOOKUP(B920,'02'!$B$5:$F$1296,5,FALSE)</f>
        <v>0</v>
      </c>
      <c r="E920" s="525"/>
      <c r="F920" s="293">
        <f t="shared" si="180"/>
        <v>0</v>
      </c>
      <c r="G920" s="477" t="str">
        <f t="shared" si="181"/>
        <v>否</v>
      </c>
      <c r="H920" s="273" t="str">
        <f t="shared" si="182"/>
        <v>项</v>
      </c>
      <c r="I920" s="273"/>
      <c r="K920" s="273"/>
      <c r="L920" s="521"/>
      <c r="N920" s="273">
        <f t="shared" si="178"/>
        <v>0</v>
      </c>
      <c r="S920" s="332">
        <f t="shared" si="183"/>
        <v>0</v>
      </c>
    </row>
    <row r="921" s="332" customFormat="1" ht="36" customHeight="1" spans="1:19">
      <c r="A921" s="367">
        <f t="shared" si="179"/>
        <v>7</v>
      </c>
      <c r="B921" s="295">
        <v>2130504</v>
      </c>
      <c r="C921" s="455" t="s">
        <v>959</v>
      </c>
      <c r="D921" s="296">
        <f>VLOOKUP(B921,'02'!$B$5:$F$1296,5,FALSE)</f>
        <v>606</v>
      </c>
      <c r="E921" s="296">
        <v>768</v>
      </c>
      <c r="F921" s="293">
        <f t="shared" si="180"/>
        <v>0.267326732673267</v>
      </c>
      <c r="G921" s="477" t="str">
        <f t="shared" si="181"/>
        <v>是</v>
      </c>
      <c r="H921" s="273" t="str">
        <f t="shared" si="182"/>
        <v>项</v>
      </c>
      <c r="I921" s="273"/>
      <c r="K921" s="273"/>
      <c r="L921" s="521">
        <f>VLOOKUP(B921,[266]Sheet2!$A$2:$E$135,5,FALSE)</f>
        <v>568</v>
      </c>
      <c r="N921" s="508">
        <f t="shared" si="178"/>
        <v>568</v>
      </c>
      <c r="Q921" s="332">
        <v>768</v>
      </c>
      <c r="S921" s="332">
        <f t="shared" si="183"/>
        <v>768</v>
      </c>
    </row>
    <row r="922" s="332" customFormat="1" ht="36" customHeight="1" spans="1:19">
      <c r="A922" s="367">
        <f t="shared" si="179"/>
        <v>7</v>
      </c>
      <c r="B922" s="295">
        <v>2130505</v>
      </c>
      <c r="C922" s="455" t="s">
        <v>960</v>
      </c>
      <c r="D922" s="296">
        <f>VLOOKUP(B922,'02'!$B$5:$F$1296,5,FALSE)</f>
        <v>2449</v>
      </c>
      <c r="E922" s="296">
        <v>2571</v>
      </c>
      <c r="F922" s="293">
        <f t="shared" si="180"/>
        <v>0.0498162515312373</v>
      </c>
      <c r="G922" s="477" t="str">
        <f t="shared" si="181"/>
        <v>是</v>
      </c>
      <c r="H922" s="273" t="str">
        <f t="shared" si="182"/>
        <v>项</v>
      </c>
      <c r="I922" s="273"/>
      <c r="K922" s="273"/>
      <c r="L922" s="521">
        <f>VLOOKUP(B922,[266]Sheet2!$A$2:$E$135,5,FALSE)</f>
        <v>2271</v>
      </c>
      <c r="N922" s="508">
        <f t="shared" si="178"/>
        <v>2271</v>
      </c>
      <c r="Q922" s="332">
        <v>2571</v>
      </c>
      <c r="S922" s="332">
        <f t="shared" si="183"/>
        <v>2571</v>
      </c>
    </row>
    <row r="923" s="332" customFormat="1" ht="36" customHeight="1" spans="1:19">
      <c r="A923" s="367">
        <f t="shared" si="179"/>
        <v>7</v>
      </c>
      <c r="B923" s="295">
        <v>2130506</v>
      </c>
      <c r="C923" s="455" t="s">
        <v>961</v>
      </c>
      <c r="D923" s="296">
        <f>VLOOKUP(B923,'02'!$B$5:$F$1296,5,FALSE)</f>
        <v>0</v>
      </c>
      <c r="E923" s="296"/>
      <c r="F923" s="293">
        <f t="shared" si="180"/>
        <v>0</v>
      </c>
      <c r="G923" s="477" t="str">
        <f t="shared" si="181"/>
        <v>否</v>
      </c>
      <c r="H923" s="273" t="str">
        <f t="shared" si="182"/>
        <v>项</v>
      </c>
      <c r="I923" s="273"/>
      <c r="K923" s="273"/>
      <c r="L923" s="521"/>
      <c r="N923" s="273">
        <f t="shared" si="178"/>
        <v>0</v>
      </c>
      <c r="S923" s="332">
        <f t="shared" si="183"/>
        <v>0</v>
      </c>
    </row>
    <row r="924" s="332" customFormat="1" ht="36" customHeight="1" spans="1:19">
      <c r="A924" s="367">
        <f t="shared" si="179"/>
        <v>7</v>
      </c>
      <c r="B924" s="295">
        <v>2130507</v>
      </c>
      <c r="C924" s="455" t="s">
        <v>962</v>
      </c>
      <c r="D924" s="296">
        <f>VLOOKUP(B924,'02'!$B$5:$F$1296,5,FALSE)</f>
        <v>159</v>
      </c>
      <c r="E924" s="296">
        <v>191</v>
      </c>
      <c r="F924" s="293">
        <f t="shared" si="180"/>
        <v>0.20125786163522</v>
      </c>
      <c r="G924" s="477" t="str">
        <f t="shared" si="181"/>
        <v>是</v>
      </c>
      <c r="H924" s="273" t="str">
        <f t="shared" si="182"/>
        <v>项</v>
      </c>
      <c r="I924" s="273"/>
      <c r="K924" s="273"/>
      <c r="L924" s="521">
        <f>VLOOKUP(B924,[266]Sheet2!$A$2:$E$135,5,FALSE)</f>
        <v>121</v>
      </c>
      <c r="N924" s="508">
        <f t="shared" si="178"/>
        <v>121</v>
      </c>
      <c r="Q924" s="332">
        <v>191</v>
      </c>
      <c r="S924" s="332">
        <f t="shared" si="183"/>
        <v>191</v>
      </c>
    </row>
    <row r="925" s="332" customFormat="1" ht="36" customHeight="1" spans="1:19">
      <c r="A925" s="367">
        <f t="shared" si="179"/>
        <v>7</v>
      </c>
      <c r="B925" s="295">
        <v>2130508</v>
      </c>
      <c r="C925" s="455" t="s">
        <v>963</v>
      </c>
      <c r="D925" s="296">
        <f>VLOOKUP(B925,'02'!$B$5:$F$1296,5,FALSE)</f>
        <v>0</v>
      </c>
      <c r="E925" s="296"/>
      <c r="F925" s="293">
        <f t="shared" si="180"/>
        <v>0</v>
      </c>
      <c r="G925" s="477" t="str">
        <f t="shared" si="181"/>
        <v>否</v>
      </c>
      <c r="H925" s="273" t="str">
        <f t="shared" si="182"/>
        <v>项</v>
      </c>
      <c r="I925" s="273"/>
      <c r="K925" s="273"/>
      <c r="L925" s="521"/>
      <c r="N925" s="273">
        <f t="shared" si="178"/>
        <v>0</v>
      </c>
      <c r="S925" s="332">
        <f t="shared" si="183"/>
        <v>0</v>
      </c>
    </row>
    <row r="926" s="332" customFormat="1" ht="36" customHeight="1" spans="1:19">
      <c r="A926" s="367">
        <f t="shared" si="179"/>
        <v>7</v>
      </c>
      <c r="B926" s="295">
        <v>2130550</v>
      </c>
      <c r="C926" s="455" t="s">
        <v>1905</v>
      </c>
      <c r="D926" s="296">
        <f>VLOOKUP(B926,'02'!$B$5:$F$1296,5,FALSE)</f>
        <v>0</v>
      </c>
      <c r="E926" s="525"/>
      <c r="F926" s="293">
        <f t="shared" si="180"/>
        <v>0</v>
      </c>
      <c r="G926" s="477" t="str">
        <f t="shared" si="181"/>
        <v>否</v>
      </c>
      <c r="H926" s="273" t="str">
        <f t="shared" si="182"/>
        <v>项</v>
      </c>
      <c r="I926" s="273"/>
      <c r="K926" s="273"/>
      <c r="L926" s="521"/>
      <c r="N926" s="273">
        <f t="shared" si="178"/>
        <v>0</v>
      </c>
      <c r="S926" s="332">
        <f t="shared" si="183"/>
        <v>0</v>
      </c>
    </row>
    <row r="927" s="332" customFormat="1" ht="36" customHeight="1" spans="1:19">
      <c r="A927" s="367">
        <f t="shared" si="179"/>
        <v>7</v>
      </c>
      <c r="B927" s="295">
        <v>2130599</v>
      </c>
      <c r="C927" s="455" t="s">
        <v>964</v>
      </c>
      <c r="D927" s="296">
        <f>VLOOKUP(B927,'02'!$B$5:$F$1296,5,FALSE)</f>
        <v>438</v>
      </c>
      <c r="E927" s="296">
        <v>656</v>
      </c>
      <c r="F927" s="293">
        <f t="shared" si="180"/>
        <v>0.497716894977169</v>
      </c>
      <c r="G927" s="477" t="str">
        <f t="shared" si="181"/>
        <v>是</v>
      </c>
      <c r="H927" s="273" t="str">
        <f t="shared" si="182"/>
        <v>项</v>
      </c>
      <c r="I927" s="273"/>
      <c r="K927" s="273"/>
      <c r="L927" s="521">
        <f>VLOOKUP(B927,[266]Sheet2!$A$2:$E$135,5,FALSE)</f>
        <v>356</v>
      </c>
      <c r="N927" s="508">
        <f t="shared" si="178"/>
        <v>356</v>
      </c>
      <c r="Q927" s="332">
        <v>656</v>
      </c>
      <c r="S927" s="332">
        <f t="shared" si="183"/>
        <v>656</v>
      </c>
    </row>
    <row r="928" ht="36" customHeight="1" spans="1:14">
      <c r="A928" s="367">
        <f t="shared" si="179"/>
        <v>5</v>
      </c>
      <c r="B928" s="295">
        <v>21307</v>
      </c>
      <c r="C928" s="517" t="s">
        <v>965</v>
      </c>
      <c r="D928" s="230">
        <f>SUM(D929:D934)</f>
        <v>2053</v>
      </c>
      <c r="E928" s="230">
        <f>SUM(E929:E934)</f>
        <v>3920</v>
      </c>
      <c r="F928" s="293">
        <f t="shared" si="180"/>
        <v>0.909400876765709</v>
      </c>
      <c r="G928" s="477" t="str">
        <f t="shared" si="181"/>
        <v>是</v>
      </c>
      <c r="H928" s="273" t="str">
        <f t="shared" si="182"/>
        <v>款</v>
      </c>
      <c r="L928" s="521"/>
      <c r="N928" s="273">
        <f t="shared" si="178"/>
        <v>0</v>
      </c>
    </row>
    <row r="929" s="332" customFormat="1" ht="36" customHeight="1" spans="1:19">
      <c r="A929" s="367">
        <f t="shared" si="179"/>
        <v>7</v>
      </c>
      <c r="B929" s="295">
        <v>2130701</v>
      </c>
      <c r="C929" s="455" t="s">
        <v>966</v>
      </c>
      <c r="D929" s="296">
        <f>VLOOKUP(B929,'02'!$B$5:$F$1296,5,FALSE)</f>
        <v>194</v>
      </c>
      <c r="E929" s="296">
        <v>297</v>
      </c>
      <c r="F929" s="293">
        <f t="shared" si="180"/>
        <v>0.530927835051546</v>
      </c>
      <c r="G929" s="477" t="str">
        <f t="shared" si="181"/>
        <v>是</v>
      </c>
      <c r="H929" s="273" t="str">
        <f t="shared" si="182"/>
        <v>项</v>
      </c>
      <c r="I929" s="273"/>
      <c r="K929" s="273">
        <v>3</v>
      </c>
      <c r="L929" s="521">
        <f>VLOOKUP(B929,[266]Sheet2!$A$2:$E$135,5,FALSE)</f>
        <v>194</v>
      </c>
      <c r="N929" s="508">
        <f t="shared" si="178"/>
        <v>197</v>
      </c>
      <c r="Q929" s="332">
        <v>294</v>
      </c>
      <c r="S929" s="332">
        <f t="shared" ref="S929:S934" si="184">+K929+Q929</f>
        <v>297</v>
      </c>
    </row>
    <row r="930" s="332" customFormat="1" ht="36" customHeight="1" spans="1:19">
      <c r="A930" s="367">
        <f t="shared" si="179"/>
        <v>7</v>
      </c>
      <c r="B930" s="295">
        <v>2130704</v>
      </c>
      <c r="C930" s="455" t="s">
        <v>1906</v>
      </c>
      <c r="D930" s="296">
        <f>VLOOKUP(B930,'02'!$B$5:$F$1296,5,FALSE)</f>
        <v>0</v>
      </c>
      <c r="E930" s="525"/>
      <c r="F930" s="293">
        <f t="shared" si="180"/>
        <v>0</v>
      </c>
      <c r="G930" s="477" t="str">
        <f t="shared" si="181"/>
        <v>否</v>
      </c>
      <c r="H930" s="273" t="str">
        <f t="shared" si="182"/>
        <v>项</v>
      </c>
      <c r="I930" s="273"/>
      <c r="K930" s="273"/>
      <c r="L930" s="521"/>
      <c r="N930" s="273">
        <f t="shared" si="178"/>
        <v>0</v>
      </c>
      <c r="S930" s="332">
        <f t="shared" si="184"/>
        <v>0</v>
      </c>
    </row>
    <row r="931" s="332" customFormat="1" ht="36" customHeight="1" spans="1:19">
      <c r="A931" s="367">
        <f t="shared" si="179"/>
        <v>7</v>
      </c>
      <c r="B931" s="295">
        <v>2130705</v>
      </c>
      <c r="C931" s="455" t="s">
        <v>968</v>
      </c>
      <c r="D931" s="296">
        <f>VLOOKUP(B931,'02'!$B$5:$F$1296,5,FALSE)</f>
        <v>1859</v>
      </c>
      <c r="E931" s="296">
        <v>3623</v>
      </c>
      <c r="F931" s="293">
        <f t="shared" si="180"/>
        <v>0.948897256589564</v>
      </c>
      <c r="G931" s="477" t="str">
        <f t="shared" si="181"/>
        <v>是</v>
      </c>
      <c r="H931" s="273" t="str">
        <f t="shared" si="182"/>
        <v>项</v>
      </c>
      <c r="I931" s="273"/>
      <c r="K931" s="273">
        <v>3623</v>
      </c>
      <c r="L931" s="521"/>
      <c r="N931" s="508">
        <f t="shared" si="178"/>
        <v>3623</v>
      </c>
      <c r="S931" s="332">
        <f t="shared" si="184"/>
        <v>3623</v>
      </c>
    </row>
    <row r="932" s="332" customFormat="1" ht="36" customHeight="1" spans="1:19">
      <c r="A932" s="367">
        <f t="shared" si="179"/>
        <v>7</v>
      </c>
      <c r="B932" s="295">
        <v>2130706</v>
      </c>
      <c r="C932" s="455" t="s">
        <v>969</v>
      </c>
      <c r="D932" s="296">
        <f>VLOOKUP(B932,'02'!$B$5:$F$1296,5,FALSE)</f>
        <v>0</v>
      </c>
      <c r="E932" s="296"/>
      <c r="F932" s="293">
        <f t="shared" si="180"/>
        <v>0</v>
      </c>
      <c r="G932" s="477" t="str">
        <f t="shared" si="181"/>
        <v>否</v>
      </c>
      <c r="H932" s="273" t="str">
        <f t="shared" si="182"/>
        <v>项</v>
      </c>
      <c r="I932" s="273"/>
      <c r="K932" s="273"/>
      <c r="L932" s="521"/>
      <c r="N932" s="273">
        <f t="shared" si="178"/>
        <v>0</v>
      </c>
      <c r="S932" s="332">
        <f t="shared" si="184"/>
        <v>0</v>
      </c>
    </row>
    <row r="933" s="332" customFormat="1" ht="36" customHeight="1" spans="1:19">
      <c r="A933" s="367">
        <f t="shared" si="179"/>
        <v>7</v>
      </c>
      <c r="B933" s="295">
        <v>2130707</v>
      </c>
      <c r="C933" s="455" t="s">
        <v>970</v>
      </c>
      <c r="D933" s="296">
        <f>VLOOKUP(B933,'02'!$B$5:$F$1296,5,FALSE)</f>
        <v>0</v>
      </c>
      <c r="E933" s="296"/>
      <c r="F933" s="293">
        <f t="shared" si="180"/>
        <v>0</v>
      </c>
      <c r="G933" s="477" t="str">
        <f t="shared" si="181"/>
        <v>否</v>
      </c>
      <c r="H933" s="273" t="str">
        <f t="shared" si="182"/>
        <v>项</v>
      </c>
      <c r="I933" s="273"/>
      <c r="K933" s="273"/>
      <c r="L933" s="521"/>
      <c r="N933" s="273">
        <f t="shared" si="178"/>
        <v>0</v>
      </c>
      <c r="S933" s="332">
        <f t="shared" si="184"/>
        <v>0</v>
      </c>
    </row>
    <row r="934" s="332" customFormat="1" ht="36" customHeight="1" spans="1:19">
      <c r="A934" s="367">
        <f t="shared" si="179"/>
        <v>7</v>
      </c>
      <c r="B934" s="295">
        <v>2130799</v>
      </c>
      <c r="C934" s="455" t="s">
        <v>971</v>
      </c>
      <c r="D934" s="296">
        <f>VLOOKUP(B934,'02'!$B$5:$F$1296,5,FALSE)</f>
        <v>0</v>
      </c>
      <c r="E934" s="296"/>
      <c r="F934" s="293">
        <f t="shared" si="180"/>
        <v>0</v>
      </c>
      <c r="G934" s="477" t="str">
        <f t="shared" si="181"/>
        <v>否</v>
      </c>
      <c r="H934" s="273" t="str">
        <f t="shared" si="182"/>
        <v>项</v>
      </c>
      <c r="I934" s="273"/>
      <c r="K934" s="273"/>
      <c r="L934" s="521"/>
      <c r="N934" s="273">
        <f t="shared" si="178"/>
        <v>0</v>
      </c>
      <c r="S934" s="332">
        <f t="shared" si="184"/>
        <v>0</v>
      </c>
    </row>
    <row r="935" ht="36" customHeight="1" spans="1:14">
      <c r="A935" s="367">
        <f t="shared" si="179"/>
        <v>5</v>
      </c>
      <c r="B935" s="295">
        <v>21308</v>
      </c>
      <c r="C935" s="517" t="s">
        <v>972</v>
      </c>
      <c r="D935" s="230">
        <f>SUM(D936:D940)</f>
        <v>222</v>
      </c>
      <c r="E935" s="230">
        <f>SUM(E936:E940)</f>
        <v>127</v>
      </c>
      <c r="F935" s="293">
        <f t="shared" si="180"/>
        <v>-0.427927927927928</v>
      </c>
      <c r="G935" s="477" t="str">
        <f t="shared" si="181"/>
        <v>是</v>
      </c>
      <c r="H935" s="273" t="str">
        <f t="shared" si="182"/>
        <v>款</v>
      </c>
      <c r="L935" s="521"/>
      <c r="N935" s="273">
        <f t="shared" si="178"/>
        <v>0</v>
      </c>
    </row>
    <row r="936" s="332" customFormat="1" ht="36" customHeight="1" spans="1:19">
      <c r="A936" s="367">
        <f t="shared" si="179"/>
        <v>7</v>
      </c>
      <c r="B936" s="295">
        <v>2130801</v>
      </c>
      <c r="C936" s="455" t="s">
        <v>973</v>
      </c>
      <c r="D936" s="296">
        <f>VLOOKUP(B936,'02'!$B$5:$F$1296,5,FALSE)</f>
        <v>0</v>
      </c>
      <c r="E936" s="296"/>
      <c r="F936" s="293">
        <f t="shared" si="180"/>
        <v>0</v>
      </c>
      <c r="G936" s="477" t="str">
        <f t="shared" si="181"/>
        <v>否</v>
      </c>
      <c r="H936" s="273" t="str">
        <f t="shared" si="182"/>
        <v>项</v>
      </c>
      <c r="I936" s="273"/>
      <c r="K936" s="273"/>
      <c r="L936" s="521"/>
      <c r="N936" s="273">
        <f t="shared" si="178"/>
        <v>0</v>
      </c>
      <c r="S936" s="332">
        <f t="shared" ref="S936:S940" si="185">+K936+Q936</f>
        <v>0</v>
      </c>
    </row>
    <row r="937" s="332" customFormat="1" ht="36" customHeight="1" spans="1:19">
      <c r="A937" s="367">
        <f t="shared" si="179"/>
        <v>7</v>
      </c>
      <c r="B937" s="295">
        <v>2130803</v>
      </c>
      <c r="C937" s="455" t="s">
        <v>974</v>
      </c>
      <c r="D937" s="296">
        <f>VLOOKUP(B937,'02'!$B$5:$F$1296,5,FALSE)</f>
        <v>118</v>
      </c>
      <c r="E937" s="296">
        <v>127</v>
      </c>
      <c r="F937" s="293">
        <f t="shared" si="180"/>
        <v>0.076271186440678</v>
      </c>
      <c r="G937" s="477" t="str">
        <f t="shared" si="181"/>
        <v>是</v>
      </c>
      <c r="H937" s="273" t="str">
        <f t="shared" si="182"/>
        <v>项</v>
      </c>
      <c r="I937" s="273"/>
      <c r="K937" s="273">
        <v>20</v>
      </c>
      <c r="L937" s="521">
        <f>VLOOKUP(B937,[266]Sheet2!$A$2:$E$135,5,FALSE)</f>
        <v>107</v>
      </c>
      <c r="N937" s="508">
        <f t="shared" si="178"/>
        <v>127</v>
      </c>
      <c r="Q937" s="332">
        <v>107</v>
      </c>
      <c r="S937" s="332">
        <f t="shared" si="185"/>
        <v>127</v>
      </c>
    </row>
    <row r="938" s="332" customFormat="1" ht="36" customHeight="1" spans="1:19">
      <c r="A938" s="367">
        <f t="shared" si="179"/>
        <v>7</v>
      </c>
      <c r="B938" s="295">
        <v>2130804</v>
      </c>
      <c r="C938" s="455" t="s">
        <v>975</v>
      </c>
      <c r="D938" s="296">
        <f>VLOOKUP(B938,'02'!$B$5:$F$1296,5,FALSE)</f>
        <v>104</v>
      </c>
      <c r="E938" s="296"/>
      <c r="F938" s="293">
        <f t="shared" si="180"/>
        <v>-1</v>
      </c>
      <c r="G938" s="477" t="str">
        <f t="shared" si="181"/>
        <v>是</v>
      </c>
      <c r="H938" s="273" t="str">
        <f t="shared" si="182"/>
        <v>项</v>
      </c>
      <c r="I938" s="273"/>
      <c r="K938" s="273"/>
      <c r="L938" s="521">
        <f>VLOOKUP(B938,[266]Sheet2!$A$2:$E$135,5,FALSE)</f>
        <v>0</v>
      </c>
      <c r="N938" s="273">
        <f t="shared" si="178"/>
        <v>0</v>
      </c>
      <c r="Q938" s="332">
        <v>0</v>
      </c>
      <c r="S938" s="332">
        <f t="shared" si="185"/>
        <v>0</v>
      </c>
    </row>
    <row r="939" s="332" customFormat="1" ht="36" customHeight="1" spans="1:19">
      <c r="A939" s="367">
        <f t="shared" si="179"/>
        <v>7</v>
      </c>
      <c r="B939" s="295">
        <v>2130805</v>
      </c>
      <c r="C939" s="455" t="s">
        <v>976</v>
      </c>
      <c r="D939" s="296">
        <f>VLOOKUP(B939,'02'!$B$5:$F$1296,5,FALSE)</f>
        <v>0</v>
      </c>
      <c r="E939" s="296"/>
      <c r="F939" s="293">
        <f t="shared" si="180"/>
        <v>0</v>
      </c>
      <c r="G939" s="477" t="str">
        <f t="shared" si="181"/>
        <v>否</v>
      </c>
      <c r="H939" s="273" t="str">
        <f t="shared" si="182"/>
        <v>项</v>
      </c>
      <c r="I939" s="273"/>
      <c r="K939" s="273"/>
      <c r="L939" s="521"/>
      <c r="N939" s="273">
        <f t="shared" si="178"/>
        <v>0</v>
      </c>
      <c r="S939" s="332">
        <f t="shared" si="185"/>
        <v>0</v>
      </c>
    </row>
    <row r="940" s="332" customFormat="1" ht="36" customHeight="1" spans="1:19">
      <c r="A940" s="367">
        <f t="shared" si="179"/>
        <v>7</v>
      </c>
      <c r="B940" s="295">
        <v>2130899</v>
      </c>
      <c r="C940" s="455" t="s">
        <v>977</v>
      </c>
      <c r="D940" s="296">
        <f>VLOOKUP(B940,'02'!$B$5:$F$1296,5,FALSE)</f>
        <v>0</v>
      </c>
      <c r="E940" s="296"/>
      <c r="F940" s="293">
        <f t="shared" si="180"/>
        <v>0</v>
      </c>
      <c r="G940" s="477" t="str">
        <f t="shared" si="181"/>
        <v>否</v>
      </c>
      <c r="H940" s="273" t="str">
        <f t="shared" si="182"/>
        <v>项</v>
      </c>
      <c r="I940" s="273"/>
      <c r="K940" s="273"/>
      <c r="L940" s="521"/>
      <c r="N940" s="273">
        <f t="shared" si="178"/>
        <v>0</v>
      </c>
      <c r="S940" s="332">
        <f t="shared" si="185"/>
        <v>0</v>
      </c>
    </row>
    <row r="941" ht="36" customHeight="1" spans="1:14">
      <c r="A941" s="367">
        <f t="shared" si="179"/>
        <v>5</v>
      </c>
      <c r="B941" s="295">
        <v>21309</v>
      </c>
      <c r="C941" s="517" t="s">
        <v>978</v>
      </c>
      <c r="D941" s="296">
        <f>SUM(D942:D943)</f>
        <v>0</v>
      </c>
      <c r="E941" s="296">
        <f>SUM(E942:E943)</f>
        <v>0</v>
      </c>
      <c r="F941" s="293">
        <f t="shared" si="180"/>
        <v>0</v>
      </c>
      <c r="G941" s="477" t="str">
        <f t="shared" si="181"/>
        <v>否</v>
      </c>
      <c r="H941" s="273" t="str">
        <f t="shared" si="182"/>
        <v>款</v>
      </c>
      <c r="L941" s="521"/>
      <c r="N941" s="273">
        <f t="shared" si="178"/>
        <v>0</v>
      </c>
    </row>
    <row r="942" s="332" customFormat="1" ht="36" customHeight="1" spans="1:19">
      <c r="A942" s="367">
        <f t="shared" si="179"/>
        <v>7</v>
      </c>
      <c r="B942" s="295">
        <v>2130901</v>
      </c>
      <c r="C942" s="455" t="s">
        <v>979</v>
      </c>
      <c r="D942" s="296">
        <f>VLOOKUP(B942,'02'!$B$5:$F$1296,5,FALSE)</f>
        <v>0</v>
      </c>
      <c r="E942" s="296"/>
      <c r="F942" s="293">
        <f t="shared" si="180"/>
        <v>0</v>
      </c>
      <c r="G942" s="477" t="str">
        <f t="shared" si="181"/>
        <v>否</v>
      </c>
      <c r="H942" s="273" t="str">
        <f t="shared" si="182"/>
        <v>项</v>
      </c>
      <c r="I942" s="273"/>
      <c r="K942" s="273"/>
      <c r="L942" s="521"/>
      <c r="N942" s="273">
        <f t="shared" si="178"/>
        <v>0</v>
      </c>
      <c r="S942" s="332">
        <f t="shared" ref="S942:S946" si="186">+K942+Q942</f>
        <v>0</v>
      </c>
    </row>
    <row r="943" s="332" customFormat="1" ht="36" customHeight="1" spans="1:19">
      <c r="A943" s="367">
        <f t="shared" si="179"/>
        <v>7</v>
      </c>
      <c r="B943" s="295">
        <v>2130999</v>
      </c>
      <c r="C943" s="455" t="s">
        <v>980</v>
      </c>
      <c r="D943" s="296">
        <f>VLOOKUP(B943,'02'!$B$5:$F$1296,5,FALSE)</f>
        <v>0</v>
      </c>
      <c r="E943" s="296"/>
      <c r="F943" s="293">
        <f t="shared" si="180"/>
        <v>0</v>
      </c>
      <c r="G943" s="477" t="str">
        <f t="shared" si="181"/>
        <v>否</v>
      </c>
      <c r="H943" s="273" t="str">
        <f t="shared" si="182"/>
        <v>项</v>
      </c>
      <c r="I943" s="273"/>
      <c r="K943" s="273"/>
      <c r="L943" s="521"/>
      <c r="N943" s="273">
        <f t="shared" si="178"/>
        <v>0</v>
      </c>
      <c r="S943" s="332">
        <f t="shared" si="186"/>
        <v>0</v>
      </c>
    </row>
    <row r="944" ht="36" customHeight="1" spans="1:14">
      <c r="A944" s="367">
        <f t="shared" si="179"/>
        <v>5</v>
      </c>
      <c r="B944" s="295">
        <v>21399</v>
      </c>
      <c r="C944" s="517" t="s">
        <v>981</v>
      </c>
      <c r="D944" s="230">
        <f>SUM(D945:D946)</f>
        <v>40</v>
      </c>
      <c r="E944" s="230">
        <f>SUM(E945:E946)</f>
        <v>0</v>
      </c>
      <c r="F944" s="293">
        <f t="shared" si="180"/>
        <v>-1</v>
      </c>
      <c r="G944" s="477" t="str">
        <f t="shared" si="181"/>
        <v>是</v>
      </c>
      <c r="H944" s="273" t="str">
        <f t="shared" si="182"/>
        <v>款</v>
      </c>
      <c r="L944" s="521"/>
      <c r="N944" s="273">
        <f t="shared" si="178"/>
        <v>0</v>
      </c>
    </row>
    <row r="945" s="332" customFormat="1" ht="36" customHeight="1" spans="1:19">
      <c r="A945" s="367">
        <f t="shared" si="179"/>
        <v>7</v>
      </c>
      <c r="B945" s="295">
        <v>2139901</v>
      </c>
      <c r="C945" s="455" t="s">
        <v>982</v>
      </c>
      <c r="D945" s="296">
        <f>VLOOKUP(B945,'02'!$B$5:$F$1296,5,FALSE)</f>
        <v>0</v>
      </c>
      <c r="E945" s="296"/>
      <c r="F945" s="293">
        <f t="shared" si="180"/>
        <v>0</v>
      </c>
      <c r="G945" s="477" t="str">
        <f t="shared" si="181"/>
        <v>否</v>
      </c>
      <c r="H945" s="273" t="str">
        <f t="shared" si="182"/>
        <v>项</v>
      </c>
      <c r="I945" s="273"/>
      <c r="K945" s="273"/>
      <c r="L945" s="521"/>
      <c r="N945" s="273">
        <f t="shared" si="178"/>
        <v>0</v>
      </c>
      <c r="S945" s="332">
        <f t="shared" si="186"/>
        <v>0</v>
      </c>
    </row>
    <row r="946" s="332" customFormat="1" ht="36" customHeight="1" spans="1:19">
      <c r="A946" s="367">
        <f t="shared" si="179"/>
        <v>7</v>
      </c>
      <c r="B946" s="295">
        <v>2139999</v>
      </c>
      <c r="C946" s="455" t="s">
        <v>981</v>
      </c>
      <c r="D946" s="296">
        <f>VLOOKUP(B946,'02'!$B$5:$F$1296,5,FALSE)</f>
        <v>40</v>
      </c>
      <c r="E946" s="296"/>
      <c r="F946" s="293">
        <f t="shared" si="180"/>
        <v>-1</v>
      </c>
      <c r="G946" s="477" t="str">
        <f t="shared" si="181"/>
        <v>是</v>
      </c>
      <c r="H946" s="273" t="str">
        <f t="shared" si="182"/>
        <v>项</v>
      </c>
      <c r="I946" s="273"/>
      <c r="K946" s="273"/>
      <c r="L946" s="521">
        <f>VLOOKUP(B946,[266]Sheet2!$A$2:$E$135,5,FALSE)</f>
        <v>0</v>
      </c>
      <c r="N946" s="273">
        <f t="shared" si="178"/>
        <v>0</v>
      </c>
      <c r="Q946" s="332">
        <v>0</v>
      </c>
      <c r="S946" s="332">
        <f t="shared" si="186"/>
        <v>0</v>
      </c>
    </row>
    <row r="947" ht="36" customHeight="1" spans="1:14">
      <c r="A947" s="367">
        <f t="shared" si="179"/>
        <v>3</v>
      </c>
      <c r="B947" s="294">
        <v>214</v>
      </c>
      <c r="C947" s="516" t="s">
        <v>269</v>
      </c>
      <c r="D947" s="286">
        <f>SUM(D948,D969,D979,D989,D996)</f>
        <v>1070</v>
      </c>
      <c r="E947" s="286">
        <f>SUM(E948,E969,E979,E989,E996)</f>
        <v>1576</v>
      </c>
      <c r="F947" s="287">
        <f t="shared" si="180"/>
        <v>0.472897196261682</v>
      </c>
      <c r="G947" s="477" t="str">
        <f t="shared" si="181"/>
        <v>是</v>
      </c>
      <c r="H947" s="273" t="str">
        <f t="shared" si="182"/>
        <v>类</v>
      </c>
      <c r="L947" s="521"/>
      <c r="N947" s="273">
        <f t="shared" si="178"/>
        <v>0</v>
      </c>
    </row>
    <row r="948" ht="36" customHeight="1" spans="1:14">
      <c r="A948" s="367">
        <f t="shared" si="179"/>
        <v>5</v>
      </c>
      <c r="B948" s="295">
        <v>21401</v>
      </c>
      <c r="C948" s="517" t="s">
        <v>983</v>
      </c>
      <c r="D948" s="230">
        <f>SUM(D949:D968)</f>
        <v>997</v>
      </c>
      <c r="E948" s="230">
        <f>SUM(E949:E968)</f>
        <v>1576</v>
      </c>
      <c r="F948" s="293">
        <f t="shared" si="180"/>
        <v>0.58074222668004</v>
      </c>
      <c r="G948" s="477" t="str">
        <f t="shared" si="181"/>
        <v>是</v>
      </c>
      <c r="H948" s="273" t="str">
        <f t="shared" si="182"/>
        <v>款</v>
      </c>
      <c r="L948" s="521"/>
      <c r="N948" s="273">
        <f t="shared" si="178"/>
        <v>0</v>
      </c>
    </row>
    <row r="949" s="332" customFormat="1" ht="36" customHeight="1" spans="1:19">
      <c r="A949" s="367">
        <f t="shared" si="179"/>
        <v>7</v>
      </c>
      <c r="B949" s="295">
        <v>2140101</v>
      </c>
      <c r="C949" s="455" t="s">
        <v>307</v>
      </c>
      <c r="D949" s="296">
        <f>VLOOKUP(B949,'02'!$B$5:$F$1296,5,FALSE)</f>
        <v>83</v>
      </c>
      <c r="E949" s="296">
        <v>91</v>
      </c>
      <c r="F949" s="293">
        <f t="shared" si="180"/>
        <v>0.0963855421686748</v>
      </c>
      <c r="G949" s="477" t="str">
        <f t="shared" si="181"/>
        <v>是</v>
      </c>
      <c r="H949" s="273" t="str">
        <f t="shared" si="182"/>
        <v>项</v>
      </c>
      <c r="I949" s="273"/>
      <c r="K949" s="273">
        <v>91</v>
      </c>
      <c r="L949" s="521"/>
      <c r="N949" s="508">
        <f t="shared" si="178"/>
        <v>91</v>
      </c>
      <c r="S949" s="332">
        <f t="shared" ref="S949:S968" si="187">+K949+Q949</f>
        <v>91</v>
      </c>
    </row>
    <row r="950" s="332" customFormat="1" ht="36" customHeight="1" spans="1:19">
      <c r="A950" s="367">
        <f t="shared" si="179"/>
        <v>7</v>
      </c>
      <c r="B950" s="295">
        <v>2140102</v>
      </c>
      <c r="C950" s="455" t="s">
        <v>308</v>
      </c>
      <c r="D950" s="296">
        <f>VLOOKUP(B950,'02'!$B$5:$F$1296,5,FALSE)</f>
        <v>0</v>
      </c>
      <c r="E950" s="296"/>
      <c r="F950" s="293">
        <f t="shared" si="180"/>
        <v>0</v>
      </c>
      <c r="G950" s="477" t="str">
        <f t="shared" si="181"/>
        <v>否</v>
      </c>
      <c r="H950" s="273" t="str">
        <f t="shared" si="182"/>
        <v>项</v>
      </c>
      <c r="I950" s="273"/>
      <c r="K950" s="273"/>
      <c r="L950" s="521"/>
      <c r="N950" s="273">
        <f t="shared" si="178"/>
        <v>0</v>
      </c>
      <c r="S950" s="332">
        <f t="shared" si="187"/>
        <v>0</v>
      </c>
    </row>
    <row r="951" s="332" customFormat="1" ht="36" customHeight="1" spans="1:19">
      <c r="A951" s="367">
        <f t="shared" si="179"/>
        <v>7</v>
      </c>
      <c r="B951" s="295">
        <v>2140103</v>
      </c>
      <c r="C951" s="455" t="s">
        <v>309</v>
      </c>
      <c r="D951" s="296">
        <f>VLOOKUP(B951,'02'!$B$5:$F$1296,5,FALSE)</f>
        <v>0</v>
      </c>
      <c r="E951" s="296"/>
      <c r="F951" s="293">
        <f t="shared" si="180"/>
        <v>0</v>
      </c>
      <c r="G951" s="477" t="str">
        <f t="shared" si="181"/>
        <v>否</v>
      </c>
      <c r="H951" s="273" t="str">
        <f t="shared" si="182"/>
        <v>项</v>
      </c>
      <c r="I951" s="273"/>
      <c r="K951" s="273"/>
      <c r="L951" s="521"/>
      <c r="N951" s="273">
        <f t="shared" si="178"/>
        <v>0</v>
      </c>
      <c r="S951" s="332">
        <f t="shared" si="187"/>
        <v>0</v>
      </c>
    </row>
    <row r="952" s="332" customFormat="1" ht="36" customHeight="1" spans="1:19">
      <c r="A952" s="367">
        <f t="shared" si="179"/>
        <v>7</v>
      </c>
      <c r="B952" s="295">
        <v>2140104</v>
      </c>
      <c r="C952" s="455" t="s">
        <v>984</v>
      </c>
      <c r="D952" s="296">
        <f>VLOOKUP(B952,'02'!$B$5:$F$1296,5,FALSE)</f>
        <v>0</v>
      </c>
      <c r="E952" s="296"/>
      <c r="F952" s="293">
        <f t="shared" si="180"/>
        <v>0</v>
      </c>
      <c r="G952" s="477" t="str">
        <f t="shared" si="181"/>
        <v>否</v>
      </c>
      <c r="H952" s="273" t="str">
        <f t="shared" si="182"/>
        <v>项</v>
      </c>
      <c r="I952" s="273"/>
      <c r="K952" s="273"/>
      <c r="L952" s="521">
        <f>VLOOKUP(B952,[266]Sheet2!$A$2:$E$135,5,FALSE)</f>
        <v>0</v>
      </c>
      <c r="N952" s="273">
        <f t="shared" si="178"/>
        <v>0</v>
      </c>
      <c r="Q952" s="332">
        <v>0</v>
      </c>
      <c r="S952" s="332">
        <f t="shared" si="187"/>
        <v>0</v>
      </c>
    </row>
    <row r="953" s="332" customFormat="1" ht="36" customHeight="1" spans="1:19">
      <c r="A953" s="367">
        <f t="shared" si="179"/>
        <v>7</v>
      </c>
      <c r="B953" s="295">
        <v>2140106</v>
      </c>
      <c r="C953" s="455" t="s">
        <v>985</v>
      </c>
      <c r="D953" s="296">
        <f>VLOOKUP(B953,'02'!$B$5:$F$1296,5,FALSE)</f>
        <v>317</v>
      </c>
      <c r="E953" s="296">
        <v>728</v>
      </c>
      <c r="F953" s="293">
        <f t="shared" si="180"/>
        <v>1.29652996845426</v>
      </c>
      <c r="G953" s="477" t="str">
        <f t="shared" si="181"/>
        <v>是</v>
      </c>
      <c r="H953" s="273" t="str">
        <f t="shared" si="182"/>
        <v>项</v>
      </c>
      <c r="I953" s="273"/>
      <c r="K953" s="273"/>
      <c r="L953" s="521">
        <f>VLOOKUP(B953,[266]Sheet2!$A$2:$E$135,5,FALSE)</f>
        <v>166</v>
      </c>
      <c r="N953" s="508">
        <f t="shared" si="178"/>
        <v>166</v>
      </c>
      <c r="Q953" s="332">
        <v>728</v>
      </c>
      <c r="S953" s="332">
        <f t="shared" si="187"/>
        <v>728</v>
      </c>
    </row>
    <row r="954" s="332" customFormat="1" ht="36" customHeight="1" spans="1:19">
      <c r="A954" s="367">
        <f t="shared" si="179"/>
        <v>7</v>
      </c>
      <c r="B954" s="295">
        <v>2140109</v>
      </c>
      <c r="C954" s="455" t="s">
        <v>986</v>
      </c>
      <c r="D954" s="296">
        <f>VLOOKUP(B954,'02'!$B$5:$F$1296,5,FALSE)</f>
        <v>0</v>
      </c>
      <c r="E954" s="296"/>
      <c r="F954" s="293">
        <f t="shared" si="180"/>
        <v>0</v>
      </c>
      <c r="G954" s="477" t="str">
        <f t="shared" si="181"/>
        <v>否</v>
      </c>
      <c r="H954" s="273" t="str">
        <f t="shared" si="182"/>
        <v>项</v>
      </c>
      <c r="I954" s="273"/>
      <c r="K954" s="273"/>
      <c r="L954" s="521"/>
      <c r="N954" s="273">
        <f t="shared" si="178"/>
        <v>0</v>
      </c>
      <c r="S954" s="332">
        <f t="shared" si="187"/>
        <v>0</v>
      </c>
    </row>
    <row r="955" s="332" customFormat="1" ht="36" customHeight="1" spans="1:19">
      <c r="A955" s="367">
        <f t="shared" si="179"/>
        <v>7</v>
      </c>
      <c r="B955" s="295">
        <v>2140110</v>
      </c>
      <c r="C955" s="455" t="s">
        <v>987</v>
      </c>
      <c r="D955" s="296">
        <f>VLOOKUP(B955,'02'!$B$5:$F$1296,5,FALSE)</f>
        <v>0</v>
      </c>
      <c r="E955" s="296"/>
      <c r="F955" s="293">
        <f t="shared" si="180"/>
        <v>0</v>
      </c>
      <c r="G955" s="477" t="str">
        <f t="shared" si="181"/>
        <v>否</v>
      </c>
      <c r="H955" s="273" t="str">
        <f t="shared" si="182"/>
        <v>项</v>
      </c>
      <c r="I955" s="273"/>
      <c r="K955" s="273"/>
      <c r="L955" s="521"/>
      <c r="N955" s="273">
        <f t="shared" si="178"/>
        <v>0</v>
      </c>
      <c r="S955" s="332">
        <f t="shared" si="187"/>
        <v>0</v>
      </c>
    </row>
    <row r="956" s="332" customFormat="1" ht="36" customHeight="1" spans="1:19">
      <c r="A956" s="367">
        <f t="shared" si="179"/>
        <v>7</v>
      </c>
      <c r="B956" s="295">
        <v>2140112</v>
      </c>
      <c r="C956" s="455" t="s">
        <v>989</v>
      </c>
      <c r="D956" s="296">
        <f>VLOOKUP(B956,'02'!$B$5:$F$1296,5,FALSE)</f>
        <v>0</v>
      </c>
      <c r="E956" s="296"/>
      <c r="F956" s="293">
        <f t="shared" si="180"/>
        <v>0</v>
      </c>
      <c r="G956" s="477" t="str">
        <f t="shared" si="181"/>
        <v>否</v>
      </c>
      <c r="H956" s="273" t="str">
        <f t="shared" si="182"/>
        <v>项</v>
      </c>
      <c r="I956" s="273"/>
      <c r="K956" s="273"/>
      <c r="L956" s="521"/>
      <c r="N956" s="273">
        <f t="shared" si="178"/>
        <v>0</v>
      </c>
      <c r="S956" s="332">
        <f t="shared" si="187"/>
        <v>0</v>
      </c>
    </row>
    <row r="957" s="332" customFormat="1" ht="36" customHeight="1" spans="1:19">
      <c r="A957" s="367">
        <f t="shared" si="179"/>
        <v>7</v>
      </c>
      <c r="B957" s="295">
        <v>2140114</v>
      </c>
      <c r="C957" s="455" t="s">
        <v>990</v>
      </c>
      <c r="D957" s="296">
        <f>VLOOKUP(B957,'02'!$B$5:$F$1296,5,FALSE)</f>
        <v>0</v>
      </c>
      <c r="E957" s="296"/>
      <c r="F957" s="293">
        <f t="shared" si="180"/>
        <v>0</v>
      </c>
      <c r="G957" s="477" t="str">
        <f t="shared" si="181"/>
        <v>否</v>
      </c>
      <c r="H957" s="273" t="str">
        <f t="shared" si="182"/>
        <v>项</v>
      </c>
      <c r="I957" s="273"/>
      <c r="K957" s="273"/>
      <c r="L957" s="521"/>
      <c r="N957" s="273">
        <f t="shared" si="178"/>
        <v>0</v>
      </c>
      <c r="S957" s="332">
        <f t="shared" si="187"/>
        <v>0</v>
      </c>
    </row>
    <row r="958" s="332" customFormat="1" ht="36" customHeight="1" spans="1:19">
      <c r="A958" s="367">
        <f t="shared" si="179"/>
        <v>7</v>
      </c>
      <c r="B958" s="295">
        <v>2140122</v>
      </c>
      <c r="C958" s="455" t="s">
        <v>1907</v>
      </c>
      <c r="D958" s="296">
        <f>VLOOKUP(B958,'02'!$B$5:$F$1296,5,FALSE)</f>
        <v>0</v>
      </c>
      <c r="E958" s="296"/>
      <c r="F958" s="293">
        <f t="shared" si="180"/>
        <v>0</v>
      </c>
      <c r="G958" s="477" t="str">
        <f t="shared" si="181"/>
        <v>否</v>
      </c>
      <c r="H958" s="273" t="str">
        <f t="shared" si="182"/>
        <v>项</v>
      </c>
      <c r="I958" s="273"/>
      <c r="K958" s="273"/>
      <c r="L958" s="521"/>
      <c r="N958" s="273">
        <f t="shared" si="178"/>
        <v>0</v>
      </c>
      <c r="S958" s="332">
        <f t="shared" si="187"/>
        <v>0</v>
      </c>
    </row>
    <row r="959" s="332" customFormat="1" ht="36" customHeight="1" spans="1:19">
      <c r="A959" s="367">
        <f t="shared" si="179"/>
        <v>7</v>
      </c>
      <c r="B959" s="295">
        <v>2140123</v>
      </c>
      <c r="C959" s="455" t="s">
        <v>992</v>
      </c>
      <c r="D959" s="296">
        <f>VLOOKUP(B959,'02'!$B$5:$F$1296,5,FALSE)</f>
        <v>0</v>
      </c>
      <c r="E959" s="296"/>
      <c r="F959" s="293">
        <f t="shared" si="180"/>
        <v>0</v>
      </c>
      <c r="G959" s="477" t="str">
        <f t="shared" si="181"/>
        <v>否</v>
      </c>
      <c r="H959" s="273" t="str">
        <f t="shared" si="182"/>
        <v>项</v>
      </c>
      <c r="I959" s="273"/>
      <c r="K959" s="273"/>
      <c r="L959" s="521"/>
      <c r="N959" s="273">
        <f t="shared" si="178"/>
        <v>0</v>
      </c>
      <c r="S959" s="332">
        <f t="shared" si="187"/>
        <v>0</v>
      </c>
    </row>
    <row r="960" s="332" customFormat="1" ht="36" customHeight="1" spans="1:19">
      <c r="A960" s="367">
        <f t="shared" si="179"/>
        <v>7</v>
      </c>
      <c r="B960" s="295">
        <v>2140127</v>
      </c>
      <c r="C960" s="455" t="s">
        <v>993</v>
      </c>
      <c r="D960" s="296">
        <f>VLOOKUP(B960,'02'!$B$5:$F$1296,5,FALSE)</f>
        <v>0</v>
      </c>
      <c r="E960" s="296"/>
      <c r="F960" s="293">
        <f t="shared" si="180"/>
        <v>0</v>
      </c>
      <c r="G960" s="477" t="str">
        <f t="shared" si="181"/>
        <v>否</v>
      </c>
      <c r="H960" s="273" t="str">
        <f t="shared" si="182"/>
        <v>项</v>
      </c>
      <c r="I960" s="273"/>
      <c r="K960" s="273"/>
      <c r="L960" s="521"/>
      <c r="N960" s="273">
        <f t="shared" si="178"/>
        <v>0</v>
      </c>
      <c r="S960" s="332">
        <f t="shared" si="187"/>
        <v>0</v>
      </c>
    </row>
    <row r="961" s="332" customFormat="1" ht="36" customHeight="1" spans="1:19">
      <c r="A961" s="367">
        <f t="shared" si="179"/>
        <v>7</v>
      </c>
      <c r="B961" s="295">
        <v>2140128</v>
      </c>
      <c r="C961" s="455" t="s">
        <v>994</v>
      </c>
      <c r="D961" s="296">
        <f>VLOOKUP(B961,'02'!$B$5:$F$1296,5,FALSE)</f>
        <v>0</v>
      </c>
      <c r="E961" s="296"/>
      <c r="F961" s="293">
        <f t="shared" si="180"/>
        <v>0</v>
      </c>
      <c r="G961" s="477" t="str">
        <f t="shared" si="181"/>
        <v>否</v>
      </c>
      <c r="H961" s="273" t="str">
        <f t="shared" si="182"/>
        <v>项</v>
      </c>
      <c r="I961" s="273"/>
      <c r="K961" s="273"/>
      <c r="L961" s="521"/>
      <c r="N961" s="273">
        <f t="shared" si="178"/>
        <v>0</v>
      </c>
      <c r="S961" s="332">
        <f t="shared" si="187"/>
        <v>0</v>
      </c>
    </row>
    <row r="962" s="332" customFormat="1" ht="36" customHeight="1" spans="1:19">
      <c r="A962" s="367">
        <f t="shared" si="179"/>
        <v>7</v>
      </c>
      <c r="B962" s="295">
        <v>2140129</v>
      </c>
      <c r="C962" s="455" t="s">
        <v>995</v>
      </c>
      <c r="D962" s="296">
        <f>VLOOKUP(B962,'02'!$B$5:$F$1296,5,FALSE)</f>
        <v>0</v>
      </c>
      <c r="E962" s="296"/>
      <c r="F962" s="293">
        <f t="shared" si="180"/>
        <v>0</v>
      </c>
      <c r="G962" s="477" t="str">
        <f t="shared" si="181"/>
        <v>否</v>
      </c>
      <c r="H962" s="273" t="str">
        <f t="shared" si="182"/>
        <v>项</v>
      </c>
      <c r="I962" s="273"/>
      <c r="K962" s="273"/>
      <c r="L962" s="521"/>
      <c r="N962" s="273">
        <f t="shared" si="178"/>
        <v>0</v>
      </c>
      <c r="S962" s="332">
        <f t="shared" si="187"/>
        <v>0</v>
      </c>
    </row>
    <row r="963" s="332" customFormat="1" ht="36" customHeight="1" spans="1:19">
      <c r="A963" s="367">
        <f t="shared" si="179"/>
        <v>7</v>
      </c>
      <c r="B963" s="295">
        <v>2140130</v>
      </c>
      <c r="C963" s="455" t="s">
        <v>996</v>
      </c>
      <c r="D963" s="296">
        <f>VLOOKUP(B963,'02'!$B$5:$F$1296,5,FALSE)</f>
        <v>0</v>
      </c>
      <c r="E963" s="296"/>
      <c r="F963" s="293">
        <f t="shared" si="180"/>
        <v>0</v>
      </c>
      <c r="G963" s="477" t="str">
        <f t="shared" si="181"/>
        <v>否</v>
      </c>
      <c r="H963" s="273" t="str">
        <f t="shared" si="182"/>
        <v>项</v>
      </c>
      <c r="I963" s="273"/>
      <c r="K963" s="273"/>
      <c r="L963" s="521"/>
      <c r="N963" s="273">
        <f t="shared" si="178"/>
        <v>0</v>
      </c>
      <c r="S963" s="332">
        <f t="shared" si="187"/>
        <v>0</v>
      </c>
    </row>
    <row r="964" s="332" customFormat="1" ht="36" customHeight="1" spans="1:19">
      <c r="A964" s="367">
        <f t="shared" si="179"/>
        <v>7</v>
      </c>
      <c r="B964" s="295">
        <v>2140131</v>
      </c>
      <c r="C964" s="455" t="s">
        <v>997</v>
      </c>
      <c r="D964" s="296">
        <f>VLOOKUP(B964,'02'!$B$5:$F$1296,5,FALSE)</f>
        <v>0</v>
      </c>
      <c r="E964" s="296"/>
      <c r="F964" s="293">
        <f t="shared" si="180"/>
        <v>0</v>
      </c>
      <c r="G964" s="477" t="str">
        <f t="shared" si="181"/>
        <v>否</v>
      </c>
      <c r="H964" s="273" t="str">
        <f t="shared" si="182"/>
        <v>项</v>
      </c>
      <c r="I964" s="273"/>
      <c r="K964" s="273"/>
      <c r="L964" s="521"/>
      <c r="N964" s="273">
        <f t="shared" ref="N964:N1027" si="188">+K964+L964+M964</f>
        <v>0</v>
      </c>
      <c r="S964" s="332">
        <f t="shared" si="187"/>
        <v>0</v>
      </c>
    </row>
    <row r="965" s="332" customFormat="1" ht="36" customHeight="1" spans="1:19">
      <c r="A965" s="367">
        <f t="shared" ref="A965:A1028" si="189">LEN(B965)</f>
        <v>7</v>
      </c>
      <c r="B965" s="295">
        <v>2140133</v>
      </c>
      <c r="C965" s="455" t="s">
        <v>998</v>
      </c>
      <c r="D965" s="296">
        <f>VLOOKUP(B965,'02'!$B$5:$F$1296,5,FALSE)</f>
        <v>0</v>
      </c>
      <c r="E965" s="296"/>
      <c r="F965" s="293">
        <f t="shared" ref="F965:F1028" si="190">IF(D965&lt;0,"",IFERROR(E965/D965-1,0))</f>
        <v>0</v>
      </c>
      <c r="G965" s="477" t="str">
        <f t="shared" ref="G965:G1028" si="191">IF(LEN(B965)=3,"是",IF(C965&lt;&gt;"",IF(SUM(D965:E965)&lt;&gt;0,"是","否"),"是"))</f>
        <v>否</v>
      </c>
      <c r="H965" s="273" t="str">
        <f t="shared" ref="H965:H1028" si="192">IF(LEN(B965)=3,"类",IF(LEN(B965)=5,"款","项"))</f>
        <v>项</v>
      </c>
      <c r="I965" s="273"/>
      <c r="K965" s="273"/>
      <c r="L965" s="521"/>
      <c r="N965" s="273">
        <f t="shared" si="188"/>
        <v>0</v>
      </c>
      <c r="S965" s="332">
        <f t="shared" si="187"/>
        <v>0</v>
      </c>
    </row>
    <row r="966" s="332" customFormat="1" ht="36" customHeight="1" spans="1:19">
      <c r="A966" s="367">
        <f t="shared" si="189"/>
        <v>7</v>
      </c>
      <c r="B966" s="295">
        <v>2140136</v>
      </c>
      <c r="C966" s="455" t="s">
        <v>999</v>
      </c>
      <c r="D966" s="296">
        <f>VLOOKUP(B966,'02'!$B$5:$F$1296,5,FALSE)</f>
        <v>0</v>
      </c>
      <c r="E966" s="296"/>
      <c r="F966" s="293">
        <f t="shared" si="190"/>
        <v>0</v>
      </c>
      <c r="G966" s="477" t="str">
        <f t="shared" si="191"/>
        <v>否</v>
      </c>
      <c r="H966" s="273" t="str">
        <f t="shared" si="192"/>
        <v>项</v>
      </c>
      <c r="I966" s="273"/>
      <c r="K966" s="273"/>
      <c r="L966" s="521"/>
      <c r="N966" s="273">
        <f t="shared" si="188"/>
        <v>0</v>
      </c>
      <c r="S966" s="332">
        <f t="shared" si="187"/>
        <v>0</v>
      </c>
    </row>
    <row r="967" s="332" customFormat="1" ht="36" customHeight="1" spans="1:19">
      <c r="A967" s="367">
        <f t="shared" si="189"/>
        <v>7</v>
      </c>
      <c r="B967" s="295">
        <v>2140138</v>
      </c>
      <c r="C967" s="455" t="s">
        <v>1000</v>
      </c>
      <c r="D967" s="296">
        <f>VLOOKUP(B967,'02'!$B$5:$F$1296,5,FALSE)</f>
        <v>0</v>
      </c>
      <c r="E967" s="296"/>
      <c r="F967" s="293">
        <f t="shared" si="190"/>
        <v>0</v>
      </c>
      <c r="G967" s="477" t="str">
        <f t="shared" si="191"/>
        <v>否</v>
      </c>
      <c r="H967" s="273" t="str">
        <f t="shared" si="192"/>
        <v>项</v>
      </c>
      <c r="I967" s="273"/>
      <c r="K967" s="273"/>
      <c r="L967" s="521"/>
      <c r="N967" s="273">
        <f t="shared" si="188"/>
        <v>0</v>
      </c>
      <c r="S967" s="332">
        <f t="shared" si="187"/>
        <v>0</v>
      </c>
    </row>
    <row r="968" s="332" customFormat="1" ht="36" customHeight="1" spans="1:19">
      <c r="A968" s="367">
        <f t="shared" si="189"/>
        <v>7</v>
      </c>
      <c r="B968" s="295">
        <v>2140199</v>
      </c>
      <c r="C968" s="455" t="s">
        <v>1001</v>
      </c>
      <c r="D968" s="296">
        <f>VLOOKUP(B968,'02'!$B$5:$F$1296,5,FALSE)</f>
        <v>597</v>
      </c>
      <c r="E968" s="296">
        <v>757</v>
      </c>
      <c r="F968" s="293">
        <f t="shared" si="190"/>
        <v>0.268006700167504</v>
      </c>
      <c r="G968" s="477" t="str">
        <f t="shared" si="191"/>
        <v>是</v>
      </c>
      <c r="H968" s="273" t="str">
        <f t="shared" si="192"/>
        <v>项</v>
      </c>
      <c r="I968" s="273"/>
      <c r="K968" s="273">
        <v>557</v>
      </c>
      <c r="L968" s="521"/>
      <c r="N968" s="508">
        <f t="shared" si="188"/>
        <v>557</v>
      </c>
      <c r="Q968" s="332">
        <v>200</v>
      </c>
      <c r="S968" s="332">
        <f t="shared" si="187"/>
        <v>757</v>
      </c>
    </row>
    <row r="969" ht="36" customHeight="1" spans="1:14">
      <c r="A969" s="367">
        <f t="shared" si="189"/>
        <v>5</v>
      </c>
      <c r="B969" s="295">
        <v>21402</v>
      </c>
      <c r="C969" s="517" t="s">
        <v>1002</v>
      </c>
      <c r="D969" s="230">
        <f>SUM(D970:D978)</f>
        <v>0</v>
      </c>
      <c r="E969" s="230">
        <f>SUM(E970:E978)</f>
        <v>0</v>
      </c>
      <c r="F969" s="293">
        <f t="shared" si="190"/>
        <v>0</v>
      </c>
      <c r="G969" s="477" t="str">
        <f t="shared" si="191"/>
        <v>否</v>
      </c>
      <c r="H969" s="273" t="str">
        <f t="shared" si="192"/>
        <v>款</v>
      </c>
      <c r="L969" s="521"/>
      <c r="N969" s="273">
        <f t="shared" si="188"/>
        <v>0</v>
      </c>
    </row>
    <row r="970" s="332" customFormat="1" ht="36" customHeight="1" spans="1:19">
      <c r="A970" s="367">
        <f t="shared" si="189"/>
        <v>7</v>
      </c>
      <c r="B970" s="295">
        <v>2140201</v>
      </c>
      <c r="C970" s="455" t="s">
        <v>307</v>
      </c>
      <c r="D970" s="296">
        <f>VLOOKUP(B970,'02'!$B$5:$F$1296,5,FALSE)</f>
        <v>0</v>
      </c>
      <c r="E970" s="296"/>
      <c r="F970" s="293">
        <f t="shared" si="190"/>
        <v>0</v>
      </c>
      <c r="G970" s="477" t="str">
        <f t="shared" si="191"/>
        <v>否</v>
      </c>
      <c r="H970" s="273" t="str">
        <f t="shared" si="192"/>
        <v>项</v>
      </c>
      <c r="I970" s="273"/>
      <c r="K970" s="273"/>
      <c r="L970" s="521"/>
      <c r="N970" s="273">
        <f t="shared" si="188"/>
        <v>0</v>
      </c>
      <c r="S970" s="332">
        <f t="shared" ref="S970:S978" si="193">+K970+Q970</f>
        <v>0</v>
      </c>
    </row>
    <row r="971" s="332" customFormat="1" ht="36" customHeight="1" spans="1:19">
      <c r="A971" s="367">
        <f t="shared" si="189"/>
        <v>7</v>
      </c>
      <c r="B971" s="295">
        <v>2140202</v>
      </c>
      <c r="C971" s="455" t="s">
        <v>308</v>
      </c>
      <c r="D971" s="296">
        <f>VLOOKUP(B971,'02'!$B$5:$F$1296,5,FALSE)</f>
        <v>0</v>
      </c>
      <c r="E971" s="296"/>
      <c r="F971" s="293">
        <f t="shared" si="190"/>
        <v>0</v>
      </c>
      <c r="G971" s="477" t="str">
        <f t="shared" si="191"/>
        <v>否</v>
      </c>
      <c r="H971" s="273" t="str">
        <f t="shared" si="192"/>
        <v>项</v>
      </c>
      <c r="I971" s="273"/>
      <c r="K971" s="273"/>
      <c r="L971" s="521"/>
      <c r="N971" s="273">
        <f t="shared" si="188"/>
        <v>0</v>
      </c>
      <c r="S971" s="332">
        <f t="shared" si="193"/>
        <v>0</v>
      </c>
    </row>
    <row r="972" s="332" customFormat="1" ht="36" customHeight="1" spans="1:19">
      <c r="A972" s="367">
        <f t="shared" si="189"/>
        <v>7</v>
      </c>
      <c r="B972" s="295">
        <v>2140203</v>
      </c>
      <c r="C972" s="455" t="s">
        <v>309</v>
      </c>
      <c r="D972" s="296">
        <f>VLOOKUP(B972,'02'!$B$5:$F$1296,5,FALSE)</f>
        <v>0</v>
      </c>
      <c r="E972" s="296"/>
      <c r="F972" s="293">
        <f t="shared" si="190"/>
        <v>0</v>
      </c>
      <c r="G972" s="477" t="str">
        <f t="shared" si="191"/>
        <v>否</v>
      </c>
      <c r="H972" s="273" t="str">
        <f t="shared" si="192"/>
        <v>项</v>
      </c>
      <c r="I972" s="273"/>
      <c r="K972" s="273"/>
      <c r="L972" s="521"/>
      <c r="N972" s="273">
        <f t="shared" si="188"/>
        <v>0</v>
      </c>
      <c r="S972" s="332">
        <f t="shared" si="193"/>
        <v>0</v>
      </c>
    </row>
    <row r="973" s="332" customFormat="1" ht="36" customHeight="1" spans="1:19">
      <c r="A973" s="367">
        <f t="shared" si="189"/>
        <v>7</v>
      </c>
      <c r="B973" s="295">
        <v>2140204</v>
      </c>
      <c r="C973" s="455" t="s">
        <v>1003</v>
      </c>
      <c r="D973" s="296">
        <f>VLOOKUP(B973,'02'!$B$5:$F$1296,5,FALSE)</f>
        <v>0</v>
      </c>
      <c r="E973" s="296"/>
      <c r="F973" s="293">
        <f t="shared" si="190"/>
        <v>0</v>
      </c>
      <c r="G973" s="477" t="str">
        <f t="shared" si="191"/>
        <v>否</v>
      </c>
      <c r="H973" s="273" t="str">
        <f t="shared" si="192"/>
        <v>项</v>
      </c>
      <c r="I973" s="273"/>
      <c r="K973" s="273"/>
      <c r="L973" s="521"/>
      <c r="N973" s="273">
        <f t="shared" si="188"/>
        <v>0</v>
      </c>
      <c r="S973" s="332">
        <f t="shared" si="193"/>
        <v>0</v>
      </c>
    </row>
    <row r="974" s="332" customFormat="1" ht="36" customHeight="1" spans="1:19">
      <c r="A974" s="367">
        <f t="shared" si="189"/>
        <v>7</v>
      </c>
      <c r="B974" s="295">
        <v>2140205</v>
      </c>
      <c r="C974" s="455" t="s">
        <v>1004</v>
      </c>
      <c r="D974" s="296">
        <f>VLOOKUP(B974,'02'!$B$5:$F$1296,5,FALSE)</f>
        <v>0</v>
      </c>
      <c r="E974" s="296"/>
      <c r="F974" s="293">
        <f t="shared" si="190"/>
        <v>0</v>
      </c>
      <c r="G974" s="477" t="str">
        <f t="shared" si="191"/>
        <v>否</v>
      </c>
      <c r="H974" s="273" t="str">
        <f t="shared" si="192"/>
        <v>项</v>
      </c>
      <c r="I974" s="273"/>
      <c r="K974" s="273"/>
      <c r="L974" s="521"/>
      <c r="N974" s="273">
        <f t="shared" si="188"/>
        <v>0</v>
      </c>
      <c r="S974" s="332">
        <f t="shared" si="193"/>
        <v>0</v>
      </c>
    </row>
    <row r="975" s="332" customFormat="1" ht="36" customHeight="1" spans="1:19">
      <c r="A975" s="367">
        <f t="shared" si="189"/>
        <v>7</v>
      </c>
      <c r="B975" s="295">
        <v>2140206</v>
      </c>
      <c r="C975" s="455" t="s">
        <v>1005</v>
      </c>
      <c r="D975" s="296">
        <f>VLOOKUP(B975,'02'!$B$5:$F$1296,5,FALSE)</f>
        <v>0</v>
      </c>
      <c r="E975" s="296"/>
      <c r="F975" s="293">
        <f t="shared" si="190"/>
        <v>0</v>
      </c>
      <c r="G975" s="477" t="str">
        <f t="shared" si="191"/>
        <v>否</v>
      </c>
      <c r="H975" s="273" t="str">
        <f t="shared" si="192"/>
        <v>项</v>
      </c>
      <c r="I975" s="273"/>
      <c r="K975" s="273"/>
      <c r="L975" s="521"/>
      <c r="N975" s="273">
        <f t="shared" si="188"/>
        <v>0</v>
      </c>
      <c r="S975" s="332">
        <f t="shared" si="193"/>
        <v>0</v>
      </c>
    </row>
    <row r="976" s="332" customFormat="1" ht="36" customHeight="1" spans="1:19">
      <c r="A976" s="367">
        <f t="shared" si="189"/>
        <v>7</v>
      </c>
      <c r="B976" s="295">
        <v>2140207</v>
      </c>
      <c r="C976" s="455" t="s">
        <v>1006</v>
      </c>
      <c r="D976" s="296">
        <f>VLOOKUP(B976,'02'!$B$5:$F$1296,5,FALSE)</f>
        <v>0</v>
      </c>
      <c r="E976" s="296"/>
      <c r="F976" s="293">
        <f t="shared" si="190"/>
        <v>0</v>
      </c>
      <c r="G976" s="477" t="str">
        <f t="shared" si="191"/>
        <v>否</v>
      </c>
      <c r="H976" s="273" t="str">
        <f t="shared" si="192"/>
        <v>项</v>
      </c>
      <c r="I976" s="273"/>
      <c r="K976" s="273"/>
      <c r="L976" s="521"/>
      <c r="N976" s="273">
        <f t="shared" si="188"/>
        <v>0</v>
      </c>
      <c r="S976" s="332">
        <f t="shared" si="193"/>
        <v>0</v>
      </c>
    </row>
    <row r="977" s="332" customFormat="1" ht="36" customHeight="1" spans="1:19">
      <c r="A977" s="367">
        <f t="shared" si="189"/>
        <v>7</v>
      </c>
      <c r="B977" s="295">
        <v>2140208</v>
      </c>
      <c r="C977" s="455" t="s">
        <v>1007</v>
      </c>
      <c r="D977" s="296">
        <f>VLOOKUP(B977,'02'!$B$5:$F$1296,5,FALSE)</f>
        <v>0</v>
      </c>
      <c r="E977" s="296"/>
      <c r="F977" s="293">
        <f t="shared" si="190"/>
        <v>0</v>
      </c>
      <c r="G977" s="477" t="str">
        <f t="shared" si="191"/>
        <v>否</v>
      </c>
      <c r="H977" s="273" t="str">
        <f t="shared" si="192"/>
        <v>项</v>
      </c>
      <c r="I977" s="273"/>
      <c r="K977" s="273"/>
      <c r="L977" s="521"/>
      <c r="N977" s="273">
        <f t="shared" si="188"/>
        <v>0</v>
      </c>
      <c r="S977" s="332">
        <f t="shared" si="193"/>
        <v>0</v>
      </c>
    </row>
    <row r="978" s="332" customFormat="1" ht="36" customHeight="1" spans="1:19">
      <c r="A978" s="367">
        <f t="shared" si="189"/>
        <v>7</v>
      </c>
      <c r="B978" s="295">
        <v>2140299</v>
      </c>
      <c r="C978" s="455" t="s">
        <v>1008</v>
      </c>
      <c r="D978" s="296">
        <f>VLOOKUP(B978,'02'!$B$5:$F$1296,5,FALSE)</f>
        <v>0</v>
      </c>
      <c r="E978" s="296"/>
      <c r="F978" s="293">
        <f t="shared" si="190"/>
        <v>0</v>
      </c>
      <c r="G978" s="477" t="str">
        <f t="shared" si="191"/>
        <v>否</v>
      </c>
      <c r="H978" s="273" t="str">
        <f t="shared" si="192"/>
        <v>项</v>
      </c>
      <c r="I978" s="273"/>
      <c r="K978" s="273"/>
      <c r="L978" s="521"/>
      <c r="N978" s="273">
        <f t="shared" si="188"/>
        <v>0</v>
      </c>
      <c r="S978" s="332">
        <f t="shared" si="193"/>
        <v>0</v>
      </c>
    </row>
    <row r="979" ht="36" customHeight="1" spans="1:14">
      <c r="A979" s="367">
        <f t="shared" si="189"/>
        <v>5</v>
      </c>
      <c r="B979" s="295">
        <v>21403</v>
      </c>
      <c r="C979" s="517" t="s">
        <v>1009</v>
      </c>
      <c r="D979" s="230">
        <f>SUM(D980:D988)</f>
        <v>0</v>
      </c>
      <c r="E979" s="230">
        <f>SUM(E980:E988)</f>
        <v>0</v>
      </c>
      <c r="F979" s="293">
        <f t="shared" si="190"/>
        <v>0</v>
      </c>
      <c r="G979" s="477" t="str">
        <f t="shared" si="191"/>
        <v>否</v>
      </c>
      <c r="H979" s="273" t="str">
        <f t="shared" si="192"/>
        <v>款</v>
      </c>
      <c r="L979" s="521"/>
      <c r="N979" s="273">
        <f t="shared" si="188"/>
        <v>0</v>
      </c>
    </row>
    <row r="980" s="332" customFormat="1" ht="36" customHeight="1" spans="1:19">
      <c r="A980" s="367">
        <f t="shared" si="189"/>
        <v>7</v>
      </c>
      <c r="B980" s="295">
        <v>2140301</v>
      </c>
      <c r="C980" s="455" t="s">
        <v>307</v>
      </c>
      <c r="D980" s="296">
        <f>VLOOKUP(B980,'02'!$B$5:$F$1296,5,FALSE)</f>
        <v>0</v>
      </c>
      <c r="E980" s="296"/>
      <c r="F980" s="293">
        <f t="shared" si="190"/>
        <v>0</v>
      </c>
      <c r="G980" s="477" t="str">
        <f t="shared" si="191"/>
        <v>否</v>
      </c>
      <c r="H980" s="273" t="str">
        <f t="shared" si="192"/>
        <v>项</v>
      </c>
      <c r="I980" s="273"/>
      <c r="K980" s="273"/>
      <c r="L980" s="521"/>
      <c r="N980" s="273">
        <f t="shared" si="188"/>
        <v>0</v>
      </c>
      <c r="S980" s="332">
        <f t="shared" ref="S980:S988" si="194">+K980+Q980</f>
        <v>0</v>
      </c>
    </row>
    <row r="981" s="332" customFormat="1" ht="36" customHeight="1" spans="1:19">
      <c r="A981" s="367">
        <f t="shared" si="189"/>
        <v>7</v>
      </c>
      <c r="B981" s="295">
        <v>2140302</v>
      </c>
      <c r="C981" s="455" t="s">
        <v>308</v>
      </c>
      <c r="D981" s="296">
        <f>VLOOKUP(B981,'02'!$B$5:$F$1296,5,FALSE)</f>
        <v>0</v>
      </c>
      <c r="E981" s="296"/>
      <c r="F981" s="293">
        <f t="shared" si="190"/>
        <v>0</v>
      </c>
      <c r="G981" s="477" t="str">
        <f t="shared" si="191"/>
        <v>否</v>
      </c>
      <c r="H981" s="273" t="str">
        <f t="shared" si="192"/>
        <v>项</v>
      </c>
      <c r="I981" s="273"/>
      <c r="K981" s="273"/>
      <c r="L981" s="521"/>
      <c r="N981" s="273">
        <f t="shared" si="188"/>
        <v>0</v>
      </c>
      <c r="S981" s="332">
        <f t="shared" si="194"/>
        <v>0</v>
      </c>
    </row>
    <row r="982" s="332" customFormat="1" ht="36" customHeight="1" spans="1:19">
      <c r="A982" s="367">
        <f t="shared" si="189"/>
        <v>7</v>
      </c>
      <c r="B982" s="295">
        <v>2140303</v>
      </c>
      <c r="C982" s="455" t="s">
        <v>309</v>
      </c>
      <c r="D982" s="296">
        <f>VLOOKUP(B982,'02'!$B$5:$F$1296,5,FALSE)</f>
        <v>0</v>
      </c>
      <c r="E982" s="296"/>
      <c r="F982" s="293">
        <f t="shared" si="190"/>
        <v>0</v>
      </c>
      <c r="G982" s="477" t="str">
        <f t="shared" si="191"/>
        <v>否</v>
      </c>
      <c r="H982" s="273" t="str">
        <f t="shared" si="192"/>
        <v>项</v>
      </c>
      <c r="I982" s="273"/>
      <c r="K982" s="273"/>
      <c r="L982" s="521"/>
      <c r="N982" s="273">
        <f t="shared" si="188"/>
        <v>0</v>
      </c>
      <c r="S982" s="332">
        <f t="shared" si="194"/>
        <v>0</v>
      </c>
    </row>
    <row r="983" s="332" customFormat="1" ht="36" customHeight="1" spans="1:19">
      <c r="A983" s="367">
        <f t="shared" si="189"/>
        <v>7</v>
      </c>
      <c r="B983" s="295">
        <v>2140304</v>
      </c>
      <c r="C983" s="455" t="s">
        <v>1010</v>
      </c>
      <c r="D983" s="296">
        <f>VLOOKUP(B983,'02'!$B$5:$F$1296,5,FALSE)</f>
        <v>0</v>
      </c>
      <c r="E983" s="296"/>
      <c r="F983" s="293">
        <f t="shared" si="190"/>
        <v>0</v>
      </c>
      <c r="G983" s="477" t="str">
        <f t="shared" si="191"/>
        <v>否</v>
      </c>
      <c r="H983" s="273" t="str">
        <f t="shared" si="192"/>
        <v>项</v>
      </c>
      <c r="I983" s="273"/>
      <c r="K983" s="273"/>
      <c r="L983" s="521"/>
      <c r="N983" s="273">
        <f t="shared" si="188"/>
        <v>0</v>
      </c>
      <c r="S983" s="332">
        <f t="shared" si="194"/>
        <v>0</v>
      </c>
    </row>
    <row r="984" s="332" customFormat="1" ht="36" customHeight="1" spans="1:19">
      <c r="A984" s="367">
        <f t="shared" si="189"/>
        <v>7</v>
      </c>
      <c r="B984" s="295">
        <v>2140305</v>
      </c>
      <c r="C984" s="455" t="s">
        <v>1011</v>
      </c>
      <c r="D984" s="296">
        <f>VLOOKUP(B984,'02'!$B$5:$F$1296,5,FALSE)</f>
        <v>0</v>
      </c>
      <c r="E984" s="296"/>
      <c r="F984" s="293">
        <f t="shared" si="190"/>
        <v>0</v>
      </c>
      <c r="G984" s="477" t="str">
        <f t="shared" si="191"/>
        <v>否</v>
      </c>
      <c r="H984" s="273" t="str">
        <f t="shared" si="192"/>
        <v>项</v>
      </c>
      <c r="I984" s="273"/>
      <c r="K984" s="273"/>
      <c r="L984" s="521"/>
      <c r="N984" s="273">
        <f t="shared" si="188"/>
        <v>0</v>
      </c>
      <c r="S984" s="332">
        <f t="shared" si="194"/>
        <v>0</v>
      </c>
    </row>
    <row r="985" s="332" customFormat="1" ht="36" customHeight="1" spans="1:19">
      <c r="A985" s="367">
        <f t="shared" si="189"/>
        <v>7</v>
      </c>
      <c r="B985" s="295">
        <v>2140306</v>
      </c>
      <c r="C985" s="455" t="s">
        <v>1012</v>
      </c>
      <c r="D985" s="296">
        <f>VLOOKUP(B985,'02'!$B$5:$F$1296,5,FALSE)</f>
        <v>0</v>
      </c>
      <c r="E985" s="296"/>
      <c r="F985" s="293">
        <f t="shared" si="190"/>
        <v>0</v>
      </c>
      <c r="G985" s="477" t="str">
        <f t="shared" si="191"/>
        <v>否</v>
      </c>
      <c r="H985" s="273" t="str">
        <f t="shared" si="192"/>
        <v>项</v>
      </c>
      <c r="I985" s="273"/>
      <c r="K985" s="273"/>
      <c r="L985" s="521"/>
      <c r="N985" s="273">
        <f t="shared" si="188"/>
        <v>0</v>
      </c>
      <c r="S985" s="332">
        <f t="shared" si="194"/>
        <v>0</v>
      </c>
    </row>
    <row r="986" s="332" customFormat="1" ht="36" customHeight="1" spans="1:19">
      <c r="A986" s="367">
        <f t="shared" si="189"/>
        <v>7</v>
      </c>
      <c r="B986" s="295">
        <v>2140307</v>
      </c>
      <c r="C986" s="455" t="s">
        <v>1013</v>
      </c>
      <c r="D986" s="296">
        <f>VLOOKUP(B986,'02'!$B$5:$F$1296,5,FALSE)</f>
        <v>0</v>
      </c>
      <c r="E986" s="296"/>
      <c r="F986" s="293">
        <f t="shared" si="190"/>
        <v>0</v>
      </c>
      <c r="G986" s="477" t="str">
        <f t="shared" si="191"/>
        <v>否</v>
      </c>
      <c r="H986" s="273" t="str">
        <f t="shared" si="192"/>
        <v>项</v>
      </c>
      <c r="I986" s="273"/>
      <c r="K986" s="273"/>
      <c r="L986" s="521"/>
      <c r="N986" s="273">
        <f t="shared" si="188"/>
        <v>0</v>
      </c>
      <c r="S986" s="332">
        <f t="shared" si="194"/>
        <v>0</v>
      </c>
    </row>
    <row r="987" s="332" customFormat="1" ht="36" customHeight="1" spans="1:19">
      <c r="A987" s="367">
        <f t="shared" si="189"/>
        <v>7</v>
      </c>
      <c r="B987" s="295">
        <v>2140308</v>
      </c>
      <c r="C987" s="455" t="s">
        <v>1014</v>
      </c>
      <c r="D987" s="296">
        <f>VLOOKUP(B987,'02'!$B$5:$F$1296,5,FALSE)</f>
        <v>0</v>
      </c>
      <c r="E987" s="296"/>
      <c r="F987" s="293">
        <f t="shared" si="190"/>
        <v>0</v>
      </c>
      <c r="G987" s="477" t="str">
        <f t="shared" si="191"/>
        <v>否</v>
      </c>
      <c r="H987" s="273" t="str">
        <f t="shared" si="192"/>
        <v>项</v>
      </c>
      <c r="I987" s="273"/>
      <c r="K987" s="273"/>
      <c r="L987" s="521"/>
      <c r="N987" s="273">
        <f t="shared" si="188"/>
        <v>0</v>
      </c>
      <c r="S987" s="332">
        <f t="shared" si="194"/>
        <v>0</v>
      </c>
    </row>
    <row r="988" s="332" customFormat="1" ht="36" customHeight="1" spans="1:19">
      <c r="A988" s="367">
        <f t="shared" si="189"/>
        <v>7</v>
      </c>
      <c r="B988" s="295">
        <v>2140399</v>
      </c>
      <c r="C988" s="455" t="s">
        <v>1015</v>
      </c>
      <c r="D988" s="296">
        <f>VLOOKUP(B988,'02'!$B$5:$F$1296,5,FALSE)</f>
        <v>0</v>
      </c>
      <c r="E988" s="296"/>
      <c r="F988" s="293">
        <f t="shared" si="190"/>
        <v>0</v>
      </c>
      <c r="G988" s="477" t="str">
        <f t="shared" si="191"/>
        <v>否</v>
      </c>
      <c r="H988" s="273" t="str">
        <f t="shared" si="192"/>
        <v>项</v>
      </c>
      <c r="I988" s="273"/>
      <c r="K988" s="273"/>
      <c r="L988" s="521"/>
      <c r="N988" s="273">
        <f t="shared" si="188"/>
        <v>0</v>
      </c>
      <c r="S988" s="332">
        <f t="shared" si="194"/>
        <v>0</v>
      </c>
    </row>
    <row r="989" ht="36" customHeight="1" spans="1:14">
      <c r="A989" s="367">
        <f t="shared" si="189"/>
        <v>5</v>
      </c>
      <c r="B989" s="295">
        <v>21405</v>
      </c>
      <c r="C989" s="517" t="s">
        <v>1016</v>
      </c>
      <c r="D989" s="230">
        <f>SUM(D990:D995)</f>
        <v>0</v>
      </c>
      <c r="E989" s="230">
        <f>SUM(E990:E995)</f>
        <v>0</v>
      </c>
      <c r="F989" s="293">
        <f t="shared" si="190"/>
        <v>0</v>
      </c>
      <c r="G989" s="477" t="str">
        <f t="shared" si="191"/>
        <v>否</v>
      </c>
      <c r="H989" s="273" t="str">
        <f t="shared" si="192"/>
        <v>款</v>
      </c>
      <c r="L989" s="521"/>
      <c r="N989" s="273">
        <f t="shared" si="188"/>
        <v>0</v>
      </c>
    </row>
    <row r="990" s="332" customFormat="1" ht="36" customHeight="1" spans="1:19">
      <c r="A990" s="367">
        <f t="shared" si="189"/>
        <v>7</v>
      </c>
      <c r="B990" s="295">
        <v>2140501</v>
      </c>
      <c r="C990" s="455" t="s">
        <v>307</v>
      </c>
      <c r="D990" s="296">
        <f>VLOOKUP(B990,'02'!$B$5:$F$1296,5,FALSE)</f>
        <v>0</v>
      </c>
      <c r="E990" s="296"/>
      <c r="F990" s="293">
        <f t="shared" si="190"/>
        <v>0</v>
      </c>
      <c r="G990" s="477" t="str">
        <f t="shared" si="191"/>
        <v>否</v>
      </c>
      <c r="H990" s="273" t="str">
        <f t="shared" si="192"/>
        <v>项</v>
      </c>
      <c r="I990" s="273"/>
      <c r="K990" s="273"/>
      <c r="L990" s="521"/>
      <c r="N990" s="273">
        <f t="shared" si="188"/>
        <v>0</v>
      </c>
      <c r="S990" s="332">
        <f t="shared" ref="S990:S995" si="195">+K990+Q990</f>
        <v>0</v>
      </c>
    </row>
    <row r="991" s="332" customFormat="1" ht="36" customHeight="1" spans="1:19">
      <c r="A991" s="367">
        <f t="shared" si="189"/>
        <v>7</v>
      </c>
      <c r="B991" s="295">
        <v>2140502</v>
      </c>
      <c r="C991" s="455" t="s">
        <v>308</v>
      </c>
      <c r="D991" s="296">
        <f>VLOOKUP(B991,'02'!$B$5:$F$1296,5,FALSE)</f>
        <v>0</v>
      </c>
      <c r="E991" s="296"/>
      <c r="F991" s="293">
        <f t="shared" si="190"/>
        <v>0</v>
      </c>
      <c r="G991" s="477" t="str">
        <f t="shared" si="191"/>
        <v>否</v>
      </c>
      <c r="H991" s="273" t="str">
        <f t="shared" si="192"/>
        <v>项</v>
      </c>
      <c r="I991" s="273"/>
      <c r="K991" s="273"/>
      <c r="L991" s="521"/>
      <c r="N991" s="273">
        <f t="shared" si="188"/>
        <v>0</v>
      </c>
      <c r="S991" s="332">
        <f t="shared" si="195"/>
        <v>0</v>
      </c>
    </row>
    <row r="992" s="332" customFormat="1" ht="36" customHeight="1" spans="1:19">
      <c r="A992" s="367">
        <f t="shared" si="189"/>
        <v>7</v>
      </c>
      <c r="B992" s="295">
        <v>2140503</v>
      </c>
      <c r="C992" s="455" t="s">
        <v>309</v>
      </c>
      <c r="D992" s="296">
        <f>VLOOKUP(B992,'02'!$B$5:$F$1296,5,FALSE)</f>
        <v>0</v>
      </c>
      <c r="E992" s="296"/>
      <c r="F992" s="293">
        <f t="shared" si="190"/>
        <v>0</v>
      </c>
      <c r="G992" s="477" t="str">
        <f t="shared" si="191"/>
        <v>否</v>
      </c>
      <c r="H992" s="273" t="str">
        <f t="shared" si="192"/>
        <v>项</v>
      </c>
      <c r="I992" s="273"/>
      <c r="K992" s="273"/>
      <c r="L992" s="521"/>
      <c r="N992" s="273">
        <f t="shared" si="188"/>
        <v>0</v>
      </c>
      <c r="S992" s="332">
        <f t="shared" si="195"/>
        <v>0</v>
      </c>
    </row>
    <row r="993" s="332" customFormat="1" ht="36" customHeight="1" spans="1:19">
      <c r="A993" s="367">
        <f t="shared" si="189"/>
        <v>7</v>
      </c>
      <c r="B993" s="295">
        <v>2140504</v>
      </c>
      <c r="C993" s="455" t="s">
        <v>1007</v>
      </c>
      <c r="D993" s="296">
        <f>VLOOKUP(B993,'02'!$B$5:$F$1296,5,FALSE)</f>
        <v>0</v>
      </c>
      <c r="E993" s="296"/>
      <c r="F993" s="293">
        <f t="shared" si="190"/>
        <v>0</v>
      </c>
      <c r="G993" s="477" t="str">
        <f t="shared" si="191"/>
        <v>否</v>
      </c>
      <c r="H993" s="273" t="str">
        <f t="shared" si="192"/>
        <v>项</v>
      </c>
      <c r="I993" s="273"/>
      <c r="K993" s="273"/>
      <c r="L993" s="521"/>
      <c r="N993" s="273">
        <f t="shared" si="188"/>
        <v>0</v>
      </c>
      <c r="S993" s="332">
        <f t="shared" si="195"/>
        <v>0</v>
      </c>
    </row>
    <row r="994" s="332" customFormat="1" ht="36" customHeight="1" spans="1:19">
      <c r="A994" s="367">
        <f t="shared" si="189"/>
        <v>7</v>
      </c>
      <c r="B994" s="295">
        <v>2140505</v>
      </c>
      <c r="C994" s="455" t="s">
        <v>1017</v>
      </c>
      <c r="D994" s="296">
        <f>VLOOKUP(B994,'02'!$B$5:$F$1296,5,FALSE)</f>
        <v>0</v>
      </c>
      <c r="E994" s="296"/>
      <c r="F994" s="293">
        <f t="shared" si="190"/>
        <v>0</v>
      </c>
      <c r="G994" s="477" t="str">
        <f t="shared" si="191"/>
        <v>否</v>
      </c>
      <c r="H994" s="273" t="str">
        <f t="shared" si="192"/>
        <v>项</v>
      </c>
      <c r="I994" s="273"/>
      <c r="K994" s="273"/>
      <c r="L994" s="521"/>
      <c r="N994" s="273">
        <f t="shared" si="188"/>
        <v>0</v>
      </c>
      <c r="S994" s="332">
        <f t="shared" si="195"/>
        <v>0</v>
      </c>
    </row>
    <row r="995" s="332" customFormat="1" ht="36" customHeight="1" spans="1:19">
      <c r="A995" s="367">
        <f t="shared" si="189"/>
        <v>7</v>
      </c>
      <c r="B995" s="295">
        <v>2140599</v>
      </c>
      <c r="C995" s="455" t="s">
        <v>1018</v>
      </c>
      <c r="D995" s="296">
        <f>VLOOKUP(B995,'02'!$B$5:$F$1296,5,FALSE)</f>
        <v>0</v>
      </c>
      <c r="E995" s="296"/>
      <c r="F995" s="293">
        <f t="shared" si="190"/>
        <v>0</v>
      </c>
      <c r="G995" s="477" t="str">
        <f t="shared" si="191"/>
        <v>否</v>
      </c>
      <c r="H995" s="273" t="str">
        <f t="shared" si="192"/>
        <v>项</v>
      </c>
      <c r="I995" s="273"/>
      <c r="K995" s="273"/>
      <c r="L995" s="521"/>
      <c r="N995" s="273">
        <f t="shared" si="188"/>
        <v>0</v>
      </c>
      <c r="S995" s="332">
        <f t="shared" si="195"/>
        <v>0</v>
      </c>
    </row>
    <row r="996" ht="36" customHeight="1" spans="1:14">
      <c r="A996" s="367">
        <f t="shared" si="189"/>
        <v>5</v>
      </c>
      <c r="B996" s="295">
        <v>21499</v>
      </c>
      <c r="C996" s="517" t="s">
        <v>1024</v>
      </c>
      <c r="D996" s="230">
        <f>SUM(D997:D998)</f>
        <v>73</v>
      </c>
      <c r="E996" s="230">
        <f>SUM(E997:E998)</f>
        <v>0</v>
      </c>
      <c r="F996" s="293">
        <f t="shared" si="190"/>
        <v>-1</v>
      </c>
      <c r="G996" s="477" t="str">
        <f t="shared" si="191"/>
        <v>是</v>
      </c>
      <c r="H996" s="273" t="str">
        <f t="shared" si="192"/>
        <v>款</v>
      </c>
      <c r="L996" s="521"/>
      <c r="N996" s="273">
        <f t="shared" si="188"/>
        <v>0</v>
      </c>
    </row>
    <row r="997" s="332" customFormat="1" ht="36" customHeight="1" spans="1:19">
      <c r="A997" s="367">
        <f t="shared" si="189"/>
        <v>7</v>
      </c>
      <c r="B997" s="295">
        <v>2149901</v>
      </c>
      <c r="C997" s="455" t="s">
        <v>1025</v>
      </c>
      <c r="D997" s="296">
        <f>VLOOKUP(B997,'02'!$B$5:$F$1296,5,FALSE)</f>
        <v>73</v>
      </c>
      <c r="E997" s="296"/>
      <c r="F997" s="293">
        <f t="shared" si="190"/>
        <v>-1</v>
      </c>
      <c r="G997" s="477" t="str">
        <f t="shared" si="191"/>
        <v>是</v>
      </c>
      <c r="H997" s="273" t="str">
        <f t="shared" si="192"/>
        <v>项</v>
      </c>
      <c r="I997" s="273"/>
      <c r="K997" s="273"/>
      <c r="L997" s="521"/>
      <c r="N997" s="273">
        <f t="shared" si="188"/>
        <v>0</v>
      </c>
      <c r="S997" s="332">
        <f t="shared" ref="S997:S1009" si="196">+K997+Q997</f>
        <v>0</v>
      </c>
    </row>
    <row r="998" s="332" customFormat="1" ht="36" customHeight="1" spans="1:19">
      <c r="A998" s="367">
        <f t="shared" si="189"/>
        <v>7</v>
      </c>
      <c r="B998" s="295">
        <v>2149999</v>
      </c>
      <c r="C998" s="455" t="s">
        <v>1024</v>
      </c>
      <c r="D998" s="296">
        <f>VLOOKUP(B998,'02'!$B$5:$F$1296,5,FALSE)</f>
        <v>0</v>
      </c>
      <c r="E998" s="296"/>
      <c r="F998" s="293">
        <f t="shared" si="190"/>
        <v>0</v>
      </c>
      <c r="G998" s="477" t="str">
        <f t="shared" si="191"/>
        <v>否</v>
      </c>
      <c r="H998" s="273" t="str">
        <f t="shared" si="192"/>
        <v>项</v>
      </c>
      <c r="I998" s="273"/>
      <c r="K998" s="273"/>
      <c r="L998" s="521"/>
      <c r="N998" s="273">
        <f t="shared" si="188"/>
        <v>0</v>
      </c>
      <c r="S998" s="332">
        <f t="shared" si="196"/>
        <v>0</v>
      </c>
    </row>
    <row r="999" ht="36" customHeight="1" spans="1:14">
      <c r="A999" s="367">
        <f t="shared" si="189"/>
        <v>3</v>
      </c>
      <c r="B999" s="294">
        <v>215</v>
      </c>
      <c r="C999" s="516" t="s">
        <v>270</v>
      </c>
      <c r="D999" s="286">
        <f>SUM(D1000,D1010,D1026,D1031,D1042,D1049,D1057)</f>
        <v>599</v>
      </c>
      <c r="E999" s="286">
        <f>SUM(E1000,E1010,E1026,E1031,E1042,E1049,E1057)</f>
        <v>703</v>
      </c>
      <c r="F999" s="287">
        <f t="shared" si="190"/>
        <v>0.173622704507512</v>
      </c>
      <c r="G999" s="477" t="str">
        <f t="shared" si="191"/>
        <v>是</v>
      </c>
      <c r="H999" s="273" t="str">
        <f t="shared" si="192"/>
        <v>类</v>
      </c>
      <c r="L999" s="521"/>
      <c r="N999" s="273">
        <f t="shared" si="188"/>
        <v>0</v>
      </c>
    </row>
    <row r="1000" ht="36" customHeight="1" spans="1:14">
      <c r="A1000" s="367">
        <f t="shared" si="189"/>
        <v>5</v>
      </c>
      <c r="B1000" s="295">
        <v>21501</v>
      </c>
      <c r="C1000" s="517" t="s">
        <v>1026</v>
      </c>
      <c r="D1000" s="230">
        <f>SUM(D1001:D1009)</f>
        <v>293</v>
      </c>
      <c r="E1000" s="230">
        <f>SUM(E1001:E1009)</f>
        <v>232</v>
      </c>
      <c r="F1000" s="293">
        <f t="shared" si="190"/>
        <v>-0.208191126279863</v>
      </c>
      <c r="G1000" s="477" t="str">
        <f t="shared" si="191"/>
        <v>是</v>
      </c>
      <c r="H1000" s="273" t="str">
        <f t="shared" si="192"/>
        <v>款</v>
      </c>
      <c r="L1000" s="521"/>
      <c r="N1000" s="273">
        <f t="shared" si="188"/>
        <v>0</v>
      </c>
    </row>
    <row r="1001" s="332" customFormat="1" ht="36" customHeight="1" spans="1:19">
      <c r="A1001" s="367">
        <f t="shared" si="189"/>
        <v>7</v>
      </c>
      <c r="B1001" s="295">
        <v>2150101</v>
      </c>
      <c r="C1001" s="455" t="s">
        <v>307</v>
      </c>
      <c r="D1001" s="296">
        <f>VLOOKUP(B1001,'02'!$B$5:$F$1296,5,FALSE)</f>
        <v>293</v>
      </c>
      <c r="E1001" s="296">
        <v>232</v>
      </c>
      <c r="F1001" s="293">
        <f t="shared" si="190"/>
        <v>-0.208191126279863</v>
      </c>
      <c r="G1001" s="477" t="str">
        <f t="shared" si="191"/>
        <v>是</v>
      </c>
      <c r="H1001" s="273" t="str">
        <f t="shared" si="192"/>
        <v>项</v>
      </c>
      <c r="I1001" s="273"/>
      <c r="K1001" s="273">
        <v>232</v>
      </c>
      <c r="L1001" s="521"/>
      <c r="N1001" s="508">
        <f t="shared" si="188"/>
        <v>232</v>
      </c>
      <c r="S1001" s="332">
        <f t="shared" si="196"/>
        <v>232</v>
      </c>
    </row>
    <row r="1002" s="332" customFormat="1" ht="36" customHeight="1" spans="1:19">
      <c r="A1002" s="367">
        <f t="shared" si="189"/>
        <v>7</v>
      </c>
      <c r="B1002" s="295">
        <v>2150102</v>
      </c>
      <c r="C1002" s="455" t="s">
        <v>308</v>
      </c>
      <c r="D1002" s="296">
        <f>VLOOKUP(B1002,'02'!$B$5:$F$1296,5,FALSE)</f>
        <v>0</v>
      </c>
      <c r="E1002" s="296"/>
      <c r="F1002" s="293">
        <f t="shared" si="190"/>
        <v>0</v>
      </c>
      <c r="G1002" s="477" t="str">
        <f t="shared" si="191"/>
        <v>否</v>
      </c>
      <c r="H1002" s="273" t="str">
        <f t="shared" si="192"/>
        <v>项</v>
      </c>
      <c r="I1002" s="273"/>
      <c r="K1002" s="273"/>
      <c r="L1002" s="521"/>
      <c r="N1002" s="273">
        <f t="shared" si="188"/>
        <v>0</v>
      </c>
      <c r="S1002" s="332">
        <f t="shared" si="196"/>
        <v>0</v>
      </c>
    </row>
    <row r="1003" s="332" customFormat="1" ht="36" customHeight="1" spans="1:19">
      <c r="A1003" s="367">
        <f t="shared" si="189"/>
        <v>7</v>
      </c>
      <c r="B1003" s="295">
        <v>2150103</v>
      </c>
      <c r="C1003" s="455" t="s">
        <v>309</v>
      </c>
      <c r="D1003" s="296">
        <f>VLOOKUP(B1003,'02'!$B$5:$F$1296,5,FALSE)</f>
        <v>0</v>
      </c>
      <c r="E1003" s="296"/>
      <c r="F1003" s="293">
        <f t="shared" si="190"/>
        <v>0</v>
      </c>
      <c r="G1003" s="477" t="str">
        <f t="shared" si="191"/>
        <v>否</v>
      </c>
      <c r="H1003" s="273" t="str">
        <f t="shared" si="192"/>
        <v>项</v>
      </c>
      <c r="I1003" s="273"/>
      <c r="K1003" s="273"/>
      <c r="L1003" s="521"/>
      <c r="N1003" s="273">
        <f t="shared" si="188"/>
        <v>0</v>
      </c>
      <c r="S1003" s="332">
        <f t="shared" si="196"/>
        <v>0</v>
      </c>
    </row>
    <row r="1004" s="332" customFormat="1" ht="36" customHeight="1" spans="1:19">
      <c r="A1004" s="367">
        <f t="shared" si="189"/>
        <v>7</v>
      </c>
      <c r="B1004" s="295">
        <v>2150104</v>
      </c>
      <c r="C1004" s="455" t="s">
        <v>1027</v>
      </c>
      <c r="D1004" s="296">
        <f>VLOOKUP(B1004,'02'!$B$5:$F$1296,5,FALSE)</f>
        <v>0</v>
      </c>
      <c r="E1004" s="296"/>
      <c r="F1004" s="293">
        <f t="shared" si="190"/>
        <v>0</v>
      </c>
      <c r="G1004" s="477" t="str">
        <f t="shared" si="191"/>
        <v>否</v>
      </c>
      <c r="H1004" s="273" t="str">
        <f t="shared" si="192"/>
        <v>项</v>
      </c>
      <c r="I1004" s="273"/>
      <c r="K1004" s="273"/>
      <c r="L1004" s="521"/>
      <c r="N1004" s="273">
        <f t="shared" si="188"/>
        <v>0</v>
      </c>
      <c r="S1004" s="332">
        <f t="shared" si="196"/>
        <v>0</v>
      </c>
    </row>
    <row r="1005" s="332" customFormat="1" ht="36" customHeight="1" spans="1:19">
      <c r="A1005" s="367">
        <f t="shared" si="189"/>
        <v>7</v>
      </c>
      <c r="B1005" s="295">
        <v>2150105</v>
      </c>
      <c r="C1005" s="455" t="s">
        <v>1028</v>
      </c>
      <c r="D1005" s="296">
        <f>VLOOKUP(B1005,'02'!$B$5:$F$1296,5,FALSE)</f>
        <v>0</v>
      </c>
      <c r="E1005" s="296"/>
      <c r="F1005" s="293">
        <f t="shared" si="190"/>
        <v>0</v>
      </c>
      <c r="G1005" s="477" t="str">
        <f t="shared" si="191"/>
        <v>否</v>
      </c>
      <c r="H1005" s="273" t="str">
        <f t="shared" si="192"/>
        <v>项</v>
      </c>
      <c r="I1005" s="273"/>
      <c r="K1005" s="273"/>
      <c r="L1005" s="521"/>
      <c r="N1005" s="273">
        <f t="shared" si="188"/>
        <v>0</v>
      </c>
      <c r="S1005" s="332">
        <f t="shared" si="196"/>
        <v>0</v>
      </c>
    </row>
    <row r="1006" s="332" customFormat="1" ht="36" customHeight="1" spans="1:19">
      <c r="A1006" s="367">
        <f t="shared" si="189"/>
        <v>7</v>
      </c>
      <c r="B1006" s="295">
        <v>2150106</v>
      </c>
      <c r="C1006" s="455" t="s">
        <v>1029</v>
      </c>
      <c r="D1006" s="296">
        <f>VLOOKUP(B1006,'02'!$B$5:$F$1296,5,FALSE)</f>
        <v>0</v>
      </c>
      <c r="E1006" s="296"/>
      <c r="F1006" s="293">
        <f t="shared" si="190"/>
        <v>0</v>
      </c>
      <c r="G1006" s="477" t="str">
        <f t="shared" si="191"/>
        <v>否</v>
      </c>
      <c r="H1006" s="273" t="str">
        <f t="shared" si="192"/>
        <v>项</v>
      </c>
      <c r="I1006" s="273"/>
      <c r="K1006" s="273"/>
      <c r="L1006" s="521"/>
      <c r="N1006" s="273">
        <f t="shared" si="188"/>
        <v>0</v>
      </c>
      <c r="S1006" s="332">
        <f t="shared" si="196"/>
        <v>0</v>
      </c>
    </row>
    <row r="1007" s="332" customFormat="1" ht="36" customHeight="1" spans="1:19">
      <c r="A1007" s="367">
        <f t="shared" si="189"/>
        <v>7</v>
      </c>
      <c r="B1007" s="295">
        <v>2150107</v>
      </c>
      <c r="C1007" s="455" t="s">
        <v>1030</v>
      </c>
      <c r="D1007" s="296">
        <f>VLOOKUP(B1007,'02'!$B$5:$F$1296,5,FALSE)</f>
        <v>0</v>
      </c>
      <c r="E1007" s="296"/>
      <c r="F1007" s="293">
        <f t="shared" si="190"/>
        <v>0</v>
      </c>
      <c r="G1007" s="477" t="str">
        <f t="shared" si="191"/>
        <v>否</v>
      </c>
      <c r="H1007" s="273" t="str">
        <f t="shared" si="192"/>
        <v>项</v>
      </c>
      <c r="I1007" s="273"/>
      <c r="K1007" s="273"/>
      <c r="L1007" s="521"/>
      <c r="N1007" s="273">
        <f t="shared" si="188"/>
        <v>0</v>
      </c>
      <c r="S1007" s="332">
        <f t="shared" si="196"/>
        <v>0</v>
      </c>
    </row>
    <row r="1008" s="332" customFormat="1" ht="36" customHeight="1" spans="1:19">
      <c r="A1008" s="367">
        <f t="shared" si="189"/>
        <v>7</v>
      </c>
      <c r="B1008" s="295">
        <v>2150108</v>
      </c>
      <c r="C1008" s="455" t="s">
        <v>1031</v>
      </c>
      <c r="D1008" s="296">
        <f>VLOOKUP(B1008,'02'!$B$5:$F$1296,5,FALSE)</f>
        <v>0</v>
      </c>
      <c r="E1008" s="296"/>
      <c r="F1008" s="293">
        <f t="shared" si="190"/>
        <v>0</v>
      </c>
      <c r="G1008" s="477" t="str">
        <f t="shared" si="191"/>
        <v>否</v>
      </c>
      <c r="H1008" s="273" t="str">
        <f t="shared" si="192"/>
        <v>项</v>
      </c>
      <c r="I1008" s="273"/>
      <c r="K1008" s="273"/>
      <c r="L1008" s="521"/>
      <c r="N1008" s="273">
        <f t="shared" si="188"/>
        <v>0</v>
      </c>
      <c r="S1008" s="332">
        <f t="shared" si="196"/>
        <v>0</v>
      </c>
    </row>
    <row r="1009" s="332" customFormat="1" ht="36" customHeight="1" spans="1:19">
      <c r="A1009" s="367">
        <f t="shared" si="189"/>
        <v>7</v>
      </c>
      <c r="B1009" s="295">
        <v>2150199</v>
      </c>
      <c r="C1009" s="455" t="s">
        <v>1032</v>
      </c>
      <c r="D1009" s="296">
        <f>VLOOKUP(B1009,'02'!$B$5:$F$1296,5,FALSE)</f>
        <v>0</v>
      </c>
      <c r="E1009" s="296"/>
      <c r="F1009" s="293">
        <f t="shared" si="190"/>
        <v>0</v>
      </c>
      <c r="G1009" s="477" t="str">
        <f t="shared" si="191"/>
        <v>否</v>
      </c>
      <c r="H1009" s="273" t="str">
        <f t="shared" si="192"/>
        <v>项</v>
      </c>
      <c r="I1009" s="273"/>
      <c r="K1009" s="273"/>
      <c r="L1009" s="521"/>
      <c r="N1009" s="273">
        <f t="shared" si="188"/>
        <v>0</v>
      </c>
      <c r="S1009" s="332">
        <f t="shared" si="196"/>
        <v>0</v>
      </c>
    </row>
    <row r="1010" ht="36" customHeight="1" spans="1:14">
      <c r="A1010" s="367">
        <f t="shared" si="189"/>
        <v>5</v>
      </c>
      <c r="B1010" s="295">
        <v>21502</v>
      </c>
      <c r="C1010" s="517" t="s">
        <v>1033</v>
      </c>
      <c r="D1010" s="230">
        <f>SUM(D1011:D1025)</f>
        <v>0</v>
      </c>
      <c r="E1010" s="230">
        <f>SUM(E1011:E1025)</f>
        <v>0</v>
      </c>
      <c r="F1010" s="293">
        <f t="shared" si="190"/>
        <v>0</v>
      </c>
      <c r="G1010" s="477" t="str">
        <f t="shared" si="191"/>
        <v>否</v>
      </c>
      <c r="H1010" s="273" t="str">
        <f t="shared" si="192"/>
        <v>款</v>
      </c>
      <c r="L1010" s="521"/>
      <c r="N1010" s="273">
        <f t="shared" si="188"/>
        <v>0</v>
      </c>
    </row>
    <row r="1011" s="332" customFormat="1" ht="36" customHeight="1" spans="1:19">
      <c r="A1011" s="367">
        <f t="shared" si="189"/>
        <v>7</v>
      </c>
      <c r="B1011" s="295">
        <v>2150201</v>
      </c>
      <c r="C1011" s="455" t="s">
        <v>307</v>
      </c>
      <c r="D1011" s="296">
        <f>VLOOKUP(B1011,'02'!$B$5:$F$1296,5,FALSE)</f>
        <v>0</v>
      </c>
      <c r="E1011" s="296"/>
      <c r="F1011" s="293">
        <f t="shared" si="190"/>
        <v>0</v>
      </c>
      <c r="G1011" s="477" t="str">
        <f t="shared" si="191"/>
        <v>否</v>
      </c>
      <c r="H1011" s="273" t="str">
        <f t="shared" si="192"/>
        <v>项</v>
      </c>
      <c r="I1011" s="273"/>
      <c r="K1011" s="273"/>
      <c r="L1011" s="521"/>
      <c r="N1011" s="273">
        <f t="shared" si="188"/>
        <v>0</v>
      </c>
      <c r="S1011" s="332">
        <f t="shared" ref="S1011:S1025" si="197">+K1011+Q1011</f>
        <v>0</v>
      </c>
    </row>
    <row r="1012" s="332" customFormat="1" ht="36" customHeight="1" spans="1:19">
      <c r="A1012" s="367">
        <f t="shared" si="189"/>
        <v>7</v>
      </c>
      <c r="B1012" s="295">
        <v>2150202</v>
      </c>
      <c r="C1012" s="455" t="s">
        <v>308</v>
      </c>
      <c r="D1012" s="296">
        <f>VLOOKUP(B1012,'02'!$B$5:$F$1296,5,FALSE)</f>
        <v>0</v>
      </c>
      <c r="E1012" s="296"/>
      <c r="F1012" s="293">
        <f t="shared" si="190"/>
        <v>0</v>
      </c>
      <c r="G1012" s="477" t="str">
        <f t="shared" si="191"/>
        <v>否</v>
      </c>
      <c r="H1012" s="273" t="str">
        <f t="shared" si="192"/>
        <v>项</v>
      </c>
      <c r="I1012" s="273"/>
      <c r="K1012" s="273"/>
      <c r="L1012" s="521"/>
      <c r="N1012" s="273">
        <f t="shared" si="188"/>
        <v>0</v>
      </c>
      <c r="S1012" s="332">
        <f t="shared" si="197"/>
        <v>0</v>
      </c>
    </row>
    <row r="1013" s="332" customFormat="1" ht="36" customHeight="1" spans="1:19">
      <c r="A1013" s="367">
        <f t="shared" si="189"/>
        <v>7</v>
      </c>
      <c r="B1013" s="295">
        <v>2150203</v>
      </c>
      <c r="C1013" s="455" t="s">
        <v>309</v>
      </c>
      <c r="D1013" s="296">
        <f>VLOOKUP(B1013,'02'!$B$5:$F$1296,5,FALSE)</f>
        <v>0</v>
      </c>
      <c r="E1013" s="296"/>
      <c r="F1013" s="293">
        <f t="shared" si="190"/>
        <v>0</v>
      </c>
      <c r="G1013" s="477" t="str">
        <f t="shared" si="191"/>
        <v>否</v>
      </c>
      <c r="H1013" s="273" t="str">
        <f t="shared" si="192"/>
        <v>项</v>
      </c>
      <c r="I1013" s="273"/>
      <c r="K1013" s="273"/>
      <c r="L1013" s="521"/>
      <c r="N1013" s="273">
        <f t="shared" si="188"/>
        <v>0</v>
      </c>
      <c r="S1013" s="332">
        <f t="shared" si="197"/>
        <v>0</v>
      </c>
    </row>
    <row r="1014" s="332" customFormat="1" ht="36" customHeight="1" spans="1:19">
      <c r="A1014" s="367">
        <f t="shared" si="189"/>
        <v>7</v>
      </c>
      <c r="B1014" s="295">
        <v>2150204</v>
      </c>
      <c r="C1014" s="455" t="s">
        <v>1034</v>
      </c>
      <c r="D1014" s="296">
        <f>VLOOKUP(B1014,'02'!$B$5:$F$1296,5,FALSE)</f>
        <v>0</v>
      </c>
      <c r="E1014" s="296"/>
      <c r="F1014" s="293">
        <f t="shared" si="190"/>
        <v>0</v>
      </c>
      <c r="G1014" s="477" t="str">
        <f t="shared" si="191"/>
        <v>否</v>
      </c>
      <c r="H1014" s="273" t="str">
        <f t="shared" si="192"/>
        <v>项</v>
      </c>
      <c r="I1014" s="273"/>
      <c r="K1014" s="273"/>
      <c r="L1014" s="521"/>
      <c r="N1014" s="273">
        <f t="shared" si="188"/>
        <v>0</v>
      </c>
      <c r="S1014" s="332">
        <f t="shared" si="197"/>
        <v>0</v>
      </c>
    </row>
    <row r="1015" s="332" customFormat="1" ht="36" customHeight="1" spans="1:19">
      <c r="A1015" s="367">
        <f t="shared" si="189"/>
        <v>7</v>
      </c>
      <c r="B1015" s="295">
        <v>2150205</v>
      </c>
      <c r="C1015" s="455" t="s">
        <v>1035</v>
      </c>
      <c r="D1015" s="296">
        <f>VLOOKUP(B1015,'02'!$B$5:$F$1296,5,FALSE)</f>
        <v>0</v>
      </c>
      <c r="E1015" s="296"/>
      <c r="F1015" s="293">
        <f t="shared" si="190"/>
        <v>0</v>
      </c>
      <c r="G1015" s="477" t="str">
        <f t="shared" si="191"/>
        <v>否</v>
      </c>
      <c r="H1015" s="273" t="str">
        <f t="shared" si="192"/>
        <v>项</v>
      </c>
      <c r="I1015" s="273"/>
      <c r="K1015" s="273"/>
      <c r="L1015" s="521"/>
      <c r="N1015" s="273">
        <f t="shared" si="188"/>
        <v>0</v>
      </c>
      <c r="S1015" s="332">
        <f t="shared" si="197"/>
        <v>0</v>
      </c>
    </row>
    <row r="1016" s="332" customFormat="1" ht="36" customHeight="1" spans="1:19">
      <c r="A1016" s="367">
        <f t="shared" si="189"/>
        <v>7</v>
      </c>
      <c r="B1016" s="295">
        <v>2150206</v>
      </c>
      <c r="C1016" s="455" t="s">
        <v>1036</v>
      </c>
      <c r="D1016" s="296">
        <f>VLOOKUP(B1016,'02'!$B$5:$F$1296,5,FALSE)</f>
        <v>0</v>
      </c>
      <c r="E1016" s="296"/>
      <c r="F1016" s="293">
        <f t="shared" si="190"/>
        <v>0</v>
      </c>
      <c r="G1016" s="477" t="str">
        <f t="shared" si="191"/>
        <v>否</v>
      </c>
      <c r="H1016" s="273" t="str">
        <f t="shared" si="192"/>
        <v>项</v>
      </c>
      <c r="I1016" s="273"/>
      <c r="K1016" s="273"/>
      <c r="L1016" s="521"/>
      <c r="N1016" s="273">
        <f t="shared" si="188"/>
        <v>0</v>
      </c>
      <c r="S1016" s="332">
        <f t="shared" si="197"/>
        <v>0</v>
      </c>
    </row>
    <row r="1017" s="332" customFormat="1" ht="36" customHeight="1" spans="1:19">
      <c r="A1017" s="367">
        <f t="shared" si="189"/>
        <v>7</v>
      </c>
      <c r="B1017" s="295">
        <v>2150207</v>
      </c>
      <c r="C1017" s="455" t="s">
        <v>1037</v>
      </c>
      <c r="D1017" s="296">
        <f>VLOOKUP(B1017,'02'!$B$5:$F$1296,5,FALSE)</f>
        <v>0</v>
      </c>
      <c r="E1017" s="296"/>
      <c r="F1017" s="293">
        <f t="shared" si="190"/>
        <v>0</v>
      </c>
      <c r="G1017" s="477" t="str">
        <f t="shared" si="191"/>
        <v>否</v>
      </c>
      <c r="H1017" s="273" t="str">
        <f t="shared" si="192"/>
        <v>项</v>
      </c>
      <c r="I1017" s="273"/>
      <c r="K1017" s="273"/>
      <c r="L1017" s="521"/>
      <c r="N1017" s="273">
        <f t="shared" si="188"/>
        <v>0</v>
      </c>
      <c r="S1017" s="332">
        <f t="shared" si="197"/>
        <v>0</v>
      </c>
    </row>
    <row r="1018" s="332" customFormat="1" ht="36" customHeight="1" spans="1:19">
      <c r="A1018" s="367">
        <f t="shared" si="189"/>
        <v>7</v>
      </c>
      <c r="B1018" s="295">
        <v>2150208</v>
      </c>
      <c r="C1018" s="455" t="s">
        <v>1038</v>
      </c>
      <c r="D1018" s="296">
        <f>VLOOKUP(B1018,'02'!$B$5:$F$1296,5,FALSE)</f>
        <v>0</v>
      </c>
      <c r="E1018" s="296"/>
      <c r="F1018" s="293">
        <f t="shared" si="190"/>
        <v>0</v>
      </c>
      <c r="G1018" s="477" t="str">
        <f t="shared" si="191"/>
        <v>否</v>
      </c>
      <c r="H1018" s="273" t="str">
        <f t="shared" si="192"/>
        <v>项</v>
      </c>
      <c r="I1018" s="273"/>
      <c r="K1018" s="273"/>
      <c r="L1018" s="521"/>
      <c r="N1018" s="273">
        <f t="shared" si="188"/>
        <v>0</v>
      </c>
      <c r="S1018" s="332">
        <f t="shared" si="197"/>
        <v>0</v>
      </c>
    </row>
    <row r="1019" s="332" customFormat="1" ht="36" customHeight="1" spans="1:19">
      <c r="A1019" s="367">
        <f t="shared" si="189"/>
        <v>7</v>
      </c>
      <c r="B1019" s="295">
        <v>2150209</v>
      </c>
      <c r="C1019" s="455" t="s">
        <v>1039</v>
      </c>
      <c r="D1019" s="296">
        <f>VLOOKUP(B1019,'02'!$B$5:$F$1296,5,FALSE)</f>
        <v>0</v>
      </c>
      <c r="E1019" s="296"/>
      <c r="F1019" s="293">
        <f t="shared" si="190"/>
        <v>0</v>
      </c>
      <c r="G1019" s="477" t="str">
        <f t="shared" si="191"/>
        <v>否</v>
      </c>
      <c r="H1019" s="273" t="str">
        <f t="shared" si="192"/>
        <v>项</v>
      </c>
      <c r="I1019" s="273"/>
      <c r="K1019" s="273"/>
      <c r="L1019" s="521"/>
      <c r="N1019" s="273">
        <f t="shared" si="188"/>
        <v>0</v>
      </c>
      <c r="S1019" s="332">
        <f t="shared" si="197"/>
        <v>0</v>
      </c>
    </row>
    <row r="1020" s="332" customFormat="1" ht="36" customHeight="1" spans="1:19">
      <c r="A1020" s="367">
        <f t="shared" si="189"/>
        <v>7</v>
      </c>
      <c r="B1020" s="295">
        <v>2150210</v>
      </c>
      <c r="C1020" s="455" t="s">
        <v>1040</v>
      </c>
      <c r="D1020" s="296">
        <f>VLOOKUP(B1020,'02'!$B$5:$F$1296,5,FALSE)</f>
        <v>0</v>
      </c>
      <c r="E1020" s="296"/>
      <c r="F1020" s="293">
        <f t="shared" si="190"/>
        <v>0</v>
      </c>
      <c r="G1020" s="477" t="str">
        <f t="shared" si="191"/>
        <v>否</v>
      </c>
      <c r="H1020" s="273" t="str">
        <f t="shared" si="192"/>
        <v>项</v>
      </c>
      <c r="I1020" s="273"/>
      <c r="K1020" s="273"/>
      <c r="L1020" s="521"/>
      <c r="N1020" s="273">
        <f t="shared" si="188"/>
        <v>0</v>
      </c>
      <c r="S1020" s="332">
        <f t="shared" si="197"/>
        <v>0</v>
      </c>
    </row>
    <row r="1021" s="332" customFormat="1" ht="36" customHeight="1" spans="1:19">
      <c r="A1021" s="367">
        <f t="shared" si="189"/>
        <v>7</v>
      </c>
      <c r="B1021" s="295">
        <v>2150212</v>
      </c>
      <c r="C1021" s="455" t="s">
        <v>1041</v>
      </c>
      <c r="D1021" s="296">
        <f>VLOOKUP(B1021,'02'!$B$5:$F$1296,5,FALSE)</f>
        <v>0</v>
      </c>
      <c r="E1021" s="296"/>
      <c r="F1021" s="293">
        <f t="shared" si="190"/>
        <v>0</v>
      </c>
      <c r="G1021" s="477" t="str">
        <f t="shared" si="191"/>
        <v>否</v>
      </c>
      <c r="H1021" s="273" t="str">
        <f t="shared" si="192"/>
        <v>项</v>
      </c>
      <c r="I1021" s="273"/>
      <c r="K1021" s="273"/>
      <c r="L1021" s="521"/>
      <c r="N1021" s="273">
        <f t="shared" si="188"/>
        <v>0</v>
      </c>
      <c r="S1021" s="332">
        <f t="shared" si="197"/>
        <v>0</v>
      </c>
    </row>
    <row r="1022" s="332" customFormat="1" ht="36" customHeight="1" spans="1:19">
      <c r="A1022" s="367">
        <f t="shared" si="189"/>
        <v>7</v>
      </c>
      <c r="B1022" s="295">
        <v>2150213</v>
      </c>
      <c r="C1022" s="455" t="s">
        <v>1042</v>
      </c>
      <c r="D1022" s="296">
        <f>VLOOKUP(B1022,'02'!$B$5:$F$1296,5,FALSE)</f>
        <v>0</v>
      </c>
      <c r="E1022" s="296"/>
      <c r="F1022" s="293">
        <f t="shared" si="190"/>
        <v>0</v>
      </c>
      <c r="G1022" s="477" t="str">
        <f t="shared" si="191"/>
        <v>否</v>
      </c>
      <c r="H1022" s="273" t="str">
        <f t="shared" si="192"/>
        <v>项</v>
      </c>
      <c r="I1022" s="273"/>
      <c r="K1022" s="273"/>
      <c r="L1022" s="521"/>
      <c r="N1022" s="273">
        <f t="shared" si="188"/>
        <v>0</v>
      </c>
      <c r="S1022" s="332">
        <f t="shared" si="197"/>
        <v>0</v>
      </c>
    </row>
    <row r="1023" s="332" customFormat="1" ht="36" customHeight="1" spans="1:19">
      <c r="A1023" s="367">
        <f t="shared" si="189"/>
        <v>7</v>
      </c>
      <c r="B1023" s="295">
        <v>2150214</v>
      </c>
      <c r="C1023" s="455" t="s">
        <v>1043</v>
      </c>
      <c r="D1023" s="296">
        <f>VLOOKUP(B1023,'02'!$B$5:$F$1296,5,FALSE)</f>
        <v>0</v>
      </c>
      <c r="E1023" s="296"/>
      <c r="F1023" s="293">
        <f t="shared" si="190"/>
        <v>0</v>
      </c>
      <c r="G1023" s="477" t="str">
        <f t="shared" si="191"/>
        <v>否</v>
      </c>
      <c r="H1023" s="273" t="str">
        <f t="shared" si="192"/>
        <v>项</v>
      </c>
      <c r="I1023" s="273"/>
      <c r="K1023" s="273"/>
      <c r="L1023" s="521"/>
      <c r="N1023" s="273">
        <f t="shared" si="188"/>
        <v>0</v>
      </c>
      <c r="S1023" s="332">
        <f t="shared" si="197"/>
        <v>0</v>
      </c>
    </row>
    <row r="1024" s="332" customFormat="1" ht="36" customHeight="1" spans="1:19">
      <c r="A1024" s="367">
        <f t="shared" si="189"/>
        <v>7</v>
      </c>
      <c r="B1024" s="295">
        <v>2150215</v>
      </c>
      <c r="C1024" s="455" t="s">
        <v>1044</v>
      </c>
      <c r="D1024" s="296">
        <f>VLOOKUP(B1024,'02'!$B$5:$F$1296,5,FALSE)</f>
        <v>0</v>
      </c>
      <c r="E1024" s="296"/>
      <c r="F1024" s="293">
        <f t="shared" si="190"/>
        <v>0</v>
      </c>
      <c r="G1024" s="477" t="str">
        <f t="shared" si="191"/>
        <v>否</v>
      </c>
      <c r="H1024" s="273" t="str">
        <f t="shared" si="192"/>
        <v>项</v>
      </c>
      <c r="I1024" s="273"/>
      <c r="K1024" s="273"/>
      <c r="L1024" s="521"/>
      <c r="N1024" s="273">
        <f t="shared" si="188"/>
        <v>0</v>
      </c>
      <c r="S1024" s="332">
        <f t="shared" si="197"/>
        <v>0</v>
      </c>
    </row>
    <row r="1025" s="332" customFormat="1" ht="36" customHeight="1" spans="1:19">
      <c r="A1025" s="367">
        <f t="shared" si="189"/>
        <v>7</v>
      </c>
      <c r="B1025" s="295">
        <v>2150299</v>
      </c>
      <c r="C1025" s="455" t="s">
        <v>1045</v>
      </c>
      <c r="D1025" s="296">
        <f>VLOOKUP(B1025,'02'!$B$5:$F$1296,5,FALSE)</f>
        <v>0</v>
      </c>
      <c r="E1025" s="296"/>
      <c r="F1025" s="293">
        <f t="shared" si="190"/>
        <v>0</v>
      </c>
      <c r="G1025" s="477" t="str">
        <f t="shared" si="191"/>
        <v>否</v>
      </c>
      <c r="H1025" s="273" t="str">
        <f t="shared" si="192"/>
        <v>项</v>
      </c>
      <c r="I1025" s="273"/>
      <c r="K1025" s="273"/>
      <c r="L1025" s="521"/>
      <c r="N1025" s="273">
        <f t="shared" si="188"/>
        <v>0</v>
      </c>
      <c r="S1025" s="332">
        <f t="shared" si="197"/>
        <v>0</v>
      </c>
    </row>
    <row r="1026" ht="36" customHeight="1" spans="1:14">
      <c r="A1026" s="367">
        <f t="shared" si="189"/>
        <v>5</v>
      </c>
      <c r="B1026" s="295">
        <v>21503</v>
      </c>
      <c r="C1026" s="517" t="s">
        <v>1046</v>
      </c>
      <c r="D1026" s="230">
        <f>SUM(D1027:D1030)</f>
        <v>0</v>
      </c>
      <c r="E1026" s="230">
        <f>SUM(E1027:E1030)</f>
        <v>0</v>
      </c>
      <c r="F1026" s="293">
        <f t="shared" si="190"/>
        <v>0</v>
      </c>
      <c r="G1026" s="477" t="str">
        <f t="shared" si="191"/>
        <v>否</v>
      </c>
      <c r="H1026" s="273" t="str">
        <f t="shared" si="192"/>
        <v>款</v>
      </c>
      <c r="L1026" s="521"/>
      <c r="N1026" s="273">
        <f t="shared" si="188"/>
        <v>0</v>
      </c>
    </row>
    <row r="1027" s="332" customFormat="1" ht="36" customHeight="1" spans="1:19">
      <c r="A1027" s="367">
        <f t="shared" si="189"/>
        <v>7</v>
      </c>
      <c r="B1027" s="295">
        <v>2150301</v>
      </c>
      <c r="C1027" s="455" t="s">
        <v>307</v>
      </c>
      <c r="D1027" s="296">
        <f>VLOOKUP(B1027,'02'!$B$5:$F$1296,5,FALSE)</f>
        <v>0</v>
      </c>
      <c r="E1027" s="296"/>
      <c r="F1027" s="293">
        <f t="shared" si="190"/>
        <v>0</v>
      </c>
      <c r="G1027" s="477" t="str">
        <f t="shared" si="191"/>
        <v>否</v>
      </c>
      <c r="H1027" s="273" t="str">
        <f t="shared" si="192"/>
        <v>项</v>
      </c>
      <c r="I1027" s="273"/>
      <c r="K1027" s="273"/>
      <c r="L1027" s="521"/>
      <c r="N1027" s="273">
        <f t="shared" si="188"/>
        <v>0</v>
      </c>
      <c r="S1027" s="332">
        <f t="shared" ref="S1027:S1030" si="198">+K1027+Q1027</f>
        <v>0</v>
      </c>
    </row>
    <row r="1028" s="332" customFormat="1" ht="36" customHeight="1" spans="1:19">
      <c r="A1028" s="367">
        <f t="shared" si="189"/>
        <v>7</v>
      </c>
      <c r="B1028" s="295">
        <v>2150302</v>
      </c>
      <c r="C1028" s="455" t="s">
        <v>308</v>
      </c>
      <c r="D1028" s="296">
        <f>VLOOKUP(B1028,'02'!$B$5:$F$1296,5,FALSE)</f>
        <v>0</v>
      </c>
      <c r="E1028" s="296"/>
      <c r="F1028" s="293">
        <f t="shared" si="190"/>
        <v>0</v>
      </c>
      <c r="G1028" s="477" t="str">
        <f t="shared" si="191"/>
        <v>否</v>
      </c>
      <c r="H1028" s="273" t="str">
        <f t="shared" si="192"/>
        <v>项</v>
      </c>
      <c r="I1028" s="273"/>
      <c r="K1028" s="273"/>
      <c r="L1028" s="521"/>
      <c r="N1028" s="273">
        <f t="shared" ref="N1028:N1091" si="199">+K1028+L1028+M1028</f>
        <v>0</v>
      </c>
      <c r="S1028" s="332">
        <f t="shared" si="198"/>
        <v>0</v>
      </c>
    </row>
    <row r="1029" s="332" customFormat="1" ht="36" customHeight="1" spans="1:19">
      <c r="A1029" s="367">
        <f t="shared" ref="A1029:A1092" si="200">LEN(B1029)</f>
        <v>7</v>
      </c>
      <c r="B1029" s="295">
        <v>2150303</v>
      </c>
      <c r="C1029" s="455" t="s">
        <v>309</v>
      </c>
      <c r="D1029" s="296">
        <f>VLOOKUP(B1029,'02'!$B$5:$F$1296,5,FALSE)</f>
        <v>0</v>
      </c>
      <c r="E1029" s="296"/>
      <c r="F1029" s="293">
        <f t="shared" ref="F1029:F1092" si="201">IF(D1029&lt;0,"",IFERROR(E1029/D1029-1,0))</f>
        <v>0</v>
      </c>
      <c r="G1029" s="477" t="str">
        <f t="shared" ref="G1029:G1092" si="202">IF(LEN(B1029)=3,"是",IF(C1029&lt;&gt;"",IF(SUM(D1029:E1029)&lt;&gt;0,"是","否"),"是"))</f>
        <v>否</v>
      </c>
      <c r="H1029" s="273" t="str">
        <f t="shared" ref="H1029:H1092" si="203">IF(LEN(B1029)=3,"类",IF(LEN(B1029)=5,"款","项"))</f>
        <v>项</v>
      </c>
      <c r="I1029" s="273"/>
      <c r="K1029" s="273"/>
      <c r="L1029" s="521"/>
      <c r="N1029" s="273">
        <f t="shared" si="199"/>
        <v>0</v>
      </c>
      <c r="S1029" s="332">
        <f t="shared" si="198"/>
        <v>0</v>
      </c>
    </row>
    <row r="1030" s="332" customFormat="1" ht="36" customHeight="1" spans="1:19">
      <c r="A1030" s="367">
        <f t="shared" si="200"/>
        <v>7</v>
      </c>
      <c r="B1030" s="295">
        <v>2150399</v>
      </c>
      <c r="C1030" s="455" t="s">
        <v>1047</v>
      </c>
      <c r="D1030" s="296">
        <f>VLOOKUP(B1030,'02'!$B$5:$F$1296,5,FALSE)</f>
        <v>0</v>
      </c>
      <c r="E1030" s="296"/>
      <c r="F1030" s="293">
        <f t="shared" si="201"/>
        <v>0</v>
      </c>
      <c r="G1030" s="477" t="str">
        <f t="shared" si="202"/>
        <v>否</v>
      </c>
      <c r="H1030" s="273" t="str">
        <f t="shared" si="203"/>
        <v>项</v>
      </c>
      <c r="I1030" s="273"/>
      <c r="K1030" s="273"/>
      <c r="L1030" s="521"/>
      <c r="N1030" s="273">
        <f t="shared" si="199"/>
        <v>0</v>
      </c>
      <c r="S1030" s="332">
        <f t="shared" si="198"/>
        <v>0</v>
      </c>
    </row>
    <row r="1031" ht="36" customHeight="1" spans="1:14">
      <c r="A1031" s="367">
        <f t="shared" si="200"/>
        <v>5</v>
      </c>
      <c r="B1031" s="295">
        <v>21505</v>
      </c>
      <c r="C1031" s="517" t="s">
        <v>1908</v>
      </c>
      <c r="D1031" s="230">
        <f>SUM(D1032:D1041)</f>
        <v>306</v>
      </c>
      <c r="E1031" s="230">
        <f>SUM(E1032:E1041)</f>
        <v>471</v>
      </c>
      <c r="F1031" s="293">
        <f t="shared" si="201"/>
        <v>0.53921568627451</v>
      </c>
      <c r="G1031" s="477" t="str">
        <f t="shared" si="202"/>
        <v>是</v>
      </c>
      <c r="H1031" s="273" t="str">
        <f t="shared" si="203"/>
        <v>款</v>
      </c>
      <c r="L1031" s="521"/>
      <c r="N1031" s="273">
        <f t="shared" si="199"/>
        <v>0</v>
      </c>
    </row>
    <row r="1032" s="332" customFormat="1" ht="36" customHeight="1" spans="1:19">
      <c r="A1032" s="367">
        <f t="shared" si="200"/>
        <v>7</v>
      </c>
      <c r="B1032" s="295">
        <v>2150501</v>
      </c>
      <c r="C1032" s="455" t="s">
        <v>307</v>
      </c>
      <c r="D1032" s="296">
        <f>VLOOKUP(B1032,'02'!$B$5:$F$1296,5,FALSE)</f>
        <v>237</v>
      </c>
      <c r="E1032" s="296">
        <v>235</v>
      </c>
      <c r="F1032" s="293">
        <f t="shared" si="201"/>
        <v>-0.00843881856540085</v>
      </c>
      <c r="G1032" s="477" t="str">
        <f t="shared" si="202"/>
        <v>是</v>
      </c>
      <c r="H1032" s="273" t="str">
        <f t="shared" si="203"/>
        <v>项</v>
      </c>
      <c r="I1032" s="273"/>
      <c r="K1032" s="273">
        <v>235</v>
      </c>
      <c r="L1032" s="521"/>
      <c r="N1032" s="508">
        <f t="shared" si="199"/>
        <v>235</v>
      </c>
      <c r="S1032" s="332">
        <f t="shared" ref="S1032:S1041" si="204">+K1032+Q1032</f>
        <v>235</v>
      </c>
    </row>
    <row r="1033" s="332" customFormat="1" ht="36" customHeight="1" spans="1:19">
      <c r="A1033" s="367">
        <f t="shared" si="200"/>
        <v>7</v>
      </c>
      <c r="B1033" s="295">
        <v>2150502</v>
      </c>
      <c r="C1033" s="455" t="s">
        <v>308</v>
      </c>
      <c r="D1033" s="296">
        <f>VLOOKUP(B1033,'02'!$B$5:$F$1296,5,FALSE)</f>
        <v>0</v>
      </c>
      <c r="E1033" s="296"/>
      <c r="F1033" s="293">
        <f t="shared" si="201"/>
        <v>0</v>
      </c>
      <c r="G1033" s="477" t="str">
        <f t="shared" si="202"/>
        <v>否</v>
      </c>
      <c r="H1033" s="273" t="str">
        <f t="shared" si="203"/>
        <v>项</v>
      </c>
      <c r="I1033" s="273"/>
      <c r="K1033" s="273"/>
      <c r="L1033" s="521"/>
      <c r="N1033" s="273">
        <f t="shared" si="199"/>
        <v>0</v>
      </c>
      <c r="S1033" s="332">
        <f t="shared" si="204"/>
        <v>0</v>
      </c>
    </row>
    <row r="1034" s="332" customFormat="1" ht="36" customHeight="1" spans="1:19">
      <c r="A1034" s="367">
        <f t="shared" si="200"/>
        <v>7</v>
      </c>
      <c r="B1034" s="295">
        <v>2150503</v>
      </c>
      <c r="C1034" s="455" t="s">
        <v>309</v>
      </c>
      <c r="D1034" s="296">
        <f>VLOOKUP(B1034,'02'!$B$5:$F$1296,5,FALSE)</f>
        <v>0</v>
      </c>
      <c r="E1034" s="296"/>
      <c r="F1034" s="293">
        <f t="shared" si="201"/>
        <v>0</v>
      </c>
      <c r="G1034" s="477" t="str">
        <f t="shared" si="202"/>
        <v>否</v>
      </c>
      <c r="H1034" s="273" t="str">
        <f t="shared" si="203"/>
        <v>项</v>
      </c>
      <c r="I1034" s="273"/>
      <c r="K1034" s="273"/>
      <c r="L1034" s="521"/>
      <c r="N1034" s="273">
        <f t="shared" si="199"/>
        <v>0</v>
      </c>
      <c r="S1034" s="332">
        <f t="shared" si="204"/>
        <v>0</v>
      </c>
    </row>
    <row r="1035" s="332" customFormat="1" ht="36" customHeight="1" spans="1:19">
      <c r="A1035" s="367">
        <f t="shared" si="200"/>
        <v>7</v>
      </c>
      <c r="B1035" s="295">
        <v>2150505</v>
      </c>
      <c r="C1035" s="455" t="s">
        <v>1049</v>
      </c>
      <c r="D1035" s="296">
        <f>VLOOKUP(B1035,'02'!$B$5:$F$1296,5,FALSE)</f>
        <v>0</v>
      </c>
      <c r="E1035" s="296"/>
      <c r="F1035" s="293">
        <f t="shared" si="201"/>
        <v>0</v>
      </c>
      <c r="G1035" s="477" t="str">
        <f t="shared" si="202"/>
        <v>否</v>
      </c>
      <c r="H1035" s="273" t="str">
        <f t="shared" si="203"/>
        <v>项</v>
      </c>
      <c r="I1035" s="273"/>
      <c r="K1035" s="273"/>
      <c r="L1035" s="521"/>
      <c r="N1035" s="273">
        <f t="shared" si="199"/>
        <v>0</v>
      </c>
      <c r="S1035" s="332">
        <f t="shared" si="204"/>
        <v>0</v>
      </c>
    </row>
    <row r="1036" s="332" customFormat="1" ht="36" customHeight="1" spans="1:19">
      <c r="A1036" s="367">
        <f t="shared" si="200"/>
        <v>7</v>
      </c>
      <c r="B1036" s="295">
        <v>2150507</v>
      </c>
      <c r="C1036" s="455" t="s">
        <v>1050</v>
      </c>
      <c r="D1036" s="296">
        <f>VLOOKUP(B1036,'02'!$B$5:$F$1296,5,FALSE)</f>
        <v>0</v>
      </c>
      <c r="E1036" s="296"/>
      <c r="F1036" s="293">
        <f t="shared" si="201"/>
        <v>0</v>
      </c>
      <c r="G1036" s="477" t="str">
        <f t="shared" si="202"/>
        <v>否</v>
      </c>
      <c r="H1036" s="273" t="str">
        <f t="shared" si="203"/>
        <v>项</v>
      </c>
      <c r="I1036" s="273"/>
      <c r="K1036" s="273"/>
      <c r="L1036" s="521"/>
      <c r="N1036" s="273">
        <f t="shared" si="199"/>
        <v>0</v>
      </c>
      <c r="S1036" s="332">
        <f t="shared" si="204"/>
        <v>0</v>
      </c>
    </row>
    <row r="1037" s="332" customFormat="1" ht="36" customHeight="1" spans="1:19">
      <c r="A1037" s="367">
        <f t="shared" si="200"/>
        <v>7</v>
      </c>
      <c r="B1037" s="295">
        <v>2150508</v>
      </c>
      <c r="C1037" s="455" t="s">
        <v>1051</v>
      </c>
      <c r="D1037" s="296">
        <f>VLOOKUP(B1037,'02'!$B$5:$F$1296,5,FALSE)</f>
        <v>0</v>
      </c>
      <c r="E1037" s="296"/>
      <c r="F1037" s="293">
        <f t="shared" si="201"/>
        <v>0</v>
      </c>
      <c r="G1037" s="477" t="str">
        <f t="shared" si="202"/>
        <v>否</v>
      </c>
      <c r="H1037" s="273" t="str">
        <f t="shared" si="203"/>
        <v>项</v>
      </c>
      <c r="I1037" s="273"/>
      <c r="K1037" s="273"/>
      <c r="L1037" s="521"/>
      <c r="N1037" s="273">
        <f t="shared" si="199"/>
        <v>0</v>
      </c>
      <c r="S1037" s="332">
        <f t="shared" si="204"/>
        <v>0</v>
      </c>
    </row>
    <row r="1038" s="332" customFormat="1" ht="36" customHeight="1" spans="1:19">
      <c r="A1038" s="367">
        <f t="shared" si="200"/>
        <v>7</v>
      </c>
      <c r="B1038" s="522">
        <v>2150516</v>
      </c>
      <c r="C1038" s="453" t="s">
        <v>1052</v>
      </c>
      <c r="D1038" s="296">
        <f>VLOOKUP(B1038,'02'!$B$5:$F$1296,5,FALSE)</f>
        <v>0</v>
      </c>
      <c r="E1038" s="296"/>
      <c r="F1038" s="293">
        <f t="shared" si="201"/>
        <v>0</v>
      </c>
      <c r="G1038" s="477" t="str">
        <f t="shared" si="202"/>
        <v>否</v>
      </c>
      <c r="H1038" s="273" t="str">
        <f t="shared" si="203"/>
        <v>项</v>
      </c>
      <c r="I1038" s="273"/>
      <c r="K1038" s="273"/>
      <c r="L1038" s="521"/>
      <c r="N1038" s="273">
        <f t="shared" si="199"/>
        <v>0</v>
      </c>
      <c r="S1038" s="332">
        <f t="shared" si="204"/>
        <v>0</v>
      </c>
    </row>
    <row r="1039" s="332" customFormat="1" ht="36" customHeight="1" spans="1:19">
      <c r="A1039" s="367">
        <f t="shared" si="200"/>
        <v>7</v>
      </c>
      <c r="B1039" s="522">
        <v>2150517</v>
      </c>
      <c r="C1039" s="453" t="s">
        <v>1053</v>
      </c>
      <c r="D1039" s="296">
        <f>VLOOKUP(B1039,'02'!$B$5:$F$1296,5,FALSE)</f>
        <v>10</v>
      </c>
      <c r="E1039" s="296"/>
      <c r="F1039" s="293">
        <f t="shared" si="201"/>
        <v>-1</v>
      </c>
      <c r="G1039" s="477" t="str">
        <f t="shared" si="202"/>
        <v>是</v>
      </c>
      <c r="H1039" s="273" t="str">
        <f t="shared" si="203"/>
        <v>项</v>
      </c>
      <c r="I1039" s="273"/>
      <c r="K1039" s="273"/>
      <c r="L1039" s="521"/>
      <c r="N1039" s="273">
        <f t="shared" si="199"/>
        <v>0</v>
      </c>
      <c r="S1039" s="332">
        <f t="shared" si="204"/>
        <v>0</v>
      </c>
    </row>
    <row r="1040" s="332" customFormat="1" ht="36" customHeight="1" spans="1:19">
      <c r="A1040" s="367">
        <f t="shared" si="200"/>
        <v>7</v>
      </c>
      <c r="B1040" s="522">
        <v>2150550</v>
      </c>
      <c r="C1040" s="453" t="s">
        <v>316</v>
      </c>
      <c r="D1040" s="296">
        <f>VLOOKUP(B1040,'02'!$B$5:$F$1296,5,FALSE)</f>
        <v>49</v>
      </c>
      <c r="E1040" s="296">
        <v>233</v>
      </c>
      <c r="F1040" s="293">
        <f t="shared" si="201"/>
        <v>3.75510204081633</v>
      </c>
      <c r="G1040" s="477" t="str">
        <f t="shared" si="202"/>
        <v>是</v>
      </c>
      <c r="H1040" s="273" t="str">
        <f t="shared" si="203"/>
        <v>项</v>
      </c>
      <c r="I1040" s="273"/>
      <c r="K1040" s="273">
        <v>233</v>
      </c>
      <c r="L1040" s="521"/>
      <c r="N1040" s="508">
        <f t="shared" si="199"/>
        <v>233</v>
      </c>
      <c r="S1040" s="332">
        <f t="shared" si="204"/>
        <v>233</v>
      </c>
    </row>
    <row r="1041" s="332" customFormat="1" ht="36" customHeight="1" spans="1:19">
      <c r="A1041" s="367">
        <f t="shared" si="200"/>
        <v>7</v>
      </c>
      <c r="B1041" s="295">
        <v>2150599</v>
      </c>
      <c r="C1041" s="455" t="s">
        <v>1909</v>
      </c>
      <c r="D1041" s="296">
        <f>VLOOKUP(B1041,'02'!$B$5:$F$1296,5,FALSE)</f>
        <v>10</v>
      </c>
      <c r="E1041" s="296">
        <v>3</v>
      </c>
      <c r="F1041" s="293">
        <f t="shared" si="201"/>
        <v>-0.7</v>
      </c>
      <c r="G1041" s="477" t="str">
        <f t="shared" si="202"/>
        <v>是</v>
      </c>
      <c r="H1041" s="273" t="str">
        <f t="shared" si="203"/>
        <v>项</v>
      </c>
      <c r="I1041" s="273"/>
      <c r="K1041" s="273"/>
      <c r="L1041" s="521">
        <f>VLOOKUP(B1041,[266]Sheet2!$A$2:$E$135,5,FALSE)</f>
        <v>3</v>
      </c>
      <c r="N1041" s="508">
        <f t="shared" si="199"/>
        <v>3</v>
      </c>
      <c r="Q1041" s="332">
        <v>3</v>
      </c>
      <c r="S1041" s="332">
        <f t="shared" si="204"/>
        <v>3</v>
      </c>
    </row>
    <row r="1042" ht="36" customHeight="1" spans="1:14">
      <c r="A1042" s="367">
        <f t="shared" si="200"/>
        <v>5</v>
      </c>
      <c r="B1042" s="295">
        <v>21507</v>
      </c>
      <c r="C1042" s="517" t="s">
        <v>1055</v>
      </c>
      <c r="D1042" s="230">
        <f>SUM(D1043:D1048)</f>
        <v>0</v>
      </c>
      <c r="E1042" s="230">
        <f>SUM(E1043:E1048)</f>
        <v>0</v>
      </c>
      <c r="F1042" s="293">
        <f t="shared" si="201"/>
        <v>0</v>
      </c>
      <c r="G1042" s="477" t="str">
        <f t="shared" si="202"/>
        <v>否</v>
      </c>
      <c r="H1042" s="273" t="str">
        <f t="shared" si="203"/>
        <v>款</v>
      </c>
      <c r="L1042" s="521"/>
      <c r="N1042" s="273">
        <f t="shared" si="199"/>
        <v>0</v>
      </c>
    </row>
    <row r="1043" s="332" customFormat="1" ht="36" customHeight="1" spans="1:19">
      <c r="A1043" s="367">
        <f t="shared" si="200"/>
        <v>7</v>
      </c>
      <c r="B1043" s="295">
        <v>2150701</v>
      </c>
      <c r="C1043" s="455" t="s">
        <v>307</v>
      </c>
      <c r="D1043" s="296">
        <f>VLOOKUP(B1043,'02'!$B$5:$F$1296,5,FALSE)</f>
        <v>0</v>
      </c>
      <c r="E1043" s="296"/>
      <c r="F1043" s="293">
        <f t="shared" si="201"/>
        <v>0</v>
      </c>
      <c r="G1043" s="477" t="str">
        <f t="shared" si="202"/>
        <v>否</v>
      </c>
      <c r="H1043" s="273" t="str">
        <f t="shared" si="203"/>
        <v>项</v>
      </c>
      <c r="I1043" s="273"/>
      <c r="K1043" s="273"/>
      <c r="L1043" s="521"/>
      <c r="N1043" s="273">
        <f t="shared" si="199"/>
        <v>0</v>
      </c>
      <c r="S1043" s="332">
        <f t="shared" ref="S1043:S1048" si="205">+K1043+Q1043</f>
        <v>0</v>
      </c>
    </row>
    <row r="1044" s="332" customFormat="1" ht="36" customHeight="1" spans="1:19">
      <c r="A1044" s="367">
        <f t="shared" si="200"/>
        <v>7</v>
      </c>
      <c r="B1044" s="295">
        <v>2150702</v>
      </c>
      <c r="C1044" s="455" t="s">
        <v>308</v>
      </c>
      <c r="D1044" s="296">
        <f>VLOOKUP(B1044,'02'!$B$5:$F$1296,5,FALSE)</f>
        <v>0</v>
      </c>
      <c r="E1044" s="296"/>
      <c r="F1044" s="293">
        <f t="shared" si="201"/>
        <v>0</v>
      </c>
      <c r="G1044" s="477" t="str">
        <f t="shared" si="202"/>
        <v>否</v>
      </c>
      <c r="H1044" s="273" t="str">
        <f t="shared" si="203"/>
        <v>项</v>
      </c>
      <c r="I1044" s="273"/>
      <c r="K1044" s="273"/>
      <c r="L1044" s="521"/>
      <c r="N1044" s="273">
        <f t="shared" si="199"/>
        <v>0</v>
      </c>
      <c r="S1044" s="332">
        <f t="shared" si="205"/>
        <v>0</v>
      </c>
    </row>
    <row r="1045" s="332" customFormat="1" ht="36" customHeight="1" spans="1:19">
      <c r="A1045" s="367">
        <f t="shared" si="200"/>
        <v>7</v>
      </c>
      <c r="B1045" s="295">
        <v>2150703</v>
      </c>
      <c r="C1045" s="455" t="s">
        <v>309</v>
      </c>
      <c r="D1045" s="296">
        <f>VLOOKUP(B1045,'02'!$B$5:$F$1296,5,FALSE)</f>
        <v>0</v>
      </c>
      <c r="E1045" s="296"/>
      <c r="F1045" s="293">
        <f t="shared" si="201"/>
        <v>0</v>
      </c>
      <c r="G1045" s="477" t="str">
        <f t="shared" si="202"/>
        <v>否</v>
      </c>
      <c r="H1045" s="273" t="str">
        <f t="shared" si="203"/>
        <v>项</v>
      </c>
      <c r="I1045" s="273"/>
      <c r="K1045" s="273"/>
      <c r="L1045" s="521"/>
      <c r="N1045" s="273">
        <f t="shared" si="199"/>
        <v>0</v>
      </c>
      <c r="S1045" s="332">
        <f t="shared" si="205"/>
        <v>0</v>
      </c>
    </row>
    <row r="1046" s="332" customFormat="1" ht="36" customHeight="1" spans="1:19">
      <c r="A1046" s="367">
        <f t="shared" si="200"/>
        <v>7</v>
      </c>
      <c r="B1046" s="295">
        <v>2150704</v>
      </c>
      <c r="C1046" s="455" t="s">
        <v>1056</v>
      </c>
      <c r="D1046" s="296">
        <f>VLOOKUP(B1046,'02'!$B$5:$F$1296,5,FALSE)</f>
        <v>0</v>
      </c>
      <c r="E1046" s="296"/>
      <c r="F1046" s="293">
        <f t="shared" si="201"/>
        <v>0</v>
      </c>
      <c r="G1046" s="477" t="str">
        <f t="shared" si="202"/>
        <v>否</v>
      </c>
      <c r="H1046" s="273" t="str">
        <f t="shared" si="203"/>
        <v>项</v>
      </c>
      <c r="I1046" s="273"/>
      <c r="K1046" s="273"/>
      <c r="L1046" s="521"/>
      <c r="N1046" s="273">
        <f t="shared" si="199"/>
        <v>0</v>
      </c>
      <c r="S1046" s="332">
        <f t="shared" si="205"/>
        <v>0</v>
      </c>
    </row>
    <row r="1047" s="332" customFormat="1" ht="36" customHeight="1" spans="1:19">
      <c r="A1047" s="367">
        <f t="shared" si="200"/>
        <v>7</v>
      </c>
      <c r="B1047" s="295">
        <v>2150705</v>
      </c>
      <c r="C1047" s="455" t="s">
        <v>1057</v>
      </c>
      <c r="D1047" s="296">
        <f>VLOOKUP(B1047,'02'!$B$5:$F$1296,5,FALSE)</f>
        <v>0</v>
      </c>
      <c r="E1047" s="296"/>
      <c r="F1047" s="293">
        <f t="shared" si="201"/>
        <v>0</v>
      </c>
      <c r="G1047" s="477" t="str">
        <f t="shared" si="202"/>
        <v>否</v>
      </c>
      <c r="H1047" s="273" t="str">
        <f t="shared" si="203"/>
        <v>项</v>
      </c>
      <c r="I1047" s="273"/>
      <c r="K1047" s="273"/>
      <c r="L1047" s="521"/>
      <c r="N1047" s="273">
        <f t="shared" si="199"/>
        <v>0</v>
      </c>
      <c r="S1047" s="332">
        <f t="shared" si="205"/>
        <v>0</v>
      </c>
    </row>
    <row r="1048" s="332" customFormat="1" ht="36" customHeight="1" spans="1:19">
      <c r="A1048" s="367">
        <f t="shared" si="200"/>
        <v>7</v>
      </c>
      <c r="B1048" s="295">
        <v>2150799</v>
      </c>
      <c r="C1048" s="455" t="s">
        <v>1058</v>
      </c>
      <c r="D1048" s="296">
        <f>VLOOKUP(B1048,'02'!$B$5:$F$1296,5,FALSE)</f>
        <v>0</v>
      </c>
      <c r="E1048" s="296"/>
      <c r="F1048" s="293">
        <f t="shared" si="201"/>
        <v>0</v>
      </c>
      <c r="G1048" s="477" t="str">
        <f t="shared" si="202"/>
        <v>否</v>
      </c>
      <c r="H1048" s="273" t="str">
        <f t="shared" si="203"/>
        <v>项</v>
      </c>
      <c r="I1048" s="273"/>
      <c r="K1048" s="273"/>
      <c r="L1048" s="521"/>
      <c r="N1048" s="273">
        <f t="shared" si="199"/>
        <v>0</v>
      </c>
      <c r="S1048" s="332">
        <f t="shared" si="205"/>
        <v>0</v>
      </c>
    </row>
    <row r="1049" ht="36" customHeight="1" spans="1:14">
      <c r="A1049" s="367">
        <f t="shared" si="200"/>
        <v>5</v>
      </c>
      <c r="B1049" s="295">
        <v>21508</v>
      </c>
      <c r="C1049" s="517" t="s">
        <v>1059</v>
      </c>
      <c r="D1049" s="230">
        <f>SUM(D1050:D1056)</f>
        <v>0</v>
      </c>
      <c r="E1049" s="230">
        <f>SUM(E1050:E1056)</f>
        <v>0</v>
      </c>
      <c r="F1049" s="293">
        <f t="shared" si="201"/>
        <v>0</v>
      </c>
      <c r="G1049" s="477" t="str">
        <f t="shared" si="202"/>
        <v>否</v>
      </c>
      <c r="H1049" s="273" t="str">
        <f t="shared" si="203"/>
        <v>款</v>
      </c>
      <c r="L1049" s="521"/>
      <c r="N1049" s="273">
        <f t="shared" si="199"/>
        <v>0</v>
      </c>
    </row>
    <row r="1050" s="332" customFormat="1" ht="36" customHeight="1" spans="1:19">
      <c r="A1050" s="367">
        <f t="shared" si="200"/>
        <v>7</v>
      </c>
      <c r="B1050" s="295">
        <v>2150801</v>
      </c>
      <c r="C1050" s="455" t="s">
        <v>307</v>
      </c>
      <c r="D1050" s="296">
        <f>VLOOKUP(B1050,'02'!$B$5:$F$1296,5,FALSE)</f>
        <v>0</v>
      </c>
      <c r="E1050" s="296"/>
      <c r="F1050" s="293">
        <f t="shared" si="201"/>
        <v>0</v>
      </c>
      <c r="G1050" s="477" t="str">
        <f t="shared" si="202"/>
        <v>否</v>
      </c>
      <c r="H1050" s="273" t="str">
        <f t="shared" si="203"/>
        <v>项</v>
      </c>
      <c r="I1050" s="273"/>
      <c r="K1050" s="273"/>
      <c r="L1050" s="521"/>
      <c r="N1050" s="273">
        <f t="shared" si="199"/>
        <v>0</v>
      </c>
      <c r="S1050" s="332">
        <f t="shared" ref="S1050:S1056" si="206">+K1050+Q1050</f>
        <v>0</v>
      </c>
    </row>
    <row r="1051" s="332" customFormat="1" ht="36" customHeight="1" spans="1:19">
      <c r="A1051" s="367">
        <f t="shared" si="200"/>
        <v>7</v>
      </c>
      <c r="B1051" s="295">
        <v>2150802</v>
      </c>
      <c r="C1051" s="455" t="s">
        <v>308</v>
      </c>
      <c r="D1051" s="296">
        <f>VLOOKUP(B1051,'02'!$B$5:$F$1296,5,FALSE)</f>
        <v>0</v>
      </c>
      <c r="E1051" s="296"/>
      <c r="F1051" s="293">
        <f t="shared" si="201"/>
        <v>0</v>
      </c>
      <c r="G1051" s="477" t="str">
        <f t="shared" si="202"/>
        <v>否</v>
      </c>
      <c r="H1051" s="273" t="str">
        <f t="shared" si="203"/>
        <v>项</v>
      </c>
      <c r="I1051" s="273"/>
      <c r="K1051" s="273"/>
      <c r="L1051" s="521"/>
      <c r="N1051" s="273">
        <f t="shared" si="199"/>
        <v>0</v>
      </c>
      <c r="S1051" s="332">
        <f t="shared" si="206"/>
        <v>0</v>
      </c>
    </row>
    <row r="1052" s="332" customFormat="1" ht="36" customHeight="1" spans="1:19">
      <c r="A1052" s="367">
        <f t="shared" si="200"/>
        <v>7</v>
      </c>
      <c r="B1052" s="295">
        <v>2150803</v>
      </c>
      <c r="C1052" s="455" t="s">
        <v>309</v>
      </c>
      <c r="D1052" s="296">
        <f>VLOOKUP(B1052,'02'!$B$5:$F$1296,5,FALSE)</f>
        <v>0</v>
      </c>
      <c r="E1052" s="296"/>
      <c r="F1052" s="293">
        <f t="shared" si="201"/>
        <v>0</v>
      </c>
      <c r="G1052" s="477" t="str">
        <f t="shared" si="202"/>
        <v>否</v>
      </c>
      <c r="H1052" s="273" t="str">
        <f t="shared" si="203"/>
        <v>项</v>
      </c>
      <c r="I1052" s="273"/>
      <c r="K1052" s="273"/>
      <c r="L1052" s="521"/>
      <c r="N1052" s="273">
        <f t="shared" si="199"/>
        <v>0</v>
      </c>
      <c r="S1052" s="332">
        <f t="shared" si="206"/>
        <v>0</v>
      </c>
    </row>
    <row r="1053" s="332" customFormat="1" ht="36" customHeight="1" spans="1:19">
      <c r="A1053" s="367">
        <f t="shared" si="200"/>
        <v>7</v>
      </c>
      <c r="B1053" s="295">
        <v>2150804</v>
      </c>
      <c r="C1053" s="455" t="s">
        <v>1060</v>
      </c>
      <c r="D1053" s="296">
        <f>VLOOKUP(B1053,'02'!$B$5:$F$1296,5,FALSE)</f>
        <v>0</v>
      </c>
      <c r="E1053" s="296"/>
      <c r="F1053" s="293">
        <f t="shared" si="201"/>
        <v>0</v>
      </c>
      <c r="G1053" s="477" t="str">
        <f t="shared" si="202"/>
        <v>否</v>
      </c>
      <c r="H1053" s="273" t="str">
        <f t="shared" si="203"/>
        <v>项</v>
      </c>
      <c r="I1053" s="273"/>
      <c r="K1053" s="273"/>
      <c r="L1053" s="521"/>
      <c r="N1053" s="273">
        <f t="shared" si="199"/>
        <v>0</v>
      </c>
      <c r="S1053" s="332">
        <f t="shared" si="206"/>
        <v>0</v>
      </c>
    </row>
    <row r="1054" s="332" customFormat="1" ht="36" customHeight="1" spans="1:19">
      <c r="A1054" s="367">
        <f t="shared" si="200"/>
        <v>7</v>
      </c>
      <c r="B1054" s="295">
        <v>2150805</v>
      </c>
      <c r="C1054" s="455" t="s">
        <v>1061</v>
      </c>
      <c r="D1054" s="296">
        <f>VLOOKUP(B1054,'02'!$B$5:$F$1296,5,FALSE)</f>
        <v>0</v>
      </c>
      <c r="E1054" s="296"/>
      <c r="F1054" s="293">
        <f t="shared" si="201"/>
        <v>0</v>
      </c>
      <c r="G1054" s="477" t="str">
        <f t="shared" si="202"/>
        <v>否</v>
      </c>
      <c r="H1054" s="273" t="str">
        <f t="shared" si="203"/>
        <v>项</v>
      </c>
      <c r="I1054" s="273"/>
      <c r="K1054" s="273"/>
      <c r="L1054" s="521"/>
      <c r="N1054" s="273">
        <f t="shared" si="199"/>
        <v>0</v>
      </c>
      <c r="S1054" s="332">
        <f t="shared" si="206"/>
        <v>0</v>
      </c>
    </row>
    <row r="1055" s="332" customFormat="1" ht="36" customHeight="1" spans="1:19">
      <c r="A1055" s="367">
        <f t="shared" si="200"/>
        <v>7</v>
      </c>
      <c r="B1055" s="522">
        <v>2150806</v>
      </c>
      <c r="C1055" s="453" t="s">
        <v>1062</v>
      </c>
      <c r="D1055" s="296">
        <f>VLOOKUP(B1055,'02'!$B$5:$F$1296,5,FALSE)</f>
        <v>0</v>
      </c>
      <c r="E1055" s="296"/>
      <c r="F1055" s="293">
        <f t="shared" si="201"/>
        <v>0</v>
      </c>
      <c r="G1055" s="477" t="str">
        <f t="shared" si="202"/>
        <v>否</v>
      </c>
      <c r="H1055" s="273" t="str">
        <f t="shared" si="203"/>
        <v>项</v>
      </c>
      <c r="I1055" s="273"/>
      <c r="K1055" s="273"/>
      <c r="L1055" s="521"/>
      <c r="N1055" s="273">
        <f t="shared" si="199"/>
        <v>0</v>
      </c>
      <c r="S1055" s="332">
        <f t="shared" si="206"/>
        <v>0</v>
      </c>
    </row>
    <row r="1056" s="332" customFormat="1" ht="36" customHeight="1" spans="1:19">
      <c r="A1056" s="367">
        <f t="shared" si="200"/>
        <v>7</v>
      </c>
      <c r="B1056" s="295">
        <v>2150899</v>
      </c>
      <c r="C1056" s="455" t="s">
        <v>1063</v>
      </c>
      <c r="D1056" s="296">
        <f>VLOOKUP(B1056,'02'!$B$5:$F$1296,5,FALSE)</f>
        <v>0</v>
      </c>
      <c r="E1056" s="296"/>
      <c r="F1056" s="293">
        <f t="shared" si="201"/>
        <v>0</v>
      </c>
      <c r="G1056" s="477" t="str">
        <f t="shared" si="202"/>
        <v>否</v>
      </c>
      <c r="H1056" s="273" t="str">
        <f t="shared" si="203"/>
        <v>项</v>
      </c>
      <c r="I1056" s="273"/>
      <c r="K1056" s="273"/>
      <c r="L1056" s="521"/>
      <c r="N1056" s="273">
        <f t="shared" si="199"/>
        <v>0</v>
      </c>
      <c r="S1056" s="332">
        <f t="shared" si="206"/>
        <v>0</v>
      </c>
    </row>
    <row r="1057" ht="36" customHeight="1" spans="1:14">
      <c r="A1057" s="367">
        <f t="shared" si="200"/>
        <v>5</v>
      </c>
      <c r="B1057" s="295">
        <v>21599</v>
      </c>
      <c r="C1057" s="517" t="s">
        <v>1064</v>
      </c>
      <c r="D1057" s="230">
        <f>SUM(D1058:D1062)</f>
        <v>0</v>
      </c>
      <c r="E1057" s="230">
        <f>SUM(E1058:E1062)</f>
        <v>0</v>
      </c>
      <c r="F1057" s="293">
        <f t="shared" si="201"/>
        <v>0</v>
      </c>
      <c r="G1057" s="477" t="str">
        <f t="shared" si="202"/>
        <v>否</v>
      </c>
      <c r="H1057" s="273" t="str">
        <f t="shared" si="203"/>
        <v>款</v>
      </c>
      <c r="L1057" s="521"/>
      <c r="N1057" s="273">
        <f t="shared" si="199"/>
        <v>0</v>
      </c>
    </row>
    <row r="1058" s="332" customFormat="1" ht="36" customHeight="1" spans="1:19">
      <c r="A1058" s="367">
        <f t="shared" si="200"/>
        <v>7</v>
      </c>
      <c r="B1058" s="295">
        <v>2159901</v>
      </c>
      <c r="C1058" s="455" t="s">
        <v>1065</v>
      </c>
      <c r="D1058" s="296">
        <f>VLOOKUP(B1058,'02'!$B$5:$F$1296,5,FALSE)</f>
        <v>0</v>
      </c>
      <c r="E1058" s="296"/>
      <c r="F1058" s="293">
        <f t="shared" si="201"/>
        <v>0</v>
      </c>
      <c r="G1058" s="477" t="str">
        <f t="shared" si="202"/>
        <v>否</v>
      </c>
      <c r="H1058" s="273" t="str">
        <f t="shared" si="203"/>
        <v>项</v>
      </c>
      <c r="I1058" s="273"/>
      <c r="K1058" s="273"/>
      <c r="L1058" s="521"/>
      <c r="N1058" s="273">
        <f t="shared" si="199"/>
        <v>0</v>
      </c>
      <c r="S1058" s="332">
        <f t="shared" ref="S1058:S1062" si="207">+K1058+Q1058</f>
        <v>0</v>
      </c>
    </row>
    <row r="1059" s="332" customFormat="1" ht="36" customHeight="1" spans="1:19">
      <c r="A1059" s="367">
        <f t="shared" si="200"/>
        <v>7</v>
      </c>
      <c r="B1059" s="295">
        <v>2159904</v>
      </c>
      <c r="C1059" s="455" t="s">
        <v>1066</v>
      </c>
      <c r="D1059" s="296">
        <f>VLOOKUP(B1059,'02'!$B$5:$F$1296,5,FALSE)</f>
        <v>0</v>
      </c>
      <c r="E1059" s="296"/>
      <c r="F1059" s="293">
        <f t="shared" si="201"/>
        <v>0</v>
      </c>
      <c r="G1059" s="477" t="str">
        <f t="shared" si="202"/>
        <v>否</v>
      </c>
      <c r="H1059" s="273" t="str">
        <f t="shared" si="203"/>
        <v>项</v>
      </c>
      <c r="I1059" s="273"/>
      <c r="K1059" s="273"/>
      <c r="L1059" s="521"/>
      <c r="N1059" s="273">
        <f t="shared" si="199"/>
        <v>0</v>
      </c>
      <c r="S1059" s="332">
        <f t="shared" si="207"/>
        <v>0</v>
      </c>
    </row>
    <row r="1060" s="332" customFormat="1" ht="36" customHeight="1" spans="1:19">
      <c r="A1060" s="367">
        <f t="shared" si="200"/>
        <v>7</v>
      </c>
      <c r="B1060" s="295">
        <v>2159905</v>
      </c>
      <c r="C1060" s="455" t="s">
        <v>1067</v>
      </c>
      <c r="D1060" s="296">
        <f>VLOOKUP(B1060,'02'!$B$5:$F$1296,5,FALSE)</f>
        <v>0</v>
      </c>
      <c r="E1060" s="296"/>
      <c r="F1060" s="293">
        <f t="shared" si="201"/>
        <v>0</v>
      </c>
      <c r="G1060" s="477" t="str">
        <f t="shared" si="202"/>
        <v>否</v>
      </c>
      <c r="H1060" s="273" t="str">
        <f t="shared" si="203"/>
        <v>项</v>
      </c>
      <c r="I1060" s="273"/>
      <c r="K1060" s="273"/>
      <c r="L1060" s="521"/>
      <c r="N1060" s="273">
        <f t="shared" si="199"/>
        <v>0</v>
      </c>
      <c r="S1060" s="332">
        <f t="shared" si="207"/>
        <v>0</v>
      </c>
    </row>
    <row r="1061" s="332" customFormat="1" ht="36" customHeight="1" spans="1:19">
      <c r="A1061" s="367">
        <f t="shared" si="200"/>
        <v>7</v>
      </c>
      <c r="B1061" s="295">
        <v>2159906</v>
      </c>
      <c r="C1061" s="455" t="s">
        <v>1068</v>
      </c>
      <c r="D1061" s="296">
        <f>VLOOKUP(B1061,'02'!$B$5:$F$1296,5,FALSE)</f>
        <v>0</v>
      </c>
      <c r="E1061" s="296"/>
      <c r="F1061" s="293">
        <f t="shared" si="201"/>
        <v>0</v>
      </c>
      <c r="G1061" s="477" t="str">
        <f t="shared" si="202"/>
        <v>否</v>
      </c>
      <c r="H1061" s="273" t="str">
        <f t="shared" si="203"/>
        <v>项</v>
      </c>
      <c r="I1061" s="273"/>
      <c r="K1061" s="273"/>
      <c r="L1061" s="521"/>
      <c r="N1061" s="273">
        <f t="shared" si="199"/>
        <v>0</v>
      </c>
      <c r="S1061" s="332">
        <f t="shared" si="207"/>
        <v>0</v>
      </c>
    </row>
    <row r="1062" s="332" customFormat="1" ht="36" customHeight="1" spans="1:19">
      <c r="A1062" s="367">
        <f t="shared" si="200"/>
        <v>7</v>
      </c>
      <c r="B1062" s="295">
        <v>2159999</v>
      </c>
      <c r="C1062" s="455" t="s">
        <v>1064</v>
      </c>
      <c r="D1062" s="296">
        <f>VLOOKUP(B1062,'02'!$B$5:$F$1296,5,FALSE)</f>
        <v>0</v>
      </c>
      <c r="E1062" s="296"/>
      <c r="F1062" s="293">
        <f t="shared" si="201"/>
        <v>0</v>
      </c>
      <c r="G1062" s="477" t="str">
        <f t="shared" si="202"/>
        <v>否</v>
      </c>
      <c r="H1062" s="273" t="str">
        <f t="shared" si="203"/>
        <v>项</v>
      </c>
      <c r="I1062" s="273"/>
      <c r="K1062" s="273"/>
      <c r="L1062" s="521"/>
      <c r="N1062" s="273">
        <f t="shared" si="199"/>
        <v>0</v>
      </c>
      <c r="S1062" s="332">
        <f t="shared" si="207"/>
        <v>0</v>
      </c>
    </row>
    <row r="1063" ht="36" customHeight="1" spans="1:14">
      <c r="A1063" s="367">
        <f t="shared" si="200"/>
        <v>3</v>
      </c>
      <c r="B1063" s="294">
        <v>216</v>
      </c>
      <c r="C1063" s="516" t="s">
        <v>271</v>
      </c>
      <c r="D1063" s="286">
        <f>SUM(D1064,D1074,D1080)</f>
        <v>192</v>
      </c>
      <c r="E1063" s="286">
        <f>SUM(E1064,E1074,E1080)</f>
        <v>193</v>
      </c>
      <c r="F1063" s="287">
        <f t="shared" si="201"/>
        <v>0.00520833333333326</v>
      </c>
      <c r="G1063" s="477" t="str">
        <f t="shared" si="202"/>
        <v>是</v>
      </c>
      <c r="H1063" s="273" t="str">
        <f t="shared" si="203"/>
        <v>类</v>
      </c>
      <c r="L1063" s="521"/>
      <c r="N1063" s="273">
        <f t="shared" si="199"/>
        <v>0</v>
      </c>
    </row>
    <row r="1064" ht="36" customHeight="1" spans="1:14">
      <c r="A1064" s="367">
        <f t="shared" si="200"/>
        <v>5</v>
      </c>
      <c r="B1064" s="295">
        <v>21602</v>
      </c>
      <c r="C1064" s="517" t="s">
        <v>1069</v>
      </c>
      <c r="D1064" s="230">
        <f>SUM(D1065:D1073)</f>
        <v>192</v>
      </c>
      <c r="E1064" s="230">
        <f>SUM(E1065:E1073)</f>
        <v>193</v>
      </c>
      <c r="F1064" s="293">
        <f t="shared" si="201"/>
        <v>0.00520833333333326</v>
      </c>
      <c r="G1064" s="477" t="str">
        <f t="shared" si="202"/>
        <v>是</v>
      </c>
      <c r="H1064" s="273" t="str">
        <f t="shared" si="203"/>
        <v>款</v>
      </c>
      <c r="L1064" s="521"/>
      <c r="N1064" s="273">
        <f t="shared" si="199"/>
        <v>0</v>
      </c>
    </row>
    <row r="1065" s="332" customFormat="1" ht="36" customHeight="1" spans="1:19">
      <c r="A1065" s="367">
        <f t="shared" si="200"/>
        <v>7</v>
      </c>
      <c r="B1065" s="295">
        <v>2160201</v>
      </c>
      <c r="C1065" s="455" t="s">
        <v>307</v>
      </c>
      <c r="D1065" s="296">
        <f>VLOOKUP(B1065,'02'!$B$5:$F$1296,5,FALSE)</f>
        <v>192</v>
      </c>
      <c r="E1065" s="296">
        <v>193</v>
      </c>
      <c r="F1065" s="293">
        <f t="shared" si="201"/>
        <v>0.00520833333333326</v>
      </c>
      <c r="G1065" s="477" t="str">
        <f t="shared" si="202"/>
        <v>是</v>
      </c>
      <c r="H1065" s="273" t="str">
        <f t="shared" si="203"/>
        <v>项</v>
      </c>
      <c r="I1065" s="273"/>
      <c r="K1065" s="273">
        <v>193</v>
      </c>
      <c r="L1065" s="521"/>
      <c r="N1065" s="508">
        <f t="shared" si="199"/>
        <v>193</v>
      </c>
      <c r="S1065" s="332">
        <f t="shared" ref="S1065:S1073" si="208">+K1065+Q1065</f>
        <v>193</v>
      </c>
    </row>
    <row r="1066" s="332" customFormat="1" ht="36" customHeight="1" spans="1:19">
      <c r="A1066" s="367">
        <f t="shared" si="200"/>
        <v>7</v>
      </c>
      <c r="B1066" s="295">
        <v>2160202</v>
      </c>
      <c r="C1066" s="455" t="s">
        <v>308</v>
      </c>
      <c r="D1066" s="296">
        <f>VLOOKUP(B1066,'02'!$B$5:$F$1296,5,FALSE)</f>
        <v>0</v>
      </c>
      <c r="E1066" s="296"/>
      <c r="F1066" s="293">
        <f t="shared" si="201"/>
        <v>0</v>
      </c>
      <c r="G1066" s="477" t="str">
        <f t="shared" si="202"/>
        <v>否</v>
      </c>
      <c r="H1066" s="273" t="str">
        <f t="shared" si="203"/>
        <v>项</v>
      </c>
      <c r="I1066" s="273"/>
      <c r="K1066" s="273"/>
      <c r="L1066" s="521"/>
      <c r="N1066" s="273">
        <f t="shared" si="199"/>
        <v>0</v>
      </c>
      <c r="S1066" s="332">
        <f t="shared" si="208"/>
        <v>0</v>
      </c>
    </row>
    <row r="1067" s="332" customFormat="1" ht="36" customHeight="1" spans="1:19">
      <c r="A1067" s="367">
        <f t="shared" si="200"/>
        <v>7</v>
      </c>
      <c r="B1067" s="295">
        <v>2160203</v>
      </c>
      <c r="C1067" s="455" t="s">
        <v>309</v>
      </c>
      <c r="D1067" s="296">
        <f>VLOOKUP(B1067,'02'!$B$5:$F$1296,5,FALSE)</f>
        <v>0</v>
      </c>
      <c r="E1067" s="296"/>
      <c r="F1067" s="293">
        <f t="shared" si="201"/>
        <v>0</v>
      </c>
      <c r="G1067" s="477" t="str">
        <f t="shared" si="202"/>
        <v>否</v>
      </c>
      <c r="H1067" s="273" t="str">
        <f t="shared" si="203"/>
        <v>项</v>
      </c>
      <c r="I1067" s="273"/>
      <c r="K1067" s="273"/>
      <c r="L1067" s="521"/>
      <c r="N1067" s="273">
        <f t="shared" si="199"/>
        <v>0</v>
      </c>
      <c r="S1067" s="332">
        <f t="shared" si="208"/>
        <v>0</v>
      </c>
    </row>
    <row r="1068" s="332" customFormat="1" ht="36" customHeight="1" spans="1:19">
      <c r="A1068" s="367">
        <f t="shared" si="200"/>
        <v>7</v>
      </c>
      <c r="B1068" s="295">
        <v>2160216</v>
      </c>
      <c r="C1068" s="455" t="s">
        <v>1070</v>
      </c>
      <c r="D1068" s="296">
        <f>VLOOKUP(B1068,'02'!$B$5:$F$1296,5,FALSE)</f>
        <v>0</v>
      </c>
      <c r="E1068" s="296"/>
      <c r="F1068" s="293">
        <f t="shared" si="201"/>
        <v>0</v>
      </c>
      <c r="G1068" s="477" t="str">
        <f t="shared" si="202"/>
        <v>否</v>
      </c>
      <c r="H1068" s="273" t="str">
        <f t="shared" si="203"/>
        <v>项</v>
      </c>
      <c r="I1068" s="273"/>
      <c r="K1068" s="273"/>
      <c r="L1068" s="521"/>
      <c r="N1068" s="273">
        <f t="shared" si="199"/>
        <v>0</v>
      </c>
      <c r="S1068" s="332">
        <f t="shared" si="208"/>
        <v>0</v>
      </c>
    </row>
    <row r="1069" s="332" customFormat="1" ht="36" customHeight="1" spans="1:19">
      <c r="A1069" s="367">
        <f t="shared" si="200"/>
        <v>7</v>
      </c>
      <c r="B1069" s="295">
        <v>2160217</v>
      </c>
      <c r="C1069" s="455" t="s">
        <v>1071</v>
      </c>
      <c r="D1069" s="296">
        <f>VLOOKUP(B1069,'02'!$B$5:$F$1296,5,FALSE)</f>
        <v>0</v>
      </c>
      <c r="E1069" s="296"/>
      <c r="F1069" s="293">
        <f t="shared" si="201"/>
        <v>0</v>
      </c>
      <c r="G1069" s="477" t="str">
        <f t="shared" si="202"/>
        <v>否</v>
      </c>
      <c r="H1069" s="273" t="str">
        <f t="shared" si="203"/>
        <v>项</v>
      </c>
      <c r="I1069" s="273"/>
      <c r="K1069" s="273"/>
      <c r="L1069" s="521"/>
      <c r="N1069" s="273">
        <f t="shared" si="199"/>
        <v>0</v>
      </c>
      <c r="S1069" s="332">
        <f t="shared" si="208"/>
        <v>0</v>
      </c>
    </row>
    <row r="1070" s="332" customFormat="1" ht="36" customHeight="1" spans="1:19">
      <c r="A1070" s="367">
        <f t="shared" si="200"/>
        <v>7</v>
      </c>
      <c r="B1070" s="295">
        <v>2160218</v>
      </c>
      <c r="C1070" s="455" t="s">
        <v>1072</v>
      </c>
      <c r="D1070" s="296">
        <f>VLOOKUP(B1070,'02'!$B$5:$F$1296,5,FALSE)</f>
        <v>0</v>
      </c>
      <c r="E1070" s="296"/>
      <c r="F1070" s="293">
        <f t="shared" si="201"/>
        <v>0</v>
      </c>
      <c r="G1070" s="477" t="str">
        <f t="shared" si="202"/>
        <v>否</v>
      </c>
      <c r="H1070" s="273" t="str">
        <f t="shared" si="203"/>
        <v>项</v>
      </c>
      <c r="I1070" s="273"/>
      <c r="K1070" s="273"/>
      <c r="L1070" s="521"/>
      <c r="N1070" s="273">
        <f t="shared" si="199"/>
        <v>0</v>
      </c>
      <c r="S1070" s="332">
        <f t="shared" si="208"/>
        <v>0</v>
      </c>
    </row>
    <row r="1071" s="332" customFormat="1" ht="36" customHeight="1" spans="1:19">
      <c r="A1071" s="367">
        <f t="shared" si="200"/>
        <v>7</v>
      </c>
      <c r="B1071" s="295">
        <v>2160219</v>
      </c>
      <c r="C1071" s="455" t="s">
        <v>1073</v>
      </c>
      <c r="D1071" s="296">
        <f>VLOOKUP(B1071,'02'!$B$5:$F$1296,5,FALSE)</f>
        <v>0</v>
      </c>
      <c r="E1071" s="296"/>
      <c r="F1071" s="293">
        <f t="shared" si="201"/>
        <v>0</v>
      </c>
      <c r="G1071" s="477" t="str">
        <f t="shared" si="202"/>
        <v>否</v>
      </c>
      <c r="H1071" s="273" t="str">
        <f t="shared" si="203"/>
        <v>项</v>
      </c>
      <c r="I1071" s="273"/>
      <c r="K1071" s="273"/>
      <c r="L1071" s="521"/>
      <c r="N1071" s="273">
        <f t="shared" si="199"/>
        <v>0</v>
      </c>
      <c r="S1071" s="332">
        <f t="shared" si="208"/>
        <v>0</v>
      </c>
    </row>
    <row r="1072" s="332" customFormat="1" ht="36" customHeight="1" spans="1:19">
      <c r="A1072" s="367">
        <f t="shared" si="200"/>
        <v>7</v>
      </c>
      <c r="B1072" s="295">
        <v>2160250</v>
      </c>
      <c r="C1072" s="455" t="s">
        <v>316</v>
      </c>
      <c r="D1072" s="296">
        <f>VLOOKUP(B1072,'02'!$B$5:$F$1296,5,FALSE)</f>
        <v>0</v>
      </c>
      <c r="E1072" s="296"/>
      <c r="F1072" s="293">
        <f t="shared" si="201"/>
        <v>0</v>
      </c>
      <c r="G1072" s="477" t="str">
        <f t="shared" si="202"/>
        <v>否</v>
      </c>
      <c r="H1072" s="273" t="str">
        <f t="shared" si="203"/>
        <v>项</v>
      </c>
      <c r="I1072" s="273"/>
      <c r="K1072" s="273"/>
      <c r="L1072" s="521"/>
      <c r="N1072" s="273">
        <f t="shared" si="199"/>
        <v>0</v>
      </c>
      <c r="S1072" s="332">
        <f t="shared" si="208"/>
        <v>0</v>
      </c>
    </row>
    <row r="1073" s="332" customFormat="1" ht="36" customHeight="1" spans="1:19">
      <c r="A1073" s="367">
        <f t="shared" si="200"/>
        <v>7</v>
      </c>
      <c r="B1073" s="295">
        <v>2160299</v>
      </c>
      <c r="C1073" s="455" t="s">
        <v>1074</v>
      </c>
      <c r="D1073" s="296">
        <f>VLOOKUP(B1073,'02'!$B$5:$F$1296,5,FALSE)</f>
        <v>0</v>
      </c>
      <c r="E1073" s="296"/>
      <c r="F1073" s="293">
        <f t="shared" si="201"/>
        <v>0</v>
      </c>
      <c r="G1073" s="477" t="str">
        <f t="shared" si="202"/>
        <v>否</v>
      </c>
      <c r="H1073" s="273" t="str">
        <f t="shared" si="203"/>
        <v>项</v>
      </c>
      <c r="I1073" s="273"/>
      <c r="K1073" s="273"/>
      <c r="L1073" s="521"/>
      <c r="N1073" s="273">
        <f t="shared" si="199"/>
        <v>0</v>
      </c>
      <c r="S1073" s="332">
        <f t="shared" si="208"/>
        <v>0</v>
      </c>
    </row>
    <row r="1074" ht="36" customHeight="1" spans="1:14">
      <c r="A1074" s="367">
        <f t="shared" si="200"/>
        <v>5</v>
      </c>
      <c r="B1074" s="295">
        <v>21606</v>
      </c>
      <c r="C1074" s="517" t="s">
        <v>1075</v>
      </c>
      <c r="D1074" s="230">
        <f>SUM(D1075:D1079)</f>
        <v>0</v>
      </c>
      <c r="E1074" s="230">
        <f>SUM(E1075:E1079)</f>
        <v>0</v>
      </c>
      <c r="F1074" s="293">
        <f t="shared" si="201"/>
        <v>0</v>
      </c>
      <c r="G1074" s="477" t="str">
        <f t="shared" si="202"/>
        <v>否</v>
      </c>
      <c r="H1074" s="273" t="str">
        <f t="shared" si="203"/>
        <v>款</v>
      </c>
      <c r="L1074" s="521"/>
      <c r="N1074" s="273">
        <f t="shared" si="199"/>
        <v>0</v>
      </c>
    </row>
    <row r="1075" s="332" customFormat="1" ht="36" customHeight="1" spans="1:19">
      <c r="A1075" s="367">
        <f t="shared" si="200"/>
        <v>7</v>
      </c>
      <c r="B1075" s="295">
        <v>2160601</v>
      </c>
      <c r="C1075" s="455" t="s">
        <v>307</v>
      </c>
      <c r="D1075" s="296">
        <f>VLOOKUP(B1075,'02'!$B$5:$F$1296,5,FALSE)</f>
        <v>0</v>
      </c>
      <c r="E1075" s="296"/>
      <c r="F1075" s="293">
        <f t="shared" si="201"/>
        <v>0</v>
      </c>
      <c r="G1075" s="477" t="str">
        <f t="shared" si="202"/>
        <v>否</v>
      </c>
      <c r="H1075" s="273" t="str">
        <f t="shared" si="203"/>
        <v>项</v>
      </c>
      <c r="I1075" s="273"/>
      <c r="K1075" s="273"/>
      <c r="L1075" s="521"/>
      <c r="N1075" s="273">
        <f t="shared" si="199"/>
        <v>0</v>
      </c>
      <c r="S1075" s="332">
        <f t="shared" ref="S1075:S1079" si="209">+K1075+Q1075</f>
        <v>0</v>
      </c>
    </row>
    <row r="1076" s="332" customFormat="1" ht="36" customHeight="1" spans="1:19">
      <c r="A1076" s="367">
        <f t="shared" si="200"/>
        <v>7</v>
      </c>
      <c r="B1076" s="295">
        <v>2160602</v>
      </c>
      <c r="C1076" s="455" t="s">
        <v>308</v>
      </c>
      <c r="D1076" s="296">
        <f>VLOOKUP(B1076,'02'!$B$5:$F$1296,5,FALSE)</f>
        <v>0</v>
      </c>
      <c r="E1076" s="296"/>
      <c r="F1076" s="293">
        <f t="shared" si="201"/>
        <v>0</v>
      </c>
      <c r="G1076" s="477" t="str">
        <f t="shared" si="202"/>
        <v>否</v>
      </c>
      <c r="H1076" s="273" t="str">
        <f t="shared" si="203"/>
        <v>项</v>
      </c>
      <c r="I1076" s="273"/>
      <c r="K1076" s="273"/>
      <c r="L1076" s="521"/>
      <c r="N1076" s="273">
        <f t="shared" si="199"/>
        <v>0</v>
      </c>
      <c r="S1076" s="332">
        <f t="shared" si="209"/>
        <v>0</v>
      </c>
    </row>
    <row r="1077" s="332" customFormat="1" ht="36" customHeight="1" spans="1:19">
      <c r="A1077" s="367">
        <f t="shared" si="200"/>
        <v>7</v>
      </c>
      <c r="B1077" s="295">
        <v>2160603</v>
      </c>
      <c r="C1077" s="455" t="s">
        <v>309</v>
      </c>
      <c r="D1077" s="296">
        <f>VLOOKUP(B1077,'02'!$B$5:$F$1296,5,FALSE)</f>
        <v>0</v>
      </c>
      <c r="E1077" s="296"/>
      <c r="F1077" s="293">
        <f t="shared" si="201"/>
        <v>0</v>
      </c>
      <c r="G1077" s="477" t="str">
        <f t="shared" si="202"/>
        <v>否</v>
      </c>
      <c r="H1077" s="273" t="str">
        <f t="shared" si="203"/>
        <v>项</v>
      </c>
      <c r="I1077" s="273"/>
      <c r="K1077" s="273"/>
      <c r="L1077" s="521"/>
      <c r="N1077" s="273">
        <f t="shared" si="199"/>
        <v>0</v>
      </c>
      <c r="S1077" s="332">
        <f t="shared" si="209"/>
        <v>0</v>
      </c>
    </row>
    <row r="1078" s="332" customFormat="1" ht="36" customHeight="1" spans="1:19">
      <c r="A1078" s="367">
        <f t="shared" si="200"/>
        <v>7</v>
      </c>
      <c r="B1078" s="295">
        <v>2160607</v>
      </c>
      <c r="C1078" s="455" t="s">
        <v>1076</v>
      </c>
      <c r="D1078" s="296">
        <f>VLOOKUP(B1078,'02'!$B$5:$F$1296,5,FALSE)</f>
        <v>0</v>
      </c>
      <c r="E1078" s="296"/>
      <c r="F1078" s="293">
        <f t="shared" si="201"/>
        <v>0</v>
      </c>
      <c r="G1078" s="477" t="str">
        <f t="shared" si="202"/>
        <v>否</v>
      </c>
      <c r="H1078" s="273" t="str">
        <f t="shared" si="203"/>
        <v>项</v>
      </c>
      <c r="I1078" s="273"/>
      <c r="K1078" s="273"/>
      <c r="L1078" s="521"/>
      <c r="N1078" s="273">
        <f t="shared" si="199"/>
        <v>0</v>
      </c>
      <c r="S1078" s="332">
        <f t="shared" si="209"/>
        <v>0</v>
      </c>
    </row>
    <row r="1079" s="332" customFormat="1" ht="36" customHeight="1" spans="1:19">
      <c r="A1079" s="367">
        <f t="shared" si="200"/>
        <v>7</v>
      </c>
      <c r="B1079" s="295">
        <v>2160699</v>
      </c>
      <c r="C1079" s="455" t="s">
        <v>1077</v>
      </c>
      <c r="D1079" s="296">
        <f>VLOOKUP(B1079,'02'!$B$5:$F$1296,5,FALSE)</f>
        <v>0</v>
      </c>
      <c r="E1079" s="296"/>
      <c r="F1079" s="293">
        <f t="shared" si="201"/>
        <v>0</v>
      </c>
      <c r="G1079" s="477" t="str">
        <f t="shared" si="202"/>
        <v>否</v>
      </c>
      <c r="H1079" s="273" t="str">
        <f t="shared" si="203"/>
        <v>项</v>
      </c>
      <c r="I1079" s="273"/>
      <c r="K1079" s="273"/>
      <c r="L1079" s="521"/>
      <c r="N1079" s="273">
        <f t="shared" si="199"/>
        <v>0</v>
      </c>
      <c r="S1079" s="332">
        <f t="shared" si="209"/>
        <v>0</v>
      </c>
    </row>
    <row r="1080" ht="36" customHeight="1" spans="1:14">
      <c r="A1080" s="367">
        <f t="shared" si="200"/>
        <v>5</v>
      </c>
      <c r="B1080" s="295">
        <v>21699</v>
      </c>
      <c r="C1080" s="517" t="s">
        <v>1078</v>
      </c>
      <c r="D1080" s="230">
        <f>SUM(D1081:D1082)</f>
        <v>0</v>
      </c>
      <c r="E1080" s="230">
        <f>SUM(E1081:E1082)</f>
        <v>0</v>
      </c>
      <c r="F1080" s="293">
        <f t="shared" si="201"/>
        <v>0</v>
      </c>
      <c r="G1080" s="477" t="str">
        <f t="shared" si="202"/>
        <v>否</v>
      </c>
      <c r="H1080" s="273" t="str">
        <f t="shared" si="203"/>
        <v>款</v>
      </c>
      <c r="L1080" s="521"/>
      <c r="N1080" s="273">
        <f t="shared" si="199"/>
        <v>0</v>
      </c>
    </row>
    <row r="1081" s="332" customFormat="1" ht="36" customHeight="1" spans="1:19">
      <c r="A1081" s="367">
        <f t="shared" si="200"/>
        <v>7</v>
      </c>
      <c r="B1081" s="295">
        <v>2169901</v>
      </c>
      <c r="C1081" s="455" t="s">
        <v>1079</v>
      </c>
      <c r="D1081" s="296">
        <f>VLOOKUP(B1081,'02'!$B$5:$F$1296,5,FALSE)</f>
        <v>0</v>
      </c>
      <c r="E1081" s="296"/>
      <c r="F1081" s="293">
        <f t="shared" si="201"/>
        <v>0</v>
      </c>
      <c r="G1081" s="477" t="str">
        <f t="shared" si="202"/>
        <v>否</v>
      </c>
      <c r="H1081" s="273" t="str">
        <f t="shared" si="203"/>
        <v>项</v>
      </c>
      <c r="I1081" s="273"/>
      <c r="K1081" s="273"/>
      <c r="L1081" s="521"/>
      <c r="N1081" s="273">
        <f t="shared" si="199"/>
        <v>0</v>
      </c>
      <c r="S1081" s="332">
        <f t="shared" ref="S1081:S1090" si="210">+K1081+Q1081</f>
        <v>0</v>
      </c>
    </row>
    <row r="1082" s="332" customFormat="1" ht="36" customHeight="1" spans="1:19">
      <c r="A1082" s="367">
        <f t="shared" si="200"/>
        <v>7</v>
      </c>
      <c r="B1082" s="295">
        <v>2169999</v>
      </c>
      <c r="C1082" s="455" t="s">
        <v>1078</v>
      </c>
      <c r="D1082" s="296">
        <f>VLOOKUP(B1082,'02'!$B$5:$F$1296,5,FALSE)</f>
        <v>0</v>
      </c>
      <c r="E1082" s="296"/>
      <c r="F1082" s="293">
        <f t="shared" si="201"/>
        <v>0</v>
      </c>
      <c r="G1082" s="477" t="str">
        <f t="shared" si="202"/>
        <v>否</v>
      </c>
      <c r="H1082" s="273" t="str">
        <f t="shared" si="203"/>
        <v>项</v>
      </c>
      <c r="I1082" s="273"/>
      <c r="K1082" s="273"/>
      <c r="L1082" s="521"/>
      <c r="N1082" s="273">
        <f t="shared" si="199"/>
        <v>0</v>
      </c>
      <c r="S1082" s="332">
        <f t="shared" si="210"/>
        <v>0</v>
      </c>
    </row>
    <row r="1083" ht="36" customHeight="1" spans="1:14">
      <c r="A1083" s="367">
        <f t="shared" si="200"/>
        <v>3</v>
      </c>
      <c r="B1083" s="294">
        <v>217</v>
      </c>
      <c r="C1083" s="516" t="s">
        <v>272</v>
      </c>
      <c r="D1083" s="286">
        <f>SUM(D1084,D1091,D1101,D1107)</f>
        <v>0</v>
      </c>
      <c r="E1083" s="286">
        <f>SUM(E1084,E1091,E1101,E1107)</f>
        <v>0</v>
      </c>
      <c r="F1083" s="287">
        <f t="shared" si="201"/>
        <v>0</v>
      </c>
      <c r="G1083" s="477" t="str">
        <f t="shared" si="202"/>
        <v>是</v>
      </c>
      <c r="H1083" s="273" t="str">
        <f t="shared" si="203"/>
        <v>类</v>
      </c>
      <c r="L1083" s="521"/>
      <c r="N1083" s="273">
        <f t="shared" si="199"/>
        <v>0</v>
      </c>
    </row>
    <row r="1084" ht="36" customHeight="1" spans="1:14">
      <c r="A1084" s="367">
        <f t="shared" si="200"/>
        <v>5</v>
      </c>
      <c r="B1084" s="295">
        <v>21701</v>
      </c>
      <c r="C1084" s="517" t="s">
        <v>1080</v>
      </c>
      <c r="D1084" s="230">
        <f>SUM(D1085:D1090)</f>
        <v>0</v>
      </c>
      <c r="E1084" s="230">
        <f>SUM(E1085:E1090)</f>
        <v>0</v>
      </c>
      <c r="F1084" s="293">
        <f t="shared" si="201"/>
        <v>0</v>
      </c>
      <c r="G1084" s="477" t="str">
        <f t="shared" si="202"/>
        <v>否</v>
      </c>
      <c r="H1084" s="273" t="str">
        <f t="shared" si="203"/>
        <v>款</v>
      </c>
      <c r="L1084" s="521"/>
      <c r="N1084" s="273">
        <f t="shared" si="199"/>
        <v>0</v>
      </c>
    </row>
    <row r="1085" s="332" customFormat="1" ht="36" customHeight="1" spans="1:19">
      <c r="A1085" s="367">
        <f t="shared" si="200"/>
        <v>7</v>
      </c>
      <c r="B1085" s="295">
        <v>2170101</v>
      </c>
      <c r="C1085" s="455" t="s">
        <v>307</v>
      </c>
      <c r="D1085" s="296">
        <f>VLOOKUP(B1085,'02'!$B$5:$F$1296,5,FALSE)</f>
        <v>0</v>
      </c>
      <c r="E1085" s="296"/>
      <c r="F1085" s="293">
        <f t="shared" si="201"/>
        <v>0</v>
      </c>
      <c r="G1085" s="477" t="str">
        <f t="shared" si="202"/>
        <v>否</v>
      </c>
      <c r="H1085" s="273" t="str">
        <f t="shared" si="203"/>
        <v>项</v>
      </c>
      <c r="I1085" s="273"/>
      <c r="K1085" s="273"/>
      <c r="L1085" s="521"/>
      <c r="N1085" s="273">
        <f t="shared" si="199"/>
        <v>0</v>
      </c>
      <c r="S1085" s="332">
        <f t="shared" si="210"/>
        <v>0</v>
      </c>
    </row>
    <row r="1086" s="332" customFormat="1" ht="36" customHeight="1" spans="1:19">
      <c r="A1086" s="367">
        <f t="shared" si="200"/>
        <v>7</v>
      </c>
      <c r="B1086" s="295">
        <v>2170102</v>
      </c>
      <c r="C1086" s="455" t="s">
        <v>308</v>
      </c>
      <c r="D1086" s="296">
        <f>VLOOKUP(B1086,'02'!$B$5:$F$1296,5,FALSE)</f>
        <v>0</v>
      </c>
      <c r="E1086" s="296"/>
      <c r="F1086" s="293">
        <f t="shared" si="201"/>
        <v>0</v>
      </c>
      <c r="G1086" s="477" t="str">
        <f t="shared" si="202"/>
        <v>否</v>
      </c>
      <c r="H1086" s="273" t="str">
        <f t="shared" si="203"/>
        <v>项</v>
      </c>
      <c r="I1086" s="273"/>
      <c r="K1086" s="273"/>
      <c r="L1086" s="521"/>
      <c r="N1086" s="273">
        <f t="shared" si="199"/>
        <v>0</v>
      </c>
      <c r="S1086" s="332">
        <f t="shared" si="210"/>
        <v>0</v>
      </c>
    </row>
    <row r="1087" s="332" customFormat="1" ht="36" customHeight="1" spans="1:19">
      <c r="A1087" s="367">
        <f t="shared" si="200"/>
        <v>7</v>
      </c>
      <c r="B1087" s="295">
        <v>2170103</v>
      </c>
      <c r="C1087" s="455" t="s">
        <v>309</v>
      </c>
      <c r="D1087" s="296">
        <f>VLOOKUP(B1087,'02'!$B$5:$F$1296,5,FALSE)</f>
        <v>0</v>
      </c>
      <c r="E1087" s="296"/>
      <c r="F1087" s="293">
        <f t="shared" si="201"/>
        <v>0</v>
      </c>
      <c r="G1087" s="477" t="str">
        <f t="shared" si="202"/>
        <v>否</v>
      </c>
      <c r="H1087" s="273" t="str">
        <f t="shared" si="203"/>
        <v>项</v>
      </c>
      <c r="I1087" s="273"/>
      <c r="K1087" s="273"/>
      <c r="L1087" s="521"/>
      <c r="N1087" s="273">
        <f t="shared" si="199"/>
        <v>0</v>
      </c>
      <c r="S1087" s="332">
        <f t="shared" si="210"/>
        <v>0</v>
      </c>
    </row>
    <row r="1088" s="332" customFormat="1" ht="36" customHeight="1" spans="1:19">
      <c r="A1088" s="367">
        <f t="shared" si="200"/>
        <v>7</v>
      </c>
      <c r="B1088" s="295">
        <v>2170104</v>
      </c>
      <c r="C1088" s="455" t="s">
        <v>1081</v>
      </c>
      <c r="D1088" s="296">
        <f>VLOOKUP(B1088,'02'!$B$5:$F$1296,5,FALSE)</f>
        <v>0</v>
      </c>
      <c r="E1088" s="296"/>
      <c r="F1088" s="293">
        <f t="shared" si="201"/>
        <v>0</v>
      </c>
      <c r="G1088" s="477" t="str">
        <f t="shared" si="202"/>
        <v>否</v>
      </c>
      <c r="H1088" s="273" t="str">
        <f t="shared" si="203"/>
        <v>项</v>
      </c>
      <c r="I1088" s="273"/>
      <c r="K1088" s="273"/>
      <c r="L1088" s="521"/>
      <c r="N1088" s="273">
        <f t="shared" si="199"/>
        <v>0</v>
      </c>
      <c r="S1088" s="332">
        <f t="shared" si="210"/>
        <v>0</v>
      </c>
    </row>
    <row r="1089" s="332" customFormat="1" ht="36" customHeight="1" spans="1:19">
      <c r="A1089" s="367">
        <f t="shared" si="200"/>
        <v>7</v>
      </c>
      <c r="B1089" s="295">
        <v>2170150</v>
      </c>
      <c r="C1089" s="455" t="s">
        <v>316</v>
      </c>
      <c r="D1089" s="296">
        <f>VLOOKUP(B1089,'02'!$B$5:$F$1296,5,FALSE)</f>
        <v>0</v>
      </c>
      <c r="E1089" s="296"/>
      <c r="F1089" s="293">
        <f t="shared" si="201"/>
        <v>0</v>
      </c>
      <c r="G1089" s="477" t="str">
        <f t="shared" si="202"/>
        <v>否</v>
      </c>
      <c r="H1089" s="273" t="str">
        <f t="shared" si="203"/>
        <v>项</v>
      </c>
      <c r="I1089" s="273"/>
      <c r="K1089" s="273"/>
      <c r="L1089" s="521"/>
      <c r="N1089" s="273">
        <f t="shared" si="199"/>
        <v>0</v>
      </c>
      <c r="S1089" s="332">
        <f t="shared" si="210"/>
        <v>0</v>
      </c>
    </row>
    <row r="1090" s="332" customFormat="1" ht="36" customHeight="1" spans="1:19">
      <c r="A1090" s="367">
        <f t="shared" si="200"/>
        <v>7</v>
      </c>
      <c r="B1090" s="295">
        <v>2170199</v>
      </c>
      <c r="C1090" s="455" t="s">
        <v>1082</v>
      </c>
      <c r="D1090" s="296">
        <f>VLOOKUP(B1090,'02'!$B$5:$F$1296,5,FALSE)</f>
        <v>0</v>
      </c>
      <c r="E1090" s="296"/>
      <c r="F1090" s="293">
        <f t="shared" si="201"/>
        <v>0</v>
      </c>
      <c r="G1090" s="477" t="str">
        <f t="shared" si="202"/>
        <v>否</v>
      </c>
      <c r="H1090" s="273" t="str">
        <f t="shared" si="203"/>
        <v>项</v>
      </c>
      <c r="I1090" s="273"/>
      <c r="K1090" s="273"/>
      <c r="L1090" s="521"/>
      <c r="N1090" s="273">
        <f t="shared" si="199"/>
        <v>0</v>
      </c>
      <c r="S1090" s="332">
        <f t="shared" si="210"/>
        <v>0</v>
      </c>
    </row>
    <row r="1091" ht="36" customHeight="1" spans="1:14">
      <c r="A1091" s="367">
        <f t="shared" si="200"/>
        <v>5</v>
      </c>
      <c r="B1091" s="302">
        <v>21702</v>
      </c>
      <c r="C1091" s="517" t="s">
        <v>1083</v>
      </c>
      <c r="D1091" s="230">
        <f>SUM(D1092:D1100)</f>
        <v>0</v>
      </c>
      <c r="E1091" s="230">
        <f>SUM(E1092:E1100)</f>
        <v>0</v>
      </c>
      <c r="F1091" s="293">
        <f t="shared" si="201"/>
        <v>0</v>
      </c>
      <c r="G1091" s="477" t="str">
        <f t="shared" si="202"/>
        <v>否</v>
      </c>
      <c r="H1091" s="273" t="str">
        <f t="shared" si="203"/>
        <v>款</v>
      </c>
      <c r="L1091" s="521"/>
      <c r="N1091" s="273">
        <f t="shared" si="199"/>
        <v>0</v>
      </c>
    </row>
    <row r="1092" s="332" customFormat="1" ht="36" customHeight="1" spans="1:19">
      <c r="A1092" s="367">
        <f t="shared" si="200"/>
        <v>7</v>
      </c>
      <c r="B1092" s="523">
        <v>2170201</v>
      </c>
      <c r="C1092" s="455" t="s">
        <v>1084</v>
      </c>
      <c r="D1092" s="296">
        <f>VLOOKUP(B1092,'02'!$B$5:$F$1296,5,FALSE)</f>
        <v>0</v>
      </c>
      <c r="E1092" s="296"/>
      <c r="F1092" s="293">
        <f t="shared" si="201"/>
        <v>0</v>
      </c>
      <c r="G1092" s="477" t="str">
        <f t="shared" si="202"/>
        <v>否</v>
      </c>
      <c r="H1092" s="273" t="str">
        <f t="shared" si="203"/>
        <v>项</v>
      </c>
      <c r="I1092" s="273"/>
      <c r="K1092" s="273"/>
      <c r="L1092" s="521"/>
      <c r="N1092" s="273">
        <f t="shared" ref="N1092:N1155" si="211">+K1092+L1092+M1092</f>
        <v>0</v>
      </c>
      <c r="S1092" s="332">
        <f t="shared" ref="S1092:S1100" si="212">+K1092+Q1092</f>
        <v>0</v>
      </c>
    </row>
    <row r="1093" s="332" customFormat="1" ht="36" customHeight="1" spans="1:19">
      <c r="A1093" s="367">
        <f t="shared" ref="A1093:A1156" si="213">LEN(B1093)</f>
        <v>7</v>
      </c>
      <c r="B1093" s="523">
        <v>2170202</v>
      </c>
      <c r="C1093" s="455" t="s">
        <v>1085</v>
      </c>
      <c r="D1093" s="296">
        <f>VLOOKUP(B1093,'02'!$B$5:$F$1296,5,FALSE)</f>
        <v>0</v>
      </c>
      <c r="E1093" s="296"/>
      <c r="F1093" s="293">
        <f t="shared" ref="F1093:F1156" si="214">IF(D1093&lt;0,"",IFERROR(E1093/D1093-1,0))</f>
        <v>0</v>
      </c>
      <c r="G1093" s="477" t="str">
        <f t="shared" ref="G1093:G1156" si="215">IF(LEN(B1093)=3,"是",IF(C1093&lt;&gt;"",IF(SUM(D1093:E1093)&lt;&gt;0,"是","否"),"是"))</f>
        <v>否</v>
      </c>
      <c r="H1093" s="273" t="str">
        <f t="shared" ref="H1093:H1156" si="216">IF(LEN(B1093)=3,"类",IF(LEN(B1093)=5,"款","项"))</f>
        <v>项</v>
      </c>
      <c r="I1093" s="273"/>
      <c r="K1093" s="273"/>
      <c r="L1093" s="521"/>
      <c r="N1093" s="273">
        <f t="shared" si="211"/>
        <v>0</v>
      </c>
      <c r="S1093" s="332">
        <f t="shared" si="212"/>
        <v>0</v>
      </c>
    </row>
    <row r="1094" s="332" customFormat="1" ht="36" customHeight="1" spans="1:19">
      <c r="A1094" s="367">
        <f t="shared" si="213"/>
        <v>7</v>
      </c>
      <c r="B1094" s="523">
        <v>2170203</v>
      </c>
      <c r="C1094" s="455" t="s">
        <v>1086</v>
      </c>
      <c r="D1094" s="296">
        <f>VLOOKUP(B1094,'02'!$B$5:$F$1296,5,FALSE)</f>
        <v>0</v>
      </c>
      <c r="E1094" s="296"/>
      <c r="F1094" s="293">
        <f t="shared" si="214"/>
        <v>0</v>
      </c>
      <c r="G1094" s="477" t="str">
        <f t="shared" si="215"/>
        <v>否</v>
      </c>
      <c r="H1094" s="273" t="str">
        <f t="shared" si="216"/>
        <v>项</v>
      </c>
      <c r="I1094" s="273"/>
      <c r="K1094" s="273"/>
      <c r="L1094" s="521"/>
      <c r="N1094" s="273">
        <f t="shared" si="211"/>
        <v>0</v>
      </c>
      <c r="S1094" s="332">
        <f t="shared" si="212"/>
        <v>0</v>
      </c>
    </row>
    <row r="1095" s="332" customFormat="1" ht="36" customHeight="1" spans="1:19">
      <c r="A1095" s="367">
        <f t="shared" si="213"/>
        <v>7</v>
      </c>
      <c r="B1095" s="523">
        <v>2170204</v>
      </c>
      <c r="C1095" s="455" t="s">
        <v>1087</v>
      </c>
      <c r="D1095" s="296">
        <f>VLOOKUP(B1095,'02'!$B$5:$F$1296,5,FALSE)</f>
        <v>0</v>
      </c>
      <c r="E1095" s="296"/>
      <c r="F1095" s="293">
        <f t="shared" si="214"/>
        <v>0</v>
      </c>
      <c r="G1095" s="477" t="str">
        <f t="shared" si="215"/>
        <v>否</v>
      </c>
      <c r="H1095" s="273" t="str">
        <f t="shared" si="216"/>
        <v>项</v>
      </c>
      <c r="I1095" s="273"/>
      <c r="K1095" s="273"/>
      <c r="L1095" s="521"/>
      <c r="N1095" s="273">
        <f t="shared" si="211"/>
        <v>0</v>
      </c>
      <c r="S1095" s="332">
        <f t="shared" si="212"/>
        <v>0</v>
      </c>
    </row>
    <row r="1096" s="332" customFormat="1" ht="36" customHeight="1" spans="1:19">
      <c r="A1096" s="367">
        <f t="shared" si="213"/>
        <v>7</v>
      </c>
      <c r="B1096" s="523">
        <v>2170205</v>
      </c>
      <c r="C1096" s="455" t="s">
        <v>1088</v>
      </c>
      <c r="D1096" s="296">
        <f>VLOOKUP(B1096,'02'!$B$5:$F$1296,5,FALSE)</f>
        <v>0</v>
      </c>
      <c r="E1096" s="296"/>
      <c r="F1096" s="293">
        <f t="shared" si="214"/>
        <v>0</v>
      </c>
      <c r="G1096" s="477" t="str">
        <f t="shared" si="215"/>
        <v>否</v>
      </c>
      <c r="H1096" s="273" t="str">
        <f t="shared" si="216"/>
        <v>项</v>
      </c>
      <c r="I1096" s="273"/>
      <c r="K1096" s="273"/>
      <c r="L1096" s="521"/>
      <c r="N1096" s="273">
        <f t="shared" si="211"/>
        <v>0</v>
      </c>
      <c r="S1096" s="332">
        <f t="shared" si="212"/>
        <v>0</v>
      </c>
    </row>
    <row r="1097" s="332" customFormat="1" ht="36" customHeight="1" spans="1:19">
      <c r="A1097" s="367">
        <f t="shared" si="213"/>
        <v>7</v>
      </c>
      <c r="B1097" s="523">
        <v>2170206</v>
      </c>
      <c r="C1097" s="455" t="s">
        <v>1089</v>
      </c>
      <c r="D1097" s="296">
        <f>VLOOKUP(B1097,'02'!$B$5:$F$1296,5,FALSE)</f>
        <v>0</v>
      </c>
      <c r="E1097" s="296"/>
      <c r="F1097" s="293">
        <f t="shared" si="214"/>
        <v>0</v>
      </c>
      <c r="G1097" s="477" t="str">
        <f t="shared" si="215"/>
        <v>否</v>
      </c>
      <c r="H1097" s="273" t="str">
        <f t="shared" si="216"/>
        <v>项</v>
      </c>
      <c r="I1097" s="273"/>
      <c r="K1097" s="273"/>
      <c r="L1097" s="521"/>
      <c r="N1097" s="273">
        <f t="shared" si="211"/>
        <v>0</v>
      </c>
      <c r="S1097" s="332">
        <f t="shared" si="212"/>
        <v>0</v>
      </c>
    </row>
    <row r="1098" s="332" customFormat="1" ht="36" customHeight="1" spans="1:19">
      <c r="A1098" s="367">
        <f t="shared" si="213"/>
        <v>7</v>
      </c>
      <c r="B1098" s="523">
        <v>2170207</v>
      </c>
      <c r="C1098" s="455" t="s">
        <v>1090</v>
      </c>
      <c r="D1098" s="296">
        <f>VLOOKUP(B1098,'02'!$B$5:$F$1296,5,FALSE)</f>
        <v>0</v>
      </c>
      <c r="E1098" s="296"/>
      <c r="F1098" s="293">
        <f t="shared" si="214"/>
        <v>0</v>
      </c>
      <c r="G1098" s="477" t="str">
        <f t="shared" si="215"/>
        <v>否</v>
      </c>
      <c r="H1098" s="273" t="str">
        <f t="shared" si="216"/>
        <v>项</v>
      </c>
      <c r="I1098" s="273"/>
      <c r="K1098" s="273"/>
      <c r="L1098" s="521"/>
      <c r="N1098" s="273">
        <f t="shared" si="211"/>
        <v>0</v>
      </c>
      <c r="S1098" s="332">
        <f t="shared" si="212"/>
        <v>0</v>
      </c>
    </row>
    <row r="1099" s="332" customFormat="1" ht="36" customHeight="1" spans="1:19">
      <c r="A1099" s="367">
        <f t="shared" si="213"/>
        <v>7</v>
      </c>
      <c r="B1099" s="523">
        <v>2170208</v>
      </c>
      <c r="C1099" s="455" t="s">
        <v>1091</v>
      </c>
      <c r="D1099" s="296">
        <f>VLOOKUP(B1099,'02'!$B$5:$F$1296,5,FALSE)</f>
        <v>0</v>
      </c>
      <c r="E1099" s="296"/>
      <c r="F1099" s="293">
        <f t="shared" si="214"/>
        <v>0</v>
      </c>
      <c r="G1099" s="477" t="str">
        <f t="shared" si="215"/>
        <v>否</v>
      </c>
      <c r="H1099" s="273" t="str">
        <f t="shared" si="216"/>
        <v>项</v>
      </c>
      <c r="I1099" s="273"/>
      <c r="K1099" s="273"/>
      <c r="L1099" s="521"/>
      <c r="N1099" s="273">
        <f t="shared" si="211"/>
        <v>0</v>
      </c>
      <c r="S1099" s="332">
        <f t="shared" si="212"/>
        <v>0</v>
      </c>
    </row>
    <row r="1100" s="332" customFormat="1" ht="36" customHeight="1" spans="1:19">
      <c r="A1100" s="367">
        <f t="shared" si="213"/>
        <v>7</v>
      </c>
      <c r="B1100" s="523">
        <v>2170299</v>
      </c>
      <c r="C1100" s="455" t="s">
        <v>1092</v>
      </c>
      <c r="D1100" s="296">
        <f>VLOOKUP(B1100,'02'!$B$5:$F$1296,5,FALSE)</f>
        <v>0</v>
      </c>
      <c r="E1100" s="296"/>
      <c r="F1100" s="293">
        <f t="shared" si="214"/>
        <v>0</v>
      </c>
      <c r="G1100" s="477" t="str">
        <f t="shared" si="215"/>
        <v>否</v>
      </c>
      <c r="H1100" s="273" t="str">
        <f t="shared" si="216"/>
        <v>项</v>
      </c>
      <c r="I1100" s="273"/>
      <c r="K1100" s="273"/>
      <c r="L1100" s="521"/>
      <c r="N1100" s="273">
        <f t="shared" si="211"/>
        <v>0</v>
      </c>
      <c r="S1100" s="332">
        <f t="shared" si="212"/>
        <v>0</v>
      </c>
    </row>
    <row r="1101" ht="36" customHeight="1" spans="1:14">
      <c r="A1101" s="367">
        <f t="shared" si="213"/>
        <v>5</v>
      </c>
      <c r="B1101" s="295">
        <v>21703</v>
      </c>
      <c r="C1101" s="517" t="s">
        <v>1093</v>
      </c>
      <c r="D1101" s="230">
        <f>SUM(D1102:D1106)</f>
        <v>0</v>
      </c>
      <c r="E1101" s="230">
        <f>SUM(E1102:E1106)</f>
        <v>0</v>
      </c>
      <c r="F1101" s="293">
        <f t="shared" si="214"/>
        <v>0</v>
      </c>
      <c r="G1101" s="477" t="str">
        <f t="shared" si="215"/>
        <v>否</v>
      </c>
      <c r="H1101" s="273" t="str">
        <f t="shared" si="216"/>
        <v>款</v>
      </c>
      <c r="L1101" s="521"/>
      <c r="N1101" s="273">
        <f t="shared" si="211"/>
        <v>0</v>
      </c>
    </row>
    <row r="1102" s="332" customFormat="1" ht="36" customHeight="1" spans="1:19">
      <c r="A1102" s="367">
        <f t="shared" si="213"/>
        <v>7</v>
      </c>
      <c r="B1102" s="295">
        <v>2170301</v>
      </c>
      <c r="C1102" s="455" t="s">
        <v>1094</v>
      </c>
      <c r="D1102" s="296">
        <f>VLOOKUP(B1102,'02'!$B$5:$F$1296,5,FALSE)</f>
        <v>0</v>
      </c>
      <c r="E1102" s="296"/>
      <c r="F1102" s="293">
        <f t="shared" si="214"/>
        <v>0</v>
      </c>
      <c r="G1102" s="477" t="str">
        <f t="shared" si="215"/>
        <v>否</v>
      </c>
      <c r="H1102" s="273" t="str">
        <f t="shared" si="216"/>
        <v>项</v>
      </c>
      <c r="I1102" s="273"/>
      <c r="K1102" s="273"/>
      <c r="L1102" s="521"/>
      <c r="N1102" s="273">
        <f t="shared" si="211"/>
        <v>0</v>
      </c>
      <c r="S1102" s="332">
        <f t="shared" ref="S1102:S1106" si="217">+K1102+Q1102</f>
        <v>0</v>
      </c>
    </row>
    <row r="1103" s="332" customFormat="1" ht="36" customHeight="1" spans="1:19">
      <c r="A1103" s="367">
        <f t="shared" si="213"/>
        <v>7</v>
      </c>
      <c r="B1103" s="295">
        <v>2170302</v>
      </c>
      <c r="C1103" s="455" t="s">
        <v>1095</v>
      </c>
      <c r="D1103" s="296">
        <f>VLOOKUP(B1103,'02'!$B$5:$F$1296,5,FALSE)</f>
        <v>0</v>
      </c>
      <c r="E1103" s="296"/>
      <c r="F1103" s="293">
        <f t="shared" si="214"/>
        <v>0</v>
      </c>
      <c r="G1103" s="477" t="str">
        <f t="shared" si="215"/>
        <v>否</v>
      </c>
      <c r="H1103" s="273" t="str">
        <f t="shared" si="216"/>
        <v>项</v>
      </c>
      <c r="I1103" s="273"/>
      <c r="K1103" s="273"/>
      <c r="L1103" s="521"/>
      <c r="N1103" s="273">
        <f t="shared" si="211"/>
        <v>0</v>
      </c>
      <c r="S1103" s="332">
        <f t="shared" si="217"/>
        <v>0</v>
      </c>
    </row>
    <row r="1104" s="332" customFormat="1" ht="36" customHeight="1" spans="1:19">
      <c r="A1104" s="367">
        <f t="shared" si="213"/>
        <v>7</v>
      </c>
      <c r="B1104" s="295">
        <v>2170303</v>
      </c>
      <c r="C1104" s="455" t="s">
        <v>1096</v>
      </c>
      <c r="D1104" s="296">
        <f>VLOOKUP(B1104,'02'!$B$5:$F$1296,5,FALSE)</f>
        <v>0</v>
      </c>
      <c r="E1104" s="296"/>
      <c r="F1104" s="293">
        <f t="shared" si="214"/>
        <v>0</v>
      </c>
      <c r="G1104" s="477" t="str">
        <f t="shared" si="215"/>
        <v>否</v>
      </c>
      <c r="H1104" s="273" t="str">
        <f t="shared" si="216"/>
        <v>项</v>
      </c>
      <c r="I1104" s="273"/>
      <c r="K1104" s="273"/>
      <c r="L1104" s="521"/>
      <c r="N1104" s="273">
        <f t="shared" si="211"/>
        <v>0</v>
      </c>
      <c r="S1104" s="332">
        <f t="shared" si="217"/>
        <v>0</v>
      </c>
    </row>
    <row r="1105" s="332" customFormat="1" ht="36" customHeight="1" spans="1:19">
      <c r="A1105" s="367">
        <f t="shared" si="213"/>
        <v>7</v>
      </c>
      <c r="B1105" s="295">
        <v>2170304</v>
      </c>
      <c r="C1105" s="455" t="s">
        <v>1097</v>
      </c>
      <c r="D1105" s="296">
        <f>VLOOKUP(B1105,'02'!$B$5:$F$1296,5,FALSE)</f>
        <v>0</v>
      </c>
      <c r="E1105" s="296"/>
      <c r="F1105" s="293">
        <f t="shared" si="214"/>
        <v>0</v>
      </c>
      <c r="G1105" s="477" t="str">
        <f t="shared" si="215"/>
        <v>否</v>
      </c>
      <c r="H1105" s="273" t="str">
        <f t="shared" si="216"/>
        <v>项</v>
      </c>
      <c r="I1105" s="273"/>
      <c r="K1105" s="273"/>
      <c r="L1105" s="521"/>
      <c r="N1105" s="273">
        <f t="shared" si="211"/>
        <v>0</v>
      </c>
      <c r="S1105" s="332">
        <f t="shared" si="217"/>
        <v>0</v>
      </c>
    </row>
    <row r="1106" s="332" customFormat="1" ht="36" customHeight="1" spans="1:19">
      <c r="A1106" s="367">
        <f t="shared" si="213"/>
        <v>7</v>
      </c>
      <c r="B1106" s="295">
        <v>2170399</v>
      </c>
      <c r="C1106" s="455" t="s">
        <v>1098</v>
      </c>
      <c r="D1106" s="296">
        <f>VLOOKUP(B1106,'02'!$B$5:$F$1296,5,FALSE)</f>
        <v>0</v>
      </c>
      <c r="E1106" s="296"/>
      <c r="F1106" s="293">
        <f t="shared" si="214"/>
        <v>0</v>
      </c>
      <c r="G1106" s="477" t="str">
        <f t="shared" si="215"/>
        <v>否</v>
      </c>
      <c r="H1106" s="273" t="str">
        <f t="shared" si="216"/>
        <v>项</v>
      </c>
      <c r="I1106" s="273"/>
      <c r="K1106" s="273"/>
      <c r="L1106" s="521"/>
      <c r="N1106" s="273">
        <f t="shared" si="211"/>
        <v>0</v>
      </c>
      <c r="S1106" s="332">
        <f t="shared" si="217"/>
        <v>0</v>
      </c>
    </row>
    <row r="1107" ht="36" customHeight="1" spans="1:14">
      <c r="A1107" s="367">
        <f t="shared" si="213"/>
        <v>5</v>
      </c>
      <c r="B1107" s="295">
        <v>21799</v>
      </c>
      <c r="C1107" s="517" t="s">
        <v>1099</v>
      </c>
      <c r="D1107" s="230">
        <f>SUM(D1108:D1109)</f>
        <v>0</v>
      </c>
      <c r="E1107" s="230">
        <f>SUM(E1108:E1109)</f>
        <v>0</v>
      </c>
      <c r="F1107" s="293">
        <f t="shared" si="214"/>
        <v>0</v>
      </c>
      <c r="G1107" s="477" t="str">
        <f t="shared" si="215"/>
        <v>否</v>
      </c>
      <c r="H1107" s="273" t="str">
        <f t="shared" si="216"/>
        <v>款</v>
      </c>
      <c r="L1107" s="521"/>
      <c r="N1107" s="273">
        <f t="shared" si="211"/>
        <v>0</v>
      </c>
    </row>
    <row r="1108" s="332" customFormat="1" ht="36" customHeight="1" spans="1:19">
      <c r="A1108" s="367">
        <f t="shared" si="213"/>
        <v>7</v>
      </c>
      <c r="B1108" s="302">
        <v>2179902</v>
      </c>
      <c r="C1108" s="455" t="s">
        <v>1100</v>
      </c>
      <c r="D1108" s="296">
        <f>VLOOKUP(B1108,'02'!$B$5:$F$1296,5,FALSE)</f>
        <v>0</v>
      </c>
      <c r="E1108" s="296"/>
      <c r="F1108" s="293">
        <f t="shared" si="214"/>
        <v>0</v>
      </c>
      <c r="G1108" s="477" t="str">
        <f t="shared" si="215"/>
        <v>否</v>
      </c>
      <c r="H1108" s="273" t="str">
        <f t="shared" si="216"/>
        <v>项</v>
      </c>
      <c r="I1108" s="273"/>
      <c r="K1108" s="273"/>
      <c r="L1108" s="521"/>
      <c r="N1108" s="273">
        <f t="shared" si="211"/>
        <v>0</v>
      </c>
      <c r="S1108" s="332">
        <f>+K1108+Q1108</f>
        <v>0</v>
      </c>
    </row>
    <row r="1109" s="332" customFormat="1" ht="36" customHeight="1" spans="1:19">
      <c r="A1109" s="367">
        <f t="shared" si="213"/>
        <v>7</v>
      </c>
      <c r="B1109" s="305">
        <v>2179999</v>
      </c>
      <c r="C1109" s="455" t="s">
        <v>1098</v>
      </c>
      <c r="D1109" s="296">
        <f>VLOOKUP(B1109,'02'!$B$5:$F$1296,5,FALSE)</f>
        <v>0</v>
      </c>
      <c r="E1109" s="296"/>
      <c r="F1109" s="293">
        <f t="shared" si="214"/>
        <v>0</v>
      </c>
      <c r="G1109" s="477" t="str">
        <f t="shared" si="215"/>
        <v>否</v>
      </c>
      <c r="H1109" s="273" t="str">
        <f t="shared" si="216"/>
        <v>项</v>
      </c>
      <c r="I1109" s="273"/>
      <c r="K1109" s="273"/>
      <c r="L1109" s="521"/>
      <c r="N1109" s="273">
        <f t="shared" si="211"/>
        <v>0</v>
      </c>
      <c r="S1109" s="332">
        <f>+K1109+Q1109</f>
        <v>0</v>
      </c>
    </row>
    <row r="1110" ht="36" customHeight="1" spans="1:14">
      <c r="A1110" s="367">
        <f t="shared" si="213"/>
        <v>3</v>
      </c>
      <c r="B1110" s="294">
        <v>219</v>
      </c>
      <c r="C1110" s="516" t="s">
        <v>273</v>
      </c>
      <c r="D1110" s="286">
        <f>SUM(D1111:D1119)</f>
        <v>0</v>
      </c>
      <c r="E1110" s="286">
        <f>SUM(E1111:E1119)</f>
        <v>0</v>
      </c>
      <c r="F1110" s="287">
        <f t="shared" si="214"/>
        <v>0</v>
      </c>
      <c r="G1110" s="477" t="str">
        <f t="shared" si="215"/>
        <v>是</v>
      </c>
      <c r="H1110" s="273" t="str">
        <f t="shared" si="216"/>
        <v>类</v>
      </c>
      <c r="L1110" s="521"/>
      <c r="N1110" s="273">
        <f t="shared" si="211"/>
        <v>0</v>
      </c>
    </row>
    <row r="1111" s="332" customFormat="1" ht="36" customHeight="1" spans="1:14">
      <c r="A1111" s="367">
        <f t="shared" si="213"/>
        <v>5</v>
      </c>
      <c r="B1111" s="295">
        <v>21901</v>
      </c>
      <c r="C1111" s="517" t="s">
        <v>223</v>
      </c>
      <c r="D1111" s="296"/>
      <c r="E1111" s="296"/>
      <c r="F1111" s="293">
        <f t="shared" si="214"/>
        <v>0</v>
      </c>
      <c r="G1111" s="477" t="str">
        <f t="shared" si="215"/>
        <v>否</v>
      </c>
      <c r="H1111" s="273" t="str">
        <f t="shared" si="216"/>
        <v>款</v>
      </c>
      <c r="I1111" s="273"/>
      <c r="K1111" s="273"/>
      <c r="L1111" s="521"/>
      <c r="N1111" s="273">
        <f t="shared" si="211"/>
        <v>0</v>
      </c>
    </row>
    <row r="1112" s="332" customFormat="1" ht="36" customHeight="1" spans="1:14">
      <c r="A1112" s="367">
        <f t="shared" si="213"/>
        <v>5</v>
      </c>
      <c r="B1112" s="295">
        <v>21902</v>
      </c>
      <c r="C1112" s="517" t="s">
        <v>227</v>
      </c>
      <c r="D1112" s="296"/>
      <c r="E1112" s="296"/>
      <c r="F1112" s="293">
        <f t="shared" si="214"/>
        <v>0</v>
      </c>
      <c r="G1112" s="477" t="str">
        <f t="shared" si="215"/>
        <v>否</v>
      </c>
      <c r="H1112" s="273" t="str">
        <f t="shared" si="216"/>
        <v>款</v>
      </c>
      <c r="I1112" s="273"/>
      <c r="K1112" s="273"/>
      <c r="L1112" s="521"/>
      <c r="N1112" s="273">
        <f t="shared" si="211"/>
        <v>0</v>
      </c>
    </row>
    <row r="1113" s="332" customFormat="1" ht="36" customHeight="1" spans="1:14">
      <c r="A1113" s="367">
        <f t="shared" si="213"/>
        <v>5</v>
      </c>
      <c r="B1113" s="295">
        <v>21903</v>
      </c>
      <c r="C1113" s="517" t="s">
        <v>229</v>
      </c>
      <c r="D1113" s="296"/>
      <c r="E1113" s="296"/>
      <c r="F1113" s="293">
        <f t="shared" si="214"/>
        <v>0</v>
      </c>
      <c r="G1113" s="477" t="str">
        <f t="shared" si="215"/>
        <v>否</v>
      </c>
      <c r="H1113" s="273" t="str">
        <f t="shared" si="216"/>
        <v>款</v>
      </c>
      <c r="I1113" s="273"/>
      <c r="K1113" s="273"/>
      <c r="L1113" s="521"/>
      <c r="N1113" s="273">
        <f t="shared" si="211"/>
        <v>0</v>
      </c>
    </row>
    <row r="1114" s="332" customFormat="1" ht="36" customHeight="1" spans="1:14">
      <c r="A1114" s="367">
        <f t="shared" si="213"/>
        <v>5</v>
      </c>
      <c r="B1114" s="295">
        <v>21904</v>
      </c>
      <c r="C1114" s="517" t="s">
        <v>231</v>
      </c>
      <c r="D1114" s="296"/>
      <c r="E1114" s="296"/>
      <c r="F1114" s="293">
        <f t="shared" si="214"/>
        <v>0</v>
      </c>
      <c r="G1114" s="477" t="str">
        <f t="shared" si="215"/>
        <v>否</v>
      </c>
      <c r="H1114" s="273" t="str">
        <f t="shared" si="216"/>
        <v>款</v>
      </c>
      <c r="I1114" s="273"/>
      <c r="K1114" s="273"/>
      <c r="L1114" s="521"/>
      <c r="N1114" s="273">
        <f t="shared" si="211"/>
        <v>0</v>
      </c>
    </row>
    <row r="1115" s="332" customFormat="1" ht="36" customHeight="1" spans="1:14">
      <c r="A1115" s="367">
        <f t="shared" si="213"/>
        <v>5</v>
      </c>
      <c r="B1115" s="295">
        <v>21905</v>
      </c>
      <c r="C1115" s="517" t="s">
        <v>232</v>
      </c>
      <c r="D1115" s="296"/>
      <c r="E1115" s="296"/>
      <c r="F1115" s="293">
        <f t="shared" si="214"/>
        <v>0</v>
      </c>
      <c r="G1115" s="477" t="str">
        <f t="shared" si="215"/>
        <v>否</v>
      </c>
      <c r="H1115" s="273" t="str">
        <f t="shared" si="216"/>
        <v>款</v>
      </c>
      <c r="I1115" s="273"/>
      <c r="K1115" s="273"/>
      <c r="L1115" s="521"/>
      <c r="N1115" s="273">
        <f t="shared" si="211"/>
        <v>0</v>
      </c>
    </row>
    <row r="1116" s="332" customFormat="1" ht="36" customHeight="1" spans="1:14">
      <c r="A1116" s="367">
        <f t="shared" si="213"/>
        <v>5</v>
      </c>
      <c r="B1116" s="295">
        <v>21906</v>
      </c>
      <c r="C1116" s="517" t="s">
        <v>894</v>
      </c>
      <c r="D1116" s="296"/>
      <c r="E1116" s="296"/>
      <c r="F1116" s="293">
        <f t="shared" si="214"/>
        <v>0</v>
      </c>
      <c r="G1116" s="477" t="str">
        <f t="shared" si="215"/>
        <v>否</v>
      </c>
      <c r="H1116" s="273" t="str">
        <f t="shared" si="216"/>
        <v>款</v>
      </c>
      <c r="I1116" s="273"/>
      <c r="K1116" s="273"/>
      <c r="L1116" s="521"/>
      <c r="N1116" s="273">
        <f t="shared" si="211"/>
        <v>0</v>
      </c>
    </row>
    <row r="1117" s="332" customFormat="1" ht="36" customHeight="1" spans="1:14">
      <c r="A1117" s="367">
        <f t="shared" si="213"/>
        <v>5</v>
      </c>
      <c r="B1117" s="295">
        <v>21907</v>
      </c>
      <c r="C1117" s="517" t="s">
        <v>235</v>
      </c>
      <c r="D1117" s="296"/>
      <c r="E1117" s="296"/>
      <c r="F1117" s="293">
        <f t="shared" si="214"/>
        <v>0</v>
      </c>
      <c r="G1117" s="477" t="str">
        <f t="shared" si="215"/>
        <v>否</v>
      </c>
      <c r="H1117" s="273" t="str">
        <f t="shared" si="216"/>
        <v>款</v>
      </c>
      <c r="I1117" s="273"/>
      <c r="K1117" s="273"/>
      <c r="L1117" s="521"/>
      <c r="N1117" s="273">
        <f t="shared" si="211"/>
        <v>0</v>
      </c>
    </row>
    <row r="1118" s="332" customFormat="1" ht="36" customHeight="1" spans="1:14">
      <c r="A1118" s="367">
        <f t="shared" si="213"/>
        <v>5</v>
      </c>
      <c r="B1118" s="295">
        <v>21908</v>
      </c>
      <c r="C1118" s="517" t="s">
        <v>240</v>
      </c>
      <c r="D1118" s="296"/>
      <c r="E1118" s="296"/>
      <c r="F1118" s="293">
        <f t="shared" si="214"/>
        <v>0</v>
      </c>
      <c r="G1118" s="477" t="str">
        <f t="shared" si="215"/>
        <v>否</v>
      </c>
      <c r="H1118" s="273" t="str">
        <f t="shared" si="216"/>
        <v>款</v>
      </c>
      <c r="I1118" s="273"/>
      <c r="K1118" s="273"/>
      <c r="L1118" s="521"/>
      <c r="N1118" s="273">
        <f t="shared" si="211"/>
        <v>0</v>
      </c>
    </row>
    <row r="1119" ht="36" customHeight="1" spans="1:14">
      <c r="A1119" s="367">
        <f t="shared" si="213"/>
        <v>5</v>
      </c>
      <c r="B1119" s="295">
        <v>21999</v>
      </c>
      <c r="C1119" s="517" t="s">
        <v>1101</v>
      </c>
      <c r="D1119" s="296"/>
      <c r="E1119" s="296"/>
      <c r="F1119" s="293">
        <f t="shared" si="214"/>
        <v>0</v>
      </c>
      <c r="G1119" s="477" t="str">
        <f t="shared" si="215"/>
        <v>否</v>
      </c>
      <c r="H1119" s="273" t="str">
        <f t="shared" si="216"/>
        <v>款</v>
      </c>
      <c r="L1119" s="521"/>
      <c r="N1119" s="273">
        <f t="shared" si="211"/>
        <v>0</v>
      </c>
    </row>
    <row r="1120" ht="36" customHeight="1" spans="1:14">
      <c r="A1120" s="367">
        <f t="shared" si="213"/>
        <v>3</v>
      </c>
      <c r="B1120" s="294">
        <v>220</v>
      </c>
      <c r="C1120" s="516" t="s">
        <v>274</v>
      </c>
      <c r="D1120" s="286">
        <f>SUM(D1121,D1148,D1163)</f>
        <v>1074</v>
      </c>
      <c r="E1120" s="286">
        <f>SUM(E1121,E1148,E1163)</f>
        <v>1169</v>
      </c>
      <c r="F1120" s="287">
        <f t="shared" si="214"/>
        <v>0.0884543761638734</v>
      </c>
      <c r="G1120" s="477" t="str">
        <f t="shared" si="215"/>
        <v>是</v>
      </c>
      <c r="H1120" s="273" t="str">
        <f t="shared" si="216"/>
        <v>类</v>
      </c>
      <c r="L1120" s="521"/>
      <c r="N1120" s="273">
        <f t="shared" si="211"/>
        <v>0</v>
      </c>
    </row>
    <row r="1121" ht="36" customHeight="1" spans="1:14">
      <c r="A1121" s="367">
        <f t="shared" si="213"/>
        <v>5</v>
      </c>
      <c r="B1121" s="295">
        <v>22001</v>
      </c>
      <c r="C1121" s="517" t="s">
        <v>1102</v>
      </c>
      <c r="D1121" s="230">
        <f>SUM(D1122:D1147)</f>
        <v>1030</v>
      </c>
      <c r="E1121" s="230">
        <f>SUM(E1122:E1147)</f>
        <v>1038</v>
      </c>
      <c r="F1121" s="293">
        <f t="shared" si="214"/>
        <v>0.00776699029126204</v>
      </c>
      <c r="G1121" s="477" t="str">
        <f t="shared" si="215"/>
        <v>是</v>
      </c>
      <c r="H1121" s="273" t="str">
        <f t="shared" si="216"/>
        <v>款</v>
      </c>
      <c r="L1121" s="521"/>
      <c r="N1121" s="273">
        <f t="shared" si="211"/>
        <v>0</v>
      </c>
    </row>
    <row r="1122" s="332" customFormat="1" ht="36" customHeight="1" spans="1:19">
      <c r="A1122" s="367">
        <f t="shared" si="213"/>
        <v>7</v>
      </c>
      <c r="B1122" s="295">
        <v>2200101</v>
      </c>
      <c r="C1122" s="455" t="s">
        <v>307</v>
      </c>
      <c r="D1122" s="296">
        <f>VLOOKUP(B1122,'02'!$B$5:$F$1296,5,FALSE)</f>
        <v>517</v>
      </c>
      <c r="E1122" s="296">
        <v>509</v>
      </c>
      <c r="F1122" s="293">
        <f t="shared" si="214"/>
        <v>-0.0154738878143134</v>
      </c>
      <c r="G1122" s="477" t="str">
        <f t="shared" si="215"/>
        <v>是</v>
      </c>
      <c r="H1122" s="273" t="str">
        <f t="shared" si="216"/>
        <v>项</v>
      </c>
      <c r="I1122" s="273"/>
      <c r="K1122" s="273">
        <v>509</v>
      </c>
      <c r="L1122" s="521"/>
      <c r="N1122" s="508">
        <f t="shared" si="211"/>
        <v>509</v>
      </c>
      <c r="S1122" s="332">
        <f t="shared" ref="S1122:S1147" si="218">+K1122+Q1122</f>
        <v>509</v>
      </c>
    </row>
    <row r="1123" s="332" customFormat="1" ht="36" customHeight="1" spans="1:19">
      <c r="A1123" s="367">
        <f t="shared" si="213"/>
        <v>7</v>
      </c>
      <c r="B1123" s="295">
        <v>2200102</v>
      </c>
      <c r="C1123" s="455" t="s">
        <v>308</v>
      </c>
      <c r="D1123" s="296">
        <f>VLOOKUP(B1123,'02'!$B$5:$F$1296,5,FALSE)</f>
        <v>0</v>
      </c>
      <c r="E1123" s="296"/>
      <c r="F1123" s="293">
        <f t="shared" si="214"/>
        <v>0</v>
      </c>
      <c r="G1123" s="477" t="str">
        <f t="shared" si="215"/>
        <v>否</v>
      </c>
      <c r="H1123" s="273" t="str">
        <f t="shared" si="216"/>
        <v>项</v>
      </c>
      <c r="I1123" s="273"/>
      <c r="K1123" s="273"/>
      <c r="L1123" s="521"/>
      <c r="N1123" s="273">
        <f t="shared" si="211"/>
        <v>0</v>
      </c>
      <c r="S1123" s="332">
        <f t="shared" si="218"/>
        <v>0</v>
      </c>
    </row>
    <row r="1124" s="332" customFormat="1" ht="36" customHeight="1" spans="1:19">
      <c r="A1124" s="367">
        <f t="shared" si="213"/>
        <v>7</v>
      </c>
      <c r="B1124" s="295">
        <v>2200103</v>
      </c>
      <c r="C1124" s="455" t="s">
        <v>309</v>
      </c>
      <c r="D1124" s="296">
        <f>VLOOKUP(B1124,'02'!$B$5:$F$1296,5,FALSE)</f>
        <v>0</v>
      </c>
      <c r="E1124" s="296"/>
      <c r="F1124" s="293">
        <f t="shared" si="214"/>
        <v>0</v>
      </c>
      <c r="G1124" s="477" t="str">
        <f t="shared" si="215"/>
        <v>否</v>
      </c>
      <c r="H1124" s="273" t="str">
        <f t="shared" si="216"/>
        <v>项</v>
      </c>
      <c r="I1124" s="273"/>
      <c r="K1124" s="273"/>
      <c r="L1124" s="521"/>
      <c r="N1124" s="273">
        <f t="shared" si="211"/>
        <v>0</v>
      </c>
      <c r="S1124" s="332">
        <f t="shared" si="218"/>
        <v>0</v>
      </c>
    </row>
    <row r="1125" s="332" customFormat="1" ht="36" customHeight="1" spans="1:19">
      <c r="A1125" s="367">
        <f t="shared" si="213"/>
        <v>7</v>
      </c>
      <c r="B1125" s="295">
        <v>2200104</v>
      </c>
      <c r="C1125" s="455" t="s">
        <v>1103</v>
      </c>
      <c r="D1125" s="296">
        <f>VLOOKUP(B1125,'02'!$B$5:$F$1296,5,FALSE)</f>
        <v>0</v>
      </c>
      <c r="E1125" s="296"/>
      <c r="F1125" s="293">
        <f t="shared" si="214"/>
        <v>0</v>
      </c>
      <c r="G1125" s="477" t="str">
        <f t="shared" si="215"/>
        <v>否</v>
      </c>
      <c r="H1125" s="273" t="str">
        <f t="shared" si="216"/>
        <v>项</v>
      </c>
      <c r="I1125" s="273"/>
      <c r="K1125" s="273"/>
      <c r="L1125" s="521"/>
      <c r="N1125" s="273">
        <f t="shared" si="211"/>
        <v>0</v>
      </c>
      <c r="S1125" s="332">
        <f t="shared" si="218"/>
        <v>0</v>
      </c>
    </row>
    <row r="1126" s="332" customFormat="1" ht="36" customHeight="1" spans="1:19">
      <c r="A1126" s="367">
        <f t="shared" si="213"/>
        <v>7</v>
      </c>
      <c r="B1126" s="295">
        <v>2200106</v>
      </c>
      <c r="C1126" s="455" t="s">
        <v>1104</v>
      </c>
      <c r="D1126" s="296">
        <f>VLOOKUP(B1126,'02'!$B$5:$F$1296,5,FALSE)</f>
        <v>53</v>
      </c>
      <c r="E1126" s="296"/>
      <c r="F1126" s="293">
        <f t="shared" si="214"/>
        <v>-1</v>
      </c>
      <c r="G1126" s="477" t="str">
        <f t="shared" si="215"/>
        <v>是</v>
      </c>
      <c r="H1126" s="273" t="str">
        <f t="shared" si="216"/>
        <v>项</v>
      </c>
      <c r="I1126" s="273"/>
      <c r="K1126" s="273"/>
      <c r="L1126" s="521">
        <f>VLOOKUP(B1126,[266]Sheet2!$A$2:$E$135,5,FALSE)</f>
        <v>0</v>
      </c>
      <c r="N1126" s="273">
        <f t="shared" si="211"/>
        <v>0</v>
      </c>
      <c r="Q1126" s="332">
        <v>0</v>
      </c>
      <c r="S1126" s="332">
        <f t="shared" si="218"/>
        <v>0</v>
      </c>
    </row>
    <row r="1127" s="332" customFormat="1" ht="36" customHeight="1" spans="1:19">
      <c r="A1127" s="367">
        <f t="shared" si="213"/>
        <v>7</v>
      </c>
      <c r="B1127" s="295">
        <v>2200107</v>
      </c>
      <c r="C1127" s="455" t="s">
        <v>1105</v>
      </c>
      <c r="D1127" s="296">
        <f>VLOOKUP(B1127,'02'!$B$5:$F$1296,5,FALSE)</f>
        <v>0</v>
      </c>
      <c r="E1127" s="296"/>
      <c r="F1127" s="293">
        <f t="shared" si="214"/>
        <v>0</v>
      </c>
      <c r="G1127" s="477" t="str">
        <f t="shared" si="215"/>
        <v>否</v>
      </c>
      <c r="H1127" s="273" t="str">
        <f t="shared" si="216"/>
        <v>项</v>
      </c>
      <c r="I1127" s="273"/>
      <c r="K1127" s="273"/>
      <c r="L1127" s="521"/>
      <c r="N1127" s="273">
        <f t="shared" si="211"/>
        <v>0</v>
      </c>
      <c r="S1127" s="332">
        <f t="shared" si="218"/>
        <v>0</v>
      </c>
    </row>
    <row r="1128" s="332" customFormat="1" ht="36" customHeight="1" spans="1:19">
      <c r="A1128" s="367">
        <f t="shared" si="213"/>
        <v>7</v>
      </c>
      <c r="B1128" s="295">
        <v>2200108</v>
      </c>
      <c r="C1128" s="455" t="s">
        <v>1106</v>
      </c>
      <c r="D1128" s="296">
        <f>VLOOKUP(B1128,'02'!$B$5:$F$1296,5,FALSE)</f>
        <v>11</v>
      </c>
      <c r="E1128" s="296"/>
      <c r="F1128" s="293">
        <f t="shared" si="214"/>
        <v>-1</v>
      </c>
      <c r="G1128" s="477" t="str">
        <f t="shared" si="215"/>
        <v>是</v>
      </c>
      <c r="H1128" s="273" t="str">
        <f t="shared" si="216"/>
        <v>项</v>
      </c>
      <c r="I1128" s="273"/>
      <c r="K1128" s="273"/>
      <c r="L1128" s="521">
        <f>VLOOKUP(B1128,[266]Sheet2!$A$2:$E$135,5,FALSE)</f>
        <v>0</v>
      </c>
      <c r="N1128" s="273">
        <f t="shared" si="211"/>
        <v>0</v>
      </c>
      <c r="Q1128" s="332">
        <v>0</v>
      </c>
      <c r="S1128" s="332">
        <f t="shared" si="218"/>
        <v>0</v>
      </c>
    </row>
    <row r="1129" s="332" customFormat="1" ht="36" customHeight="1" spans="1:19">
      <c r="A1129" s="367">
        <f t="shared" si="213"/>
        <v>7</v>
      </c>
      <c r="B1129" s="295">
        <v>2200109</v>
      </c>
      <c r="C1129" s="455" t="s">
        <v>1107</v>
      </c>
      <c r="D1129" s="296">
        <f>VLOOKUP(B1129,'02'!$B$5:$F$1296,5,FALSE)</f>
        <v>0</v>
      </c>
      <c r="E1129" s="296">
        <v>70</v>
      </c>
      <c r="F1129" s="293">
        <f t="shared" si="214"/>
        <v>0</v>
      </c>
      <c r="G1129" s="477" t="str">
        <f t="shared" si="215"/>
        <v>是</v>
      </c>
      <c r="H1129" s="273" t="str">
        <f t="shared" si="216"/>
        <v>项</v>
      </c>
      <c r="I1129" s="273"/>
      <c r="K1129" s="273">
        <v>70</v>
      </c>
      <c r="L1129" s="521"/>
      <c r="N1129" s="508">
        <f t="shared" si="211"/>
        <v>70</v>
      </c>
      <c r="S1129" s="332">
        <f t="shared" si="218"/>
        <v>70</v>
      </c>
    </row>
    <row r="1130" s="332" customFormat="1" ht="36" customHeight="1" spans="1:19">
      <c r="A1130" s="367">
        <f t="shared" si="213"/>
        <v>7</v>
      </c>
      <c r="B1130" s="295">
        <v>2200112</v>
      </c>
      <c r="C1130" s="455" t="s">
        <v>1108</v>
      </c>
      <c r="D1130" s="296">
        <f>VLOOKUP(B1130,'02'!$B$5:$F$1296,5,FALSE)</f>
        <v>0</v>
      </c>
      <c r="E1130" s="296"/>
      <c r="F1130" s="293">
        <f t="shared" si="214"/>
        <v>0</v>
      </c>
      <c r="G1130" s="477" t="str">
        <f t="shared" si="215"/>
        <v>否</v>
      </c>
      <c r="H1130" s="273" t="str">
        <f t="shared" si="216"/>
        <v>项</v>
      </c>
      <c r="I1130" s="273"/>
      <c r="K1130" s="273"/>
      <c r="L1130" s="521"/>
      <c r="N1130" s="273">
        <f t="shared" si="211"/>
        <v>0</v>
      </c>
      <c r="S1130" s="332">
        <f t="shared" si="218"/>
        <v>0</v>
      </c>
    </row>
    <row r="1131" s="332" customFormat="1" ht="36" customHeight="1" spans="1:19">
      <c r="A1131" s="367">
        <f t="shared" si="213"/>
        <v>7</v>
      </c>
      <c r="B1131" s="295">
        <v>2200113</v>
      </c>
      <c r="C1131" s="455" t="s">
        <v>1109</v>
      </c>
      <c r="D1131" s="296">
        <f>VLOOKUP(B1131,'02'!$B$5:$F$1296,5,FALSE)</f>
        <v>0</v>
      </c>
      <c r="E1131" s="296"/>
      <c r="F1131" s="293">
        <f t="shared" si="214"/>
        <v>0</v>
      </c>
      <c r="G1131" s="477" t="str">
        <f t="shared" si="215"/>
        <v>否</v>
      </c>
      <c r="H1131" s="273" t="str">
        <f t="shared" si="216"/>
        <v>项</v>
      </c>
      <c r="I1131" s="273"/>
      <c r="K1131" s="273"/>
      <c r="L1131" s="521"/>
      <c r="N1131" s="273">
        <f t="shared" si="211"/>
        <v>0</v>
      </c>
      <c r="S1131" s="332">
        <f t="shared" si="218"/>
        <v>0</v>
      </c>
    </row>
    <row r="1132" s="332" customFormat="1" ht="36" customHeight="1" spans="1:19">
      <c r="A1132" s="367">
        <f t="shared" si="213"/>
        <v>7</v>
      </c>
      <c r="B1132" s="295">
        <v>2200114</v>
      </c>
      <c r="C1132" s="455" t="s">
        <v>1110</v>
      </c>
      <c r="D1132" s="296">
        <f>VLOOKUP(B1132,'02'!$B$5:$F$1296,5,FALSE)</f>
        <v>0</v>
      </c>
      <c r="E1132" s="296"/>
      <c r="F1132" s="293">
        <f t="shared" si="214"/>
        <v>0</v>
      </c>
      <c r="G1132" s="477" t="str">
        <f t="shared" si="215"/>
        <v>否</v>
      </c>
      <c r="H1132" s="273" t="str">
        <f t="shared" si="216"/>
        <v>项</v>
      </c>
      <c r="I1132" s="273"/>
      <c r="K1132" s="273"/>
      <c r="L1132" s="521"/>
      <c r="N1132" s="273">
        <f t="shared" si="211"/>
        <v>0</v>
      </c>
      <c r="S1132" s="332">
        <f t="shared" si="218"/>
        <v>0</v>
      </c>
    </row>
    <row r="1133" s="332" customFormat="1" ht="36" customHeight="1" spans="1:19">
      <c r="A1133" s="367">
        <f t="shared" si="213"/>
        <v>7</v>
      </c>
      <c r="B1133" s="295">
        <v>2200115</v>
      </c>
      <c r="C1133" s="455" t="s">
        <v>1111</v>
      </c>
      <c r="D1133" s="296">
        <f>VLOOKUP(B1133,'02'!$B$5:$F$1296,5,FALSE)</f>
        <v>0</v>
      </c>
      <c r="E1133" s="296"/>
      <c r="F1133" s="293">
        <f t="shared" si="214"/>
        <v>0</v>
      </c>
      <c r="G1133" s="477" t="str">
        <f t="shared" si="215"/>
        <v>否</v>
      </c>
      <c r="H1133" s="273" t="str">
        <f t="shared" si="216"/>
        <v>项</v>
      </c>
      <c r="I1133" s="273"/>
      <c r="K1133" s="273"/>
      <c r="L1133" s="521"/>
      <c r="N1133" s="273">
        <f t="shared" si="211"/>
        <v>0</v>
      </c>
      <c r="S1133" s="332">
        <f t="shared" si="218"/>
        <v>0</v>
      </c>
    </row>
    <row r="1134" s="332" customFormat="1" ht="36" customHeight="1" spans="1:19">
      <c r="A1134" s="367">
        <f t="shared" si="213"/>
        <v>7</v>
      </c>
      <c r="B1134" s="295">
        <v>2200116</v>
      </c>
      <c r="C1134" s="455" t="s">
        <v>1112</v>
      </c>
      <c r="D1134" s="296">
        <f>VLOOKUP(B1134,'02'!$B$5:$F$1296,5,FALSE)</f>
        <v>0</v>
      </c>
      <c r="E1134" s="296"/>
      <c r="F1134" s="293">
        <f t="shared" si="214"/>
        <v>0</v>
      </c>
      <c r="G1134" s="477" t="str">
        <f t="shared" si="215"/>
        <v>否</v>
      </c>
      <c r="H1134" s="273" t="str">
        <f t="shared" si="216"/>
        <v>项</v>
      </c>
      <c r="I1134" s="273"/>
      <c r="K1134" s="273"/>
      <c r="L1134" s="521"/>
      <c r="N1134" s="273">
        <f t="shared" si="211"/>
        <v>0</v>
      </c>
      <c r="S1134" s="332">
        <f t="shared" si="218"/>
        <v>0</v>
      </c>
    </row>
    <row r="1135" s="332" customFormat="1" ht="36" customHeight="1" spans="1:19">
      <c r="A1135" s="367">
        <f t="shared" si="213"/>
        <v>7</v>
      </c>
      <c r="B1135" s="295">
        <v>2200119</v>
      </c>
      <c r="C1135" s="455" t="s">
        <v>1113</v>
      </c>
      <c r="D1135" s="296">
        <f>VLOOKUP(B1135,'02'!$B$5:$F$1296,5,FALSE)</f>
        <v>0</v>
      </c>
      <c r="E1135" s="296"/>
      <c r="F1135" s="293">
        <f t="shared" si="214"/>
        <v>0</v>
      </c>
      <c r="G1135" s="477" t="str">
        <f t="shared" si="215"/>
        <v>否</v>
      </c>
      <c r="H1135" s="273" t="str">
        <f t="shared" si="216"/>
        <v>项</v>
      </c>
      <c r="I1135" s="273"/>
      <c r="K1135" s="273"/>
      <c r="L1135" s="521"/>
      <c r="N1135" s="273">
        <f t="shared" si="211"/>
        <v>0</v>
      </c>
      <c r="S1135" s="332">
        <f t="shared" si="218"/>
        <v>0</v>
      </c>
    </row>
    <row r="1136" s="332" customFormat="1" ht="36" customHeight="1" spans="1:19">
      <c r="A1136" s="367">
        <f t="shared" si="213"/>
        <v>7</v>
      </c>
      <c r="B1136" s="295">
        <v>2200120</v>
      </c>
      <c r="C1136" s="455" t="s">
        <v>1114</v>
      </c>
      <c r="D1136" s="296">
        <f>VLOOKUP(B1136,'02'!$B$5:$F$1296,5,FALSE)</f>
        <v>0</v>
      </c>
      <c r="E1136" s="296"/>
      <c r="F1136" s="293">
        <f t="shared" si="214"/>
        <v>0</v>
      </c>
      <c r="G1136" s="477" t="str">
        <f t="shared" si="215"/>
        <v>否</v>
      </c>
      <c r="H1136" s="273" t="str">
        <f t="shared" si="216"/>
        <v>项</v>
      </c>
      <c r="I1136" s="273"/>
      <c r="K1136" s="273"/>
      <c r="L1136" s="521"/>
      <c r="N1136" s="273">
        <f t="shared" si="211"/>
        <v>0</v>
      </c>
      <c r="S1136" s="332">
        <f t="shared" si="218"/>
        <v>0</v>
      </c>
    </row>
    <row r="1137" s="332" customFormat="1" ht="36" customHeight="1" spans="1:19">
      <c r="A1137" s="367">
        <f t="shared" si="213"/>
        <v>7</v>
      </c>
      <c r="B1137" s="295">
        <v>2200121</v>
      </c>
      <c r="C1137" s="455" t="s">
        <v>1115</v>
      </c>
      <c r="D1137" s="296">
        <f>VLOOKUP(B1137,'02'!$B$5:$F$1296,5,FALSE)</f>
        <v>0</v>
      </c>
      <c r="E1137" s="296"/>
      <c r="F1137" s="293">
        <f t="shared" si="214"/>
        <v>0</v>
      </c>
      <c r="G1137" s="477" t="str">
        <f t="shared" si="215"/>
        <v>否</v>
      </c>
      <c r="H1137" s="273" t="str">
        <f t="shared" si="216"/>
        <v>项</v>
      </c>
      <c r="I1137" s="273"/>
      <c r="K1137" s="273"/>
      <c r="L1137" s="521"/>
      <c r="N1137" s="273">
        <f t="shared" si="211"/>
        <v>0</v>
      </c>
      <c r="S1137" s="332">
        <f t="shared" si="218"/>
        <v>0</v>
      </c>
    </row>
    <row r="1138" s="332" customFormat="1" ht="36" customHeight="1" spans="1:19">
      <c r="A1138" s="367">
        <f t="shared" si="213"/>
        <v>7</v>
      </c>
      <c r="B1138" s="295">
        <v>2200122</v>
      </c>
      <c r="C1138" s="455" t="s">
        <v>1116</v>
      </c>
      <c r="D1138" s="296">
        <f>VLOOKUP(B1138,'02'!$B$5:$F$1296,5,FALSE)</f>
        <v>0</v>
      </c>
      <c r="E1138" s="296"/>
      <c r="F1138" s="293">
        <f t="shared" si="214"/>
        <v>0</v>
      </c>
      <c r="G1138" s="477" t="str">
        <f t="shared" si="215"/>
        <v>否</v>
      </c>
      <c r="H1138" s="273" t="str">
        <f t="shared" si="216"/>
        <v>项</v>
      </c>
      <c r="I1138" s="273"/>
      <c r="K1138" s="273"/>
      <c r="L1138" s="521"/>
      <c r="N1138" s="273">
        <f t="shared" si="211"/>
        <v>0</v>
      </c>
      <c r="S1138" s="332">
        <f t="shared" si="218"/>
        <v>0</v>
      </c>
    </row>
    <row r="1139" s="332" customFormat="1" ht="36" customHeight="1" spans="1:19">
      <c r="A1139" s="367">
        <f t="shared" si="213"/>
        <v>7</v>
      </c>
      <c r="B1139" s="295">
        <v>2200123</v>
      </c>
      <c r="C1139" s="455" t="s">
        <v>1117</v>
      </c>
      <c r="D1139" s="296">
        <f>VLOOKUP(B1139,'02'!$B$5:$F$1296,5,FALSE)</f>
        <v>0</v>
      </c>
      <c r="E1139" s="296"/>
      <c r="F1139" s="293">
        <f t="shared" si="214"/>
        <v>0</v>
      </c>
      <c r="G1139" s="477" t="str">
        <f t="shared" si="215"/>
        <v>否</v>
      </c>
      <c r="H1139" s="273" t="str">
        <f t="shared" si="216"/>
        <v>项</v>
      </c>
      <c r="I1139" s="273"/>
      <c r="K1139" s="273"/>
      <c r="L1139" s="521"/>
      <c r="N1139" s="273">
        <f t="shared" si="211"/>
        <v>0</v>
      </c>
      <c r="S1139" s="332">
        <f t="shared" si="218"/>
        <v>0</v>
      </c>
    </row>
    <row r="1140" s="332" customFormat="1" ht="36" customHeight="1" spans="1:19">
      <c r="A1140" s="367">
        <f t="shared" si="213"/>
        <v>7</v>
      </c>
      <c r="B1140" s="295">
        <v>2200124</v>
      </c>
      <c r="C1140" s="455" t="s">
        <v>1118</v>
      </c>
      <c r="D1140" s="296">
        <f>VLOOKUP(B1140,'02'!$B$5:$F$1296,5,FALSE)</f>
        <v>0</v>
      </c>
      <c r="E1140" s="296"/>
      <c r="F1140" s="293">
        <f t="shared" si="214"/>
        <v>0</v>
      </c>
      <c r="G1140" s="477" t="str">
        <f t="shared" si="215"/>
        <v>否</v>
      </c>
      <c r="H1140" s="273" t="str">
        <f t="shared" si="216"/>
        <v>项</v>
      </c>
      <c r="I1140" s="273"/>
      <c r="K1140" s="273"/>
      <c r="L1140" s="521"/>
      <c r="N1140" s="273">
        <f t="shared" si="211"/>
        <v>0</v>
      </c>
      <c r="S1140" s="332">
        <f t="shared" si="218"/>
        <v>0</v>
      </c>
    </row>
    <row r="1141" s="332" customFormat="1" ht="36" customHeight="1" spans="1:19">
      <c r="A1141" s="367">
        <f t="shared" si="213"/>
        <v>7</v>
      </c>
      <c r="B1141" s="295">
        <v>2200125</v>
      </c>
      <c r="C1141" s="455" t="s">
        <v>1119</v>
      </c>
      <c r="D1141" s="296">
        <f>VLOOKUP(B1141,'02'!$B$5:$F$1296,5,FALSE)</f>
        <v>0</v>
      </c>
      <c r="E1141" s="296"/>
      <c r="F1141" s="293">
        <f t="shared" si="214"/>
        <v>0</v>
      </c>
      <c r="G1141" s="477" t="str">
        <f t="shared" si="215"/>
        <v>否</v>
      </c>
      <c r="H1141" s="273" t="str">
        <f t="shared" si="216"/>
        <v>项</v>
      </c>
      <c r="I1141" s="273"/>
      <c r="K1141" s="273"/>
      <c r="L1141" s="521"/>
      <c r="N1141" s="273">
        <f t="shared" si="211"/>
        <v>0</v>
      </c>
      <c r="S1141" s="332">
        <f t="shared" si="218"/>
        <v>0</v>
      </c>
    </row>
    <row r="1142" s="332" customFormat="1" ht="36" customHeight="1" spans="1:19">
      <c r="A1142" s="367">
        <f t="shared" si="213"/>
        <v>7</v>
      </c>
      <c r="B1142" s="295">
        <v>2200126</v>
      </c>
      <c r="C1142" s="455" t="s">
        <v>1120</v>
      </c>
      <c r="D1142" s="296">
        <f>VLOOKUP(B1142,'02'!$B$5:$F$1296,5,FALSE)</f>
        <v>0</v>
      </c>
      <c r="E1142" s="296"/>
      <c r="F1142" s="293">
        <f t="shared" si="214"/>
        <v>0</v>
      </c>
      <c r="G1142" s="477" t="str">
        <f t="shared" si="215"/>
        <v>否</v>
      </c>
      <c r="H1142" s="273" t="str">
        <f t="shared" si="216"/>
        <v>项</v>
      </c>
      <c r="I1142" s="273"/>
      <c r="K1142" s="273"/>
      <c r="L1142" s="521"/>
      <c r="N1142" s="273">
        <f t="shared" si="211"/>
        <v>0</v>
      </c>
      <c r="S1142" s="332">
        <f t="shared" si="218"/>
        <v>0</v>
      </c>
    </row>
    <row r="1143" s="332" customFormat="1" ht="36" customHeight="1" spans="1:19">
      <c r="A1143" s="367">
        <f t="shared" si="213"/>
        <v>7</v>
      </c>
      <c r="B1143" s="295">
        <v>2200127</v>
      </c>
      <c r="C1143" s="455" t="s">
        <v>1121</v>
      </c>
      <c r="D1143" s="296">
        <f>VLOOKUP(B1143,'02'!$B$5:$F$1296,5,FALSE)</f>
        <v>0</v>
      </c>
      <c r="E1143" s="296"/>
      <c r="F1143" s="293">
        <f t="shared" si="214"/>
        <v>0</v>
      </c>
      <c r="G1143" s="477" t="str">
        <f t="shared" si="215"/>
        <v>否</v>
      </c>
      <c r="H1143" s="273" t="str">
        <f t="shared" si="216"/>
        <v>项</v>
      </c>
      <c r="I1143" s="273"/>
      <c r="K1143" s="273"/>
      <c r="L1143" s="521"/>
      <c r="N1143" s="273">
        <f t="shared" si="211"/>
        <v>0</v>
      </c>
      <c r="S1143" s="332">
        <f t="shared" si="218"/>
        <v>0</v>
      </c>
    </row>
    <row r="1144" s="332" customFormat="1" ht="36" customHeight="1" spans="1:19">
      <c r="A1144" s="367">
        <f t="shared" si="213"/>
        <v>7</v>
      </c>
      <c r="B1144" s="295">
        <v>2200128</v>
      </c>
      <c r="C1144" s="455" t="s">
        <v>1122</v>
      </c>
      <c r="D1144" s="296">
        <f>VLOOKUP(B1144,'02'!$B$5:$F$1296,5,FALSE)</f>
        <v>0</v>
      </c>
      <c r="E1144" s="296"/>
      <c r="F1144" s="293">
        <f t="shared" si="214"/>
        <v>0</v>
      </c>
      <c r="G1144" s="477" t="str">
        <f t="shared" si="215"/>
        <v>否</v>
      </c>
      <c r="H1144" s="273" t="str">
        <f t="shared" si="216"/>
        <v>项</v>
      </c>
      <c r="I1144" s="273"/>
      <c r="K1144" s="273"/>
      <c r="L1144" s="521"/>
      <c r="N1144" s="273">
        <f t="shared" si="211"/>
        <v>0</v>
      </c>
      <c r="S1144" s="332">
        <f t="shared" si="218"/>
        <v>0</v>
      </c>
    </row>
    <row r="1145" s="332" customFormat="1" ht="36" customHeight="1" spans="1:19">
      <c r="A1145" s="367">
        <f t="shared" si="213"/>
        <v>7</v>
      </c>
      <c r="B1145" s="295">
        <v>2200129</v>
      </c>
      <c r="C1145" s="455" t="s">
        <v>1123</v>
      </c>
      <c r="D1145" s="296">
        <f>VLOOKUP(B1145,'02'!$B$5:$F$1296,5,FALSE)</f>
        <v>0</v>
      </c>
      <c r="E1145" s="296"/>
      <c r="F1145" s="293">
        <f t="shared" si="214"/>
        <v>0</v>
      </c>
      <c r="G1145" s="477" t="str">
        <f t="shared" si="215"/>
        <v>否</v>
      </c>
      <c r="H1145" s="273" t="str">
        <f t="shared" si="216"/>
        <v>项</v>
      </c>
      <c r="I1145" s="273"/>
      <c r="K1145" s="273"/>
      <c r="L1145" s="521"/>
      <c r="N1145" s="273">
        <f t="shared" si="211"/>
        <v>0</v>
      </c>
      <c r="S1145" s="332">
        <f t="shared" si="218"/>
        <v>0</v>
      </c>
    </row>
    <row r="1146" s="332" customFormat="1" ht="36" customHeight="1" spans="1:19">
      <c r="A1146" s="367">
        <f t="shared" si="213"/>
        <v>7</v>
      </c>
      <c r="B1146" s="295">
        <v>2200150</v>
      </c>
      <c r="C1146" s="455" t="s">
        <v>316</v>
      </c>
      <c r="D1146" s="296">
        <f>VLOOKUP(B1146,'02'!$B$5:$F$1296,5,FALSE)</f>
        <v>435</v>
      </c>
      <c r="E1146" s="296">
        <v>459</v>
      </c>
      <c r="F1146" s="293">
        <f t="shared" si="214"/>
        <v>0.0551724137931036</v>
      </c>
      <c r="G1146" s="477" t="str">
        <f t="shared" si="215"/>
        <v>是</v>
      </c>
      <c r="H1146" s="273" t="str">
        <f t="shared" si="216"/>
        <v>项</v>
      </c>
      <c r="I1146" s="273"/>
      <c r="K1146" s="273">
        <v>459</v>
      </c>
      <c r="L1146" s="521"/>
      <c r="N1146" s="508">
        <f t="shared" si="211"/>
        <v>459</v>
      </c>
      <c r="S1146" s="332">
        <f t="shared" si="218"/>
        <v>459</v>
      </c>
    </row>
    <row r="1147" s="332" customFormat="1" ht="36" customHeight="1" spans="1:19">
      <c r="A1147" s="367">
        <f t="shared" si="213"/>
        <v>7</v>
      </c>
      <c r="B1147" s="295">
        <v>2200199</v>
      </c>
      <c r="C1147" s="455" t="s">
        <v>1124</v>
      </c>
      <c r="D1147" s="296">
        <f>VLOOKUP(B1147,'02'!$B$5:$F$1296,5,FALSE)</f>
        <v>14</v>
      </c>
      <c r="E1147" s="296"/>
      <c r="F1147" s="293">
        <f t="shared" si="214"/>
        <v>-1</v>
      </c>
      <c r="G1147" s="477" t="str">
        <f t="shared" si="215"/>
        <v>是</v>
      </c>
      <c r="H1147" s="273" t="str">
        <f t="shared" si="216"/>
        <v>项</v>
      </c>
      <c r="I1147" s="273"/>
      <c r="K1147" s="273"/>
      <c r="L1147" s="521"/>
      <c r="N1147" s="273">
        <f t="shared" si="211"/>
        <v>0</v>
      </c>
      <c r="S1147" s="332">
        <f t="shared" si="218"/>
        <v>0</v>
      </c>
    </row>
    <row r="1148" ht="36" customHeight="1" spans="1:14">
      <c r="A1148" s="367">
        <f t="shared" si="213"/>
        <v>5</v>
      </c>
      <c r="B1148" s="295">
        <v>22005</v>
      </c>
      <c r="C1148" s="517" t="s">
        <v>1125</v>
      </c>
      <c r="D1148" s="230">
        <f>SUM(D1149:D1162)</f>
        <v>34</v>
      </c>
      <c r="E1148" s="230">
        <f>SUM(E1149:E1162)</f>
        <v>131</v>
      </c>
      <c r="F1148" s="293">
        <f t="shared" si="214"/>
        <v>2.85294117647059</v>
      </c>
      <c r="G1148" s="477" t="str">
        <f t="shared" si="215"/>
        <v>是</v>
      </c>
      <c r="H1148" s="273" t="str">
        <f t="shared" si="216"/>
        <v>款</v>
      </c>
      <c r="L1148" s="521"/>
      <c r="N1148" s="273">
        <f t="shared" si="211"/>
        <v>0</v>
      </c>
    </row>
    <row r="1149" s="332" customFormat="1" ht="36" customHeight="1" spans="1:19">
      <c r="A1149" s="367">
        <f t="shared" si="213"/>
        <v>7</v>
      </c>
      <c r="B1149" s="295">
        <v>2200501</v>
      </c>
      <c r="C1149" s="455" t="s">
        <v>307</v>
      </c>
      <c r="D1149" s="296">
        <f>VLOOKUP(B1149,'02'!$B$5:$F$1296,5,FALSE)</f>
        <v>13</v>
      </c>
      <c r="E1149" s="296">
        <v>15</v>
      </c>
      <c r="F1149" s="293">
        <f t="shared" si="214"/>
        <v>0.153846153846154</v>
      </c>
      <c r="G1149" s="477" t="str">
        <f t="shared" si="215"/>
        <v>是</v>
      </c>
      <c r="H1149" s="273" t="str">
        <f t="shared" si="216"/>
        <v>项</v>
      </c>
      <c r="I1149" s="273"/>
      <c r="K1149" s="273">
        <v>15</v>
      </c>
      <c r="L1149" s="521"/>
      <c r="N1149" s="508">
        <f t="shared" si="211"/>
        <v>15</v>
      </c>
      <c r="S1149" s="332">
        <f t="shared" ref="S1149:S1162" si="219">+K1149+Q1149</f>
        <v>15</v>
      </c>
    </row>
    <row r="1150" s="332" customFormat="1" ht="36" customHeight="1" spans="1:19">
      <c r="A1150" s="367">
        <f t="shared" si="213"/>
        <v>7</v>
      </c>
      <c r="B1150" s="295">
        <v>2200502</v>
      </c>
      <c r="C1150" s="455" t="s">
        <v>308</v>
      </c>
      <c r="D1150" s="296">
        <f>VLOOKUP(B1150,'02'!$B$5:$F$1296,5,FALSE)</f>
        <v>0</v>
      </c>
      <c r="E1150" s="296"/>
      <c r="F1150" s="293">
        <f t="shared" si="214"/>
        <v>0</v>
      </c>
      <c r="G1150" s="477" t="str">
        <f t="shared" si="215"/>
        <v>否</v>
      </c>
      <c r="H1150" s="273" t="str">
        <f t="shared" si="216"/>
        <v>项</v>
      </c>
      <c r="I1150" s="273"/>
      <c r="K1150" s="273"/>
      <c r="L1150" s="521"/>
      <c r="N1150" s="273">
        <f t="shared" si="211"/>
        <v>0</v>
      </c>
      <c r="S1150" s="332">
        <f t="shared" si="219"/>
        <v>0</v>
      </c>
    </row>
    <row r="1151" s="332" customFormat="1" ht="36" customHeight="1" spans="1:19">
      <c r="A1151" s="367">
        <f t="shared" si="213"/>
        <v>7</v>
      </c>
      <c r="B1151" s="295">
        <v>2200503</v>
      </c>
      <c r="C1151" s="455" t="s">
        <v>309</v>
      </c>
      <c r="D1151" s="296">
        <f>VLOOKUP(B1151,'02'!$B$5:$F$1296,5,FALSE)</f>
        <v>0</v>
      </c>
      <c r="E1151" s="296"/>
      <c r="F1151" s="293">
        <f t="shared" si="214"/>
        <v>0</v>
      </c>
      <c r="G1151" s="477" t="str">
        <f t="shared" si="215"/>
        <v>否</v>
      </c>
      <c r="H1151" s="273" t="str">
        <f t="shared" si="216"/>
        <v>项</v>
      </c>
      <c r="I1151" s="273"/>
      <c r="K1151" s="273"/>
      <c r="L1151" s="521"/>
      <c r="N1151" s="273">
        <f t="shared" si="211"/>
        <v>0</v>
      </c>
      <c r="S1151" s="332">
        <f t="shared" si="219"/>
        <v>0</v>
      </c>
    </row>
    <row r="1152" s="332" customFormat="1" ht="36" customHeight="1" spans="1:19">
      <c r="A1152" s="367">
        <f t="shared" si="213"/>
        <v>7</v>
      </c>
      <c r="B1152" s="295">
        <v>2200504</v>
      </c>
      <c r="C1152" s="455" t="s">
        <v>1126</v>
      </c>
      <c r="D1152" s="296">
        <f>VLOOKUP(B1152,'02'!$B$5:$F$1296,5,FALSE)</f>
        <v>14</v>
      </c>
      <c r="E1152" s="296">
        <v>16</v>
      </c>
      <c r="F1152" s="293">
        <f t="shared" si="214"/>
        <v>0.142857142857143</v>
      </c>
      <c r="G1152" s="477" t="str">
        <f t="shared" si="215"/>
        <v>是</v>
      </c>
      <c r="H1152" s="273" t="str">
        <f t="shared" si="216"/>
        <v>项</v>
      </c>
      <c r="I1152" s="273"/>
      <c r="K1152" s="273">
        <v>16</v>
      </c>
      <c r="L1152" s="521"/>
      <c r="N1152" s="508">
        <f t="shared" si="211"/>
        <v>16</v>
      </c>
      <c r="S1152" s="332">
        <f t="shared" si="219"/>
        <v>16</v>
      </c>
    </row>
    <row r="1153" s="332" customFormat="1" ht="36" customHeight="1" spans="1:19">
      <c r="A1153" s="367">
        <f t="shared" si="213"/>
        <v>7</v>
      </c>
      <c r="B1153" s="295">
        <v>2200506</v>
      </c>
      <c r="C1153" s="455" t="s">
        <v>1127</v>
      </c>
      <c r="D1153" s="296">
        <f>VLOOKUP(B1153,'02'!$B$5:$F$1296,5,FALSE)</f>
        <v>0</v>
      </c>
      <c r="E1153" s="296"/>
      <c r="F1153" s="293">
        <f t="shared" si="214"/>
        <v>0</v>
      </c>
      <c r="G1153" s="477" t="str">
        <f t="shared" si="215"/>
        <v>否</v>
      </c>
      <c r="H1153" s="273" t="str">
        <f t="shared" si="216"/>
        <v>项</v>
      </c>
      <c r="I1153" s="273"/>
      <c r="K1153" s="273"/>
      <c r="L1153" s="521"/>
      <c r="N1153" s="273">
        <f t="shared" si="211"/>
        <v>0</v>
      </c>
      <c r="S1153" s="332">
        <f t="shared" si="219"/>
        <v>0</v>
      </c>
    </row>
    <row r="1154" s="332" customFormat="1" ht="36" customHeight="1" spans="1:19">
      <c r="A1154" s="367">
        <f t="shared" si="213"/>
        <v>7</v>
      </c>
      <c r="B1154" s="295">
        <v>2200507</v>
      </c>
      <c r="C1154" s="455" t="s">
        <v>1128</v>
      </c>
      <c r="D1154" s="296">
        <f>VLOOKUP(B1154,'02'!$B$5:$F$1296,5,FALSE)</f>
        <v>0</v>
      </c>
      <c r="E1154" s="296"/>
      <c r="F1154" s="293">
        <f t="shared" si="214"/>
        <v>0</v>
      </c>
      <c r="G1154" s="477" t="str">
        <f t="shared" si="215"/>
        <v>否</v>
      </c>
      <c r="H1154" s="273" t="str">
        <f t="shared" si="216"/>
        <v>项</v>
      </c>
      <c r="I1154" s="273"/>
      <c r="K1154" s="273"/>
      <c r="L1154" s="521"/>
      <c r="N1154" s="273">
        <f t="shared" si="211"/>
        <v>0</v>
      </c>
      <c r="S1154" s="332">
        <f t="shared" si="219"/>
        <v>0</v>
      </c>
    </row>
    <row r="1155" s="332" customFormat="1" ht="36" customHeight="1" spans="1:19">
      <c r="A1155" s="367">
        <f t="shared" si="213"/>
        <v>7</v>
      </c>
      <c r="B1155" s="295">
        <v>2200508</v>
      </c>
      <c r="C1155" s="455" t="s">
        <v>1129</v>
      </c>
      <c r="D1155" s="296">
        <f>VLOOKUP(B1155,'02'!$B$5:$F$1296,5,FALSE)</f>
        <v>0</v>
      </c>
      <c r="E1155" s="296"/>
      <c r="F1155" s="293">
        <f t="shared" si="214"/>
        <v>0</v>
      </c>
      <c r="G1155" s="477" t="str">
        <f t="shared" si="215"/>
        <v>否</v>
      </c>
      <c r="H1155" s="273" t="str">
        <f t="shared" si="216"/>
        <v>项</v>
      </c>
      <c r="I1155" s="273"/>
      <c r="K1155" s="273"/>
      <c r="L1155" s="521"/>
      <c r="N1155" s="273">
        <f t="shared" si="211"/>
        <v>0</v>
      </c>
      <c r="S1155" s="332">
        <f t="shared" si="219"/>
        <v>0</v>
      </c>
    </row>
    <row r="1156" s="332" customFormat="1" ht="36" customHeight="1" spans="1:19">
      <c r="A1156" s="367">
        <f t="shared" si="213"/>
        <v>7</v>
      </c>
      <c r="B1156" s="295">
        <v>2200509</v>
      </c>
      <c r="C1156" s="455" t="s">
        <v>1130</v>
      </c>
      <c r="D1156" s="296">
        <f>VLOOKUP(B1156,'02'!$B$5:$F$1296,5,FALSE)</f>
        <v>7</v>
      </c>
      <c r="E1156" s="296">
        <v>20</v>
      </c>
      <c r="F1156" s="293">
        <f t="shared" si="214"/>
        <v>1.85714285714286</v>
      </c>
      <c r="G1156" s="477" t="str">
        <f t="shared" si="215"/>
        <v>是</v>
      </c>
      <c r="H1156" s="273" t="str">
        <f t="shared" si="216"/>
        <v>项</v>
      </c>
      <c r="I1156" s="273"/>
      <c r="K1156" s="273">
        <v>20</v>
      </c>
      <c r="L1156" s="521"/>
      <c r="N1156" s="508">
        <f t="shared" ref="N1156:N1219" si="220">+K1156+L1156+M1156</f>
        <v>20</v>
      </c>
      <c r="S1156" s="332">
        <f t="shared" si="219"/>
        <v>20</v>
      </c>
    </row>
    <row r="1157" s="332" customFormat="1" ht="36" customHeight="1" spans="1:19">
      <c r="A1157" s="367">
        <f t="shared" ref="A1157:A1220" si="221">LEN(B1157)</f>
        <v>7</v>
      </c>
      <c r="B1157" s="295">
        <v>2200510</v>
      </c>
      <c r="C1157" s="455" t="s">
        <v>1131</v>
      </c>
      <c r="D1157" s="296">
        <f>VLOOKUP(B1157,'02'!$B$5:$F$1296,5,FALSE)</f>
        <v>0</v>
      </c>
      <c r="E1157" s="296"/>
      <c r="F1157" s="293">
        <f t="shared" ref="F1157:F1220" si="222">IF(D1157&lt;0,"",IFERROR(E1157/D1157-1,0))</f>
        <v>0</v>
      </c>
      <c r="G1157" s="477" t="str">
        <f t="shared" ref="G1157:G1220" si="223">IF(LEN(B1157)=3,"是",IF(C1157&lt;&gt;"",IF(SUM(D1157:E1157)&lt;&gt;0,"是","否"),"是"))</f>
        <v>否</v>
      </c>
      <c r="H1157" s="273" t="str">
        <f t="shared" ref="H1157:H1220" si="224">IF(LEN(B1157)=3,"类",IF(LEN(B1157)=5,"款","项"))</f>
        <v>项</v>
      </c>
      <c r="I1157" s="273"/>
      <c r="K1157" s="273"/>
      <c r="L1157" s="521"/>
      <c r="N1157" s="273">
        <f t="shared" si="220"/>
        <v>0</v>
      </c>
      <c r="S1157" s="332">
        <f t="shared" si="219"/>
        <v>0</v>
      </c>
    </row>
    <row r="1158" s="332" customFormat="1" ht="36" customHeight="1" spans="1:19">
      <c r="A1158" s="367">
        <f t="shared" si="221"/>
        <v>7</v>
      </c>
      <c r="B1158" s="295">
        <v>2200511</v>
      </c>
      <c r="C1158" s="455" t="s">
        <v>1132</v>
      </c>
      <c r="D1158" s="296">
        <f>VLOOKUP(B1158,'02'!$B$5:$F$1296,5,FALSE)</f>
        <v>0</v>
      </c>
      <c r="E1158" s="296"/>
      <c r="F1158" s="293">
        <f t="shared" si="222"/>
        <v>0</v>
      </c>
      <c r="G1158" s="477" t="str">
        <f t="shared" si="223"/>
        <v>否</v>
      </c>
      <c r="H1158" s="273" t="str">
        <f t="shared" si="224"/>
        <v>项</v>
      </c>
      <c r="I1158" s="273"/>
      <c r="K1158" s="273"/>
      <c r="L1158" s="521"/>
      <c r="N1158" s="273">
        <f t="shared" si="220"/>
        <v>0</v>
      </c>
      <c r="S1158" s="332">
        <f t="shared" si="219"/>
        <v>0</v>
      </c>
    </row>
    <row r="1159" s="332" customFormat="1" ht="36" customHeight="1" spans="1:19">
      <c r="A1159" s="367">
        <f t="shared" si="221"/>
        <v>7</v>
      </c>
      <c r="B1159" s="295">
        <v>2200512</v>
      </c>
      <c r="C1159" s="455" t="s">
        <v>1133</v>
      </c>
      <c r="D1159" s="296">
        <f>VLOOKUP(B1159,'02'!$B$5:$F$1296,5,FALSE)</f>
        <v>0</v>
      </c>
      <c r="E1159" s="296"/>
      <c r="F1159" s="293">
        <f t="shared" si="222"/>
        <v>0</v>
      </c>
      <c r="G1159" s="477" t="str">
        <f t="shared" si="223"/>
        <v>否</v>
      </c>
      <c r="H1159" s="273" t="str">
        <f t="shared" si="224"/>
        <v>项</v>
      </c>
      <c r="I1159" s="273"/>
      <c r="K1159" s="273"/>
      <c r="L1159" s="521"/>
      <c r="N1159" s="273">
        <f t="shared" si="220"/>
        <v>0</v>
      </c>
      <c r="S1159" s="332">
        <f t="shared" si="219"/>
        <v>0</v>
      </c>
    </row>
    <row r="1160" s="332" customFormat="1" ht="36" customHeight="1" spans="1:19">
      <c r="A1160" s="367">
        <f t="shared" si="221"/>
        <v>7</v>
      </c>
      <c r="B1160" s="295">
        <v>2200513</v>
      </c>
      <c r="C1160" s="455" t="s">
        <v>1134</v>
      </c>
      <c r="D1160" s="296">
        <f>VLOOKUP(B1160,'02'!$B$5:$F$1296,5,FALSE)</f>
        <v>0</v>
      </c>
      <c r="E1160" s="296"/>
      <c r="F1160" s="293">
        <f t="shared" si="222"/>
        <v>0</v>
      </c>
      <c r="G1160" s="477" t="str">
        <f t="shared" si="223"/>
        <v>否</v>
      </c>
      <c r="H1160" s="273" t="str">
        <f t="shared" si="224"/>
        <v>项</v>
      </c>
      <c r="I1160" s="273"/>
      <c r="K1160" s="273"/>
      <c r="L1160" s="521"/>
      <c r="N1160" s="273">
        <f t="shared" si="220"/>
        <v>0</v>
      </c>
      <c r="S1160" s="332">
        <f t="shared" si="219"/>
        <v>0</v>
      </c>
    </row>
    <row r="1161" s="332" customFormat="1" ht="36" customHeight="1" spans="1:19">
      <c r="A1161" s="367">
        <f t="shared" si="221"/>
        <v>7</v>
      </c>
      <c r="B1161" s="295">
        <v>2200514</v>
      </c>
      <c r="C1161" s="455" t="s">
        <v>1135</v>
      </c>
      <c r="D1161" s="296">
        <f>VLOOKUP(B1161,'02'!$B$5:$F$1296,5,FALSE)</f>
        <v>0</v>
      </c>
      <c r="E1161" s="296"/>
      <c r="F1161" s="293">
        <f t="shared" si="222"/>
        <v>0</v>
      </c>
      <c r="G1161" s="477" t="str">
        <f t="shared" si="223"/>
        <v>否</v>
      </c>
      <c r="H1161" s="273" t="str">
        <f t="shared" si="224"/>
        <v>项</v>
      </c>
      <c r="I1161" s="273"/>
      <c r="K1161" s="273"/>
      <c r="L1161" s="521"/>
      <c r="N1161" s="273">
        <f t="shared" si="220"/>
        <v>0</v>
      </c>
      <c r="S1161" s="332">
        <f t="shared" si="219"/>
        <v>0</v>
      </c>
    </row>
    <row r="1162" s="332" customFormat="1" ht="36" customHeight="1" spans="1:19">
      <c r="A1162" s="367">
        <f t="shared" si="221"/>
        <v>7</v>
      </c>
      <c r="B1162" s="295">
        <v>2200599</v>
      </c>
      <c r="C1162" s="455" t="s">
        <v>1136</v>
      </c>
      <c r="D1162" s="296">
        <f>VLOOKUP(B1162,'02'!$B$5:$F$1296,5,FALSE)</f>
        <v>0</v>
      </c>
      <c r="E1162" s="296">
        <v>80</v>
      </c>
      <c r="F1162" s="293">
        <f t="shared" si="222"/>
        <v>0</v>
      </c>
      <c r="G1162" s="477" t="str">
        <f t="shared" si="223"/>
        <v>是</v>
      </c>
      <c r="H1162" s="273" t="str">
        <f t="shared" si="224"/>
        <v>项</v>
      </c>
      <c r="I1162" s="273"/>
      <c r="K1162" s="273">
        <v>80</v>
      </c>
      <c r="L1162" s="521"/>
      <c r="N1162" s="508">
        <f t="shared" si="220"/>
        <v>80</v>
      </c>
      <c r="S1162" s="332">
        <f t="shared" si="219"/>
        <v>80</v>
      </c>
    </row>
    <row r="1163" ht="36" customHeight="1" spans="1:14">
      <c r="A1163" s="367">
        <f t="shared" si="221"/>
        <v>5</v>
      </c>
      <c r="B1163" s="295">
        <v>22099</v>
      </c>
      <c r="C1163" s="517" t="s">
        <v>1137</v>
      </c>
      <c r="D1163" s="230">
        <f>D1164</f>
        <v>10</v>
      </c>
      <c r="E1163" s="230">
        <f>E1164</f>
        <v>0</v>
      </c>
      <c r="F1163" s="293">
        <f t="shared" si="222"/>
        <v>-1</v>
      </c>
      <c r="G1163" s="477" t="str">
        <f t="shared" si="223"/>
        <v>是</v>
      </c>
      <c r="H1163" s="273" t="str">
        <f t="shared" si="224"/>
        <v>款</v>
      </c>
      <c r="L1163" s="521"/>
      <c r="N1163" s="273">
        <f t="shared" si="220"/>
        <v>0</v>
      </c>
    </row>
    <row r="1164" s="332" customFormat="1" ht="36" customHeight="1" spans="1:19">
      <c r="A1164" s="367">
        <f t="shared" si="221"/>
        <v>7</v>
      </c>
      <c r="B1164" s="305">
        <v>2209999</v>
      </c>
      <c r="C1164" s="455" t="s">
        <v>1137</v>
      </c>
      <c r="D1164" s="296">
        <f>VLOOKUP(B1164,'02'!$B$5:$F$1296,5,FALSE)</f>
        <v>10</v>
      </c>
      <c r="E1164" s="296"/>
      <c r="F1164" s="293">
        <f t="shared" si="222"/>
        <v>-1</v>
      </c>
      <c r="G1164" s="477" t="str">
        <f t="shared" si="223"/>
        <v>是</v>
      </c>
      <c r="H1164" s="273" t="str">
        <f t="shared" si="224"/>
        <v>项</v>
      </c>
      <c r="I1164" s="273"/>
      <c r="K1164" s="273"/>
      <c r="L1164" s="521"/>
      <c r="N1164" s="273">
        <f t="shared" si="220"/>
        <v>0</v>
      </c>
      <c r="S1164" s="332">
        <f t="shared" ref="S1164:S1180" si="225">+K1164+Q1164</f>
        <v>0</v>
      </c>
    </row>
    <row r="1165" ht="36" customHeight="1" spans="1:14">
      <c r="A1165" s="367">
        <f t="shared" si="221"/>
        <v>3</v>
      </c>
      <c r="B1165" s="294">
        <v>221</v>
      </c>
      <c r="C1165" s="516" t="s">
        <v>275</v>
      </c>
      <c r="D1165" s="286">
        <f>SUM(D1166,D1181,D1185)</f>
        <v>6515</v>
      </c>
      <c r="E1165" s="286">
        <f>SUM(E1166,E1181,E1185)</f>
        <v>8330</v>
      </c>
      <c r="F1165" s="287">
        <f t="shared" si="222"/>
        <v>0.278587874136608</v>
      </c>
      <c r="G1165" s="477" t="str">
        <f t="shared" si="223"/>
        <v>是</v>
      </c>
      <c r="H1165" s="273" t="str">
        <f t="shared" si="224"/>
        <v>类</v>
      </c>
      <c r="L1165" s="521"/>
      <c r="N1165" s="273">
        <f t="shared" si="220"/>
        <v>0</v>
      </c>
    </row>
    <row r="1166" ht="36" customHeight="1" spans="1:14">
      <c r="A1166" s="367">
        <f t="shared" si="221"/>
        <v>5</v>
      </c>
      <c r="B1166" s="295">
        <v>22101</v>
      </c>
      <c r="C1166" s="517" t="s">
        <v>1138</v>
      </c>
      <c r="D1166" s="230">
        <f>SUM(D1167:D1180)</f>
        <v>603</v>
      </c>
      <c r="E1166" s="230">
        <f>SUM(E1167:E1180)</f>
        <v>1032</v>
      </c>
      <c r="F1166" s="293">
        <f t="shared" si="222"/>
        <v>0.711442786069652</v>
      </c>
      <c r="G1166" s="477" t="str">
        <f t="shared" si="223"/>
        <v>是</v>
      </c>
      <c r="H1166" s="273" t="str">
        <f t="shared" si="224"/>
        <v>款</v>
      </c>
      <c r="L1166" s="521"/>
      <c r="N1166" s="273">
        <f t="shared" si="220"/>
        <v>0</v>
      </c>
    </row>
    <row r="1167" s="332" customFormat="1" ht="36" customHeight="1" spans="1:19">
      <c r="A1167" s="367">
        <f t="shared" si="221"/>
        <v>7</v>
      </c>
      <c r="B1167" s="295">
        <v>2210101</v>
      </c>
      <c r="C1167" s="455" t="s">
        <v>1910</v>
      </c>
      <c r="D1167" s="296">
        <f>VLOOKUP(B1167,'02'!$B$5:$F$1296,5,FALSE)</f>
        <v>0</v>
      </c>
      <c r="E1167" s="525"/>
      <c r="F1167" s="293">
        <f t="shared" si="222"/>
        <v>0</v>
      </c>
      <c r="G1167" s="477" t="str">
        <f t="shared" si="223"/>
        <v>否</v>
      </c>
      <c r="H1167" s="273" t="str">
        <f t="shared" si="224"/>
        <v>项</v>
      </c>
      <c r="I1167" s="273"/>
      <c r="K1167" s="273"/>
      <c r="L1167" s="521"/>
      <c r="N1167" s="273">
        <f t="shared" si="220"/>
        <v>0</v>
      </c>
      <c r="S1167" s="332">
        <f t="shared" si="225"/>
        <v>0</v>
      </c>
    </row>
    <row r="1168" s="332" customFormat="1" ht="36" customHeight="1" spans="1:19">
      <c r="A1168" s="367">
        <f t="shared" si="221"/>
        <v>7</v>
      </c>
      <c r="B1168" s="295">
        <v>2210102</v>
      </c>
      <c r="C1168" s="455" t="s">
        <v>1140</v>
      </c>
      <c r="D1168" s="296">
        <f>VLOOKUP(B1168,'02'!$B$5:$F$1296,5,FALSE)</f>
        <v>0</v>
      </c>
      <c r="E1168" s="296"/>
      <c r="F1168" s="293">
        <f t="shared" si="222"/>
        <v>0</v>
      </c>
      <c r="G1168" s="477" t="str">
        <f t="shared" si="223"/>
        <v>否</v>
      </c>
      <c r="H1168" s="273" t="str">
        <f t="shared" si="224"/>
        <v>项</v>
      </c>
      <c r="I1168" s="273"/>
      <c r="K1168" s="273"/>
      <c r="L1168" s="521"/>
      <c r="N1168" s="273">
        <f t="shared" si="220"/>
        <v>0</v>
      </c>
      <c r="S1168" s="332">
        <f t="shared" si="225"/>
        <v>0</v>
      </c>
    </row>
    <row r="1169" s="332" customFormat="1" ht="36" customHeight="1" spans="1:19">
      <c r="A1169" s="367">
        <f t="shared" si="221"/>
        <v>7</v>
      </c>
      <c r="B1169" s="295">
        <v>2210103</v>
      </c>
      <c r="C1169" s="455" t="s">
        <v>1141</v>
      </c>
      <c r="D1169" s="296">
        <f>VLOOKUP(B1169,'02'!$B$5:$F$1296,5,FALSE)</f>
        <v>0</v>
      </c>
      <c r="E1169" s="296"/>
      <c r="F1169" s="293">
        <f t="shared" si="222"/>
        <v>0</v>
      </c>
      <c r="G1169" s="477" t="str">
        <f t="shared" si="223"/>
        <v>否</v>
      </c>
      <c r="H1169" s="273" t="str">
        <f t="shared" si="224"/>
        <v>项</v>
      </c>
      <c r="I1169" s="273"/>
      <c r="K1169" s="273"/>
      <c r="L1169" s="521"/>
      <c r="N1169" s="273">
        <f t="shared" si="220"/>
        <v>0</v>
      </c>
      <c r="S1169" s="332">
        <f t="shared" si="225"/>
        <v>0</v>
      </c>
    </row>
    <row r="1170" s="332" customFormat="1" ht="36" customHeight="1" spans="1:19">
      <c r="A1170" s="367">
        <f t="shared" si="221"/>
        <v>7</v>
      </c>
      <c r="B1170" s="295">
        <v>2210104</v>
      </c>
      <c r="C1170" s="455" t="s">
        <v>1142</v>
      </c>
      <c r="D1170" s="296">
        <f>VLOOKUP(B1170,'02'!$B$5:$F$1296,5,FALSE)</f>
        <v>0</v>
      </c>
      <c r="E1170" s="296"/>
      <c r="F1170" s="293">
        <f t="shared" si="222"/>
        <v>0</v>
      </c>
      <c r="G1170" s="477" t="str">
        <f t="shared" si="223"/>
        <v>否</v>
      </c>
      <c r="H1170" s="273" t="str">
        <f t="shared" si="224"/>
        <v>项</v>
      </c>
      <c r="I1170" s="273"/>
      <c r="K1170" s="273"/>
      <c r="L1170" s="521"/>
      <c r="N1170" s="273">
        <f t="shared" si="220"/>
        <v>0</v>
      </c>
      <c r="S1170" s="332">
        <f t="shared" si="225"/>
        <v>0</v>
      </c>
    </row>
    <row r="1171" s="332" customFormat="1" ht="36" customHeight="1" spans="1:19">
      <c r="A1171" s="367">
        <f t="shared" si="221"/>
        <v>7</v>
      </c>
      <c r="B1171" s="295">
        <v>2210105</v>
      </c>
      <c r="C1171" s="455" t="s">
        <v>1143</v>
      </c>
      <c r="D1171" s="296">
        <f>VLOOKUP(B1171,'02'!$B$5:$F$1296,5,FALSE)</f>
        <v>18</v>
      </c>
      <c r="E1171" s="296">
        <v>215</v>
      </c>
      <c r="F1171" s="293">
        <f t="shared" si="222"/>
        <v>10.9444444444444</v>
      </c>
      <c r="G1171" s="477" t="str">
        <f t="shared" si="223"/>
        <v>是</v>
      </c>
      <c r="H1171" s="273" t="str">
        <f t="shared" si="224"/>
        <v>项</v>
      </c>
      <c r="I1171" s="273"/>
      <c r="K1171" s="273"/>
      <c r="L1171" s="521">
        <f>VLOOKUP(B1171,[266]Sheet2!$A$2:$E$135,5,FALSE)</f>
        <v>0</v>
      </c>
      <c r="N1171" s="273">
        <f t="shared" si="220"/>
        <v>0</v>
      </c>
      <c r="Q1171" s="332">
        <v>215</v>
      </c>
      <c r="S1171" s="332">
        <f t="shared" si="225"/>
        <v>215</v>
      </c>
    </row>
    <row r="1172" s="332" customFormat="1" ht="36" customHeight="1" spans="1:19">
      <c r="A1172" s="367">
        <f t="shared" si="221"/>
        <v>7</v>
      </c>
      <c r="B1172" s="295">
        <v>2210106</v>
      </c>
      <c r="C1172" s="455" t="s">
        <v>1911</v>
      </c>
      <c r="D1172" s="296">
        <f>VLOOKUP(B1172,'02'!$B$5:$F$1296,5,FALSE)</f>
        <v>0</v>
      </c>
      <c r="E1172" s="525"/>
      <c r="F1172" s="293">
        <f t="shared" si="222"/>
        <v>0</v>
      </c>
      <c r="G1172" s="477" t="str">
        <f t="shared" si="223"/>
        <v>否</v>
      </c>
      <c r="H1172" s="273" t="str">
        <f t="shared" si="224"/>
        <v>项</v>
      </c>
      <c r="I1172" s="273"/>
      <c r="K1172" s="273"/>
      <c r="L1172" s="521"/>
      <c r="N1172" s="273">
        <f t="shared" si="220"/>
        <v>0</v>
      </c>
      <c r="S1172" s="332">
        <f t="shared" si="225"/>
        <v>0</v>
      </c>
    </row>
    <row r="1173" s="332" customFormat="1" ht="36" customHeight="1" spans="1:19">
      <c r="A1173" s="367">
        <f t="shared" si="221"/>
        <v>7</v>
      </c>
      <c r="B1173" s="295">
        <v>2210107</v>
      </c>
      <c r="C1173" s="455" t="s">
        <v>1912</v>
      </c>
      <c r="D1173" s="296">
        <f>VLOOKUP(B1173,'02'!$B$5:$F$1296,5,FALSE)</f>
        <v>0</v>
      </c>
      <c r="E1173" s="525"/>
      <c r="F1173" s="293">
        <f t="shared" si="222"/>
        <v>0</v>
      </c>
      <c r="G1173" s="477" t="str">
        <f t="shared" si="223"/>
        <v>否</v>
      </c>
      <c r="H1173" s="273" t="str">
        <f t="shared" si="224"/>
        <v>项</v>
      </c>
      <c r="I1173" s="273"/>
      <c r="K1173" s="273"/>
      <c r="L1173" s="521"/>
      <c r="N1173" s="273">
        <f t="shared" si="220"/>
        <v>0</v>
      </c>
      <c r="S1173" s="332">
        <f t="shared" si="225"/>
        <v>0</v>
      </c>
    </row>
    <row r="1174" s="332" customFormat="1" ht="36" customHeight="1" spans="1:19">
      <c r="A1174" s="367">
        <f t="shared" si="221"/>
        <v>7</v>
      </c>
      <c r="B1174" s="295">
        <v>2210108</v>
      </c>
      <c r="C1174" s="455" t="s">
        <v>1146</v>
      </c>
      <c r="D1174" s="296">
        <f>VLOOKUP(B1174,'02'!$B$5:$F$1296,5,FALSE)</f>
        <v>585</v>
      </c>
      <c r="E1174" s="296">
        <v>817</v>
      </c>
      <c r="F1174" s="293">
        <f t="shared" si="222"/>
        <v>0.396581196581197</v>
      </c>
      <c r="G1174" s="477" t="str">
        <f t="shared" si="223"/>
        <v>是</v>
      </c>
      <c r="H1174" s="273" t="str">
        <f t="shared" si="224"/>
        <v>项</v>
      </c>
      <c r="I1174" s="273"/>
      <c r="K1174" s="273"/>
      <c r="L1174" s="521"/>
      <c r="N1174" s="273">
        <f t="shared" si="220"/>
        <v>0</v>
      </c>
      <c r="Q1174" s="332">
        <v>817</v>
      </c>
      <c r="S1174" s="332">
        <f t="shared" si="225"/>
        <v>817</v>
      </c>
    </row>
    <row r="1175" s="332" customFormat="1" ht="36" customHeight="1" spans="1:19">
      <c r="A1175" s="367">
        <f t="shared" si="221"/>
        <v>7</v>
      </c>
      <c r="B1175" s="295">
        <v>2210109</v>
      </c>
      <c r="C1175" s="455" t="s">
        <v>1913</v>
      </c>
      <c r="D1175" s="296">
        <f>VLOOKUP(B1175,'02'!$B$5:$F$1296,5,FALSE)</f>
        <v>0</v>
      </c>
      <c r="E1175" s="525"/>
      <c r="F1175" s="293">
        <f t="shared" si="222"/>
        <v>0</v>
      </c>
      <c r="G1175" s="477" t="str">
        <f t="shared" si="223"/>
        <v>否</v>
      </c>
      <c r="H1175" s="273" t="str">
        <f t="shared" si="224"/>
        <v>项</v>
      </c>
      <c r="I1175" s="273"/>
      <c r="K1175" s="273"/>
      <c r="L1175" s="521"/>
      <c r="N1175" s="273">
        <f t="shared" si="220"/>
        <v>0</v>
      </c>
      <c r="S1175" s="332">
        <f t="shared" si="225"/>
        <v>0</v>
      </c>
    </row>
    <row r="1176" s="332" customFormat="1" ht="36" customHeight="1" spans="1:19">
      <c r="A1176" s="367">
        <f t="shared" si="221"/>
        <v>7</v>
      </c>
      <c r="B1176" s="299">
        <v>2210110</v>
      </c>
      <c r="C1176" s="455" t="s">
        <v>1914</v>
      </c>
      <c r="D1176" s="296">
        <f>VLOOKUP(B1176,'02'!$B$5:$F$1296,5,FALSE)</f>
        <v>0</v>
      </c>
      <c r="E1176" s="525"/>
      <c r="F1176" s="293">
        <f t="shared" si="222"/>
        <v>0</v>
      </c>
      <c r="G1176" s="477" t="str">
        <f t="shared" si="223"/>
        <v>否</v>
      </c>
      <c r="H1176" s="273" t="str">
        <f t="shared" si="224"/>
        <v>项</v>
      </c>
      <c r="I1176" s="273"/>
      <c r="K1176" s="273"/>
      <c r="L1176" s="521">
        <f>VLOOKUP(B1176,[266]Sheet2!$A$2:$E$135,5,FALSE)</f>
        <v>0</v>
      </c>
      <c r="N1176" s="273">
        <f t="shared" si="220"/>
        <v>0</v>
      </c>
      <c r="Q1176" s="332">
        <v>0</v>
      </c>
      <c r="S1176" s="332">
        <f t="shared" si="225"/>
        <v>0</v>
      </c>
    </row>
    <row r="1177" s="332" customFormat="1" ht="36" customHeight="1" spans="1:19">
      <c r="A1177" s="367">
        <f t="shared" si="221"/>
        <v>7</v>
      </c>
      <c r="B1177" s="299">
        <v>2210111</v>
      </c>
      <c r="C1177" s="455" t="s">
        <v>1915</v>
      </c>
      <c r="D1177" s="296"/>
      <c r="E1177" s="296"/>
      <c r="F1177" s="293">
        <f t="shared" si="222"/>
        <v>0</v>
      </c>
      <c r="G1177" s="477" t="str">
        <f t="shared" si="223"/>
        <v>否</v>
      </c>
      <c r="H1177" s="273" t="str">
        <f t="shared" si="224"/>
        <v>项</v>
      </c>
      <c r="I1177" s="273"/>
      <c r="K1177" s="273"/>
      <c r="L1177" s="521"/>
      <c r="N1177" s="273">
        <f t="shared" si="220"/>
        <v>0</v>
      </c>
      <c r="S1177" s="332">
        <f t="shared" si="225"/>
        <v>0</v>
      </c>
    </row>
    <row r="1178" s="332" customFormat="1" ht="36" customHeight="1" spans="1:19">
      <c r="A1178" s="367">
        <f t="shared" si="221"/>
        <v>7</v>
      </c>
      <c r="B1178" s="299">
        <v>2210112</v>
      </c>
      <c r="C1178" s="455" t="s">
        <v>1916</v>
      </c>
      <c r="D1178" s="296"/>
      <c r="E1178" s="296"/>
      <c r="F1178" s="293">
        <f t="shared" si="222"/>
        <v>0</v>
      </c>
      <c r="G1178" s="477" t="str">
        <f t="shared" si="223"/>
        <v>否</v>
      </c>
      <c r="H1178" s="273" t="str">
        <f t="shared" si="224"/>
        <v>项</v>
      </c>
      <c r="I1178" s="273"/>
      <c r="K1178" s="273"/>
      <c r="L1178" s="521"/>
      <c r="N1178" s="273">
        <f t="shared" si="220"/>
        <v>0</v>
      </c>
      <c r="S1178" s="332">
        <f t="shared" si="225"/>
        <v>0</v>
      </c>
    </row>
    <row r="1179" s="332" customFormat="1" ht="36" customHeight="1" spans="1:19">
      <c r="A1179" s="367">
        <f t="shared" si="221"/>
        <v>7</v>
      </c>
      <c r="B1179" s="299">
        <v>2210113</v>
      </c>
      <c r="C1179" s="455" t="s">
        <v>1917</v>
      </c>
      <c r="D1179" s="296"/>
      <c r="E1179" s="296"/>
      <c r="F1179" s="293">
        <f t="shared" si="222"/>
        <v>0</v>
      </c>
      <c r="G1179" s="477" t="str">
        <f t="shared" si="223"/>
        <v>否</v>
      </c>
      <c r="H1179" s="273" t="str">
        <f t="shared" si="224"/>
        <v>项</v>
      </c>
      <c r="I1179" s="273"/>
      <c r="K1179" s="273"/>
      <c r="L1179" s="521"/>
      <c r="N1179" s="273">
        <f t="shared" si="220"/>
        <v>0</v>
      </c>
      <c r="S1179" s="332">
        <f t="shared" si="225"/>
        <v>0</v>
      </c>
    </row>
    <row r="1180" s="332" customFormat="1" ht="36" customHeight="1" spans="1:19">
      <c r="A1180" s="367">
        <f t="shared" si="221"/>
        <v>7</v>
      </c>
      <c r="B1180" s="295">
        <v>2210199</v>
      </c>
      <c r="C1180" s="455" t="s">
        <v>1149</v>
      </c>
      <c r="D1180" s="296">
        <f>VLOOKUP(B1180,'02'!$B$5:$F$1296,5,FALSE)</f>
        <v>0</v>
      </c>
      <c r="E1180" s="296"/>
      <c r="F1180" s="293">
        <f t="shared" si="222"/>
        <v>0</v>
      </c>
      <c r="G1180" s="477" t="str">
        <f t="shared" si="223"/>
        <v>否</v>
      </c>
      <c r="H1180" s="273" t="str">
        <f t="shared" si="224"/>
        <v>项</v>
      </c>
      <c r="I1180" s="273"/>
      <c r="K1180" s="273"/>
      <c r="L1180" s="521"/>
      <c r="N1180" s="273">
        <f t="shared" si="220"/>
        <v>0</v>
      </c>
      <c r="S1180" s="332">
        <f t="shared" si="225"/>
        <v>0</v>
      </c>
    </row>
    <row r="1181" ht="36" customHeight="1" spans="1:14">
      <c r="A1181" s="367">
        <f t="shared" si="221"/>
        <v>5</v>
      </c>
      <c r="B1181" s="295">
        <v>22102</v>
      </c>
      <c r="C1181" s="517" t="s">
        <v>1150</v>
      </c>
      <c r="D1181" s="230">
        <f>SUM(D1182:D1184)</f>
        <v>5912</v>
      </c>
      <c r="E1181" s="230">
        <f>SUM(E1182:E1184)</f>
        <v>7298</v>
      </c>
      <c r="F1181" s="293">
        <f t="shared" si="222"/>
        <v>0.234438430311231</v>
      </c>
      <c r="G1181" s="477" t="str">
        <f t="shared" si="223"/>
        <v>是</v>
      </c>
      <c r="H1181" s="273" t="str">
        <f t="shared" si="224"/>
        <v>款</v>
      </c>
      <c r="L1181" s="521"/>
      <c r="N1181" s="273">
        <f t="shared" si="220"/>
        <v>0</v>
      </c>
    </row>
    <row r="1182" s="332" customFormat="1" ht="36" customHeight="1" spans="1:19">
      <c r="A1182" s="367">
        <f t="shared" si="221"/>
        <v>7</v>
      </c>
      <c r="B1182" s="295">
        <v>2210201</v>
      </c>
      <c r="C1182" s="455" t="s">
        <v>1151</v>
      </c>
      <c r="D1182" s="296">
        <f>VLOOKUP(B1182,'02'!$B$5:$F$1296,5,FALSE)</f>
        <v>5412</v>
      </c>
      <c r="E1182" s="296">
        <v>6720</v>
      </c>
      <c r="F1182" s="293">
        <f t="shared" si="222"/>
        <v>0.241685144124169</v>
      </c>
      <c r="G1182" s="477" t="str">
        <f t="shared" si="223"/>
        <v>是</v>
      </c>
      <c r="H1182" s="273" t="str">
        <f t="shared" si="224"/>
        <v>项</v>
      </c>
      <c r="I1182" s="273"/>
      <c r="K1182" s="273">
        <v>6720</v>
      </c>
      <c r="L1182" s="521"/>
      <c r="N1182" s="508">
        <f t="shared" si="220"/>
        <v>6720</v>
      </c>
      <c r="S1182" s="332">
        <f>+K1182+Q1182</f>
        <v>6720</v>
      </c>
    </row>
    <row r="1183" s="332" customFormat="1" ht="36" customHeight="1" spans="1:19">
      <c r="A1183" s="367">
        <f t="shared" si="221"/>
        <v>7</v>
      </c>
      <c r="B1183" s="295">
        <v>2210202</v>
      </c>
      <c r="C1183" s="455" t="s">
        <v>1152</v>
      </c>
      <c r="D1183" s="296">
        <f>VLOOKUP(B1183,'02'!$B$5:$F$1296,5,FALSE)</f>
        <v>0</v>
      </c>
      <c r="E1183" s="296"/>
      <c r="F1183" s="293">
        <f t="shared" si="222"/>
        <v>0</v>
      </c>
      <c r="G1183" s="477" t="str">
        <f t="shared" si="223"/>
        <v>否</v>
      </c>
      <c r="H1183" s="273" t="str">
        <f t="shared" si="224"/>
        <v>项</v>
      </c>
      <c r="I1183" s="273"/>
      <c r="K1183" s="273"/>
      <c r="L1183" s="521"/>
      <c r="N1183" s="273">
        <f t="shared" si="220"/>
        <v>0</v>
      </c>
      <c r="S1183" s="332">
        <f t="shared" ref="S1182:S1184" si="226">+K1183+Q1183</f>
        <v>0</v>
      </c>
    </row>
    <row r="1184" s="332" customFormat="1" ht="36" customHeight="1" spans="1:19">
      <c r="A1184" s="367">
        <f t="shared" si="221"/>
        <v>7</v>
      </c>
      <c r="B1184" s="295">
        <v>2210203</v>
      </c>
      <c r="C1184" s="455" t="s">
        <v>1153</v>
      </c>
      <c r="D1184" s="296">
        <f>VLOOKUP(B1184,'02'!$B$5:$F$1296,5,FALSE)</f>
        <v>500</v>
      </c>
      <c r="E1184" s="296">
        <v>578</v>
      </c>
      <c r="F1184" s="293">
        <f t="shared" si="222"/>
        <v>0.156</v>
      </c>
      <c r="G1184" s="477" t="str">
        <f t="shared" si="223"/>
        <v>是</v>
      </c>
      <c r="H1184" s="273" t="str">
        <f t="shared" si="224"/>
        <v>项</v>
      </c>
      <c r="I1184" s="273"/>
      <c r="K1184" s="273">
        <v>578</v>
      </c>
      <c r="L1184" s="521"/>
      <c r="N1184" s="508">
        <f t="shared" si="220"/>
        <v>578</v>
      </c>
      <c r="S1184" s="332">
        <f t="shared" si="226"/>
        <v>578</v>
      </c>
    </row>
    <row r="1185" ht="36" customHeight="1" spans="1:14">
      <c r="A1185" s="367">
        <f t="shared" si="221"/>
        <v>5</v>
      </c>
      <c r="B1185" s="295">
        <v>22103</v>
      </c>
      <c r="C1185" s="517" t="s">
        <v>1154</v>
      </c>
      <c r="D1185" s="230">
        <f>SUM(D1186:D1188)</f>
        <v>0</v>
      </c>
      <c r="E1185" s="230">
        <f>SUM(E1186:E1188)</f>
        <v>0</v>
      </c>
      <c r="F1185" s="293">
        <f t="shared" si="222"/>
        <v>0</v>
      </c>
      <c r="G1185" s="477" t="str">
        <f t="shared" si="223"/>
        <v>否</v>
      </c>
      <c r="H1185" s="273" t="str">
        <f t="shared" si="224"/>
        <v>款</v>
      </c>
      <c r="L1185" s="521"/>
      <c r="N1185" s="273">
        <f t="shared" si="220"/>
        <v>0</v>
      </c>
    </row>
    <row r="1186" s="332" customFormat="1" ht="36" customHeight="1" spans="1:19">
      <c r="A1186" s="367">
        <f t="shared" si="221"/>
        <v>7</v>
      </c>
      <c r="B1186" s="295">
        <v>2210301</v>
      </c>
      <c r="C1186" s="455" t="s">
        <v>1155</v>
      </c>
      <c r="D1186" s="296">
        <f>VLOOKUP(B1186,'02'!$B$5:$F$1296,5,FALSE)</f>
        <v>0</v>
      </c>
      <c r="E1186" s="296"/>
      <c r="F1186" s="293">
        <f t="shared" si="222"/>
        <v>0</v>
      </c>
      <c r="G1186" s="477" t="str">
        <f t="shared" si="223"/>
        <v>否</v>
      </c>
      <c r="H1186" s="273" t="str">
        <f t="shared" si="224"/>
        <v>项</v>
      </c>
      <c r="I1186" s="273"/>
      <c r="K1186" s="273"/>
      <c r="L1186" s="521"/>
      <c r="N1186" s="273">
        <f t="shared" si="220"/>
        <v>0</v>
      </c>
      <c r="S1186" s="332">
        <f t="shared" ref="S1186:S1188" si="227">+K1186+Q1186</f>
        <v>0</v>
      </c>
    </row>
    <row r="1187" s="332" customFormat="1" ht="36" customHeight="1" spans="1:19">
      <c r="A1187" s="367">
        <f t="shared" si="221"/>
        <v>7</v>
      </c>
      <c r="B1187" s="295">
        <v>2210302</v>
      </c>
      <c r="C1187" s="455" t="s">
        <v>1156</v>
      </c>
      <c r="D1187" s="296">
        <f>VLOOKUP(B1187,'02'!$B$5:$F$1296,5,FALSE)</f>
        <v>0</v>
      </c>
      <c r="E1187" s="296"/>
      <c r="F1187" s="293">
        <f t="shared" si="222"/>
        <v>0</v>
      </c>
      <c r="G1187" s="477" t="str">
        <f t="shared" si="223"/>
        <v>否</v>
      </c>
      <c r="H1187" s="273" t="str">
        <f t="shared" si="224"/>
        <v>项</v>
      </c>
      <c r="I1187" s="273"/>
      <c r="K1187" s="273"/>
      <c r="L1187" s="521"/>
      <c r="N1187" s="273">
        <f t="shared" si="220"/>
        <v>0</v>
      </c>
      <c r="S1187" s="332">
        <f t="shared" si="227"/>
        <v>0</v>
      </c>
    </row>
    <row r="1188" s="332" customFormat="1" ht="36" customHeight="1" spans="1:19">
      <c r="A1188" s="367">
        <f t="shared" si="221"/>
        <v>7</v>
      </c>
      <c r="B1188" s="295">
        <v>2210399</v>
      </c>
      <c r="C1188" s="455" t="s">
        <v>1157</v>
      </c>
      <c r="D1188" s="296">
        <f>VLOOKUP(B1188,'02'!$B$5:$F$1296,5,FALSE)</f>
        <v>0</v>
      </c>
      <c r="E1188" s="296"/>
      <c r="F1188" s="293">
        <f t="shared" si="222"/>
        <v>0</v>
      </c>
      <c r="G1188" s="477" t="str">
        <f t="shared" si="223"/>
        <v>否</v>
      </c>
      <c r="H1188" s="273" t="str">
        <f t="shared" si="224"/>
        <v>项</v>
      </c>
      <c r="I1188" s="273"/>
      <c r="K1188" s="273"/>
      <c r="L1188" s="521"/>
      <c r="N1188" s="273">
        <f t="shared" si="220"/>
        <v>0</v>
      </c>
      <c r="S1188" s="332">
        <f t="shared" si="227"/>
        <v>0</v>
      </c>
    </row>
    <row r="1189" ht="36" customHeight="1" spans="1:14">
      <c r="A1189" s="367">
        <f t="shared" si="221"/>
        <v>3</v>
      </c>
      <c r="B1189" s="294">
        <v>222</v>
      </c>
      <c r="C1189" s="516" t="s">
        <v>276</v>
      </c>
      <c r="D1189" s="286">
        <f>SUM(D1190,D1208,D1215,D1221)</f>
        <v>398</v>
      </c>
      <c r="E1189" s="286">
        <f>SUM(E1190,E1208,E1215,E1221)</f>
        <v>326</v>
      </c>
      <c r="F1189" s="287">
        <f t="shared" si="222"/>
        <v>-0.180904522613065</v>
      </c>
      <c r="G1189" s="477" t="str">
        <f t="shared" si="223"/>
        <v>是</v>
      </c>
      <c r="H1189" s="273" t="str">
        <f t="shared" si="224"/>
        <v>类</v>
      </c>
      <c r="L1189" s="521"/>
      <c r="N1189" s="273">
        <f t="shared" si="220"/>
        <v>0</v>
      </c>
    </row>
    <row r="1190" ht="36" customHeight="1" spans="1:14">
      <c r="A1190" s="367">
        <f t="shared" si="221"/>
        <v>5</v>
      </c>
      <c r="B1190" s="295">
        <v>22201</v>
      </c>
      <c r="C1190" s="517" t="s">
        <v>1158</v>
      </c>
      <c r="D1190" s="230">
        <f>SUM(D1191:D1207)</f>
        <v>312</v>
      </c>
      <c r="E1190" s="230">
        <f>SUM(E1191:E1207)</f>
        <v>273</v>
      </c>
      <c r="F1190" s="293">
        <f t="shared" si="222"/>
        <v>-0.125</v>
      </c>
      <c r="G1190" s="477" t="str">
        <f t="shared" si="223"/>
        <v>是</v>
      </c>
      <c r="H1190" s="273" t="str">
        <f t="shared" si="224"/>
        <v>款</v>
      </c>
      <c r="L1190" s="521"/>
      <c r="N1190" s="273">
        <f t="shared" si="220"/>
        <v>0</v>
      </c>
    </row>
    <row r="1191" s="332" customFormat="1" ht="36" customHeight="1" spans="1:19">
      <c r="A1191" s="367">
        <f t="shared" si="221"/>
        <v>7</v>
      </c>
      <c r="B1191" s="295">
        <v>2220101</v>
      </c>
      <c r="C1191" s="455" t="s">
        <v>307</v>
      </c>
      <c r="D1191" s="296">
        <f>VLOOKUP(B1191,'02'!$B$5:$F$1296,5,FALSE)</f>
        <v>0</v>
      </c>
      <c r="E1191" s="296"/>
      <c r="F1191" s="293">
        <f t="shared" si="222"/>
        <v>0</v>
      </c>
      <c r="G1191" s="477" t="str">
        <f t="shared" si="223"/>
        <v>否</v>
      </c>
      <c r="H1191" s="273" t="str">
        <f t="shared" si="224"/>
        <v>项</v>
      </c>
      <c r="I1191" s="273"/>
      <c r="K1191" s="273"/>
      <c r="L1191" s="521"/>
      <c r="N1191" s="273">
        <f t="shared" si="220"/>
        <v>0</v>
      </c>
      <c r="S1191" s="332">
        <f t="shared" ref="S1191:S1207" si="228">+K1191+Q1191</f>
        <v>0</v>
      </c>
    </row>
    <row r="1192" s="332" customFormat="1" ht="36" customHeight="1" spans="1:19">
      <c r="A1192" s="367">
        <f t="shared" si="221"/>
        <v>7</v>
      </c>
      <c r="B1192" s="295">
        <v>2220102</v>
      </c>
      <c r="C1192" s="455" t="s">
        <v>308</v>
      </c>
      <c r="D1192" s="296">
        <f>VLOOKUP(B1192,'02'!$B$5:$F$1296,5,FALSE)</f>
        <v>0</v>
      </c>
      <c r="E1192" s="296"/>
      <c r="F1192" s="293">
        <f t="shared" si="222"/>
        <v>0</v>
      </c>
      <c r="G1192" s="477" t="str">
        <f t="shared" si="223"/>
        <v>否</v>
      </c>
      <c r="H1192" s="273" t="str">
        <f t="shared" si="224"/>
        <v>项</v>
      </c>
      <c r="I1192" s="273"/>
      <c r="K1192" s="273"/>
      <c r="L1192" s="521"/>
      <c r="N1192" s="273">
        <f t="shared" si="220"/>
        <v>0</v>
      </c>
      <c r="S1192" s="332">
        <f t="shared" si="228"/>
        <v>0</v>
      </c>
    </row>
    <row r="1193" s="332" customFormat="1" ht="36" customHeight="1" spans="1:19">
      <c r="A1193" s="367">
        <f t="shared" si="221"/>
        <v>7</v>
      </c>
      <c r="B1193" s="295">
        <v>2220103</v>
      </c>
      <c r="C1193" s="455" t="s">
        <v>309</v>
      </c>
      <c r="D1193" s="296">
        <f>VLOOKUP(B1193,'02'!$B$5:$F$1296,5,FALSE)</f>
        <v>0</v>
      </c>
      <c r="E1193" s="296"/>
      <c r="F1193" s="293">
        <f t="shared" si="222"/>
        <v>0</v>
      </c>
      <c r="G1193" s="477" t="str">
        <f t="shared" si="223"/>
        <v>否</v>
      </c>
      <c r="H1193" s="273" t="str">
        <f t="shared" si="224"/>
        <v>项</v>
      </c>
      <c r="I1193" s="273"/>
      <c r="K1193" s="273"/>
      <c r="L1193" s="521"/>
      <c r="N1193" s="273">
        <f t="shared" si="220"/>
        <v>0</v>
      </c>
      <c r="S1193" s="332">
        <f t="shared" si="228"/>
        <v>0</v>
      </c>
    </row>
    <row r="1194" s="332" customFormat="1" ht="36" customHeight="1" spans="1:19">
      <c r="A1194" s="367">
        <f t="shared" si="221"/>
        <v>7</v>
      </c>
      <c r="B1194" s="295">
        <v>2220104</v>
      </c>
      <c r="C1194" s="455" t="s">
        <v>1159</v>
      </c>
      <c r="D1194" s="296">
        <f>VLOOKUP(B1194,'02'!$B$5:$F$1296,5,FALSE)</f>
        <v>0</v>
      </c>
      <c r="E1194" s="296"/>
      <c r="F1194" s="293">
        <f t="shared" si="222"/>
        <v>0</v>
      </c>
      <c r="G1194" s="477" t="str">
        <f t="shared" si="223"/>
        <v>否</v>
      </c>
      <c r="H1194" s="273" t="str">
        <f t="shared" si="224"/>
        <v>项</v>
      </c>
      <c r="I1194" s="273"/>
      <c r="K1194" s="273"/>
      <c r="L1194" s="521"/>
      <c r="N1194" s="273">
        <f t="shared" si="220"/>
        <v>0</v>
      </c>
      <c r="S1194" s="332">
        <f t="shared" si="228"/>
        <v>0</v>
      </c>
    </row>
    <row r="1195" s="332" customFormat="1" ht="36" customHeight="1" spans="1:19">
      <c r="A1195" s="367">
        <f t="shared" si="221"/>
        <v>7</v>
      </c>
      <c r="B1195" s="295">
        <v>2220105</v>
      </c>
      <c r="C1195" s="455" t="s">
        <v>1160</v>
      </c>
      <c r="D1195" s="296">
        <f>VLOOKUP(B1195,'02'!$B$5:$F$1296,5,FALSE)</f>
        <v>0</v>
      </c>
      <c r="E1195" s="296"/>
      <c r="F1195" s="293">
        <f t="shared" si="222"/>
        <v>0</v>
      </c>
      <c r="G1195" s="477" t="str">
        <f t="shared" si="223"/>
        <v>否</v>
      </c>
      <c r="H1195" s="273" t="str">
        <f t="shared" si="224"/>
        <v>项</v>
      </c>
      <c r="I1195" s="273"/>
      <c r="K1195" s="273">
        <v>0</v>
      </c>
      <c r="L1195" s="521"/>
      <c r="N1195" s="273">
        <f t="shared" si="220"/>
        <v>0</v>
      </c>
      <c r="S1195" s="332">
        <f t="shared" si="228"/>
        <v>0</v>
      </c>
    </row>
    <row r="1196" s="332" customFormat="1" ht="36" customHeight="1" spans="1:19">
      <c r="A1196" s="367">
        <f t="shared" si="221"/>
        <v>7</v>
      </c>
      <c r="B1196" s="295">
        <v>2220106</v>
      </c>
      <c r="C1196" s="455" t="s">
        <v>1161</v>
      </c>
      <c r="D1196" s="296">
        <f>VLOOKUP(B1196,'02'!$B$5:$F$1296,5,FALSE)</f>
        <v>21</v>
      </c>
      <c r="E1196" s="296">
        <v>15</v>
      </c>
      <c r="F1196" s="293">
        <f t="shared" si="222"/>
        <v>-0.285714285714286</v>
      </c>
      <c r="G1196" s="477" t="str">
        <f t="shared" si="223"/>
        <v>是</v>
      </c>
      <c r="H1196" s="273" t="str">
        <f t="shared" si="224"/>
        <v>项</v>
      </c>
      <c r="I1196" s="273"/>
      <c r="K1196" s="273">
        <v>15</v>
      </c>
      <c r="L1196" s="521"/>
      <c r="N1196" s="508">
        <f t="shared" si="220"/>
        <v>15</v>
      </c>
      <c r="S1196" s="332">
        <f t="shared" si="228"/>
        <v>15</v>
      </c>
    </row>
    <row r="1197" s="332" customFormat="1" ht="36" customHeight="1" spans="1:19">
      <c r="A1197" s="367">
        <f t="shared" si="221"/>
        <v>7</v>
      </c>
      <c r="B1197" s="295">
        <v>2220107</v>
      </c>
      <c r="C1197" s="455" t="s">
        <v>1162</v>
      </c>
      <c r="D1197" s="296">
        <f>VLOOKUP(B1197,'02'!$B$5:$F$1296,5,FALSE)</f>
        <v>0</v>
      </c>
      <c r="E1197" s="296"/>
      <c r="F1197" s="293">
        <f t="shared" si="222"/>
        <v>0</v>
      </c>
      <c r="G1197" s="477" t="str">
        <f t="shared" si="223"/>
        <v>否</v>
      </c>
      <c r="H1197" s="273" t="str">
        <f t="shared" si="224"/>
        <v>项</v>
      </c>
      <c r="I1197" s="273"/>
      <c r="K1197" s="273"/>
      <c r="L1197" s="521"/>
      <c r="N1197" s="273">
        <f t="shared" si="220"/>
        <v>0</v>
      </c>
      <c r="S1197" s="332">
        <f t="shared" si="228"/>
        <v>0</v>
      </c>
    </row>
    <row r="1198" s="332" customFormat="1" ht="36" customHeight="1" spans="1:19">
      <c r="A1198" s="367">
        <f t="shared" si="221"/>
        <v>7</v>
      </c>
      <c r="B1198" s="295">
        <v>2220112</v>
      </c>
      <c r="C1198" s="455" t="s">
        <v>1163</v>
      </c>
      <c r="D1198" s="296">
        <f>VLOOKUP(B1198,'02'!$B$5:$F$1296,5,FALSE)</f>
        <v>10</v>
      </c>
      <c r="E1198" s="296">
        <v>10</v>
      </c>
      <c r="F1198" s="293">
        <f t="shared" si="222"/>
        <v>0</v>
      </c>
      <c r="G1198" s="477" t="str">
        <f t="shared" si="223"/>
        <v>是</v>
      </c>
      <c r="H1198" s="273" t="str">
        <f t="shared" si="224"/>
        <v>项</v>
      </c>
      <c r="I1198" s="273"/>
      <c r="K1198" s="273">
        <v>10</v>
      </c>
      <c r="L1198" s="521"/>
      <c r="N1198" s="508">
        <f t="shared" si="220"/>
        <v>10</v>
      </c>
      <c r="S1198" s="332">
        <f t="shared" si="228"/>
        <v>10</v>
      </c>
    </row>
    <row r="1199" s="332" customFormat="1" ht="36" customHeight="1" spans="1:19">
      <c r="A1199" s="367">
        <f t="shared" si="221"/>
        <v>7</v>
      </c>
      <c r="B1199" s="295">
        <v>2220113</v>
      </c>
      <c r="C1199" s="455" t="s">
        <v>1164</v>
      </c>
      <c r="D1199" s="296">
        <f>VLOOKUP(B1199,'02'!$B$5:$F$1296,5,FALSE)</f>
        <v>90</v>
      </c>
      <c r="E1199" s="296">
        <v>90</v>
      </c>
      <c r="F1199" s="293">
        <f t="shared" si="222"/>
        <v>0</v>
      </c>
      <c r="G1199" s="477" t="str">
        <f t="shared" si="223"/>
        <v>是</v>
      </c>
      <c r="H1199" s="273" t="str">
        <f t="shared" si="224"/>
        <v>项</v>
      </c>
      <c r="I1199" s="273"/>
      <c r="K1199" s="273">
        <v>90</v>
      </c>
      <c r="L1199" s="521"/>
      <c r="N1199" s="508">
        <f t="shared" si="220"/>
        <v>90</v>
      </c>
      <c r="S1199" s="332">
        <f t="shared" si="228"/>
        <v>90</v>
      </c>
    </row>
    <row r="1200" s="332" customFormat="1" ht="36" customHeight="1" spans="1:19">
      <c r="A1200" s="367">
        <f t="shared" si="221"/>
        <v>7</v>
      </c>
      <c r="B1200" s="295">
        <v>2220114</v>
      </c>
      <c r="C1200" s="455" t="s">
        <v>1165</v>
      </c>
      <c r="D1200" s="296">
        <f>VLOOKUP(B1200,'02'!$B$5:$F$1296,5,FALSE)</f>
        <v>0</v>
      </c>
      <c r="E1200" s="296"/>
      <c r="F1200" s="293">
        <f t="shared" si="222"/>
        <v>0</v>
      </c>
      <c r="G1200" s="477" t="str">
        <f t="shared" si="223"/>
        <v>否</v>
      </c>
      <c r="H1200" s="273" t="str">
        <f t="shared" si="224"/>
        <v>项</v>
      </c>
      <c r="I1200" s="273"/>
      <c r="K1200" s="273"/>
      <c r="L1200" s="521"/>
      <c r="N1200" s="273">
        <f t="shared" si="220"/>
        <v>0</v>
      </c>
      <c r="S1200" s="332">
        <f t="shared" si="228"/>
        <v>0</v>
      </c>
    </row>
    <row r="1201" s="332" customFormat="1" ht="36" customHeight="1" spans="1:19">
      <c r="A1201" s="367">
        <f t="shared" si="221"/>
        <v>7</v>
      </c>
      <c r="B1201" s="295">
        <v>2220115</v>
      </c>
      <c r="C1201" s="455" t="s">
        <v>1166</v>
      </c>
      <c r="D1201" s="296">
        <f>VLOOKUP(B1201,'02'!$B$5:$F$1296,5,FALSE)</f>
        <v>191</v>
      </c>
      <c r="E1201" s="296">
        <v>156</v>
      </c>
      <c r="F1201" s="293">
        <f t="shared" si="222"/>
        <v>-0.183246073298429</v>
      </c>
      <c r="G1201" s="477" t="str">
        <f t="shared" si="223"/>
        <v>是</v>
      </c>
      <c r="H1201" s="273" t="str">
        <f t="shared" si="224"/>
        <v>项</v>
      </c>
      <c r="I1201" s="273"/>
      <c r="K1201" s="273">
        <v>113</v>
      </c>
      <c r="L1201" s="521">
        <f>VLOOKUP(B1201,[266]Sheet2!$A$2:$E$135,5,FALSE)</f>
        <v>43</v>
      </c>
      <c r="N1201" s="508">
        <f t="shared" si="220"/>
        <v>156</v>
      </c>
      <c r="Q1201" s="332">
        <v>43</v>
      </c>
      <c r="S1201" s="332">
        <f t="shared" si="228"/>
        <v>156</v>
      </c>
    </row>
    <row r="1202" s="332" customFormat="1" ht="36" customHeight="1" spans="1:19">
      <c r="A1202" s="367">
        <f t="shared" si="221"/>
        <v>7</v>
      </c>
      <c r="B1202" s="295">
        <v>2220118</v>
      </c>
      <c r="C1202" s="455" t="s">
        <v>1167</v>
      </c>
      <c r="D1202" s="296">
        <f>VLOOKUP(B1202,'02'!$B$5:$F$1296,5,FALSE)</f>
        <v>0</v>
      </c>
      <c r="E1202" s="296">
        <v>2</v>
      </c>
      <c r="F1202" s="293">
        <f t="shared" si="222"/>
        <v>0</v>
      </c>
      <c r="G1202" s="477" t="str">
        <f t="shared" si="223"/>
        <v>是</v>
      </c>
      <c r="H1202" s="273" t="str">
        <f t="shared" si="224"/>
        <v>项</v>
      </c>
      <c r="I1202" s="273"/>
      <c r="K1202" s="273">
        <v>2</v>
      </c>
      <c r="L1202" s="521"/>
      <c r="N1202" s="508">
        <f t="shared" si="220"/>
        <v>2</v>
      </c>
      <c r="S1202" s="332">
        <f t="shared" si="228"/>
        <v>2</v>
      </c>
    </row>
    <row r="1203" s="332" customFormat="1" ht="36" customHeight="1" spans="1:19">
      <c r="A1203" s="367">
        <f t="shared" si="221"/>
        <v>7</v>
      </c>
      <c r="B1203" s="522">
        <v>2220119</v>
      </c>
      <c r="C1203" s="453" t="s">
        <v>1168</v>
      </c>
      <c r="D1203" s="296">
        <f>VLOOKUP(B1203,'02'!$B$5:$F$1296,5,FALSE)</f>
        <v>0</v>
      </c>
      <c r="E1203" s="296"/>
      <c r="F1203" s="293">
        <f t="shared" si="222"/>
        <v>0</v>
      </c>
      <c r="G1203" s="477" t="str">
        <f t="shared" si="223"/>
        <v>否</v>
      </c>
      <c r="H1203" s="273" t="str">
        <f t="shared" si="224"/>
        <v>项</v>
      </c>
      <c r="I1203" s="273"/>
      <c r="K1203" s="273"/>
      <c r="L1203" s="521"/>
      <c r="N1203" s="273">
        <f t="shared" si="220"/>
        <v>0</v>
      </c>
      <c r="S1203" s="332">
        <f t="shared" si="228"/>
        <v>0</v>
      </c>
    </row>
    <row r="1204" s="332" customFormat="1" ht="36" customHeight="1" spans="1:19">
      <c r="A1204" s="367">
        <f t="shared" si="221"/>
        <v>7</v>
      </c>
      <c r="B1204" s="522">
        <v>2220120</v>
      </c>
      <c r="C1204" s="453" t="s">
        <v>1169</v>
      </c>
      <c r="D1204" s="296">
        <f>VLOOKUP(B1204,'02'!$B$5:$F$1296,5,FALSE)</f>
        <v>0</v>
      </c>
      <c r="E1204" s="296"/>
      <c r="F1204" s="293">
        <f t="shared" si="222"/>
        <v>0</v>
      </c>
      <c r="G1204" s="477" t="str">
        <f t="shared" si="223"/>
        <v>否</v>
      </c>
      <c r="H1204" s="273" t="str">
        <f t="shared" si="224"/>
        <v>项</v>
      </c>
      <c r="I1204" s="273"/>
      <c r="K1204" s="273"/>
      <c r="L1204" s="521"/>
      <c r="N1204" s="273">
        <f t="shared" si="220"/>
        <v>0</v>
      </c>
      <c r="S1204" s="332">
        <f t="shared" si="228"/>
        <v>0</v>
      </c>
    </row>
    <row r="1205" s="332" customFormat="1" ht="36" customHeight="1" spans="1:19">
      <c r="A1205" s="367">
        <f t="shared" si="221"/>
        <v>7</v>
      </c>
      <c r="B1205" s="522">
        <v>2220121</v>
      </c>
      <c r="C1205" s="453" t="s">
        <v>1170</v>
      </c>
      <c r="D1205" s="296">
        <f>VLOOKUP(B1205,'02'!$B$5:$F$1296,5,FALSE)</f>
        <v>0</v>
      </c>
      <c r="E1205" s="296"/>
      <c r="F1205" s="293">
        <f t="shared" si="222"/>
        <v>0</v>
      </c>
      <c r="G1205" s="477" t="str">
        <f t="shared" si="223"/>
        <v>否</v>
      </c>
      <c r="H1205" s="273" t="str">
        <f t="shared" si="224"/>
        <v>项</v>
      </c>
      <c r="I1205" s="273"/>
      <c r="K1205" s="273"/>
      <c r="L1205" s="521"/>
      <c r="N1205" s="273">
        <f t="shared" si="220"/>
        <v>0</v>
      </c>
      <c r="S1205" s="332">
        <f t="shared" si="228"/>
        <v>0</v>
      </c>
    </row>
    <row r="1206" s="332" customFormat="1" ht="36" customHeight="1" spans="1:19">
      <c r="A1206" s="367">
        <f t="shared" si="221"/>
        <v>7</v>
      </c>
      <c r="B1206" s="295">
        <v>2220150</v>
      </c>
      <c r="C1206" s="455" t="s">
        <v>316</v>
      </c>
      <c r="D1206" s="296">
        <f>VLOOKUP(B1206,'02'!$B$5:$F$1296,5,FALSE)</f>
        <v>0</v>
      </c>
      <c r="E1206" s="296"/>
      <c r="F1206" s="293">
        <f t="shared" si="222"/>
        <v>0</v>
      </c>
      <c r="G1206" s="477" t="str">
        <f t="shared" si="223"/>
        <v>否</v>
      </c>
      <c r="H1206" s="273" t="str">
        <f t="shared" si="224"/>
        <v>项</v>
      </c>
      <c r="I1206" s="273"/>
      <c r="K1206" s="273"/>
      <c r="L1206" s="521"/>
      <c r="N1206" s="273">
        <f t="shared" si="220"/>
        <v>0</v>
      </c>
      <c r="S1206" s="332">
        <f t="shared" si="228"/>
        <v>0</v>
      </c>
    </row>
    <row r="1207" s="332" customFormat="1" ht="36" customHeight="1" spans="1:19">
      <c r="A1207" s="367">
        <f t="shared" si="221"/>
        <v>7</v>
      </c>
      <c r="B1207" s="295">
        <v>2220199</v>
      </c>
      <c r="C1207" s="455" t="s">
        <v>1171</v>
      </c>
      <c r="D1207" s="296">
        <f>VLOOKUP(B1207,'02'!$B$5:$F$1296,5,FALSE)</f>
        <v>0</v>
      </c>
      <c r="E1207" s="296"/>
      <c r="F1207" s="293">
        <f t="shared" si="222"/>
        <v>0</v>
      </c>
      <c r="G1207" s="477" t="str">
        <f t="shared" si="223"/>
        <v>否</v>
      </c>
      <c r="H1207" s="273" t="str">
        <f t="shared" si="224"/>
        <v>项</v>
      </c>
      <c r="I1207" s="273"/>
      <c r="K1207" s="273"/>
      <c r="L1207" s="521"/>
      <c r="N1207" s="273">
        <f t="shared" si="220"/>
        <v>0</v>
      </c>
      <c r="S1207" s="332">
        <f t="shared" si="228"/>
        <v>0</v>
      </c>
    </row>
    <row r="1208" ht="36" customHeight="1" spans="1:14">
      <c r="A1208" s="367">
        <f t="shared" si="221"/>
        <v>5</v>
      </c>
      <c r="B1208" s="295">
        <v>22203</v>
      </c>
      <c r="C1208" s="517" t="s">
        <v>1172</v>
      </c>
      <c r="D1208" s="296">
        <f>SUM(D1209:D1214)</f>
        <v>0</v>
      </c>
      <c r="E1208" s="296">
        <f>SUM(E1209:E1214)</f>
        <v>0</v>
      </c>
      <c r="F1208" s="293">
        <f t="shared" si="222"/>
        <v>0</v>
      </c>
      <c r="G1208" s="477" t="str">
        <f t="shared" si="223"/>
        <v>否</v>
      </c>
      <c r="H1208" s="273" t="str">
        <f t="shared" si="224"/>
        <v>款</v>
      </c>
      <c r="L1208" s="521"/>
      <c r="N1208" s="273">
        <f t="shared" si="220"/>
        <v>0</v>
      </c>
    </row>
    <row r="1209" s="332" customFormat="1" ht="36" customHeight="1" spans="1:19">
      <c r="A1209" s="367">
        <f t="shared" si="221"/>
        <v>7</v>
      </c>
      <c r="B1209" s="295">
        <v>2220301</v>
      </c>
      <c r="C1209" s="455" t="s">
        <v>1173</v>
      </c>
      <c r="D1209" s="296">
        <f>VLOOKUP(B1209,'02'!$B$5:$F$1296,5,FALSE)</f>
        <v>0</v>
      </c>
      <c r="E1209" s="296"/>
      <c r="F1209" s="293">
        <f t="shared" si="222"/>
        <v>0</v>
      </c>
      <c r="G1209" s="477" t="str">
        <f t="shared" si="223"/>
        <v>否</v>
      </c>
      <c r="H1209" s="273" t="str">
        <f t="shared" si="224"/>
        <v>项</v>
      </c>
      <c r="I1209" s="273"/>
      <c r="K1209" s="273"/>
      <c r="L1209" s="521"/>
      <c r="N1209" s="273">
        <f t="shared" si="220"/>
        <v>0</v>
      </c>
      <c r="S1209" s="332">
        <f t="shared" ref="S1209:S1214" si="229">+K1209+Q1209</f>
        <v>0</v>
      </c>
    </row>
    <row r="1210" s="332" customFormat="1" ht="36" customHeight="1" spans="1:19">
      <c r="A1210" s="367">
        <f t="shared" si="221"/>
        <v>7</v>
      </c>
      <c r="B1210" s="295">
        <v>2220303</v>
      </c>
      <c r="C1210" s="455" t="s">
        <v>1174</v>
      </c>
      <c r="D1210" s="296">
        <f>VLOOKUP(B1210,'02'!$B$5:$F$1296,5,FALSE)</f>
        <v>0</v>
      </c>
      <c r="E1210" s="296"/>
      <c r="F1210" s="293">
        <f t="shared" si="222"/>
        <v>0</v>
      </c>
      <c r="G1210" s="477" t="str">
        <f t="shared" si="223"/>
        <v>否</v>
      </c>
      <c r="H1210" s="273" t="str">
        <f t="shared" si="224"/>
        <v>项</v>
      </c>
      <c r="I1210" s="273"/>
      <c r="K1210" s="273"/>
      <c r="L1210" s="521"/>
      <c r="N1210" s="273">
        <f t="shared" si="220"/>
        <v>0</v>
      </c>
      <c r="S1210" s="332">
        <f t="shared" si="229"/>
        <v>0</v>
      </c>
    </row>
    <row r="1211" s="332" customFormat="1" ht="36" customHeight="1" spans="1:19">
      <c r="A1211" s="367">
        <f t="shared" si="221"/>
        <v>7</v>
      </c>
      <c r="B1211" s="295">
        <v>2220304</v>
      </c>
      <c r="C1211" s="455" t="s">
        <v>1175</v>
      </c>
      <c r="D1211" s="296">
        <f>VLOOKUP(B1211,'02'!$B$5:$F$1296,5,FALSE)</f>
        <v>0</v>
      </c>
      <c r="E1211" s="296"/>
      <c r="F1211" s="293">
        <f t="shared" si="222"/>
        <v>0</v>
      </c>
      <c r="G1211" s="477" t="str">
        <f t="shared" si="223"/>
        <v>否</v>
      </c>
      <c r="H1211" s="273" t="str">
        <f t="shared" si="224"/>
        <v>项</v>
      </c>
      <c r="I1211" s="273"/>
      <c r="K1211" s="273"/>
      <c r="L1211" s="521"/>
      <c r="N1211" s="273">
        <f t="shared" si="220"/>
        <v>0</v>
      </c>
      <c r="S1211" s="332">
        <f t="shared" si="229"/>
        <v>0</v>
      </c>
    </row>
    <row r="1212" s="332" customFormat="1" ht="36" customHeight="1" spans="1:19">
      <c r="A1212" s="367">
        <f t="shared" si="221"/>
        <v>7</v>
      </c>
      <c r="B1212" s="522">
        <v>2220305</v>
      </c>
      <c r="C1212" s="453" t="s">
        <v>1176</v>
      </c>
      <c r="D1212" s="296">
        <f>VLOOKUP(B1212,'02'!$B$5:$F$1296,5,FALSE)</f>
        <v>0</v>
      </c>
      <c r="E1212" s="296"/>
      <c r="F1212" s="293">
        <f t="shared" si="222"/>
        <v>0</v>
      </c>
      <c r="G1212" s="477" t="str">
        <f t="shared" si="223"/>
        <v>否</v>
      </c>
      <c r="H1212" s="273" t="str">
        <f t="shared" si="224"/>
        <v>项</v>
      </c>
      <c r="I1212" s="273"/>
      <c r="K1212" s="273"/>
      <c r="L1212" s="521"/>
      <c r="N1212" s="273">
        <f t="shared" si="220"/>
        <v>0</v>
      </c>
      <c r="S1212" s="332">
        <f t="shared" si="229"/>
        <v>0</v>
      </c>
    </row>
    <row r="1213" s="332" customFormat="1" ht="36" customHeight="1" spans="1:19">
      <c r="A1213" s="367">
        <f t="shared" si="221"/>
        <v>7</v>
      </c>
      <c r="B1213" s="522">
        <v>2220306</v>
      </c>
      <c r="C1213" s="453" t="s">
        <v>1918</v>
      </c>
      <c r="D1213" s="296">
        <f>VLOOKUP(B1213,'02'!$B$5:$F$1296,5,FALSE)</f>
        <v>0</v>
      </c>
      <c r="E1213" s="296"/>
      <c r="F1213" s="293">
        <f t="shared" si="222"/>
        <v>0</v>
      </c>
      <c r="G1213" s="477" t="str">
        <f t="shared" si="223"/>
        <v>否</v>
      </c>
      <c r="H1213" s="273" t="str">
        <f t="shared" si="224"/>
        <v>项</v>
      </c>
      <c r="I1213" s="273"/>
      <c r="K1213" s="273"/>
      <c r="L1213" s="521"/>
      <c r="N1213" s="273">
        <f t="shared" si="220"/>
        <v>0</v>
      </c>
      <c r="S1213" s="332">
        <f t="shared" si="229"/>
        <v>0</v>
      </c>
    </row>
    <row r="1214" s="332" customFormat="1" ht="36" customHeight="1" spans="1:19">
      <c r="A1214" s="367">
        <f t="shared" si="221"/>
        <v>7</v>
      </c>
      <c r="B1214" s="295">
        <v>2220399</v>
      </c>
      <c r="C1214" s="455" t="s">
        <v>1178</v>
      </c>
      <c r="D1214" s="296">
        <f>VLOOKUP(B1214,'02'!$B$5:$F$1296,5,FALSE)</f>
        <v>0</v>
      </c>
      <c r="E1214" s="296"/>
      <c r="F1214" s="293">
        <f t="shared" si="222"/>
        <v>0</v>
      </c>
      <c r="G1214" s="477" t="str">
        <f t="shared" si="223"/>
        <v>否</v>
      </c>
      <c r="H1214" s="273" t="str">
        <f t="shared" si="224"/>
        <v>项</v>
      </c>
      <c r="I1214" s="273"/>
      <c r="K1214" s="273"/>
      <c r="L1214" s="521"/>
      <c r="N1214" s="273">
        <f t="shared" si="220"/>
        <v>0</v>
      </c>
      <c r="S1214" s="332">
        <f t="shared" si="229"/>
        <v>0</v>
      </c>
    </row>
    <row r="1215" ht="36" customHeight="1" spans="1:14">
      <c r="A1215" s="367">
        <f t="shared" si="221"/>
        <v>5</v>
      </c>
      <c r="B1215" s="295">
        <v>22204</v>
      </c>
      <c r="C1215" s="517" t="s">
        <v>1179</v>
      </c>
      <c r="D1215" s="230">
        <f>SUM(D1216:D1220)</f>
        <v>56</v>
      </c>
      <c r="E1215" s="230">
        <f>SUM(E1216:E1220)</f>
        <v>20</v>
      </c>
      <c r="F1215" s="293">
        <f t="shared" si="222"/>
        <v>-0.642857142857143</v>
      </c>
      <c r="G1215" s="477" t="str">
        <f t="shared" si="223"/>
        <v>是</v>
      </c>
      <c r="H1215" s="273" t="str">
        <f t="shared" si="224"/>
        <v>款</v>
      </c>
      <c r="L1215" s="521"/>
      <c r="N1215" s="273">
        <f t="shared" si="220"/>
        <v>0</v>
      </c>
    </row>
    <row r="1216" s="332" customFormat="1" ht="36" customHeight="1" spans="1:19">
      <c r="A1216" s="367">
        <f t="shared" si="221"/>
        <v>7</v>
      </c>
      <c r="B1216" s="295">
        <v>2220401</v>
      </c>
      <c r="C1216" s="455" t="s">
        <v>1180</v>
      </c>
      <c r="D1216" s="296">
        <f>VLOOKUP(B1216,'02'!$B$5:$F$1296,5,FALSE)</f>
        <v>56</v>
      </c>
      <c r="E1216" s="296">
        <v>20</v>
      </c>
      <c r="F1216" s="293">
        <f t="shared" si="222"/>
        <v>-0.642857142857143</v>
      </c>
      <c r="G1216" s="477" t="str">
        <f t="shared" si="223"/>
        <v>是</v>
      </c>
      <c r="H1216" s="273" t="str">
        <f t="shared" si="224"/>
        <v>项</v>
      </c>
      <c r="I1216" s="273"/>
      <c r="K1216" s="273">
        <v>20</v>
      </c>
      <c r="L1216" s="521"/>
      <c r="N1216" s="508">
        <f t="shared" si="220"/>
        <v>20</v>
      </c>
      <c r="S1216" s="332">
        <f t="shared" ref="S1216:S1220" si="230">+K1216+Q1216</f>
        <v>20</v>
      </c>
    </row>
    <row r="1217" s="332" customFormat="1" ht="36" customHeight="1" spans="1:19">
      <c r="A1217" s="367">
        <f t="shared" si="221"/>
        <v>7</v>
      </c>
      <c r="B1217" s="295">
        <v>2220402</v>
      </c>
      <c r="C1217" s="455" t="s">
        <v>1181</v>
      </c>
      <c r="D1217" s="296">
        <f>VLOOKUP(B1217,'02'!$B$5:$F$1296,5,FALSE)</f>
        <v>0</v>
      </c>
      <c r="E1217" s="296"/>
      <c r="F1217" s="293">
        <f t="shared" si="222"/>
        <v>0</v>
      </c>
      <c r="G1217" s="477" t="str">
        <f t="shared" si="223"/>
        <v>否</v>
      </c>
      <c r="H1217" s="273" t="str">
        <f t="shared" si="224"/>
        <v>项</v>
      </c>
      <c r="I1217" s="273"/>
      <c r="K1217" s="273"/>
      <c r="L1217" s="521"/>
      <c r="N1217" s="273">
        <f t="shared" si="220"/>
        <v>0</v>
      </c>
      <c r="S1217" s="332">
        <f t="shared" si="230"/>
        <v>0</v>
      </c>
    </row>
    <row r="1218" s="332" customFormat="1" ht="36" customHeight="1" spans="1:19">
      <c r="A1218" s="367">
        <f t="shared" si="221"/>
        <v>7</v>
      </c>
      <c r="B1218" s="295">
        <v>2220403</v>
      </c>
      <c r="C1218" s="455" t="s">
        <v>1182</v>
      </c>
      <c r="D1218" s="296">
        <f>VLOOKUP(B1218,'02'!$B$5:$F$1296,5,FALSE)</f>
        <v>0</v>
      </c>
      <c r="E1218" s="296"/>
      <c r="F1218" s="293">
        <f t="shared" si="222"/>
        <v>0</v>
      </c>
      <c r="G1218" s="477" t="str">
        <f t="shared" si="223"/>
        <v>否</v>
      </c>
      <c r="H1218" s="273" t="str">
        <f t="shared" si="224"/>
        <v>项</v>
      </c>
      <c r="I1218" s="273"/>
      <c r="K1218" s="273"/>
      <c r="L1218" s="521"/>
      <c r="N1218" s="273">
        <f t="shared" si="220"/>
        <v>0</v>
      </c>
      <c r="S1218" s="332">
        <f t="shared" si="230"/>
        <v>0</v>
      </c>
    </row>
    <row r="1219" s="332" customFormat="1" ht="36" customHeight="1" spans="1:19">
      <c r="A1219" s="367">
        <f t="shared" si="221"/>
        <v>7</v>
      </c>
      <c r="B1219" s="295">
        <v>2220404</v>
      </c>
      <c r="C1219" s="455" t="s">
        <v>1183</v>
      </c>
      <c r="D1219" s="296">
        <f>VLOOKUP(B1219,'02'!$B$5:$F$1296,5,FALSE)</f>
        <v>0</v>
      </c>
      <c r="E1219" s="296"/>
      <c r="F1219" s="293">
        <f t="shared" si="222"/>
        <v>0</v>
      </c>
      <c r="G1219" s="477" t="str">
        <f t="shared" si="223"/>
        <v>否</v>
      </c>
      <c r="H1219" s="273" t="str">
        <f t="shared" si="224"/>
        <v>项</v>
      </c>
      <c r="I1219" s="273"/>
      <c r="K1219" s="273"/>
      <c r="L1219" s="521"/>
      <c r="N1219" s="273">
        <f t="shared" si="220"/>
        <v>0</v>
      </c>
      <c r="S1219" s="332">
        <f t="shared" si="230"/>
        <v>0</v>
      </c>
    </row>
    <row r="1220" s="332" customFormat="1" ht="36" customHeight="1" spans="1:19">
      <c r="A1220" s="367">
        <f t="shared" si="221"/>
        <v>7</v>
      </c>
      <c r="B1220" s="295">
        <v>2220499</v>
      </c>
      <c r="C1220" s="455" t="s">
        <v>1184</v>
      </c>
      <c r="D1220" s="296">
        <f>VLOOKUP(B1220,'02'!$B$5:$F$1296,5,FALSE)</f>
        <v>0</v>
      </c>
      <c r="E1220" s="296"/>
      <c r="F1220" s="293">
        <f t="shared" si="222"/>
        <v>0</v>
      </c>
      <c r="G1220" s="477" t="str">
        <f t="shared" si="223"/>
        <v>否</v>
      </c>
      <c r="H1220" s="273" t="str">
        <f t="shared" si="224"/>
        <v>项</v>
      </c>
      <c r="I1220" s="273"/>
      <c r="K1220" s="273"/>
      <c r="L1220" s="521"/>
      <c r="N1220" s="273">
        <f t="shared" ref="N1220:N1283" si="231">+K1220+L1220+M1220</f>
        <v>0</v>
      </c>
      <c r="S1220" s="332">
        <f t="shared" si="230"/>
        <v>0</v>
      </c>
    </row>
    <row r="1221" ht="36" customHeight="1" spans="1:14">
      <c r="A1221" s="367">
        <f t="shared" ref="A1221:A1284" si="232">LEN(B1221)</f>
        <v>5</v>
      </c>
      <c r="B1221" s="295">
        <v>22205</v>
      </c>
      <c r="C1221" s="517" t="s">
        <v>1185</v>
      </c>
      <c r="D1221" s="230">
        <f>SUM(D1222:D1233)</f>
        <v>30</v>
      </c>
      <c r="E1221" s="230">
        <f>SUM(E1222:E1233)</f>
        <v>33</v>
      </c>
      <c r="F1221" s="293">
        <f t="shared" ref="F1221:F1284" si="233">IF(D1221&lt;0,"",IFERROR(E1221/D1221-1,0))</f>
        <v>0.1</v>
      </c>
      <c r="G1221" s="477" t="str">
        <f t="shared" ref="G1221:G1284" si="234">IF(LEN(B1221)=3,"是",IF(C1221&lt;&gt;"",IF(SUM(D1221:E1221)&lt;&gt;0,"是","否"),"是"))</f>
        <v>是</v>
      </c>
      <c r="H1221" s="273" t="str">
        <f t="shared" ref="H1221:H1284" si="235">IF(LEN(B1221)=3,"类",IF(LEN(B1221)=5,"款","项"))</f>
        <v>款</v>
      </c>
      <c r="L1221" s="521"/>
      <c r="N1221" s="273">
        <f t="shared" si="231"/>
        <v>0</v>
      </c>
    </row>
    <row r="1222" s="332" customFormat="1" ht="36" customHeight="1" spans="1:19">
      <c r="A1222" s="367">
        <f t="shared" si="232"/>
        <v>7</v>
      </c>
      <c r="B1222" s="295">
        <v>2220501</v>
      </c>
      <c r="C1222" s="455" t="s">
        <v>1186</v>
      </c>
      <c r="D1222" s="296">
        <f>VLOOKUP(B1222,'02'!$B$5:$F$1296,5,FALSE)</f>
        <v>0</v>
      </c>
      <c r="E1222" s="296"/>
      <c r="F1222" s="293">
        <f t="shared" si="233"/>
        <v>0</v>
      </c>
      <c r="G1222" s="477" t="str">
        <f t="shared" si="234"/>
        <v>否</v>
      </c>
      <c r="H1222" s="273" t="str">
        <f t="shared" si="235"/>
        <v>项</v>
      </c>
      <c r="I1222" s="273"/>
      <c r="K1222" s="273"/>
      <c r="L1222" s="521"/>
      <c r="N1222" s="273">
        <f t="shared" si="231"/>
        <v>0</v>
      </c>
      <c r="S1222" s="332">
        <f t="shared" ref="S1222:S1233" si="236">+K1222+Q1222</f>
        <v>0</v>
      </c>
    </row>
    <row r="1223" s="332" customFormat="1" ht="36" customHeight="1" spans="1:19">
      <c r="A1223" s="367">
        <f t="shared" si="232"/>
        <v>7</v>
      </c>
      <c r="B1223" s="295">
        <v>2220502</v>
      </c>
      <c r="C1223" s="455" t="s">
        <v>1187</v>
      </c>
      <c r="D1223" s="296">
        <f>VLOOKUP(B1223,'02'!$B$5:$F$1296,5,FALSE)</f>
        <v>0</v>
      </c>
      <c r="E1223" s="296"/>
      <c r="F1223" s="293">
        <f t="shared" si="233"/>
        <v>0</v>
      </c>
      <c r="G1223" s="477" t="str">
        <f t="shared" si="234"/>
        <v>否</v>
      </c>
      <c r="H1223" s="273" t="str">
        <f t="shared" si="235"/>
        <v>项</v>
      </c>
      <c r="I1223" s="273"/>
      <c r="K1223" s="273"/>
      <c r="L1223" s="521"/>
      <c r="N1223" s="273">
        <f t="shared" si="231"/>
        <v>0</v>
      </c>
      <c r="S1223" s="332">
        <f t="shared" si="236"/>
        <v>0</v>
      </c>
    </row>
    <row r="1224" s="332" customFormat="1" ht="36" customHeight="1" spans="1:19">
      <c r="A1224" s="367">
        <f t="shared" si="232"/>
        <v>7</v>
      </c>
      <c r="B1224" s="295">
        <v>2220503</v>
      </c>
      <c r="C1224" s="455" t="s">
        <v>1188</v>
      </c>
      <c r="D1224" s="296">
        <f>VLOOKUP(B1224,'02'!$B$5:$F$1296,5,FALSE)</f>
        <v>0</v>
      </c>
      <c r="E1224" s="296"/>
      <c r="F1224" s="293">
        <f t="shared" si="233"/>
        <v>0</v>
      </c>
      <c r="G1224" s="477" t="str">
        <f t="shared" si="234"/>
        <v>否</v>
      </c>
      <c r="H1224" s="273" t="str">
        <f t="shared" si="235"/>
        <v>项</v>
      </c>
      <c r="I1224" s="273"/>
      <c r="K1224" s="273"/>
      <c r="L1224" s="521"/>
      <c r="N1224" s="273">
        <f t="shared" si="231"/>
        <v>0</v>
      </c>
      <c r="S1224" s="332">
        <f t="shared" si="236"/>
        <v>0</v>
      </c>
    </row>
    <row r="1225" s="332" customFormat="1" ht="36" customHeight="1" spans="1:19">
      <c r="A1225" s="367">
        <f t="shared" si="232"/>
        <v>7</v>
      </c>
      <c r="B1225" s="295">
        <v>2220504</v>
      </c>
      <c r="C1225" s="455" t="s">
        <v>1189</v>
      </c>
      <c r="D1225" s="296">
        <f>VLOOKUP(B1225,'02'!$B$5:$F$1296,5,FALSE)</f>
        <v>0</v>
      </c>
      <c r="E1225" s="296"/>
      <c r="F1225" s="293">
        <f t="shared" si="233"/>
        <v>0</v>
      </c>
      <c r="G1225" s="477" t="str">
        <f t="shared" si="234"/>
        <v>否</v>
      </c>
      <c r="H1225" s="273" t="str">
        <f t="shared" si="235"/>
        <v>项</v>
      </c>
      <c r="I1225" s="273"/>
      <c r="K1225" s="273"/>
      <c r="L1225" s="521"/>
      <c r="N1225" s="273">
        <f t="shared" si="231"/>
        <v>0</v>
      </c>
      <c r="S1225" s="332">
        <f t="shared" si="236"/>
        <v>0</v>
      </c>
    </row>
    <row r="1226" s="332" customFormat="1" ht="36" customHeight="1" spans="1:19">
      <c r="A1226" s="367">
        <f t="shared" si="232"/>
        <v>7</v>
      </c>
      <c r="B1226" s="295">
        <v>2220505</v>
      </c>
      <c r="C1226" s="455" t="s">
        <v>1190</v>
      </c>
      <c r="D1226" s="296">
        <f>VLOOKUP(B1226,'02'!$B$5:$F$1296,5,FALSE)</f>
        <v>0</v>
      </c>
      <c r="E1226" s="296"/>
      <c r="F1226" s="293">
        <f t="shared" si="233"/>
        <v>0</v>
      </c>
      <c r="G1226" s="477" t="str">
        <f t="shared" si="234"/>
        <v>否</v>
      </c>
      <c r="H1226" s="273" t="str">
        <f t="shared" si="235"/>
        <v>项</v>
      </c>
      <c r="I1226" s="273"/>
      <c r="K1226" s="273"/>
      <c r="L1226" s="521"/>
      <c r="N1226" s="273">
        <f t="shared" si="231"/>
        <v>0</v>
      </c>
      <c r="S1226" s="332">
        <f t="shared" si="236"/>
        <v>0</v>
      </c>
    </row>
    <row r="1227" s="332" customFormat="1" ht="36" customHeight="1" spans="1:19">
      <c r="A1227" s="367">
        <f t="shared" si="232"/>
        <v>7</v>
      </c>
      <c r="B1227" s="295">
        <v>2220506</v>
      </c>
      <c r="C1227" s="455" t="s">
        <v>1191</v>
      </c>
      <c r="D1227" s="296">
        <f>VLOOKUP(B1227,'02'!$B$5:$F$1296,5,FALSE)</f>
        <v>0</v>
      </c>
      <c r="E1227" s="296"/>
      <c r="F1227" s="293">
        <f t="shared" si="233"/>
        <v>0</v>
      </c>
      <c r="G1227" s="477" t="str">
        <f t="shared" si="234"/>
        <v>否</v>
      </c>
      <c r="H1227" s="273" t="str">
        <f t="shared" si="235"/>
        <v>项</v>
      </c>
      <c r="I1227" s="273"/>
      <c r="K1227" s="273"/>
      <c r="L1227" s="521"/>
      <c r="N1227" s="273">
        <f t="shared" si="231"/>
        <v>0</v>
      </c>
      <c r="S1227" s="332">
        <f t="shared" si="236"/>
        <v>0</v>
      </c>
    </row>
    <row r="1228" s="332" customFormat="1" ht="36" customHeight="1" spans="1:19">
      <c r="A1228" s="367">
        <f t="shared" si="232"/>
        <v>7</v>
      </c>
      <c r="B1228" s="295">
        <v>2220507</v>
      </c>
      <c r="C1228" s="455" t="s">
        <v>1192</v>
      </c>
      <c r="D1228" s="296">
        <f>VLOOKUP(B1228,'02'!$B$5:$F$1296,5,FALSE)</f>
        <v>0</v>
      </c>
      <c r="E1228" s="296"/>
      <c r="F1228" s="293">
        <f t="shared" si="233"/>
        <v>0</v>
      </c>
      <c r="G1228" s="477" t="str">
        <f t="shared" si="234"/>
        <v>否</v>
      </c>
      <c r="H1228" s="273" t="str">
        <f t="shared" si="235"/>
        <v>项</v>
      </c>
      <c r="I1228" s="273"/>
      <c r="K1228" s="273"/>
      <c r="L1228" s="521"/>
      <c r="N1228" s="273">
        <f t="shared" si="231"/>
        <v>0</v>
      </c>
      <c r="S1228" s="332">
        <f t="shared" si="236"/>
        <v>0</v>
      </c>
    </row>
    <row r="1229" s="332" customFormat="1" ht="36" customHeight="1" spans="1:19">
      <c r="A1229" s="367">
        <f t="shared" si="232"/>
        <v>7</v>
      </c>
      <c r="B1229" s="295">
        <v>2220508</v>
      </c>
      <c r="C1229" s="455" t="s">
        <v>1193</v>
      </c>
      <c r="D1229" s="296">
        <f>VLOOKUP(B1229,'02'!$B$5:$F$1296,5,FALSE)</f>
        <v>0</v>
      </c>
      <c r="E1229" s="296"/>
      <c r="F1229" s="293">
        <f t="shared" si="233"/>
        <v>0</v>
      </c>
      <c r="G1229" s="477" t="str">
        <f t="shared" si="234"/>
        <v>否</v>
      </c>
      <c r="H1229" s="273" t="str">
        <f t="shared" si="235"/>
        <v>项</v>
      </c>
      <c r="I1229" s="273"/>
      <c r="K1229" s="273"/>
      <c r="L1229" s="521"/>
      <c r="N1229" s="273">
        <f t="shared" si="231"/>
        <v>0</v>
      </c>
      <c r="S1229" s="332">
        <f t="shared" si="236"/>
        <v>0</v>
      </c>
    </row>
    <row r="1230" s="332" customFormat="1" ht="36" customHeight="1" spans="1:19">
      <c r="A1230" s="367">
        <f t="shared" si="232"/>
        <v>7</v>
      </c>
      <c r="B1230" s="295">
        <v>2220509</v>
      </c>
      <c r="C1230" s="455" t="s">
        <v>1194</v>
      </c>
      <c r="D1230" s="296">
        <f>VLOOKUP(B1230,'02'!$B$5:$F$1296,5,FALSE)</f>
        <v>0</v>
      </c>
      <c r="E1230" s="296"/>
      <c r="F1230" s="293">
        <f t="shared" si="233"/>
        <v>0</v>
      </c>
      <c r="G1230" s="477" t="str">
        <f t="shared" si="234"/>
        <v>否</v>
      </c>
      <c r="H1230" s="273" t="str">
        <f t="shared" si="235"/>
        <v>项</v>
      </c>
      <c r="I1230" s="273"/>
      <c r="K1230" s="273"/>
      <c r="L1230" s="521"/>
      <c r="N1230" s="273">
        <f t="shared" si="231"/>
        <v>0</v>
      </c>
      <c r="S1230" s="332">
        <f t="shared" si="236"/>
        <v>0</v>
      </c>
    </row>
    <row r="1231" s="332" customFormat="1" ht="36" customHeight="1" spans="1:19">
      <c r="A1231" s="367">
        <f t="shared" si="232"/>
        <v>7</v>
      </c>
      <c r="B1231" s="295">
        <v>2220510</v>
      </c>
      <c r="C1231" s="455" t="s">
        <v>1195</v>
      </c>
      <c r="D1231" s="296">
        <f>VLOOKUP(B1231,'02'!$B$5:$F$1296,5,FALSE)</f>
        <v>0</v>
      </c>
      <c r="E1231" s="296"/>
      <c r="F1231" s="293">
        <f t="shared" si="233"/>
        <v>0</v>
      </c>
      <c r="G1231" s="477" t="str">
        <f t="shared" si="234"/>
        <v>否</v>
      </c>
      <c r="H1231" s="273" t="str">
        <f t="shared" si="235"/>
        <v>项</v>
      </c>
      <c r="I1231" s="273"/>
      <c r="K1231" s="273"/>
      <c r="L1231" s="521"/>
      <c r="N1231" s="273">
        <f t="shared" si="231"/>
        <v>0</v>
      </c>
      <c r="S1231" s="332">
        <f t="shared" si="236"/>
        <v>0</v>
      </c>
    </row>
    <row r="1232" s="332" customFormat="1" ht="36" customHeight="1" spans="1:19">
      <c r="A1232" s="367">
        <f t="shared" si="232"/>
        <v>7</v>
      </c>
      <c r="B1232" s="302">
        <v>2220511</v>
      </c>
      <c r="C1232" s="455" t="s">
        <v>1196</v>
      </c>
      <c r="D1232" s="296">
        <f>VLOOKUP(B1232,'02'!$B$5:$F$1296,5,FALSE)</f>
        <v>30</v>
      </c>
      <c r="E1232" s="296">
        <v>33</v>
      </c>
      <c r="F1232" s="293">
        <f t="shared" si="233"/>
        <v>0.1</v>
      </c>
      <c r="G1232" s="477" t="str">
        <f t="shared" si="234"/>
        <v>是</v>
      </c>
      <c r="H1232" s="273" t="str">
        <f t="shared" si="235"/>
        <v>项</v>
      </c>
      <c r="I1232" s="273"/>
      <c r="K1232" s="273">
        <v>33</v>
      </c>
      <c r="L1232" s="521"/>
      <c r="N1232" s="508">
        <f t="shared" si="231"/>
        <v>33</v>
      </c>
      <c r="S1232" s="332">
        <f t="shared" si="236"/>
        <v>33</v>
      </c>
    </row>
    <row r="1233" s="332" customFormat="1" ht="36" customHeight="1" spans="1:19">
      <c r="A1233" s="367">
        <f t="shared" si="232"/>
        <v>7</v>
      </c>
      <c r="B1233" s="295">
        <v>2220599</v>
      </c>
      <c r="C1233" s="455" t="s">
        <v>1197</v>
      </c>
      <c r="D1233" s="296">
        <f>VLOOKUP(B1233,'02'!$B$5:$F$1296,5,FALSE)</f>
        <v>0</v>
      </c>
      <c r="E1233" s="296"/>
      <c r="F1233" s="293">
        <f t="shared" si="233"/>
        <v>0</v>
      </c>
      <c r="G1233" s="477" t="str">
        <f t="shared" si="234"/>
        <v>否</v>
      </c>
      <c r="H1233" s="273" t="str">
        <f t="shared" si="235"/>
        <v>项</v>
      </c>
      <c r="I1233" s="273"/>
      <c r="K1233" s="273"/>
      <c r="L1233" s="521"/>
      <c r="N1233" s="273">
        <f t="shared" si="231"/>
        <v>0</v>
      </c>
      <c r="S1233" s="332">
        <f t="shared" si="236"/>
        <v>0</v>
      </c>
    </row>
    <row r="1234" ht="36" customHeight="1" spans="1:14">
      <c r="A1234" s="367">
        <f t="shared" si="232"/>
        <v>3</v>
      </c>
      <c r="B1234" s="294">
        <v>224</v>
      </c>
      <c r="C1234" s="516" t="s">
        <v>277</v>
      </c>
      <c r="D1234" s="286">
        <f>SUM(D1235,D1246,D1253,D1261,D1274,D1278,D1282)</f>
        <v>1749</v>
      </c>
      <c r="E1234" s="286">
        <f>SUM(E1235,E1246,E1253,E1261,E1274,E1278,E1282)</f>
        <v>1618</v>
      </c>
      <c r="F1234" s="287">
        <f t="shared" si="233"/>
        <v>-0.0748999428244711</v>
      </c>
      <c r="G1234" s="477" t="str">
        <f t="shared" si="234"/>
        <v>是</v>
      </c>
      <c r="H1234" s="273" t="str">
        <f t="shared" si="235"/>
        <v>类</v>
      </c>
      <c r="L1234" s="521"/>
      <c r="N1234" s="273">
        <f t="shared" si="231"/>
        <v>0</v>
      </c>
    </row>
    <row r="1235" ht="36" customHeight="1" spans="1:14">
      <c r="A1235" s="367">
        <f t="shared" si="232"/>
        <v>5</v>
      </c>
      <c r="B1235" s="295">
        <v>22401</v>
      </c>
      <c r="C1235" s="517" t="s">
        <v>1198</v>
      </c>
      <c r="D1235" s="230">
        <f>SUM(D1236:D1245)</f>
        <v>684</v>
      </c>
      <c r="E1235" s="230">
        <f>SUM(E1236:E1245)</f>
        <v>626</v>
      </c>
      <c r="F1235" s="293">
        <f t="shared" si="233"/>
        <v>-0.0847953216374269</v>
      </c>
      <c r="G1235" s="477" t="str">
        <f t="shared" si="234"/>
        <v>是</v>
      </c>
      <c r="H1235" s="273" t="str">
        <f t="shared" si="235"/>
        <v>款</v>
      </c>
      <c r="L1235" s="521"/>
      <c r="N1235" s="273">
        <f t="shared" si="231"/>
        <v>0</v>
      </c>
    </row>
    <row r="1236" s="332" customFormat="1" ht="36" customHeight="1" spans="1:19">
      <c r="A1236" s="367">
        <f t="shared" si="232"/>
        <v>7</v>
      </c>
      <c r="B1236" s="295">
        <v>2240101</v>
      </c>
      <c r="C1236" s="455" t="s">
        <v>307</v>
      </c>
      <c r="D1236" s="296">
        <f>VLOOKUP(B1236,'02'!$B$5:$F$1296,5,FALSE)</f>
        <v>313</v>
      </c>
      <c r="E1236" s="296">
        <v>406</v>
      </c>
      <c r="F1236" s="293">
        <f t="shared" si="233"/>
        <v>0.297124600638978</v>
      </c>
      <c r="G1236" s="477" t="str">
        <f t="shared" si="234"/>
        <v>是</v>
      </c>
      <c r="H1236" s="273" t="str">
        <f t="shared" si="235"/>
        <v>项</v>
      </c>
      <c r="I1236" s="273"/>
      <c r="K1236" s="273">
        <v>406</v>
      </c>
      <c r="L1236" s="521"/>
      <c r="N1236" s="508">
        <f t="shared" si="231"/>
        <v>406</v>
      </c>
      <c r="S1236" s="332">
        <f t="shared" ref="S1236:S1245" si="237">+K1236+Q1236</f>
        <v>406</v>
      </c>
    </row>
    <row r="1237" s="332" customFormat="1" ht="36" customHeight="1" spans="1:19">
      <c r="A1237" s="367">
        <f t="shared" si="232"/>
        <v>7</v>
      </c>
      <c r="B1237" s="295">
        <v>2240102</v>
      </c>
      <c r="C1237" s="455" t="s">
        <v>308</v>
      </c>
      <c r="D1237" s="296">
        <f>VLOOKUP(B1237,'02'!$B$5:$F$1296,5,FALSE)</f>
        <v>0</v>
      </c>
      <c r="E1237" s="296"/>
      <c r="F1237" s="293">
        <f t="shared" si="233"/>
        <v>0</v>
      </c>
      <c r="G1237" s="477" t="str">
        <f t="shared" si="234"/>
        <v>否</v>
      </c>
      <c r="H1237" s="273" t="str">
        <f t="shared" si="235"/>
        <v>项</v>
      </c>
      <c r="I1237" s="273"/>
      <c r="K1237" s="273"/>
      <c r="L1237" s="521"/>
      <c r="N1237" s="273">
        <f t="shared" si="231"/>
        <v>0</v>
      </c>
      <c r="S1237" s="332">
        <f t="shared" si="237"/>
        <v>0</v>
      </c>
    </row>
    <row r="1238" s="332" customFormat="1" ht="36" customHeight="1" spans="1:19">
      <c r="A1238" s="367">
        <f t="shared" si="232"/>
        <v>7</v>
      </c>
      <c r="B1238" s="295">
        <v>2240103</v>
      </c>
      <c r="C1238" s="455" t="s">
        <v>309</v>
      </c>
      <c r="D1238" s="296">
        <f>VLOOKUP(B1238,'02'!$B$5:$F$1296,5,FALSE)</f>
        <v>0</v>
      </c>
      <c r="E1238" s="296"/>
      <c r="F1238" s="293">
        <f t="shared" si="233"/>
        <v>0</v>
      </c>
      <c r="G1238" s="477" t="str">
        <f t="shared" si="234"/>
        <v>否</v>
      </c>
      <c r="H1238" s="273" t="str">
        <f t="shared" si="235"/>
        <v>项</v>
      </c>
      <c r="I1238" s="273"/>
      <c r="K1238" s="273"/>
      <c r="L1238" s="521"/>
      <c r="N1238" s="273">
        <f t="shared" si="231"/>
        <v>0</v>
      </c>
      <c r="S1238" s="332">
        <f t="shared" si="237"/>
        <v>0</v>
      </c>
    </row>
    <row r="1239" s="332" customFormat="1" ht="36" customHeight="1" spans="1:19">
      <c r="A1239" s="367">
        <f t="shared" si="232"/>
        <v>7</v>
      </c>
      <c r="B1239" s="295">
        <v>2240104</v>
      </c>
      <c r="C1239" s="455" t="s">
        <v>1199</v>
      </c>
      <c r="D1239" s="296">
        <f>VLOOKUP(B1239,'02'!$B$5:$F$1296,5,FALSE)</f>
        <v>0</v>
      </c>
      <c r="E1239" s="296"/>
      <c r="F1239" s="293">
        <f t="shared" si="233"/>
        <v>0</v>
      </c>
      <c r="G1239" s="477" t="str">
        <f t="shared" si="234"/>
        <v>否</v>
      </c>
      <c r="H1239" s="273" t="str">
        <f t="shared" si="235"/>
        <v>项</v>
      </c>
      <c r="I1239" s="273"/>
      <c r="K1239" s="273"/>
      <c r="L1239" s="521"/>
      <c r="N1239" s="273">
        <f t="shared" si="231"/>
        <v>0</v>
      </c>
      <c r="S1239" s="332">
        <f t="shared" si="237"/>
        <v>0</v>
      </c>
    </row>
    <row r="1240" s="332" customFormat="1" ht="36" customHeight="1" spans="1:19">
      <c r="A1240" s="367">
        <f t="shared" si="232"/>
        <v>7</v>
      </c>
      <c r="B1240" s="295">
        <v>2240105</v>
      </c>
      <c r="C1240" s="455" t="s">
        <v>1200</v>
      </c>
      <c r="D1240" s="296">
        <f>VLOOKUP(B1240,'02'!$B$5:$F$1296,5,FALSE)</f>
        <v>0</v>
      </c>
      <c r="E1240" s="296"/>
      <c r="F1240" s="293">
        <f t="shared" si="233"/>
        <v>0</v>
      </c>
      <c r="G1240" s="477" t="str">
        <f t="shared" si="234"/>
        <v>否</v>
      </c>
      <c r="H1240" s="273" t="str">
        <f t="shared" si="235"/>
        <v>项</v>
      </c>
      <c r="I1240" s="273"/>
      <c r="K1240" s="273"/>
      <c r="L1240" s="521"/>
      <c r="N1240" s="273">
        <f t="shared" si="231"/>
        <v>0</v>
      </c>
      <c r="S1240" s="332">
        <f t="shared" si="237"/>
        <v>0</v>
      </c>
    </row>
    <row r="1241" s="332" customFormat="1" ht="36" customHeight="1" spans="1:19">
      <c r="A1241" s="367">
        <f t="shared" si="232"/>
        <v>7</v>
      </c>
      <c r="B1241" s="295">
        <v>2240106</v>
      </c>
      <c r="C1241" s="455" t="s">
        <v>1201</v>
      </c>
      <c r="D1241" s="296">
        <f>VLOOKUP(B1241,'02'!$B$5:$F$1296,5,FALSE)</f>
        <v>33</v>
      </c>
      <c r="E1241" s="296">
        <v>13</v>
      </c>
      <c r="F1241" s="293">
        <f t="shared" si="233"/>
        <v>-0.606060606060606</v>
      </c>
      <c r="G1241" s="477" t="str">
        <f t="shared" si="234"/>
        <v>是</v>
      </c>
      <c r="H1241" s="273" t="str">
        <f t="shared" si="235"/>
        <v>项</v>
      </c>
      <c r="I1241" s="273"/>
      <c r="K1241" s="273">
        <v>13</v>
      </c>
      <c r="L1241" s="521"/>
      <c r="N1241" s="508">
        <f t="shared" si="231"/>
        <v>13</v>
      </c>
      <c r="S1241" s="332">
        <f t="shared" si="237"/>
        <v>13</v>
      </c>
    </row>
    <row r="1242" s="332" customFormat="1" ht="36" customHeight="1" spans="1:19">
      <c r="A1242" s="367">
        <f t="shared" si="232"/>
        <v>7</v>
      </c>
      <c r="B1242" s="295">
        <v>2240108</v>
      </c>
      <c r="C1242" s="455" t="s">
        <v>1202</v>
      </c>
      <c r="D1242" s="296">
        <f>VLOOKUP(B1242,'02'!$B$5:$F$1296,5,FALSE)</f>
        <v>0</v>
      </c>
      <c r="E1242" s="296"/>
      <c r="F1242" s="293">
        <f t="shared" si="233"/>
        <v>0</v>
      </c>
      <c r="G1242" s="477" t="str">
        <f t="shared" si="234"/>
        <v>否</v>
      </c>
      <c r="H1242" s="273" t="str">
        <f t="shared" si="235"/>
        <v>项</v>
      </c>
      <c r="I1242" s="273"/>
      <c r="K1242" s="273"/>
      <c r="L1242" s="521"/>
      <c r="N1242" s="273">
        <f t="shared" si="231"/>
        <v>0</v>
      </c>
      <c r="S1242" s="332">
        <f t="shared" si="237"/>
        <v>0</v>
      </c>
    </row>
    <row r="1243" s="332" customFormat="1" ht="36" customHeight="1" spans="1:19">
      <c r="A1243" s="367">
        <f t="shared" si="232"/>
        <v>7</v>
      </c>
      <c r="B1243" s="295">
        <v>2240109</v>
      </c>
      <c r="C1243" s="455" t="s">
        <v>1203</v>
      </c>
      <c r="D1243" s="296">
        <f>VLOOKUP(B1243,'02'!$B$5:$F$1296,5,FALSE)</f>
        <v>53</v>
      </c>
      <c r="E1243" s="296">
        <v>61</v>
      </c>
      <c r="F1243" s="293">
        <f t="shared" si="233"/>
        <v>0.150943396226415</v>
      </c>
      <c r="G1243" s="477" t="str">
        <f t="shared" si="234"/>
        <v>是</v>
      </c>
      <c r="H1243" s="273" t="str">
        <f t="shared" si="235"/>
        <v>项</v>
      </c>
      <c r="I1243" s="273"/>
      <c r="K1243" s="273">
        <v>36</v>
      </c>
      <c r="L1243" s="521">
        <f>VLOOKUP(B1243,[266]Sheet2!$A$2:$E$135,5,FALSE)</f>
        <v>25</v>
      </c>
      <c r="N1243" s="508">
        <f t="shared" si="231"/>
        <v>61</v>
      </c>
      <c r="Q1243" s="332">
        <v>25</v>
      </c>
      <c r="S1243" s="332">
        <f t="shared" si="237"/>
        <v>61</v>
      </c>
    </row>
    <row r="1244" s="332" customFormat="1" ht="36" customHeight="1" spans="1:19">
      <c r="A1244" s="367">
        <f t="shared" si="232"/>
        <v>7</v>
      </c>
      <c r="B1244" s="295">
        <v>2240150</v>
      </c>
      <c r="C1244" s="455" t="s">
        <v>316</v>
      </c>
      <c r="D1244" s="296">
        <f>VLOOKUP(B1244,'02'!$B$5:$F$1296,5,FALSE)</f>
        <v>156</v>
      </c>
      <c r="E1244" s="296">
        <v>146</v>
      </c>
      <c r="F1244" s="293">
        <f t="shared" si="233"/>
        <v>-0.0641025641025641</v>
      </c>
      <c r="G1244" s="477" t="str">
        <f t="shared" si="234"/>
        <v>是</v>
      </c>
      <c r="H1244" s="273" t="str">
        <f t="shared" si="235"/>
        <v>项</v>
      </c>
      <c r="I1244" s="273"/>
      <c r="K1244" s="273">
        <v>146</v>
      </c>
      <c r="L1244" s="521"/>
      <c r="N1244" s="508">
        <f t="shared" si="231"/>
        <v>146</v>
      </c>
      <c r="S1244" s="332">
        <f t="shared" si="237"/>
        <v>146</v>
      </c>
    </row>
    <row r="1245" s="332" customFormat="1" ht="36" customHeight="1" spans="1:19">
      <c r="A1245" s="367">
        <f t="shared" si="232"/>
        <v>7</v>
      </c>
      <c r="B1245" s="295">
        <v>2240199</v>
      </c>
      <c r="C1245" s="455" t="s">
        <v>1204</v>
      </c>
      <c r="D1245" s="296">
        <f>VLOOKUP(B1245,'02'!$B$5:$F$1296,5,FALSE)</f>
        <v>129</v>
      </c>
      <c r="E1245" s="296"/>
      <c r="F1245" s="293">
        <f t="shared" si="233"/>
        <v>-1</v>
      </c>
      <c r="G1245" s="477" t="str">
        <f t="shared" si="234"/>
        <v>是</v>
      </c>
      <c r="H1245" s="273" t="str">
        <f t="shared" si="235"/>
        <v>项</v>
      </c>
      <c r="I1245" s="273"/>
      <c r="K1245" s="273"/>
      <c r="L1245" s="521"/>
      <c r="N1245" s="273">
        <f t="shared" si="231"/>
        <v>0</v>
      </c>
      <c r="S1245" s="332">
        <f t="shared" si="237"/>
        <v>0</v>
      </c>
    </row>
    <row r="1246" ht="36" customHeight="1" spans="1:14">
      <c r="A1246" s="367">
        <f t="shared" si="232"/>
        <v>5</v>
      </c>
      <c r="B1246" s="295">
        <v>22402</v>
      </c>
      <c r="C1246" s="517" t="s">
        <v>1205</v>
      </c>
      <c r="D1246" s="230">
        <f>SUM(D1247:D1252)</f>
        <v>549</v>
      </c>
      <c r="E1246" s="230">
        <f>SUM(E1247:E1252)</f>
        <v>395</v>
      </c>
      <c r="F1246" s="293">
        <f t="shared" si="233"/>
        <v>-0.280510018214936</v>
      </c>
      <c r="G1246" s="477" t="str">
        <f t="shared" si="234"/>
        <v>是</v>
      </c>
      <c r="H1246" s="273" t="str">
        <f t="shared" si="235"/>
        <v>款</v>
      </c>
      <c r="L1246" s="521"/>
      <c r="N1246" s="273">
        <f t="shared" si="231"/>
        <v>0</v>
      </c>
    </row>
    <row r="1247" s="332" customFormat="1" ht="36" customHeight="1" spans="1:19">
      <c r="A1247" s="367">
        <f t="shared" si="232"/>
        <v>7</v>
      </c>
      <c r="B1247" s="295">
        <v>2240201</v>
      </c>
      <c r="C1247" s="455" t="s">
        <v>307</v>
      </c>
      <c r="D1247" s="296">
        <f>VLOOKUP(B1247,'02'!$B$5:$F$1296,5,FALSE)</f>
        <v>277</v>
      </c>
      <c r="E1247" s="296">
        <v>276</v>
      </c>
      <c r="F1247" s="293">
        <f t="shared" si="233"/>
        <v>-0.00361010830324915</v>
      </c>
      <c r="G1247" s="477" t="str">
        <f t="shared" si="234"/>
        <v>是</v>
      </c>
      <c r="H1247" s="273" t="str">
        <f t="shared" si="235"/>
        <v>项</v>
      </c>
      <c r="I1247" s="273"/>
      <c r="K1247" s="273">
        <v>276</v>
      </c>
      <c r="L1247" s="521"/>
      <c r="N1247" s="508">
        <f t="shared" si="231"/>
        <v>276</v>
      </c>
      <c r="S1247" s="332">
        <f t="shared" ref="S1247:S1252" si="238">+K1247+Q1247</f>
        <v>276</v>
      </c>
    </row>
    <row r="1248" s="332" customFormat="1" ht="36" customHeight="1" spans="1:19">
      <c r="A1248" s="367">
        <f t="shared" si="232"/>
        <v>7</v>
      </c>
      <c r="B1248" s="295">
        <v>2240202</v>
      </c>
      <c r="C1248" s="455" t="s">
        <v>308</v>
      </c>
      <c r="D1248" s="296">
        <f>VLOOKUP(B1248,'02'!$B$5:$F$1296,5,FALSE)</f>
        <v>0</v>
      </c>
      <c r="E1248" s="296"/>
      <c r="F1248" s="293">
        <f t="shared" si="233"/>
        <v>0</v>
      </c>
      <c r="G1248" s="477" t="str">
        <f t="shared" si="234"/>
        <v>否</v>
      </c>
      <c r="H1248" s="273" t="str">
        <f t="shared" si="235"/>
        <v>项</v>
      </c>
      <c r="I1248" s="273"/>
      <c r="K1248" s="273"/>
      <c r="L1248" s="521"/>
      <c r="N1248" s="273">
        <f t="shared" si="231"/>
        <v>0</v>
      </c>
      <c r="S1248" s="332">
        <f t="shared" si="238"/>
        <v>0</v>
      </c>
    </row>
    <row r="1249" s="332" customFormat="1" ht="36" customHeight="1" spans="1:19">
      <c r="A1249" s="367">
        <f t="shared" si="232"/>
        <v>7</v>
      </c>
      <c r="B1249" s="295">
        <v>2240203</v>
      </c>
      <c r="C1249" s="455" t="s">
        <v>309</v>
      </c>
      <c r="D1249" s="296">
        <f>VLOOKUP(B1249,'02'!$B$5:$F$1296,5,FALSE)</f>
        <v>0</v>
      </c>
      <c r="E1249" s="296"/>
      <c r="F1249" s="293">
        <f t="shared" si="233"/>
        <v>0</v>
      </c>
      <c r="G1249" s="477" t="str">
        <f t="shared" si="234"/>
        <v>否</v>
      </c>
      <c r="H1249" s="273" t="str">
        <f t="shared" si="235"/>
        <v>项</v>
      </c>
      <c r="I1249" s="273"/>
      <c r="K1249" s="273"/>
      <c r="L1249" s="521"/>
      <c r="N1249" s="273">
        <f t="shared" si="231"/>
        <v>0</v>
      </c>
      <c r="S1249" s="332">
        <f t="shared" si="238"/>
        <v>0</v>
      </c>
    </row>
    <row r="1250" s="332" customFormat="1" ht="36" customHeight="1" spans="1:19">
      <c r="A1250" s="367">
        <f t="shared" si="232"/>
        <v>7</v>
      </c>
      <c r="B1250" s="295">
        <v>2240204</v>
      </c>
      <c r="C1250" s="455" t="s">
        <v>1206</v>
      </c>
      <c r="D1250" s="296">
        <f>VLOOKUP(B1250,'02'!$B$5:$F$1296,5,FALSE)</f>
        <v>272</v>
      </c>
      <c r="E1250" s="296">
        <v>119</v>
      </c>
      <c r="F1250" s="293">
        <f t="shared" si="233"/>
        <v>-0.5625</v>
      </c>
      <c r="G1250" s="477" t="str">
        <f t="shared" si="234"/>
        <v>是</v>
      </c>
      <c r="H1250" s="273" t="str">
        <f t="shared" si="235"/>
        <v>项</v>
      </c>
      <c r="I1250" s="273"/>
      <c r="K1250" s="273">
        <v>119</v>
      </c>
      <c r="L1250" s="521">
        <f>VLOOKUP(B1250,[266]Sheet2!$A$2:$E$135,5,FALSE)</f>
        <v>0</v>
      </c>
      <c r="N1250" s="508">
        <f t="shared" si="231"/>
        <v>119</v>
      </c>
      <c r="Q1250" s="332">
        <v>0</v>
      </c>
      <c r="S1250" s="332">
        <f t="shared" si="238"/>
        <v>119</v>
      </c>
    </row>
    <row r="1251" s="332" customFormat="1" ht="36" customHeight="1" spans="1:19">
      <c r="A1251" s="367">
        <f t="shared" si="232"/>
        <v>7</v>
      </c>
      <c r="B1251" s="299">
        <v>2240250</v>
      </c>
      <c r="C1251" s="455" t="s">
        <v>316</v>
      </c>
      <c r="D1251" s="296">
        <f>VLOOKUP(B1251,'02'!$B$5:$F$1296,5,FALSE)</f>
        <v>0</v>
      </c>
      <c r="E1251" s="296"/>
      <c r="F1251" s="293">
        <f t="shared" si="233"/>
        <v>0</v>
      </c>
      <c r="G1251" s="477" t="str">
        <f t="shared" si="234"/>
        <v>否</v>
      </c>
      <c r="H1251" s="273" t="str">
        <f t="shared" si="235"/>
        <v>项</v>
      </c>
      <c r="I1251" s="273"/>
      <c r="K1251" s="273"/>
      <c r="L1251" s="521"/>
      <c r="N1251" s="273">
        <f t="shared" si="231"/>
        <v>0</v>
      </c>
      <c r="S1251" s="332">
        <f t="shared" si="238"/>
        <v>0</v>
      </c>
    </row>
    <row r="1252" s="332" customFormat="1" ht="36" customHeight="1" spans="1:19">
      <c r="A1252" s="367">
        <f t="shared" si="232"/>
        <v>7</v>
      </c>
      <c r="B1252" s="295">
        <v>2240299</v>
      </c>
      <c r="C1252" s="455" t="s">
        <v>1207</v>
      </c>
      <c r="D1252" s="296">
        <f>VLOOKUP(B1252,'02'!$B$5:$F$1296,5,FALSE)</f>
        <v>0</v>
      </c>
      <c r="E1252" s="296"/>
      <c r="F1252" s="293">
        <f t="shared" si="233"/>
        <v>0</v>
      </c>
      <c r="G1252" s="477" t="str">
        <f t="shared" si="234"/>
        <v>否</v>
      </c>
      <c r="H1252" s="273" t="str">
        <f t="shared" si="235"/>
        <v>项</v>
      </c>
      <c r="I1252" s="273"/>
      <c r="K1252" s="273"/>
      <c r="L1252" s="521"/>
      <c r="N1252" s="273">
        <f t="shared" si="231"/>
        <v>0</v>
      </c>
      <c r="S1252" s="332">
        <f t="shared" si="238"/>
        <v>0</v>
      </c>
    </row>
    <row r="1253" ht="36" customHeight="1" spans="1:14">
      <c r="A1253" s="367">
        <f t="shared" si="232"/>
        <v>5</v>
      </c>
      <c r="B1253" s="295">
        <v>22404</v>
      </c>
      <c r="C1253" s="517" t="s">
        <v>1208</v>
      </c>
      <c r="D1253" s="230">
        <f>SUM(D1254:D1260)</f>
        <v>0</v>
      </c>
      <c r="E1253" s="230">
        <f>SUM(E1254:E1260)</f>
        <v>0</v>
      </c>
      <c r="F1253" s="293">
        <f t="shared" si="233"/>
        <v>0</v>
      </c>
      <c r="G1253" s="477" t="str">
        <f t="shared" si="234"/>
        <v>否</v>
      </c>
      <c r="H1253" s="273" t="str">
        <f t="shared" si="235"/>
        <v>款</v>
      </c>
      <c r="L1253" s="521"/>
      <c r="N1253" s="273">
        <f t="shared" si="231"/>
        <v>0</v>
      </c>
    </row>
    <row r="1254" s="332" customFormat="1" ht="36" customHeight="1" spans="1:19">
      <c r="A1254" s="367">
        <f t="shared" si="232"/>
        <v>7</v>
      </c>
      <c r="B1254" s="295">
        <v>2240401</v>
      </c>
      <c r="C1254" s="455" t="s">
        <v>307</v>
      </c>
      <c r="D1254" s="296">
        <f>VLOOKUP(B1254,'02'!$B$5:$F$1296,5,FALSE)</f>
        <v>0</v>
      </c>
      <c r="E1254" s="296"/>
      <c r="F1254" s="293">
        <f t="shared" si="233"/>
        <v>0</v>
      </c>
      <c r="G1254" s="477" t="str">
        <f t="shared" si="234"/>
        <v>否</v>
      </c>
      <c r="H1254" s="273" t="str">
        <f t="shared" si="235"/>
        <v>项</v>
      </c>
      <c r="I1254" s="273"/>
      <c r="K1254" s="273"/>
      <c r="L1254" s="521"/>
      <c r="N1254" s="273">
        <f t="shared" si="231"/>
        <v>0</v>
      </c>
      <c r="S1254" s="332">
        <f t="shared" ref="S1254:S1260" si="239">+K1254+Q1254</f>
        <v>0</v>
      </c>
    </row>
    <row r="1255" s="332" customFormat="1" ht="36" customHeight="1" spans="1:19">
      <c r="A1255" s="367">
        <f t="shared" si="232"/>
        <v>7</v>
      </c>
      <c r="B1255" s="295">
        <v>2240402</v>
      </c>
      <c r="C1255" s="455" t="s">
        <v>308</v>
      </c>
      <c r="D1255" s="296">
        <f>VLOOKUP(B1255,'02'!$B$5:$F$1296,5,FALSE)</f>
        <v>0</v>
      </c>
      <c r="E1255" s="296"/>
      <c r="F1255" s="293">
        <f t="shared" si="233"/>
        <v>0</v>
      </c>
      <c r="G1255" s="477" t="str">
        <f t="shared" si="234"/>
        <v>否</v>
      </c>
      <c r="H1255" s="273" t="str">
        <f t="shared" si="235"/>
        <v>项</v>
      </c>
      <c r="I1255" s="273"/>
      <c r="K1255" s="273"/>
      <c r="L1255" s="521"/>
      <c r="N1255" s="273">
        <f t="shared" si="231"/>
        <v>0</v>
      </c>
      <c r="S1255" s="332">
        <f t="shared" si="239"/>
        <v>0</v>
      </c>
    </row>
    <row r="1256" s="332" customFormat="1" ht="36" customHeight="1" spans="1:19">
      <c r="A1256" s="367">
        <f t="shared" si="232"/>
        <v>7</v>
      </c>
      <c r="B1256" s="295">
        <v>2240403</v>
      </c>
      <c r="C1256" s="455" t="s">
        <v>309</v>
      </c>
      <c r="D1256" s="296">
        <f>VLOOKUP(B1256,'02'!$B$5:$F$1296,5,FALSE)</f>
        <v>0</v>
      </c>
      <c r="E1256" s="296"/>
      <c r="F1256" s="293">
        <f t="shared" si="233"/>
        <v>0</v>
      </c>
      <c r="G1256" s="477" t="str">
        <f t="shared" si="234"/>
        <v>否</v>
      </c>
      <c r="H1256" s="273" t="str">
        <f t="shared" si="235"/>
        <v>项</v>
      </c>
      <c r="I1256" s="273"/>
      <c r="K1256" s="273"/>
      <c r="L1256" s="521"/>
      <c r="N1256" s="273">
        <f t="shared" si="231"/>
        <v>0</v>
      </c>
      <c r="S1256" s="332">
        <f t="shared" si="239"/>
        <v>0</v>
      </c>
    </row>
    <row r="1257" s="332" customFormat="1" ht="36" customHeight="1" spans="1:19">
      <c r="A1257" s="367">
        <f t="shared" si="232"/>
        <v>7</v>
      </c>
      <c r="B1257" s="295">
        <v>2240404</v>
      </c>
      <c r="C1257" s="455" t="s">
        <v>1209</v>
      </c>
      <c r="D1257" s="296">
        <f>VLOOKUP(B1257,'02'!$B$5:$F$1296,5,FALSE)</f>
        <v>0</v>
      </c>
      <c r="E1257" s="296"/>
      <c r="F1257" s="293">
        <f t="shared" si="233"/>
        <v>0</v>
      </c>
      <c r="G1257" s="477" t="str">
        <f t="shared" si="234"/>
        <v>否</v>
      </c>
      <c r="H1257" s="273" t="str">
        <f t="shared" si="235"/>
        <v>项</v>
      </c>
      <c r="I1257" s="273"/>
      <c r="K1257" s="273"/>
      <c r="L1257" s="521"/>
      <c r="N1257" s="273">
        <f t="shared" si="231"/>
        <v>0</v>
      </c>
      <c r="S1257" s="332">
        <f t="shared" si="239"/>
        <v>0</v>
      </c>
    </row>
    <row r="1258" s="332" customFormat="1" ht="36" customHeight="1" spans="1:19">
      <c r="A1258" s="367">
        <f t="shared" si="232"/>
        <v>7</v>
      </c>
      <c r="B1258" s="295">
        <v>2240405</v>
      </c>
      <c r="C1258" s="455" t="s">
        <v>1210</v>
      </c>
      <c r="D1258" s="296">
        <f>VLOOKUP(B1258,'02'!$B$5:$F$1296,5,FALSE)</f>
        <v>0</v>
      </c>
      <c r="E1258" s="296"/>
      <c r="F1258" s="293">
        <f t="shared" si="233"/>
        <v>0</v>
      </c>
      <c r="G1258" s="477" t="str">
        <f t="shared" si="234"/>
        <v>否</v>
      </c>
      <c r="H1258" s="273" t="str">
        <f t="shared" si="235"/>
        <v>项</v>
      </c>
      <c r="I1258" s="273"/>
      <c r="K1258" s="273"/>
      <c r="L1258" s="521"/>
      <c r="N1258" s="273">
        <f t="shared" si="231"/>
        <v>0</v>
      </c>
      <c r="S1258" s="332">
        <f t="shared" si="239"/>
        <v>0</v>
      </c>
    </row>
    <row r="1259" s="332" customFormat="1" ht="36" customHeight="1" spans="1:19">
      <c r="A1259" s="367">
        <f t="shared" si="232"/>
        <v>7</v>
      </c>
      <c r="B1259" s="295">
        <v>2240450</v>
      </c>
      <c r="C1259" s="455" t="s">
        <v>316</v>
      </c>
      <c r="D1259" s="296">
        <f>VLOOKUP(B1259,'02'!$B$5:$F$1296,5,FALSE)</f>
        <v>0</v>
      </c>
      <c r="E1259" s="296"/>
      <c r="F1259" s="293">
        <f t="shared" si="233"/>
        <v>0</v>
      </c>
      <c r="G1259" s="477" t="str">
        <f t="shared" si="234"/>
        <v>否</v>
      </c>
      <c r="H1259" s="273" t="str">
        <f t="shared" si="235"/>
        <v>项</v>
      </c>
      <c r="I1259" s="273"/>
      <c r="K1259" s="273"/>
      <c r="L1259" s="521"/>
      <c r="N1259" s="273">
        <f t="shared" si="231"/>
        <v>0</v>
      </c>
      <c r="S1259" s="332">
        <f t="shared" si="239"/>
        <v>0</v>
      </c>
    </row>
    <row r="1260" s="332" customFormat="1" ht="36" customHeight="1" spans="1:19">
      <c r="A1260" s="367">
        <f t="shared" si="232"/>
        <v>7</v>
      </c>
      <c r="B1260" s="295">
        <v>2240499</v>
      </c>
      <c r="C1260" s="455" t="s">
        <v>1211</v>
      </c>
      <c r="D1260" s="296">
        <f>VLOOKUP(B1260,'02'!$B$5:$F$1296,5,FALSE)</f>
        <v>0</v>
      </c>
      <c r="E1260" s="296"/>
      <c r="F1260" s="293">
        <f t="shared" si="233"/>
        <v>0</v>
      </c>
      <c r="G1260" s="477" t="str">
        <f t="shared" si="234"/>
        <v>否</v>
      </c>
      <c r="H1260" s="273" t="str">
        <f t="shared" si="235"/>
        <v>项</v>
      </c>
      <c r="I1260" s="273"/>
      <c r="K1260" s="273"/>
      <c r="L1260" s="521"/>
      <c r="N1260" s="273">
        <f t="shared" si="231"/>
        <v>0</v>
      </c>
      <c r="S1260" s="332">
        <f t="shared" si="239"/>
        <v>0</v>
      </c>
    </row>
    <row r="1261" ht="36" customHeight="1" spans="1:14">
      <c r="A1261" s="367">
        <f t="shared" si="232"/>
        <v>5</v>
      </c>
      <c r="B1261" s="295">
        <v>22405</v>
      </c>
      <c r="C1261" s="517" t="s">
        <v>1212</v>
      </c>
      <c r="D1261" s="230">
        <f>SUM(D1262:D1273)</f>
        <v>102</v>
      </c>
      <c r="E1261" s="230">
        <f>SUM(E1262:E1273)</f>
        <v>111</v>
      </c>
      <c r="F1261" s="293">
        <f t="shared" si="233"/>
        <v>0.088235294117647</v>
      </c>
      <c r="G1261" s="477" t="str">
        <f t="shared" si="234"/>
        <v>是</v>
      </c>
      <c r="H1261" s="273" t="str">
        <f t="shared" si="235"/>
        <v>款</v>
      </c>
      <c r="L1261" s="521"/>
      <c r="N1261" s="273">
        <f t="shared" si="231"/>
        <v>0</v>
      </c>
    </row>
    <row r="1262" s="332" customFormat="1" ht="36" customHeight="1" spans="1:19">
      <c r="A1262" s="367">
        <f t="shared" si="232"/>
        <v>7</v>
      </c>
      <c r="B1262" s="295">
        <v>2240501</v>
      </c>
      <c r="C1262" s="455" t="s">
        <v>307</v>
      </c>
      <c r="D1262" s="296">
        <f>VLOOKUP(B1262,'02'!$B$5:$F$1296,5,FALSE)</f>
        <v>101</v>
      </c>
      <c r="E1262" s="296">
        <v>110</v>
      </c>
      <c r="F1262" s="293">
        <f t="shared" si="233"/>
        <v>0.0891089108910892</v>
      </c>
      <c r="G1262" s="477" t="str">
        <f t="shared" si="234"/>
        <v>是</v>
      </c>
      <c r="H1262" s="273" t="str">
        <f t="shared" si="235"/>
        <v>项</v>
      </c>
      <c r="I1262" s="273"/>
      <c r="K1262" s="273">
        <v>110</v>
      </c>
      <c r="L1262" s="521"/>
      <c r="N1262" s="508">
        <f t="shared" si="231"/>
        <v>110</v>
      </c>
      <c r="S1262" s="332">
        <f t="shared" ref="S1262:S1273" si="240">+K1262+Q1262</f>
        <v>110</v>
      </c>
    </row>
    <row r="1263" s="332" customFormat="1" ht="36" customHeight="1" spans="1:19">
      <c r="A1263" s="367">
        <f t="shared" si="232"/>
        <v>7</v>
      </c>
      <c r="B1263" s="295">
        <v>2240502</v>
      </c>
      <c r="C1263" s="455" t="s">
        <v>308</v>
      </c>
      <c r="D1263" s="296">
        <f>VLOOKUP(B1263,'02'!$B$5:$F$1296,5,FALSE)</f>
        <v>0</v>
      </c>
      <c r="E1263" s="296"/>
      <c r="F1263" s="293">
        <f t="shared" si="233"/>
        <v>0</v>
      </c>
      <c r="G1263" s="477" t="str">
        <f t="shared" si="234"/>
        <v>否</v>
      </c>
      <c r="H1263" s="273" t="str">
        <f t="shared" si="235"/>
        <v>项</v>
      </c>
      <c r="I1263" s="273"/>
      <c r="K1263" s="273"/>
      <c r="L1263" s="521"/>
      <c r="N1263" s="273">
        <f t="shared" si="231"/>
        <v>0</v>
      </c>
      <c r="S1263" s="332">
        <f t="shared" si="240"/>
        <v>0</v>
      </c>
    </row>
    <row r="1264" s="332" customFormat="1" ht="36" customHeight="1" spans="1:19">
      <c r="A1264" s="367">
        <f t="shared" si="232"/>
        <v>7</v>
      </c>
      <c r="B1264" s="295">
        <v>2240503</v>
      </c>
      <c r="C1264" s="455" t="s">
        <v>309</v>
      </c>
      <c r="D1264" s="296">
        <f>VLOOKUP(B1264,'02'!$B$5:$F$1296,5,FALSE)</f>
        <v>0</v>
      </c>
      <c r="E1264" s="296"/>
      <c r="F1264" s="293">
        <f t="shared" si="233"/>
        <v>0</v>
      </c>
      <c r="G1264" s="477" t="str">
        <f t="shared" si="234"/>
        <v>否</v>
      </c>
      <c r="H1264" s="273" t="str">
        <f t="shared" si="235"/>
        <v>项</v>
      </c>
      <c r="I1264" s="273"/>
      <c r="K1264" s="273"/>
      <c r="L1264" s="521"/>
      <c r="N1264" s="273">
        <f t="shared" si="231"/>
        <v>0</v>
      </c>
      <c r="S1264" s="332">
        <f t="shared" si="240"/>
        <v>0</v>
      </c>
    </row>
    <row r="1265" s="332" customFormat="1" ht="36" customHeight="1" spans="1:19">
      <c r="A1265" s="367">
        <f t="shared" si="232"/>
        <v>7</v>
      </c>
      <c r="B1265" s="295">
        <v>2240504</v>
      </c>
      <c r="C1265" s="455" t="s">
        <v>1213</v>
      </c>
      <c r="D1265" s="296">
        <f>VLOOKUP(B1265,'02'!$B$5:$F$1296,5,FALSE)</f>
        <v>0</v>
      </c>
      <c r="E1265" s="296"/>
      <c r="F1265" s="293">
        <f t="shared" si="233"/>
        <v>0</v>
      </c>
      <c r="G1265" s="477" t="str">
        <f t="shared" si="234"/>
        <v>否</v>
      </c>
      <c r="H1265" s="273" t="str">
        <f t="shared" si="235"/>
        <v>项</v>
      </c>
      <c r="I1265" s="273"/>
      <c r="K1265" s="273"/>
      <c r="L1265" s="521"/>
      <c r="N1265" s="273">
        <f t="shared" si="231"/>
        <v>0</v>
      </c>
      <c r="S1265" s="332">
        <f t="shared" si="240"/>
        <v>0</v>
      </c>
    </row>
    <row r="1266" s="332" customFormat="1" ht="36" customHeight="1" spans="1:19">
      <c r="A1266" s="367">
        <f t="shared" si="232"/>
        <v>7</v>
      </c>
      <c r="B1266" s="295">
        <v>2240505</v>
      </c>
      <c r="C1266" s="455" t="s">
        <v>1214</v>
      </c>
      <c r="D1266" s="296">
        <f>VLOOKUP(B1266,'02'!$B$5:$F$1296,5,FALSE)</f>
        <v>1</v>
      </c>
      <c r="E1266" s="296">
        <v>1</v>
      </c>
      <c r="F1266" s="293">
        <f t="shared" si="233"/>
        <v>0</v>
      </c>
      <c r="G1266" s="477" t="str">
        <f t="shared" si="234"/>
        <v>是</v>
      </c>
      <c r="H1266" s="273" t="str">
        <f t="shared" si="235"/>
        <v>项</v>
      </c>
      <c r="I1266" s="273"/>
      <c r="K1266" s="273"/>
      <c r="L1266" s="521">
        <f>VLOOKUP(B1266,[266]Sheet2!$A$2:$E$135,5,FALSE)</f>
        <v>1</v>
      </c>
      <c r="N1266" s="508">
        <f t="shared" si="231"/>
        <v>1</v>
      </c>
      <c r="Q1266" s="332">
        <v>1</v>
      </c>
      <c r="S1266" s="332">
        <f t="shared" si="240"/>
        <v>1</v>
      </c>
    </row>
    <row r="1267" s="332" customFormat="1" ht="36" customHeight="1" spans="1:19">
      <c r="A1267" s="367">
        <f t="shared" si="232"/>
        <v>7</v>
      </c>
      <c r="B1267" s="295">
        <v>2240506</v>
      </c>
      <c r="C1267" s="455" t="s">
        <v>1215</v>
      </c>
      <c r="D1267" s="296">
        <f>VLOOKUP(B1267,'02'!$B$5:$F$1296,5,FALSE)</f>
        <v>0</v>
      </c>
      <c r="E1267" s="296"/>
      <c r="F1267" s="293">
        <f t="shared" si="233"/>
        <v>0</v>
      </c>
      <c r="G1267" s="477" t="str">
        <f t="shared" si="234"/>
        <v>否</v>
      </c>
      <c r="H1267" s="273" t="str">
        <f t="shared" si="235"/>
        <v>项</v>
      </c>
      <c r="I1267" s="273"/>
      <c r="K1267" s="273"/>
      <c r="L1267" s="521"/>
      <c r="N1267" s="273">
        <f t="shared" si="231"/>
        <v>0</v>
      </c>
      <c r="S1267" s="332">
        <f t="shared" si="240"/>
        <v>0</v>
      </c>
    </row>
    <row r="1268" s="332" customFormat="1" ht="36" customHeight="1" spans="1:19">
      <c r="A1268" s="367">
        <f t="shared" si="232"/>
        <v>7</v>
      </c>
      <c r="B1268" s="295">
        <v>2240507</v>
      </c>
      <c r="C1268" s="455" t="s">
        <v>1216</v>
      </c>
      <c r="D1268" s="296">
        <f>VLOOKUP(B1268,'02'!$B$5:$F$1296,5,FALSE)</f>
        <v>0</v>
      </c>
      <c r="E1268" s="296"/>
      <c r="F1268" s="293">
        <f t="shared" si="233"/>
        <v>0</v>
      </c>
      <c r="G1268" s="477" t="str">
        <f t="shared" si="234"/>
        <v>否</v>
      </c>
      <c r="H1268" s="273" t="str">
        <f t="shared" si="235"/>
        <v>项</v>
      </c>
      <c r="I1268" s="273"/>
      <c r="K1268" s="273"/>
      <c r="L1268" s="521"/>
      <c r="N1268" s="273">
        <f t="shared" si="231"/>
        <v>0</v>
      </c>
      <c r="S1268" s="332">
        <f t="shared" si="240"/>
        <v>0</v>
      </c>
    </row>
    <row r="1269" s="332" customFormat="1" ht="36" customHeight="1" spans="1:19">
      <c r="A1269" s="367">
        <f t="shared" si="232"/>
        <v>7</v>
      </c>
      <c r="B1269" s="295">
        <v>2240508</v>
      </c>
      <c r="C1269" s="455" t="s">
        <v>1217</v>
      </c>
      <c r="D1269" s="296">
        <f>VLOOKUP(B1269,'02'!$B$5:$F$1296,5,FALSE)</f>
        <v>0</v>
      </c>
      <c r="E1269" s="296"/>
      <c r="F1269" s="293">
        <f t="shared" si="233"/>
        <v>0</v>
      </c>
      <c r="G1269" s="477" t="str">
        <f t="shared" si="234"/>
        <v>否</v>
      </c>
      <c r="H1269" s="273" t="str">
        <f t="shared" si="235"/>
        <v>项</v>
      </c>
      <c r="I1269" s="273"/>
      <c r="K1269" s="273"/>
      <c r="L1269" s="521"/>
      <c r="N1269" s="273">
        <f t="shared" si="231"/>
        <v>0</v>
      </c>
      <c r="S1269" s="332">
        <f t="shared" si="240"/>
        <v>0</v>
      </c>
    </row>
    <row r="1270" s="332" customFormat="1" ht="36" customHeight="1" spans="1:19">
      <c r="A1270" s="367">
        <f t="shared" si="232"/>
        <v>7</v>
      </c>
      <c r="B1270" s="295">
        <v>2240509</v>
      </c>
      <c r="C1270" s="455" t="s">
        <v>1218</v>
      </c>
      <c r="D1270" s="296">
        <f>VLOOKUP(B1270,'02'!$B$5:$F$1296,5,FALSE)</f>
        <v>0</v>
      </c>
      <c r="E1270" s="296"/>
      <c r="F1270" s="293">
        <f t="shared" si="233"/>
        <v>0</v>
      </c>
      <c r="G1270" s="477" t="str">
        <f t="shared" si="234"/>
        <v>否</v>
      </c>
      <c r="H1270" s="273" t="str">
        <f t="shared" si="235"/>
        <v>项</v>
      </c>
      <c r="I1270" s="273"/>
      <c r="K1270" s="273"/>
      <c r="L1270" s="521"/>
      <c r="N1270" s="273">
        <f t="shared" si="231"/>
        <v>0</v>
      </c>
      <c r="S1270" s="332">
        <f t="shared" si="240"/>
        <v>0</v>
      </c>
    </row>
    <row r="1271" s="332" customFormat="1" ht="36" customHeight="1" spans="1:19">
      <c r="A1271" s="367">
        <f t="shared" si="232"/>
        <v>7</v>
      </c>
      <c r="B1271" s="295">
        <v>2240510</v>
      </c>
      <c r="C1271" s="455" t="s">
        <v>1219</v>
      </c>
      <c r="D1271" s="296">
        <f>VLOOKUP(B1271,'02'!$B$5:$F$1296,5,FALSE)</f>
        <v>0</v>
      </c>
      <c r="E1271" s="296"/>
      <c r="F1271" s="293">
        <f t="shared" si="233"/>
        <v>0</v>
      </c>
      <c r="G1271" s="477" t="str">
        <f t="shared" si="234"/>
        <v>否</v>
      </c>
      <c r="H1271" s="273" t="str">
        <f t="shared" si="235"/>
        <v>项</v>
      </c>
      <c r="I1271" s="273"/>
      <c r="K1271" s="273"/>
      <c r="L1271" s="521"/>
      <c r="N1271" s="273">
        <f t="shared" si="231"/>
        <v>0</v>
      </c>
      <c r="S1271" s="332">
        <f t="shared" si="240"/>
        <v>0</v>
      </c>
    </row>
    <row r="1272" s="332" customFormat="1" ht="36" customHeight="1" spans="1:19">
      <c r="A1272" s="367">
        <f t="shared" si="232"/>
        <v>7</v>
      </c>
      <c r="B1272" s="295">
        <v>2240550</v>
      </c>
      <c r="C1272" s="455" t="s">
        <v>1220</v>
      </c>
      <c r="D1272" s="296">
        <f>VLOOKUP(B1272,'02'!$B$5:$F$1296,5,FALSE)</f>
        <v>0</v>
      </c>
      <c r="E1272" s="296"/>
      <c r="F1272" s="293">
        <f t="shared" si="233"/>
        <v>0</v>
      </c>
      <c r="G1272" s="477" t="str">
        <f t="shared" si="234"/>
        <v>否</v>
      </c>
      <c r="H1272" s="273" t="str">
        <f t="shared" si="235"/>
        <v>项</v>
      </c>
      <c r="I1272" s="273"/>
      <c r="K1272" s="273"/>
      <c r="L1272" s="521"/>
      <c r="N1272" s="273">
        <f t="shared" si="231"/>
        <v>0</v>
      </c>
      <c r="S1272" s="332">
        <f t="shared" si="240"/>
        <v>0</v>
      </c>
    </row>
    <row r="1273" s="332" customFormat="1" ht="36" customHeight="1" spans="1:19">
      <c r="A1273" s="367">
        <f t="shared" si="232"/>
        <v>7</v>
      </c>
      <c r="B1273" s="295">
        <v>2240599</v>
      </c>
      <c r="C1273" s="455" t="s">
        <v>1221</v>
      </c>
      <c r="D1273" s="296">
        <f>VLOOKUP(B1273,'02'!$B$5:$F$1296,5,FALSE)</f>
        <v>0</v>
      </c>
      <c r="E1273" s="296"/>
      <c r="F1273" s="293">
        <f t="shared" si="233"/>
        <v>0</v>
      </c>
      <c r="G1273" s="477" t="str">
        <f t="shared" si="234"/>
        <v>否</v>
      </c>
      <c r="H1273" s="273" t="str">
        <f t="shared" si="235"/>
        <v>项</v>
      </c>
      <c r="I1273" s="273"/>
      <c r="K1273" s="273"/>
      <c r="L1273" s="521"/>
      <c r="N1273" s="273">
        <f t="shared" si="231"/>
        <v>0</v>
      </c>
      <c r="S1273" s="332">
        <f t="shared" si="240"/>
        <v>0</v>
      </c>
    </row>
    <row r="1274" ht="36" customHeight="1" spans="1:14">
      <c r="A1274" s="367">
        <f t="shared" si="232"/>
        <v>5</v>
      </c>
      <c r="B1274" s="295">
        <v>22406</v>
      </c>
      <c r="C1274" s="517" t="s">
        <v>1222</v>
      </c>
      <c r="D1274" s="230">
        <f>SUM(D1275:D1277)</f>
        <v>326</v>
      </c>
      <c r="E1274" s="230">
        <f>SUM(E1275:E1277)</f>
        <v>400</v>
      </c>
      <c r="F1274" s="293">
        <f t="shared" si="233"/>
        <v>0.226993865030675</v>
      </c>
      <c r="G1274" s="477" t="str">
        <f t="shared" si="234"/>
        <v>是</v>
      </c>
      <c r="H1274" s="273" t="str">
        <f t="shared" si="235"/>
        <v>款</v>
      </c>
      <c r="L1274" s="521"/>
      <c r="N1274" s="273">
        <f t="shared" si="231"/>
        <v>0</v>
      </c>
    </row>
    <row r="1275" s="332" customFormat="1" ht="36" customHeight="1" spans="1:19">
      <c r="A1275" s="367">
        <f t="shared" si="232"/>
        <v>7</v>
      </c>
      <c r="B1275" s="295">
        <v>2240601</v>
      </c>
      <c r="C1275" s="455" t="s">
        <v>1223</v>
      </c>
      <c r="D1275" s="296">
        <f>VLOOKUP(B1275,'02'!$B$5:$F$1296,5,FALSE)</f>
        <v>317</v>
      </c>
      <c r="E1275" s="296">
        <v>391</v>
      </c>
      <c r="F1275" s="293">
        <f t="shared" si="233"/>
        <v>0.233438485804417</v>
      </c>
      <c r="G1275" s="477" t="str">
        <f t="shared" si="234"/>
        <v>是</v>
      </c>
      <c r="H1275" s="273" t="str">
        <f t="shared" si="235"/>
        <v>项</v>
      </c>
      <c r="I1275" s="273"/>
      <c r="K1275" s="273"/>
      <c r="L1275" s="521">
        <f>VLOOKUP(B1275,[266]Sheet2!$A$2:$E$135,5,FALSE)</f>
        <v>186</v>
      </c>
      <c r="N1275" s="508">
        <f t="shared" si="231"/>
        <v>186</v>
      </c>
      <c r="Q1275" s="332">
        <v>391</v>
      </c>
      <c r="S1275" s="332">
        <f t="shared" ref="S1275:S1277" si="241">+K1275+Q1275</f>
        <v>391</v>
      </c>
    </row>
    <row r="1276" s="332" customFormat="1" ht="36" customHeight="1" spans="1:19">
      <c r="A1276" s="367">
        <f t="shared" si="232"/>
        <v>7</v>
      </c>
      <c r="B1276" s="295">
        <v>2240602</v>
      </c>
      <c r="C1276" s="455" t="s">
        <v>1224</v>
      </c>
      <c r="D1276" s="296">
        <f>VLOOKUP(B1276,'02'!$B$5:$F$1296,5,FALSE)</f>
        <v>0</v>
      </c>
      <c r="E1276" s="296"/>
      <c r="F1276" s="293">
        <f t="shared" si="233"/>
        <v>0</v>
      </c>
      <c r="G1276" s="477" t="str">
        <f t="shared" si="234"/>
        <v>否</v>
      </c>
      <c r="H1276" s="273" t="str">
        <f t="shared" si="235"/>
        <v>项</v>
      </c>
      <c r="I1276" s="273"/>
      <c r="K1276" s="273"/>
      <c r="L1276" s="521"/>
      <c r="N1276" s="273">
        <f t="shared" si="231"/>
        <v>0</v>
      </c>
      <c r="S1276" s="332">
        <f t="shared" si="241"/>
        <v>0</v>
      </c>
    </row>
    <row r="1277" s="332" customFormat="1" ht="36" customHeight="1" spans="1:19">
      <c r="A1277" s="367">
        <f t="shared" si="232"/>
        <v>7</v>
      </c>
      <c r="B1277" s="295">
        <v>2240699</v>
      </c>
      <c r="C1277" s="455" t="s">
        <v>1225</v>
      </c>
      <c r="D1277" s="296">
        <f>VLOOKUP(B1277,'02'!$B$5:$F$1296,5,FALSE)</f>
        <v>9</v>
      </c>
      <c r="E1277" s="296">
        <v>9</v>
      </c>
      <c r="F1277" s="293">
        <f t="shared" si="233"/>
        <v>0</v>
      </c>
      <c r="G1277" s="477" t="str">
        <f t="shared" si="234"/>
        <v>是</v>
      </c>
      <c r="H1277" s="273" t="str">
        <f t="shared" si="235"/>
        <v>项</v>
      </c>
      <c r="I1277" s="273"/>
      <c r="K1277" s="273"/>
      <c r="L1277" s="521">
        <f>VLOOKUP(B1277,[266]Sheet2!$A$2:$E$135,5,FALSE)</f>
        <v>9</v>
      </c>
      <c r="N1277" s="508">
        <f t="shared" si="231"/>
        <v>9</v>
      </c>
      <c r="Q1277" s="332">
        <v>9</v>
      </c>
      <c r="S1277" s="332">
        <f t="shared" si="241"/>
        <v>9</v>
      </c>
    </row>
    <row r="1278" ht="36" customHeight="1" spans="1:14">
      <c r="A1278" s="367">
        <f t="shared" si="232"/>
        <v>5</v>
      </c>
      <c r="B1278" s="295">
        <v>22407</v>
      </c>
      <c r="C1278" s="517" t="s">
        <v>1226</v>
      </c>
      <c r="D1278" s="230">
        <f>SUM(D1279:D1281)</f>
        <v>88</v>
      </c>
      <c r="E1278" s="230">
        <f>SUM(E1279:E1281)</f>
        <v>86</v>
      </c>
      <c r="F1278" s="293">
        <f t="shared" si="233"/>
        <v>-0.0227272727272727</v>
      </c>
      <c r="G1278" s="477" t="str">
        <f t="shared" si="234"/>
        <v>是</v>
      </c>
      <c r="H1278" s="273" t="str">
        <f t="shared" si="235"/>
        <v>款</v>
      </c>
      <c r="L1278" s="521"/>
      <c r="N1278" s="273">
        <f t="shared" si="231"/>
        <v>0</v>
      </c>
    </row>
    <row r="1279" s="332" customFormat="1" ht="36" customHeight="1" spans="1:19">
      <c r="A1279" s="367">
        <f t="shared" si="232"/>
        <v>7</v>
      </c>
      <c r="B1279" s="295">
        <v>2240703</v>
      </c>
      <c r="C1279" s="455" t="s">
        <v>1227</v>
      </c>
      <c r="D1279" s="296">
        <f>VLOOKUP(B1279,'02'!$B$5:$F$1296,5,FALSE)</f>
        <v>88</v>
      </c>
      <c r="E1279" s="296">
        <v>86</v>
      </c>
      <c r="F1279" s="293">
        <f t="shared" si="233"/>
        <v>-0.0227272727272727</v>
      </c>
      <c r="G1279" s="477" t="str">
        <f t="shared" si="234"/>
        <v>是</v>
      </c>
      <c r="H1279" s="273" t="str">
        <f t="shared" si="235"/>
        <v>项</v>
      </c>
      <c r="I1279" s="273"/>
      <c r="K1279" s="273"/>
      <c r="L1279" s="521">
        <f>VLOOKUP(B1279,[266]Sheet2!$A$2:$E$135,5,FALSE)</f>
        <v>86</v>
      </c>
      <c r="N1279" s="508">
        <f t="shared" si="231"/>
        <v>86</v>
      </c>
      <c r="Q1279" s="332">
        <v>86</v>
      </c>
      <c r="S1279" s="332">
        <f t="shared" ref="S1279:S1281" si="242">+K1279+Q1279</f>
        <v>86</v>
      </c>
    </row>
    <row r="1280" s="332" customFormat="1" ht="36" customHeight="1" spans="1:19">
      <c r="A1280" s="367">
        <f t="shared" si="232"/>
        <v>7</v>
      </c>
      <c r="B1280" s="295">
        <v>2240704</v>
      </c>
      <c r="C1280" s="455" t="s">
        <v>1228</v>
      </c>
      <c r="D1280" s="296">
        <f>VLOOKUP(B1280,'02'!$B$5:$F$1296,5,FALSE)</f>
        <v>0</v>
      </c>
      <c r="E1280" s="296"/>
      <c r="F1280" s="293">
        <f t="shared" si="233"/>
        <v>0</v>
      </c>
      <c r="G1280" s="477" t="str">
        <f t="shared" si="234"/>
        <v>否</v>
      </c>
      <c r="H1280" s="273" t="str">
        <f t="shared" si="235"/>
        <v>项</v>
      </c>
      <c r="I1280" s="273"/>
      <c r="K1280" s="273"/>
      <c r="L1280" s="521"/>
      <c r="N1280" s="273">
        <f t="shared" si="231"/>
        <v>0</v>
      </c>
      <c r="S1280" s="332">
        <f t="shared" si="242"/>
        <v>0</v>
      </c>
    </row>
    <row r="1281" s="332" customFormat="1" ht="36" customHeight="1" spans="1:19">
      <c r="A1281" s="367">
        <f t="shared" si="232"/>
        <v>7</v>
      </c>
      <c r="B1281" s="295">
        <v>2240799</v>
      </c>
      <c r="C1281" s="455" t="s">
        <v>1229</v>
      </c>
      <c r="D1281" s="296">
        <f>VLOOKUP(B1281,'02'!$B$5:$F$1296,5,FALSE)</f>
        <v>0</v>
      </c>
      <c r="E1281" s="296"/>
      <c r="F1281" s="293">
        <f t="shared" si="233"/>
        <v>0</v>
      </c>
      <c r="G1281" s="477" t="str">
        <f t="shared" si="234"/>
        <v>否</v>
      </c>
      <c r="H1281" s="273" t="str">
        <f t="shared" si="235"/>
        <v>项</v>
      </c>
      <c r="I1281" s="273"/>
      <c r="K1281" s="273"/>
      <c r="L1281" s="521"/>
      <c r="N1281" s="273">
        <f t="shared" si="231"/>
        <v>0</v>
      </c>
      <c r="S1281" s="332">
        <f t="shared" si="242"/>
        <v>0</v>
      </c>
    </row>
    <row r="1282" ht="36" customHeight="1" spans="1:14">
      <c r="A1282" s="367">
        <f t="shared" si="232"/>
        <v>5</v>
      </c>
      <c r="B1282" s="295">
        <v>22499</v>
      </c>
      <c r="C1282" s="517" t="s">
        <v>1230</v>
      </c>
      <c r="D1282" s="230">
        <f>D1283</f>
        <v>0</v>
      </c>
      <c r="E1282" s="230">
        <f>E1283</f>
        <v>0</v>
      </c>
      <c r="F1282" s="293">
        <f t="shared" si="233"/>
        <v>0</v>
      </c>
      <c r="G1282" s="477" t="str">
        <f t="shared" si="234"/>
        <v>否</v>
      </c>
      <c r="H1282" s="273" t="str">
        <f t="shared" si="235"/>
        <v>款</v>
      </c>
      <c r="L1282" s="521"/>
      <c r="N1282" s="273">
        <f t="shared" si="231"/>
        <v>0</v>
      </c>
    </row>
    <row r="1283" s="332" customFormat="1" ht="36" customHeight="1" spans="1:19">
      <c r="A1283" s="367">
        <f t="shared" si="232"/>
        <v>7</v>
      </c>
      <c r="B1283" s="305">
        <v>2249999</v>
      </c>
      <c r="C1283" s="455" t="s">
        <v>1230</v>
      </c>
      <c r="D1283" s="296">
        <f>VLOOKUP(B1283,'02'!$B$5:$F$1296,5,FALSE)</f>
        <v>0</v>
      </c>
      <c r="E1283" s="296"/>
      <c r="F1283" s="293">
        <f t="shared" si="233"/>
        <v>0</v>
      </c>
      <c r="G1283" s="477" t="str">
        <f t="shared" si="234"/>
        <v>否</v>
      </c>
      <c r="H1283" s="273" t="str">
        <f t="shared" si="235"/>
        <v>项</v>
      </c>
      <c r="I1283" s="273"/>
      <c r="K1283" s="273"/>
      <c r="L1283" s="521"/>
      <c r="N1283" s="273">
        <f t="shared" si="231"/>
        <v>0</v>
      </c>
      <c r="S1283" s="332">
        <f t="shared" ref="S1283:S1290" si="243">+K1283+Q1283</f>
        <v>0</v>
      </c>
    </row>
    <row r="1284" ht="36" customHeight="1" spans="1:14">
      <c r="A1284" s="367">
        <f t="shared" si="232"/>
        <v>3</v>
      </c>
      <c r="B1284" s="294">
        <v>227</v>
      </c>
      <c r="C1284" s="516" t="s">
        <v>278</v>
      </c>
      <c r="D1284" s="297"/>
      <c r="E1284" s="297">
        <v>2500</v>
      </c>
      <c r="F1284" s="287">
        <f t="shared" si="233"/>
        <v>0</v>
      </c>
      <c r="G1284" s="477" t="str">
        <f t="shared" si="234"/>
        <v>是</v>
      </c>
      <c r="H1284" s="273" t="str">
        <f t="shared" si="235"/>
        <v>类</v>
      </c>
      <c r="K1284" s="273">
        <v>2500</v>
      </c>
      <c r="L1284" s="521"/>
      <c r="N1284" s="273">
        <f t="shared" ref="N1284:N1296" si="244">+K1284+L1284+M1284</f>
        <v>2500</v>
      </c>
    </row>
    <row r="1285" ht="36" customHeight="1" spans="1:14">
      <c r="A1285" s="367">
        <f t="shared" ref="A1285:A1300" si="245">LEN(B1285)</f>
        <v>3</v>
      </c>
      <c r="B1285" s="294">
        <v>232</v>
      </c>
      <c r="C1285" s="516" t="s">
        <v>279</v>
      </c>
      <c r="D1285" s="286">
        <f>D1286</f>
        <v>9587</v>
      </c>
      <c r="E1285" s="286">
        <f>E1286</f>
        <v>9048</v>
      </c>
      <c r="F1285" s="287">
        <f t="shared" ref="F1285:F1298" si="246">IF(D1285&lt;0,"",IFERROR(E1285/D1285-1,0))</f>
        <v>-0.0562219672473141</v>
      </c>
      <c r="G1285" s="477" t="str">
        <f t="shared" ref="G1285:G1298" si="247">IF(LEN(B1285)=3,"是",IF(C1285&lt;&gt;"",IF(SUM(D1285:E1285)&lt;&gt;0,"是","否"),"是"))</f>
        <v>是</v>
      </c>
      <c r="H1285" s="273" t="str">
        <f t="shared" ref="H1285:H1296" si="248">IF(LEN(B1285)=3,"类",IF(LEN(B1285)=5,"款","项"))</f>
        <v>类</v>
      </c>
      <c r="L1285" s="521"/>
      <c r="N1285" s="273">
        <f t="shared" si="244"/>
        <v>0</v>
      </c>
    </row>
    <row r="1286" ht="36" customHeight="1" spans="1:14">
      <c r="A1286" s="367">
        <f t="shared" si="245"/>
        <v>5</v>
      </c>
      <c r="B1286" s="295">
        <v>23203</v>
      </c>
      <c r="C1286" s="517" t="s">
        <v>1231</v>
      </c>
      <c r="D1286" s="230">
        <f>SUM(D1287:D1290)</f>
        <v>9587</v>
      </c>
      <c r="E1286" s="230">
        <f>SUM(E1287:E1290)</f>
        <v>9048</v>
      </c>
      <c r="F1286" s="293">
        <f t="shared" si="246"/>
        <v>-0.0562219672473141</v>
      </c>
      <c r="G1286" s="477" t="str">
        <f t="shared" si="247"/>
        <v>是</v>
      </c>
      <c r="H1286" s="273" t="str">
        <f t="shared" si="248"/>
        <v>款</v>
      </c>
      <c r="L1286" s="521"/>
      <c r="N1286" s="273">
        <f t="shared" si="244"/>
        <v>0</v>
      </c>
    </row>
    <row r="1287" s="332" customFormat="1" ht="36" customHeight="1" spans="1:19">
      <c r="A1287" s="367">
        <f t="shared" si="245"/>
        <v>7</v>
      </c>
      <c r="B1287" s="295">
        <v>2320301</v>
      </c>
      <c r="C1287" s="455" t="s">
        <v>1232</v>
      </c>
      <c r="D1287" s="296">
        <f>VLOOKUP(B1287,'02'!$B$5:$F$1296,5,FALSE)</f>
        <v>9587</v>
      </c>
      <c r="E1287" s="296">
        <v>9048</v>
      </c>
      <c r="F1287" s="293">
        <f t="shared" si="246"/>
        <v>-0.0562219672473141</v>
      </c>
      <c r="G1287" s="477" t="str">
        <f t="shared" si="247"/>
        <v>是</v>
      </c>
      <c r="H1287" s="273" t="str">
        <f t="shared" si="248"/>
        <v>项</v>
      </c>
      <c r="I1287" s="273"/>
      <c r="K1287" s="273">
        <v>9048</v>
      </c>
      <c r="L1287" s="521"/>
      <c r="N1287" s="508">
        <f t="shared" si="244"/>
        <v>9048</v>
      </c>
      <c r="S1287" s="332">
        <f t="shared" si="243"/>
        <v>9048</v>
      </c>
    </row>
    <row r="1288" s="332" customFormat="1" ht="36" customHeight="1" spans="1:19">
      <c r="A1288" s="367">
        <f t="shared" si="245"/>
        <v>7</v>
      </c>
      <c r="B1288" s="295">
        <v>2320302</v>
      </c>
      <c r="C1288" s="455" t="s">
        <v>1233</v>
      </c>
      <c r="D1288" s="296">
        <f>VLOOKUP(B1288,'02'!$B$5:$F$1296,5,FALSE)</f>
        <v>0</v>
      </c>
      <c r="E1288" s="296"/>
      <c r="F1288" s="293">
        <f t="shared" si="246"/>
        <v>0</v>
      </c>
      <c r="G1288" s="477" t="str">
        <f t="shared" si="247"/>
        <v>否</v>
      </c>
      <c r="H1288" s="273" t="str">
        <f t="shared" si="248"/>
        <v>项</v>
      </c>
      <c r="I1288" s="273"/>
      <c r="K1288" s="273"/>
      <c r="L1288" s="521"/>
      <c r="N1288" s="273">
        <f t="shared" si="244"/>
        <v>0</v>
      </c>
      <c r="S1288" s="332">
        <f t="shared" si="243"/>
        <v>0</v>
      </c>
    </row>
    <row r="1289" s="332" customFormat="1" ht="36" customHeight="1" spans="1:19">
      <c r="A1289" s="367">
        <f t="shared" si="245"/>
        <v>7</v>
      </c>
      <c r="B1289" s="295">
        <v>2320303</v>
      </c>
      <c r="C1289" s="455" t="s">
        <v>1234</v>
      </c>
      <c r="D1289" s="296">
        <f>VLOOKUP(B1289,'02'!$B$5:$F$1296,5,FALSE)</f>
        <v>0</v>
      </c>
      <c r="E1289" s="296"/>
      <c r="F1289" s="293">
        <f t="shared" si="246"/>
        <v>0</v>
      </c>
      <c r="G1289" s="477" t="str">
        <f t="shared" si="247"/>
        <v>否</v>
      </c>
      <c r="H1289" s="273" t="str">
        <f t="shared" si="248"/>
        <v>项</v>
      </c>
      <c r="I1289" s="273"/>
      <c r="K1289" s="273"/>
      <c r="L1289" s="521"/>
      <c r="N1289" s="273">
        <f t="shared" si="244"/>
        <v>0</v>
      </c>
      <c r="S1289" s="332">
        <f t="shared" si="243"/>
        <v>0</v>
      </c>
    </row>
    <row r="1290" s="332" customFormat="1" ht="36" customHeight="1" spans="1:19">
      <c r="A1290" s="367">
        <f t="shared" si="245"/>
        <v>7</v>
      </c>
      <c r="B1290" s="299">
        <v>2320399</v>
      </c>
      <c r="C1290" s="455" t="s">
        <v>1235</v>
      </c>
      <c r="D1290" s="296">
        <f>VLOOKUP(B1290,'02'!$B$5:$F$1296,5,FALSE)</f>
        <v>0</v>
      </c>
      <c r="E1290" s="296"/>
      <c r="F1290" s="293">
        <f t="shared" si="246"/>
        <v>0</v>
      </c>
      <c r="G1290" s="477" t="str">
        <f t="shared" si="247"/>
        <v>否</v>
      </c>
      <c r="H1290" s="273" t="str">
        <f t="shared" si="248"/>
        <v>项</v>
      </c>
      <c r="I1290" s="273"/>
      <c r="K1290" s="273"/>
      <c r="L1290" s="521"/>
      <c r="N1290" s="273">
        <f t="shared" si="244"/>
        <v>0</v>
      </c>
      <c r="S1290" s="332">
        <f t="shared" si="243"/>
        <v>0</v>
      </c>
    </row>
    <row r="1291" ht="36" customHeight="1" spans="1:14">
      <c r="A1291" s="367">
        <f t="shared" si="245"/>
        <v>3</v>
      </c>
      <c r="B1291" s="294">
        <v>233</v>
      </c>
      <c r="C1291" s="516" t="s">
        <v>280</v>
      </c>
      <c r="D1291" s="286">
        <f>D1292</f>
        <v>17</v>
      </c>
      <c r="E1291" s="286">
        <f>E1292</f>
        <v>15</v>
      </c>
      <c r="F1291" s="287">
        <f t="shared" si="246"/>
        <v>-0.117647058823529</v>
      </c>
      <c r="G1291" s="477" t="str">
        <f t="shared" si="247"/>
        <v>是</v>
      </c>
      <c r="H1291" s="273" t="str">
        <f t="shared" si="248"/>
        <v>类</v>
      </c>
      <c r="L1291" s="521"/>
      <c r="N1291" s="273">
        <f t="shared" si="244"/>
        <v>0</v>
      </c>
    </row>
    <row r="1292" ht="36" customHeight="1" spans="1:14">
      <c r="A1292" s="367">
        <f t="shared" si="245"/>
        <v>5</v>
      </c>
      <c r="B1292" s="295">
        <v>23303</v>
      </c>
      <c r="C1292" s="517" t="s">
        <v>1236</v>
      </c>
      <c r="D1292" s="296">
        <f>D1293</f>
        <v>17</v>
      </c>
      <c r="E1292" s="296">
        <f>E1293</f>
        <v>15</v>
      </c>
      <c r="F1292" s="293">
        <f t="shared" si="246"/>
        <v>-0.117647058823529</v>
      </c>
      <c r="G1292" s="477" t="str">
        <f t="shared" si="247"/>
        <v>是</v>
      </c>
      <c r="H1292" s="273" t="str">
        <f t="shared" si="248"/>
        <v>款</v>
      </c>
      <c r="L1292" s="521"/>
      <c r="N1292" s="273">
        <f t="shared" si="244"/>
        <v>0</v>
      </c>
    </row>
    <row r="1293" ht="36" customHeight="1" spans="1:22">
      <c r="A1293" s="367">
        <f t="shared" si="245"/>
        <v>7</v>
      </c>
      <c r="B1293" s="299">
        <v>2330301</v>
      </c>
      <c r="C1293" s="455" t="s">
        <v>1236</v>
      </c>
      <c r="D1293" s="296">
        <v>17</v>
      </c>
      <c r="E1293" s="296">
        <v>15</v>
      </c>
      <c r="F1293" s="293">
        <f t="shared" si="246"/>
        <v>-0.117647058823529</v>
      </c>
      <c r="G1293" s="477" t="str">
        <f t="shared" si="247"/>
        <v>是</v>
      </c>
      <c r="H1293" s="273" t="str">
        <f t="shared" si="248"/>
        <v>项</v>
      </c>
      <c r="K1293" s="273">
        <v>15</v>
      </c>
      <c r="L1293" s="521"/>
      <c r="N1293" s="508">
        <f t="shared" si="244"/>
        <v>15</v>
      </c>
      <c r="S1293" s="332">
        <f>+K1293+Q1293</f>
        <v>15</v>
      </c>
      <c r="T1293" s="332"/>
      <c r="V1293" s="332"/>
    </row>
    <row r="1294" ht="36" customHeight="1" spans="1:14">
      <c r="A1294" s="367">
        <f t="shared" si="245"/>
        <v>3</v>
      </c>
      <c r="B1294" s="294">
        <v>229</v>
      </c>
      <c r="C1294" s="516" t="s">
        <v>281</v>
      </c>
      <c r="D1294" s="286">
        <f>SUM(D1295:D1296)</f>
        <v>0</v>
      </c>
      <c r="E1294" s="286">
        <f>SUM(E1295:E1296)</f>
        <v>3360</v>
      </c>
      <c r="F1294" s="287">
        <f t="shared" si="246"/>
        <v>0</v>
      </c>
      <c r="G1294" s="477" t="str">
        <f t="shared" si="247"/>
        <v>是</v>
      </c>
      <c r="H1294" s="273" t="str">
        <f t="shared" si="248"/>
        <v>类</v>
      </c>
      <c r="L1294" s="521"/>
      <c r="N1294" s="273">
        <f t="shared" si="244"/>
        <v>0</v>
      </c>
    </row>
    <row r="1295" ht="36" customHeight="1" spans="1:14">
      <c r="A1295" s="367">
        <f t="shared" si="245"/>
        <v>5</v>
      </c>
      <c r="B1295" s="295">
        <v>22902</v>
      </c>
      <c r="C1295" s="517" t="s">
        <v>1237</v>
      </c>
      <c r="D1295" s="296"/>
      <c r="E1295" s="296"/>
      <c r="F1295" s="293">
        <f t="shared" si="246"/>
        <v>0</v>
      </c>
      <c r="G1295" s="477" t="str">
        <f t="shared" si="247"/>
        <v>否</v>
      </c>
      <c r="H1295" s="273" t="str">
        <f t="shared" si="248"/>
        <v>款</v>
      </c>
      <c r="L1295" s="521"/>
      <c r="N1295" s="273">
        <f t="shared" si="244"/>
        <v>0</v>
      </c>
    </row>
    <row r="1296" ht="36" customHeight="1" spans="1:14">
      <c r="A1296" s="367">
        <f t="shared" si="245"/>
        <v>5</v>
      </c>
      <c r="B1296" s="295">
        <v>22999</v>
      </c>
      <c r="C1296" s="517" t="s">
        <v>1101</v>
      </c>
      <c r="D1296" s="296"/>
      <c r="E1296" s="296">
        <v>3360</v>
      </c>
      <c r="F1296" s="293">
        <f t="shared" si="246"/>
        <v>0</v>
      </c>
      <c r="G1296" s="477" t="str">
        <f t="shared" si="247"/>
        <v>是</v>
      </c>
      <c r="H1296" s="273" t="str">
        <f t="shared" si="248"/>
        <v>款</v>
      </c>
      <c r="K1296" s="273">
        <v>3360</v>
      </c>
      <c r="N1296" s="273">
        <f t="shared" si="244"/>
        <v>3360</v>
      </c>
    </row>
    <row r="1297" ht="36" customHeight="1" spans="1:14">
      <c r="A1297" s="367">
        <f t="shared" si="245"/>
        <v>0</v>
      </c>
      <c r="B1297" s="298"/>
      <c r="C1297" s="516"/>
      <c r="D1297" s="286"/>
      <c r="E1297" s="286"/>
      <c r="F1297" s="287">
        <f t="shared" si="246"/>
        <v>0</v>
      </c>
      <c r="G1297" s="477" t="str">
        <f t="shared" si="247"/>
        <v>是</v>
      </c>
      <c r="N1297" s="273"/>
    </row>
    <row r="1298" ht="36" customHeight="1" spans="1:17">
      <c r="A1298" s="367">
        <f t="shared" si="245"/>
        <v>0</v>
      </c>
      <c r="B1298" s="526"/>
      <c r="C1298" s="527" t="s">
        <v>1857</v>
      </c>
      <c r="D1298" s="286">
        <f>SUM(D1294,D1291,D1285,D1284,D1234,D1189,D1165,D1120,D1110,D1083,D1063,D999,D947,D839,D816,D744,D659,D529,D472,D416,D364,D274,D255,D252,D4)</f>
        <v>218431</v>
      </c>
      <c r="E1298" s="286">
        <f>SUM(E1294,E1291,E1285,E1284,E1234,E1189,E1165,E1120,E1110,E1083,E1063,E999,E947,E839,E816,E744,E659,E529,E472,E416,E364,E274,E255,E252,E4)</f>
        <v>224984</v>
      </c>
      <c r="F1298" s="287">
        <f t="shared" si="246"/>
        <v>0.0300003204673329</v>
      </c>
      <c r="G1298" s="477" t="str">
        <f t="shared" si="247"/>
        <v>是</v>
      </c>
      <c r="K1298" s="272">
        <f>SUM(K4:K1297)</f>
        <v>135235</v>
      </c>
      <c r="L1298" s="272">
        <f>SUM(L4:L1297)</f>
        <v>78130</v>
      </c>
      <c r="N1298" s="273"/>
      <c r="Q1298" s="272">
        <f>SUM(Q4:Q1297)</f>
        <v>81750</v>
      </c>
    </row>
    <row r="1299" ht="39" customHeight="1" spans="1:14">
      <c r="A1299" s="367">
        <f t="shared" si="245"/>
        <v>0</v>
      </c>
      <c r="C1299" s="528" t="s">
        <v>1919</v>
      </c>
      <c r="D1299" s="529"/>
      <c r="E1299" s="529"/>
      <c r="F1299" s="529"/>
      <c r="J1299" s="507" t="s">
        <v>1920</v>
      </c>
      <c r="K1299" s="273">
        <v>1810</v>
      </c>
      <c r="N1299" s="273"/>
    </row>
    <row r="1300" s="202" customFormat="1" ht="30" hidden="1" customHeight="1" spans="1:6">
      <c r="A1300" s="367">
        <f t="shared" si="245"/>
        <v>0</v>
      </c>
      <c r="C1300" s="530"/>
      <c r="D1300" s="531">
        <v>218431</v>
      </c>
      <c r="E1300" s="367">
        <v>224984</v>
      </c>
      <c r="F1300" s="530"/>
    </row>
    <row r="1301" s="507" customFormat="1" ht="42" customHeight="1" spans="1:11">
      <c r="A1301" s="532"/>
      <c r="C1301" s="331"/>
      <c r="D1301" s="331"/>
      <c r="E1301" s="331"/>
      <c r="F1301" s="331"/>
      <c r="K1301" s="533">
        <f>+K1298+K1299</f>
        <v>137045</v>
      </c>
    </row>
    <row r="1302" spans="4:4">
      <c r="D1302" s="368"/>
    </row>
    <row r="1304" spans="4:4">
      <c r="D1304" s="368"/>
    </row>
    <row r="1305" spans="4:4">
      <c r="D1305" s="368"/>
    </row>
    <row r="1307" spans="4:4">
      <c r="D1307" s="368"/>
    </row>
    <row r="1308" spans="4:4">
      <c r="D1308" s="368"/>
    </row>
    <row r="1309" spans="4:4">
      <c r="D1309" s="368"/>
    </row>
    <row r="1310" spans="4:4">
      <c r="D1310" s="368"/>
    </row>
    <row r="1312" spans="4:4">
      <c r="D1312" s="368"/>
    </row>
  </sheetData>
  <autoFilter xmlns:etc="http://www.wps.cn/officeDocument/2017/etCustomData" ref="A3:T1301" etc:filterBottomFollowUsedRange="0">
    <extLst/>
  </autoFilter>
  <mergeCells count="3">
    <mergeCell ref="C1:F1"/>
    <mergeCell ref="C1299:F1299"/>
    <mergeCell ref="C1301:F1301"/>
  </mergeCells>
  <conditionalFormatting sqref="G4:G1298">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28"/>
  <sheetViews>
    <sheetView showGridLines="0" showZeros="0" view="pageBreakPreview" zoomScale="70" zoomScaleNormal="90" topLeftCell="B1" workbookViewId="0">
      <pane ySplit="3" topLeftCell="A113" activePane="bottomLeft" state="frozen"/>
      <selection/>
      <selection pane="bottomLeft" activeCell="D3" sqref="D3"/>
    </sheetView>
  </sheetViews>
  <sheetFormatPr defaultColWidth="9" defaultRowHeight="14.25"/>
  <cols>
    <col min="1" max="1" width="9" style="202"/>
    <col min="2" max="2" width="14.4416666666667" style="332" hidden="1" customWidth="1"/>
    <col min="3" max="3" width="58.6666666666667" style="332" customWidth="1"/>
    <col min="4" max="6" width="22.6666666666667" style="332" customWidth="1"/>
    <col min="7" max="8" width="9" style="202" hidden="1" customWidth="1"/>
    <col min="9" max="9" width="10.3333333333333" style="202" hidden="1" customWidth="1"/>
    <col min="10" max="10" width="9.44166666666667" style="202" hidden="1" customWidth="1"/>
    <col min="11" max="11" width="9" style="202" hidden="1" customWidth="1"/>
    <col min="12" max="16384" width="9" style="202"/>
  </cols>
  <sheetData>
    <row r="1" ht="45" customHeight="1" spans="2:6">
      <c r="B1" s="466"/>
      <c r="C1" s="338" t="str">
        <f>YEAR(封面!$B$9)&amp;"年市本级地方一般公共预算收支情况表"</f>
        <v>2025年市本级地方一般公共预算收支情况表</v>
      </c>
      <c r="D1" s="338"/>
      <c r="E1" s="338"/>
      <c r="F1" s="338"/>
    </row>
    <row r="2" ht="18.9" customHeight="1" spans="3:6">
      <c r="C2" s="468" t="s">
        <v>1921</v>
      </c>
      <c r="D2" s="340"/>
      <c r="E2" s="340"/>
      <c r="F2" s="434" t="s">
        <v>130</v>
      </c>
    </row>
    <row r="3" s="435" customFormat="1" ht="45" customHeight="1" spans="2:7">
      <c r="B3" s="492" t="s">
        <v>131</v>
      </c>
      <c r="C3" s="342" t="s">
        <v>132</v>
      </c>
      <c r="D3" s="67" t="str">
        <f>YEAR(封面!$B$9)-1&amp;"年执行数"</f>
        <v>2024年执行数</v>
      </c>
      <c r="E3" s="67" t="str">
        <f>YEAR(封面!$B$9)&amp;"年预算数"</f>
        <v>2025年预算数</v>
      </c>
      <c r="F3" s="67" t="s">
        <v>1922</v>
      </c>
      <c r="G3" s="436" t="s">
        <v>134</v>
      </c>
    </row>
    <row r="4" ht="36" customHeight="1" spans="1:7">
      <c r="A4" s="469">
        <f>LEN(B4)</f>
        <v>3</v>
      </c>
      <c r="B4" s="493" t="s">
        <v>1239</v>
      </c>
      <c r="C4" s="494" t="s">
        <v>137</v>
      </c>
      <c r="D4" s="130">
        <f>SUM(D5:D19)</f>
        <v>27925</v>
      </c>
      <c r="E4" s="130">
        <f>SUM(E5:E19)</f>
        <v>40035</v>
      </c>
      <c r="F4" s="346">
        <f>IF(D4&lt;0,"",IFERROR(E4/D4-1,0))</f>
        <v>0.433661593554163</v>
      </c>
      <c r="G4" s="180" t="str">
        <f t="shared" ref="G4:G37" si="0">IF(LEN(B4)=3,"是",IF(C4&lt;&gt;"",IF(SUM(D4:E4)&lt;&gt;0,"是","否"),"是"))</f>
        <v>是</v>
      </c>
    </row>
    <row r="5" ht="36" customHeight="1" spans="1:7">
      <c r="A5" s="469">
        <f t="shared" ref="A5:A36" si="1">LEN(B5)</f>
        <v>5</v>
      </c>
      <c r="B5" s="353" t="s">
        <v>1240</v>
      </c>
      <c r="C5" s="495" t="s">
        <v>138</v>
      </c>
      <c r="D5" s="230">
        <f>VLOOKUP(B5,'03-1'!A5:E124,5,FALSE)</f>
        <v>7959</v>
      </c>
      <c r="E5" s="471">
        <v>7349</v>
      </c>
      <c r="F5" s="348">
        <f t="shared" ref="F5:F30" si="2">IF(D5&lt;0,"",IFERROR(E5/D5-1,0))</f>
        <v>-0.0766427943208946</v>
      </c>
      <c r="G5" s="180" t="str">
        <f t="shared" si="0"/>
        <v>是</v>
      </c>
    </row>
    <row r="6" ht="36" customHeight="1" spans="1:7">
      <c r="A6" s="469">
        <f t="shared" si="1"/>
        <v>5</v>
      </c>
      <c r="B6" s="353" t="s">
        <v>1241</v>
      </c>
      <c r="C6" s="495" t="s">
        <v>139</v>
      </c>
      <c r="D6" s="230">
        <f>VLOOKUP(B6,'03-1'!A6:E126,5,FALSE)</f>
        <v>1152</v>
      </c>
      <c r="E6" s="471">
        <v>940</v>
      </c>
      <c r="F6" s="348">
        <f t="shared" si="2"/>
        <v>-0.184027777777778</v>
      </c>
      <c r="G6" s="180" t="str">
        <f t="shared" si="0"/>
        <v>是</v>
      </c>
    </row>
    <row r="7" ht="36" customHeight="1" spans="1:7">
      <c r="A7" s="469">
        <f t="shared" si="1"/>
        <v>5</v>
      </c>
      <c r="B7" s="353" t="s">
        <v>1242</v>
      </c>
      <c r="C7" s="495" t="s">
        <v>140</v>
      </c>
      <c r="D7" s="230">
        <f>VLOOKUP(B7,'03-1'!A7:E127,5,FALSE)</f>
        <v>303</v>
      </c>
      <c r="E7" s="471">
        <v>353</v>
      </c>
      <c r="F7" s="348">
        <f t="shared" si="2"/>
        <v>0.165016501650165</v>
      </c>
      <c r="G7" s="180" t="str">
        <f t="shared" si="0"/>
        <v>是</v>
      </c>
    </row>
    <row r="8" s="202" customFormat="1" ht="32.1" customHeight="1" spans="1:7">
      <c r="A8" s="469">
        <f t="shared" si="1"/>
        <v>5</v>
      </c>
      <c r="B8" s="353" t="s">
        <v>1243</v>
      </c>
      <c r="C8" s="495" t="s">
        <v>141</v>
      </c>
      <c r="D8" s="230">
        <f>VLOOKUP(B8,'03-1'!A8:E128,5,FALSE)</f>
        <v>114</v>
      </c>
      <c r="E8" s="471">
        <v>108</v>
      </c>
      <c r="F8" s="348">
        <f t="shared" si="2"/>
        <v>-0.0526315789473685</v>
      </c>
      <c r="G8" s="180" t="str">
        <f t="shared" si="0"/>
        <v>是</v>
      </c>
    </row>
    <row r="9" ht="36" customHeight="1" spans="1:7">
      <c r="A9" s="469">
        <f t="shared" si="1"/>
        <v>5</v>
      </c>
      <c r="B9" s="353" t="s">
        <v>1244</v>
      </c>
      <c r="C9" s="495" t="s">
        <v>142</v>
      </c>
      <c r="D9" s="230">
        <f>VLOOKUP(B9,'03-1'!A9:E129,5,FALSE)</f>
        <v>892</v>
      </c>
      <c r="E9" s="471">
        <v>1000</v>
      </c>
      <c r="F9" s="348">
        <f t="shared" si="2"/>
        <v>0.121076233183856</v>
      </c>
      <c r="G9" s="180" t="str">
        <f t="shared" si="0"/>
        <v>是</v>
      </c>
    </row>
    <row r="10" s="202" customFormat="1" ht="32.1" customHeight="1" spans="1:7">
      <c r="A10" s="469">
        <f t="shared" si="1"/>
        <v>5</v>
      </c>
      <c r="B10" s="353" t="s">
        <v>1245</v>
      </c>
      <c r="C10" s="495" t="s">
        <v>143</v>
      </c>
      <c r="D10" s="230">
        <f>VLOOKUP(B10,'03-1'!A10:E130,5,FALSE)</f>
        <v>904</v>
      </c>
      <c r="E10" s="471">
        <v>975</v>
      </c>
      <c r="F10" s="348">
        <f t="shared" si="2"/>
        <v>0.0785398230088497</v>
      </c>
      <c r="G10" s="180" t="str">
        <f t="shared" si="0"/>
        <v>是</v>
      </c>
    </row>
    <row r="11" s="202" customFormat="1" ht="32.1" customHeight="1" spans="1:7">
      <c r="A11" s="469">
        <f t="shared" si="1"/>
        <v>5</v>
      </c>
      <c r="B11" s="353" t="s">
        <v>1246</v>
      </c>
      <c r="C11" s="495" t="s">
        <v>144</v>
      </c>
      <c r="D11" s="230">
        <f>VLOOKUP(B11,'03-1'!A11:E131,5,FALSE)</f>
        <v>460</v>
      </c>
      <c r="E11" s="471">
        <v>500</v>
      </c>
      <c r="F11" s="348">
        <f t="shared" si="2"/>
        <v>0.0869565217391304</v>
      </c>
      <c r="G11" s="180" t="str">
        <f t="shared" si="0"/>
        <v>是</v>
      </c>
    </row>
    <row r="12" s="202" customFormat="1" ht="32.1" customHeight="1" spans="1:7">
      <c r="A12" s="469">
        <f t="shared" si="1"/>
        <v>5</v>
      </c>
      <c r="B12" s="353" t="s">
        <v>1247</v>
      </c>
      <c r="C12" s="495" t="s">
        <v>145</v>
      </c>
      <c r="D12" s="230">
        <f>VLOOKUP(B12,'03-1'!A12:E132,5,FALSE)</f>
        <v>1377</v>
      </c>
      <c r="E12" s="471">
        <v>1493</v>
      </c>
      <c r="F12" s="348">
        <f t="shared" si="2"/>
        <v>0.084241103848947</v>
      </c>
      <c r="G12" s="180" t="str">
        <f t="shared" si="0"/>
        <v>是</v>
      </c>
    </row>
    <row r="13" s="202" customFormat="1" ht="32.1" customHeight="1" spans="1:7">
      <c r="A13" s="469">
        <f t="shared" si="1"/>
        <v>5</v>
      </c>
      <c r="B13" s="353" t="s">
        <v>1248</v>
      </c>
      <c r="C13" s="495" t="s">
        <v>146</v>
      </c>
      <c r="D13" s="230">
        <f>VLOOKUP(B13,'03-1'!A13:E133,5,FALSE)</f>
        <v>4362</v>
      </c>
      <c r="E13" s="471">
        <v>18000</v>
      </c>
      <c r="F13" s="348">
        <f t="shared" si="2"/>
        <v>3.12654745529574</v>
      </c>
      <c r="G13" s="180" t="str">
        <f t="shared" si="0"/>
        <v>是</v>
      </c>
    </row>
    <row r="14" s="202" customFormat="1" ht="32.1" customHeight="1" spans="1:7">
      <c r="A14" s="469">
        <f t="shared" si="1"/>
        <v>5</v>
      </c>
      <c r="B14" s="353" t="s">
        <v>1249</v>
      </c>
      <c r="C14" s="495" t="s">
        <v>147</v>
      </c>
      <c r="D14" s="230">
        <f>VLOOKUP(B14,'03-1'!A14:E134,5,FALSE)</f>
        <v>930</v>
      </c>
      <c r="E14" s="471">
        <v>1000</v>
      </c>
      <c r="F14" s="348">
        <f t="shared" si="2"/>
        <v>0.075268817204301</v>
      </c>
      <c r="G14" s="180" t="str">
        <f t="shared" si="0"/>
        <v>是</v>
      </c>
    </row>
    <row r="15" ht="36" customHeight="1" spans="1:7">
      <c r="A15" s="469">
        <f t="shared" si="1"/>
        <v>5</v>
      </c>
      <c r="B15" s="353" t="s">
        <v>1250</v>
      </c>
      <c r="C15" s="495" t="s">
        <v>148</v>
      </c>
      <c r="D15" s="230">
        <f>VLOOKUP(B15,'03-1'!A15:E135,5,FALSE)</f>
        <v>646</v>
      </c>
      <c r="E15" s="471">
        <v>530</v>
      </c>
      <c r="F15" s="348">
        <f t="shared" si="2"/>
        <v>-0.179566563467492</v>
      </c>
      <c r="G15" s="180" t="str">
        <f t="shared" si="0"/>
        <v>是</v>
      </c>
    </row>
    <row r="16" s="202" customFormat="1" ht="32.1" customHeight="1" spans="1:7">
      <c r="A16" s="469">
        <f t="shared" si="1"/>
        <v>5</v>
      </c>
      <c r="B16" s="353" t="s">
        <v>1251</v>
      </c>
      <c r="C16" s="495" t="s">
        <v>149</v>
      </c>
      <c r="D16" s="230">
        <f>VLOOKUP(B16,'03-1'!A16:E136,5,FALSE)</f>
        <v>8100</v>
      </c>
      <c r="E16" s="471">
        <v>6983</v>
      </c>
      <c r="F16" s="348">
        <f t="shared" si="2"/>
        <v>-0.137901234567901</v>
      </c>
      <c r="G16" s="180" t="str">
        <f t="shared" si="0"/>
        <v>是</v>
      </c>
    </row>
    <row r="17" s="202" customFormat="1" ht="32.1" customHeight="1" spans="1:7">
      <c r="A17" s="469">
        <f t="shared" si="1"/>
        <v>5</v>
      </c>
      <c r="B17" s="353" t="s">
        <v>1252</v>
      </c>
      <c r="C17" s="495" t="s">
        <v>150</v>
      </c>
      <c r="D17" s="230">
        <f>VLOOKUP(B17,'03-1'!A17:E137,5,FALSE)</f>
        <v>701</v>
      </c>
      <c r="E17" s="471">
        <v>732</v>
      </c>
      <c r="F17" s="348">
        <f t="shared" si="2"/>
        <v>0.0442225392296718</v>
      </c>
      <c r="G17" s="180" t="str">
        <f t="shared" si="0"/>
        <v>是</v>
      </c>
    </row>
    <row r="18" s="202" customFormat="1" ht="32.1" customHeight="1" spans="1:7">
      <c r="A18" s="469">
        <f t="shared" si="1"/>
        <v>5</v>
      </c>
      <c r="B18" s="353" t="s">
        <v>1253</v>
      </c>
      <c r="C18" s="495" t="s">
        <v>151</v>
      </c>
      <c r="D18" s="230">
        <f>VLOOKUP(B18,'03-1'!A18:E138,5,FALSE)</f>
        <v>25</v>
      </c>
      <c r="E18" s="471">
        <v>37</v>
      </c>
      <c r="F18" s="348">
        <f t="shared" si="2"/>
        <v>0.48</v>
      </c>
      <c r="G18" s="180" t="str">
        <f t="shared" si="0"/>
        <v>是</v>
      </c>
    </row>
    <row r="19" s="202" customFormat="1" ht="32.1" customHeight="1" spans="1:7">
      <c r="A19" s="469">
        <f t="shared" si="1"/>
        <v>5</v>
      </c>
      <c r="B19" s="783" t="s">
        <v>1923</v>
      </c>
      <c r="C19" s="495" t="s">
        <v>152</v>
      </c>
      <c r="D19" s="230">
        <f>VLOOKUP(B19,'03-1'!A19:E139,5,FALSE)</f>
        <v>0</v>
      </c>
      <c r="E19" s="471">
        <v>35</v>
      </c>
      <c r="F19" s="346">
        <f t="shared" si="2"/>
        <v>0</v>
      </c>
      <c r="G19" s="180" t="str">
        <f t="shared" si="0"/>
        <v>是</v>
      </c>
    </row>
    <row r="20" ht="36" customHeight="1" spans="1:9">
      <c r="A20" s="469">
        <f t="shared" si="1"/>
        <v>3</v>
      </c>
      <c r="B20" s="350" t="s">
        <v>1255</v>
      </c>
      <c r="C20" s="494" t="s">
        <v>153</v>
      </c>
      <c r="D20" s="130">
        <f>SUM(D21:D28)</f>
        <v>40305</v>
      </c>
      <c r="E20" s="130">
        <f>SUM(E21:E28)</f>
        <v>25974</v>
      </c>
      <c r="F20" s="346">
        <f t="shared" si="2"/>
        <v>-0.355563825828061</v>
      </c>
      <c r="G20" s="180" t="str">
        <f t="shared" si="0"/>
        <v>是</v>
      </c>
      <c r="I20" s="479"/>
    </row>
    <row r="21" ht="36" customHeight="1" spans="1:7">
      <c r="A21" s="469">
        <f t="shared" si="1"/>
        <v>5</v>
      </c>
      <c r="B21" s="496" t="s">
        <v>1256</v>
      </c>
      <c r="C21" s="495" t="s">
        <v>154</v>
      </c>
      <c r="D21" s="230">
        <f>VLOOKUP(B21,'03-1'!A21:E141,5,FALSE)</f>
        <v>1147</v>
      </c>
      <c r="E21" s="471">
        <v>1240</v>
      </c>
      <c r="F21" s="348">
        <f t="shared" si="2"/>
        <v>0.0810810810810811</v>
      </c>
      <c r="G21" s="180" t="str">
        <f t="shared" si="0"/>
        <v>是</v>
      </c>
    </row>
    <row r="22" ht="36" customHeight="1" spans="1:7">
      <c r="A22" s="469">
        <f t="shared" si="1"/>
        <v>5</v>
      </c>
      <c r="B22" s="353" t="s">
        <v>1257</v>
      </c>
      <c r="C22" s="495" t="s">
        <v>155</v>
      </c>
      <c r="D22" s="230">
        <f>VLOOKUP(B22,'03-1'!A22:E142,5,FALSE)</f>
        <v>2279</v>
      </c>
      <c r="E22" s="471">
        <v>3500</v>
      </c>
      <c r="F22" s="348">
        <f t="shared" si="2"/>
        <v>0.53576129881527</v>
      </c>
      <c r="G22" s="180" t="str">
        <f t="shared" si="0"/>
        <v>是</v>
      </c>
    </row>
    <row r="23" ht="36" customHeight="1" spans="1:7">
      <c r="A23" s="469">
        <f t="shared" si="1"/>
        <v>5</v>
      </c>
      <c r="B23" s="353" t="s">
        <v>1258</v>
      </c>
      <c r="C23" s="495" t="s">
        <v>156</v>
      </c>
      <c r="D23" s="230">
        <f>VLOOKUP(B23,'03-1'!A23:E143,5,FALSE)</f>
        <v>4624</v>
      </c>
      <c r="E23" s="471">
        <v>2950</v>
      </c>
      <c r="F23" s="348">
        <f t="shared" si="2"/>
        <v>-0.362024221453287</v>
      </c>
      <c r="G23" s="180" t="str">
        <f t="shared" si="0"/>
        <v>是</v>
      </c>
    </row>
    <row r="24" ht="36" customHeight="1" spans="1:7">
      <c r="A24" s="469">
        <f t="shared" si="1"/>
        <v>5</v>
      </c>
      <c r="B24" s="353" t="s">
        <v>1259</v>
      </c>
      <c r="C24" s="495" t="s">
        <v>157</v>
      </c>
      <c r="D24" s="230">
        <f>VLOOKUP(B24,'03-1'!A24:E144,5,FALSE)</f>
        <v>0</v>
      </c>
      <c r="E24" s="471"/>
      <c r="F24" s="348">
        <f t="shared" si="2"/>
        <v>0</v>
      </c>
      <c r="G24" s="180" t="str">
        <f t="shared" si="0"/>
        <v>否</v>
      </c>
    </row>
    <row r="25" ht="36" customHeight="1" spans="1:7">
      <c r="A25" s="469">
        <f t="shared" si="1"/>
        <v>5</v>
      </c>
      <c r="B25" s="353" t="s">
        <v>1260</v>
      </c>
      <c r="C25" s="495" t="s">
        <v>158</v>
      </c>
      <c r="D25" s="230">
        <f>VLOOKUP(B25,'03-1'!A25:E145,5,FALSE)</f>
        <v>21941</v>
      </c>
      <c r="E25" s="471">
        <v>17711</v>
      </c>
      <c r="F25" s="348">
        <f t="shared" si="2"/>
        <v>-0.192789754341188</v>
      </c>
      <c r="G25" s="180" t="str">
        <f t="shared" si="0"/>
        <v>是</v>
      </c>
    </row>
    <row r="26" s="202" customFormat="1" ht="32.1" customHeight="1" spans="1:7">
      <c r="A26" s="469">
        <f t="shared" si="1"/>
        <v>5</v>
      </c>
      <c r="B26" s="353" t="s">
        <v>1261</v>
      </c>
      <c r="C26" s="495" t="s">
        <v>159</v>
      </c>
      <c r="D26" s="230">
        <f>VLOOKUP(B26,'03-1'!A26:E146,5,FALSE)</f>
        <v>0</v>
      </c>
      <c r="E26" s="471"/>
      <c r="F26" s="348">
        <f t="shared" si="2"/>
        <v>0</v>
      </c>
      <c r="G26" s="180" t="str">
        <f t="shared" si="0"/>
        <v>否</v>
      </c>
    </row>
    <row r="27" ht="36" customHeight="1" spans="1:7">
      <c r="A27" s="469">
        <f t="shared" si="1"/>
        <v>5</v>
      </c>
      <c r="B27" s="353" t="s">
        <v>1262</v>
      </c>
      <c r="C27" s="495" t="s">
        <v>160</v>
      </c>
      <c r="D27" s="230">
        <f>VLOOKUP(B27,'03-1'!A27:E147,5,FALSE)</f>
        <v>10311</v>
      </c>
      <c r="E27" s="471">
        <v>568</v>
      </c>
      <c r="F27" s="348">
        <f t="shared" si="2"/>
        <v>-0.944913199495684</v>
      </c>
      <c r="G27" s="180" t="str">
        <f t="shared" si="0"/>
        <v>是</v>
      </c>
    </row>
    <row r="28" ht="36" customHeight="1" spans="1:7">
      <c r="A28" s="469">
        <f t="shared" si="1"/>
        <v>5</v>
      </c>
      <c r="B28" s="353" t="s">
        <v>1263</v>
      </c>
      <c r="C28" s="495" t="s">
        <v>161</v>
      </c>
      <c r="D28" s="230">
        <f>VLOOKUP(B28,'03-1'!A28:E148,5,FALSE)</f>
        <v>3</v>
      </c>
      <c r="E28" s="471">
        <v>5</v>
      </c>
      <c r="F28" s="348">
        <f t="shared" si="2"/>
        <v>0.666666666666667</v>
      </c>
      <c r="G28" s="180" t="str">
        <f t="shared" si="0"/>
        <v>是</v>
      </c>
    </row>
    <row r="29" ht="36" customHeight="1" spans="1:7">
      <c r="A29" s="469">
        <f t="shared" si="1"/>
        <v>0</v>
      </c>
      <c r="B29" s="353"/>
      <c r="C29" s="495"/>
      <c r="D29" s="190"/>
      <c r="E29" s="471"/>
      <c r="F29" s="346">
        <f t="shared" si="2"/>
        <v>0</v>
      </c>
      <c r="G29" s="180" t="str">
        <f t="shared" si="0"/>
        <v>是</v>
      </c>
    </row>
    <row r="30" s="339" customFormat="1" ht="36" customHeight="1" spans="1:11">
      <c r="A30" s="469">
        <f t="shared" si="1"/>
        <v>0</v>
      </c>
      <c r="B30" s="474"/>
      <c r="C30" s="310" t="s">
        <v>1924</v>
      </c>
      <c r="D30" s="130">
        <f>SUM(D20,D4)</f>
        <v>68230</v>
      </c>
      <c r="E30" s="130">
        <f>SUM(E20,E4)</f>
        <v>66009</v>
      </c>
      <c r="F30" s="346">
        <f t="shared" si="2"/>
        <v>-0.0325516634911329</v>
      </c>
      <c r="G30" s="180" t="str">
        <f t="shared" si="0"/>
        <v>是</v>
      </c>
      <c r="K30" s="498"/>
    </row>
    <row r="31" ht="36" customHeight="1" spans="1:7">
      <c r="A31" s="469">
        <f t="shared" si="1"/>
        <v>3</v>
      </c>
      <c r="B31" s="350">
        <v>105</v>
      </c>
      <c r="C31" s="220" t="s">
        <v>163</v>
      </c>
      <c r="D31" s="130">
        <f>SUM(D32,D36:D37)</f>
        <v>0</v>
      </c>
      <c r="E31" s="130">
        <f>SUM(E32,E36:E37)</f>
        <v>0</v>
      </c>
      <c r="F31" s="346">
        <f t="shared" ref="F31:F62" si="3">IF(D31&lt;0,"",IFERROR(E31/D31-1,0))</f>
        <v>0</v>
      </c>
      <c r="G31" s="180" t="str">
        <f t="shared" si="0"/>
        <v>是</v>
      </c>
    </row>
    <row r="32" ht="36" customHeight="1" spans="1:7">
      <c r="A32" s="469">
        <f t="shared" si="1"/>
        <v>0</v>
      </c>
      <c r="B32" s="371"/>
      <c r="C32" s="495" t="s">
        <v>164</v>
      </c>
      <c r="D32" s="190">
        <f>SUM(D33:D35)</f>
        <v>0</v>
      </c>
      <c r="E32" s="190">
        <f>SUM(E33:E35)</f>
        <v>0</v>
      </c>
      <c r="F32" s="346">
        <f t="shared" si="3"/>
        <v>0</v>
      </c>
      <c r="G32" s="180" t="str">
        <f t="shared" si="0"/>
        <v>否</v>
      </c>
    </row>
    <row r="33" ht="36" customHeight="1" spans="1:7">
      <c r="A33" s="469">
        <f t="shared" si="1"/>
        <v>0</v>
      </c>
      <c r="B33" s="371"/>
      <c r="C33" s="314" t="s">
        <v>165</v>
      </c>
      <c r="D33" s="190">
        <f>'03-1'!D33</f>
        <v>0</v>
      </c>
      <c r="E33" s="471"/>
      <c r="F33" s="346">
        <f t="shared" si="3"/>
        <v>0</v>
      </c>
      <c r="G33" s="180" t="str">
        <f t="shared" si="0"/>
        <v>否</v>
      </c>
    </row>
    <row r="34" ht="36" customHeight="1" spans="1:7">
      <c r="A34" s="469">
        <f t="shared" si="1"/>
        <v>0</v>
      </c>
      <c r="B34" s="371"/>
      <c r="C34" s="314" t="s">
        <v>166</v>
      </c>
      <c r="D34" s="190">
        <f>'03-1'!D34</f>
        <v>0</v>
      </c>
      <c r="E34" s="471"/>
      <c r="F34" s="346">
        <f t="shared" si="3"/>
        <v>0</v>
      </c>
      <c r="G34" s="180" t="str">
        <f t="shared" si="0"/>
        <v>否</v>
      </c>
    </row>
    <row r="35" ht="36" customHeight="1" spans="1:7">
      <c r="A35" s="469">
        <f t="shared" si="1"/>
        <v>0</v>
      </c>
      <c r="B35" s="371"/>
      <c r="C35" s="314" t="s">
        <v>167</v>
      </c>
      <c r="D35" s="190">
        <f>'03-1'!D35</f>
        <v>0</v>
      </c>
      <c r="E35" s="471"/>
      <c r="F35" s="346">
        <f t="shared" si="3"/>
        <v>0</v>
      </c>
      <c r="G35" s="180" t="str">
        <f t="shared" si="0"/>
        <v>否</v>
      </c>
    </row>
    <row r="36" ht="36" customHeight="1" spans="1:7">
      <c r="A36" s="469">
        <f t="shared" si="1"/>
        <v>0</v>
      </c>
      <c r="B36" s="371"/>
      <c r="C36" s="314" t="s">
        <v>168</v>
      </c>
      <c r="D36" s="190">
        <f>'03-1'!D36</f>
        <v>0</v>
      </c>
      <c r="E36" s="471"/>
      <c r="F36" s="346">
        <f t="shared" si="3"/>
        <v>0</v>
      </c>
      <c r="G36" s="180" t="str">
        <f t="shared" si="0"/>
        <v>否</v>
      </c>
    </row>
    <row r="37" ht="36" customHeight="1" spans="1:7">
      <c r="A37" s="469">
        <f t="shared" ref="A37:A68" si="4">LEN(B37)</f>
        <v>0</v>
      </c>
      <c r="B37" s="371"/>
      <c r="C37" s="314" t="s">
        <v>169</v>
      </c>
      <c r="D37" s="190">
        <f>'03-1'!D37</f>
        <v>0</v>
      </c>
      <c r="E37" s="471"/>
      <c r="F37" s="346">
        <f t="shared" si="3"/>
        <v>0</v>
      </c>
      <c r="G37" s="180" t="str">
        <f t="shared" si="0"/>
        <v>否</v>
      </c>
    </row>
    <row r="38" ht="36" customHeight="1" spans="1:7">
      <c r="A38" s="469">
        <f t="shared" si="4"/>
        <v>3</v>
      </c>
      <c r="B38" s="325">
        <v>110</v>
      </c>
      <c r="C38" s="497" t="s">
        <v>78</v>
      </c>
      <c r="D38" s="130">
        <f>SUM(D39,D46,D84,D106,D109:D110,D114,D119:D120,D121)</f>
        <v>227558</v>
      </c>
      <c r="E38" s="130">
        <f>SUM(E39,E46,E84,E106,E109:E110,E114,E119:E120)</f>
        <v>183374</v>
      </c>
      <c r="F38" s="346">
        <f t="shared" si="3"/>
        <v>-0.194165882983679</v>
      </c>
      <c r="G38" s="477" t="str">
        <f>IF(LEN(B38)&lt;=5,IF(C38&lt;&gt;"",IF(SUM(D38:E38)&gt;0,"是","否"),"否"),"否")</f>
        <v>是</v>
      </c>
    </row>
    <row r="39" ht="36" customHeight="1" spans="1:7">
      <c r="A39" s="469">
        <f t="shared" si="4"/>
        <v>5</v>
      </c>
      <c r="B39" s="354">
        <v>11001</v>
      </c>
      <c r="C39" s="495" t="s">
        <v>170</v>
      </c>
      <c r="D39" s="230">
        <f>VLOOKUP(B39,'03-1'!A39:E159,5,FALSE)</f>
        <v>4384</v>
      </c>
      <c r="E39" s="190">
        <f>SUM(E40:E45)</f>
        <v>5214</v>
      </c>
      <c r="F39" s="348">
        <f t="shared" si="3"/>
        <v>0.189324817518248</v>
      </c>
      <c r="G39" s="477" t="str">
        <f t="shared" ref="G39:G83" si="5">IF(LEN(B39)&lt;=5,IF(C39&lt;&gt;"",IF(SUM(D39:E39)&gt;0,"是","否"),"否"),"否")</f>
        <v>是</v>
      </c>
    </row>
    <row r="40" ht="36" customHeight="1" spans="1:7">
      <c r="A40" s="469">
        <f t="shared" si="4"/>
        <v>7</v>
      </c>
      <c r="B40" s="354">
        <v>1100102</v>
      </c>
      <c r="C40" s="314" t="s">
        <v>171</v>
      </c>
      <c r="D40" s="230">
        <f>VLOOKUP(B40,'03-1'!A40:E160,5,FALSE)</f>
        <v>782</v>
      </c>
      <c r="E40" s="296">
        <v>782</v>
      </c>
      <c r="F40" s="346">
        <f t="shared" si="3"/>
        <v>0</v>
      </c>
      <c r="G40" s="477" t="str">
        <f t="shared" si="5"/>
        <v>否</v>
      </c>
    </row>
    <row r="41" ht="36" customHeight="1" spans="1:7">
      <c r="A41" s="469">
        <f t="shared" si="4"/>
        <v>7</v>
      </c>
      <c r="B41" s="354">
        <v>1100103</v>
      </c>
      <c r="C41" s="314" t="s">
        <v>172</v>
      </c>
      <c r="D41" s="230">
        <f>VLOOKUP(B41,'03-1'!A41:E161,5,FALSE)</f>
        <v>0</v>
      </c>
      <c r="E41" s="296"/>
      <c r="F41" s="346">
        <f t="shared" si="3"/>
        <v>0</v>
      </c>
      <c r="G41" s="477" t="str">
        <f t="shared" si="5"/>
        <v>否</v>
      </c>
    </row>
    <row r="42" ht="36" customHeight="1" spans="1:7">
      <c r="A42" s="469">
        <f t="shared" si="4"/>
        <v>7</v>
      </c>
      <c r="B42" s="354">
        <v>1100104</v>
      </c>
      <c r="C42" s="314" t="s">
        <v>173</v>
      </c>
      <c r="D42" s="230">
        <f>VLOOKUP(B42,'03-1'!A42:E162,5,FALSE)</f>
        <v>277</v>
      </c>
      <c r="E42" s="296">
        <v>277</v>
      </c>
      <c r="F42" s="346">
        <f t="shared" si="3"/>
        <v>0</v>
      </c>
      <c r="G42" s="477" t="str">
        <f t="shared" si="5"/>
        <v>否</v>
      </c>
    </row>
    <row r="43" ht="36" customHeight="1" spans="1:7">
      <c r="A43" s="469">
        <f t="shared" si="4"/>
        <v>7</v>
      </c>
      <c r="B43" s="354">
        <v>1100105</v>
      </c>
      <c r="C43" s="314" t="s">
        <v>174</v>
      </c>
      <c r="D43" s="230">
        <f>VLOOKUP(B43,'03-1'!A43:E163,5,FALSE)</f>
        <v>0</v>
      </c>
      <c r="E43" s="296"/>
      <c r="F43" s="346">
        <f t="shared" si="3"/>
        <v>0</v>
      </c>
      <c r="G43" s="477" t="str">
        <f t="shared" si="5"/>
        <v>否</v>
      </c>
    </row>
    <row r="44" ht="36" customHeight="1" spans="1:7">
      <c r="A44" s="469">
        <f t="shared" si="4"/>
        <v>7</v>
      </c>
      <c r="B44" s="354">
        <v>1100106</v>
      </c>
      <c r="C44" s="314" t="s">
        <v>175</v>
      </c>
      <c r="D44" s="230">
        <f>VLOOKUP(B44,'03-1'!A44:E164,5,FALSE)</f>
        <v>4155</v>
      </c>
      <c r="E44" s="296">
        <v>4155</v>
      </c>
      <c r="F44" s="346">
        <f t="shared" si="3"/>
        <v>0</v>
      </c>
      <c r="G44" s="477" t="str">
        <f t="shared" si="5"/>
        <v>否</v>
      </c>
    </row>
    <row r="45" ht="36" customHeight="1" spans="1:7">
      <c r="A45" s="469">
        <f t="shared" si="4"/>
        <v>7</v>
      </c>
      <c r="B45" s="354">
        <v>1100199</v>
      </c>
      <c r="C45" s="314" t="s">
        <v>176</v>
      </c>
      <c r="D45" s="230">
        <f>VLOOKUP(B45,'03-1'!A45:E165,5,FALSE)</f>
        <v>-830</v>
      </c>
      <c r="E45" s="296"/>
      <c r="F45" s="348" t="str">
        <f t="shared" si="3"/>
        <v/>
      </c>
      <c r="G45" s="477" t="str">
        <f t="shared" si="5"/>
        <v>否</v>
      </c>
    </row>
    <row r="46" ht="36" customHeight="1" spans="1:7">
      <c r="A46" s="469">
        <f t="shared" si="4"/>
        <v>5</v>
      </c>
      <c r="B46" s="354">
        <v>11002</v>
      </c>
      <c r="C46" s="495" t="s">
        <v>177</v>
      </c>
      <c r="D46" s="230">
        <f>VLOOKUP(B46,'03-1'!A46:E166,5,FALSE)</f>
        <v>73827</v>
      </c>
      <c r="E46" s="190">
        <f>SUM(E47:E56,E62)</f>
        <v>70337</v>
      </c>
      <c r="F46" s="348">
        <f t="shared" si="3"/>
        <v>-0.0472726780175274</v>
      </c>
      <c r="G46" s="477" t="str">
        <f t="shared" si="5"/>
        <v>是</v>
      </c>
    </row>
    <row r="47" ht="36" customHeight="1" spans="1:7">
      <c r="A47" s="469">
        <f t="shared" si="4"/>
        <v>7</v>
      </c>
      <c r="B47" s="354">
        <v>1100202</v>
      </c>
      <c r="C47" s="314" t="s">
        <v>178</v>
      </c>
      <c r="D47" s="230">
        <f>VLOOKUP(B47,'03-1'!A47:E167,5,FALSE)</f>
        <v>15964</v>
      </c>
      <c r="E47" s="296">
        <v>18390</v>
      </c>
      <c r="F47" s="348">
        <f t="shared" si="3"/>
        <v>0.151966925582561</v>
      </c>
      <c r="G47" s="477" t="str">
        <f>IF(LEN(B47)&lt;=7,IF(C47&lt;&gt;"",IF(SUM(D47:E47)&gt;0,"是","否"),"否"),"否")</f>
        <v>是</v>
      </c>
    </row>
    <row r="48" ht="36" customHeight="1" spans="1:7">
      <c r="A48" s="469">
        <f t="shared" si="4"/>
        <v>7</v>
      </c>
      <c r="B48" s="354">
        <v>1100207</v>
      </c>
      <c r="C48" s="314" t="s">
        <v>179</v>
      </c>
      <c r="D48" s="230">
        <f>VLOOKUP(B48,'03-1'!A48:E168,5,FALSE)</f>
        <v>5242</v>
      </c>
      <c r="E48" s="296">
        <v>7537</v>
      </c>
      <c r="F48" s="348">
        <f t="shared" si="3"/>
        <v>0.437809996184662</v>
      </c>
      <c r="G48" s="477" t="str">
        <f t="shared" ref="G48:G56" si="6">IF(LEN(B48)&lt;=7,IF(C48&lt;&gt;"",IF(SUM(D48:E48)&gt;0,"是","否"),"否"),"否")</f>
        <v>是</v>
      </c>
    </row>
    <row r="49" ht="36" customHeight="1" spans="1:7">
      <c r="A49" s="469">
        <f t="shared" si="4"/>
        <v>7</v>
      </c>
      <c r="B49" s="354">
        <v>1100212</v>
      </c>
      <c r="C49" s="314" t="s">
        <v>180</v>
      </c>
      <c r="D49" s="230">
        <f>VLOOKUP(B49,'03-1'!A49:E169,5,FALSE)</f>
        <v>0</v>
      </c>
      <c r="E49" s="296"/>
      <c r="F49" s="348">
        <f t="shared" si="3"/>
        <v>0</v>
      </c>
      <c r="G49" s="477" t="str">
        <f t="shared" si="6"/>
        <v>否</v>
      </c>
    </row>
    <row r="50" ht="36" customHeight="1" spans="1:7">
      <c r="A50" s="469">
        <f t="shared" si="4"/>
        <v>7</v>
      </c>
      <c r="B50" s="354">
        <v>1100225</v>
      </c>
      <c r="C50" s="314" t="s">
        <v>181</v>
      </c>
      <c r="D50" s="230">
        <f>VLOOKUP(B50,'03-1'!A50:E170,5,FALSE)</f>
        <v>0</v>
      </c>
      <c r="E50" s="296"/>
      <c r="F50" s="348">
        <f t="shared" si="3"/>
        <v>0</v>
      </c>
      <c r="G50" s="477" t="str">
        <f t="shared" si="6"/>
        <v>否</v>
      </c>
    </row>
    <row r="51" ht="36" customHeight="1" spans="1:7">
      <c r="A51" s="469">
        <f t="shared" si="4"/>
        <v>7</v>
      </c>
      <c r="B51" s="354">
        <v>1100226</v>
      </c>
      <c r="C51" s="314" t="s">
        <v>182</v>
      </c>
      <c r="D51" s="230">
        <f>VLOOKUP(B51,'03-1'!A51:E171,5,FALSE)</f>
        <v>6024</v>
      </c>
      <c r="E51" s="296">
        <v>7512</v>
      </c>
      <c r="F51" s="348">
        <f t="shared" si="3"/>
        <v>0.247011952191235</v>
      </c>
      <c r="G51" s="477" t="str">
        <f t="shared" si="6"/>
        <v>是</v>
      </c>
    </row>
    <row r="52" ht="36" customHeight="1" spans="1:7">
      <c r="A52" s="469">
        <f t="shared" si="4"/>
        <v>7</v>
      </c>
      <c r="B52" s="354">
        <v>1100228</v>
      </c>
      <c r="C52" s="314" t="s">
        <v>183</v>
      </c>
      <c r="D52" s="230">
        <f>VLOOKUP(B52,'03-1'!A52:E172,5,FALSE)</f>
        <v>0</v>
      </c>
      <c r="E52" s="296"/>
      <c r="F52" s="348">
        <f t="shared" si="3"/>
        <v>0</v>
      </c>
      <c r="G52" s="477" t="str">
        <f t="shared" si="6"/>
        <v>否</v>
      </c>
    </row>
    <row r="53" ht="36" customHeight="1" spans="1:7">
      <c r="A53" s="469">
        <f t="shared" si="4"/>
        <v>7</v>
      </c>
      <c r="B53" s="354">
        <v>1100229</v>
      </c>
      <c r="C53" s="314" t="s">
        <v>184</v>
      </c>
      <c r="D53" s="230">
        <f>VLOOKUP(B53,'03-1'!A53:E173,5,FALSE)</f>
        <v>-103</v>
      </c>
      <c r="E53" s="296"/>
      <c r="F53" s="346" t="str">
        <f t="shared" si="3"/>
        <v/>
      </c>
      <c r="G53" s="477" t="str">
        <f t="shared" si="6"/>
        <v>否</v>
      </c>
    </row>
    <row r="54" ht="36" customHeight="1" spans="1:7">
      <c r="A54" s="469">
        <f t="shared" si="4"/>
        <v>7</v>
      </c>
      <c r="B54" s="354">
        <v>1100230</v>
      </c>
      <c r="C54" s="314" t="s">
        <v>185</v>
      </c>
      <c r="D54" s="230">
        <f>VLOOKUP(B54,'03-1'!A54:E174,5,FALSE)</f>
        <v>0</v>
      </c>
      <c r="E54" s="296"/>
      <c r="F54" s="348">
        <f t="shared" si="3"/>
        <v>0</v>
      </c>
      <c r="G54" s="477" t="str">
        <f t="shared" si="6"/>
        <v>否</v>
      </c>
    </row>
    <row r="55" ht="36" customHeight="1" spans="1:7">
      <c r="A55" s="469">
        <f t="shared" si="4"/>
        <v>7</v>
      </c>
      <c r="B55" s="354">
        <v>1100231</v>
      </c>
      <c r="C55" s="314" t="s">
        <v>186</v>
      </c>
      <c r="D55" s="230">
        <f>VLOOKUP(B55,'03-1'!A55:E175,5,FALSE)</f>
        <v>2606</v>
      </c>
      <c r="E55" s="296">
        <v>2067</v>
      </c>
      <c r="F55" s="348">
        <f t="shared" si="3"/>
        <v>-0.206830391404451</v>
      </c>
      <c r="G55" s="477" t="str">
        <f t="shared" si="6"/>
        <v>是</v>
      </c>
    </row>
    <row r="56" ht="36" customHeight="1" spans="1:7">
      <c r="A56" s="469">
        <f t="shared" si="4"/>
        <v>6</v>
      </c>
      <c r="B56" s="354" t="s">
        <v>187</v>
      </c>
      <c r="C56" s="314" t="s">
        <v>188</v>
      </c>
      <c r="D56" s="230">
        <f>VLOOKUP(B56,'03-1'!A56:E176,5,FALSE)</f>
        <v>16965</v>
      </c>
      <c r="E56" s="190">
        <f>SUM(E57:E61)</f>
        <v>10967</v>
      </c>
      <c r="F56" s="348">
        <f t="shared" si="3"/>
        <v>-0.353551429413498</v>
      </c>
      <c r="G56" s="477" t="str">
        <f t="shared" si="6"/>
        <v>是</v>
      </c>
    </row>
    <row r="57" ht="36" customHeight="1" spans="1:7">
      <c r="A57" s="469">
        <f t="shared" si="4"/>
        <v>7</v>
      </c>
      <c r="B57" s="354">
        <v>1100201</v>
      </c>
      <c r="C57" s="320" t="s">
        <v>189</v>
      </c>
      <c r="D57" s="230">
        <f>VLOOKUP(B57,'03-1'!A57:E177,5,FALSE)</f>
        <v>0</v>
      </c>
      <c r="E57" s="296"/>
      <c r="F57" s="348">
        <f t="shared" si="3"/>
        <v>0</v>
      </c>
      <c r="G57" s="477" t="str">
        <f t="shared" si="5"/>
        <v>否</v>
      </c>
    </row>
    <row r="58" ht="36" customHeight="1" spans="1:7">
      <c r="A58" s="469">
        <f t="shared" si="4"/>
        <v>7</v>
      </c>
      <c r="B58" s="354">
        <v>1100208</v>
      </c>
      <c r="C58" s="320" t="s">
        <v>190</v>
      </c>
      <c r="D58" s="230">
        <f>VLOOKUP(B58,'03-1'!A58:E178,5,FALSE)</f>
        <v>9617</v>
      </c>
      <c r="E58" s="296">
        <v>3811</v>
      </c>
      <c r="F58" s="348">
        <f t="shared" si="3"/>
        <v>-0.603722574607466</v>
      </c>
      <c r="G58" s="477" t="str">
        <f t="shared" si="5"/>
        <v>否</v>
      </c>
    </row>
    <row r="59" ht="36" customHeight="1" spans="1:7">
      <c r="A59" s="469">
        <f t="shared" si="4"/>
        <v>7</v>
      </c>
      <c r="B59" s="354">
        <v>1100214</v>
      </c>
      <c r="C59" s="320" t="s">
        <v>191</v>
      </c>
      <c r="D59" s="230">
        <f>VLOOKUP(B59,'03-1'!A59:E179,5,FALSE)</f>
        <v>0</v>
      </c>
      <c r="E59" s="296"/>
      <c r="F59" s="348">
        <f t="shared" si="3"/>
        <v>0</v>
      </c>
      <c r="G59" s="477" t="str">
        <f t="shared" si="5"/>
        <v>否</v>
      </c>
    </row>
    <row r="60" ht="36" customHeight="1" spans="1:7">
      <c r="A60" s="469">
        <f t="shared" si="4"/>
        <v>7</v>
      </c>
      <c r="B60" s="354">
        <v>1100227</v>
      </c>
      <c r="C60" s="320" t="s">
        <v>192</v>
      </c>
      <c r="D60" s="230">
        <f>VLOOKUP(B60,'03-1'!A60:E180,5,FALSE)</f>
        <v>7216</v>
      </c>
      <c r="E60" s="296">
        <v>7024</v>
      </c>
      <c r="F60" s="348">
        <f t="shared" si="3"/>
        <v>-0.0266075388026608</v>
      </c>
      <c r="G60" s="477" t="str">
        <f t="shared" si="5"/>
        <v>否</v>
      </c>
    </row>
    <row r="61" ht="36" customHeight="1" spans="1:7">
      <c r="A61" s="469">
        <f t="shared" si="4"/>
        <v>7</v>
      </c>
      <c r="B61" s="354">
        <v>1100299</v>
      </c>
      <c r="C61" s="320" t="s">
        <v>193</v>
      </c>
      <c r="D61" s="230">
        <f>VLOOKUP(B61,'03-1'!A61:E181,5,FALSE)</f>
        <v>132</v>
      </c>
      <c r="E61" s="296">
        <v>132</v>
      </c>
      <c r="F61" s="348">
        <f t="shared" si="3"/>
        <v>0</v>
      </c>
      <c r="G61" s="477" t="str">
        <f t="shared" si="5"/>
        <v>否</v>
      </c>
    </row>
    <row r="62" ht="36" customHeight="1" spans="1:7">
      <c r="A62" s="469">
        <f t="shared" si="4"/>
        <v>6</v>
      </c>
      <c r="B62" s="354" t="s">
        <v>194</v>
      </c>
      <c r="C62" s="314" t="s">
        <v>195</v>
      </c>
      <c r="D62" s="230">
        <f>VLOOKUP(B62,'03-1'!A62:E182,5,FALSE)</f>
        <v>27129</v>
      </c>
      <c r="E62" s="190">
        <f>SUM(E63:E83)</f>
        <v>23864</v>
      </c>
      <c r="F62" s="348">
        <f t="shared" si="3"/>
        <v>-0.120350915993955</v>
      </c>
      <c r="G62" s="477" t="str">
        <f>IF(LEN(B62)&lt;=7,IF(C62&lt;&gt;"",IF(SUM(D62:E62)&gt;0,"是","否"),"否"),"否")</f>
        <v>是</v>
      </c>
    </row>
    <row r="63" ht="36" customHeight="1" spans="1:7">
      <c r="A63" s="469">
        <f t="shared" si="4"/>
        <v>7</v>
      </c>
      <c r="B63" s="354">
        <v>1100241</v>
      </c>
      <c r="C63" s="320" t="s">
        <v>196</v>
      </c>
      <c r="D63" s="230">
        <f>VLOOKUP(B63,'03-1'!A63:E183,5,FALSE)</f>
        <v>0</v>
      </c>
      <c r="E63" s="471"/>
      <c r="F63" s="348">
        <f t="shared" ref="F63:F94" si="7">IF(D63&lt;0,"",IFERROR(E63/D63-1,0))</f>
        <v>0</v>
      </c>
      <c r="G63" s="477" t="str">
        <f t="shared" si="5"/>
        <v>否</v>
      </c>
    </row>
    <row r="64" ht="36" customHeight="1" spans="1:7">
      <c r="A64" s="469">
        <f t="shared" si="4"/>
        <v>7</v>
      </c>
      <c r="B64" s="354">
        <v>1100242</v>
      </c>
      <c r="C64" s="320" t="s">
        <v>197</v>
      </c>
      <c r="D64" s="230">
        <f>VLOOKUP(B64,'03-1'!A64:E184,5,FALSE)</f>
        <v>0</v>
      </c>
      <c r="E64" s="471"/>
      <c r="F64" s="346">
        <f t="shared" si="7"/>
        <v>0</v>
      </c>
      <c r="G64" s="477" t="str">
        <f t="shared" si="5"/>
        <v>否</v>
      </c>
    </row>
    <row r="65" ht="36" customHeight="1" spans="1:7">
      <c r="A65" s="469">
        <f t="shared" si="4"/>
        <v>7</v>
      </c>
      <c r="B65" s="354">
        <v>1100243</v>
      </c>
      <c r="C65" s="320" t="s">
        <v>198</v>
      </c>
      <c r="D65" s="230">
        <f>VLOOKUP(B65,'03-1'!A65:E185,5,FALSE)</f>
        <v>0</v>
      </c>
      <c r="E65" s="471"/>
      <c r="F65" s="346">
        <f t="shared" si="7"/>
        <v>0</v>
      </c>
      <c r="G65" s="477" t="str">
        <f t="shared" si="5"/>
        <v>否</v>
      </c>
    </row>
    <row r="66" ht="36" customHeight="1" spans="1:7">
      <c r="A66" s="469">
        <f t="shared" si="4"/>
        <v>7</v>
      </c>
      <c r="B66" s="354">
        <v>1100244</v>
      </c>
      <c r="C66" s="320" t="s">
        <v>199</v>
      </c>
      <c r="D66" s="230">
        <f>VLOOKUP(B66,'03-1'!A66:E186,5,FALSE)</f>
        <v>1017</v>
      </c>
      <c r="E66" s="471">
        <v>1011</v>
      </c>
      <c r="F66" s="346">
        <f t="shared" si="7"/>
        <v>-0.00589970501474923</v>
      </c>
      <c r="G66" s="477" t="str">
        <f t="shared" si="5"/>
        <v>否</v>
      </c>
    </row>
    <row r="67" ht="36" customHeight="1" spans="1:7">
      <c r="A67" s="469">
        <f t="shared" si="4"/>
        <v>7</v>
      </c>
      <c r="B67" s="354">
        <v>1100245</v>
      </c>
      <c r="C67" s="320" t="s">
        <v>200</v>
      </c>
      <c r="D67" s="230">
        <f>VLOOKUP(B67,'03-1'!A67:E187,5,FALSE)</f>
        <v>6098</v>
      </c>
      <c r="E67" s="471">
        <v>4582</v>
      </c>
      <c r="F67" s="348">
        <f t="shared" si="7"/>
        <v>-0.248606100360774</v>
      </c>
      <c r="G67" s="477" t="str">
        <f t="shared" si="5"/>
        <v>否</v>
      </c>
    </row>
    <row r="68" ht="36" customHeight="1" spans="1:7">
      <c r="A68" s="469">
        <f t="shared" si="4"/>
        <v>7</v>
      </c>
      <c r="B68" s="354">
        <v>1100246</v>
      </c>
      <c r="C68" s="320" t="s">
        <v>201</v>
      </c>
      <c r="D68" s="230">
        <f>VLOOKUP(B68,'03-1'!A68:E188,5,FALSE)</f>
        <v>0</v>
      </c>
      <c r="E68" s="471"/>
      <c r="F68" s="348">
        <f t="shared" si="7"/>
        <v>0</v>
      </c>
      <c r="G68" s="477" t="str">
        <f t="shared" si="5"/>
        <v>否</v>
      </c>
    </row>
    <row r="69" ht="36" customHeight="1" spans="1:7">
      <c r="A69" s="469">
        <f t="shared" ref="A69:A100" si="8">LEN(B69)</f>
        <v>7</v>
      </c>
      <c r="B69" s="354">
        <v>1100247</v>
      </c>
      <c r="C69" s="320" t="s">
        <v>202</v>
      </c>
      <c r="D69" s="230">
        <f>VLOOKUP(B69,'03-1'!A69:E189,5,FALSE)</f>
        <v>92</v>
      </c>
      <c r="E69" s="471">
        <v>93</v>
      </c>
      <c r="F69" s="348">
        <f t="shared" si="7"/>
        <v>0.0108695652173914</v>
      </c>
      <c r="G69" s="477" t="str">
        <f t="shared" si="5"/>
        <v>否</v>
      </c>
    </row>
    <row r="70" ht="36" customHeight="1" spans="1:7">
      <c r="A70" s="469">
        <f t="shared" si="8"/>
        <v>7</v>
      </c>
      <c r="B70" s="354">
        <v>1100248</v>
      </c>
      <c r="C70" s="320" t="s">
        <v>203</v>
      </c>
      <c r="D70" s="230">
        <f>VLOOKUP(B70,'03-1'!A70:E190,5,FALSE)</f>
        <v>7687</v>
      </c>
      <c r="E70" s="471">
        <v>7765</v>
      </c>
      <c r="F70" s="348">
        <f t="shared" si="7"/>
        <v>0.0101470014309875</v>
      </c>
      <c r="G70" s="477" t="str">
        <f t="shared" si="5"/>
        <v>否</v>
      </c>
    </row>
    <row r="71" ht="36" customHeight="1" spans="1:7">
      <c r="A71" s="469">
        <f t="shared" si="8"/>
        <v>7</v>
      </c>
      <c r="B71" s="354">
        <v>1100249</v>
      </c>
      <c r="C71" s="320" t="s">
        <v>204</v>
      </c>
      <c r="D71" s="230">
        <f>VLOOKUP(B71,'03-1'!A71:E191,5,FALSE)</f>
        <v>3809</v>
      </c>
      <c r="E71" s="471">
        <v>3518</v>
      </c>
      <c r="F71" s="348">
        <f t="shared" si="7"/>
        <v>-0.0763980047256497</v>
      </c>
      <c r="G71" s="477" t="str">
        <f t="shared" si="5"/>
        <v>否</v>
      </c>
    </row>
    <row r="72" ht="36" customHeight="1" spans="1:7">
      <c r="A72" s="469">
        <f t="shared" si="8"/>
        <v>7</v>
      </c>
      <c r="B72" s="354">
        <v>1100250</v>
      </c>
      <c r="C72" s="320" t="s">
        <v>205</v>
      </c>
      <c r="D72" s="230">
        <f>VLOOKUP(B72,'03-1'!A72:E192,5,FALSE)</f>
        <v>465</v>
      </c>
      <c r="E72" s="471">
        <v>62</v>
      </c>
      <c r="F72" s="348">
        <f t="shared" si="7"/>
        <v>-0.866666666666667</v>
      </c>
      <c r="G72" s="477" t="str">
        <f t="shared" si="5"/>
        <v>否</v>
      </c>
    </row>
    <row r="73" ht="36" customHeight="1" spans="1:7">
      <c r="A73" s="469">
        <f t="shared" si="8"/>
        <v>7</v>
      </c>
      <c r="B73" s="354">
        <v>1100251</v>
      </c>
      <c r="C73" s="320" t="s">
        <v>206</v>
      </c>
      <c r="D73" s="230">
        <f>VLOOKUP(B73,'03-1'!A73:E193,5,FALSE)</f>
        <v>0</v>
      </c>
      <c r="E73" s="471"/>
      <c r="F73" s="348">
        <f t="shared" si="7"/>
        <v>0</v>
      </c>
      <c r="G73" s="477" t="str">
        <f t="shared" si="5"/>
        <v>否</v>
      </c>
    </row>
    <row r="74" ht="36" customHeight="1" spans="1:7">
      <c r="A74" s="469">
        <f t="shared" si="8"/>
        <v>7</v>
      </c>
      <c r="B74" s="354">
        <v>1100252</v>
      </c>
      <c r="C74" s="320" t="s">
        <v>207</v>
      </c>
      <c r="D74" s="230">
        <f>VLOOKUP(B74,'03-1'!A74:E194,5,FALSE)</f>
        <v>7403</v>
      </c>
      <c r="E74" s="471">
        <v>5296</v>
      </c>
      <c r="F74" s="348">
        <f t="shared" si="7"/>
        <v>-0.284614345535594</v>
      </c>
      <c r="G74" s="477" t="str">
        <f t="shared" si="5"/>
        <v>否</v>
      </c>
    </row>
    <row r="75" ht="36" customHeight="1" spans="1:7">
      <c r="A75" s="469">
        <f t="shared" si="8"/>
        <v>7</v>
      </c>
      <c r="B75" s="354">
        <v>1100253</v>
      </c>
      <c r="C75" s="320" t="s">
        <v>208</v>
      </c>
      <c r="D75" s="230">
        <f>VLOOKUP(B75,'03-1'!A75:E195,5,FALSE)</f>
        <v>216</v>
      </c>
      <c r="E75" s="471">
        <v>1023</v>
      </c>
      <c r="F75" s="348">
        <f t="shared" si="7"/>
        <v>3.73611111111111</v>
      </c>
      <c r="G75" s="477" t="str">
        <f t="shared" si="5"/>
        <v>否</v>
      </c>
    </row>
    <row r="76" ht="36" customHeight="1" spans="1:7">
      <c r="A76" s="469">
        <f t="shared" si="8"/>
        <v>7</v>
      </c>
      <c r="B76" s="354">
        <v>1100254</v>
      </c>
      <c r="C76" s="320" t="s">
        <v>209</v>
      </c>
      <c r="D76" s="230">
        <f>VLOOKUP(B76,'03-1'!A76:E196,5,FALSE)</f>
        <v>0</v>
      </c>
      <c r="E76" s="471"/>
      <c r="F76" s="348">
        <f t="shared" si="7"/>
        <v>0</v>
      </c>
      <c r="G76" s="477" t="str">
        <f t="shared" si="5"/>
        <v>否</v>
      </c>
    </row>
    <row r="77" ht="36" customHeight="1" spans="1:7">
      <c r="A77" s="469">
        <f t="shared" si="8"/>
        <v>7</v>
      </c>
      <c r="B77" s="354">
        <v>1100255</v>
      </c>
      <c r="C77" s="320" t="s">
        <v>210</v>
      </c>
      <c r="D77" s="230">
        <f>VLOOKUP(B77,'03-1'!A77:E197,5,FALSE)</f>
        <v>0</v>
      </c>
      <c r="E77" s="471"/>
      <c r="F77" s="346">
        <f t="shared" si="7"/>
        <v>0</v>
      </c>
      <c r="G77" s="477" t="str">
        <f t="shared" si="5"/>
        <v>否</v>
      </c>
    </row>
    <row r="78" ht="36" customHeight="1" spans="1:7">
      <c r="A78" s="469">
        <f t="shared" si="8"/>
        <v>7</v>
      </c>
      <c r="B78" s="354">
        <v>1100256</v>
      </c>
      <c r="C78" s="320" t="s">
        <v>211</v>
      </c>
      <c r="D78" s="230">
        <f>VLOOKUP(B78,'03-1'!A78:E198,5,FALSE)</f>
        <v>0</v>
      </c>
      <c r="E78" s="471"/>
      <c r="F78" s="346">
        <f t="shared" si="7"/>
        <v>0</v>
      </c>
      <c r="G78" s="477" t="str">
        <f t="shared" si="5"/>
        <v>否</v>
      </c>
    </row>
    <row r="79" ht="36" customHeight="1" spans="1:7">
      <c r="A79" s="469">
        <f t="shared" si="8"/>
        <v>7</v>
      </c>
      <c r="B79" s="354">
        <v>1100257</v>
      </c>
      <c r="C79" s="320" t="s">
        <v>212</v>
      </c>
      <c r="D79" s="230">
        <f>VLOOKUP(B79,'03-1'!A79:E199,5,FALSE)</f>
        <v>0</v>
      </c>
      <c r="E79" s="471"/>
      <c r="F79" s="348">
        <f t="shared" si="7"/>
        <v>0</v>
      </c>
      <c r="G79" s="477" t="str">
        <f t="shared" si="5"/>
        <v>否</v>
      </c>
    </row>
    <row r="80" ht="36" customHeight="1" spans="1:7">
      <c r="A80" s="469">
        <f t="shared" si="8"/>
        <v>7</v>
      </c>
      <c r="B80" s="354">
        <v>1100258</v>
      </c>
      <c r="C80" s="320" t="s">
        <v>213</v>
      </c>
      <c r="D80" s="230">
        <f>VLOOKUP(B80,'03-1'!A80:E200,5,FALSE)</f>
        <v>18</v>
      </c>
      <c r="E80" s="471">
        <v>307</v>
      </c>
      <c r="F80" s="348">
        <f t="shared" si="7"/>
        <v>16.0555555555556</v>
      </c>
      <c r="G80" s="477" t="str">
        <f t="shared" si="5"/>
        <v>否</v>
      </c>
    </row>
    <row r="81" ht="36" customHeight="1" spans="1:7">
      <c r="A81" s="469">
        <f t="shared" si="8"/>
        <v>7</v>
      </c>
      <c r="B81" s="354">
        <v>1100259</v>
      </c>
      <c r="C81" s="320" t="s">
        <v>214</v>
      </c>
      <c r="D81" s="230">
        <f>VLOOKUP(B81,'03-1'!A81:E201,5,FALSE)</f>
        <v>43</v>
      </c>
      <c r="E81" s="471">
        <v>43</v>
      </c>
      <c r="F81" s="348">
        <f t="shared" si="7"/>
        <v>0</v>
      </c>
      <c r="G81" s="477" t="str">
        <f t="shared" si="5"/>
        <v>否</v>
      </c>
    </row>
    <row r="82" ht="36" customHeight="1" spans="1:7">
      <c r="A82" s="469">
        <f t="shared" si="8"/>
        <v>7</v>
      </c>
      <c r="B82" s="354">
        <v>1100260</v>
      </c>
      <c r="C82" s="320" t="s">
        <v>215</v>
      </c>
      <c r="D82" s="230">
        <f>VLOOKUP(B82,'03-1'!A82:E202,5,FALSE)</f>
        <v>274</v>
      </c>
      <c r="E82" s="471">
        <v>159</v>
      </c>
      <c r="F82" s="348">
        <f t="shared" si="7"/>
        <v>-0.41970802919708</v>
      </c>
      <c r="G82" s="477" t="str">
        <f t="shared" si="5"/>
        <v>否</v>
      </c>
    </row>
    <row r="83" ht="36" customHeight="1" spans="1:7">
      <c r="A83" s="469">
        <f t="shared" si="8"/>
        <v>7</v>
      </c>
      <c r="B83" s="354">
        <v>1100269</v>
      </c>
      <c r="C83" s="320" t="s">
        <v>216</v>
      </c>
      <c r="D83" s="230">
        <f>VLOOKUP(B83,'03-1'!A83:E203,5,FALSE)</f>
        <v>7</v>
      </c>
      <c r="E83" s="471">
        <v>5</v>
      </c>
      <c r="F83" s="348">
        <f t="shared" si="7"/>
        <v>-0.285714285714286</v>
      </c>
      <c r="G83" s="477" t="str">
        <f t="shared" si="5"/>
        <v>否</v>
      </c>
    </row>
    <row r="84" ht="36" customHeight="1" spans="1:7">
      <c r="A84" s="469">
        <f t="shared" si="8"/>
        <v>5</v>
      </c>
      <c r="B84" s="354">
        <v>11003</v>
      </c>
      <c r="C84" s="495" t="s">
        <v>222</v>
      </c>
      <c r="D84" s="230">
        <f>VLOOKUP(B84,'03-1'!A84:E204,5,FALSE)</f>
        <v>111852</v>
      </c>
      <c r="E84" s="190">
        <f>SUM(E85:E105)</f>
        <v>55850</v>
      </c>
      <c r="F84" s="348">
        <f t="shared" si="7"/>
        <v>-0.500679469298716</v>
      </c>
      <c r="G84" s="477" t="str">
        <f t="shared" ref="G84:G98" si="9">IF(LEN(B84)&lt;=5,IF(C84&lt;&gt;"",IF(SUM(D84:E84)&gt;0,"是","否"),"否"),"否")</f>
        <v>是</v>
      </c>
    </row>
    <row r="85" ht="36" customHeight="1" spans="1:7">
      <c r="A85" s="469">
        <f t="shared" si="8"/>
        <v>7</v>
      </c>
      <c r="B85" s="354">
        <v>1100301</v>
      </c>
      <c r="C85" s="314" t="s">
        <v>223</v>
      </c>
      <c r="D85" s="230">
        <f>VLOOKUP(B85,'03-1'!A85:E205,5,FALSE)</f>
        <v>443</v>
      </c>
      <c r="E85" s="471">
        <v>341</v>
      </c>
      <c r="F85" s="348">
        <f t="shared" si="7"/>
        <v>-0.230248306997743</v>
      </c>
      <c r="G85" s="477" t="str">
        <f t="shared" si="9"/>
        <v>否</v>
      </c>
    </row>
    <row r="86" ht="36" customHeight="1" spans="1:7">
      <c r="A86" s="469">
        <f t="shared" si="8"/>
        <v>7</v>
      </c>
      <c r="B86" s="354">
        <v>1100302</v>
      </c>
      <c r="C86" s="314" t="s">
        <v>224</v>
      </c>
      <c r="D86" s="230">
        <f>VLOOKUP(B86,'03-1'!A86:E206,5,FALSE)</f>
        <v>0</v>
      </c>
      <c r="E86" s="471"/>
      <c r="F86" s="348">
        <f t="shared" si="7"/>
        <v>0</v>
      </c>
      <c r="G86" s="477" t="str">
        <f t="shared" si="9"/>
        <v>否</v>
      </c>
    </row>
    <row r="87" ht="36" customHeight="1" spans="1:7">
      <c r="A87" s="469">
        <f t="shared" si="8"/>
        <v>7</v>
      </c>
      <c r="B87" s="354">
        <v>1100303</v>
      </c>
      <c r="C87" s="314" t="s">
        <v>225</v>
      </c>
      <c r="D87" s="230">
        <f>VLOOKUP(B87,'03-1'!A87:E207,5,FALSE)</f>
        <v>54</v>
      </c>
      <c r="E87" s="471">
        <v>54</v>
      </c>
      <c r="F87" s="346">
        <f t="shared" si="7"/>
        <v>0</v>
      </c>
      <c r="G87" s="477" t="str">
        <f t="shared" si="9"/>
        <v>否</v>
      </c>
    </row>
    <row r="88" ht="36" customHeight="1" spans="1:7">
      <c r="A88" s="469">
        <f t="shared" si="8"/>
        <v>7</v>
      </c>
      <c r="B88" s="354">
        <v>1100304</v>
      </c>
      <c r="C88" s="314" t="s">
        <v>226</v>
      </c>
      <c r="D88" s="230">
        <f>VLOOKUP(B88,'03-1'!A88:E208,5,FALSE)</f>
        <v>43</v>
      </c>
      <c r="E88" s="471">
        <v>35</v>
      </c>
      <c r="F88" s="346">
        <f t="shared" si="7"/>
        <v>-0.186046511627907</v>
      </c>
      <c r="G88" s="477" t="str">
        <f t="shared" si="9"/>
        <v>否</v>
      </c>
    </row>
    <row r="89" ht="36" customHeight="1" spans="1:7">
      <c r="A89" s="469">
        <f t="shared" si="8"/>
        <v>7</v>
      </c>
      <c r="B89" s="354">
        <v>1100305</v>
      </c>
      <c r="C89" s="314" t="s">
        <v>227</v>
      </c>
      <c r="D89" s="230">
        <f>VLOOKUP(B89,'03-1'!A89:E209,5,FALSE)</f>
        <v>1590</v>
      </c>
      <c r="E89" s="471">
        <v>248</v>
      </c>
      <c r="F89" s="348">
        <f t="shared" si="7"/>
        <v>-0.844025157232704</v>
      </c>
      <c r="G89" s="477" t="str">
        <f t="shared" si="9"/>
        <v>否</v>
      </c>
    </row>
    <row r="90" ht="36" customHeight="1" spans="1:7">
      <c r="A90" s="469">
        <f t="shared" si="8"/>
        <v>7</v>
      </c>
      <c r="B90" s="354">
        <v>1100306</v>
      </c>
      <c r="C90" s="314" t="s">
        <v>228</v>
      </c>
      <c r="D90" s="230">
        <f>VLOOKUP(B90,'03-1'!A90:E210,5,FALSE)</f>
        <v>50</v>
      </c>
      <c r="E90" s="471">
        <v>5</v>
      </c>
      <c r="F90" s="348">
        <f t="shared" si="7"/>
        <v>-0.9</v>
      </c>
      <c r="G90" s="477" t="str">
        <f t="shared" si="9"/>
        <v>否</v>
      </c>
    </row>
    <row r="91" ht="36" customHeight="1" spans="1:7">
      <c r="A91" s="469">
        <f t="shared" si="8"/>
        <v>7</v>
      </c>
      <c r="B91" s="354">
        <v>1100307</v>
      </c>
      <c r="C91" s="314" t="s">
        <v>229</v>
      </c>
      <c r="D91" s="230">
        <f>VLOOKUP(B91,'03-1'!A91:E211,5,FALSE)</f>
        <v>231</v>
      </c>
      <c r="E91" s="471">
        <v>10</v>
      </c>
      <c r="F91" s="348">
        <f t="shared" si="7"/>
        <v>-0.956709956709957</v>
      </c>
      <c r="G91" s="477" t="str">
        <f t="shared" si="9"/>
        <v>否</v>
      </c>
    </row>
    <row r="92" ht="36" customHeight="1" spans="1:7">
      <c r="A92" s="469">
        <f t="shared" si="8"/>
        <v>7</v>
      </c>
      <c r="B92" s="354">
        <v>1100308</v>
      </c>
      <c r="C92" s="314" t="s">
        <v>230</v>
      </c>
      <c r="D92" s="230">
        <f>VLOOKUP(B92,'03-1'!A92:E212,5,FALSE)</f>
        <v>861</v>
      </c>
      <c r="E92" s="471">
        <v>928</v>
      </c>
      <c r="F92" s="348">
        <f t="shared" si="7"/>
        <v>0.0778164924506388</v>
      </c>
      <c r="G92" s="477" t="str">
        <f t="shared" si="9"/>
        <v>否</v>
      </c>
    </row>
    <row r="93" ht="36" customHeight="1" spans="1:7">
      <c r="A93" s="469">
        <f t="shared" si="8"/>
        <v>7</v>
      </c>
      <c r="B93" s="354">
        <v>1100310</v>
      </c>
      <c r="C93" s="314" t="s">
        <v>231</v>
      </c>
      <c r="D93" s="230">
        <f>VLOOKUP(B93,'03-1'!A93:E213,5,FALSE)</f>
        <v>522</v>
      </c>
      <c r="E93" s="471">
        <v>411</v>
      </c>
      <c r="F93" s="348">
        <f t="shared" si="7"/>
        <v>-0.21264367816092</v>
      </c>
      <c r="G93" s="477" t="str">
        <f t="shared" si="9"/>
        <v>否</v>
      </c>
    </row>
    <row r="94" ht="36" customHeight="1" spans="1:7">
      <c r="A94" s="469">
        <f t="shared" si="8"/>
        <v>7</v>
      </c>
      <c r="B94" s="354">
        <v>1100311</v>
      </c>
      <c r="C94" s="314" t="s">
        <v>232</v>
      </c>
      <c r="D94" s="230">
        <f>VLOOKUP(B94,'03-1'!A94:E214,5,FALSE)</f>
        <v>100052</v>
      </c>
      <c r="E94" s="471">
        <v>47309</v>
      </c>
      <c r="F94" s="348">
        <f t="shared" si="7"/>
        <v>-0.52715587894295</v>
      </c>
      <c r="G94" s="477" t="str">
        <f t="shared" si="9"/>
        <v>否</v>
      </c>
    </row>
    <row r="95" ht="36" customHeight="1" spans="1:7">
      <c r="A95" s="469">
        <f t="shared" si="8"/>
        <v>7</v>
      </c>
      <c r="B95" s="354">
        <v>1100312</v>
      </c>
      <c r="C95" s="314" t="s">
        <v>233</v>
      </c>
      <c r="D95" s="230">
        <f>VLOOKUP(B95,'03-1'!A95:E215,5,FALSE)</f>
        <v>4474</v>
      </c>
      <c r="E95" s="471">
        <v>1225</v>
      </c>
      <c r="F95" s="348">
        <f t="shared" ref="F95:F120" si="10">IF(D95&lt;0,"",IFERROR(E95/D95-1,0))</f>
        <v>-0.726195797943675</v>
      </c>
      <c r="G95" s="477" t="str">
        <f t="shared" si="9"/>
        <v>否</v>
      </c>
    </row>
    <row r="96" ht="36" customHeight="1" spans="1:7">
      <c r="A96" s="469">
        <f t="shared" si="8"/>
        <v>7</v>
      </c>
      <c r="B96" s="354">
        <v>1100313</v>
      </c>
      <c r="C96" s="314" t="s">
        <v>234</v>
      </c>
      <c r="D96" s="230">
        <f>VLOOKUP(B96,'03-1'!A96:E216,5,FALSE)</f>
        <v>2109</v>
      </c>
      <c r="E96" s="471">
        <v>2226</v>
      </c>
      <c r="F96" s="348">
        <f t="shared" si="10"/>
        <v>0.0554765291607398</v>
      </c>
      <c r="G96" s="477" t="str">
        <f t="shared" si="9"/>
        <v>否</v>
      </c>
    </row>
    <row r="97" ht="36" customHeight="1" spans="1:7">
      <c r="A97" s="469">
        <f t="shared" si="8"/>
        <v>7</v>
      </c>
      <c r="B97" s="354">
        <v>1100314</v>
      </c>
      <c r="C97" s="314" t="s">
        <v>235</v>
      </c>
      <c r="D97" s="230">
        <f>VLOOKUP(B97,'03-1'!A97:E217,5,FALSE)</f>
        <v>974</v>
      </c>
      <c r="E97" s="471">
        <v>1974</v>
      </c>
      <c r="F97" s="348">
        <f t="shared" si="10"/>
        <v>1.02669404517454</v>
      </c>
      <c r="G97" s="477" t="str">
        <f t="shared" si="9"/>
        <v>否</v>
      </c>
    </row>
    <row r="98" ht="36" customHeight="1" spans="1:7">
      <c r="A98" s="469">
        <f t="shared" si="8"/>
        <v>7</v>
      </c>
      <c r="B98" s="354">
        <v>1100315</v>
      </c>
      <c r="C98" s="314" t="s">
        <v>236</v>
      </c>
      <c r="D98" s="230">
        <f>VLOOKUP(B98,'03-1'!A98:E218,5,FALSE)</f>
        <v>3</v>
      </c>
      <c r="E98" s="471">
        <v>3</v>
      </c>
      <c r="F98" s="348">
        <f t="shared" si="10"/>
        <v>0</v>
      </c>
      <c r="G98" s="477" t="str">
        <f t="shared" si="9"/>
        <v>否</v>
      </c>
    </row>
    <row r="99" ht="36" customHeight="1" spans="1:7">
      <c r="A99" s="469">
        <f t="shared" si="8"/>
        <v>7</v>
      </c>
      <c r="B99" s="354">
        <v>1100316</v>
      </c>
      <c r="C99" s="314" t="s">
        <v>237</v>
      </c>
      <c r="D99" s="230">
        <f>VLOOKUP(B99,'03-1'!A99:E219,5,FALSE)</f>
        <v>0</v>
      </c>
      <c r="E99" s="471"/>
      <c r="F99" s="346">
        <f t="shared" si="10"/>
        <v>0</v>
      </c>
      <c r="G99" s="477" t="str">
        <f t="shared" ref="G99:G105" si="11">IF(LEN(B99)&lt;=5,IF(C99&lt;&gt;"",IF(SUM(D99:E99)&gt;0,"是","否"),"否"),"否")</f>
        <v>否</v>
      </c>
    </row>
    <row r="100" ht="36" customHeight="1" spans="1:7">
      <c r="A100" s="469">
        <f t="shared" si="8"/>
        <v>7</v>
      </c>
      <c r="B100" s="354">
        <v>1100317</v>
      </c>
      <c r="C100" s="314" t="s">
        <v>238</v>
      </c>
      <c r="D100" s="230">
        <f>VLOOKUP(B100,'03-1'!A100:E220,5,FALSE)</f>
        <v>0</v>
      </c>
      <c r="E100" s="471"/>
      <c r="F100" s="346">
        <f t="shared" si="10"/>
        <v>0</v>
      </c>
      <c r="G100" s="477" t="str">
        <f t="shared" si="11"/>
        <v>否</v>
      </c>
    </row>
    <row r="101" ht="36" customHeight="1" spans="1:7">
      <c r="A101" s="469">
        <f t="shared" ref="A101:A120" si="12">LEN(B101)</f>
        <v>7</v>
      </c>
      <c r="B101" s="354">
        <v>1100320</v>
      </c>
      <c r="C101" s="314" t="s">
        <v>239</v>
      </c>
      <c r="D101" s="230">
        <f>VLOOKUP(B101,'03-1'!A101:E221,5,FALSE)</f>
        <v>68</v>
      </c>
      <c r="E101" s="471">
        <v>1</v>
      </c>
      <c r="F101" s="348">
        <f t="shared" si="10"/>
        <v>-0.985294117647059</v>
      </c>
      <c r="G101" s="477" t="str">
        <f t="shared" si="11"/>
        <v>否</v>
      </c>
    </row>
    <row r="102" ht="36" customHeight="1" spans="1:7">
      <c r="A102" s="469">
        <f t="shared" si="12"/>
        <v>7</v>
      </c>
      <c r="B102" s="354">
        <v>1100321</v>
      </c>
      <c r="C102" s="314" t="s">
        <v>240</v>
      </c>
      <c r="D102" s="230">
        <f>VLOOKUP(B102,'03-1'!A102:E222,5,FALSE)</f>
        <v>25</v>
      </c>
      <c r="E102" s="471">
        <v>725</v>
      </c>
      <c r="F102" s="348">
        <f t="shared" si="10"/>
        <v>28</v>
      </c>
      <c r="G102" s="477" t="str">
        <f t="shared" si="11"/>
        <v>否</v>
      </c>
    </row>
    <row r="103" ht="36" customHeight="1" spans="1:7">
      <c r="A103" s="469">
        <f t="shared" si="12"/>
        <v>7</v>
      </c>
      <c r="B103" s="354">
        <v>1100322</v>
      </c>
      <c r="C103" s="314" t="s">
        <v>241</v>
      </c>
      <c r="D103" s="230">
        <f>VLOOKUP(B103,'03-1'!A103:E223,5,FALSE)</f>
        <v>0</v>
      </c>
      <c r="E103" s="471"/>
      <c r="F103" s="348">
        <f t="shared" si="10"/>
        <v>0</v>
      </c>
      <c r="G103" s="477" t="str">
        <f t="shared" si="11"/>
        <v>否</v>
      </c>
    </row>
    <row r="104" ht="36" customHeight="1" spans="1:7">
      <c r="A104" s="469">
        <f t="shared" si="12"/>
        <v>7</v>
      </c>
      <c r="B104" s="354">
        <v>1100324</v>
      </c>
      <c r="C104" s="314" t="s">
        <v>242</v>
      </c>
      <c r="D104" s="230">
        <f>VLOOKUP(B104,'03-1'!A104:E224,5,FALSE)</f>
        <v>353</v>
      </c>
      <c r="E104" s="471">
        <v>353</v>
      </c>
      <c r="F104" s="348">
        <f t="shared" si="10"/>
        <v>0</v>
      </c>
      <c r="G104" s="477" t="str">
        <f t="shared" si="11"/>
        <v>否</v>
      </c>
    </row>
    <row r="105" ht="36" customHeight="1" spans="1:7">
      <c r="A105" s="469">
        <f t="shared" si="12"/>
        <v>7</v>
      </c>
      <c r="B105" s="354">
        <v>1100399</v>
      </c>
      <c r="C105" s="314" t="s">
        <v>161</v>
      </c>
      <c r="D105" s="230">
        <f>VLOOKUP(B105,'03-1'!A105:E225,5,FALSE)</f>
        <v>0</v>
      </c>
      <c r="E105" s="471">
        <v>2</v>
      </c>
      <c r="F105" s="348">
        <f t="shared" si="10"/>
        <v>0</v>
      </c>
      <c r="G105" s="477" t="str">
        <f t="shared" si="11"/>
        <v>否</v>
      </c>
    </row>
    <row r="106" ht="36" customHeight="1" spans="1:7">
      <c r="A106" s="469">
        <f t="shared" si="12"/>
        <v>5</v>
      </c>
      <c r="B106" s="354">
        <v>11006</v>
      </c>
      <c r="C106" s="495" t="s">
        <v>1265</v>
      </c>
      <c r="D106" s="230">
        <f>VLOOKUP(B106,'03-1'!A106:E226,5,FALSE)</f>
        <v>0</v>
      </c>
      <c r="E106" s="190">
        <f>SUM(E107:E108)</f>
        <v>0</v>
      </c>
      <c r="F106" s="348">
        <f t="shared" si="10"/>
        <v>0</v>
      </c>
      <c r="G106" s="477" t="str">
        <f>IF(LEN(B106)&lt;=7,IF(C106&lt;&gt;"",IF(SUM(D106:E106)&gt;0,"是","否"),"否"),"否")</f>
        <v>否</v>
      </c>
    </row>
    <row r="107" ht="36" customHeight="1" spans="1:7">
      <c r="A107" s="469">
        <f t="shared" si="12"/>
        <v>7</v>
      </c>
      <c r="B107" s="354">
        <v>1100601</v>
      </c>
      <c r="C107" s="314" t="s">
        <v>1266</v>
      </c>
      <c r="D107" s="230">
        <f>VLOOKUP(B107,'03-1'!A107:E227,5,FALSE)</f>
        <v>0</v>
      </c>
      <c r="E107" s="471"/>
      <c r="F107" s="348">
        <f t="shared" si="10"/>
        <v>0</v>
      </c>
      <c r="G107" s="477" t="str">
        <f t="shared" ref="G107:G113" si="13">IF(LEN(B107)&lt;=7,IF(C107&lt;&gt;"",IF(SUM(D107:E107)&gt;0,"是","否"),"否"),"否")</f>
        <v>否</v>
      </c>
    </row>
    <row r="108" ht="36" customHeight="1" spans="1:7">
      <c r="A108" s="469">
        <f t="shared" si="12"/>
        <v>7</v>
      </c>
      <c r="B108" s="354">
        <v>1100602</v>
      </c>
      <c r="C108" s="314" t="s">
        <v>1267</v>
      </c>
      <c r="D108" s="230">
        <f>VLOOKUP(B108,'03-1'!A108:E228,5,FALSE)</f>
        <v>0</v>
      </c>
      <c r="E108" s="471"/>
      <c r="F108" s="348">
        <f t="shared" si="10"/>
        <v>0</v>
      </c>
      <c r="G108" s="477" t="str">
        <f t="shared" si="13"/>
        <v>否</v>
      </c>
    </row>
    <row r="109" ht="36" customHeight="1" spans="1:7">
      <c r="A109" s="469">
        <f t="shared" si="12"/>
        <v>5</v>
      </c>
      <c r="B109" s="354">
        <v>11008</v>
      </c>
      <c r="C109" s="495" t="s">
        <v>243</v>
      </c>
      <c r="D109" s="230">
        <f>VLOOKUP(B109,'03-1'!A109:E229,5,FALSE)</f>
        <v>6177</v>
      </c>
      <c r="E109" s="471">
        <f>'03-2'!E128</f>
        <v>0</v>
      </c>
      <c r="F109" s="348">
        <f t="shared" si="10"/>
        <v>-1</v>
      </c>
      <c r="G109" s="477" t="str">
        <f t="shared" si="13"/>
        <v>是</v>
      </c>
    </row>
    <row r="110" ht="36" customHeight="1" spans="1:7">
      <c r="A110" s="469">
        <f t="shared" si="12"/>
        <v>5</v>
      </c>
      <c r="B110" s="354">
        <v>11009</v>
      </c>
      <c r="C110" s="495" t="s">
        <v>17</v>
      </c>
      <c r="D110" s="230">
        <f>VLOOKUP(B110,'03-1'!A110:E230,5,FALSE)</f>
        <v>13300</v>
      </c>
      <c r="E110" s="190">
        <f>SUM(E111:E113)</f>
        <v>38533</v>
      </c>
      <c r="F110" s="348">
        <f t="shared" si="10"/>
        <v>1.89721804511278</v>
      </c>
      <c r="G110" s="477" t="str">
        <f t="shared" si="13"/>
        <v>是</v>
      </c>
    </row>
    <row r="111" s="202" customFormat="1" ht="36" customHeight="1" spans="1:7">
      <c r="A111" s="469">
        <f t="shared" si="12"/>
        <v>7</v>
      </c>
      <c r="B111" s="354">
        <v>1100901</v>
      </c>
      <c r="C111" s="314" t="s">
        <v>1268</v>
      </c>
      <c r="D111" s="230">
        <f>VLOOKUP(B111,'03-1'!A111:E231,5,FALSE)</f>
        <v>0</v>
      </c>
      <c r="E111" s="471">
        <v>32718</v>
      </c>
      <c r="F111" s="348">
        <f t="shared" si="10"/>
        <v>0</v>
      </c>
      <c r="G111" s="477" t="str">
        <f t="shared" si="13"/>
        <v>是</v>
      </c>
    </row>
    <row r="112" s="202" customFormat="1" ht="36" customHeight="1" spans="1:7">
      <c r="A112" s="469">
        <f t="shared" si="12"/>
        <v>7</v>
      </c>
      <c r="B112" s="354">
        <v>1100902</v>
      </c>
      <c r="C112" s="314" t="s">
        <v>1269</v>
      </c>
      <c r="D112" s="230">
        <f>VLOOKUP(B112,'03-1'!A112:E232,5,FALSE)</f>
        <v>13300</v>
      </c>
      <c r="E112" s="471">
        <f>'34'!C19</f>
        <v>5815</v>
      </c>
      <c r="F112" s="348">
        <f t="shared" si="10"/>
        <v>-0.562781954887218</v>
      </c>
      <c r="G112" s="477" t="str">
        <f t="shared" si="13"/>
        <v>是</v>
      </c>
    </row>
    <row r="113" s="202" customFormat="1" ht="36" customHeight="1" spans="1:7">
      <c r="A113" s="469">
        <f t="shared" si="12"/>
        <v>7</v>
      </c>
      <c r="B113" s="354">
        <v>1100999</v>
      </c>
      <c r="C113" s="314" t="s">
        <v>1270</v>
      </c>
      <c r="D113" s="230">
        <f>VLOOKUP(B113,'03-1'!A113:E233,5,FALSE)</f>
        <v>0</v>
      </c>
      <c r="E113" s="471"/>
      <c r="F113" s="348">
        <f t="shared" si="10"/>
        <v>0</v>
      </c>
      <c r="G113" s="477" t="str">
        <f t="shared" si="13"/>
        <v>否</v>
      </c>
    </row>
    <row r="114" s="464" customFormat="1" ht="32.1" customHeight="1" spans="1:7">
      <c r="A114" s="469">
        <f t="shared" si="12"/>
        <v>5</v>
      </c>
      <c r="B114" s="499">
        <v>11021</v>
      </c>
      <c r="C114" s="495" t="s">
        <v>247</v>
      </c>
      <c r="D114" s="230">
        <f>VLOOKUP(B114,'03-1'!A114:E234,5,FALSE)</f>
        <v>0</v>
      </c>
      <c r="E114" s="190">
        <f>SUM(E115:E118)</f>
        <v>0</v>
      </c>
      <c r="F114" s="346">
        <f t="shared" si="10"/>
        <v>0</v>
      </c>
      <c r="G114" s="477" t="str">
        <f t="shared" ref="G114:G120" si="14">IF(LEN(B114)&lt;=7,IF(C114&lt;&gt;"",IF(SUM(D114:E114)&gt;0,"是","否"),"否"),"否")</f>
        <v>否</v>
      </c>
    </row>
    <row r="115" s="464" customFormat="1" ht="32.1" customHeight="1" spans="1:7">
      <c r="A115" s="469">
        <f t="shared" si="12"/>
        <v>7</v>
      </c>
      <c r="B115" s="499">
        <v>1102101</v>
      </c>
      <c r="C115" s="314" t="s">
        <v>248</v>
      </c>
      <c r="D115" s="230">
        <f>VLOOKUP(B115,'03-1'!A115:E235,5,FALSE)</f>
        <v>0</v>
      </c>
      <c r="E115" s="471"/>
      <c r="F115" s="346">
        <f t="shared" si="10"/>
        <v>0</v>
      </c>
      <c r="G115" s="477" t="str">
        <f t="shared" si="14"/>
        <v>否</v>
      </c>
    </row>
    <row r="116" s="464" customFormat="1" ht="32.1" customHeight="1" spans="1:7">
      <c r="A116" s="469">
        <f t="shared" si="12"/>
        <v>7</v>
      </c>
      <c r="B116" s="499">
        <v>1102102</v>
      </c>
      <c r="C116" s="314" t="s">
        <v>1856</v>
      </c>
      <c r="D116" s="230">
        <f>VLOOKUP(B116,'03-1'!A116:E236,5,FALSE)</f>
        <v>0</v>
      </c>
      <c r="E116" s="471"/>
      <c r="F116" s="346">
        <f t="shared" si="10"/>
        <v>0</v>
      </c>
      <c r="G116" s="477" t="str">
        <f t="shared" si="14"/>
        <v>否</v>
      </c>
    </row>
    <row r="117" s="464" customFormat="1" ht="32.1" customHeight="1" spans="1:7">
      <c r="A117" s="469">
        <f t="shared" si="12"/>
        <v>7</v>
      </c>
      <c r="B117" s="499">
        <v>1102103</v>
      </c>
      <c r="C117" s="314" t="s">
        <v>250</v>
      </c>
      <c r="D117" s="230">
        <f>VLOOKUP(B117,'03-1'!A117:E237,5,FALSE)</f>
        <v>0</v>
      </c>
      <c r="E117" s="471"/>
      <c r="F117" s="346">
        <f t="shared" si="10"/>
        <v>0</v>
      </c>
      <c r="G117" s="477" t="str">
        <f t="shared" si="14"/>
        <v>否</v>
      </c>
    </row>
    <row r="118" s="464" customFormat="1" ht="32.1" customHeight="1" spans="1:7">
      <c r="A118" s="469">
        <f t="shared" si="12"/>
        <v>7</v>
      </c>
      <c r="B118" s="499">
        <v>1102199</v>
      </c>
      <c r="C118" s="314" t="s">
        <v>251</v>
      </c>
      <c r="D118" s="230">
        <f>VLOOKUP(B118,'03-1'!A118:E238,5,FALSE)</f>
        <v>0</v>
      </c>
      <c r="E118" s="471"/>
      <c r="F118" s="346">
        <f t="shared" si="10"/>
        <v>0</v>
      </c>
      <c r="G118" s="477" t="str">
        <f t="shared" si="14"/>
        <v>否</v>
      </c>
    </row>
    <row r="119" ht="36" customHeight="1" spans="1:7">
      <c r="A119" s="469">
        <f t="shared" si="12"/>
        <v>5</v>
      </c>
      <c r="B119" s="354">
        <v>11015</v>
      </c>
      <c r="C119" s="495" t="s">
        <v>89</v>
      </c>
      <c r="D119" s="230">
        <f>VLOOKUP(B119,'03-1'!A119:E239,5,FALSE)</f>
        <v>378</v>
      </c>
      <c r="E119" s="471"/>
      <c r="F119" s="348">
        <f t="shared" si="10"/>
        <v>-1</v>
      </c>
      <c r="G119" s="477" t="str">
        <f t="shared" si="14"/>
        <v>是</v>
      </c>
    </row>
    <row r="120" ht="36" customHeight="1" spans="1:7">
      <c r="A120" s="469"/>
      <c r="B120" s="354"/>
      <c r="C120" s="495" t="s">
        <v>252</v>
      </c>
      <c r="D120" s="471">
        <f>'03-1'!E124</f>
        <v>16300</v>
      </c>
      <c r="E120" s="471">
        <v>13440</v>
      </c>
      <c r="F120" s="346"/>
      <c r="G120" s="477"/>
    </row>
    <row r="121" s="202" customFormat="1" ht="36" customHeight="1" spans="1:7">
      <c r="A121" s="469"/>
      <c r="B121" s="500"/>
      <c r="C121" s="484" t="s">
        <v>253</v>
      </c>
      <c r="D121" s="286">
        <v>1340</v>
      </c>
      <c r="E121" s="130"/>
      <c r="F121" s="346"/>
      <c r="G121" s="477"/>
    </row>
    <row r="122" ht="36" customHeight="1" spans="1:10">
      <c r="A122" s="469">
        <f>LEN(B122)</f>
        <v>0</v>
      </c>
      <c r="B122" s="500"/>
      <c r="C122" s="216" t="s">
        <v>254</v>
      </c>
      <c r="D122" s="130">
        <f>SUM(D30:D31,D38)</f>
        <v>295788</v>
      </c>
      <c r="E122" s="130">
        <f>SUM(E30:E31,E38)</f>
        <v>249383</v>
      </c>
      <c r="F122" s="346">
        <f>IF(D122&lt;0,"",IFERROR(E122/D122-1,0))</f>
        <v>-0.156886012955225</v>
      </c>
      <c r="G122" s="477" t="str">
        <f>IF(LEN(B122)&lt;=7,IF(C122&lt;&gt;"",IF(SUM(D122:E122)&gt;0,"是","否"),"否"),"否")</f>
        <v>是</v>
      </c>
      <c r="I122" s="202" t="b">
        <f>D122='22-2'!D125</f>
        <v>1</v>
      </c>
      <c r="J122" s="202" t="b">
        <f>E122='22-2'!E125</f>
        <v>1</v>
      </c>
    </row>
    <row r="123" ht="33" customHeight="1" spans="3:10">
      <c r="C123" s="365"/>
      <c r="D123" s="365"/>
      <c r="E123" s="365"/>
      <c r="F123" s="346"/>
      <c r="J123" s="479">
        <f>E122-'22-2'!E125</f>
        <v>0</v>
      </c>
    </row>
    <row r="124" ht="12" customHeight="1" spans="3:6">
      <c r="C124" s="461"/>
      <c r="D124" s="461"/>
      <c r="E124" s="461"/>
      <c r="F124" s="461"/>
    </row>
    <row r="125" ht="60" hidden="1" customHeight="1" spans="3:6">
      <c r="C125" s="461"/>
      <c r="D125" s="461"/>
      <c r="E125" s="461"/>
      <c r="F125" s="461"/>
    </row>
    <row r="126" ht="24" hidden="1" customHeight="1" spans="3:5">
      <c r="C126" s="501"/>
      <c r="E126" s="502"/>
    </row>
    <row r="127" ht="31.5" hidden="1" spans="3:5">
      <c r="C127" s="224" t="s">
        <v>255</v>
      </c>
      <c r="D127" s="224" t="b">
        <f>D122='22-2'!D125</f>
        <v>1</v>
      </c>
      <c r="E127" s="224" t="b">
        <f>E122='22-2'!E125</f>
        <v>1</v>
      </c>
    </row>
    <row r="128" ht="31.5" hidden="1" spans="3:5">
      <c r="C128" s="224" t="s">
        <v>256</v>
      </c>
      <c r="D128" s="224">
        <f>D122-'22-2'!D125</f>
        <v>0</v>
      </c>
      <c r="E128" s="503">
        <f>E122-'22-2'!E125</f>
        <v>0</v>
      </c>
    </row>
  </sheetData>
  <autoFilter xmlns:etc="http://www.wps.cn/officeDocument/2017/etCustomData" ref="A3:P123" etc:filterBottomFollowUsedRange="0">
    <extLst/>
  </autoFilter>
  <mergeCells count="2">
    <mergeCell ref="C1:F1"/>
    <mergeCell ref="C125:F125"/>
  </mergeCells>
  <conditionalFormatting sqref="F2">
    <cfRule type="cellIs" dxfId="1" priority="298" stopIfTrue="1" operator="lessThanOrEqual">
      <formula>-1</formula>
    </cfRule>
  </conditionalFormatting>
  <conditionalFormatting sqref="C4:E4">
    <cfRule type="expression" dxfId="2" priority="297" stopIfTrue="1">
      <formula>"len($A:$A)=3"</formula>
    </cfRule>
  </conditionalFormatting>
  <conditionalFormatting sqref="B31:C31">
    <cfRule type="expression" dxfId="2" priority="304" stopIfTrue="1">
      <formula>"len($A:$A)=3"</formula>
    </cfRule>
  </conditionalFormatting>
  <conditionalFormatting sqref="C32">
    <cfRule type="expression" dxfId="2" priority="83" stopIfTrue="1">
      <formula>"len($A:$A)=3"</formula>
    </cfRule>
    <cfRule type="expression" dxfId="2" priority="84" stopIfTrue="1">
      <formula>"len($A:$A)=3"</formula>
    </cfRule>
    <cfRule type="expression" dxfId="2" priority="85" stopIfTrue="1">
      <formula>"len($A:$A)=3"</formula>
    </cfRule>
  </conditionalFormatting>
  <conditionalFormatting sqref="C33">
    <cfRule type="expression" dxfId="2" priority="80" stopIfTrue="1">
      <formula>"len($A:$A)=3"</formula>
    </cfRule>
    <cfRule type="expression" dxfId="2" priority="81" stopIfTrue="1">
      <formula>"len($A:$A)=3"</formula>
    </cfRule>
    <cfRule type="expression" dxfId="2" priority="82" stopIfTrue="1">
      <formula>"len($A:$A)=3"</formula>
    </cfRule>
  </conditionalFormatting>
  <conditionalFormatting sqref="B38:C38">
    <cfRule type="expression" dxfId="2" priority="277" stopIfTrue="1">
      <formula>"len($A:$A)=3"</formula>
    </cfRule>
  </conditionalFormatting>
  <conditionalFormatting sqref="C38">
    <cfRule type="expression" dxfId="2" priority="278" stopIfTrue="1">
      <formula>"len($A:$A)=3"</formula>
    </cfRule>
  </conditionalFormatting>
  <conditionalFormatting sqref="D38:E38">
    <cfRule type="expression" dxfId="2" priority="303" stopIfTrue="1">
      <formula>"len($A:$A)=3"</formula>
    </cfRule>
  </conditionalFormatting>
  <conditionalFormatting sqref="C39">
    <cfRule type="expression" dxfId="2" priority="153" stopIfTrue="1">
      <formula>"len($A:$A)=3"</formula>
    </cfRule>
    <cfRule type="expression" dxfId="2" priority="154" stopIfTrue="1">
      <formula>"len($A:$A)=3"</formula>
    </cfRule>
    <cfRule type="expression" dxfId="2" priority="155" stopIfTrue="1">
      <formula>"len($A:$A)=3"</formula>
    </cfRule>
  </conditionalFormatting>
  <conditionalFormatting sqref="C46">
    <cfRule type="expression" dxfId="2" priority="150" stopIfTrue="1">
      <formula>"len($A:$A)=3"</formula>
    </cfRule>
    <cfRule type="expression" dxfId="2" priority="151" stopIfTrue="1">
      <formula>"len($A:$A)=3"</formula>
    </cfRule>
    <cfRule type="expression" dxfId="2" priority="152" stopIfTrue="1">
      <formula>"len($A:$A)=3"</formula>
    </cfRule>
  </conditionalFormatting>
  <conditionalFormatting sqref="D55">
    <cfRule type="expression" dxfId="2" priority="10" stopIfTrue="1">
      <formula>"len($A:$A)=3"</formula>
    </cfRule>
    <cfRule type="expression" dxfId="2" priority="9" stopIfTrue="1">
      <formula>"len($A:$A)=3"</formula>
    </cfRule>
  </conditionalFormatting>
  <conditionalFormatting sqref="D57">
    <cfRule type="expression" dxfId="2" priority="96" stopIfTrue="1">
      <formula>"len($A:$A)=3"</formula>
    </cfRule>
    <cfRule type="expression" dxfId="2" priority="97" stopIfTrue="1">
      <formula>"len($A:$A)=3"</formula>
    </cfRule>
  </conditionalFormatting>
  <conditionalFormatting sqref="B62">
    <cfRule type="expression" dxfId="2" priority="108" stopIfTrue="1">
      <formula>"len($A:$A)=3"</formula>
    </cfRule>
    <cfRule type="expression" dxfId="2" priority="109" stopIfTrue="1">
      <formula>"len($A:$A)=3"</formula>
    </cfRule>
  </conditionalFormatting>
  <conditionalFormatting sqref="C84">
    <cfRule type="expression" dxfId="2" priority="147" stopIfTrue="1">
      <formula>"len($A:$A)=3"</formula>
    </cfRule>
    <cfRule type="expression" dxfId="2" priority="148" stopIfTrue="1">
      <formula>"len($A:$A)=3"</formula>
    </cfRule>
    <cfRule type="expression" dxfId="2" priority="149" stopIfTrue="1">
      <formula>"len($A:$A)=3"</formula>
    </cfRule>
  </conditionalFormatting>
  <conditionalFormatting sqref="C10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109">
    <cfRule type="expression" dxfId="2" priority="253" stopIfTrue="1">
      <formula>"len($A:$A)=3"</formula>
    </cfRule>
  </conditionalFormatting>
  <conditionalFormatting sqref="C114">
    <cfRule type="expression" dxfId="2" priority="138" stopIfTrue="1">
      <formula>"len($A:$A)=3"</formula>
    </cfRule>
    <cfRule type="expression" dxfId="2" priority="139" stopIfTrue="1">
      <formula>"len($A:$A)=3"</formula>
    </cfRule>
    <cfRule type="expression" dxfId="2" priority="140" stopIfTrue="1">
      <formula>"len($A:$A)=3"</formula>
    </cfRule>
  </conditionalFormatting>
  <conditionalFormatting sqref="C119">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C12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D121">
    <cfRule type="expression" dxfId="2" priority="3" stopIfTrue="1">
      <formula>"len($A:$A)=3"</formula>
    </cfRule>
    <cfRule type="expression" dxfId="2" priority="2" stopIfTrue="1">
      <formula>"len($A:$A)=3"</formula>
    </cfRule>
    <cfRule type="expression" dxfId="2" priority="1" stopIfTrue="1">
      <formula>"len($A:$A)=3"</formula>
    </cfRule>
  </conditionalFormatting>
  <conditionalFormatting sqref="D127:E127">
    <cfRule type="containsText" dxfId="5" priority="66" operator="between" text="FALSE">
      <formula>NOT(ISERROR(SEARCH("FALSE",D127)))</formula>
    </cfRule>
  </conditionalFormatting>
  <conditionalFormatting sqref="D128:E128">
    <cfRule type="cellIs" dxfId="4" priority="67" operator="notEqual">
      <formula>0</formula>
    </cfRule>
  </conditionalFormatting>
  <conditionalFormatting sqref="B32:B37">
    <cfRule type="expression" dxfId="2" priority="244" stopIfTrue="1">
      <formula>"len($A:$A)=3"</formula>
    </cfRule>
    <cfRule type="expression" dxfId="2" priority="245" stopIfTrue="1">
      <formula>"len($A:$A)=3"</formula>
    </cfRule>
  </conditionalFormatting>
  <conditionalFormatting sqref="B56:B61">
    <cfRule type="expression" dxfId="2" priority="162" stopIfTrue="1">
      <formula>"len($A:$A)=3"</formula>
    </cfRule>
    <cfRule type="expression" dxfId="2" priority="163" stopIfTrue="1">
      <formula>"len($A:$A)=3"</formula>
    </cfRule>
  </conditionalFormatting>
  <conditionalFormatting sqref="B106:B108">
    <cfRule type="expression" dxfId="2" priority="252" stopIfTrue="1">
      <formula>"len($A:$A)=3"</formula>
    </cfRule>
  </conditionalFormatting>
  <conditionalFormatting sqref="B110:B118">
    <cfRule type="expression" dxfId="2" priority="248" stopIfTrue="1">
      <formula>"len($A:$A)=3"</formula>
    </cfRule>
  </conditionalFormatting>
  <conditionalFormatting sqref="B119:B121">
    <cfRule type="expression" dxfId="2" priority="271" stopIfTrue="1">
      <formula>"len($A:$A)=3"</formula>
    </cfRule>
  </conditionalFormatting>
  <conditionalFormatting sqref="C5:C19">
    <cfRule type="expression" dxfId="2" priority="227" stopIfTrue="1">
      <formula>"len($A:$A)=3"</formula>
    </cfRule>
    <cfRule type="expression" dxfId="2" priority="228" stopIfTrue="1">
      <formula>"len($A:$A)=3"</formula>
    </cfRule>
    <cfRule type="expression" dxfId="2" priority="229" stopIfTrue="1">
      <formula>"len($A:$A)=3"</formula>
    </cfRule>
  </conditionalFormatting>
  <conditionalFormatting sqref="C21:C29">
    <cfRule type="expression" dxfId="2" priority="86" stopIfTrue="1">
      <formula>"len($A:$A)=3"</formula>
    </cfRule>
    <cfRule type="expression" dxfId="2" priority="87" stopIfTrue="1">
      <formula>"len($A:$A)=3"</formula>
    </cfRule>
    <cfRule type="expression" dxfId="2" priority="88" stopIfTrue="1">
      <formula>"len($A:$A)=3"</formula>
    </cfRule>
  </conditionalFormatting>
  <conditionalFormatting sqref="C34:C35">
    <cfRule type="expression" dxfId="2" priority="23" stopIfTrue="1">
      <formula>"len($A:$A)=3"</formula>
    </cfRule>
    <cfRule type="expression" dxfId="2" priority="24" stopIfTrue="1">
      <formula>"len($A:$A)=3"</formula>
    </cfRule>
    <cfRule type="expression" dxfId="2" priority="25" stopIfTrue="1">
      <formula>"len($A:$A)=3"</formula>
    </cfRule>
  </conditionalFormatting>
  <conditionalFormatting sqref="C36:C37">
    <cfRule type="expression" dxfId="2" priority="241" stopIfTrue="1">
      <formula>"len($A:$A)=3"</formula>
    </cfRule>
    <cfRule type="expression" dxfId="2" priority="242" stopIfTrue="1">
      <formula>"len($A:$A)=3"</formula>
    </cfRule>
    <cfRule type="expression" dxfId="2" priority="243" stopIfTrue="1">
      <formula>"len($A:$A)=3"</formula>
    </cfRule>
  </conditionalFormatting>
  <conditionalFormatting sqref="C40:C45">
    <cfRule type="expression" dxfId="2" priority="63" stopIfTrue="1">
      <formula>"len($A:$A)=3"</formula>
    </cfRule>
    <cfRule type="expression" dxfId="2" priority="64" stopIfTrue="1">
      <formula>"len($A:$A)=3"</formula>
    </cfRule>
    <cfRule type="expression" dxfId="2" priority="65" stopIfTrue="1">
      <formula>"len($A:$A)=3"</formula>
    </cfRule>
  </conditionalFormatting>
  <conditionalFormatting sqref="C57:C61">
    <cfRule type="expression" dxfId="2" priority="60" stopIfTrue="1">
      <formula>"len($A:$A)=3"</formula>
    </cfRule>
    <cfRule type="expression" dxfId="2" priority="61" stopIfTrue="1">
      <formula>"len($A:$A)=3"</formula>
    </cfRule>
    <cfRule type="expression" dxfId="2" priority="62" stopIfTrue="1">
      <formula>"len($A:$A)=3"</formula>
    </cfRule>
  </conditionalFormatting>
  <conditionalFormatting sqref="C63:C83">
    <cfRule type="expression" dxfId="2" priority="57" stopIfTrue="1">
      <formula>"len($A:$A)=3"</formula>
    </cfRule>
    <cfRule type="expression" dxfId="2" priority="58" stopIfTrue="1">
      <formula>"len($A:$A)=3"</formula>
    </cfRule>
    <cfRule type="expression" dxfId="2" priority="59" stopIfTrue="1">
      <formula>"len($A:$A)=3"</formula>
    </cfRule>
  </conditionalFormatting>
  <conditionalFormatting sqref="C85:C105">
    <cfRule type="expression" dxfId="2" priority="36" stopIfTrue="1">
      <formula>"len($A:$A)=3"</formula>
    </cfRule>
    <cfRule type="expression" dxfId="2" priority="37" stopIfTrue="1">
      <formula>"len($A:$A)=3"</formula>
    </cfRule>
    <cfRule type="expression" dxfId="2" priority="38" stopIfTrue="1">
      <formula>"len($A:$A)=3"</formula>
    </cfRule>
  </conditionalFormatting>
  <conditionalFormatting sqref="C107:C108">
    <cfRule type="expression" dxfId="2" priority="33" stopIfTrue="1">
      <formula>"len($A:$A)=3"</formula>
    </cfRule>
    <cfRule type="expression" dxfId="2" priority="34" stopIfTrue="1">
      <formula>"len($A:$A)=3"</formula>
    </cfRule>
    <cfRule type="expression" dxfId="2" priority="35" stopIfTrue="1">
      <formula>"len($A:$A)=3"</formula>
    </cfRule>
  </conditionalFormatting>
  <conditionalFormatting sqref="C109:C110">
    <cfRule type="expression" dxfId="2" priority="141" stopIfTrue="1">
      <formula>"len($A:$A)=3"</formula>
    </cfRule>
    <cfRule type="expression" dxfId="2" priority="142" stopIfTrue="1">
      <formula>"len($A:$A)=3"</formula>
    </cfRule>
    <cfRule type="expression" dxfId="2" priority="143" stopIfTrue="1">
      <formula>"len($A:$A)=3"</formula>
    </cfRule>
  </conditionalFormatting>
  <conditionalFormatting sqref="C111:C113">
    <cfRule type="expression" dxfId="2" priority="30" stopIfTrue="1">
      <formula>"len($A:$A)=3"</formula>
    </cfRule>
    <cfRule type="expression" dxfId="2" priority="31" stopIfTrue="1">
      <formula>"len($A:$A)=3"</formula>
    </cfRule>
    <cfRule type="expression" dxfId="2" priority="32" stopIfTrue="1">
      <formula>"len($A:$A)=3"</formula>
    </cfRule>
  </conditionalFormatting>
  <conditionalFormatting sqref="C115:C118">
    <cfRule type="expression" dxfId="2" priority="27" stopIfTrue="1">
      <formula>"len($A:$A)=3"</formula>
    </cfRule>
    <cfRule type="expression" dxfId="2" priority="28" stopIfTrue="1">
      <formula>"len($A:$A)=3"</formula>
    </cfRule>
    <cfRule type="expression" dxfId="2" priority="29" stopIfTrue="1">
      <formula>"len($A:$A)=3"</formula>
    </cfRule>
  </conditionalFormatting>
  <conditionalFormatting sqref="D40:D45">
    <cfRule type="expression" dxfId="2" priority="14" stopIfTrue="1">
      <formula>"len($A:$A)=3"</formula>
    </cfRule>
    <cfRule type="expression" dxfId="2" priority="13" stopIfTrue="1">
      <formula>"len($A:$A)=3"</formula>
    </cfRule>
  </conditionalFormatting>
  <conditionalFormatting sqref="D47:D51">
    <cfRule type="expression" dxfId="2" priority="12" stopIfTrue="1">
      <formula>"len($A:$A)=3"</formula>
    </cfRule>
    <cfRule type="expression" dxfId="2" priority="11" stopIfTrue="1">
      <formula>"len($A:$A)=3"</formula>
    </cfRule>
  </conditionalFormatting>
  <conditionalFormatting sqref="D52:D54">
    <cfRule type="expression" dxfId="2" priority="94" stopIfTrue="1">
      <formula>"len($A:$A)=3"</formula>
    </cfRule>
    <cfRule type="expression" dxfId="2" priority="95" stopIfTrue="1">
      <formula>"len($A:$A)=3"</formula>
    </cfRule>
  </conditionalFormatting>
  <conditionalFormatting sqref="D58:D61">
    <cfRule type="expression" dxfId="2" priority="8" stopIfTrue="1">
      <formula>"len($A:$A)=3"</formula>
    </cfRule>
    <cfRule type="expression" dxfId="2" priority="7" stopIfTrue="1">
      <formula>"len($A:$A)=3"</formula>
    </cfRule>
  </conditionalFormatting>
  <conditionalFormatting sqref="D63:D83">
    <cfRule type="expression" dxfId="2" priority="98" stopIfTrue="1">
      <formula>"len($A:$A)=3"</formula>
    </cfRule>
    <cfRule type="expression" dxfId="2" priority="99" stopIfTrue="1">
      <formula>"len($A:$A)=3"</formula>
    </cfRule>
  </conditionalFormatting>
  <conditionalFormatting sqref="D85:D105">
    <cfRule type="expression" dxfId="2" priority="234" stopIfTrue="1">
      <formula>"len($A:$A)=3"</formula>
    </cfRule>
    <cfRule type="expression" dxfId="2" priority="235" stopIfTrue="1">
      <formula>"len($A:$A)=3"</formula>
    </cfRule>
  </conditionalFormatting>
  <conditionalFormatting sqref="D107:D109">
    <cfRule type="expression" dxfId="2" priority="232" stopIfTrue="1">
      <formula>"len($A:$A)=3"</formula>
    </cfRule>
    <cfRule type="expression" dxfId="2" priority="233" stopIfTrue="1">
      <formula>"len($A:$A)=3"</formula>
    </cfRule>
  </conditionalFormatting>
  <conditionalFormatting sqref="D111:D113">
    <cfRule type="expression" dxfId="2" priority="230" stopIfTrue="1">
      <formula>"len($A:$A)=3"</formula>
    </cfRule>
    <cfRule type="expression" dxfId="2" priority="231" stopIfTrue="1">
      <formula>"len($A:$A)=3"</formula>
    </cfRule>
  </conditionalFormatting>
  <conditionalFormatting sqref="E40:E45">
    <cfRule type="expression" dxfId="2" priority="22" stopIfTrue="1">
      <formula>"len($A:$A)=3"</formula>
    </cfRule>
    <cfRule type="expression" dxfId="2" priority="21" stopIfTrue="1">
      <formula>"len($A:$A)=3"</formula>
    </cfRule>
  </conditionalFormatting>
  <conditionalFormatting sqref="E47:E55">
    <cfRule type="expression" dxfId="2" priority="18" stopIfTrue="1">
      <formula>"len($A:$A)=3"</formula>
    </cfRule>
    <cfRule type="expression" dxfId="2" priority="17" stopIfTrue="1">
      <formula>"len($A:$A)=3"</formula>
    </cfRule>
  </conditionalFormatting>
  <conditionalFormatting sqref="E57:E61">
    <cfRule type="expression" dxfId="2" priority="16" stopIfTrue="1">
      <formula>"len($A:$A)=3"</formula>
    </cfRule>
    <cfRule type="expression" dxfId="2" priority="15" stopIfTrue="1">
      <formula>"len($A:$A)=3"</formula>
    </cfRule>
  </conditionalFormatting>
  <conditionalFormatting sqref="G38:G122">
    <cfRule type="cellIs" dxfId="6" priority="92" stopIfTrue="1" operator="lessThan">
      <formula>0</formula>
    </cfRule>
    <cfRule type="cellIs" dxfId="6" priority="93" stopIfTrue="1" operator="lessThan">
      <formula>0</formula>
    </cfRule>
  </conditionalFormatting>
  <conditionalFormatting sqref="B4:E4 B21:B28 B20:E20 B5:B19">
    <cfRule type="expression" dxfId="2" priority="294" stopIfTrue="1">
      <formula>"len($A:$A)=3"</formula>
    </cfRule>
  </conditionalFormatting>
  <conditionalFormatting sqref="G4:G37 G123:G141">
    <cfRule type="cellIs" dxfId="6" priority="288" stopIfTrue="1" operator="lessThan">
      <formula>0</formula>
    </cfRule>
  </conditionalFormatting>
  <conditionalFormatting sqref="B29 D29 C126:E126 C129:D141 C122:E122 C124:C125">
    <cfRule type="expression" dxfId="2" priority="305" stopIfTrue="1">
      <formula>"len($A:$A)=3"</formula>
    </cfRule>
  </conditionalFormatting>
  <conditionalFormatting sqref="D29 D38:E38 C31">
    <cfRule type="expression" dxfId="2" priority="317" stopIfTrue="1">
      <formula>"len($A:$A)=3"</formula>
    </cfRule>
  </conditionalFormatting>
  <conditionalFormatting sqref="D31:D37 E31:E32">
    <cfRule type="expression" dxfId="2" priority="256" stopIfTrue="1">
      <formula>"len($A:$A)=3"</formula>
    </cfRule>
    <cfRule type="expression" dxfId="2" priority="257" stopIfTrue="1">
      <formula>"len($A:$A)=3"</formula>
    </cfRule>
  </conditionalFormatting>
  <conditionalFormatting sqref="B39:B55 B63:B105">
    <cfRule type="expression" dxfId="2" priority="249" stopIfTrue="1">
      <formula>"len($A:$A)=3"</formula>
    </cfRule>
    <cfRule type="expression" dxfId="2" priority="250" stopIfTrue="1">
      <formula>"len($A:$A)=3"</formula>
    </cfRule>
  </conditionalFormatting>
  <conditionalFormatting sqref="D39:E39 D106:E106 D110:E110 E114 D114:D118 D84:E84 D46:E46">
    <cfRule type="expression" dxfId="2" priority="254" stopIfTrue="1">
      <formula>"len($A:$A)=3"</formula>
    </cfRule>
    <cfRule type="expression" dxfId="2" priority="255" stopIfTrue="1">
      <formula>"len($A:$A)=3"</formula>
    </cfRule>
  </conditionalFormatting>
  <conditionalFormatting sqref="C47:C56 C62">
    <cfRule type="expression" dxfId="2" priority="77" stopIfTrue="1">
      <formula>"len($A:$A)=3"</formula>
    </cfRule>
    <cfRule type="expression" dxfId="2" priority="78" stopIfTrue="1">
      <formula>"len($A:$A)=3"</formula>
    </cfRule>
    <cfRule type="expression" dxfId="2" priority="79" stopIfTrue="1">
      <formula>"len($A:$A)=3"</formula>
    </cfRule>
  </conditionalFormatting>
  <conditionalFormatting sqref="D56:E56 D62:E62">
    <cfRule type="expression" dxfId="2" priority="236" stopIfTrue="1">
      <formula>"len($A:$A)=3"</formula>
    </cfRule>
    <cfRule type="expression" dxfId="2" priority="237" stopIfTrue="1">
      <formula>"len($A:$A)=3"</formula>
    </cfRule>
  </conditionalFormatting>
  <conditionalFormatting sqref="B119:B121 B127 B122:C122 B123 B124:C126">
    <cfRule type="expression" dxfId="2" priority="274"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6" max="1048575" man="1"/>
  </col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149021881771294"/>
  </sheetPr>
  <dimension ref="A1:XEZ29"/>
  <sheetViews>
    <sheetView view="pageBreakPreview" zoomScale="85" zoomScaleNormal="85" workbookViewId="0">
      <selection activeCell="D3" sqref="D3"/>
    </sheetView>
  </sheetViews>
  <sheetFormatPr defaultColWidth="9" defaultRowHeight="14.25"/>
  <cols>
    <col min="1" max="1" width="107.883333333333" style="753" customWidth="1"/>
    <col min="2" max="2" width="11.4416666666667" style="753" customWidth="1"/>
    <col min="3" max="3" width="68.775" style="753" customWidth="1"/>
    <col min="4" max="4" width="4.21666666666667" style="753" customWidth="1"/>
    <col min="5" max="5" width="5.44166666666667" style="753" customWidth="1"/>
    <col min="6" max="16384" width="9" style="753"/>
  </cols>
  <sheetData>
    <row r="1" ht="34.5" spans="1:5">
      <c r="A1" s="754"/>
      <c r="B1" s="755"/>
      <c r="C1" s="755"/>
      <c r="D1" s="755"/>
      <c r="E1" s="755"/>
    </row>
    <row r="2" ht="20.1" customHeight="1" spans="2:5">
      <c r="B2" s="756"/>
      <c r="C2" s="756"/>
      <c r="D2" s="756"/>
      <c r="E2" s="756"/>
    </row>
    <row r="3" s="752" customFormat="1" ht="35.1" customHeight="1" spans="1:5">
      <c r="A3" s="757"/>
      <c r="B3" s="758"/>
      <c r="C3" s="135"/>
      <c r="D3" s="758"/>
      <c r="E3" s="758"/>
    </row>
    <row r="4" s="752" customFormat="1" ht="35.1" customHeight="1" spans="1:5">
      <c r="A4" s="757"/>
      <c r="B4" s="758"/>
      <c r="C4" s="135"/>
      <c r="D4" s="758"/>
      <c r="E4" s="758"/>
    </row>
    <row r="5" s="752" customFormat="1" ht="309" customHeight="1" spans="1:5">
      <c r="A5" s="757"/>
      <c r="B5" s="758"/>
      <c r="C5" s="135"/>
      <c r="D5" s="758"/>
      <c r="E5" s="758"/>
    </row>
    <row r="6" s="752" customFormat="1" ht="35.1" customHeight="1" spans="1:5">
      <c r="A6" s="757"/>
      <c r="B6" s="758"/>
      <c r="C6" s="135"/>
      <c r="D6" s="758"/>
      <c r="E6" s="758"/>
    </row>
    <row r="7" s="752" customFormat="1" ht="35.1" customHeight="1" spans="1:5">
      <c r="A7" s="757"/>
      <c r="B7" s="758"/>
      <c r="C7" s="135"/>
      <c r="D7" s="758"/>
      <c r="E7" s="758"/>
    </row>
    <row r="8" s="752" customFormat="1" ht="35.1" customHeight="1" spans="1:16380">
      <c r="A8" s="757"/>
      <c r="B8" s="758"/>
      <c r="C8" s="135"/>
      <c r="D8" s="758"/>
      <c r="E8" s="758"/>
      <c r="F8" s="753"/>
      <c r="G8" s="753"/>
      <c r="H8" s="753"/>
      <c r="I8" s="753"/>
      <c r="J8" s="753"/>
      <c r="K8" s="753"/>
      <c r="L8" s="753"/>
      <c r="M8" s="753"/>
      <c r="N8" s="753"/>
      <c r="O8" s="753"/>
      <c r="P8" s="753"/>
      <c r="Q8" s="753"/>
      <c r="R8" s="753"/>
      <c r="S8" s="753"/>
      <c r="T8" s="753"/>
      <c r="U8" s="753"/>
      <c r="V8" s="753"/>
      <c r="W8" s="753"/>
      <c r="X8" s="753"/>
      <c r="Y8" s="753"/>
      <c r="Z8" s="753"/>
      <c r="AA8" s="753"/>
      <c r="AB8" s="753"/>
      <c r="AC8" s="753"/>
      <c r="AD8" s="753"/>
      <c r="AE8" s="753"/>
      <c r="AF8" s="753"/>
      <c r="AG8" s="753"/>
      <c r="AH8" s="753"/>
      <c r="AI8" s="753"/>
      <c r="AJ8" s="753"/>
      <c r="AK8" s="753"/>
      <c r="AL8" s="753"/>
      <c r="AM8" s="753"/>
      <c r="AN8" s="753"/>
      <c r="AO8" s="753"/>
      <c r="AP8" s="753"/>
      <c r="AQ8" s="753"/>
      <c r="AR8" s="753"/>
      <c r="AS8" s="753"/>
      <c r="AT8" s="753"/>
      <c r="AU8" s="753"/>
      <c r="AV8" s="753"/>
      <c r="AW8" s="753"/>
      <c r="AX8" s="753"/>
      <c r="AY8" s="753"/>
      <c r="AZ8" s="753"/>
      <c r="BA8" s="753"/>
      <c r="BB8" s="753"/>
      <c r="BC8" s="753"/>
      <c r="BD8" s="753"/>
      <c r="BE8" s="753"/>
      <c r="BF8" s="753"/>
      <c r="BG8" s="753"/>
      <c r="BH8" s="753"/>
      <c r="BI8" s="753"/>
      <c r="BJ8" s="753"/>
      <c r="BK8" s="753"/>
      <c r="BL8" s="753"/>
      <c r="BM8" s="753"/>
      <c r="BN8" s="753"/>
      <c r="BO8" s="753"/>
      <c r="BP8" s="753"/>
      <c r="BQ8" s="753"/>
      <c r="BR8" s="753"/>
      <c r="BS8" s="753"/>
      <c r="BT8" s="753"/>
      <c r="BU8" s="753"/>
      <c r="BV8" s="753"/>
      <c r="BW8" s="753"/>
      <c r="BX8" s="753"/>
      <c r="BY8" s="753"/>
      <c r="BZ8" s="753"/>
      <c r="CA8" s="753"/>
      <c r="CB8" s="753"/>
      <c r="CC8" s="753"/>
      <c r="CD8" s="753"/>
      <c r="CE8" s="753"/>
      <c r="CF8" s="753"/>
      <c r="CG8" s="753"/>
      <c r="CH8" s="753"/>
      <c r="CI8" s="753"/>
      <c r="CJ8" s="753"/>
      <c r="CK8" s="753"/>
      <c r="CL8" s="753"/>
      <c r="CM8" s="753"/>
      <c r="CN8" s="753"/>
      <c r="CO8" s="753"/>
      <c r="CP8" s="753"/>
      <c r="CQ8" s="753"/>
      <c r="CR8" s="753"/>
      <c r="CS8" s="753"/>
      <c r="CT8" s="753"/>
      <c r="CU8" s="753"/>
      <c r="CV8" s="753"/>
      <c r="CW8" s="753"/>
      <c r="CX8" s="753"/>
      <c r="CY8" s="753"/>
      <c r="CZ8" s="753"/>
      <c r="DA8" s="753"/>
      <c r="DB8" s="753"/>
      <c r="DC8" s="753"/>
      <c r="DD8" s="753"/>
      <c r="DE8" s="753"/>
      <c r="DF8" s="753"/>
      <c r="DG8" s="753"/>
      <c r="DH8" s="753"/>
      <c r="DI8" s="753"/>
      <c r="DJ8" s="753"/>
      <c r="DK8" s="753"/>
      <c r="DL8" s="753"/>
      <c r="DM8" s="753"/>
      <c r="DN8" s="753"/>
      <c r="DO8" s="753"/>
      <c r="DP8" s="753"/>
      <c r="DQ8" s="753"/>
      <c r="DR8" s="753"/>
      <c r="DS8" s="753"/>
      <c r="DT8" s="753"/>
      <c r="DU8" s="753"/>
      <c r="DV8" s="753"/>
      <c r="DW8" s="753"/>
      <c r="DX8" s="753"/>
      <c r="DY8" s="753"/>
      <c r="DZ8" s="753"/>
      <c r="EA8" s="753"/>
      <c r="EB8" s="753"/>
      <c r="EC8" s="753"/>
      <c r="ED8" s="753"/>
      <c r="EE8" s="753"/>
      <c r="EF8" s="753"/>
      <c r="EG8" s="753"/>
      <c r="EH8" s="753"/>
      <c r="EI8" s="753"/>
      <c r="EJ8" s="753"/>
      <c r="EK8" s="753"/>
      <c r="EL8" s="753"/>
      <c r="EM8" s="753"/>
      <c r="EN8" s="753"/>
      <c r="EO8" s="753"/>
      <c r="EP8" s="753"/>
      <c r="EQ8" s="753"/>
      <c r="ER8" s="753"/>
      <c r="ES8" s="753"/>
      <c r="ET8" s="753"/>
      <c r="EU8" s="753"/>
      <c r="EV8" s="753"/>
      <c r="EW8" s="753"/>
      <c r="EX8" s="753"/>
      <c r="EY8" s="753"/>
      <c r="EZ8" s="753"/>
      <c r="FA8" s="753"/>
      <c r="FB8" s="753"/>
      <c r="FC8" s="753"/>
      <c r="FD8" s="753"/>
      <c r="FE8" s="753"/>
      <c r="FF8" s="753"/>
      <c r="FG8" s="753"/>
      <c r="FH8" s="753"/>
      <c r="FI8" s="753"/>
      <c r="FJ8" s="753"/>
      <c r="FK8" s="753"/>
      <c r="FL8" s="753"/>
      <c r="FM8" s="753"/>
      <c r="FN8" s="753"/>
      <c r="FO8" s="753"/>
      <c r="FP8" s="753"/>
      <c r="FQ8" s="753"/>
      <c r="FR8" s="753"/>
      <c r="FS8" s="753"/>
      <c r="FT8" s="753"/>
      <c r="FU8" s="753"/>
      <c r="FV8" s="753"/>
      <c r="FW8" s="753"/>
      <c r="FX8" s="753"/>
      <c r="FY8" s="753"/>
      <c r="FZ8" s="753"/>
      <c r="GA8" s="753"/>
      <c r="GB8" s="753"/>
      <c r="GC8" s="753"/>
      <c r="GD8" s="753"/>
      <c r="GE8" s="753"/>
      <c r="GF8" s="753"/>
      <c r="GG8" s="753"/>
      <c r="GH8" s="753"/>
      <c r="GI8" s="753"/>
      <c r="GJ8" s="753"/>
      <c r="GK8" s="753"/>
      <c r="GL8" s="753"/>
      <c r="GM8" s="753"/>
      <c r="GN8" s="753"/>
      <c r="GO8" s="753"/>
      <c r="GP8" s="753"/>
      <c r="GQ8" s="753"/>
      <c r="GR8" s="753"/>
      <c r="GS8" s="753"/>
      <c r="GT8" s="753"/>
      <c r="GU8" s="753"/>
      <c r="GV8" s="753"/>
      <c r="GW8" s="753"/>
      <c r="GX8" s="753"/>
      <c r="GY8" s="753"/>
      <c r="GZ8" s="753"/>
      <c r="HA8" s="753"/>
      <c r="HB8" s="753"/>
      <c r="HC8" s="753"/>
      <c r="HD8" s="753"/>
      <c r="HE8" s="753"/>
      <c r="HF8" s="753"/>
      <c r="HG8" s="753"/>
      <c r="HH8" s="753"/>
      <c r="HI8" s="753"/>
      <c r="HJ8" s="753"/>
      <c r="HK8" s="753"/>
      <c r="HL8" s="753"/>
      <c r="HM8" s="753"/>
      <c r="HN8" s="753"/>
      <c r="HO8" s="753"/>
      <c r="HP8" s="753"/>
      <c r="HQ8" s="753"/>
      <c r="HR8" s="753"/>
      <c r="HS8" s="753"/>
      <c r="HT8" s="753"/>
      <c r="HU8" s="753"/>
      <c r="HV8" s="753"/>
      <c r="HW8" s="753"/>
      <c r="HX8" s="753"/>
      <c r="HY8" s="753"/>
      <c r="HZ8" s="753"/>
      <c r="IA8" s="753"/>
      <c r="IB8" s="753"/>
      <c r="IC8" s="753"/>
      <c r="ID8" s="753"/>
      <c r="IE8" s="753"/>
      <c r="IF8" s="753"/>
      <c r="IG8" s="753"/>
      <c r="IH8" s="753"/>
      <c r="II8" s="753"/>
      <c r="IJ8" s="753"/>
      <c r="IK8" s="753"/>
      <c r="IL8" s="753"/>
      <c r="IM8" s="753"/>
      <c r="IN8" s="753"/>
      <c r="IO8" s="753"/>
      <c r="IP8" s="753"/>
      <c r="IQ8" s="753"/>
      <c r="IR8" s="753"/>
      <c r="IS8" s="753"/>
      <c r="IT8" s="753"/>
      <c r="IU8" s="753"/>
      <c r="IV8" s="753"/>
      <c r="IW8" s="753"/>
      <c r="IX8" s="753"/>
      <c r="IY8" s="753"/>
      <c r="IZ8" s="753"/>
      <c r="JA8" s="753"/>
      <c r="JB8" s="753"/>
      <c r="JC8" s="753"/>
      <c r="JD8" s="753"/>
      <c r="JE8" s="753"/>
      <c r="JF8" s="753"/>
      <c r="JG8" s="753"/>
      <c r="JH8" s="753"/>
      <c r="JI8" s="753"/>
      <c r="JJ8" s="753"/>
      <c r="JK8" s="753"/>
      <c r="JL8" s="753"/>
      <c r="JM8" s="753"/>
      <c r="JN8" s="753"/>
      <c r="JO8" s="753"/>
      <c r="JP8" s="753"/>
      <c r="JQ8" s="753"/>
      <c r="JR8" s="753"/>
      <c r="JS8" s="753"/>
      <c r="JT8" s="753"/>
      <c r="JU8" s="753"/>
      <c r="JV8" s="753"/>
      <c r="JW8" s="753"/>
      <c r="JX8" s="753"/>
      <c r="JY8" s="753"/>
      <c r="JZ8" s="753"/>
      <c r="KA8" s="753"/>
      <c r="KB8" s="753"/>
      <c r="KC8" s="753"/>
      <c r="KD8" s="753"/>
      <c r="KE8" s="753"/>
      <c r="KF8" s="753"/>
      <c r="KG8" s="753"/>
      <c r="KH8" s="753"/>
      <c r="KI8" s="753"/>
      <c r="KJ8" s="753"/>
      <c r="KK8" s="753"/>
      <c r="KL8" s="753"/>
      <c r="KM8" s="753"/>
      <c r="KN8" s="753"/>
      <c r="KO8" s="753"/>
      <c r="KP8" s="753"/>
      <c r="KQ8" s="753"/>
      <c r="KR8" s="753"/>
      <c r="KS8" s="753"/>
      <c r="KT8" s="753"/>
      <c r="KU8" s="753"/>
      <c r="KV8" s="753"/>
      <c r="KW8" s="753"/>
      <c r="KX8" s="753"/>
      <c r="KY8" s="753"/>
      <c r="KZ8" s="753"/>
      <c r="LA8" s="753"/>
      <c r="LB8" s="753"/>
      <c r="LC8" s="753"/>
      <c r="LD8" s="753"/>
      <c r="LE8" s="753"/>
      <c r="LF8" s="753"/>
      <c r="LG8" s="753"/>
      <c r="LH8" s="753"/>
      <c r="LI8" s="753"/>
      <c r="LJ8" s="753"/>
      <c r="LK8" s="753"/>
      <c r="LL8" s="753"/>
      <c r="LM8" s="753"/>
      <c r="LN8" s="753"/>
      <c r="LO8" s="753"/>
      <c r="LP8" s="753"/>
      <c r="LQ8" s="753"/>
      <c r="LR8" s="753"/>
      <c r="LS8" s="753"/>
      <c r="LT8" s="753"/>
      <c r="LU8" s="753"/>
      <c r="LV8" s="753"/>
      <c r="LW8" s="753"/>
      <c r="LX8" s="753"/>
      <c r="LY8" s="753"/>
      <c r="LZ8" s="753"/>
      <c r="MA8" s="753"/>
      <c r="MB8" s="753"/>
      <c r="MC8" s="753"/>
      <c r="MD8" s="753"/>
      <c r="ME8" s="753"/>
      <c r="MF8" s="753"/>
      <c r="MG8" s="753"/>
      <c r="MH8" s="753"/>
      <c r="MI8" s="753"/>
      <c r="MJ8" s="753"/>
      <c r="MK8" s="753"/>
      <c r="ML8" s="753"/>
      <c r="MM8" s="753"/>
      <c r="MN8" s="753"/>
      <c r="MO8" s="753"/>
      <c r="MP8" s="753"/>
      <c r="MQ8" s="753"/>
      <c r="MR8" s="753"/>
      <c r="MS8" s="753"/>
      <c r="MT8" s="753"/>
      <c r="MU8" s="753"/>
      <c r="MV8" s="753"/>
      <c r="MW8" s="753"/>
      <c r="MX8" s="753"/>
      <c r="MY8" s="753"/>
      <c r="MZ8" s="753"/>
      <c r="NA8" s="753"/>
      <c r="NB8" s="753"/>
      <c r="NC8" s="753"/>
      <c r="ND8" s="753"/>
      <c r="NE8" s="753"/>
      <c r="NF8" s="753"/>
      <c r="NG8" s="753"/>
      <c r="NH8" s="753"/>
      <c r="NI8" s="753"/>
      <c r="NJ8" s="753"/>
      <c r="NK8" s="753"/>
      <c r="NL8" s="753"/>
      <c r="NM8" s="753"/>
      <c r="NN8" s="753"/>
      <c r="NO8" s="753"/>
      <c r="NP8" s="753"/>
      <c r="NQ8" s="753"/>
      <c r="NR8" s="753"/>
      <c r="NS8" s="753"/>
      <c r="NT8" s="753"/>
      <c r="NU8" s="753"/>
      <c r="NV8" s="753"/>
      <c r="NW8" s="753"/>
      <c r="NX8" s="753"/>
      <c r="NY8" s="753"/>
      <c r="NZ8" s="753"/>
      <c r="OA8" s="753"/>
      <c r="OB8" s="753"/>
      <c r="OC8" s="753"/>
      <c r="OD8" s="753"/>
      <c r="OE8" s="753"/>
      <c r="OF8" s="753"/>
      <c r="OG8" s="753"/>
      <c r="OH8" s="753"/>
      <c r="OI8" s="753"/>
      <c r="OJ8" s="753"/>
      <c r="OK8" s="753"/>
      <c r="OL8" s="753"/>
      <c r="OM8" s="753"/>
      <c r="ON8" s="753"/>
      <c r="OO8" s="753"/>
      <c r="OP8" s="753"/>
      <c r="OQ8" s="753"/>
      <c r="OR8" s="753"/>
      <c r="OS8" s="753"/>
      <c r="OT8" s="753"/>
      <c r="OU8" s="753"/>
      <c r="OV8" s="753"/>
      <c r="OW8" s="753"/>
      <c r="OX8" s="753"/>
      <c r="OY8" s="753"/>
      <c r="OZ8" s="753"/>
      <c r="PA8" s="753"/>
      <c r="PB8" s="753"/>
      <c r="PC8" s="753"/>
      <c r="PD8" s="753"/>
      <c r="PE8" s="753"/>
      <c r="PF8" s="753"/>
      <c r="PG8" s="753"/>
      <c r="PH8" s="753"/>
      <c r="PI8" s="753"/>
      <c r="PJ8" s="753"/>
      <c r="PK8" s="753"/>
      <c r="PL8" s="753"/>
      <c r="PM8" s="753"/>
      <c r="PN8" s="753"/>
      <c r="PO8" s="753"/>
      <c r="PP8" s="753"/>
      <c r="PQ8" s="753"/>
      <c r="PR8" s="753"/>
      <c r="PS8" s="753"/>
      <c r="PT8" s="753"/>
      <c r="PU8" s="753"/>
      <c r="PV8" s="753"/>
      <c r="PW8" s="753"/>
      <c r="PX8" s="753"/>
      <c r="PY8" s="753"/>
      <c r="PZ8" s="753"/>
      <c r="QA8" s="753"/>
      <c r="QB8" s="753"/>
      <c r="QC8" s="753"/>
      <c r="QD8" s="753"/>
      <c r="QE8" s="753"/>
      <c r="QF8" s="753"/>
      <c r="QG8" s="753"/>
      <c r="QH8" s="753"/>
      <c r="QI8" s="753"/>
      <c r="QJ8" s="753"/>
      <c r="QK8" s="753"/>
      <c r="QL8" s="753"/>
      <c r="QM8" s="753"/>
      <c r="QN8" s="753"/>
      <c r="QO8" s="753"/>
      <c r="QP8" s="753"/>
      <c r="QQ8" s="753"/>
      <c r="QR8" s="753"/>
      <c r="QS8" s="753"/>
      <c r="QT8" s="753"/>
      <c r="QU8" s="753"/>
      <c r="QV8" s="753"/>
      <c r="QW8" s="753"/>
      <c r="QX8" s="753"/>
      <c r="QY8" s="753"/>
      <c r="QZ8" s="753"/>
      <c r="RA8" s="753"/>
      <c r="RB8" s="753"/>
      <c r="RC8" s="753"/>
      <c r="RD8" s="753"/>
      <c r="RE8" s="753"/>
      <c r="RF8" s="753"/>
      <c r="RG8" s="753"/>
      <c r="RH8" s="753"/>
      <c r="RI8" s="753"/>
      <c r="RJ8" s="753"/>
      <c r="RK8" s="753"/>
      <c r="RL8" s="753"/>
      <c r="RM8" s="753"/>
      <c r="RN8" s="753"/>
      <c r="RO8" s="753"/>
      <c r="RP8" s="753"/>
      <c r="RQ8" s="753"/>
      <c r="RR8" s="753"/>
      <c r="RS8" s="753"/>
      <c r="RT8" s="753"/>
      <c r="RU8" s="753"/>
      <c r="RV8" s="753"/>
      <c r="RW8" s="753"/>
      <c r="RX8" s="753"/>
      <c r="RY8" s="753"/>
      <c r="RZ8" s="753"/>
      <c r="SA8" s="753"/>
      <c r="SB8" s="753"/>
      <c r="SC8" s="753"/>
      <c r="SD8" s="753"/>
      <c r="SE8" s="753"/>
      <c r="SF8" s="753"/>
      <c r="SG8" s="753"/>
      <c r="SH8" s="753"/>
      <c r="SI8" s="753"/>
      <c r="SJ8" s="753"/>
      <c r="SK8" s="753"/>
      <c r="SL8" s="753"/>
      <c r="SM8" s="753"/>
      <c r="SN8" s="753"/>
      <c r="SO8" s="753"/>
      <c r="SP8" s="753"/>
      <c r="SQ8" s="753"/>
      <c r="SR8" s="753"/>
      <c r="SS8" s="753"/>
      <c r="ST8" s="753"/>
      <c r="SU8" s="753"/>
      <c r="SV8" s="753"/>
      <c r="SW8" s="753"/>
      <c r="SX8" s="753"/>
      <c r="SY8" s="753"/>
      <c r="SZ8" s="753"/>
      <c r="TA8" s="753"/>
      <c r="TB8" s="753"/>
      <c r="TC8" s="753"/>
      <c r="TD8" s="753"/>
      <c r="TE8" s="753"/>
      <c r="TF8" s="753"/>
      <c r="TG8" s="753"/>
      <c r="TH8" s="753"/>
      <c r="TI8" s="753"/>
      <c r="TJ8" s="753"/>
      <c r="TK8" s="753"/>
      <c r="TL8" s="753"/>
      <c r="TM8" s="753"/>
      <c r="TN8" s="753"/>
      <c r="TO8" s="753"/>
      <c r="TP8" s="753"/>
      <c r="TQ8" s="753"/>
      <c r="TR8" s="753"/>
      <c r="TS8" s="753"/>
      <c r="TT8" s="753"/>
      <c r="TU8" s="753"/>
      <c r="TV8" s="753"/>
      <c r="TW8" s="753"/>
      <c r="TX8" s="753"/>
      <c r="TY8" s="753"/>
      <c r="TZ8" s="753"/>
      <c r="UA8" s="753"/>
      <c r="UB8" s="753"/>
      <c r="UC8" s="753"/>
      <c r="UD8" s="753"/>
      <c r="UE8" s="753"/>
      <c r="UF8" s="753"/>
      <c r="UG8" s="753"/>
      <c r="UH8" s="753"/>
      <c r="UI8" s="753"/>
      <c r="UJ8" s="753"/>
      <c r="UK8" s="753"/>
      <c r="UL8" s="753"/>
      <c r="UM8" s="753"/>
      <c r="UN8" s="753"/>
      <c r="UO8" s="753"/>
      <c r="UP8" s="753"/>
      <c r="UQ8" s="753"/>
      <c r="UR8" s="753"/>
      <c r="US8" s="753"/>
      <c r="UT8" s="753"/>
      <c r="UU8" s="753"/>
      <c r="UV8" s="753"/>
      <c r="UW8" s="753"/>
      <c r="UX8" s="753"/>
      <c r="UY8" s="753"/>
      <c r="UZ8" s="753"/>
      <c r="VA8" s="753"/>
      <c r="VB8" s="753"/>
      <c r="VC8" s="753"/>
      <c r="VD8" s="753"/>
      <c r="VE8" s="753"/>
      <c r="VF8" s="753"/>
      <c r="VG8" s="753"/>
      <c r="VH8" s="753"/>
      <c r="VI8" s="753"/>
      <c r="VJ8" s="753"/>
      <c r="VK8" s="753"/>
      <c r="VL8" s="753"/>
      <c r="VM8" s="753"/>
      <c r="VN8" s="753"/>
      <c r="VO8" s="753"/>
      <c r="VP8" s="753"/>
      <c r="VQ8" s="753"/>
      <c r="VR8" s="753"/>
      <c r="VS8" s="753"/>
      <c r="VT8" s="753"/>
      <c r="VU8" s="753"/>
      <c r="VV8" s="753"/>
      <c r="VW8" s="753"/>
      <c r="VX8" s="753"/>
      <c r="VY8" s="753"/>
      <c r="VZ8" s="753"/>
      <c r="WA8" s="753"/>
      <c r="WB8" s="753"/>
      <c r="WC8" s="753"/>
      <c r="WD8" s="753"/>
      <c r="WE8" s="753"/>
      <c r="WF8" s="753"/>
      <c r="WG8" s="753"/>
      <c r="WH8" s="753"/>
      <c r="WI8" s="753"/>
      <c r="WJ8" s="753"/>
      <c r="WK8" s="753"/>
      <c r="WL8" s="753"/>
      <c r="WM8" s="753"/>
      <c r="WN8" s="753"/>
      <c r="WO8" s="753"/>
      <c r="WP8" s="753"/>
      <c r="WQ8" s="753"/>
      <c r="WR8" s="753"/>
      <c r="WS8" s="753"/>
      <c r="WT8" s="753"/>
      <c r="WU8" s="753"/>
      <c r="WV8" s="753"/>
      <c r="WW8" s="753"/>
      <c r="WX8" s="753"/>
      <c r="WY8" s="753"/>
      <c r="WZ8" s="753"/>
      <c r="XA8" s="753"/>
      <c r="XB8" s="753"/>
      <c r="XC8" s="753"/>
      <c r="XD8" s="753"/>
      <c r="XE8" s="753"/>
      <c r="XF8" s="753"/>
      <c r="XG8" s="753"/>
      <c r="XH8" s="753"/>
      <c r="XI8" s="753"/>
      <c r="XJ8" s="753"/>
      <c r="XK8" s="753"/>
      <c r="XL8" s="753"/>
      <c r="XM8" s="753"/>
      <c r="XN8" s="753"/>
      <c r="XO8" s="753"/>
      <c r="XP8" s="753"/>
      <c r="XQ8" s="753"/>
      <c r="XR8" s="753"/>
      <c r="XS8" s="753"/>
      <c r="XT8" s="753"/>
      <c r="XU8" s="753"/>
      <c r="XV8" s="753"/>
      <c r="XW8" s="753"/>
      <c r="XX8" s="753"/>
      <c r="XY8" s="753"/>
      <c r="XZ8" s="753"/>
      <c r="YA8" s="753"/>
      <c r="YB8" s="753"/>
      <c r="YC8" s="753"/>
      <c r="YD8" s="753"/>
      <c r="YE8" s="753"/>
      <c r="YF8" s="753"/>
      <c r="YG8" s="753"/>
      <c r="YH8" s="753"/>
      <c r="YI8" s="753"/>
      <c r="YJ8" s="753"/>
      <c r="YK8" s="753"/>
      <c r="YL8" s="753"/>
      <c r="YM8" s="753"/>
      <c r="YN8" s="753"/>
      <c r="YO8" s="753"/>
      <c r="YP8" s="753"/>
      <c r="YQ8" s="753"/>
      <c r="YR8" s="753"/>
      <c r="YS8" s="753"/>
      <c r="YT8" s="753"/>
      <c r="YU8" s="753"/>
      <c r="YV8" s="753"/>
      <c r="YW8" s="753"/>
      <c r="YX8" s="753"/>
      <c r="YY8" s="753"/>
      <c r="YZ8" s="753"/>
      <c r="ZA8" s="753"/>
      <c r="ZB8" s="753"/>
      <c r="ZC8" s="753"/>
      <c r="ZD8" s="753"/>
      <c r="ZE8" s="753"/>
      <c r="ZF8" s="753"/>
      <c r="ZG8" s="753"/>
      <c r="ZH8" s="753"/>
      <c r="ZI8" s="753"/>
      <c r="ZJ8" s="753"/>
      <c r="ZK8" s="753"/>
      <c r="ZL8" s="753"/>
      <c r="ZM8" s="753"/>
      <c r="ZN8" s="753"/>
      <c r="ZO8" s="753"/>
      <c r="ZP8" s="753"/>
      <c r="ZQ8" s="753"/>
      <c r="ZR8" s="753"/>
      <c r="ZS8" s="753"/>
      <c r="ZT8" s="753"/>
      <c r="ZU8" s="753"/>
      <c r="ZV8" s="753"/>
      <c r="ZW8" s="753"/>
      <c r="ZX8" s="753"/>
      <c r="ZY8" s="753"/>
      <c r="ZZ8" s="753"/>
      <c r="AAA8" s="753"/>
      <c r="AAB8" s="753"/>
      <c r="AAC8" s="753"/>
      <c r="AAD8" s="753"/>
      <c r="AAE8" s="753"/>
      <c r="AAF8" s="753"/>
      <c r="AAG8" s="753"/>
      <c r="AAH8" s="753"/>
      <c r="AAI8" s="753"/>
      <c r="AAJ8" s="753"/>
      <c r="AAK8" s="753"/>
      <c r="AAL8" s="753"/>
      <c r="AAM8" s="753"/>
      <c r="AAN8" s="753"/>
      <c r="AAO8" s="753"/>
      <c r="AAP8" s="753"/>
      <c r="AAQ8" s="753"/>
      <c r="AAR8" s="753"/>
      <c r="AAS8" s="753"/>
      <c r="AAT8" s="753"/>
      <c r="AAU8" s="753"/>
      <c r="AAV8" s="753"/>
      <c r="AAW8" s="753"/>
      <c r="AAX8" s="753"/>
      <c r="AAY8" s="753"/>
      <c r="AAZ8" s="753"/>
      <c r="ABA8" s="753"/>
      <c r="ABB8" s="753"/>
      <c r="ABC8" s="753"/>
      <c r="ABD8" s="753"/>
      <c r="ABE8" s="753"/>
      <c r="ABF8" s="753"/>
      <c r="ABG8" s="753"/>
      <c r="ABH8" s="753"/>
      <c r="ABI8" s="753"/>
      <c r="ABJ8" s="753"/>
      <c r="ABK8" s="753"/>
      <c r="ABL8" s="753"/>
      <c r="ABM8" s="753"/>
      <c r="ABN8" s="753"/>
      <c r="ABO8" s="753"/>
      <c r="ABP8" s="753"/>
      <c r="ABQ8" s="753"/>
      <c r="ABR8" s="753"/>
      <c r="ABS8" s="753"/>
      <c r="ABT8" s="753"/>
      <c r="ABU8" s="753"/>
      <c r="ABV8" s="753"/>
      <c r="ABW8" s="753"/>
      <c r="ABX8" s="753"/>
      <c r="ABY8" s="753"/>
      <c r="ABZ8" s="753"/>
      <c r="ACA8" s="753"/>
      <c r="ACB8" s="753"/>
      <c r="ACC8" s="753"/>
      <c r="ACD8" s="753"/>
      <c r="ACE8" s="753"/>
      <c r="ACF8" s="753"/>
      <c r="ACG8" s="753"/>
      <c r="ACH8" s="753"/>
      <c r="ACI8" s="753"/>
      <c r="ACJ8" s="753"/>
      <c r="ACK8" s="753"/>
      <c r="ACL8" s="753"/>
      <c r="ACM8" s="753"/>
      <c r="ACN8" s="753"/>
      <c r="ACO8" s="753"/>
      <c r="ACP8" s="753"/>
      <c r="ACQ8" s="753"/>
      <c r="ACR8" s="753"/>
      <c r="ACS8" s="753"/>
      <c r="ACT8" s="753"/>
      <c r="ACU8" s="753"/>
      <c r="ACV8" s="753"/>
      <c r="ACW8" s="753"/>
      <c r="ACX8" s="753"/>
      <c r="ACY8" s="753"/>
      <c r="ACZ8" s="753"/>
      <c r="ADA8" s="753"/>
      <c r="ADB8" s="753"/>
      <c r="ADC8" s="753"/>
      <c r="ADD8" s="753"/>
      <c r="ADE8" s="753"/>
      <c r="ADF8" s="753"/>
      <c r="ADG8" s="753"/>
      <c r="ADH8" s="753"/>
      <c r="ADI8" s="753"/>
      <c r="ADJ8" s="753"/>
      <c r="ADK8" s="753"/>
      <c r="ADL8" s="753"/>
      <c r="ADM8" s="753"/>
      <c r="ADN8" s="753"/>
      <c r="ADO8" s="753"/>
      <c r="ADP8" s="753"/>
      <c r="ADQ8" s="753"/>
      <c r="ADR8" s="753"/>
      <c r="ADS8" s="753"/>
      <c r="ADT8" s="753"/>
      <c r="ADU8" s="753"/>
      <c r="ADV8" s="753"/>
      <c r="ADW8" s="753"/>
      <c r="ADX8" s="753"/>
      <c r="ADY8" s="753"/>
      <c r="ADZ8" s="753"/>
      <c r="AEA8" s="753"/>
      <c r="AEB8" s="753"/>
      <c r="AEC8" s="753"/>
      <c r="AED8" s="753"/>
      <c r="AEE8" s="753"/>
      <c r="AEF8" s="753"/>
      <c r="AEG8" s="753"/>
      <c r="AEH8" s="753"/>
      <c r="AEI8" s="753"/>
      <c r="AEJ8" s="753"/>
      <c r="AEK8" s="753"/>
      <c r="AEL8" s="753"/>
      <c r="AEM8" s="753"/>
      <c r="AEN8" s="753"/>
      <c r="AEO8" s="753"/>
      <c r="AEP8" s="753"/>
      <c r="AEQ8" s="753"/>
      <c r="AER8" s="753"/>
      <c r="AES8" s="753"/>
      <c r="AET8" s="753"/>
      <c r="AEU8" s="753"/>
      <c r="AEV8" s="753"/>
      <c r="AEW8" s="753"/>
      <c r="AEX8" s="753"/>
      <c r="AEY8" s="753"/>
      <c r="AEZ8" s="753"/>
      <c r="AFA8" s="753"/>
      <c r="AFB8" s="753"/>
      <c r="AFC8" s="753"/>
      <c r="AFD8" s="753"/>
      <c r="AFE8" s="753"/>
      <c r="AFF8" s="753"/>
      <c r="AFG8" s="753"/>
      <c r="AFH8" s="753"/>
      <c r="AFI8" s="753"/>
      <c r="AFJ8" s="753"/>
      <c r="AFK8" s="753"/>
      <c r="AFL8" s="753"/>
      <c r="AFM8" s="753"/>
      <c r="AFN8" s="753"/>
      <c r="AFO8" s="753"/>
      <c r="AFP8" s="753"/>
      <c r="AFQ8" s="753"/>
      <c r="AFR8" s="753"/>
      <c r="AFS8" s="753"/>
      <c r="AFT8" s="753"/>
      <c r="AFU8" s="753"/>
      <c r="AFV8" s="753"/>
      <c r="AFW8" s="753"/>
      <c r="AFX8" s="753"/>
      <c r="AFY8" s="753"/>
      <c r="AFZ8" s="753"/>
      <c r="AGA8" s="753"/>
      <c r="AGB8" s="753"/>
      <c r="AGC8" s="753"/>
      <c r="AGD8" s="753"/>
      <c r="AGE8" s="753"/>
      <c r="AGF8" s="753"/>
      <c r="AGG8" s="753"/>
      <c r="AGH8" s="753"/>
      <c r="AGI8" s="753"/>
      <c r="AGJ8" s="753"/>
      <c r="AGK8" s="753"/>
      <c r="AGL8" s="753"/>
      <c r="AGM8" s="753"/>
      <c r="AGN8" s="753"/>
      <c r="AGO8" s="753"/>
      <c r="AGP8" s="753"/>
      <c r="AGQ8" s="753"/>
      <c r="AGR8" s="753"/>
      <c r="AGS8" s="753"/>
      <c r="AGT8" s="753"/>
      <c r="AGU8" s="753"/>
      <c r="AGV8" s="753"/>
      <c r="AGW8" s="753"/>
      <c r="AGX8" s="753"/>
      <c r="AGY8" s="753"/>
      <c r="AGZ8" s="753"/>
      <c r="AHA8" s="753"/>
      <c r="AHB8" s="753"/>
      <c r="AHC8" s="753"/>
      <c r="AHD8" s="753"/>
      <c r="AHE8" s="753"/>
      <c r="AHF8" s="753"/>
      <c r="AHG8" s="753"/>
      <c r="AHH8" s="753"/>
      <c r="AHI8" s="753"/>
      <c r="AHJ8" s="753"/>
      <c r="AHK8" s="753"/>
      <c r="AHL8" s="753"/>
      <c r="AHM8" s="753"/>
      <c r="AHN8" s="753"/>
      <c r="AHO8" s="753"/>
      <c r="AHP8" s="753"/>
      <c r="AHQ8" s="753"/>
      <c r="AHR8" s="753"/>
      <c r="AHS8" s="753"/>
      <c r="AHT8" s="753"/>
      <c r="AHU8" s="753"/>
      <c r="AHV8" s="753"/>
      <c r="AHW8" s="753"/>
      <c r="AHX8" s="753"/>
      <c r="AHY8" s="753"/>
      <c r="AHZ8" s="753"/>
      <c r="AIA8" s="753"/>
      <c r="AIB8" s="753"/>
      <c r="AIC8" s="753"/>
      <c r="AID8" s="753"/>
      <c r="AIE8" s="753"/>
      <c r="AIF8" s="753"/>
      <c r="AIG8" s="753"/>
      <c r="AIH8" s="753"/>
      <c r="AII8" s="753"/>
      <c r="AIJ8" s="753"/>
      <c r="AIK8" s="753"/>
      <c r="AIL8" s="753"/>
      <c r="AIM8" s="753"/>
      <c r="AIN8" s="753"/>
      <c r="AIO8" s="753"/>
      <c r="AIP8" s="753"/>
      <c r="AIQ8" s="753"/>
      <c r="AIR8" s="753"/>
      <c r="AIS8" s="753"/>
      <c r="AIT8" s="753"/>
      <c r="AIU8" s="753"/>
      <c r="AIV8" s="753"/>
      <c r="AIW8" s="753"/>
      <c r="AIX8" s="753"/>
      <c r="AIY8" s="753"/>
      <c r="AIZ8" s="753"/>
      <c r="AJA8" s="753"/>
      <c r="AJB8" s="753"/>
      <c r="AJC8" s="753"/>
      <c r="AJD8" s="753"/>
      <c r="AJE8" s="753"/>
      <c r="AJF8" s="753"/>
      <c r="AJG8" s="753"/>
      <c r="AJH8" s="753"/>
      <c r="AJI8" s="753"/>
      <c r="AJJ8" s="753"/>
      <c r="AJK8" s="753"/>
      <c r="AJL8" s="753"/>
      <c r="AJM8" s="753"/>
      <c r="AJN8" s="753"/>
      <c r="AJO8" s="753"/>
      <c r="AJP8" s="753"/>
      <c r="AJQ8" s="753"/>
      <c r="AJR8" s="753"/>
      <c r="AJS8" s="753"/>
      <c r="AJT8" s="753"/>
      <c r="AJU8" s="753"/>
      <c r="AJV8" s="753"/>
      <c r="AJW8" s="753"/>
      <c r="AJX8" s="753"/>
      <c r="AJY8" s="753"/>
      <c r="AJZ8" s="753"/>
      <c r="AKA8" s="753"/>
      <c r="AKB8" s="753"/>
      <c r="AKC8" s="753"/>
      <c r="AKD8" s="753"/>
      <c r="AKE8" s="753"/>
      <c r="AKF8" s="753"/>
      <c r="AKG8" s="753"/>
      <c r="AKH8" s="753"/>
      <c r="AKI8" s="753"/>
      <c r="AKJ8" s="753"/>
      <c r="AKK8" s="753"/>
      <c r="AKL8" s="753"/>
      <c r="AKM8" s="753"/>
      <c r="AKN8" s="753"/>
      <c r="AKO8" s="753"/>
      <c r="AKP8" s="753"/>
      <c r="AKQ8" s="753"/>
      <c r="AKR8" s="753"/>
      <c r="AKS8" s="753"/>
      <c r="AKT8" s="753"/>
      <c r="AKU8" s="753"/>
      <c r="AKV8" s="753"/>
      <c r="AKW8" s="753"/>
      <c r="AKX8" s="753"/>
      <c r="AKY8" s="753"/>
      <c r="AKZ8" s="753"/>
      <c r="ALA8" s="753"/>
      <c r="ALB8" s="753"/>
      <c r="ALC8" s="753"/>
      <c r="ALD8" s="753"/>
      <c r="ALE8" s="753"/>
      <c r="ALF8" s="753"/>
      <c r="ALG8" s="753"/>
      <c r="ALH8" s="753"/>
      <c r="ALI8" s="753"/>
      <c r="ALJ8" s="753"/>
      <c r="ALK8" s="753"/>
      <c r="ALL8" s="753"/>
      <c r="ALM8" s="753"/>
      <c r="ALN8" s="753"/>
      <c r="ALO8" s="753"/>
      <c r="ALP8" s="753"/>
      <c r="ALQ8" s="753"/>
      <c r="ALR8" s="753"/>
      <c r="ALS8" s="753"/>
      <c r="ALT8" s="753"/>
      <c r="ALU8" s="753"/>
      <c r="ALV8" s="753"/>
      <c r="ALW8" s="753"/>
      <c r="ALX8" s="753"/>
      <c r="ALY8" s="753"/>
      <c r="ALZ8" s="753"/>
      <c r="AMA8" s="753"/>
      <c r="AMB8" s="753"/>
      <c r="AMC8" s="753"/>
      <c r="AMD8" s="753"/>
      <c r="AME8" s="753"/>
      <c r="AMF8" s="753"/>
      <c r="AMG8" s="753"/>
      <c r="AMH8" s="753"/>
      <c r="AMI8" s="753"/>
      <c r="AMJ8" s="753"/>
      <c r="AMK8" s="753"/>
      <c r="AML8" s="753"/>
      <c r="AMM8" s="753"/>
      <c r="AMN8" s="753"/>
      <c r="AMO8" s="753"/>
      <c r="AMP8" s="753"/>
      <c r="AMQ8" s="753"/>
      <c r="AMR8" s="753"/>
      <c r="AMS8" s="753"/>
      <c r="AMT8" s="753"/>
      <c r="AMU8" s="753"/>
      <c r="AMV8" s="753"/>
      <c r="AMW8" s="753"/>
      <c r="AMX8" s="753"/>
      <c r="AMY8" s="753"/>
      <c r="AMZ8" s="753"/>
      <c r="ANA8" s="753"/>
      <c r="ANB8" s="753"/>
      <c r="ANC8" s="753"/>
      <c r="AND8" s="753"/>
      <c r="ANE8" s="753"/>
      <c r="ANF8" s="753"/>
      <c r="ANG8" s="753"/>
      <c r="ANH8" s="753"/>
      <c r="ANI8" s="753"/>
      <c r="ANJ8" s="753"/>
      <c r="ANK8" s="753"/>
      <c r="ANL8" s="753"/>
      <c r="ANM8" s="753"/>
      <c r="ANN8" s="753"/>
      <c r="ANO8" s="753"/>
      <c r="ANP8" s="753"/>
      <c r="ANQ8" s="753"/>
      <c r="ANR8" s="753"/>
      <c r="ANS8" s="753"/>
      <c r="ANT8" s="753"/>
      <c r="ANU8" s="753"/>
      <c r="ANV8" s="753"/>
      <c r="ANW8" s="753"/>
      <c r="ANX8" s="753"/>
      <c r="ANY8" s="753"/>
      <c r="ANZ8" s="753"/>
      <c r="AOA8" s="753"/>
      <c r="AOB8" s="753"/>
      <c r="AOC8" s="753"/>
      <c r="AOD8" s="753"/>
      <c r="AOE8" s="753"/>
      <c r="AOF8" s="753"/>
      <c r="AOG8" s="753"/>
      <c r="AOH8" s="753"/>
      <c r="AOI8" s="753"/>
      <c r="AOJ8" s="753"/>
      <c r="AOK8" s="753"/>
      <c r="AOL8" s="753"/>
      <c r="AOM8" s="753"/>
      <c r="AON8" s="753"/>
      <c r="AOO8" s="753"/>
      <c r="AOP8" s="753"/>
      <c r="AOQ8" s="753"/>
      <c r="AOR8" s="753"/>
      <c r="AOS8" s="753"/>
      <c r="AOT8" s="753"/>
      <c r="AOU8" s="753"/>
      <c r="AOV8" s="753"/>
      <c r="AOW8" s="753"/>
      <c r="AOX8" s="753"/>
      <c r="AOY8" s="753"/>
      <c r="AOZ8" s="753"/>
      <c r="APA8" s="753"/>
      <c r="APB8" s="753"/>
      <c r="APC8" s="753"/>
      <c r="APD8" s="753"/>
      <c r="APE8" s="753"/>
      <c r="APF8" s="753"/>
      <c r="APG8" s="753"/>
      <c r="APH8" s="753"/>
      <c r="API8" s="753"/>
      <c r="APJ8" s="753"/>
      <c r="APK8" s="753"/>
      <c r="APL8" s="753"/>
      <c r="APM8" s="753"/>
      <c r="APN8" s="753"/>
      <c r="APO8" s="753"/>
      <c r="APP8" s="753"/>
      <c r="APQ8" s="753"/>
      <c r="APR8" s="753"/>
      <c r="APS8" s="753"/>
      <c r="APT8" s="753"/>
      <c r="APU8" s="753"/>
      <c r="APV8" s="753"/>
      <c r="APW8" s="753"/>
      <c r="APX8" s="753"/>
      <c r="APY8" s="753"/>
      <c r="APZ8" s="753"/>
      <c r="AQA8" s="753"/>
      <c r="AQB8" s="753"/>
      <c r="AQC8" s="753"/>
      <c r="AQD8" s="753"/>
      <c r="AQE8" s="753"/>
      <c r="AQF8" s="753"/>
      <c r="AQG8" s="753"/>
      <c r="AQH8" s="753"/>
      <c r="AQI8" s="753"/>
      <c r="AQJ8" s="753"/>
      <c r="AQK8" s="753"/>
      <c r="AQL8" s="753"/>
      <c r="AQM8" s="753"/>
      <c r="AQN8" s="753"/>
      <c r="AQO8" s="753"/>
      <c r="AQP8" s="753"/>
      <c r="AQQ8" s="753"/>
      <c r="AQR8" s="753"/>
      <c r="AQS8" s="753"/>
      <c r="AQT8" s="753"/>
      <c r="AQU8" s="753"/>
      <c r="AQV8" s="753"/>
      <c r="AQW8" s="753"/>
      <c r="AQX8" s="753"/>
      <c r="AQY8" s="753"/>
      <c r="AQZ8" s="753"/>
      <c r="ARA8" s="753"/>
      <c r="ARB8" s="753"/>
      <c r="ARC8" s="753"/>
      <c r="ARD8" s="753"/>
      <c r="ARE8" s="753"/>
      <c r="ARF8" s="753"/>
      <c r="ARG8" s="753"/>
      <c r="ARH8" s="753"/>
      <c r="ARI8" s="753"/>
      <c r="ARJ8" s="753"/>
      <c r="ARK8" s="753"/>
      <c r="ARL8" s="753"/>
      <c r="ARM8" s="753"/>
      <c r="ARN8" s="753"/>
      <c r="ARO8" s="753"/>
      <c r="ARP8" s="753"/>
      <c r="ARQ8" s="753"/>
      <c r="ARR8" s="753"/>
      <c r="ARS8" s="753"/>
      <c r="ART8" s="753"/>
      <c r="ARU8" s="753"/>
      <c r="ARV8" s="753"/>
      <c r="ARW8" s="753"/>
      <c r="ARX8" s="753"/>
      <c r="ARY8" s="753"/>
      <c r="ARZ8" s="753"/>
      <c r="ASA8" s="753"/>
      <c r="ASB8" s="753"/>
      <c r="ASC8" s="753"/>
      <c r="ASD8" s="753"/>
      <c r="ASE8" s="753"/>
      <c r="ASF8" s="753"/>
      <c r="ASG8" s="753"/>
      <c r="ASH8" s="753"/>
      <c r="ASI8" s="753"/>
      <c r="ASJ8" s="753"/>
      <c r="ASK8" s="753"/>
      <c r="ASL8" s="753"/>
      <c r="ASM8" s="753"/>
      <c r="ASN8" s="753"/>
      <c r="ASO8" s="753"/>
      <c r="ASP8" s="753"/>
      <c r="ASQ8" s="753"/>
      <c r="ASR8" s="753"/>
      <c r="ASS8" s="753"/>
      <c r="AST8" s="753"/>
      <c r="ASU8" s="753"/>
      <c r="ASV8" s="753"/>
      <c r="ASW8" s="753"/>
      <c r="ASX8" s="753"/>
      <c r="ASY8" s="753"/>
      <c r="ASZ8" s="753"/>
      <c r="ATA8" s="753"/>
      <c r="ATB8" s="753"/>
      <c r="ATC8" s="753"/>
      <c r="ATD8" s="753"/>
      <c r="ATE8" s="753"/>
      <c r="ATF8" s="753"/>
      <c r="ATG8" s="753"/>
      <c r="ATH8" s="753"/>
      <c r="ATI8" s="753"/>
      <c r="ATJ8" s="753"/>
      <c r="ATK8" s="753"/>
      <c r="ATL8" s="753"/>
      <c r="ATM8" s="753"/>
      <c r="ATN8" s="753"/>
      <c r="ATO8" s="753"/>
      <c r="ATP8" s="753"/>
      <c r="ATQ8" s="753"/>
      <c r="ATR8" s="753"/>
      <c r="ATS8" s="753"/>
      <c r="ATT8" s="753"/>
      <c r="ATU8" s="753"/>
      <c r="ATV8" s="753"/>
      <c r="ATW8" s="753"/>
      <c r="ATX8" s="753"/>
      <c r="ATY8" s="753"/>
      <c r="ATZ8" s="753"/>
      <c r="AUA8" s="753"/>
      <c r="AUB8" s="753"/>
      <c r="AUC8" s="753"/>
      <c r="AUD8" s="753"/>
      <c r="AUE8" s="753"/>
      <c r="AUF8" s="753"/>
      <c r="AUG8" s="753"/>
      <c r="AUH8" s="753"/>
      <c r="AUI8" s="753"/>
      <c r="AUJ8" s="753"/>
      <c r="AUK8" s="753"/>
      <c r="AUL8" s="753"/>
      <c r="AUM8" s="753"/>
      <c r="AUN8" s="753"/>
      <c r="AUO8" s="753"/>
      <c r="AUP8" s="753"/>
      <c r="AUQ8" s="753"/>
      <c r="AUR8" s="753"/>
      <c r="AUS8" s="753"/>
      <c r="AUT8" s="753"/>
      <c r="AUU8" s="753"/>
      <c r="AUV8" s="753"/>
      <c r="AUW8" s="753"/>
      <c r="AUX8" s="753"/>
      <c r="AUY8" s="753"/>
      <c r="AUZ8" s="753"/>
      <c r="AVA8" s="753"/>
      <c r="AVB8" s="753"/>
      <c r="AVC8" s="753"/>
      <c r="AVD8" s="753"/>
      <c r="AVE8" s="753"/>
      <c r="AVF8" s="753"/>
      <c r="AVG8" s="753"/>
      <c r="AVH8" s="753"/>
      <c r="AVI8" s="753"/>
      <c r="AVJ8" s="753"/>
      <c r="AVK8" s="753"/>
      <c r="AVL8" s="753"/>
      <c r="AVM8" s="753"/>
      <c r="AVN8" s="753"/>
      <c r="AVO8" s="753"/>
      <c r="AVP8" s="753"/>
      <c r="AVQ8" s="753"/>
      <c r="AVR8" s="753"/>
      <c r="AVS8" s="753"/>
      <c r="AVT8" s="753"/>
      <c r="AVU8" s="753"/>
      <c r="AVV8" s="753"/>
      <c r="AVW8" s="753"/>
      <c r="AVX8" s="753"/>
      <c r="AVY8" s="753"/>
      <c r="AVZ8" s="753"/>
      <c r="AWA8" s="753"/>
      <c r="AWB8" s="753"/>
      <c r="AWC8" s="753"/>
      <c r="AWD8" s="753"/>
      <c r="AWE8" s="753"/>
      <c r="AWF8" s="753"/>
      <c r="AWG8" s="753"/>
      <c r="AWH8" s="753"/>
      <c r="AWI8" s="753"/>
      <c r="AWJ8" s="753"/>
      <c r="AWK8" s="753"/>
      <c r="AWL8" s="753"/>
      <c r="AWM8" s="753"/>
      <c r="AWN8" s="753"/>
      <c r="AWO8" s="753"/>
      <c r="AWP8" s="753"/>
      <c r="AWQ8" s="753"/>
      <c r="AWR8" s="753"/>
      <c r="AWS8" s="753"/>
      <c r="AWT8" s="753"/>
      <c r="AWU8" s="753"/>
      <c r="AWV8" s="753"/>
      <c r="AWW8" s="753"/>
      <c r="AWX8" s="753"/>
      <c r="AWY8" s="753"/>
      <c r="AWZ8" s="753"/>
      <c r="AXA8" s="753"/>
      <c r="AXB8" s="753"/>
      <c r="AXC8" s="753"/>
      <c r="AXD8" s="753"/>
      <c r="AXE8" s="753"/>
      <c r="AXF8" s="753"/>
      <c r="AXG8" s="753"/>
      <c r="AXH8" s="753"/>
      <c r="AXI8" s="753"/>
      <c r="AXJ8" s="753"/>
      <c r="AXK8" s="753"/>
      <c r="AXL8" s="753"/>
      <c r="AXM8" s="753"/>
      <c r="AXN8" s="753"/>
      <c r="AXO8" s="753"/>
      <c r="AXP8" s="753"/>
      <c r="AXQ8" s="753"/>
      <c r="AXR8" s="753"/>
      <c r="AXS8" s="753"/>
      <c r="AXT8" s="753"/>
      <c r="AXU8" s="753"/>
      <c r="AXV8" s="753"/>
      <c r="AXW8" s="753"/>
      <c r="AXX8" s="753"/>
      <c r="AXY8" s="753"/>
      <c r="AXZ8" s="753"/>
      <c r="AYA8" s="753"/>
      <c r="AYB8" s="753"/>
      <c r="AYC8" s="753"/>
      <c r="AYD8" s="753"/>
      <c r="AYE8" s="753"/>
      <c r="AYF8" s="753"/>
      <c r="AYG8" s="753"/>
      <c r="AYH8" s="753"/>
      <c r="AYI8" s="753"/>
      <c r="AYJ8" s="753"/>
      <c r="AYK8" s="753"/>
      <c r="AYL8" s="753"/>
      <c r="AYM8" s="753"/>
      <c r="AYN8" s="753"/>
      <c r="AYO8" s="753"/>
      <c r="AYP8" s="753"/>
      <c r="AYQ8" s="753"/>
      <c r="AYR8" s="753"/>
      <c r="AYS8" s="753"/>
      <c r="AYT8" s="753"/>
      <c r="AYU8" s="753"/>
      <c r="AYV8" s="753"/>
      <c r="AYW8" s="753"/>
      <c r="AYX8" s="753"/>
      <c r="AYY8" s="753"/>
      <c r="AYZ8" s="753"/>
      <c r="AZA8" s="753"/>
      <c r="AZB8" s="753"/>
      <c r="AZC8" s="753"/>
      <c r="AZD8" s="753"/>
      <c r="AZE8" s="753"/>
      <c r="AZF8" s="753"/>
      <c r="AZG8" s="753"/>
      <c r="AZH8" s="753"/>
      <c r="AZI8" s="753"/>
      <c r="AZJ8" s="753"/>
      <c r="AZK8" s="753"/>
      <c r="AZL8" s="753"/>
      <c r="AZM8" s="753"/>
      <c r="AZN8" s="753"/>
      <c r="AZO8" s="753"/>
      <c r="AZP8" s="753"/>
      <c r="AZQ8" s="753"/>
      <c r="AZR8" s="753"/>
      <c r="AZS8" s="753"/>
      <c r="AZT8" s="753"/>
      <c r="AZU8" s="753"/>
      <c r="AZV8" s="753"/>
      <c r="AZW8" s="753"/>
      <c r="AZX8" s="753"/>
      <c r="AZY8" s="753"/>
      <c r="AZZ8" s="753"/>
      <c r="BAA8" s="753"/>
      <c r="BAB8" s="753"/>
      <c r="BAC8" s="753"/>
      <c r="BAD8" s="753"/>
      <c r="BAE8" s="753"/>
      <c r="BAF8" s="753"/>
      <c r="BAG8" s="753"/>
      <c r="BAH8" s="753"/>
      <c r="BAI8" s="753"/>
      <c r="BAJ8" s="753"/>
      <c r="BAK8" s="753"/>
      <c r="BAL8" s="753"/>
      <c r="BAM8" s="753"/>
      <c r="BAN8" s="753"/>
      <c r="BAO8" s="753"/>
      <c r="BAP8" s="753"/>
      <c r="BAQ8" s="753"/>
      <c r="BAR8" s="753"/>
      <c r="BAS8" s="753"/>
      <c r="BAT8" s="753"/>
      <c r="BAU8" s="753"/>
      <c r="BAV8" s="753"/>
      <c r="BAW8" s="753"/>
      <c r="BAX8" s="753"/>
      <c r="BAY8" s="753"/>
      <c r="BAZ8" s="753"/>
      <c r="BBA8" s="753"/>
      <c r="BBB8" s="753"/>
      <c r="BBC8" s="753"/>
      <c r="BBD8" s="753"/>
      <c r="BBE8" s="753"/>
      <c r="BBF8" s="753"/>
      <c r="BBG8" s="753"/>
      <c r="BBH8" s="753"/>
      <c r="BBI8" s="753"/>
      <c r="BBJ8" s="753"/>
      <c r="BBK8" s="753"/>
      <c r="BBL8" s="753"/>
      <c r="BBM8" s="753"/>
      <c r="BBN8" s="753"/>
      <c r="BBO8" s="753"/>
      <c r="BBP8" s="753"/>
      <c r="BBQ8" s="753"/>
      <c r="BBR8" s="753"/>
      <c r="BBS8" s="753"/>
      <c r="BBT8" s="753"/>
      <c r="BBU8" s="753"/>
      <c r="BBV8" s="753"/>
      <c r="BBW8" s="753"/>
      <c r="BBX8" s="753"/>
      <c r="BBY8" s="753"/>
      <c r="BBZ8" s="753"/>
      <c r="BCA8" s="753"/>
      <c r="BCB8" s="753"/>
      <c r="BCC8" s="753"/>
      <c r="BCD8" s="753"/>
      <c r="BCE8" s="753"/>
      <c r="BCF8" s="753"/>
      <c r="BCG8" s="753"/>
      <c r="BCH8" s="753"/>
      <c r="BCI8" s="753"/>
      <c r="BCJ8" s="753"/>
      <c r="BCK8" s="753"/>
      <c r="BCL8" s="753"/>
      <c r="BCM8" s="753"/>
      <c r="BCN8" s="753"/>
      <c r="BCO8" s="753"/>
      <c r="BCP8" s="753"/>
      <c r="BCQ8" s="753"/>
      <c r="BCR8" s="753"/>
      <c r="BCS8" s="753"/>
      <c r="BCT8" s="753"/>
      <c r="BCU8" s="753"/>
      <c r="BCV8" s="753"/>
      <c r="BCW8" s="753"/>
      <c r="BCX8" s="753"/>
      <c r="BCY8" s="753"/>
      <c r="BCZ8" s="753"/>
      <c r="BDA8" s="753"/>
      <c r="BDB8" s="753"/>
      <c r="BDC8" s="753"/>
      <c r="BDD8" s="753"/>
      <c r="BDE8" s="753"/>
      <c r="BDF8" s="753"/>
      <c r="BDG8" s="753"/>
      <c r="BDH8" s="753"/>
      <c r="BDI8" s="753"/>
      <c r="BDJ8" s="753"/>
      <c r="BDK8" s="753"/>
      <c r="BDL8" s="753"/>
      <c r="BDM8" s="753"/>
      <c r="BDN8" s="753"/>
      <c r="BDO8" s="753"/>
      <c r="BDP8" s="753"/>
      <c r="BDQ8" s="753"/>
      <c r="BDR8" s="753"/>
      <c r="BDS8" s="753"/>
      <c r="BDT8" s="753"/>
      <c r="BDU8" s="753"/>
      <c r="BDV8" s="753"/>
      <c r="BDW8" s="753"/>
      <c r="BDX8" s="753"/>
      <c r="BDY8" s="753"/>
      <c r="BDZ8" s="753"/>
      <c r="BEA8" s="753"/>
      <c r="BEB8" s="753"/>
      <c r="BEC8" s="753"/>
      <c r="BED8" s="753"/>
      <c r="BEE8" s="753"/>
      <c r="BEF8" s="753"/>
      <c r="BEG8" s="753"/>
      <c r="BEH8" s="753"/>
      <c r="BEI8" s="753"/>
      <c r="BEJ8" s="753"/>
      <c r="BEK8" s="753"/>
      <c r="BEL8" s="753"/>
      <c r="BEM8" s="753"/>
      <c r="BEN8" s="753"/>
      <c r="BEO8" s="753"/>
      <c r="BEP8" s="753"/>
      <c r="BEQ8" s="753"/>
      <c r="BER8" s="753"/>
      <c r="BES8" s="753"/>
      <c r="BET8" s="753"/>
      <c r="BEU8" s="753"/>
      <c r="BEV8" s="753"/>
      <c r="BEW8" s="753"/>
      <c r="BEX8" s="753"/>
      <c r="BEY8" s="753"/>
      <c r="BEZ8" s="753"/>
      <c r="BFA8" s="753"/>
      <c r="BFB8" s="753"/>
      <c r="BFC8" s="753"/>
      <c r="BFD8" s="753"/>
      <c r="BFE8" s="753"/>
      <c r="BFF8" s="753"/>
      <c r="BFG8" s="753"/>
      <c r="BFH8" s="753"/>
      <c r="BFI8" s="753"/>
      <c r="BFJ8" s="753"/>
      <c r="BFK8" s="753"/>
      <c r="BFL8" s="753"/>
      <c r="BFM8" s="753"/>
      <c r="BFN8" s="753"/>
      <c r="BFO8" s="753"/>
      <c r="BFP8" s="753"/>
      <c r="BFQ8" s="753"/>
      <c r="BFR8" s="753"/>
      <c r="BFS8" s="753"/>
      <c r="BFT8" s="753"/>
      <c r="BFU8" s="753"/>
      <c r="BFV8" s="753"/>
      <c r="BFW8" s="753"/>
      <c r="BFX8" s="753"/>
      <c r="BFY8" s="753"/>
      <c r="BFZ8" s="753"/>
      <c r="BGA8" s="753"/>
      <c r="BGB8" s="753"/>
      <c r="BGC8" s="753"/>
      <c r="BGD8" s="753"/>
      <c r="BGE8" s="753"/>
      <c r="BGF8" s="753"/>
      <c r="BGG8" s="753"/>
      <c r="BGH8" s="753"/>
      <c r="BGI8" s="753"/>
      <c r="BGJ8" s="753"/>
      <c r="BGK8" s="753"/>
      <c r="BGL8" s="753"/>
      <c r="BGM8" s="753"/>
      <c r="BGN8" s="753"/>
      <c r="BGO8" s="753"/>
      <c r="BGP8" s="753"/>
      <c r="BGQ8" s="753"/>
      <c r="BGR8" s="753"/>
      <c r="BGS8" s="753"/>
      <c r="BGT8" s="753"/>
      <c r="BGU8" s="753"/>
      <c r="BGV8" s="753"/>
      <c r="BGW8" s="753"/>
      <c r="BGX8" s="753"/>
      <c r="BGY8" s="753"/>
      <c r="BGZ8" s="753"/>
      <c r="BHA8" s="753"/>
      <c r="BHB8" s="753"/>
      <c r="BHC8" s="753"/>
      <c r="BHD8" s="753"/>
      <c r="BHE8" s="753"/>
      <c r="BHF8" s="753"/>
      <c r="BHG8" s="753"/>
      <c r="BHH8" s="753"/>
      <c r="BHI8" s="753"/>
      <c r="BHJ8" s="753"/>
      <c r="BHK8" s="753"/>
      <c r="BHL8" s="753"/>
      <c r="BHM8" s="753"/>
      <c r="BHN8" s="753"/>
      <c r="BHO8" s="753"/>
      <c r="BHP8" s="753"/>
      <c r="BHQ8" s="753"/>
      <c r="BHR8" s="753"/>
      <c r="BHS8" s="753"/>
      <c r="BHT8" s="753"/>
      <c r="BHU8" s="753"/>
      <c r="BHV8" s="753"/>
      <c r="BHW8" s="753"/>
      <c r="BHX8" s="753"/>
      <c r="BHY8" s="753"/>
      <c r="BHZ8" s="753"/>
      <c r="BIA8" s="753"/>
      <c r="BIB8" s="753"/>
      <c r="BIC8" s="753"/>
      <c r="BID8" s="753"/>
      <c r="BIE8" s="753"/>
      <c r="BIF8" s="753"/>
      <c r="BIG8" s="753"/>
      <c r="BIH8" s="753"/>
      <c r="BII8" s="753"/>
      <c r="BIJ8" s="753"/>
      <c r="BIK8" s="753"/>
      <c r="BIL8" s="753"/>
      <c r="BIM8" s="753"/>
      <c r="BIN8" s="753"/>
      <c r="BIO8" s="753"/>
      <c r="BIP8" s="753"/>
      <c r="BIQ8" s="753"/>
      <c r="BIR8" s="753"/>
      <c r="BIS8" s="753"/>
      <c r="BIT8" s="753"/>
      <c r="BIU8" s="753"/>
      <c r="BIV8" s="753"/>
      <c r="BIW8" s="753"/>
      <c r="BIX8" s="753"/>
      <c r="BIY8" s="753"/>
      <c r="BIZ8" s="753"/>
      <c r="BJA8" s="753"/>
      <c r="BJB8" s="753"/>
      <c r="BJC8" s="753"/>
      <c r="BJD8" s="753"/>
      <c r="BJE8" s="753"/>
      <c r="BJF8" s="753"/>
      <c r="BJG8" s="753"/>
      <c r="BJH8" s="753"/>
      <c r="BJI8" s="753"/>
      <c r="BJJ8" s="753"/>
      <c r="BJK8" s="753"/>
      <c r="BJL8" s="753"/>
      <c r="BJM8" s="753"/>
      <c r="BJN8" s="753"/>
      <c r="BJO8" s="753"/>
      <c r="BJP8" s="753"/>
      <c r="BJQ8" s="753"/>
      <c r="BJR8" s="753"/>
      <c r="BJS8" s="753"/>
      <c r="BJT8" s="753"/>
      <c r="BJU8" s="753"/>
      <c r="BJV8" s="753"/>
      <c r="BJW8" s="753"/>
      <c r="BJX8" s="753"/>
      <c r="BJY8" s="753"/>
      <c r="BJZ8" s="753"/>
      <c r="BKA8" s="753"/>
      <c r="BKB8" s="753"/>
      <c r="BKC8" s="753"/>
      <c r="BKD8" s="753"/>
      <c r="BKE8" s="753"/>
      <c r="BKF8" s="753"/>
      <c r="BKG8" s="753"/>
      <c r="BKH8" s="753"/>
      <c r="BKI8" s="753"/>
      <c r="BKJ8" s="753"/>
      <c r="BKK8" s="753"/>
      <c r="BKL8" s="753"/>
      <c r="BKM8" s="753"/>
      <c r="BKN8" s="753"/>
      <c r="BKO8" s="753"/>
      <c r="BKP8" s="753"/>
      <c r="BKQ8" s="753"/>
      <c r="BKR8" s="753"/>
      <c r="BKS8" s="753"/>
      <c r="BKT8" s="753"/>
      <c r="BKU8" s="753"/>
      <c r="BKV8" s="753"/>
      <c r="BKW8" s="753"/>
      <c r="BKX8" s="753"/>
      <c r="BKY8" s="753"/>
      <c r="BKZ8" s="753"/>
      <c r="BLA8" s="753"/>
      <c r="BLB8" s="753"/>
      <c r="BLC8" s="753"/>
      <c r="BLD8" s="753"/>
      <c r="BLE8" s="753"/>
      <c r="BLF8" s="753"/>
      <c r="BLG8" s="753"/>
      <c r="BLH8" s="753"/>
      <c r="BLI8" s="753"/>
      <c r="BLJ8" s="753"/>
      <c r="BLK8" s="753"/>
      <c r="BLL8" s="753"/>
      <c r="BLM8" s="753"/>
      <c r="BLN8" s="753"/>
      <c r="BLO8" s="753"/>
      <c r="BLP8" s="753"/>
      <c r="BLQ8" s="753"/>
      <c r="BLR8" s="753"/>
      <c r="BLS8" s="753"/>
      <c r="BLT8" s="753"/>
      <c r="BLU8" s="753"/>
      <c r="BLV8" s="753"/>
      <c r="BLW8" s="753"/>
      <c r="BLX8" s="753"/>
      <c r="BLY8" s="753"/>
      <c r="BLZ8" s="753"/>
      <c r="BMA8" s="753"/>
      <c r="BMB8" s="753"/>
      <c r="BMC8" s="753"/>
      <c r="BMD8" s="753"/>
      <c r="BME8" s="753"/>
      <c r="BMF8" s="753"/>
      <c r="BMG8" s="753"/>
      <c r="BMH8" s="753"/>
      <c r="BMI8" s="753"/>
      <c r="BMJ8" s="753"/>
      <c r="BMK8" s="753"/>
      <c r="BML8" s="753"/>
      <c r="BMM8" s="753"/>
      <c r="BMN8" s="753"/>
      <c r="BMO8" s="753"/>
      <c r="BMP8" s="753"/>
      <c r="BMQ8" s="753"/>
      <c r="BMR8" s="753"/>
      <c r="BMS8" s="753"/>
      <c r="BMT8" s="753"/>
      <c r="BMU8" s="753"/>
      <c r="BMV8" s="753"/>
      <c r="BMW8" s="753"/>
      <c r="BMX8" s="753"/>
      <c r="BMY8" s="753"/>
      <c r="BMZ8" s="753"/>
      <c r="BNA8" s="753"/>
      <c r="BNB8" s="753"/>
      <c r="BNC8" s="753"/>
      <c r="BND8" s="753"/>
      <c r="BNE8" s="753"/>
      <c r="BNF8" s="753"/>
      <c r="BNG8" s="753"/>
      <c r="BNH8" s="753"/>
      <c r="BNI8" s="753"/>
      <c r="BNJ8" s="753"/>
      <c r="BNK8" s="753"/>
      <c r="BNL8" s="753"/>
      <c r="BNM8" s="753"/>
      <c r="BNN8" s="753"/>
      <c r="BNO8" s="753"/>
      <c r="BNP8" s="753"/>
      <c r="BNQ8" s="753"/>
      <c r="BNR8" s="753"/>
      <c r="BNS8" s="753"/>
      <c r="BNT8" s="753"/>
      <c r="BNU8" s="753"/>
      <c r="BNV8" s="753"/>
      <c r="BNW8" s="753"/>
      <c r="BNX8" s="753"/>
      <c r="BNY8" s="753"/>
      <c r="BNZ8" s="753"/>
      <c r="BOA8" s="753"/>
      <c r="BOB8" s="753"/>
      <c r="BOC8" s="753"/>
      <c r="BOD8" s="753"/>
      <c r="BOE8" s="753"/>
      <c r="BOF8" s="753"/>
      <c r="BOG8" s="753"/>
      <c r="BOH8" s="753"/>
      <c r="BOI8" s="753"/>
      <c r="BOJ8" s="753"/>
      <c r="BOK8" s="753"/>
      <c r="BOL8" s="753"/>
      <c r="BOM8" s="753"/>
      <c r="BON8" s="753"/>
      <c r="BOO8" s="753"/>
      <c r="BOP8" s="753"/>
      <c r="BOQ8" s="753"/>
      <c r="BOR8" s="753"/>
      <c r="BOS8" s="753"/>
      <c r="BOT8" s="753"/>
      <c r="BOU8" s="753"/>
      <c r="BOV8" s="753"/>
      <c r="BOW8" s="753"/>
      <c r="BOX8" s="753"/>
      <c r="BOY8" s="753"/>
      <c r="BOZ8" s="753"/>
      <c r="BPA8" s="753"/>
      <c r="BPB8" s="753"/>
      <c r="BPC8" s="753"/>
      <c r="BPD8" s="753"/>
      <c r="BPE8" s="753"/>
      <c r="BPF8" s="753"/>
      <c r="BPG8" s="753"/>
      <c r="BPH8" s="753"/>
      <c r="BPI8" s="753"/>
      <c r="BPJ8" s="753"/>
      <c r="BPK8" s="753"/>
      <c r="BPL8" s="753"/>
      <c r="BPM8" s="753"/>
      <c r="BPN8" s="753"/>
      <c r="BPO8" s="753"/>
      <c r="BPP8" s="753"/>
      <c r="BPQ8" s="753"/>
      <c r="BPR8" s="753"/>
      <c r="BPS8" s="753"/>
      <c r="BPT8" s="753"/>
      <c r="BPU8" s="753"/>
      <c r="BPV8" s="753"/>
      <c r="BPW8" s="753"/>
      <c r="BPX8" s="753"/>
      <c r="BPY8" s="753"/>
      <c r="BPZ8" s="753"/>
      <c r="BQA8" s="753"/>
      <c r="BQB8" s="753"/>
      <c r="BQC8" s="753"/>
      <c r="BQD8" s="753"/>
      <c r="BQE8" s="753"/>
      <c r="BQF8" s="753"/>
      <c r="BQG8" s="753"/>
      <c r="BQH8" s="753"/>
      <c r="BQI8" s="753"/>
      <c r="BQJ8" s="753"/>
      <c r="BQK8" s="753"/>
      <c r="BQL8" s="753"/>
      <c r="BQM8" s="753"/>
      <c r="BQN8" s="753"/>
      <c r="BQO8" s="753"/>
      <c r="BQP8" s="753"/>
      <c r="BQQ8" s="753"/>
      <c r="BQR8" s="753"/>
      <c r="BQS8" s="753"/>
      <c r="BQT8" s="753"/>
      <c r="BQU8" s="753"/>
      <c r="BQV8" s="753"/>
      <c r="BQW8" s="753"/>
      <c r="BQX8" s="753"/>
      <c r="BQY8" s="753"/>
      <c r="BQZ8" s="753"/>
      <c r="BRA8" s="753"/>
      <c r="BRB8" s="753"/>
      <c r="BRC8" s="753"/>
      <c r="BRD8" s="753"/>
      <c r="BRE8" s="753"/>
      <c r="BRF8" s="753"/>
      <c r="BRG8" s="753"/>
      <c r="BRH8" s="753"/>
      <c r="BRI8" s="753"/>
      <c r="BRJ8" s="753"/>
      <c r="BRK8" s="753"/>
      <c r="BRL8" s="753"/>
      <c r="BRM8" s="753"/>
      <c r="BRN8" s="753"/>
      <c r="BRO8" s="753"/>
      <c r="BRP8" s="753"/>
      <c r="BRQ8" s="753"/>
      <c r="BRR8" s="753"/>
      <c r="BRS8" s="753"/>
      <c r="BRT8" s="753"/>
      <c r="BRU8" s="753"/>
      <c r="BRV8" s="753"/>
      <c r="BRW8" s="753"/>
      <c r="BRX8" s="753"/>
      <c r="BRY8" s="753"/>
      <c r="BRZ8" s="753"/>
      <c r="BSA8" s="753"/>
      <c r="BSB8" s="753"/>
      <c r="BSC8" s="753"/>
      <c r="BSD8" s="753"/>
      <c r="BSE8" s="753"/>
      <c r="BSF8" s="753"/>
      <c r="BSG8" s="753"/>
      <c r="BSH8" s="753"/>
      <c r="BSI8" s="753"/>
      <c r="BSJ8" s="753"/>
      <c r="BSK8" s="753"/>
      <c r="BSL8" s="753"/>
      <c r="BSM8" s="753"/>
      <c r="BSN8" s="753"/>
      <c r="BSO8" s="753"/>
      <c r="BSP8" s="753"/>
      <c r="BSQ8" s="753"/>
      <c r="BSR8" s="753"/>
      <c r="BSS8" s="753"/>
      <c r="BST8" s="753"/>
      <c r="BSU8" s="753"/>
      <c r="BSV8" s="753"/>
      <c r="BSW8" s="753"/>
      <c r="BSX8" s="753"/>
      <c r="BSY8" s="753"/>
      <c r="BSZ8" s="753"/>
      <c r="BTA8" s="753"/>
      <c r="BTB8" s="753"/>
      <c r="BTC8" s="753"/>
      <c r="BTD8" s="753"/>
      <c r="BTE8" s="753"/>
      <c r="BTF8" s="753"/>
      <c r="BTG8" s="753"/>
      <c r="BTH8" s="753"/>
      <c r="BTI8" s="753"/>
      <c r="BTJ8" s="753"/>
      <c r="BTK8" s="753"/>
      <c r="BTL8" s="753"/>
      <c r="BTM8" s="753"/>
      <c r="BTN8" s="753"/>
      <c r="BTO8" s="753"/>
      <c r="BTP8" s="753"/>
      <c r="BTQ8" s="753"/>
      <c r="BTR8" s="753"/>
      <c r="BTS8" s="753"/>
      <c r="BTT8" s="753"/>
      <c r="BTU8" s="753"/>
      <c r="BTV8" s="753"/>
      <c r="BTW8" s="753"/>
      <c r="BTX8" s="753"/>
      <c r="BTY8" s="753"/>
      <c r="BTZ8" s="753"/>
      <c r="BUA8" s="753"/>
      <c r="BUB8" s="753"/>
      <c r="BUC8" s="753"/>
      <c r="BUD8" s="753"/>
      <c r="BUE8" s="753"/>
      <c r="BUF8" s="753"/>
      <c r="BUG8" s="753"/>
      <c r="BUH8" s="753"/>
      <c r="BUI8" s="753"/>
      <c r="BUJ8" s="753"/>
      <c r="BUK8" s="753"/>
      <c r="BUL8" s="753"/>
      <c r="BUM8" s="753"/>
      <c r="BUN8" s="753"/>
      <c r="BUO8" s="753"/>
      <c r="BUP8" s="753"/>
      <c r="BUQ8" s="753"/>
      <c r="BUR8" s="753"/>
      <c r="BUS8" s="753"/>
      <c r="BUT8" s="753"/>
      <c r="BUU8" s="753"/>
      <c r="BUV8" s="753"/>
      <c r="BUW8" s="753"/>
      <c r="BUX8" s="753"/>
      <c r="BUY8" s="753"/>
      <c r="BUZ8" s="753"/>
      <c r="BVA8" s="753"/>
      <c r="BVB8" s="753"/>
      <c r="BVC8" s="753"/>
      <c r="BVD8" s="753"/>
      <c r="BVE8" s="753"/>
      <c r="BVF8" s="753"/>
      <c r="BVG8" s="753"/>
      <c r="BVH8" s="753"/>
      <c r="BVI8" s="753"/>
      <c r="BVJ8" s="753"/>
      <c r="BVK8" s="753"/>
      <c r="BVL8" s="753"/>
      <c r="BVM8" s="753"/>
      <c r="BVN8" s="753"/>
      <c r="BVO8" s="753"/>
      <c r="BVP8" s="753"/>
      <c r="BVQ8" s="753"/>
      <c r="BVR8" s="753"/>
      <c r="BVS8" s="753"/>
      <c r="BVT8" s="753"/>
      <c r="BVU8" s="753"/>
      <c r="BVV8" s="753"/>
      <c r="BVW8" s="753"/>
      <c r="BVX8" s="753"/>
      <c r="BVY8" s="753"/>
      <c r="BVZ8" s="753"/>
      <c r="BWA8" s="753"/>
      <c r="BWB8" s="753"/>
      <c r="BWC8" s="753"/>
      <c r="BWD8" s="753"/>
      <c r="BWE8" s="753"/>
      <c r="BWF8" s="753"/>
      <c r="BWG8" s="753"/>
      <c r="BWH8" s="753"/>
      <c r="BWI8" s="753"/>
      <c r="BWJ8" s="753"/>
      <c r="BWK8" s="753"/>
      <c r="BWL8" s="753"/>
      <c r="BWM8" s="753"/>
      <c r="BWN8" s="753"/>
      <c r="BWO8" s="753"/>
      <c r="BWP8" s="753"/>
      <c r="BWQ8" s="753"/>
      <c r="BWR8" s="753"/>
      <c r="BWS8" s="753"/>
      <c r="BWT8" s="753"/>
      <c r="BWU8" s="753"/>
      <c r="BWV8" s="753"/>
      <c r="BWW8" s="753"/>
      <c r="BWX8" s="753"/>
      <c r="BWY8" s="753"/>
      <c r="BWZ8" s="753"/>
      <c r="BXA8" s="753"/>
      <c r="BXB8" s="753"/>
      <c r="BXC8" s="753"/>
      <c r="BXD8" s="753"/>
      <c r="BXE8" s="753"/>
      <c r="BXF8" s="753"/>
      <c r="BXG8" s="753"/>
      <c r="BXH8" s="753"/>
      <c r="BXI8" s="753"/>
      <c r="BXJ8" s="753"/>
      <c r="BXK8" s="753"/>
      <c r="BXL8" s="753"/>
      <c r="BXM8" s="753"/>
      <c r="BXN8" s="753"/>
      <c r="BXO8" s="753"/>
      <c r="BXP8" s="753"/>
      <c r="BXQ8" s="753"/>
      <c r="BXR8" s="753"/>
      <c r="BXS8" s="753"/>
      <c r="BXT8" s="753"/>
      <c r="BXU8" s="753"/>
      <c r="BXV8" s="753"/>
      <c r="BXW8" s="753"/>
      <c r="BXX8" s="753"/>
      <c r="BXY8" s="753"/>
      <c r="BXZ8" s="753"/>
      <c r="BYA8" s="753"/>
      <c r="BYB8" s="753"/>
      <c r="BYC8" s="753"/>
      <c r="BYD8" s="753"/>
      <c r="BYE8" s="753"/>
      <c r="BYF8" s="753"/>
      <c r="BYG8" s="753"/>
      <c r="BYH8" s="753"/>
      <c r="BYI8" s="753"/>
      <c r="BYJ8" s="753"/>
      <c r="BYK8" s="753"/>
      <c r="BYL8" s="753"/>
      <c r="BYM8" s="753"/>
      <c r="BYN8" s="753"/>
      <c r="BYO8" s="753"/>
      <c r="BYP8" s="753"/>
      <c r="BYQ8" s="753"/>
      <c r="BYR8" s="753"/>
      <c r="BYS8" s="753"/>
      <c r="BYT8" s="753"/>
      <c r="BYU8" s="753"/>
      <c r="BYV8" s="753"/>
      <c r="BYW8" s="753"/>
      <c r="BYX8" s="753"/>
      <c r="BYY8" s="753"/>
      <c r="BYZ8" s="753"/>
      <c r="BZA8" s="753"/>
      <c r="BZB8" s="753"/>
      <c r="BZC8" s="753"/>
      <c r="BZD8" s="753"/>
      <c r="BZE8" s="753"/>
      <c r="BZF8" s="753"/>
      <c r="BZG8" s="753"/>
      <c r="BZH8" s="753"/>
      <c r="BZI8" s="753"/>
      <c r="BZJ8" s="753"/>
      <c r="BZK8" s="753"/>
      <c r="BZL8" s="753"/>
      <c r="BZM8" s="753"/>
      <c r="BZN8" s="753"/>
      <c r="BZO8" s="753"/>
      <c r="BZP8" s="753"/>
      <c r="BZQ8" s="753"/>
      <c r="BZR8" s="753"/>
      <c r="BZS8" s="753"/>
      <c r="BZT8" s="753"/>
      <c r="BZU8" s="753"/>
      <c r="BZV8" s="753"/>
      <c r="BZW8" s="753"/>
      <c r="BZX8" s="753"/>
      <c r="BZY8" s="753"/>
      <c r="BZZ8" s="753"/>
      <c r="CAA8" s="753"/>
      <c r="CAB8" s="753"/>
      <c r="CAC8" s="753"/>
      <c r="CAD8" s="753"/>
      <c r="CAE8" s="753"/>
      <c r="CAF8" s="753"/>
      <c r="CAG8" s="753"/>
      <c r="CAH8" s="753"/>
      <c r="CAI8" s="753"/>
      <c r="CAJ8" s="753"/>
      <c r="CAK8" s="753"/>
      <c r="CAL8" s="753"/>
      <c r="CAM8" s="753"/>
      <c r="CAN8" s="753"/>
      <c r="CAO8" s="753"/>
      <c r="CAP8" s="753"/>
      <c r="CAQ8" s="753"/>
      <c r="CAR8" s="753"/>
      <c r="CAS8" s="753"/>
      <c r="CAT8" s="753"/>
      <c r="CAU8" s="753"/>
      <c r="CAV8" s="753"/>
      <c r="CAW8" s="753"/>
      <c r="CAX8" s="753"/>
      <c r="CAY8" s="753"/>
      <c r="CAZ8" s="753"/>
      <c r="CBA8" s="753"/>
      <c r="CBB8" s="753"/>
      <c r="CBC8" s="753"/>
      <c r="CBD8" s="753"/>
      <c r="CBE8" s="753"/>
      <c r="CBF8" s="753"/>
      <c r="CBG8" s="753"/>
      <c r="CBH8" s="753"/>
      <c r="CBI8" s="753"/>
      <c r="CBJ8" s="753"/>
      <c r="CBK8" s="753"/>
      <c r="CBL8" s="753"/>
      <c r="CBM8" s="753"/>
      <c r="CBN8" s="753"/>
      <c r="CBO8" s="753"/>
      <c r="CBP8" s="753"/>
      <c r="CBQ8" s="753"/>
      <c r="CBR8" s="753"/>
      <c r="CBS8" s="753"/>
      <c r="CBT8" s="753"/>
      <c r="CBU8" s="753"/>
      <c r="CBV8" s="753"/>
      <c r="CBW8" s="753"/>
      <c r="CBX8" s="753"/>
      <c r="CBY8" s="753"/>
      <c r="CBZ8" s="753"/>
      <c r="CCA8" s="753"/>
      <c r="CCB8" s="753"/>
      <c r="CCC8" s="753"/>
      <c r="CCD8" s="753"/>
      <c r="CCE8" s="753"/>
      <c r="CCF8" s="753"/>
      <c r="CCG8" s="753"/>
      <c r="CCH8" s="753"/>
      <c r="CCI8" s="753"/>
      <c r="CCJ8" s="753"/>
      <c r="CCK8" s="753"/>
      <c r="CCL8" s="753"/>
      <c r="CCM8" s="753"/>
      <c r="CCN8" s="753"/>
      <c r="CCO8" s="753"/>
      <c r="CCP8" s="753"/>
      <c r="CCQ8" s="753"/>
      <c r="CCR8" s="753"/>
      <c r="CCS8" s="753"/>
      <c r="CCT8" s="753"/>
      <c r="CCU8" s="753"/>
      <c r="CCV8" s="753"/>
      <c r="CCW8" s="753"/>
      <c r="CCX8" s="753"/>
      <c r="CCY8" s="753"/>
      <c r="CCZ8" s="753"/>
      <c r="CDA8" s="753"/>
      <c r="CDB8" s="753"/>
      <c r="CDC8" s="753"/>
      <c r="CDD8" s="753"/>
      <c r="CDE8" s="753"/>
      <c r="CDF8" s="753"/>
      <c r="CDG8" s="753"/>
      <c r="CDH8" s="753"/>
      <c r="CDI8" s="753"/>
      <c r="CDJ8" s="753"/>
      <c r="CDK8" s="753"/>
      <c r="CDL8" s="753"/>
      <c r="CDM8" s="753"/>
      <c r="CDN8" s="753"/>
      <c r="CDO8" s="753"/>
      <c r="CDP8" s="753"/>
      <c r="CDQ8" s="753"/>
      <c r="CDR8" s="753"/>
      <c r="CDS8" s="753"/>
      <c r="CDT8" s="753"/>
      <c r="CDU8" s="753"/>
      <c r="CDV8" s="753"/>
      <c r="CDW8" s="753"/>
      <c r="CDX8" s="753"/>
      <c r="CDY8" s="753"/>
      <c r="CDZ8" s="753"/>
      <c r="CEA8" s="753"/>
      <c r="CEB8" s="753"/>
      <c r="CEC8" s="753"/>
      <c r="CED8" s="753"/>
      <c r="CEE8" s="753"/>
      <c r="CEF8" s="753"/>
      <c r="CEG8" s="753"/>
      <c r="CEH8" s="753"/>
      <c r="CEI8" s="753"/>
      <c r="CEJ8" s="753"/>
      <c r="CEK8" s="753"/>
      <c r="CEL8" s="753"/>
      <c r="CEM8" s="753"/>
      <c r="CEN8" s="753"/>
      <c r="CEO8" s="753"/>
      <c r="CEP8" s="753"/>
      <c r="CEQ8" s="753"/>
      <c r="CER8" s="753"/>
      <c r="CES8" s="753"/>
      <c r="CET8" s="753"/>
      <c r="CEU8" s="753"/>
      <c r="CEV8" s="753"/>
      <c r="CEW8" s="753"/>
      <c r="CEX8" s="753"/>
      <c r="CEY8" s="753"/>
      <c r="CEZ8" s="753"/>
      <c r="CFA8" s="753"/>
      <c r="CFB8" s="753"/>
      <c r="CFC8" s="753"/>
      <c r="CFD8" s="753"/>
      <c r="CFE8" s="753"/>
      <c r="CFF8" s="753"/>
      <c r="CFG8" s="753"/>
      <c r="CFH8" s="753"/>
      <c r="CFI8" s="753"/>
      <c r="CFJ8" s="753"/>
      <c r="CFK8" s="753"/>
      <c r="CFL8" s="753"/>
      <c r="CFM8" s="753"/>
      <c r="CFN8" s="753"/>
      <c r="CFO8" s="753"/>
      <c r="CFP8" s="753"/>
      <c r="CFQ8" s="753"/>
      <c r="CFR8" s="753"/>
      <c r="CFS8" s="753"/>
      <c r="CFT8" s="753"/>
      <c r="CFU8" s="753"/>
      <c r="CFV8" s="753"/>
      <c r="CFW8" s="753"/>
      <c r="CFX8" s="753"/>
      <c r="CFY8" s="753"/>
      <c r="CFZ8" s="753"/>
      <c r="CGA8" s="753"/>
      <c r="CGB8" s="753"/>
      <c r="CGC8" s="753"/>
      <c r="CGD8" s="753"/>
      <c r="CGE8" s="753"/>
      <c r="CGF8" s="753"/>
      <c r="CGG8" s="753"/>
      <c r="CGH8" s="753"/>
      <c r="CGI8" s="753"/>
      <c r="CGJ8" s="753"/>
      <c r="CGK8" s="753"/>
      <c r="CGL8" s="753"/>
      <c r="CGM8" s="753"/>
      <c r="CGN8" s="753"/>
      <c r="CGO8" s="753"/>
      <c r="CGP8" s="753"/>
      <c r="CGQ8" s="753"/>
      <c r="CGR8" s="753"/>
      <c r="CGS8" s="753"/>
      <c r="CGT8" s="753"/>
      <c r="CGU8" s="753"/>
      <c r="CGV8" s="753"/>
      <c r="CGW8" s="753"/>
      <c r="CGX8" s="753"/>
      <c r="CGY8" s="753"/>
      <c r="CGZ8" s="753"/>
      <c r="CHA8" s="753"/>
      <c r="CHB8" s="753"/>
      <c r="CHC8" s="753"/>
      <c r="CHD8" s="753"/>
      <c r="CHE8" s="753"/>
      <c r="CHF8" s="753"/>
      <c r="CHG8" s="753"/>
      <c r="CHH8" s="753"/>
      <c r="CHI8" s="753"/>
      <c r="CHJ8" s="753"/>
      <c r="CHK8" s="753"/>
      <c r="CHL8" s="753"/>
      <c r="CHM8" s="753"/>
      <c r="CHN8" s="753"/>
      <c r="CHO8" s="753"/>
      <c r="CHP8" s="753"/>
      <c r="CHQ8" s="753"/>
      <c r="CHR8" s="753"/>
      <c r="CHS8" s="753"/>
      <c r="CHT8" s="753"/>
      <c r="CHU8" s="753"/>
      <c r="CHV8" s="753"/>
      <c r="CHW8" s="753"/>
      <c r="CHX8" s="753"/>
      <c r="CHY8" s="753"/>
      <c r="CHZ8" s="753"/>
      <c r="CIA8" s="753"/>
      <c r="CIB8" s="753"/>
      <c r="CIC8" s="753"/>
      <c r="CID8" s="753"/>
      <c r="CIE8" s="753"/>
      <c r="CIF8" s="753"/>
      <c r="CIG8" s="753"/>
      <c r="CIH8" s="753"/>
      <c r="CII8" s="753"/>
      <c r="CIJ8" s="753"/>
      <c r="CIK8" s="753"/>
      <c r="CIL8" s="753"/>
      <c r="CIM8" s="753"/>
      <c r="CIN8" s="753"/>
      <c r="CIO8" s="753"/>
      <c r="CIP8" s="753"/>
      <c r="CIQ8" s="753"/>
      <c r="CIR8" s="753"/>
      <c r="CIS8" s="753"/>
      <c r="CIT8" s="753"/>
      <c r="CIU8" s="753"/>
      <c r="CIV8" s="753"/>
      <c r="CIW8" s="753"/>
      <c r="CIX8" s="753"/>
      <c r="CIY8" s="753"/>
      <c r="CIZ8" s="753"/>
      <c r="CJA8" s="753"/>
      <c r="CJB8" s="753"/>
      <c r="CJC8" s="753"/>
      <c r="CJD8" s="753"/>
      <c r="CJE8" s="753"/>
      <c r="CJF8" s="753"/>
      <c r="CJG8" s="753"/>
      <c r="CJH8" s="753"/>
      <c r="CJI8" s="753"/>
      <c r="CJJ8" s="753"/>
      <c r="CJK8" s="753"/>
      <c r="CJL8" s="753"/>
      <c r="CJM8" s="753"/>
      <c r="CJN8" s="753"/>
      <c r="CJO8" s="753"/>
      <c r="CJP8" s="753"/>
      <c r="CJQ8" s="753"/>
      <c r="CJR8" s="753"/>
      <c r="CJS8" s="753"/>
      <c r="CJT8" s="753"/>
      <c r="CJU8" s="753"/>
      <c r="CJV8" s="753"/>
      <c r="CJW8" s="753"/>
      <c r="CJX8" s="753"/>
      <c r="CJY8" s="753"/>
      <c r="CJZ8" s="753"/>
      <c r="CKA8" s="753"/>
      <c r="CKB8" s="753"/>
      <c r="CKC8" s="753"/>
      <c r="CKD8" s="753"/>
      <c r="CKE8" s="753"/>
      <c r="CKF8" s="753"/>
      <c r="CKG8" s="753"/>
      <c r="CKH8" s="753"/>
      <c r="CKI8" s="753"/>
      <c r="CKJ8" s="753"/>
      <c r="CKK8" s="753"/>
      <c r="CKL8" s="753"/>
      <c r="CKM8" s="753"/>
      <c r="CKN8" s="753"/>
      <c r="CKO8" s="753"/>
      <c r="CKP8" s="753"/>
      <c r="CKQ8" s="753"/>
      <c r="CKR8" s="753"/>
      <c r="CKS8" s="753"/>
      <c r="CKT8" s="753"/>
      <c r="CKU8" s="753"/>
      <c r="CKV8" s="753"/>
      <c r="CKW8" s="753"/>
      <c r="CKX8" s="753"/>
      <c r="CKY8" s="753"/>
      <c r="CKZ8" s="753"/>
      <c r="CLA8" s="753"/>
      <c r="CLB8" s="753"/>
      <c r="CLC8" s="753"/>
      <c r="CLD8" s="753"/>
      <c r="CLE8" s="753"/>
      <c r="CLF8" s="753"/>
      <c r="CLG8" s="753"/>
      <c r="CLH8" s="753"/>
      <c r="CLI8" s="753"/>
      <c r="CLJ8" s="753"/>
      <c r="CLK8" s="753"/>
      <c r="CLL8" s="753"/>
      <c r="CLM8" s="753"/>
      <c r="CLN8" s="753"/>
      <c r="CLO8" s="753"/>
      <c r="CLP8" s="753"/>
      <c r="CLQ8" s="753"/>
      <c r="CLR8" s="753"/>
      <c r="CLS8" s="753"/>
      <c r="CLT8" s="753"/>
      <c r="CLU8" s="753"/>
      <c r="CLV8" s="753"/>
      <c r="CLW8" s="753"/>
      <c r="CLX8" s="753"/>
      <c r="CLY8" s="753"/>
      <c r="CLZ8" s="753"/>
      <c r="CMA8" s="753"/>
      <c r="CMB8" s="753"/>
      <c r="CMC8" s="753"/>
      <c r="CMD8" s="753"/>
      <c r="CME8" s="753"/>
      <c r="CMF8" s="753"/>
      <c r="CMG8" s="753"/>
      <c r="CMH8" s="753"/>
      <c r="CMI8" s="753"/>
      <c r="CMJ8" s="753"/>
      <c r="CMK8" s="753"/>
      <c r="CML8" s="753"/>
      <c r="CMM8" s="753"/>
      <c r="CMN8" s="753"/>
      <c r="CMO8" s="753"/>
      <c r="CMP8" s="753"/>
      <c r="CMQ8" s="753"/>
      <c r="CMR8" s="753"/>
      <c r="CMS8" s="753"/>
      <c r="CMT8" s="753"/>
      <c r="CMU8" s="753"/>
      <c r="CMV8" s="753"/>
      <c r="CMW8" s="753"/>
      <c r="CMX8" s="753"/>
      <c r="CMY8" s="753"/>
      <c r="CMZ8" s="753"/>
      <c r="CNA8" s="753"/>
      <c r="CNB8" s="753"/>
      <c r="CNC8" s="753"/>
      <c r="CND8" s="753"/>
      <c r="CNE8" s="753"/>
      <c r="CNF8" s="753"/>
      <c r="CNG8" s="753"/>
      <c r="CNH8" s="753"/>
      <c r="CNI8" s="753"/>
      <c r="CNJ8" s="753"/>
      <c r="CNK8" s="753"/>
      <c r="CNL8" s="753"/>
      <c r="CNM8" s="753"/>
      <c r="CNN8" s="753"/>
      <c r="CNO8" s="753"/>
      <c r="CNP8" s="753"/>
      <c r="CNQ8" s="753"/>
      <c r="CNR8" s="753"/>
      <c r="CNS8" s="753"/>
      <c r="CNT8" s="753"/>
      <c r="CNU8" s="753"/>
      <c r="CNV8" s="753"/>
      <c r="CNW8" s="753"/>
      <c r="CNX8" s="753"/>
      <c r="CNY8" s="753"/>
      <c r="CNZ8" s="753"/>
      <c r="COA8" s="753"/>
      <c r="COB8" s="753"/>
      <c r="COC8" s="753"/>
      <c r="COD8" s="753"/>
      <c r="COE8" s="753"/>
      <c r="COF8" s="753"/>
      <c r="COG8" s="753"/>
      <c r="COH8" s="753"/>
      <c r="COI8" s="753"/>
      <c r="COJ8" s="753"/>
      <c r="COK8" s="753"/>
      <c r="COL8" s="753"/>
      <c r="COM8" s="753"/>
      <c r="CON8" s="753"/>
      <c r="COO8" s="753"/>
      <c r="COP8" s="753"/>
      <c r="COQ8" s="753"/>
      <c r="COR8" s="753"/>
      <c r="COS8" s="753"/>
      <c r="COT8" s="753"/>
      <c r="COU8" s="753"/>
      <c r="COV8" s="753"/>
      <c r="COW8" s="753"/>
      <c r="COX8" s="753"/>
      <c r="COY8" s="753"/>
      <c r="COZ8" s="753"/>
      <c r="CPA8" s="753"/>
      <c r="CPB8" s="753"/>
      <c r="CPC8" s="753"/>
      <c r="CPD8" s="753"/>
      <c r="CPE8" s="753"/>
      <c r="CPF8" s="753"/>
      <c r="CPG8" s="753"/>
      <c r="CPH8" s="753"/>
      <c r="CPI8" s="753"/>
      <c r="CPJ8" s="753"/>
      <c r="CPK8" s="753"/>
      <c r="CPL8" s="753"/>
      <c r="CPM8" s="753"/>
      <c r="CPN8" s="753"/>
      <c r="CPO8" s="753"/>
      <c r="CPP8" s="753"/>
      <c r="CPQ8" s="753"/>
      <c r="CPR8" s="753"/>
      <c r="CPS8" s="753"/>
      <c r="CPT8" s="753"/>
      <c r="CPU8" s="753"/>
      <c r="CPV8" s="753"/>
      <c r="CPW8" s="753"/>
      <c r="CPX8" s="753"/>
      <c r="CPY8" s="753"/>
      <c r="CPZ8" s="753"/>
      <c r="CQA8" s="753"/>
      <c r="CQB8" s="753"/>
      <c r="CQC8" s="753"/>
      <c r="CQD8" s="753"/>
      <c r="CQE8" s="753"/>
      <c r="CQF8" s="753"/>
      <c r="CQG8" s="753"/>
      <c r="CQH8" s="753"/>
      <c r="CQI8" s="753"/>
      <c r="CQJ8" s="753"/>
      <c r="CQK8" s="753"/>
      <c r="CQL8" s="753"/>
      <c r="CQM8" s="753"/>
      <c r="CQN8" s="753"/>
      <c r="CQO8" s="753"/>
      <c r="CQP8" s="753"/>
      <c r="CQQ8" s="753"/>
      <c r="CQR8" s="753"/>
      <c r="CQS8" s="753"/>
      <c r="CQT8" s="753"/>
      <c r="CQU8" s="753"/>
      <c r="CQV8" s="753"/>
      <c r="CQW8" s="753"/>
      <c r="CQX8" s="753"/>
      <c r="CQY8" s="753"/>
      <c r="CQZ8" s="753"/>
      <c r="CRA8" s="753"/>
      <c r="CRB8" s="753"/>
      <c r="CRC8" s="753"/>
      <c r="CRD8" s="753"/>
      <c r="CRE8" s="753"/>
      <c r="CRF8" s="753"/>
      <c r="CRG8" s="753"/>
      <c r="CRH8" s="753"/>
      <c r="CRI8" s="753"/>
      <c r="CRJ8" s="753"/>
      <c r="CRK8" s="753"/>
      <c r="CRL8" s="753"/>
      <c r="CRM8" s="753"/>
      <c r="CRN8" s="753"/>
      <c r="CRO8" s="753"/>
      <c r="CRP8" s="753"/>
      <c r="CRQ8" s="753"/>
      <c r="CRR8" s="753"/>
      <c r="CRS8" s="753"/>
      <c r="CRT8" s="753"/>
      <c r="CRU8" s="753"/>
      <c r="CRV8" s="753"/>
      <c r="CRW8" s="753"/>
      <c r="CRX8" s="753"/>
      <c r="CRY8" s="753"/>
      <c r="CRZ8" s="753"/>
      <c r="CSA8" s="753"/>
      <c r="CSB8" s="753"/>
      <c r="CSC8" s="753"/>
      <c r="CSD8" s="753"/>
      <c r="CSE8" s="753"/>
      <c r="CSF8" s="753"/>
      <c r="CSG8" s="753"/>
      <c r="CSH8" s="753"/>
      <c r="CSI8" s="753"/>
      <c r="CSJ8" s="753"/>
      <c r="CSK8" s="753"/>
      <c r="CSL8" s="753"/>
      <c r="CSM8" s="753"/>
      <c r="CSN8" s="753"/>
      <c r="CSO8" s="753"/>
      <c r="CSP8" s="753"/>
      <c r="CSQ8" s="753"/>
      <c r="CSR8" s="753"/>
      <c r="CSS8" s="753"/>
      <c r="CST8" s="753"/>
      <c r="CSU8" s="753"/>
      <c r="CSV8" s="753"/>
      <c r="CSW8" s="753"/>
      <c r="CSX8" s="753"/>
      <c r="CSY8" s="753"/>
      <c r="CSZ8" s="753"/>
      <c r="CTA8" s="753"/>
      <c r="CTB8" s="753"/>
      <c r="CTC8" s="753"/>
      <c r="CTD8" s="753"/>
      <c r="CTE8" s="753"/>
      <c r="CTF8" s="753"/>
      <c r="CTG8" s="753"/>
      <c r="CTH8" s="753"/>
      <c r="CTI8" s="753"/>
      <c r="CTJ8" s="753"/>
      <c r="CTK8" s="753"/>
      <c r="CTL8" s="753"/>
      <c r="CTM8" s="753"/>
      <c r="CTN8" s="753"/>
      <c r="CTO8" s="753"/>
      <c r="CTP8" s="753"/>
      <c r="CTQ8" s="753"/>
      <c r="CTR8" s="753"/>
      <c r="CTS8" s="753"/>
      <c r="CTT8" s="753"/>
      <c r="CTU8" s="753"/>
      <c r="CTV8" s="753"/>
      <c r="CTW8" s="753"/>
      <c r="CTX8" s="753"/>
      <c r="CTY8" s="753"/>
      <c r="CTZ8" s="753"/>
      <c r="CUA8" s="753"/>
      <c r="CUB8" s="753"/>
      <c r="CUC8" s="753"/>
      <c r="CUD8" s="753"/>
      <c r="CUE8" s="753"/>
      <c r="CUF8" s="753"/>
      <c r="CUG8" s="753"/>
      <c r="CUH8" s="753"/>
      <c r="CUI8" s="753"/>
      <c r="CUJ8" s="753"/>
      <c r="CUK8" s="753"/>
      <c r="CUL8" s="753"/>
      <c r="CUM8" s="753"/>
      <c r="CUN8" s="753"/>
      <c r="CUO8" s="753"/>
      <c r="CUP8" s="753"/>
      <c r="CUQ8" s="753"/>
      <c r="CUR8" s="753"/>
      <c r="CUS8" s="753"/>
      <c r="CUT8" s="753"/>
      <c r="CUU8" s="753"/>
      <c r="CUV8" s="753"/>
      <c r="CUW8" s="753"/>
      <c r="CUX8" s="753"/>
      <c r="CUY8" s="753"/>
      <c r="CUZ8" s="753"/>
      <c r="CVA8" s="753"/>
      <c r="CVB8" s="753"/>
      <c r="CVC8" s="753"/>
      <c r="CVD8" s="753"/>
      <c r="CVE8" s="753"/>
      <c r="CVF8" s="753"/>
      <c r="CVG8" s="753"/>
      <c r="CVH8" s="753"/>
      <c r="CVI8" s="753"/>
      <c r="CVJ8" s="753"/>
      <c r="CVK8" s="753"/>
      <c r="CVL8" s="753"/>
      <c r="CVM8" s="753"/>
      <c r="CVN8" s="753"/>
      <c r="CVO8" s="753"/>
      <c r="CVP8" s="753"/>
      <c r="CVQ8" s="753"/>
      <c r="CVR8" s="753"/>
      <c r="CVS8" s="753"/>
      <c r="CVT8" s="753"/>
      <c r="CVU8" s="753"/>
      <c r="CVV8" s="753"/>
      <c r="CVW8" s="753"/>
      <c r="CVX8" s="753"/>
      <c r="CVY8" s="753"/>
      <c r="CVZ8" s="753"/>
      <c r="CWA8" s="753"/>
      <c r="CWB8" s="753"/>
      <c r="CWC8" s="753"/>
      <c r="CWD8" s="753"/>
      <c r="CWE8" s="753"/>
      <c r="CWF8" s="753"/>
      <c r="CWG8" s="753"/>
      <c r="CWH8" s="753"/>
      <c r="CWI8" s="753"/>
      <c r="CWJ8" s="753"/>
      <c r="CWK8" s="753"/>
      <c r="CWL8" s="753"/>
      <c r="CWM8" s="753"/>
      <c r="CWN8" s="753"/>
      <c r="CWO8" s="753"/>
      <c r="CWP8" s="753"/>
      <c r="CWQ8" s="753"/>
      <c r="CWR8" s="753"/>
      <c r="CWS8" s="753"/>
      <c r="CWT8" s="753"/>
      <c r="CWU8" s="753"/>
      <c r="CWV8" s="753"/>
      <c r="CWW8" s="753"/>
      <c r="CWX8" s="753"/>
      <c r="CWY8" s="753"/>
      <c r="CWZ8" s="753"/>
      <c r="CXA8" s="753"/>
      <c r="CXB8" s="753"/>
      <c r="CXC8" s="753"/>
      <c r="CXD8" s="753"/>
      <c r="CXE8" s="753"/>
      <c r="CXF8" s="753"/>
      <c r="CXG8" s="753"/>
      <c r="CXH8" s="753"/>
      <c r="CXI8" s="753"/>
      <c r="CXJ8" s="753"/>
      <c r="CXK8" s="753"/>
      <c r="CXL8" s="753"/>
      <c r="CXM8" s="753"/>
      <c r="CXN8" s="753"/>
      <c r="CXO8" s="753"/>
      <c r="CXP8" s="753"/>
      <c r="CXQ8" s="753"/>
      <c r="CXR8" s="753"/>
      <c r="CXS8" s="753"/>
      <c r="CXT8" s="753"/>
      <c r="CXU8" s="753"/>
      <c r="CXV8" s="753"/>
      <c r="CXW8" s="753"/>
      <c r="CXX8" s="753"/>
      <c r="CXY8" s="753"/>
      <c r="CXZ8" s="753"/>
      <c r="CYA8" s="753"/>
      <c r="CYB8" s="753"/>
      <c r="CYC8" s="753"/>
      <c r="CYD8" s="753"/>
      <c r="CYE8" s="753"/>
      <c r="CYF8" s="753"/>
      <c r="CYG8" s="753"/>
      <c r="CYH8" s="753"/>
      <c r="CYI8" s="753"/>
      <c r="CYJ8" s="753"/>
      <c r="CYK8" s="753"/>
      <c r="CYL8" s="753"/>
      <c r="CYM8" s="753"/>
      <c r="CYN8" s="753"/>
      <c r="CYO8" s="753"/>
      <c r="CYP8" s="753"/>
      <c r="CYQ8" s="753"/>
      <c r="CYR8" s="753"/>
      <c r="CYS8" s="753"/>
      <c r="CYT8" s="753"/>
      <c r="CYU8" s="753"/>
      <c r="CYV8" s="753"/>
      <c r="CYW8" s="753"/>
      <c r="CYX8" s="753"/>
      <c r="CYY8" s="753"/>
      <c r="CYZ8" s="753"/>
      <c r="CZA8" s="753"/>
      <c r="CZB8" s="753"/>
      <c r="CZC8" s="753"/>
      <c r="CZD8" s="753"/>
      <c r="CZE8" s="753"/>
      <c r="CZF8" s="753"/>
      <c r="CZG8" s="753"/>
      <c r="CZH8" s="753"/>
      <c r="CZI8" s="753"/>
      <c r="CZJ8" s="753"/>
      <c r="CZK8" s="753"/>
      <c r="CZL8" s="753"/>
      <c r="CZM8" s="753"/>
      <c r="CZN8" s="753"/>
      <c r="CZO8" s="753"/>
      <c r="CZP8" s="753"/>
      <c r="CZQ8" s="753"/>
      <c r="CZR8" s="753"/>
      <c r="CZS8" s="753"/>
      <c r="CZT8" s="753"/>
      <c r="CZU8" s="753"/>
      <c r="CZV8" s="753"/>
      <c r="CZW8" s="753"/>
      <c r="CZX8" s="753"/>
      <c r="CZY8" s="753"/>
      <c r="CZZ8" s="753"/>
      <c r="DAA8" s="753"/>
      <c r="DAB8" s="753"/>
      <c r="DAC8" s="753"/>
      <c r="DAD8" s="753"/>
      <c r="DAE8" s="753"/>
      <c r="DAF8" s="753"/>
      <c r="DAG8" s="753"/>
      <c r="DAH8" s="753"/>
      <c r="DAI8" s="753"/>
      <c r="DAJ8" s="753"/>
      <c r="DAK8" s="753"/>
      <c r="DAL8" s="753"/>
      <c r="DAM8" s="753"/>
      <c r="DAN8" s="753"/>
      <c r="DAO8" s="753"/>
      <c r="DAP8" s="753"/>
      <c r="DAQ8" s="753"/>
      <c r="DAR8" s="753"/>
      <c r="DAS8" s="753"/>
      <c r="DAT8" s="753"/>
      <c r="DAU8" s="753"/>
      <c r="DAV8" s="753"/>
      <c r="DAW8" s="753"/>
      <c r="DAX8" s="753"/>
      <c r="DAY8" s="753"/>
      <c r="DAZ8" s="753"/>
      <c r="DBA8" s="753"/>
      <c r="DBB8" s="753"/>
      <c r="DBC8" s="753"/>
      <c r="DBD8" s="753"/>
      <c r="DBE8" s="753"/>
      <c r="DBF8" s="753"/>
      <c r="DBG8" s="753"/>
      <c r="DBH8" s="753"/>
      <c r="DBI8" s="753"/>
      <c r="DBJ8" s="753"/>
      <c r="DBK8" s="753"/>
      <c r="DBL8" s="753"/>
      <c r="DBM8" s="753"/>
      <c r="DBN8" s="753"/>
      <c r="DBO8" s="753"/>
      <c r="DBP8" s="753"/>
      <c r="DBQ8" s="753"/>
      <c r="DBR8" s="753"/>
      <c r="DBS8" s="753"/>
      <c r="DBT8" s="753"/>
      <c r="DBU8" s="753"/>
      <c r="DBV8" s="753"/>
      <c r="DBW8" s="753"/>
      <c r="DBX8" s="753"/>
      <c r="DBY8" s="753"/>
      <c r="DBZ8" s="753"/>
      <c r="DCA8" s="753"/>
      <c r="DCB8" s="753"/>
      <c r="DCC8" s="753"/>
      <c r="DCD8" s="753"/>
      <c r="DCE8" s="753"/>
      <c r="DCF8" s="753"/>
      <c r="DCG8" s="753"/>
      <c r="DCH8" s="753"/>
      <c r="DCI8" s="753"/>
      <c r="DCJ8" s="753"/>
      <c r="DCK8" s="753"/>
      <c r="DCL8" s="753"/>
      <c r="DCM8" s="753"/>
      <c r="DCN8" s="753"/>
      <c r="DCO8" s="753"/>
      <c r="DCP8" s="753"/>
      <c r="DCQ8" s="753"/>
      <c r="DCR8" s="753"/>
      <c r="DCS8" s="753"/>
      <c r="DCT8" s="753"/>
      <c r="DCU8" s="753"/>
      <c r="DCV8" s="753"/>
      <c r="DCW8" s="753"/>
      <c r="DCX8" s="753"/>
      <c r="DCY8" s="753"/>
      <c r="DCZ8" s="753"/>
      <c r="DDA8" s="753"/>
      <c r="DDB8" s="753"/>
      <c r="DDC8" s="753"/>
      <c r="DDD8" s="753"/>
      <c r="DDE8" s="753"/>
      <c r="DDF8" s="753"/>
      <c r="DDG8" s="753"/>
      <c r="DDH8" s="753"/>
      <c r="DDI8" s="753"/>
      <c r="DDJ8" s="753"/>
      <c r="DDK8" s="753"/>
      <c r="DDL8" s="753"/>
      <c r="DDM8" s="753"/>
      <c r="DDN8" s="753"/>
      <c r="DDO8" s="753"/>
      <c r="DDP8" s="753"/>
      <c r="DDQ8" s="753"/>
      <c r="DDR8" s="753"/>
      <c r="DDS8" s="753"/>
      <c r="DDT8" s="753"/>
      <c r="DDU8" s="753"/>
      <c r="DDV8" s="753"/>
      <c r="DDW8" s="753"/>
      <c r="DDX8" s="753"/>
      <c r="DDY8" s="753"/>
      <c r="DDZ8" s="753"/>
      <c r="DEA8" s="753"/>
      <c r="DEB8" s="753"/>
      <c r="DEC8" s="753"/>
      <c r="DED8" s="753"/>
      <c r="DEE8" s="753"/>
      <c r="DEF8" s="753"/>
      <c r="DEG8" s="753"/>
      <c r="DEH8" s="753"/>
      <c r="DEI8" s="753"/>
      <c r="DEJ8" s="753"/>
      <c r="DEK8" s="753"/>
      <c r="DEL8" s="753"/>
      <c r="DEM8" s="753"/>
      <c r="DEN8" s="753"/>
      <c r="DEO8" s="753"/>
      <c r="DEP8" s="753"/>
      <c r="DEQ8" s="753"/>
      <c r="DER8" s="753"/>
      <c r="DES8" s="753"/>
      <c r="DET8" s="753"/>
      <c r="DEU8" s="753"/>
      <c r="DEV8" s="753"/>
      <c r="DEW8" s="753"/>
      <c r="DEX8" s="753"/>
      <c r="DEY8" s="753"/>
      <c r="DEZ8" s="753"/>
      <c r="DFA8" s="753"/>
      <c r="DFB8" s="753"/>
      <c r="DFC8" s="753"/>
      <c r="DFD8" s="753"/>
      <c r="DFE8" s="753"/>
      <c r="DFF8" s="753"/>
      <c r="DFG8" s="753"/>
      <c r="DFH8" s="753"/>
      <c r="DFI8" s="753"/>
      <c r="DFJ8" s="753"/>
      <c r="DFK8" s="753"/>
      <c r="DFL8" s="753"/>
      <c r="DFM8" s="753"/>
      <c r="DFN8" s="753"/>
      <c r="DFO8" s="753"/>
      <c r="DFP8" s="753"/>
      <c r="DFQ8" s="753"/>
      <c r="DFR8" s="753"/>
      <c r="DFS8" s="753"/>
      <c r="DFT8" s="753"/>
      <c r="DFU8" s="753"/>
      <c r="DFV8" s="753"/>
      <c r="DFW8" s="753"/>
      <c r="DFX8" s="753"/>
      <c r="DFY8" s="753"/>
      <c r="DFZ8" s="753"/>
      <c r="DGA8" s="753"/>
      <c r="DGB8" s="753"/>
      <c r="DGC8" s="753"/>
      <c r="DGD8" s="753"/>
      <c r="DGE8" s="753"/>
      <c r="DGF8" s="753"/>
      <c r="DGG8" s="753"/>
      <c r="DGH8" s="753"/>
      <c r="DGI8" s="753"/>
      <c r="DGJ8" s="753"/>
      <c r="DGK8" s="753"/>
      <c r="DGL8" s="753"/>
      <c r="DGM8" s="753"/>
      <c r="DGN8" s="753"/>
      <c r="DGO8" s="753"/>
      <c r="DGP8" s="753"/>
      <c r="DGQ8" s="753"/>
      <c r="DGR8" s="753"/>
      <c r="DGS8" s="753"/>
      <c r="DGT8" s="753"/>
      <c r="DGU8" s="753"/>
      <c r="DGV8" s="753"/>
      <c r="DGW8" s="753"/>
      <c r="DGX8" s="753"/>
      <c r="DGY8" s="753"/>
      <c r="DGZ8" s="753"/>
      <c r="DHA8" s="753"/>
      <c r="DHB8" s="753"/>
      <c r="DHC8" s="753"/>
      <c r="DHD8" s="753"/>
      <c r="DHE8" s="753"/>
      <c r="DHF8" s="753"/>
      <c r="DHG8" s="753"/>
      <c r="DHH8" s="753"/>
      <c r="DHI8" s="753"/>
      <c r="DHJ8" s="753"/>
      <c r="DHK8" s="753"/>
      <c r="DHL8" s="753"/>
      <c r="DHM8" s="753"/>
      <c r="DHN8" s="753"/>
      <c r="DHO8" s="753"/>
      <c r="DHP8" s="753"/>
      <c r="DHQ8" s="753"/>
      <c r="DHR8" s="753"/>
      <c r="DHS8" s="753"/>
      <c r="DHT8" s="753"/>
      <c r="DHU8" s="753"/>
      <c r="DHV8" s="753"/>
      <c r="DHW8" s="753"/>
      <c r="DHX8" s="753"/>
      <c r="DHY8" s="753"/>
      <c r="DHZ8" s="753"/>
      <c r="DIA8" s="753"/>
      <c r="DIB8" s="753"/>
      <c r="DIC8" s="753"/>
      <c r="DID8" s="753"/>
      <c r="DIE8" s="753"/>
      <c r="DIF8" s="753"/>
      <c r="DIG8" s="753"/>
      <c r="DIH8" s="753"/>
      <c r="DII8" s="753"/>
      <c r="DIJ8" s="753"/>
      <c r="DIK8" s="753"/>
      <c r="DIL8" s="753"/>
      <c r="DIM8" s="753"/>
      <c r="DIN8" s="753"/>
      <c r="DIO8" s="753"/>
      <c r="DIP8" s="753"/>
      <c r="DIQ8" s="753"/>
      <c r="DIR8" s="753"/>
      <c r="DIS8" s="753"/>
      <c r="DIT8" s="753"/>
      <c r="DIU8" s="753"/>
      <c r="DIV8" s="753"/>
      <c r="DIW8" s="753"/>
      <c r="DIX8" s="753"/>
      <c r="DIY8" s="753"/>
      <c r="DIZ8" s="753"/>
      <c r="DJA8" s="753"/>
      <c r="DJB8" s="753"/>
      <c r="DJC8" s="753"/>
      <c r="DJD8" s="753"/>
      <c r="DJE8" s="753"/>
      <c r="DJF8" s="753"/>
      <c r="DJG8" s="753"/>
      <c r="DJH8" s="753"/>
      <c r="DJI8" s="753"/>
      <c r="DJJ8" s="753"/>
      <c r="DJK8" s="753"/>
      <c r="DJL8" s="753"/>
      <c r="DJM8" s="753"/>
      <c r="DJN8" s="753"/>
      <c r="DJO8" s="753"/>
      <c r="DJP8" s="753"/>
      <c r="DJQ8" s="753"/>
      <c r="DJR8" s="753"/>
      <c r="DJS8" s="753"/>
      <c r="DJT8" s="753"/>
      <c r="DJU8" s="753"/>
      <c r="DJV8" s="753"/>
      <c r="DJW8" s="753"/>
      <c r="DJX8" s="753"/>
      <c r="DJY8" s="753"/>
      <c r="DJZ8" s="753"/>
      <c r="DKA8" s="753"/>
      <c r="DKB8" s="753"/>
      <c r="DKC8" s="753"/>
      <c r="DKD8" s="753"/>
      <c r="DKE8" s="753"/>
      <c r="DKF8" s="753"/>
      <c r="DKG8" s="753"/>
      <c r="DKH8" s="753"/>
      <c r="DKI8" s="753"/>
      <c r="DKJ8" s="753"/>
      <c r="DKK8" s="753"/>
      <c r="DKL8" s="753"/>
      <c r="DKM8" s="753"/>
      <c r="DKN8" s="753"/>
      <c r="DKO8" s="753"/>
      <c r="DKP8" s="753"/>
      <c r="DKQ8" s="753"/>
      <c r="DKR8" s="753"/>
      <c r="DKS8" s="753"/>
      <c r="DKT8" s="753"/>
      <c r="DKU8" s="753"/>
      <c r="DKV8" s="753"/>
      <c r="DKW8" s="753"/>
      <c r="DKX8" s="753"/>
      <c r="DKY8" s="753"/>
      <c r="DKZ8" s="753"/>
      <c r="DLA8" s="753"/>
      <c r="DLB8" s="753"/>
      <c r="DLC8" s="753"/>
      <c r="DLD8" s="753"/>
      <c r="DLE8" s="753"/>
      <c r="DLF8" s="753"/>
      <c r="DLG8" s="753"/>
      <c r="DLH8" s="753"/>
      <c r="DLI8" s="753"/>
      <c r="DLJ8" s="753"/>
      <c r="DLK8" s="753"/>
      <c r="DLL8" s="753"/>
      <c r="DLM8" s="753"/>
      <c r="DLN8" s="753"/>
      <c r="DLO8" s="753"/>
      <c r="DLP8" s="753"/>
      <c r="DLQ8" s="753"/>
      <c r="DLR8" s="753"/>
      <c r="DLS8" s="753"/>
      <c r="DLT8" s="753"/>
      <c r="DLU8" s="753"/>
      <c r="DLV8" s="753"/>
      <c r="DLW8" s="753"/>
      <c r="DLX8" s="753"/>
      <c r="DLY8" s="753"/>
      <c r="DLZ8" s="753"/>
      <c r="DMA8" s="753"/>
      <c r="DMB8" s="753"/>
      <c r="DMC8" s="753"/>
      <c r="DMD8" s="753"/>
      <c r="DME8" s="753"/>
      <c r="DMF8" s="753"/>
      <c r="DMG8" s="753"/>
      <c r="DMH8" s="753"/>
      <c r="DMI8" s="753"/>
      <c r="DMJ8" s="753"/>
      <c r="DMK8" s="753"/>
      <c r="DML8" s="753"/>
      <c r="DMM8" s="753"/>
      <c r="DMN8" s="753"/>
      <c r="DMO8" s="753"/>
      <c r="DMP8" s="753"/>
      <c r="DMQ8" s="753"/>
      <c r="DMR8" s="753"/>
      <c r="DMS8" s="753"/>
      <c r="DMT8" s="753"/>
      <c r="DMU8" s="753"/>
      <c r="DMV8" s="753"/>
      <c r="DMW8" s="753"/>
      <c r="DMX8" s="753"/>
      <c r="DMY8" s="753"/>
      <c r="DMZ8" s="753"/>
      <c r="DNA8" s="753"/>
      <c r="DNB8" s="753"/>
      <c r="DNC8" s="753"/>
      <c r="DND8" s="753"/>
      <c r="DNE8" s="753"/>
      <c r="DNF8" s="753"/>
      <c r="DNG8" s="753"/>
      <c r="DNH8" s="753"/>
      <c r="DNI8" s="753"/>
      <c r="DNJ8" s="753"/>
      <c r="DNK8" s="753"/>
      <c r="DNL8" s="753"/>
      <c r="DNM8" s="753"/>
      <c r="DNN8" s="753"/>
      <c r="DNO8" s="753"/>
      <c r="DNP8" s="753"/>
      <c r="DNQ8" s="753"/>
      <c r="DNR8" s="753"/>
      <c r="DNS8" s="753"/>
      <c r="DNT8" s="753"/>
      <c r="DNU8" s="753"/>
      <c r="DNV8" s="753"/>
      <c r="DNW8" s="753"/>
      <c r="DNX8" s="753"/>
      <c r="DNY8" s="753"/>
      <c r="DNZ8" s="753"/>
      <c r="DOA8" s="753"/>
      <c r="DOB8" s="753"/>
      <c r="DOC8" s="753"/>
      <c r="DOD8" s="753"/>
      <c r="DOE8" s="753"/>
      <c r="DOF8" s="753"/>
      <c r="DOG8" s="753"/>
      <c r="DOH8" s="753"/>
      <c r="DOI8" s="753"/>
      <c r="DOJ8" s="753"/>
      <c r="DOK8" s="753"/>
      <c r="DOL8" s="753"/>
      <c r="DOM8" s="753"/>
      <c r="DON8" s="753"/>
      <c r="DOO8" s="753"/>
      <c r="DOP8" s="753"/>
      <c r="DOQ8" s="753"/>
      <c r="DOR8" s="753"/>
      <c r="DOS8" s="753"/>
      <c r="DOT8" s="753"/>
      <c r="DOU8" s="753"/>
      <c r="DOV8" s="753"/>
      <c r="DOW8" s="753"/>
      <c r="DOX8" s="753"/>
      <c r="DOY8" s="753"/>
      <c r="DOZ8" s="753"/>
      <c r="DPA8" s="753"/>
      <c r="DPB8" s="753"/>
      <c r="DPC8" s="753"/>
      <c r="DPD8" s="753"/>
      <c r="DPE8" s="753"/>
      <c r="DPF8" s="753"/>
      <c r="DPG8" s="753"/>
      <c r="DPH8" s="753"/>
      <c r="DPI8" s="753"/>
      <c r="DPJ8" s="753"/>
      <c r="DPK8" s="753"/>
      <c r="DPL8" s="753"/>
      <c r="DPM8" s="753"/>
      <c r="DPN8" s="753"/>
      <c r="DPO8" s="753"/>
      <c r="DPP8" s="753"/>
      <c r="DPQ8" s="753"/>
      <c r="DPR8" s="753"/>
      <c r="DPS8" s="753"/>
      <c r="DPT8" s="753"/>
      <c r="DPU8" s="753"/>
      <c r="DPV8" s="753"/>
      <c r="DPW8" s="753"/>
      <c r="DPX8" s="753"/>
      <c r="DPY8" s="753"/>
      <c r="DPZ8" s="753"/>
      <c r="DQA8" s="753"/>
      <c r="DQB8" s="753"/>
      <c r="DQC8" s="753"/>
      <c r="DQD8" s="753"/>
      <c r="DQE8" s="753"/>
      <c r="DQF8" s="753"/>
      <c r="DQG8" s="753"/>
      <c r="DQH8" s="753"/>
      <c r="DQI8" s="753"/>
      <c r="DQJ8" s="753"/>
      <c r="DQK8" s="753"/>
      <c r="DQL8" s="753"/>
      <c r="DQM8" s="753"/>
      <c r="DQN8" s="753"/>
      <c r="DQO8" s="753"/>
      <c r="DQP8" s="753"/>
      <c r="DQQ8" s="753"/>
      <c r="DQR8" s="753"/>
      <c r="DQS8" s="753"/>
      <c r="DQT8" s="753"/>
      <c r="DQU8" s="753"/>
      <c r="DQV8" s="753"/>
      <c r="DQW8" s="753"/>
      <c r="DQX8" s="753"/>
      <c r="DQY8" s="753"/>
      <c r="DQZ8" s="753"/>
      <c r="DRA8" s="753"/>
      <c r="DRB8" s="753"/>
      <c r="DRC8" s="753"/>
      <c r="DRD8" s="753"/>
      <c r="DRE8" s="753"/>
      <c r="DRF8" s="753"/>
      <c r="DRG8" s="753"/>
      <c r="DRH8" s="753"/>
      <c r="DRI8" s="753"/>
      <c r="DRJ8" s="753"/>
      <c r="DRK8" s="753"/>
      <c r="DRL8" s="753"/>
      <c r="DRM8" s="753"/>
      <c r="DRN8" s="753"/>
      <c r="DRO8" s="753"/>
      <c r="DRP8" s="753"/>
      <c r="DRQ8" s="753"/>
      <c r="DRR8" s="753"/>
      <c r="DRS8" s="753"/>
      <c r="DRT8" s="753"/>
      <c r="DRU8" s="753"/>
      <c r="DRV8" s="753"/>
      <c r="DRW8" s="753"/>
      <c r="DRX8" s="753"/>
      <c r="DRY8" s="753"/>
      <c r="DRZ8" s="753"/>
      <c r="DSA8" s="753"/>
      <c r="DSB8" s="753"/>
      <c r="DSC8" s="753"/>
      <c r="DSD8" s="753"/>
      <c r="DSE8" s="753"/>
      <c r="DSF8" s="753"/>
      <c r="DSG8" s="753"/>
      <c r="DSH8" s="753"/>
      <c r="DSI8" s="753"/>
      <c r="DSJ8" s="753"/>
      <c r="DSK8" s="753"/>
      <c r="DSL8" s="753"/>
      <c r="DSM8" s="753"/>
      <c r="DSN8" s="753"/>
      <c r="DSO8" s="753"/>
      <c r="DSP8" s="753"/>
      <c r="DSQ8" s="753"/>
      <c r="DSR8" s="753"/>
      <c r="DSS8" s="753"/>
      <c r="DST8" s="753"/>
      <c r="DSU8" s="753"/>
      <c r="DSV8" s="753"/>
      <c r="DSW8" s="753"/>
      <c r="DSX8" s="753"/>
      <c r="DSY8" s="753"/>
      <c r="DSZ8" s="753"/>
      <c r="DTA8" s="753"/>
      <c r="DTB8" s="753"/>
      <c r="DTC8" s="753"/>
      <c r="DTD8" s="753"/>
      <c r="DTE8" s="753"/>
      <c r="DTF8" s="753"/>
      <c r="DTG8" s="753"/>
      <c r="DTH8" s="753"/>
      <c r="DTI8" s="753"/>
      <c r="DTJ8" s="753"/>
      <c r="DTK8" s="753"/>
      <c r="DTL8" s="753"/>
      <c r="DTM8" s="753"/>
      <c r="DTN8" s="753"/>
      <c r="DTO8" s="753"/>
      <c r="DTP8" s="753"/>
      <c r="DTQ8" s="753"/>
      <c r="DTR8" s="753"/>
      <c r="DTS8" s="753"/>
      <c r="DTT8" s="753"/>
      <c r="DTU8" s="753"/>
      <c r="DTV8" s="753"/>
      <c r="DTW8" s="753"/>
      <c r="DTX8" s="753"/>
      <c r="DTY8" s="753"/>
      <c r="DTZ8" s="753"/>
      <c r="DUA8" s="753"/>
      <c r="DUB8" s="753"/>
      <c r="DUC8" s="753"/>
      <c r="DUD8" s="753"/>
      <c r="DUE8" s="753"/>
      <c r="DUF8" s="753"/>
      <c r="DUG8" s="753"/>
      <c r="DUH8" s="753"/>
      <c r="DUI8" s="753"/>
      <c r="DUJ8" s="753"/>
      <c r="DUK8" s="753"/>
      <c r="DUL8" s="753"/>
      <c r="DUM8" s="753"/>
      <c r="DUN8" s="753"/>
      <c r="DUO8" s="753"/>
      <c r="DUP8" s="753"/>
      <c r="DUQ8" s="753"/>
      <c r="DUR8" s="753"/>
      <c r="DUS8" s="753"/>
      <c r="DUT8" s="753"/>
      <c r="DUU8" s="753"/>
      <c r="DUV8" s="753"/>
      <c r="DUW8" s="753"/>
      <c r="DUX8" s="753"/>
      <c r="DUY8" s="753"/>
      <c r="DUZ8" s="753"/>
      <c r="DVA8" s="753"/>
      <c r="DVB8" s="753"/>
      <c r="DVC8" s="753"/>
      <c r="DVD8" s="753"/>
      <c r="DVE8" s="753"/>
      <c r="DVF8" s="753"/>
      <c r="DVG8" s="753"/>
      <c r="DVH8" s="753"/>
      <c r="DVI8" s="753"/>
      <c r="DVJ8" s="753"/>
      <c r="DVK8" s="753"/>
      <c r="DVL8" s="753"/>
      <c r="DVM8" s="753"/>
      <c r="DVN8" s="753"/>
      <c r="DVO8" s="753"/>
      <c r="DVP8" s="753"/>
      <c r="DVQ8" s="753"/>
      <c r="DVR8" s="753"/>
      <c r="DVS8" s="753"/>
      <c r="DVT8" s="753"/>
      <c r="DVU8" s="753"/>
      <c r="DVV8" s="753"/>
      <c r="DVW8" s="753"/>
      <c r="DVX8" s="753"/>
      <c r="DVY8" s="753"/>
      <c r="DVZ8" s="753"/>
      <c r="DWA8" s="753"/>
      <c r="DWB8" s="753"/>
      <c r="DWC8" s="753"/>
      <c r="DWD8" s="753"/>
      <c r="DWE8" s="753"/>
      <c r="DWF8" s="753"/>
      <c r="DWG8" s="753"/>
      <c r="DWH8" s="753"/>
      <c r="DWI8" s="753"/>
      <c r="DWJ8" s="753"/>
      <c r="DWK8" s="753"/>
      <c r="DWL8" s="753"/>
      <c r="DWM8" s="753"/>
      <c r="DWN8" s="753"/>
      <c r="DWO8" s="753"/>
      <c r="DWP8" s="753"/>
      <c r="DWQ8" s="753"/>
      <c r="DWR8" s="753"/>
      <c r="DWS8" s="753"/>
      <c r="DWT8" s="753"/>
      <c r="DWU8" s="753"/>
      <c r="DWV8" s="753"/>
      <c r="DWW8" s="753"/>
      <c r="DWX8" s="753"/>
      <c r="DWY8" s="753"/>
      <c r="DWZ8" s="753"/>
      <c r="DXA8" s="753"/>
      <c r="DXB8" s="753"/>
      <c r="DXC8" s="753"/>
      <c r="DXD8" s="753"/>
      <c r="DXE8" s="753"/>
      <c r="DXF8" s="753"/>
      <c r="DXG8" s="753"/>
      <c r="DXH8" s="753"/>
      <c r="DXI8" s="753"/>
      <c r="DXJ8" s="753"/>
      <c r="DXK8" s="753"/>
      <c r="DXL8" s="753"/>
      <c r="DXM8" s="753"/>
      <c r="DXN8" s="753"/>
      <c r="DXO8" s="753"/>
      <c r="DXP8" s="753"/>
      <c r="DXQ8" s="753"/>
      <c r="DXR8" s="753"/>
      <c r="DXS8" s="753"/>
      <c r="DXT8" s="753"/>
      <c r="DXU8" s="753"/>
      <c r="DXV8" s="753"/>
      <c r="DXW8" s="753"/>
      <c r="DXX8" s="753"/>
      <c r="DXY8" s="753"/>
      <c r="DXZ8" s="753"/>
      <c r="DYA8" s="753"/>
      <c r="DYB8" s="753"/>
      <c r="DYC8" s="753"/>
      <c r="DYD8" s="753"/>
      <c r="DYE8" s="753"/>
      <c r="DYF8" s="753"/>
      <c r="DYG8" s="753"/>
      <c r="DYH8" s="753"/>
      <c r="DYI8" s="753"/>
      <c r="DYJ8" s="753"/>
      <c r="DYK8" s="753"/>
      <c r="DYL8" s="753"/>
      <c r="DYM8" s="753"/>
      <c r="DYN8" s="753"/>
      <c r="DYO8" s="753"/>
      <c r="DYP8" s="753"/>
      <c r="DYQ8" s="753"/>
      <c r="DYR8" s="753"/>
      <c r="DYS8" s="753"/>
      <c r="DYT8" s="753"/>
      <c r="DYU8" s="753"/>
      <c r="DYV8" s="753"/>
      <c r="DYW8" s="753"/>
      <c r="DYX8" s="753"/>
      <c r="DYY8" s="753"/>
      <c r="DYZ8" s="753"/>
      <c r="DZA8" s="753"/>
      <c r="DZB8" s="753"/>
      <c r="DZC8" s="753"/>
      <c r="DZD8" s="753"/>
      <c r="DZE8" s="753"/>
      <c r="DZF8" s="753"/>
      <c r="DZG8" s="753"/>
      <c r="DZH8" s="753"/>
      <c r="DZI8" s="753"/>
      <c r="DZJ8" s="753"/>
      <c r="DZK8" s="753"/>
      <c r="DZL8" s="753"/>
      <c r="DZM8" s="753"/>
      <c r="DZN8" s="753"/>
      <c r="DZO8" s="753"/>
      <c r="DZP8" s="753"/>
      <c r="DZQ8" s="753"/>
      <c r="DZR8" s="753"/>
      <c r="DZS8" s="753"/>
      <c r="DZT8" s="753"/>
      <c r="DZU8" s="753"/>
      <c r="DZV8" s="753"/>
      <c r="DZW8" s="753"/>
      <c r="DZX8" s="753"/>
      <c r="DZY8" s="753"/>
      <c r="DZZ8" s="753"/>
      <c r="EAA8" s="753"/>
      <c r="EAB8" s="753"/>
      <c r="EAC8" s="753"/>
      <c r="EAD8" s="753"/>
      <c r="EAE8" s="753"/>
      <c r="EAF8" s="753"/>
      <c r="EAG8" s="753"/>
      <c r="EAH8" s="753"/>
      <c r="EAI8" s="753"/>
      <c r="EAJ8" s="753"/>
      <c r="EAK8" s="753"/>
      <c r="EAL8" s="753"/>
      <c r="EAM8" s="753"/>
      <c r="EAN8" s="753"/>
      <c r="EAO8" s="753"/>
      <c r="EAP8" s="753"/>
      <c r="EAQ8" s="753"/>
      <c r="EAR8" s="753"/>
      <c r="EAS8" s="753"/>
      <c r="EAT8" s="753"/>
      <c r="EAU8" s="753"/>
      <c r="EAV8" s="753"/>
      <c r="EAW8" s="753"/>
      <c r="EAX8" s="753"/>
      <c r="EAY8" s="753"/>
      <c r="EAZ8" s="753"/>
      <c r="EBA8" s="753"/>
      <c r="EBB8" s="753"/>
      <c r="EBC8" s="753"/>
      <c r="EBD8" s="753"/>
      <c r="EBE8" s="753"/>
      <c r="EBF8" s="753"/>
      <c r="EBG8" s="753"/>
      <c r="EBH8" s="753"/>
      <c r="EBI8" s="753"/>
      <c r="EBJ8" s="753"/>
      <c r="EBK8" s="753"/>
      <c r="EBL8" s="753"/>
      <c r="EBM8" s="753"/>
      <c r="EBN8" s="753"/>
      <c r="EBO8" s="753"/>
      <c r="EBP8" s="753"/>
      <c r="EBQ8" s="753"/>
      <c r="EBR8" s="753"/>
      <c r="EBS8" s="753"/>
      <c r="EBT8" s="753"/>
      <c r="EBU8" s="753"/>
      <c r="EBV8" s="753"/>
      <c r="EBW8" s="753"/>
      <c r="EBX8" s="753"/>
      <c r="EBY8" s="753"/>
      <c r="EBZ8" s="753"/>
      <c r="ECA8" s="753"/>
      <c r="ECB8" s="753"/>
      <c r="ECC8" s="753"/>
      <c r="ECD8" s="753"/>
      <c r="ECE8" s="753"/>
      <c r="ECF8" s="753"/>
      <c r="ECG8" s="753"/>
      <c r="ECH8" s="753"/>
      <c r="ECI8" s="753"/>
      <c r="ECJ8" s="753"/>
      <c r="ECK8" s="753"/>
      <c r="ECL8" s="753"/>
      <c r="ECM8" s="753"/>
      <c r="ECN8" s="753"/>
      <c r="ECO8" s="753"/>
      <c r="ECP8" s="753"/>
      <c r="ECQ8" s="753"/>
      <c r="ECR8" s="753"/>
      <c r="ECS8" s="753"/>
      <c r="ECT8" s="753"/>
      <c r="ECU8" s="753"/>
      <c r="ECV8" s="753"/>
      <c r="ECW8" s="753"/>
      <c r="ECX8" s="753"/>
      <c r="ECY8" s="753"/>
      <c r="ECZ8" s="753"/>
      <c r="EDA8" s="753"/>
      <c r="EDB8" s="753"/>
      <c r="EDC8" s="753"/>
      <c r="EDD8" s="753"/>
      <c r="EDE8" s="753"/>
      <c r="EDF8" s="753"/>
      <c r="EDG8" s="753"/>
      <c r="EDH8" s="753"/>
      <c r="EDI8" s="753"/>
      <c r="EDJ8" s="753"/>
      <c r="EDK8" s="753"/>
      <c r="EDL8" s="753"/>
      <c r="EDM8" s="753"/>
      <c r="EDN8" s="753"/>
      <c r="EDO8" s="753"/>
      <c r="EDP8" s="753"/>
      <c r="EDQ8" s="753"/>
      <c r="EDR8" s="753"/>
      <c r="EDS8" s="753"/>
      <c r="EDT8" s="753"/>
      <c r="EDU8" s="753"/>
      <c r="EDV8" s="753"/>
      <c r="EDW8" s="753"/>
      <c r="EDX8" s="753"/>
      <c r="EDY8" s="753"/>
      <c r="EDZ8" s="753"/>
      <c r="EEA8" s="753"/>
      <c r="EEB8" s="753"/>
      <c r="EEC8" s="753"/>
      <c r="EED8" s="753"/>
      <c r="EEE8" s="753"/>
      <c r="EEF8" s="753"/>
      <c r="EEG8" s="753"/>
      <c r="EEH8" s="753"/>
      <c r="EEI8" s="753"/>
      <c r="EEJ8" s="753"/>
      <c r="EEK8" s="753"/>
      <c r="EEL8" s="753"/>
      <c r="EEM8" s="753"/>
      <c r="EEN8" s="753"/>
      <c r="EEO8" s="753"/>
      <c r="EEP8" s="753"/>
      <c r="EEQ8" s="753"/>
      <c r="EER8" s="753"/>
      <c r="EES8" s="753"/>
      <c r="EET8" s="753"/>
      <c r="EEU8" s="753"/>
      <c r="EEV8" s="753"/>
      <c r="EEW8" s="753"/>
      <c r="EEX8" s="753"/>
      <c r="EEY8" s="753"/>
      <c r="EEZ8" s="753"/>
      <c r="EFA8" s="753"/>
      <c r="EFB8" s="753"/>
      <c r="EFC8" s="753"/>
      <c r="EFD8" s="753"/>
      <c r="EFE8" s="753"/>
      <c r="EFF8" s="753"/>
      <c r="EFG8" s="753"/>
      <c r="EFH8" s="753"/>
      <c r="EFI8" s="753"/>
      <c r="EFJ8" s="753"/>
      <c r="EFK8" s="753"/>
      <c r="EFL8" s="753"/>
      <c r="EFM8" s="753"/>
      <c r="EFN8" s="753"/>
      <c r="EFO8" s="753"/>
      <c r="EFP8" s="753"/>
      <c r="EFQ8" s="753"/>
      <c r="EFR8" s="753"/>
      <c r="EFS8" s="753"/>
      <c r="EFT8" s="753"/>
      <c r="EFU8" s="753"/>
      <c r="EFV8" s="753"/>
      <c r="EFW8" s="753"/>
      <c r="EFX8" s="753"/>
      <c r="EFY8" s="753"/>
      <c r="EFZ8" s="753"/>
      <c r="EGA8" s="753"/>
      <c r="EGB8" s="753"/>
      <c r="EGC8" s="753"/>
      <c r="EGD8" s="753"/>
      <c r="EGE8" s="753"/>
      <c r="EGF8" s="753"/>
      <c r="EGG8" s="753"/>
      <c r="EGH8" s="753"/>
      <c r="EGI8" s="753"/>
      <c r="EGJ8" s="753"/>
      <c r="EGK8" s="753"/>
      <c r="EGL8" s="753"/>
      <c r="EGM8" s="753"/>
      <c r="EGN8" s="753"/>
      <c r="EGO8" s="753"/>
      <c r="EGP8" s="753"/>
      <c r="EGQ8" s="753"/>
      <c r="EGR8" s="753"/>
      <c r="EGS8" s="753"/>
      <c r="EGT8" s="753"/>
      <c r="EGU8" s="753"/>
      <c r="EGV8" s="753"/>
      <c r="EGW8" s="753"/>
      <c r="EGX8" s="753"/>
      <c r="EGY8" s="753"/>
      <c r="EGZ8" s="753"/>
      <c r="EHA8" s="753"/>
      <c r="EHB8" s="753"/>
      <c r="EHC8" s="753"/>
      <c r="EHD8" s="753"/>
      <c r="EHE8" s="753"/>
      <c r="EHF8" s="753"/>
      <c r="EHG8" s="753"/>
      <c r="EHH8" s="753"/>
      <c r="EHI8" s="753"/>
      <c r="EHJ8" s="753"/>
      <c r="EHK8" s="753"/>
      <c r="EHL8" s="753"/>
      <c r="EHM8" s="753"/>
      <c r="EHN8" s="753"/>
      <c r="EHO8" s="753"/>
      <c r="EHP8" s="753"/>
      <c r="EHQ8" s="753"/>
      <c r="EHR8" s="753"/>
      <c r="EHS8" s="753"/>
      <c r="EHT8" s="753"/>
      <c r="EHU8" s="753"/>
      <c r="EHV8" s="753"/>
      <c r="EHW8" s="753"/>
      <c r="EHX8" s="753"/>
      <c r="EHY8" s="753"/>
      <c r="EHZ8" s="753"/>
      <c r="EIA8" s="753"/>
      <c r="EIB8" s="753"/>
      <c r="EIC8" s="753"/>
      <c r="EID8" s="753"/>
      <c r="EIE8" s="753"/>
      <c r="EIF8" s="753"/>
      <c r="EIG8" s="753"/>
      <c r="EIH8" s="753"/>
      <c r="EII8" s="753"/>
      <c r="EIJ8" s="753"/>
      <c r="EIK8" s="753"/>
      <c r="EIL8" s="753"/>
      <c r="EIM8" s="753"/>
      <c r="EIN8" s="753"/>
      <c r="EIO8" s="753"/>
      <c r="EIP8" s="753"/>
      <c r="EIQ8" s="753"/>
      <c r="EIR8" s="753"/>
      <c r="EIS8" s="753"/>
      <c r="EIT8" s="753"/>
      <c r="EIU8" s="753"/>
      <c r="EIV8" s="753"/>
      <c r="EIW8" s="753"/>
      <c r="EIX8" s="753"/>
      <c r="EIY8" s="753"/>
      <c r="EIZ8" s="753"/>
      <c r="EJA8" s="753"/>
      <c r="EJB8" s="753"/>
      <c r="EJC8" s="753"/>
      <c r="EJD8" s="753"/>
      <c r="EJE8" s="753"/>
      <c r="EJF8" s="753"/>
      <c r="EJG8" s="753"/>
      <c r="EJH8" s="753"/>
      <c r="EJI8" s="753"/>
      <c r="EJJ8" s="753"/>
      <c r="EJK8" s="753"/>
      <c r="EJL8" s="753"/>
      <c r="EJM8" s="753"/>
      <c r="EJN8" s="753"/>
      <c r="EJO8" s="753"/>
      <c r="EJP8" s="753"/>
      <c r="EJQ8" s="753"/>
      <c r="EJR8" s="753"/>
      <c r="EJS8" s="753"/>
      <c r="EJT8" s="753"/>
      <c r="EJU8" s="753"/>
      <c r="EJV8" s="753"/>
      <c r="EJW8" s="753"/>
      <c r="EJX8" s="753"/>
      <c r="EJY8" s="753"/>
      <c r="EJZ8" s="753"/>
      <c r="EKA8" s="753"/>
      <c r="EKB8" s="753"/>
      <c r="EKC8" s="753"/>
      <c r="EKD8" s="753"/>
      <c r="EKE8" s="753"/>
      <c r="EKF8" s="753"/>
      <c r="EKG8" s="753"/>
      <c r="EKH8" s="753"/>
      <c r="EKI8" s="753"/>
      <c r="EKJ8" s="753"/>
      <c r="EKK8" s="753"/>
      <c r="EKL8" s="753"/>
      <c r="EKM8" s="753"/>
      <c r="EKN8" s="753"/>
      <c r="EKO8" s="753"/>
      <c r="EKP8" s="753"/>
      <c r="EKQ8" s="753"/>
      <c r="EKR8" s="753"/>
      <c r="EKS8" s="753"/>
      <c r="EKT8" s="753"/>
      <c r="EKU8" s="753"/>
      <c r="EKV8" s="753"/>
      <c r="EKW8" s="753"/>
      <c r="EKX8" s="753"/>
      <c r="EKY8" s="753"/>
      <c r="EKZ8" s="753"/>
      <c r="ELA8" s="753"/>
      <c r="ELB8" s="753"/>
      <c r="ELC8" s="753"/>
      <c r="ELD8" s="753"/>
      <c r="ELE8" s="753"/>
      <c r="ELF8" s="753"/>
      <c r="ELG8" s="753"/>
      <c r="ELH8" s="753"/>
      <c r="ELI8" s="753"/>
      <c r="ELJ8" s="753"/>
      <c r="ELK8" s="753"/>
      <c r="ELL8" s="753"/>
      <c r="ELM8" s="753"/>
      <c r="ELN8" s="753"/>
      <c r="ELO8" s="753"/>
      <c r="ELP8" s="753"/>
      <c r="ELQ8" s="753"/>
      <c r="ELR8" s="753"/>
      <c r="ELS8" s="753"/>
      <c r="ELT8" s="753"/>
      <c r="ELU8" s="753"/>
      <c r="ELV8" s="753"/>
      <c r="ELW8" s="753"/>
      <c r="ELX8" s="753"/>
      <c r="ELY8" s="753"/>
      <c r="ELZ8" s="753"/>
      <c r="EMA8" s="753"/>
      <c r="EMB8" s="753"/>
      <c r="EMC8" s="753"/>
      <c r="EMD8" s="753"/>
      <c r="EME8" s="753"/>
      <c r="EMF8" s="753"/>
      <c r="EMG8" s="753"/>
      <c r="EMH8" s="753"/>
      <c r="EMI8" s="753"/>
      <c r="EMJ8" s="753"/>
      <c r="EMK8" s="753"/>
      <c r="EML8" s="753"/>
      <c r="EMM8" s="753"/>
      <c r="EMN8" s="753"/>
      <c r="EMO8" s="753"/>
      <c r="EMP8" s="753"/>
      <c r="EMQ8" s="753"/>
      <c r="EMR8" s="753"/>
      <c r="EMS8" s="753"/>
      <c r="EMT8" s="753"/>
      <c r="EMU8" s="753"/>
      <c r="EMV8" s="753"/>
      <c r="EMW8" s="753"/>
      <c r="EMX8" s="753"/>
      <c r="EMY8" s="753"/>
      <c r="EMZ8" s="753"/>
      <c r="ENA8" s="753"/>
      <c r="ENB8" s="753"/>
      <c r="ENC8" s="753"/>
      <c r="END8" s="753"/>
      <c r="ENE8" s="753"/>
      <c r="ENF8" s="753"/>
      <c r="ENG8" s="753"/>
      <c r="ENH8" s="753"/>
      <c r="ENI8" s="753"/>
      <c r="ENJ8" s="753"/>
      <c r="ENK8" s="753"/>
      <c r="ENL8" s="753"/>
      <c r="ENM8" s="753"/>
      <c r="ENN8" s="753"/>
      <c r="ENO8" s="753"/>
      <c r="ENP8" s="753"/>
      <c r="ENQ8" s="753"/>
      <c r="ENR8" s="753"/>
      <c r="ENS8" s="753"/>
      <c r="ENT8" s="753"/>
      <c r="ENU8" s="753"/>
      <c r="ENV8" s="753"/>
      <c r="ENW8" s="753"/>
      <c r="ENX8" s="753"/>
      <c r="ENY8" s="753"/>
      <c r="ENZ8" s="753"/>
      <c r="EOA8" s="753"/>
      <c r="EOB8" s="753"/>
      <c r="EOC8" s="753"/>
      <c r="EOD8" s="753"/>
      <c r="EOE8" s="753"/>
      <c r="EOF8" s="753"/>
      <c r="EOG8" s="753"/>
      <c r="EOH8" s="753"/>
      <c r="EOI8" s="753"/>
      <c r="EOJ8" s="753"/>
      <c r="EOK8" s="753"/>
      <c r="EOL8" s="753"/>
      <c r="EOM8" s="753"/>
      <c r="EON8" s="753"/>
      <c r="EOO8" s="753"/>
      <c r="EOP8" s="753"/>
      <c r="EOQ8" s="753"/>
      <c r="EOR8" s="753"/>
      <c r="EOS8" s="753"/>
      <c r="EOT8" s="753"/>
      <c r="EOU8" s="753"/>
      <c r="EOV8" s="753"/>
      <c r="EOW8" s="753"/>
      <c r="EOX8" s="753"/>
      <c r="EOY8" s="753"/>
      <c r="EOZ8" s="753"/>
      <c r="EPA8" s="753"/>
      <c r="EPB8" s="753"/>
      <c r="EPC8" s="753"/>
      <c r="EPD8" s="753"/>
      <c r="EPE8" s="753"/>
      <c r="EPF8" s="753"/>
      <c r="EPG8" s="753"/>
      <c r="EPH8" s="753"/>
      <c r="EPI8" s="753"/>
      <c r="EPJ8" s="753"/>
      <c r="EPK8" s="753"/>
      <c r="EPL8" s="753"/>
      <c r="EPM8" s="753"/>
      <c r="EPN8" s="753"/>
      <c r="EPO8" s="753"/>
      <c r="EPP8" s="753"/>
      <c r="EPQ8" s="753"/>
      <c r="EPR8" s="753"/>
      <c r="EPS8" s="753"/>
      <c r="EPT8" s="753"/>
      <c r="EPU8" s="753"/>
      <c r="EPV8" s="753"/>
      <c r="EPW8" s="753"/>
      <c r="EPX8" s="753"/>
      <c r="EPY8" s="753"/>
      <c r="EPZ8" s="753"/>
      <c r="EQA8" s="753"/>
      <c r="EQB8" s="753"/>
      <c r="EQC8" s="753"/>
      <c r="EQD8" s="753"/>
      <c r="EQE8" s="753"/>
      <c r="EQF8" s="753"/>
      <c r="EQG8" s="753"/>
      <c r="EQH8" s="753"/>
      <c r="EQI8" s="753"/>
      <c r="EQJ8" s="753"/>
      <c r="EQK8" s="753"/>
      <c r="EQL8" s="753"/>
      <c r="EQM8" s="753"/>
      <c r="EQN8" s="753"/>
      <c r="EQO8" s="753"/>
      <c r="EQP8" s="753"/>
      <c r="EQQ8" s="753"/>
      <c r="EQR8" s="753"/>
      <c r="EQS8" s="753"/>
      <c r="EQT8" s="753"/>
      <c r="EQU8" s="753"/>
      <c r="EQV8" s="753"/>
      <c r="EQW8" s="753"/>
      <c r="EQX8" s="753"/>
      <c r="EQY8" s="753"/>
      <c r="EQZ8" s="753"/>
      <c r="ERA8" s="753"/>
      <c r="ERB8" s="753"/>
      <c r="ERC8" s="753"/>
      <c r="ERD8" s="753"/>
      <c r="ERE8" s="753"/>
      <c r="ERF8" s="753"/>
      <c r="ERG8" s="753"/>
      <c r="ERH8" s="753"/>
      <c r="ERI8" s="753"/>
      <c r="ERJ8" s="753"/>
      <c r="ERK8" s="753"/>
      <c r="ERL8" s="753"/>
      <c r="ERM8" s="753"/>
      <c r="ERN8" s="753"/>
      <c r="ERO8" s="753"/>
      <c r="ERP8" s="753"/>
      <c r="ERQ8" s="753"/>
      <c r="ERR8" s="753"/>
      <c r="ERS8" s="753"/>
      <c r="ERT8" s="753"/>
      <c r="ERU8" s="753"/>
      <c r="ERV8" s="753"/>
      <c r="ERW8" s="753"/>
      <c r="ERX8" s="753"/>
      <c r="ERY8" s="753"/>
      <c r="ERZ8" s="753"/>
      <c r="ESA8" s="753"/>
      <c r="ESB8" s="753"/>
      <c r="ESC8" s="753"/>
      <c r="ESD8" s="753"/>
      <c r="ESE8" s="753"/>
      <c r="ESF8" s="753"/>
      <c r="ESG8" s="753"/>
      <c r="ESH8" s="753"/>
      <c r="ESI8" s="753"/>
      <c r="ESJ8" s="753"/>
      <c r="ESK8" s="753"/>
      <c r="ESL8" s="753"/>
      <c r="ESM8" s="753"/>
      <c r="ESN8" s="753"/>
      <c r="ESO8" s="753"/>
      <c r="ESP8" s="753"/>
      <c r="ESQ8" s="753"/>
      <c r="ESR8" s="753"/>
      <c r="ESS8" s="753"/>
      <c r="EST8" s="753"/>
      <c r="ESU8" s="753"/>
      <c r="ESV8" s="753"/>
      <c r="ESW8" s="753"/>
      <c r="ESX8" s="753"/>
      <c r="ESY8" s="753"/>
      <c r="ESZ8" s="753"/>
      <c r="ETA8" s="753"/>
      <c r="ETB8" s="753"/>
      <c r="ETC8" s="753"/>
      <c r="ETD8" s="753"/>
      <c r="ETE8" s="753"/>
      <c r="ETF8" s="753"/>
      <c r="ETG8" s="753"/>
      <c r="ETH8" s="753"/>
      <c r="ETI8" s="753"/>
      <c r="ETJ8" s="753"/>
      <c r="ETK8" s="753"/>
      <c r="ETL8" s="753"/>
      <c r="ETM8" s="753"/>
      <c r="ETN8" s="753"/>
      <c r="ETO8" s="753"/>
      <c r="ETP8" s="753"/>
      <c r="ETQ8" s="753"/>
      <c r="ETR8" s="753"/>
      <c r="ETS8" s="753"/>
      <c r="ETT8" s="753"/>
      <c r="ETU8" s="753"/>
      <c r="ETV8" s="753"/>
      <c r="ETW8" s="753"/>
      <c r="ETX8" s="753"/>
      <c r="ETY8" s="753"/>
      <c r="ETZ8" s="753"/>
      <c r="EUA8" s="753"/>
      <c r="EUB8" s="753"/>
      <c r="EUC8" s="753"/>
      <c r="EUD8" s="753"/>
      <c r="EUE8" s="753"/>
      <c r="EUF8" s="753"/>
      <c r="EUG8" s="753"/>
      <c r="EUH8" s="753"/>
      <c r="EUI8" s="753"/>
      <c r="EUJ8" s="753"/>
      <c r="EUK8" s="753"/>
      <c r="EUL8" s="753"/>
      <c r="EUM8" s="753"/>
      <c r="EUN8" s="753"/>
      <c r="EUO8" s="753"/>
      <c r="EUP8" s="753"/>
      <c r="EUQ8" s="753"/>
      <c r="EUR8" s="753"/>
      <c r="EUS8" s="753"/>
      <c r="EUT8" s="753"/>
      <c r="EUU8" s="753"/>
      <c r="EUV8" s="753"/>
      <c r="EUW8" s="753"/>
      <c r="EUX8" s="753"/>
      <c r="EUY8" s="753"/>
      <c r="EUZ8" s="753"/>
      <c r="EVA8" s="753"/>
      <c r="EVB8" s="753"/>
      <c r="EVC8" s="753"/>
      <c r="EVD8" s="753"/>
      <c r="EVE8" s="753"/>
      <c r="EVF8" s="753"/>
      <c r="EVG8" s="753"/>
      <c r="EVH8" s="753"/>
      <c r="EVI8" s="753"/>
      <c r="EVJ8" s="753"/>
      <c r="EVK8" s="753"/>
      <c r="EVL8" s="753"/>
      <c r="EVM8" s="753"/>
      <c r="EVN8" s="753"/>
      <c r="EVO8" s="753"/>
      <c r="EVP8" s="753"/>
      <c r="EVQ8" s="753"/>
      <c r="EVR8" s="753"/>
      <c r="EVS8" s="753"/>
      <c r="EVT8" s="753"/>
      <c r="EVU8" s="753"/>
      <c r="EVV8" s="753"/>
      <c r="EVW8" s="753"/>
      <c r="EVX8" s="753"/>
      <c r="EVY8" s="753"/>
      <c r="EVZ8" s="753"/>
      <c r="EWA8" s="753"/>
      <c r="EWB8" s="753"/>
      <c r="EWC8" s="753"/>
      <c r="EWD8" s="753"/>
      <c r="EWE8" s="753"/>
      <c r="EWF8" s="753"/>
      <c r="EWG8" s="753"/>
      <c r="EWH8" s="753"/>
      <c r="EWI8" s="753"/>
      <c r="EWJ8" s="753"/>
      <c r="EWK8" s="753"/>
      <c r="EWL8" s="753"/>
      <c r="EWM8" s="753"/>
      <c r="EWN8" s="753"/>
      <c r="EWO8" s="753"/>
      <c r="EWP8" s="753"/>
      <c r="EWQ8" s="753"/>
      <c r="EWR8" s="753"/>
      <c r="EWS8" s="753"/>
      <c r="EWT8" s="753"/>
      <c r="EWU8" s="753"/>
      <c r="EWV8" s="753"/>
      <c r="EWW8" s="753"/>
      <c r="EWX8" s="753"/>
      <c r="EWY8" s="753"/>
      <c r="EWZ8" s="753"/>
      <c r="EXA8" s="753"/>
      <c r="EXB8" s="753"/>
      <c r="EXC8" s="753"/>
      <c r="EXD8" s="753"/>
      <c r="EXE8" s="753"/>
      <c r="EXF8" s="753"/>
      <c r="EXG8" s="753"/>
      <c r="EXH8" s="753"/>
      <c r="EXI8" s="753"/>
      <c r="EXJ8" s="753"/>
      <c r="EXK8" s="753"/>
      <c r="EXL8" s="753"/>
      <c r="EXM8" s="753"/>
      <c r="EXN8" s="753"/>
      <c r="EXO8" s="753"/>
      <c r="EXP8" s="753"/>
      <c r="EXQ8" s="753"/>
      <c r="EXR8" s="753"/>
      <c r="EXS8" s="753"/>
      <c r="EXT8" s="753"/>
      <c r="EXU8" s="753"/>
      <c r="EXV8" s="753"/>
      <c r="EXW8" s="753"/>
      <c r="EXX8" s="753"/>
      <c r="EXY8" s="753"/>
      <c r="EXZ8" s="753"/>
      <c r="EYA8" s="753"/>
      <c r="EYB8" s="753"/>
      <c r="EYC8" s="753"/>
      <c r="EYD8" s="753"/>
      <c r="EYE8" s="753"/>
      <c r="EYF8" s="753"/>
      <c r="EYG8" s="753"/>
      <c r="EYH8" s="753"/>
      <c r="EYI8" s="753"/>
      <c r="EYJ8" s="753"/>
      <c r="EYK8" s="753"/>
      <c r="EYL8" s="753"/>
      <c r="EYM8" s="753"/>
      <c r="EYN8" s="753"/>
      <c r="EYO8" s="753"/>
      <c r="EYP8" s="753"/>
      <c r="EYQ8" s="753"/>
      <c r="EYR8" s="753"/>
      <c r="EYS8" s="753"/>
      <c r="EYT8" s="753"/>
      <c r="EYU8" s="753"/>
      <c r="EYV8" s="753"/>
      <c r="EYW8" s="753"/>
      <c r="EYX8" s="753"/>
      <c r="EYY8" s="753"/>
      <c r="EYZ8" s="753"/>
      <c r="EZA8" s="753"/>
      <c r="EZB8" s="753"/>
      <c r="EZC8" s="753"/>
      <c r="EZD8" s="753"/>
      <c r="EZE8" s="753"/>
      <c r="EZF8" s="753"/>
      <c r="EZG8" s="753"/>
      <c r="EZH8" s="753"/>
      <c r="EZI8" s="753"/>
      <c r="EZJ8" s="753"/>
      <c r="EZK8" s="753"/>
      <c r="EZL8" s="753"/>
      <c r="EZM8" s="753"/>
      <c r="EZN8" s="753"/>
      <c r="EZO8" s="753"/>
      <c r="EZP8" s="753"/>
      <c r="EZQ8" s="753"/>
      <c r="EZR8" s="753"/>
      <c r="EZS8" s="753"/>
      <c r="EZT8" s="753"/>
      <c r="EZU8" s="753"/>
      <c r="EZV8" s="753"/>
      <c r="EZW8" s="753"/>
      <c r="EZX8" s="753"/>
      <c r="EZY8" s="753"/>
      <c r="EZZ8" s="753"/>
      <c r="FAA8" s="753"/>
      <c r="FAB8" s="753"/>
      <c r="FAC8" s="753"/>
      <c r="FAD8" s="753"/>
      <c r="FAE8" s="753"/>
      <c r="FAF8" s="753"/>
      <c r="FAG8" s="753"/>
      <c r="FAH8" s="753"/>
      <c r="FAI8" s="753"/>
      <c r="FAJ8" s="753"/>
      <c r="FAK8" s="753"/>
      <c r="FAL8" s="753"/>
      <c r="FAM8" s="753"/>
      <c r="FAN8" s="753"/>
      <c r="FAO8" s="753"/>
      <c r="FAP8" s="753"/>
      <c r="FAQ8" s="753"/>
      <c r="FAR8" s="753"/>
      <c r="FAS8" s="753"/>
      <c r="FAT8" s="753"/>
      <c r="FAU8" s="753"/>
      <c r="FAV8" s="753"/>
      <c r="FAW8" s="753"/>
      <c r="FAX8" s="753"/>
      <c r="FAY8" s="753"/>
      <c r="FAZ8" s="753"/>
      <c r="FBA8" s="753"/>
      <c r="FBB8" s="753"/>
      <c r="FBC8" s="753"/>
      <c r="FBD8" s="753"/>
      <c r="FBE8" s="753"/>
      <c r="FBF8" s="753"/>
      <c r="FBG8" s="753"/>
      <c r="FBH8" s="753"/>
      <c r="FBI8" s="753"/>
      <c r="FBJ8" s="753"/>
      <c r="FBK8" s="753"/>
      <c r="FBL8" s="753"/>
      <c r="FBM8" s="753"/>
      <c r="FBN8" s="753"/>
      <c r="FBO8" s="753"/>
      <c r="FBP8" s="753"/>
      <c r="FBQ8" s="753"/>
      <c r="FBR8" s="753"/>
      <c r="FBS8" s="753"/>
      <c r="FBT8" s="753"/>
      <c r="FBU8" s="753"/>
      <c r="FBV8" s="753"/>
      <c r="FBW8" s="753"/>
      <c r="FBX8" s="753"/>
      <c r="FBY8" s="753"/>
      <c r="FBZ8" s="753"/>
      <c r="FCA8" s="753"/>
      <c r="FCB8" s="753"/>
      <c r="FCC8" s="753"/>
      <c r="FCD8" s="753"/>
      <c r="FCE8" s="753"/>
      <c r="FCF8" s="753"/>
      <c r="FCG8" s="753"/>
      <c r="FCH8" s="753"/>
      <c r="FCI8" s="753"/>
      <c r="FCJ8" s="753"/>
      <c r="FCK8" s="753"/>
      <c r="FCL8" s="753"/>
      <c r="FCM8" s="753"/>
      <c r="FCN8" s="753"/>
      <c r="FCO8" s="753"/>
      <c r="FCP8" s="753"/>
      <c r="FCQ8" s="753"/>
      <c r="FCR8" s="753"/>
      <c r="FCS8" s="753"/>
      <c r="FCT8" s="753"/>
      <c r="FCU8" s="753"/>
      <c r="FCV8" s="753"/>
      <c r="FCW8" s="753"/>
      <c r="FCX8" s="753"/>
      <c r="FCY8" s="753"/>
      <c r="FCZ8" s="753"/>
      <c r="FDA8" s="753"/>
      <c r="FDB8" s="753"/>
      <c r="FDC8" s="753"/>
      <c r="FDD8" s="753"/>
      <c r="FDE8" s="753"/>
      <c r="FDF8" s="753"/>
      <c r="FDG8" s="753"/>
      <c r="FDH8" s="753"/>
      <c r="FDI8" s="753"/>
      <c r="FDJ8" s="753"/>
      <c r="FDK8" s="753"/>
      <c r="FDL8" s="753"/>
      <c r="FDM8" s="753"/>
      <c r="FDN8" s="753"/>
      <c r="FDO8" s="753"/>
      <c r="FDP8" s="753"/>
      <c r="FDQ8" s="753"/>
      <c r="FDR8" s="753"/>
      <c r="FDS8" s="753"/>
      <c r="FDT8" s="753"/>
      <c r="FDU8" s="753"/>
      <c r="FDV8" s="753"/>
      <c r="FDW8" s="753"/>
      <c r="FDX8" s="753"/>
      <c r="FDY8" s="753"/>
      <c r="FDZ8" s="753"/>
      <c r="FEA8" s="753"/>
      <c r="FEB8" s="753"/>
      <c r="FEC8" s="753"/>
      <c r="FED8" s="753"/>
      <c r="FEE8" s="753"/>
      <c r="FEF8" s="753"/>
      <c r="FEG8" s="753"/>
      <c r="FEH8" s="753"/>
      <c r="FEI8" s="753"/>
      <c r="FEJ8" s="753"/>
      <c r="FEK8" s="753"/>
      <c r="FEL8" s="753"/>
      <c r="FEM8" s="753"/>
      <c r="FEN8" s="753"/>
      <c r="FEO8" s="753"/>
      <c r="FEP8" s="753"/>
      <c r="FEQ8" s="753"/>
      <c r="FER8" s="753"/>
      <c r="FES8" s="753"/>
      <c r="FET8" s="753"/>
      <c r="FEU8" s="753"/>
      <c r="FEV8" s="753"/>
      <c r="FEW8" s="753"/>
      <c r="FEX8" s="753"/>
      <c r="FEY8" s="753"/>
      <c r="FEZ8" s="753"/>
      <c r="FFA8" s="753"/>
      <c r="FFB8" s="753"/>
      <c r="FFC8" s="753"/>
      <c r="FFD8" s="753"/>
      <c r="FFE8" s="753"/>
      <c r="FFF8" s="753"/>
      <c r="FFG8" s="753"/>
      <c r="FFH8" s="753"/>
      <c r="FFI8" s="753"/>
      <c r="FFJ8" s="753"/>
      <c r="FFK8" s="753"/>
      <c r="FFL8" s="753"/>
      <c r="FFM8" s="753"/>
      <c r="FFN8" s="753"/>
      <c r="FFO8" s="753"/>
      <c r="FFP8" s="753"/>
      <c r="FFQ8" s="753"/>
      <c r="FFR8" s="753"/>
      <c r="FFS8" s="753"/>
      <c r="FFT8" s="753"/>
      <c r="FFU8" s="753"/>
      <c r="FFV8" s="753"/>
      <c r="FFW8" s="753"/>
      <c r="FFX8" s="753"/>
      <c r="FFY8" s="753"/>
      <c r="FFZ8" s="753"/>
      <c r="FGA8" s="753"/>
      <c r="FGB8" s="753"/>
      <c r="FGC8" s="753"/>
      <c r="FGD8" s="753"/>
      <c r="FGE8" s="753"/>
      <c r="FGF8" s="753"/>
      <c r="FGG8" s="753"/>
      <c r="FGH8" s="753"/>
      <c r="FGI8" s="753"/>
      <c r="FGJ8" s="753"/>
      <c r="FGK8" s="753"/>
      <c r="FGL8" s="753"/>
      <c r="FGM8" s="753"/>
      <c r="FGN8" s="753"/>
      <c r="FGO8" s="753"/>
      <c r="FGP8" s="753"/>
      <c r="FGQ8" s="753"/>
      <c r="FGR8" s="753"/>
      <c r="FGS8" s="753"/>
      <c r="FGT8" s="753"/>
      <c r="FGU8" s="753"/>
      <c r="FGV8" s="753"/>
      <c r="FGW8" s="753"/>
      <c r="FGX8" s="753"/>
      <c r="FGY8" s="753"/>
      <c r="FGZ8" s="753"/>
      <c r="FHA8" s="753"/>
      <c r="FHB8" s="753"/>
      <c r="FHC8" s="753"/>
      <c r="FHD8" s="753"/>
      <c r="FHE8" s="753"/>
      <c r="FHF8" s="753"/>
      <c r="FHG8" s="753"/>
      <c r="FHH8" s="753"/>
      <c r="FHI8" s="753"/>
      <c r="FHJ8" s="753"/>
      <c r="FHK8" s="753"/>
      <c r="FHL8" s="753"/>
      <c r="FHM8" s="753"/>
      <c r="FHN8" s="753"/>
      <c r="FHO8" s="753"/>
      <c r="FHP8" s="753"/>
      <c r="FHQ8" s="753"/>
      <c r="FHR8" s="753"/>
      <c r="FHS8" s="753"/>
      <c r="FHT8" s="753"/>
      <c r="FHU8" s="753"/>
      <c r="FHV8" s="753"/>
      <c r="FHW8" s="753"/>
      <c r="FHX8" s="753"/>
      <c r="FHY8" s="753"/>
      <c r="FHZ8" s="753"/>
      <c r="FIA8" s="753"/>
      <c r="FIB8" s="753"/>
      <c r="FIC8" s="753"/>
      <c r="FID8" s="753"/>
      <c r="FIE8" s="753"/>
      <c r="FIF8" s="753"/>
      <c r="FIG8" s="753"/>
      <c r="FIH8" s="753"/>
      <c r="FII8" s="753"/>
      <c r="FIJ8" s="753"/>
      <c r="FIK8" s="753"/>
      <c r="FIL8" s="753"/>
      <c r="FIM8" s="753"/>
      <c r="FIN8" s="753"/>
      <c r="FIO8" s="753"/>
      <c r="FIP8" s="753"/>
      <c r="FIQ8" s="753"/>
      <c r="FIR8" s="753"/>
      <c r="FIS8" s="753"/>
      <c r="FIT8" s="753"/>
      <c r="FIU8" s="753"/>
      <c r="FIV8" s="753"/>
      <c r="FIW8" s="753"/>
      <c r="FIX8" s="753"/>
      <c r="FIY8" s="753"/>
      <c r="FIZ8" s="753"/>
      <c r="FJA8" s="753"/>
      <c r="FJB8" s="753"/>
      <c r="FJC8" s="753"/>
      <c r="FJD8" s="753"/>
      <c r="FJE8" s="753"/>
      <c r="FJF8" s="753"/>
      <c r="FJG8" s="753"/>
      <c r="FJH8" s="753"/>
      <c r="FJI8" s="753"/>
      <c r="FJJ8" s="753"/>
      <c r="FJK8" s="753"/>
      <c r="FJL8" s="753"/>
      <c r="FJM8" s="753"/>
      <c r="FJN8" s="753"/>
      <c r="FJO8" s="753"/>
      <c r="FJP8" s="753"/>
      <c r="FJQ8" s="753"/>
      <c r="FJR8" s="753"/>
      <c r="FJS8" s="753"/>
      <c r="FJT8" s="753"/>
      <c r="FJU8" s="753"/>
      <c r="FJV8" s="753"/>
      <c r="FJW8" s="753"/>
      <c r="FJX8" s="753"/>
      <c r="FJY8" s="753"/>
      <c r="FJZ8" s="753"/>
      <c r="FKA8" s="753"/>
      <c r="FKB8" s="753"/>
      <c r="FKC8" s="753"/>
      <c r="FKD8" s="753"/>
      <c r="FKE8" s="753"/>
      <c r="FKF8" s="753"/>
      <c r="FKG8" s="753"/>
      <c r="FKH8" s="753"/>
      <c r="FKI8" s="753"/>
      <c r="FKJ8" s="753"/>
      <c r="FKK8" s="753"/>
      <c r="FKL8" s="753"/>
      <c r="FKM8" s="753"/>
      <c r="FKN8" s="753"/>
      <c r="FKO8" s="753"/>
      <c r="FKP8" s="753"/>
      <c r="FKQ8" s="753"/>
      <c r="FKR8" s="753"/>
      <c r="FKS8" s="753"/>
      <c r="FKT8" s="753"/>
      <c r="FKU8" s="753"/>
      <c r="FKV8" s="753"/>
      <c r="FKW8" s="753"/>
      <c r="FKX8" s="753"/>
      <c r="FKY8" s="753"/>
      <c r="FKZ8" s="753"/>
      <c r="FLA8" s="753"/>
      <c r="FLB8" s="753"/>
      <c r="FLC8" s="753"/>
      <c r="FLD8" s="753"/>
      <c r="FLE8" s="753"/>
      <c r="FLF8" s="753"/>
      <c r="FLG8" s="753"/>
      <c r="FLH8" s="753"/>
      <c r="FLI8" s="753"/>
      <c r="FLJ8" s="753"/>
      <c r="FLK8" s="753"/>
      <c r="FLL8" s="753"/>
      <c r="FLM8" s="753"/>
      <c r="FLN8" s="753"/>
      <c r="FLO8" s="753"/>
      <c r="FLP8" s="753"/>
      <c r="FLQ8" s="753"/>
      <c r="FLR8" s="753"/>
      <c r="FLS8" s="753"/>
      <c r="FLT8" s="753"/>
      <c r="FLU8" s="753"/>
      <c r="FLV8" s="753"/>
      <c r="FLW8" s="753"/>
      <c r="FLX8" s="753"/>
      <c r="FLY8" s="753"/>
      <c r="FLZ8" s="753"/>
      <c r="FMA8" s="753"/>
      <c r="FMB8" s="753"/>
      <c r="FMC8" s="753"/>
      <c r="FMD8" s="753"/>
      <c r="FME8" s="753"/>
      <c r="FMF8" s="753"/>
      <c r="FMG8" s="753"/>
      <c r="FMH8" s="753"/>
      <c r="FMI8" s="753"/>
      <c r="FMJ8" s="753"/>
      <c r="FMK8" s="753"/>
      <c r="FML8" s="753"/>
      <c r="FMM8" s="753"/>
      <c r="FMN8" s="753"/>
      <c r="FMO8" s="753"/>
      <c r="FMP8" s="753"/>
      <c r="FMQ8" s="753"/>
      <c r="FMR8" s="753"/>
      <c r="FMS8" s="753"/>
      <c r="FMT8" s="753"/>
      <c r="FMU8" s="753"/>
      <c r="FMV8" s="753"/>
      <c r="FMW8" s="753"/>
      <c r="FMX8" s="753"/>
      <c r="FMY8" s="753"/>
      <c r="FMZ8" s="753"/>
      <c r="FNA8" s="753"/>
      <c r="FNB8" s="753"/>
      <c r="FNC8" s="753"/>
      <c r="FND8" s="753"/>
      <c r="FNE8" s="753"/>
      <c r="FNF8" s="753"/>
      <c r="FNG8" s="753"/>
      <c r="FNH8" s="753"/>
      <c r="FNI8" s="753"/>
      <c r="FNJ8" s="753"/>
      <c r="FNK8" s="753"/>
      <c r="FNL8" s="753"/>
      <c r="FNM8" s="753"/>
      <c r="FNN8" s="753"/>
      <c r="FNO8" s="753"/>
      <c r="FNP8" s="753"/>
      <c r="FNQ8" s="753"/>
      <c r="FNR8" s="753"/>
      <c r="FNS8" s="753"/>
      <c r="FNT8" s="753"/>
      <c r="FNU8" s="753"/>
      <c r="FNV8" s="753"/>
      <c r="FNW8" s="753"/>
      <c r="FNX8" s="753"/>
      <c r="FNY8" s="753"/>
      <c r="FNZ8" s="753"/>
      <c r="FOA8" s="753"/>
      <c r="FOB8" s="753"/>
      <c r="FOC8" s="753"/>
      <c r="FOD8" s="753"/>
      <c r="FOE8" s="753"/>
      <c r="FOF8" s="753"/>
      <c r="FOG8" s="753"/>
      <c r="FOH8" s="753"/>
      <c r="FOI8" s="753"/>
      <c r="FOJ8" s="753"/>
      <c r="FOK8" s="753"/>
      <c r="FOL8" s="753"/>
      <c r="FOM8" s="753"/>
      <c r="FON8" s="753"/>
      <c r="FOO8" s="753"/>
      <c r="FOP8" s="753"/>
      <c r="FOQ8" s="753"/>
      <c r="FOR8" s="753"/>
      <c r="FOS8" s="753"/>
      <c r="FOT8" s="753"/>
      <c r="FOU8" s="753"/>
      <c r="FOV8" s="753"/>
      <c r="FOW8" s="753"/>
      <c r="FOX8" s="753"/>
      <c r="FOY8" s="753"/>
      <c r="FOZ8" s="753"/>
      <c r="FPA8" s="753"/>
      <c r="FPB8" s="753"/>
      <c r="FPC8" s="753"/>
      <c r="FPD8" s="753"/>
      <c r="FPE8" s="753"/>
      <c r="FPF8" s="753"/>
      <c r="FPG8" s="753"/>
      <c r="FPH8" s="753"/>
      <c r="FPI8" s="753"/>
      <c r="FPJ8" s="753"/>
      <c r="FPK8" s="753"/>
      <c r="FPL8" s="753"/>
      <c r="FPM8" s="753"/>
      <c r="FPN8" s="753"/>
      <c r="FPO8" s="753"/>
      <c r="FPP8" s="753"/>
      <c r="FPQ8" s="753"/>
      <c r="FPR8" s="753"/>
      <c r="FPS8" s="753"/>
      <c r="FPT8" s="753"/>
      <c r="FPU8" s="753"/>
      <c r="FPV8" s="753"/>
      <c r="FPW8" s="753"/>
      <c r="FPX8" s="753"/>
      <c r="FPY8" s="753"/>
      <c r="FPZ8" s="753"/>
      <c r="FQA8" s="753"/>
      <c r="FQB8" s="753"/>
      <c r="FQC8" s="753"/>
      <c r="FQD8" s="753"/>
      <c r="FQE8" s="753"/>
      <c r="FQF8" s="753"/>
      <c r="FQG8" s="753"/>
      <c r="FQH8" s="753"/>
      <c r="FQI8" s="753"/>
      <c r="FQJ8" s="753"/>
      <c r="FQK8" s="753"/>
      <c r="FQL8" s="753"/>
      <c r="FQM8" s="753"/>
      <c r="FQN8" s="753"/>
      <c r="FQO8" s="753"/>
      <c r="FQP8" s="753"/>
      <c r="FQQ8" s="753"/>
      <c r="FQR8" s="753"/>
      <c r="FQS8" s="753"/>
      <c r="FQT8" s="753"/>
      <c r="FQU8" s="753"/>
      <c r="FQV8" s="753"/>
      <c r="FQW8" s="753"/>
      <c r="FQX8" s="753"/>
      <c r="FQY8" s="753"/>
      <c r="FQZ8" s="753"/>
      <c r="FRA8" s="753"/>
      <c r="FRB8" s="753"/>
      <c r="FRC8" s="753"/>
      <c r="FRD8" s="753"/>
      <c r="FRE8" s="753"/>
      <c r="FRF8" s="753"/>
      <c r="FRG8" s="753"/>
      <c r="FRH8" s="753"/>
      <c r="FRI8" s="753"/>
      <c r="FRJ8" s="753"/>
      <c r="FRK8" s="753"/>
      <c r="FRL8" s="753"/>
      <c r="FRM8" s="753"/>
      <c r="FRN8" s="753"/>
      <c r="FRO8" s="753"/>
      <c r="FRP8" s="753"/>
      <c r="FRQ8" s="753"/>
      <c r="FRR8" s="753"/>
      <c r="FRS8" s="753"/>
      <c r="FRT8" s="753"/>
      <c r="FRU8" s="753"/>
      <c r="FRV8" s="753"/>
      <c r="FRW8" s="753"/>
      <c r="FRX8" s="753"/>
      <c r="FRY8" s="753"/>
      <c r="FRZ8" s="753"/>
      <c r="FSA8" s="753"/>
      <c r="FSB8" s="753"/>
      <c r="FSC8" s="753"/>
      <c r="FSD8" s="753"/>
      <c r="FSE8" s="753"/>
      <c r="FSF8" s="753"/>
      <c r="FSG8" s="753"/>
      <c r="FSH8" s="753"/>
      <c r="FSI8" s="753"/>
      <c r="FSJ8" s="753"/>
      <c r="FSK8" s="753"/>
      <c r="FSL8" s="753"/>
      <c r="FSM8" s="753"/>
      <c r="FSN8" s="753"/>
      <c r="FSO8" s="753"/>
      <c r="FSP8" s="753"/>
      <c r="FSQ8" s="753"/>
      <c r="FSR8" s="753"/>
      <c r="FSS8" s="753"/>
      <c r="FST8" s="753"/>
      <c r="FSU8" s="753"/>
      <c r="FSV8" s="753"/>
      <c r="FSW8" s="753"/>
      <c r="FSX8" s="753"/>
      <c r="FSY8" s="753"/>
      <c r="FSZ8" s="753"/>
      <c r="FTA8" s="753"/>
      <c r="FTB8" s="753"/>
      <c r="FTC8" s="753"/>
      <c r="FTD8" s="753"/>
      <c r="FTE8" s="753"/>
      <c r="FTF8" s="753"/>
      <c r="FTG8" s="753"/>
      <c r="FTH8" s="753"/>
      <c r="FTI8" s="753"/>
      <c r="FTJ8" s="753"/>
      <c r="FTK8" s="753"/>
      <c r="FTL8" s="753"/>
      <c r="FTM8" s="753"/>
      <c r="FTN8" s="753"/>
      <c r="FTO8" s="753"/>
      <c r="FTP8" s="753"/>
      <c r="FTQ8" s="753"/>
      <c r="FTR8" s="753"/>
      <c r="FTS8" s="753"/>
      <c r="FTT8" s="753"/>
      <c r="FTU8" s="753"/>
      <c r="FTV8" s="753"/>
      <c r="FTW8" s="753"/>
      <c r="FTX8" s="753"/>
      <c r="FTY8" s="753"/>
      <c r="FTZ8" s="753"/>
      <c r="FUA8" s="753"/>
      <c r="FUB8" s="753"/>
      <c r="FUC8" s="753"/>
      <c r="FUD8" s="753"/>
      <c r="FUE8" s="753"/>
      <c r="FUF8" s="753"/>
      <c r="FUG8" s="753"/>
      <c r="FUH8" s="753"/>
      <c r="FUI8" s="753"/>
      <c r="FUJ8" s="753"/>
      <c r="FUK8" s="753"/>
      <c r="FUL8" s="753"/>
      <c r="FUM8" s="753"/>
      <c r="FUN8" s="753"/>
      <c r="FUO8" s="753"/>
      <c r="FUP8" s="753"/>
      <c r="FUQ8" s="753"/>
      <c r="FUR8" s="753"/>
      <c r="FUS8" s="753"/>
      <c r="FUT8" s="753"/>
      <c r="FUU8" s="753"/>
      <c r="FUV8" s="753"/>
      <c r="FUW8" s="753"/>
      <c r="FUX8" s="753"/>
      <c r="FUY8" s="753"/>
      <c r="FUZ8" s="753"/>
      <c r="FVA8" s="753"/>
      <c r="FVB8" s="753"/>
      <c r="FVC8" s="753"/>
      <c r="FVD8" s="753"/>
      <c r="FVE8" s="753"/>
      <c r="FVF8" s="753"/>
      <c r="FVG8" s="753"/>
      <c r="FVH8" s="753"/>
      <c r="FVI8" s="753"/>
      <c r="FVJ8" s="753"/>
      <c r="FVK8" s="753"/>
      <c r="FVL8" s="753"/>
      <c r="FVM8" s="753"/>
      <c r="FVN8" s="753"/>
      <c r="FVO8" s="753"/>
      <c r="FVP8" s="753"/>
      <c r="FVQ8" s="753"/>
      <c r="FVR8" s="753"/>
      <c r="FVS8" s="753"/>
      <c r="FVT8" s="753"/>
      <c r="FVU8" s="753"/>
      <c r="FVV8" s="753"/>
      <c r="FVW8" s="753"/>
      <c r="FVX8" s="753"/>
      <c r="FVY8" s="753"/>
      <c r="FVZ8" s="753"/>
      <c r="FWA8" s="753"/>
      <c r="FWB8" s="753"/>
      <c r="FWC8" s="753"/>
      <c r="FWD8" s="753"/>
      <c r="FWE8" s="753"/>
      <c r="FWF8" s="753"/>
      <c r="FWG8" s="753"/>
      <c r="FWH8" s="753"/>
      <c r="FWI8" s="753"/>
      <c r="FWJ8" s="753"/>
      <c r="FWK8" s="753"/>
      <c r="FWL8" s="753"/>
      <c r="FWM8" s="753"/>
      <c r="FWN8" s="753"/>
      <c r="FWO8" s="753"/>
      <c r="FWP8" s="753"/>
      <c r="FWQ8" s="753"/>
      <c r="FWR8" s="753"/>
      <c r="FWS8" s="753"/>
      <c r="FWT8" s="753"/>
      <c r="FWU8" s="753"/>
      <c r="FWV8" s="753"/>
      <c r="FWW8" s="753"/>
      <c r="FWX8" s="753"/>
      <c r="FWY8" s="753"/>
      <c r="FWZ8" s="753"/>
      <c r="FXA8" s="753"/>
      <c r="FXB8" s="753"/>
      <c r="FXC8" s="753"/>
      <c r="FXD8" s="753"/>
      <c r="FXE8" s="753"/>
      <c r="FXF8" s="753"/>
      <c r="FXG8" s="753"/>
      <c r="FXH8" s="753"/>
      <c r="FXI8" s="753"/>
      <c r="FXJ8" s="753"/>
      <c r="FXK8" s="753"/>
      <c r="FXL8" s="753"/>
      <c r="FXM8" s="753"/>
      <c r="FXN8" s="753"/>
      <c r="FXO8" s="753"/>
      <c r="FXP8" s="753"/>
      <c r="FXQ8" s="753"/>
      <c r="FXR8" s="753"/>
      <c r="FXS8" s="753"/>
      <c r="FXT8" s="753"/>
      <c r="FXU8" s="753"/>
      <c r="FXV8" s="753"/>
      <c r="FXW8" s="753"/>
      <c r="FXX8" s="753"/>
      <c r="FXY8" s="753"/>
      <c r="FXZ8" s="753"/>
      <c r="FYA8" s="753"/>
      <c r="FYB8" s="753"/>
      <c r="FYC8" s="753"/>
      <c r="FYD8" s="753"/>
      <c r="FYE8" s="753"/>
      <c r="FYF8" s="753"/>
      <c r="FYG8" s="753"/>
      <c r="FYH8" s="753"/>
      <c r="FYI8" s="753"/>
      <c r="FYJ8" s="753"/>
      <c r="FYK8" s="753"/>
      <c r="FYL8" s="753"/>
      <c r="FYM8" s="753"/>
      <c r="FYN8" s="753"/>
      <c r="FYO8" s="753"/>
      <c r="FYP8" s="753"/>
      <c r="FYQ8" s="753"/>
      <c r="FYR8" s="753"/>
      <c r="FYS8" s="753"/>
      <c r="FYT8" s="753"/>
      <c r="FYU8" s="753"/>
      <c r="FYV8" s="753"/>
      <c r="FYW8" s="753"/>
      <c r="FYX8" s="753"/>
      <c r="FYY8" s="753"/>
      <c r="FYZ8" s="753"/>
      <c r="FZA8" s="753"/>
      <c r="FZB8" s="753"/>
      <c r="FZC8" s="753"/>
      <c r="FZD8" s="753"/>
      <c r="FZE8" s="753"/>
      <c r="FZF8" s="753"/>
      <c r="FZG8" s="753"/>
      <c r="FZH8" s="753"/>
      <c r="FZI8" s="753"/>
      <c r="FZJ8" s="753"/>
      <c r="FZK8" s="753"/>
      <c r="FZL8" s="753"/>
      <c r="FZM8" s="753"/>
      <c r="FZN8" s="753"/>
      <c r="FZO8" s="753"/>
      <c r="FZP8" s="753"/>
      <c r="FZQ8" s="753"/>
      <c r="FZR8" s="753"/>
      <c r="FZS8" s="753"/>
      <c r="FZT8" s="753"/>
      <c r="FZU8" s="753"/>
      <c r="FZV8" s="753"/>
      <c r="FZW8" s="753"/>
      <c r="FZX8" s="753"/>
      <c r="FZY8" s="753"/>
      <c r="FZZ8" s="753"/>
      <c r="GAA8" s="753"/>
      <c r="GAB8" s="753"/>
      <c r="GAC8" s="753"/>
      <c r="GAD8" s="753"/>
      <c r="GAE8" s="753"/>
      <c r="GAF8" s="753"/>
      <c r="GAG8" s="753"/>
      <c r="GAH8" s="753"/>
      <c r="GAI8" s="753"/>
      <c r="GAJ8" s="753"/>
      <c r="GAK8" s="753"/>
      <c r="GAL8" s="753"/>
      <c r="GAM8" s="753"/>
      <c r="GAN8" s="753"/>
      <c r="GAO8" s="753"/>
      <c r="GAP8" s="753"/>
      <c r="GAQ8" s="753"/>
      <c r="GAR8" s="753"/>
      <c r="GAS8" s="753"/>
      <c r="GAT8" s="753"/>
      <c r="GAU8" s="753"/>
      <c r="GAV8" s="753"/>
      <c r="GAW8" s="753"/>
      <c r="GAX8" s="753"/>
      <c r="GAY8" s="753"/>
      <c r="GAZ8" s="753"/>
      <c r="GBA8" s="753"/>
      <c r="GBB8" s="753"/>
      <c r="GBC8" s="753"/>
      <c r="GBD8" s="753"/>
      <c r="GBE8" s="753"/>
      <c r="GBF8" s="753"/>
      <c r="GBG8" s="753"/>
      <c r="GBH8" s="753"/>
      <c r="GBI8" s="753"/>
      <c r="GBJ8" s="753"/>
      <c r="GBK8" s="753"/>
      <c r="GBL8" s="753"/>
      <c r="GBM8" s="753"/>
      <c r="GBN8" s="753"/>
      <c r="GBO8" s="753"/>
      <c r="GBP8" s="753"/>
      <c r="GBQ8" s="753"/>
      <c r="GBR8" s="753"/>
      <c r="GBS8" s="753"/>
      <c r="GBT8" s="753"/>
      <c r="GBU8" s="753"/>
      <c r="GBV8" s="753"/>
      <c r="GBW8" s="753"/>
      <c r="GBX8" s="753"/>
      <c r="GBY8" s="753"/>
      <c r="GBZ8" s="753"/>
      <c r="GCA8" s="753"/>
      <c r="GCB8" s="753"/>
      <c r="GCC8" s="753"/>
      <c r="GCD8" s="753"/>
      <c r="GCE8" s="753"/>
      <c r="GCF8" s="753"/>
      <c r="GCG8" s="753"/>
      <c r="GCH8" s="753"/>
      <c r="GCI8" s="753"/>
      <c r="GCJ8" s="753"/>
      <c r="GCK8" s="753"/>
      <c r="GCL8" s="753"/>
      <c r="GCM8" s="753"/>
      <c r="GCN8" s="753"/>
      <c r="GCO8" s="753"/>
      <c r="GCP8" s="753"/>
      <c r="GCQ8" s="753"/>
      <c r="GCR8" s="753"/>
      <c r="GCS8" s="753"/>
      <c r="GCT8" s="753"/>
      <c r="GCU8" s="753"/>
      <c r="GCV8" s="753"/>
      <c r="GCW8" s="753"/>
      <c r="GCX8" s="753"/>
      <c r="GCY8" s="753"/>
      <c r="GCZ8" s="753"/>
      <c r="GDA8" s="753"/>
      <c r="GDB8" s="753"/>
      <c r="GDC8" s="753"/>
      <c r="GDD8" s="753"/>
      <c r="GDE8" s="753"/>
      <c r="GDF8" s="753"/>
      <c r="GDG8" s="753"/>
      <c r="GDH8" s="753"/>
      <c r="GDI8" s="753"/>
      <c r="GDJ8" s="753"/>
      <c r="GDK8" s="753"/>
      <c r="GDL8" s="753"/>
      <c r="GDM8" s="753"/>
      <c r="GDN8" s="753"/>
      <c r="GDO8" s="753"/>
      <c r="GDP8" s="753"/>
      <c r="GDQ8" s="753"/>
      <c r="GDR8" s="753"/>
      <c r="GDS8" s="753"/>
      <c r="GDT8" s="753"/>
      <c r="GDU8" s="753"/>
      <c r="GDV8" s="753"/>
      <c r="GDW8" s="753"/>
      <c r="GDX8" s="753"/>
      <c r="GDY8" s="753"/>
      <c r="GDZ8" s="753"/>
      <c r="GEA8" s="753"/>
      <c r="GEB8" s="753"/>
      <c r="GEC8" s="753"/>
      <c r="GED8" s="753"/>
      <c r="GEE8" s="753"/>
      <c r="GEF8" s="753"/>
      <c r="GEG8" s="753"/>
      <c r="GEH8" s="753"/>
      <c r="GEI8" s="753"/>
      <c r="GEJ8" s="753"/>
      <c r="GEK8" s="753"/>
      <c r="GEL8" s="753"/>
      <c r="GEM8" s="753"/>
      <c r="GEN8" s="753"/>
      <c r="GEO8" s="753"/>
      <c r="GEP8" s="753"/>
      <c r="GEQ8" s="753"/>
      <c r="GER8" s="753"/>
      <c r="GES8" s="753"/>
      <c r="GET8" s="753"/>
      <c r="GEU8" s="753"/>
      <c r="GEV8" s="753"/>
      <c r="GEW8" s="753"/>
      <c r="GEX8" s="753"/>
      <c r="GEY8" s="753"/>
      <c r="GEZ8" s="753"/>
      <c r="GFA8" s="753"/>
      <c r="GFB8" s="753"/>
      <c r="GFC8" s="753"/>
      <c r="GFD8" s="753"/>
      <c r="GFE8" s="753"/>
      <c r="GFF8" s="753"/>
      <c r="GFG8" s="753"/>
      <c r="GFH8" s="753"/>
      <c r="GFI8" s="753"/>
      <c r="GFJ8" s="753"/>
      <c r="GFK8" s="753"/>
      <c r="GFL8" s="753"/>
      <c r="GFM8" s="753"/>
      <c r="GFN8" s="753"/>
      <c r="GFO8" s="753"/>
      <c r="GFP8" s="753"/>
      <c r="GFQ8" s="753"/>
      <c r="GFR8" s="753"/>
      <c r="GFS8" s="753"/>
      <c r="GFT8" s="753"/>
      <c r="GFU8" s="753"/>
      <c r="GFV8" s="753"/>
      <c r="GFW8" s="753"/>
      <c r="GFX8" s="753"/>
      <c r="GFY8" s="753"/>
      <c r="GFZ8" s="753"/>
      <c r="GGA8" s="753"/>
      <c r="GGB8" s="753"/>
      <c r="GGC8" s="753"/>
      <c r="GGD8" s="753"/>
      <c r="GGE8" s="753"/>
      <c r="GGF8" s="753"/>
      <c r="GGG8" s="753"/>
      <c r="GGH8" s="753"/>
      <c r="GGI8" s="753"/>
      <c r="GGJ8" s="753"/>
      <c r="GGK8" s="753"/>
      <c r="GGL8" s="753"/>
      <c r="GGM8" s="753"/>
      <c r="GGN8" s="753"/>
      <c r="GGO8" s="753"/>
      <c r="GGP8" s="753"/>
      <c r="GGQ8" s="753"/>
      <c r="GGR8" s="753"/>
      <c r="GGS8" s="753"/>
      <c r="GGT8" s="753"/>
      <c r="GGU8" s="753"/>
      <c r="GGV8" s="753"/>
      <c r="GGW8" s="753"/>
      <c r="GGX8" s="753"/>
      <c r="GGY8" s="753"/>
      <c r="GGZ8" s="753"/>
      <c r="GHA8" s="753"/>
      <c r="GHB8" s="753"/>
      <c r="GHC8" s="753"/>
      <c r="GHD8" s="753"/>
      <c r="GHE8" s="753"/>
      <c r="GHF8" s="753"/>
      <c r="GHG8" s="753"/>
      <c r="GHH8" s="753"/>
      <c r="GHI8" s="753"/>
      <c r="GHJ8" s="753"/>
      <c r="GHK8" s="753"/>
      <c r="GHL8" s="753"/>
      <c r="GHM8" s="753"/>
      <c r="GHN8" s="753"/>
      <c r="GHO8" s="753"/>
      <c r="GHP8" s="753"/>
      <c r="GHQ8" s="753"/>
      <c r="GHR8" s="753"/>
      <c r="GHS8" s="753"/>
      <c r="GHT8" s="753"/>
      <c r="GHU8" s="753"/>
      <c r="GHV8" s="753"/>
      <c r="GHW8" s="753"/>
      <c r="GHX8" s="753"/>
      <c r="GHY8" s="753"/>
      <c r="GHZ8" s="753"/>
      <c r="GIA8" s="753"/>
      <c r="GIB8" s="753"/>
      <c r="GIC8" s="753"/>
      <c r="GID8" s="753"/>
      <c r="GIE8" s="753"/>
      <c r="GIF8" s="753"/>
      <c r="GIG8" s="753"/>
      <c r="GIH8" s="753"/>
      <c r="GII8" s="753"/>
      <c r="GIJ8" s="753"/>
      <c r="GIK8" s="753"/>
      <c r="GIL8" s="753"/>
      <c r="GIM8" s="753"/>
      <c r="GIN8" s="753"/>
      <c r="GIO8" s="753"/>
      <c r="GIP8" s="753"/>
      <c r="GIQ8" s="753"/>
      <c r="GIR8" s="753"/>
      <c r="GIS8" s="753"/>
      <c r="GIT8" s="753"/>
      <c r="GIU8" s="753"/>
      <c r="GIV8" s="753"/>
      <c r="GIW8" s="753"/>
      <c r="GIX8" s="753"/>
      <c r="GIY8" s="753"/>
      <c r="GIZ8" s="753"/>
      <c r="GJA8" s="753"/>
      <c r="GJB8" s="753"/>
      <c r="GJC8" s="753"/>
      <c r="GJD8" s="753"/>
      <c r="GJE8" s="753"/>
      <c r="GJF8" s="753"/>
      <c r="GJG8" s="753"/>
      <c r="GJH8" s="753"/>
      <c r="GJI8" s="753"/>
      <c r="GJJ8" s="753"/>
      <c r="GJK8" s="753"/>
      <c r="GJL8" s="753"/>
      <c r="GJM8" s="753"/>
      <c r="GJN8" s="753"/>
      <c r="GJO8" s="753"/>
      <c r="GJP8" s="753"/>
      <c r="GJQ8" s="753"/>
      <c r="GJR8" s="753"/>
      <c r="GJS8" s="753"/>
      <c r="GJT8" s="753"/>
      <c r="GJU8" s="753"/>
      <c r="GJV8" s="753"/>
      <c r="GJW8" s="753"/>
      <c r="GJX8" s="753"/>
      <c r="GJY8" s="753"/>
      <c r="GJZ8" s="753"/>
      <c r="GKA8" s="753"/>
      <c r="GKB8" s="753"/>
      <c r="GKC8" s="753"/>
      <c r="GKD8" s="753"/>
      <c r="GKE8" s="753"/>
      <c r="GKF8" s="753"/>
      <c r="GKG8" s="753"/>
      <c r="GKH8" s="753"/>
      <c r="GKI8" s="753"/>
      <c r="GKJ8" s="753"/>
      <c r="GKK8" s="753"/>
      <c r="GKL8" s="753"/>
      <c r="GKM8" s="753"/>
      <c r="GKN8" s="753"/>
      <c r="GKO8" s="753"/>
      <c r="GKP8" s="753"/>
      <c r="GKQ8" s="753"/>
      <c r="GKR8" s="753"/>
      <c r="GKS8" s="753"/>
      <c r="GKT8" s="753"/>
      <c r="GKU8" s="753"/>
      <c r="GKV8" s="753"/>
      <c r="GKW8" s="753"/>
      <c r="GKX8" s="753"/>
      <c r="GKY8" s="753"/>
      <c r="GKZ8" s="753"/>
      <c r="GLA8" s="753"/>
      <c r="GLB8" s="753"/>
      <c r="GLC8" s="753"/>
      <c r="GLD8" s="753"/>
      <c r="GLE8" s="753"/>
      <c r="GLF8" s="753"/>
      <c r="GLG8" s="753"/>
      <c r="GLH8" s="753"/>
      <c r="GLI8" s="753"/>
      <c r="GLJ8" s="753"/>
      <c r="GLK8" s="753"/>
      <c r="GLL8" s="753"/>
      <c r="GLM8" s="753"/>
      <c r="GLN8" s="753"/>
      <c r="GLO8" s="753"/>
      <c r="GLP8" s="753"/>
      <c r="GLQ8" s="753"/>
      <c r="GLR8" s="753"/>
      <c r="GLS8" s="753"/>
      <c r="GLT8" s="753"/>
      <c r="GLU8" s="753"/>
      <c r="GLV8" s="753"/>
      <c r="GLW8" s="753"/>
      <c r="GLX8" s="753"/>
      <c r="GLY8" s="753"/>
      <c r="GLZ8" s="753"/>
      <c r="GMA8" s="753"/>
      <c r="GMB8" s="753"/>
      <c r="GMC8" s="753"/>
      <c r="GMD8" s="753"/>
      <c r="GME8" s="753"/>
      <c r="GMF8" s="753"/>
      <c r="GMG8" s="753"/>
      <c r="GMH8" s="753"/>
      <c r="GMI8" s="753"/>
      <c r="GMJ8" s="753"/>
      <c r="GMK8" s="753"/>
      <c r="GML8" s="753"/>
      <c r="GMM8" s="753"/>
      <c r="GMN8" s="753"/>
      <c r="GMO8" s="753"/>
      <c r="GMP8" s="753"/>
      <c r="GMQ8" s="753"/>
      <c r="GMR8" s="753"/>
      <c r="GMS8" s="753"/>
      <c r="GMT8" s="753"/>
      <c r="GMU8" s="753"/>
      <c r="GMV8" s="753"/>
      <c r="GMW8" s="753"/>
      <c r="GMX8" s="753"/>
      <c r="GMY8" s="753"/>
      <c r="GMZ8" s="753"/>
      <c r="GNA8" s="753"/>
      <c r="GNB8" s="753"/>
      <c r="GNC8" s="753"/>
      <c r="GND8" s="753"/>
      <c r="GNE8" s="753"/>
      <c r="GNF8" s="753"/>
      <c r="GNG8" s="753"/>
      <c r="GNH8" s="753"/>
      <c r="GNI8" s="753"/>
      <c r="GNJ8" s="753"/>
      <c r="GNK8" s="753"/>
      <c r="GNL8" s="753"/>
      <c r="GNM8" s="753"/>
      <c r="GNN8" s="753"/>
      <c r="GNO8" s="753"/>
      <c r="GNP8" s="753"/>
      <c r="GNQ8" s="753"/>
      <c r="GNR8" s="753"/>
      <c r="GNS8" s="753"/>
      <c r="GNT8" s="753"/>
      <c r="GNU8" s="753"/>
      <c r="GNV8" s="753"/>
      <c r="GNW8" s="753"/>
      <c r="GNX8" s="753"/>
      <c r="GNY8" s="753"/>
      <c r="GNZ8" s="753"/>
      <c r="GOA8" s="753"/>
      <c r="GOB8" s="753"/>
      <c r="GOC8" s="753"/>
      <c r="GOD8" s="753"/>
      <c r="GOE8" s="753"/>
      <c r="GOF8" s="753"/>
      <c r="GOG8" s="753"/>
      <c r="GOH8" s="753"/>
      <c r="GOI8" s="753"/>
      <c r="GOJ8" s="753"/>
      <c r="GOK8" s="753"/>
      <c r="GOL8" s="753"/>
      <c r="GOM8" s="753"/>
      <c r="GON8" s="753"/>
      <c r="GOO8" s="753"/>
      <c r="GOP8" s="753"/>
      <c r="GOQ8" s="753"/>
      <c r="GOR8" s="753"/>
      <c r="GOS8" s="753"/>
      <c r="GOT8" s="753"/>
      <c r="GOU8" s="753"/>
      <c r="GOV8" s="753"/>
      <c r="GOW8" s="753"/>
      <c r="GOX8" s="753"/>
      <c r="GOY8" s="753"/>
      <c r="GOZ8" s="753"/>
      <c r="GPA8" s="753"/>
      <c r="GPB8" s="753"/>
      <c r="GPC8" s="753"/>
      <c r="GPD8" s="753"/>
      <c r="GPE8" s="753"/>
      <c r="GPF8" s="753"/>
      <c r="GPG8" s="753"/>
      <c r="GPH8" s="753"/>
      <c r="GPI8" s="753"/>
      <c r="GPJ8" s="753"/>
      <c r="GPK8" s="753"/>
      <c r="GPL8" s="753"/>
      <c r="GPM8" s="753"/>
      <c r="GPN8" s="753"/>
      <c r="GPO8" s="753"/>
      <c r="GPP8" s="753"/>
      <c r="GPQ8" s="753"/>
      <c r="GPR8" s="753"/>
      <c r="GPS8" s="753"/>
      <c r="GPT8" s="753"/>
      <c r="GPU8" s="753"/>
      <c r="GPV8" s="753"/>
      <c r="GPW8" s="753"/>
      <c r="GPX8" s="753"/>
      <c r="GPY8" s="753"/>
      <c r="GPZ8" s="753"/>
      <c r="GQA8" s="753"/>
      <c r="GQB8" s="753"/>
      <c r="GQC8" s="753"/>
      <c r="GQD8" s="753"/>
      <c r="GQE8" s="753"/>
      <c r="GQF8" s="753"/>
      <c r="GQG8" s="753"/>
      <c r="GQH8" s="753"/>
      <c r="GQI8" s="753"/>
      <c r="GQJ8" s="753"/>
      <c r="GQK8" s="753"/>
      <c r="GQL8" s="753"/>
      <c r="GQM8" s="753"/>
      <c r="GQN8" s="753"/>
      <c r="GQO8" s="753"/>
      <c r="GQP8" s="753"/>
      <c r="GQQ8" s="753"/>
      <c r="GQR8" s="753"/>
      <c r="GQS8" s="753"/>
      <c r="GQT8" s="753"/>
      <c r="GQU8" s="753"/>
      <c r="GQV8" s="753"/>
      <c r="GQW8" s="753"/>
      <c r="GQX8" s="753"/>
      <c r="GQY8" s="753"/>
      <c r="GQZ8" s="753"/>
      <c r="GRA8" s="753"/>
      <c r="GRB8" s="753"/>
      <c r="GRC8" s="753"/>
      <c r="GRD8" s="753"/>
      <c r="GRE8" s="753"/>
      <c r="GRF8" s="753"/>
      <c r="GRG8" s="753"/>
      <c r="GRH8" s="753"/>
      <c r="GRI8" s="753"/>
      <c r="GRJ8" s="753"/>
      <c r="GRK8" s="753"/>
      <c r="GRL8" s="753"/>
      <c r="GRM8" s="753"/>
      <c r="GRN8" s="753"/>
      <c r="GRO8" s="753"/>
      <c r="GRP8" s="753"/>
      <c r="GRQ8" s="753"/>
      <c r="GRR8" s="753"/>
      <c r="GRS8" s="753"/>
      <c r="GRT8" s="753"/>
      <c r="GRU8" s="753"/>
      <c r="GRV8" s="753"/>
      <c r="GRW8" s="753"/>
      <c r="GRX8" s="753"/>
      <c r="GRY8" s="753"/>
      <c r="GRZ8" s="753"/>
      <c r="GSA8" s="753"/>
      <c r="GSB8" s="753"/>
      <c r="GSC8" s="753"/>
      <c r="GSD8" s="753"/>
      <c r="GSE8" s="753"/>
      <c r="GSF8" s="753"/>
      <c r="GSG8" s="753"/>
      <c r="GSH8" s="753"/>
      <c r="GSI8" s="753"/>
      <c r="GSJ8" s="753"/>
      <c r="GSK8" s="753"/>
      <c r="GSL8" s="753"/>
      <c r="GSM8" s="753"/>
      <c r="GSN8" s="753"/>
      <c r="GSO8" s="753"/>
      <c r="GSP8" s="753"/>
      <c r="GSQ8" s="753"/>
      <c r="GSR8" s="753"/>
      <c r="GSS8" s="753"/>
      <c r="GST8" s="753"/>
      <c r="GSU8" s="753"/>
      <c r="GSV8" s="753"/>
      <c r="GSW8" s="753"/>
      <c r="GSX8" s="753"/>
      <c r="GSY8" s="753"/>
      <c r="GSZ8" s="753"/>
      <c r="GTA8" s="753"/>
      <c r="GTB8" s="753"/>
      <c r="GTC8" s="753"/>
      <c r="GTD8" s="753"/>
      <c r="GTE8" s="753"/>
      <c r="GTF8" s="753"/>
      <c r="GTG8" s="753"/>
      <c r="GTH8" s="753"/>
      <c r="GTI8" s="753"/>
      <c r="GTJ8" s="753"/>
      <c r="GTK8" s="753"/>
      <c r="GTL8" s="753"/>
      <c r="GTM8" s="753"/>
      <c r="GTN8" s="753"/>
      <c r="GTO8" s="753"/>
      <c r="GTP8" s="753"/>
      <c r="GTQ8" s="753"/>
      <c r="GTR8" s="753"/>
      <c r="GTS8" s="753"/>
      <c r="GTT8" s="753"/>
      <c r="GTU8" s="753"/>
      <c r="GTV8" s="753"/>
      <c r="GTW8" s="753"/>
      <c r="GTX8" s="753"/>
      <c r="GTY8" s="753"/>
      <c r="GTZ8" s="753"/>
      <c r="GUA8" s="753"/>
      <c r="GUB8" s="753"/>
      <c r="GUC8" s="753"/>
      <c r="GUD8" s="753"/>
      <c r="GUE8" s="753"/>
      <c r="GUF8" s="753"/>
      <c r="GUG8" s="753"/>
      <c r="GUH8" s="753"/>
      <c r="GUI8" s="753"/>
      <c r="GUJ8" s="753"/>
      <c r="GUK8" s="753"/>
      <c r="GUL8" s="753"/>
      <c r="GUM8" s="753"/>
      <c r="GUN8" s="753"/>
      <c r="GUO8" s="753"/>
      <c r="GUP8" s="753"/>
      <c r="GUQ8" s="753"/>
      <c r="GUR8" s="753"/>
      <c r="GUS8" s="753"/>
      <c r="GUT8" s="753"/>
      <c r="GUU8" s="753"/>
      <c r="GUV8" s="753"/>
      <c r="GUW8" s="753"/>
      <c r="GUX8" s="753"/>
      <c r="GUY8" s="753"/>
      <c r="GUZ8" s="753"/>
      <c r="GVA8" s="753"/>
      <c r="GVB8" s="753"/>
      <c r="GVC8" s="753"/>
      <c r="GVD8" s="753"/>
      <c r="GVE8" s="753"/>
      <c r="GVF8" s="753"/>
      <c r="GVG8" s="753"/>
      <c r="GVH8" s="753"/>
      <c r="GVI8" s="753"/>
      <c r="GVJ8" s="753"/>
      <c r="GVK8" s="753"/>
      <c r="GVL8" s="753"/>
      <c r="GVM8" s="753"/>
      <c r="GVN8" s="753"/>
      <c r="GVO8" s="753"/>
      <c r="GVP8" s="753"/>
      <c r="GVQ8" s="753"/>
      <c r="GVR8" s="753"/>
      <c r="GVS8" s="753"/>
      <c r="GVT8" s="753"/>
      <c r="GVU8" s="753"/>
      <c r="GVV8" s="753"/>
      <c r="GVW8" s="753"/>
      <c r="GVX8" s="753"/>
      <c r="GVY8" s="753"/>
      <c r="GVZ8" s="753"/>
      <c r="GWA8" s="753"/>
      <c r="GWB8" s="753"/>
      <c r="GWC8" s="753"/>
      <c r="GWD8" s="753"/>
      <c r="GWE8" s="753"/>
      <c r="GWF8" s="753"/>
      <c r="GWG8" s="753"/>
      <c r="GWH8" s="753"/>
      <c r="GWI8" s="753"/>
      <c r="GWJ8" s="753"/>
      <c r="GWK8" s="753"/>
      <c r="GWL8" s="753"/>
      <c r="GWM8" s="753"/>
      <c r="GWN8" s="753"/>
      <c r="GWO8" s="753"/>
      <c r="GWP8" s="753"/>
      <c r="GWQ8" s="753"/>
      <c r="GWR8" s="753"/>
      <c r="GWS8" s="753"/>
      <c r="GWT8" s="753"/>
      <c r="GWU8" s="753"/>
      <c r="GWV8" s="753"/>
      <c r="GWW8" s="753"/>
      <c r="GWX8" s="753"/>
      <c r="GWY8" s="753"/>
      <c r="GWZ8" s="753"/>
      <c r="GXA8" s="753"/>
      <c r="GXB8" s="753"/>
      <c r="GXC8" s="753"/>
      <c r="GXD8" s="753"/>
      <c r="GXE8" s="753"/>
      <c r="GXF8" s="753"/>
      <c r="GXG8" s="753"/>
      <c r="GXH8" s="753"/>
      <c r="GXI8" s="753"/>
      <c r="GXJ8" s="753"/>
      <c r="GXK8" s="753"/>
      <c r="GXL8" s="753"/>
      <c r="GXM8" s="753"/>
      <c r="GXN8" s="753"/>
      <c r="GXO8" s="753"/>
      <c r="GXP8" s="753"/>
      <c r="GXQ8" s="753"/>
      <c r="GXR8" s="753"/>
      <c r="GXS8" s="753"/>
      <c r="GXT8" s="753"/>
      <c r="GXU8" s="753"/>
      <c r="GXV8" s="753"/>
      <c r="GXW8" s="753"/>
      <c r="GXX8" s="753"/>
      <c r="GXY8" s="753"/>
      <c r="GXZ8" s="753"/>
      <c r="GYA8" s="753"/>
      <c r="GYB8" s="753"/>
      <c r="GYC8" s="753"/>
      <c r="GYD8" s="753"/>
      <c r="GYE8" s="753"/>
      <c r="GYF8" s="753"/>
      <c r="GYG8" s="753"/>
      <c r="GYH8" s="753"/>
      <c r="GYI8" s="753"/>
      <c r="GYJ8" s="753"/>
      <c r="GYK8" s="753"/>
      <c r="GYL8" s="753"/>
      <c r="GYM8" s="753"/>
      <c r="GYN8" s="753"/>
      <c r="GYO8" s="753"/>
      <c r="GYP8" s="753"/>
      <c r="GYQ8" s="753"/>
      <c r="GYR8" s="753"/>
      <c r="GYS8" s="753"/>
      <c r="GYT8" s="753"/>
      <c r="GYU8" s="753"/>
      <c r="GYV8" s="753"/>
      <c r="GYW8" s="753"/>
      <c r="GYX8" s="753"/>
      <c r="GYY8" s="753"/>
      <c r="GYZ8" s="753"/>
      <c r="GZA8" s="753"/>
      <c r="GZB8" s="753"/>
      <c r="GZC8" s="753"/>
      <c r="GZD8" s="753"/>
      <c r="GZE8" s="753"/>
      <c r="GZF8" s="753"/>
      <c r="GZG8" s="753"/>
      <c r="GZH8" s="753"/>
      <c r="GZI8" s="753"/>
      <c r="GZJ8" s="753"/>
      <c r="GZK8" s="753"/>
      <c r="GZL8" s="753"/>
      <c r="GZM8" s="753"/>
      <c r="GZN8" s="753"/>
      <c r="GZO8" s="753"/>
      <c r="GZP8" s="753"/>
      <c r="GZQ8" s="753"/>
      <c r="GZR8" s="753"/>
      <c r="GZS8" s="753"/>
      <c r="GZT8" s="753"/>
      <c r="GZU8" s="753"/>
      <c r="GZV8" s="753"/>
      <c r="GZW8" s="753"/>
      <c r="GZX8" s="753"/>
      <c r="GZY8" s="753"/>
      <c r="GZZ8" s="753"/>
      <c r="HAA8" s="753"/>
      <c r="HAB8" s="753"/>
      <c r="HAC8" s="753"/>
      <c r="HAD8" s="753"/>
      <c r="HAE8" s="753"/>
      <c r="HAF8" s="753"/>
      <c r="HAG8" s="753"/>
      <c r="HAH8" s="753"/>
      <c r="HAI8" s="753"/>
      <c r="HAJ8" s="753"/>
      <c r="HAK8" s="753"/>
      <c r="HAL8" s="753"/>
      <c r="HAM8" s="753"/>
      <c r="HAN8" s="753"/>
      <c r="HAO8" s="753"/>
      <c r="HAP8" s="753"/>
      <c r="HAQ8" s="753"/>
      <c r="HAR8" s="753"/>
      <c r="HAS8" s="753"/>
      <c r="HAT8" s="753"/>
      <c r="HAU8" s="753"/>
      <c r="HAV8" s="753"/>
      <c r="HAW8" s="753"/>
      <c r="HAX8" s="753"/>
      <c r="HAY8" s="753"/>
      <c r="HAZ8" s="753"/>
      <c r="HBA8" s="753"/>
      <c r="HBB8" s="753"/>
      <c r="HBC8" s="753"/>
      <c r="HBD8" s="753"/>
      <c r="HBE8" s="753"/>
      <c r="HBF8" s="753"/>
      <c r="HBG8" s="753"/>
      <c r="HBH8" s="753"/>
      <c r="HBI8" s="753"/>
      <c r="HBJ8" s="753"/>
      <c r="HBK8" s="753"/>
      <c r="HBL8" s="753"/>
      <c r="HBM8" s="753"/>
      <c r="HBN8" s="753"/>
      <c r="HBO8" s="753"/>
      <c r="HBP8" s="753"/>
      <c r="HBQ8" s="753"/>
      <c r="HBR8" s="753"/>
      <c r="HBS8" s="753"/>
      <c r="HBT8" s="753"/>
      <c r="HBU8" s="753"/>
      <c r="HBV8" s="753"/>
      <c r="HBW8" s="753"/>
      <c r="HBX8" s="753"/>
      <c r="HBY8" s="753"/>
      <c r="HBZ8" s="753"/>
      <c r="HCA8" s="753"/>
      <c r="HCB8" s="753"/>
      <c r="HCC8" s="753"/>
      <c r="HCD8" s="753"/>
      <c r="HCE8" s="753"/>
      <c r="HCF8" s="753"/>
      <c r="HCG8" s="753"/>
      <c r="HCH8" s="753"/>
      <c r="HCI8" s="753"/>
      <c r="HCJ8" s="753"/>
      <c r="HCK8" s="753"/>
      <c r="HCL8" s="753"/>
      <c r="HCM8" s="753"/>
      <c r="HCN8" s="753"/>
      <c r="HCO8" s="753"/>
      <c r="HCP8" s="753"/>
      <c r="HCQ8" s="753"/>
      <c r="HCR8" s="753"/>
      <c r="HCS8" s="753"/>
      <c r="HCT8" s="753"/>
      <c r="HCU8" s="753"/>
      <c r="HCV8" s="753"/>
      <c r="HCW8" s="753"/>
      <c r="HCX8" s="753"/>
      <c r="HCY8" s="753"/>
      <c r="HCZ8" s="753"/>
      <c r="HDA8" s="753"/>
      <c r="HDB8" s="753"/>
      <c r="HDC8" s="753"/>
      <c r="HDD8" s="753"/>
      <c r="HDE8" s="753"/>
      <c r="HDF8" s="753"/>
      <c r="HDG8" s="753"/>
      <c r="HDH8" s="753"/>
      <c r="HDI8" s="753"/>
      <c r="HDJ8" s="753"/>
      <c r="HDK8" s="753"/>
      <c r="HDL8" s="753"/>
      <c r="HDM8" s="753"/>
      <c r="HDN8" s="753"/>
      <c r="HDO8" s="753"/>
      <c r="HDP8" s="753"/>
      <c r="HDQ8" s="753"/>
      <c r="HDR8" s="753"/>
      <c r="HDS8" s="753"/>
      <c r="HDT8" s="753"/>
      <c r="HDU8" s="753"/>
      <c r="HDV8" s="753"/>
      <c r="HDW8" s="753"/>
      <c r="HDX8" s="753"/>
      <c r="HDY8" s="753"/>
      <c r="HDZ8" s="753"/>
      <c r="HEA8" s="753"/>
      <c r="HEB8" s="753"/>
      <c r="HEC8" s="753"/>
      <c r="HED8" s="753"/>
      <c r="HEE8" s="753"/>
      <c r="HEF8" s="753"/>
      <c r="HEG8" s="753"/>
      <c r="HEH8" s="753"/>
      <c r="HEI8" s="753"/>
      <c r="HEJ8" s="753"/>
      <c r="HEK8" s="753"/>
      <c r="HEL8" s="753"/>
      <c r="HEM8" s="753"/>
      <c r="HEN8" s="753"/>
      <c r="HEO8" s="753"/>
      <c r="HEP8" s="753"/>
      <c r="HEQ8" s="753"/>
      <c r="HER8" s="753"/>
      <c r="HES8" s="753"/>
      <c r="HET8" s="753"/>
      <c r="HEU8" s="753"/>
      <c r="HEV8" s="753"/>
      <c r="HEW8" s="753"/>
      <c r="HEX8" s="753"/>
      <c r="HEY8" s="753"/>
      <c r="HEZ8" s="753"/>
      <c r="HFA8" s="753"/>
      <c r="HFB8" s="753"/>
      <c r="HFC8" s="753"/>
      <c r="HFD8" s="753"/>
      <c r="HFE8" s="753"/>
      <c r="HFF8" s="753"/>
      <c r="HFG8" s="753"/>
      <c r="HFH8" s="753"/>
      <c r="HFI8" s="753"/>
      <c r="HFJ8" s="753"/>
      <c r="HFK8" s="753"/>
      <c r="HFL8" s="753"/>
      <c r="HFM8" s="753"/>
      <c r="HFN8" s="753"/>
      <c r="HFO8" s="753"/>
      <c r="HFP8" s="753"/>
      <c r="HFQ8" s="753"/>
      <c r="HFR8" s="753"/>
      <c r="HFS8" s="753"/>
      <c r="HFT8" s="753"/>
      <c r="HFU8" s="753"/>
      <c r="HFV8" s="753"/>
      <c r="HFW8" s="753"/>
      <c r="HFX8" s="753"/>
      <c r="HFY8" s="753"/>
      <c r="HFZ8" s="753"/>
      <c r="HGA8" s="753"/>
      <c r="HGB8" s="753"/>
      <c r="HGC8" s="753"/>
      <c r="HGD8" s="753"/>
      <c r="HGE8" s="753"/>
      <c r="HGF8" s="753"/>
      <c r="HGG8" s="753"/>
      <c r="HGH8" s="753"/>
      <c r="HGI8" s="753"/>
      <c r="HGJ8" s="753"/>
      <c r="HGK8" s="753"/>
      <c r="HGL8" s="753"/>
      <c r="HGM8" s="753"/>
      <c r="HGN8" s="753"/>
      <c r="HGO8" s="753"/>
      <c r="HGP8" s="753"/>
      <c r="HGQ8" s="753"/>
      <c r="HGR8" s="753"/>
      <c r="HGS8" s="753"/>
      <c r="HGT8" s="753"/>
      <c r="HGU8" s="753"/>
      <c r="HGV8" s="753"/>
      <c r="HGW8" s="753"/>
      <c r="HGX8" s="753"/>
      <c r="HGY8" s="753"/>
      <c r="HGZ8" s="753"/>
      <c r="HHA8" s="753"/>
      <c r="HHB8" s="753"/>
      <c r="HHC8" s="753"/>
      <c r="HHD8" s="753"/>
      <c r="HHE8" s="753"/>
      <c r="HHF8" s="753"/>
      <c r="HHG8" s="753"/>
      <c r="HHH8" s="753"/>
      <c r="HHI8" s="753"/>
      <c r="HHJ8" s="753"/>
      <c r="HHK8" s="753"/>
      <c r="HHL8" s="753"/>
      <c r="HHM8" s="753"/>
      <c r="HHN8" s="753"/>
      <c r="HHO8" s="753"/>
      <c r="HHP8" s="753"/>
      <c r="HHQ8" s="753"/>
      <c r="HHR8" s="753"/>
      <c r="HHS8" s="753"/>
      <c r="HHT8" s="753"/>
      <c r="HHU8" s="753"/>
      <c r="HHV8" s="753"/>
      <c r="HHW8" s="753"/>
      <c r="HHX8" s="753"/>
      <c r="HHY8" s="753"/>
      <c r="HHZ8" s="753"/>
      <c r="HIA8" s="753"/>
      <c r="HIB8" s="753"/>
      <c r="HIC8" s="753"/>
      <c r="HID8" s="753"/>
      <c r="HIE8" s="753"/>
      <c r="HIF8" s="753"/>
      <c r="HIG8" s="753"/>
      <c r="HIH8" s="753"/>
      <c r="HII8" s="753"/>
      <c r="HIJ8" s="753"/>
      <c r="HIK8" s="753"/>
      <c r="HIL8" s="753"/>
      <c r="HIM8" s="753"/>
      <c r="HIN8" s="753"/>
      <c r="HIO8" s="753"/>
      <c r="HIP8" s="753"/>
      <c r="HIQ8" s="753"/>
      <c r="HIR8" s="753"/>
      <c r="HIS8" s="753"/>
      <c r="HIT8" s="753"/>
      <c r="HIU8" s="753"/>
      <c r="HIV8" s="753"/>
      <c r="HIW8" s="753"/>
      <c r="HIX8" s="753"/>
      <c r="HIY8" s="753"/>
      <c r="HIZ8" s="753"/>
      <c r="HJA8" s="753"/>
      <c r="HJB8" s="753"/>
      <c r="HJC8" s="753"/>
      <c r="HJD8" s="753"/>
      <c r="HJE8" s="753"/>
      <c r="HJF8" s="753"/>
      <c r="HJG8" s="753"/>
      <c r="HJH8" s="753"/>
      <c r="HJI8" s="753"/>
      <c r="HJJ8" s="753"/>
      <c r="HJK8" s="753"/>
      <c r="HJL8" s="753"/>
      <c r="HJM8" s="753"/>
      <c r="HJN8" s="753"/>
      <c r="HJO8" s="753"/>
      <c r="HJP8" s="753"/>
      <c r="HJQ8" s="753"/>
      <c r="HJR8" s="753"/>
      <c r="HJS8" s="753"/>
      <c r="HJT8" s="753"/>
      <c r="HJU8" s="753"/>
      <c r="HJV8" s="753"/>
      <c r="HJW8" s="753"/>
      <c r="HJX8" s="753"/>
      <c r="HJY8" s="753"/>
      <c r="HJZ8" s="753"/>
      <c r="HKA8" s="753"/>
      <c r="HKB8" s="753"/>
      <c r="HKC8" s="753"/>
      <c r="HKD8" s="753"/>
      <c r="HKE8" s="753"/>
      <c r="HKF8" s="753"/>
      <c r="HKG8" s="753"/>
      <c r="HKH8" s="753"/>
      <c r="HKI8" s="753"/>
      <c r="HKJ8" s="753"/>
      <c r="HKK8" s="753"/>
      <c r="HKL8" s="753"/>
      <c r="HKM8" s="753"/>
      <c r="HKN8" s="753"/>
      <c r="HKO8" s="753"/>
      <c r="HKP8" s="753"/>
      <c r="HKQ8" s="753"/>
      <c r="HKR8" s="753"/>
      <c r="HKS8" s="753"/>
      <c r="HKT8" s="753"/>
      <c r="HKU8" s="753"/>
      <c r="HKV8" s="753"/>
      <c r="HKW8" s="753"/>
      <c r="HKX8" s="753"/>
      <c r="HKY8" s="753"/>
      <c r="HKZ8" s="753"/>
      <c r="HLA8" s="753"/>
      <c r="HLB8" s="753"/>
      <c r="HLC8" s="753"/>
      <c r="HLD8" s="753"/>
      <c r="HLE8" s="753"/>
      <c r="HLF8" s="753"/>
      <c r="HLG8" s="753"/>
      <c r="HLH8" s="753"/>
      <c r="HLI8" s="753"/>
      <c r="HLJ8" s="753"/>
      <c r="HLK8" s="753"/>
      <c r="HLL8" s="753"/>
      <c r="HLM8" s="753"/>
      <c r="HLN8" s="753"/>
      <c r="HLO8" s="753"/>
      <c r="HLP8" s="753"/>
      <c r="HLQ8" s="753"/>
      <c r="HLR8" s="753"/>
      <c r="HLS8" s="753"/>
      <c r="HLT8" s="753"/>
      <c r="HLU8" s="753"/>
      <c r="HLV8" s="753"/>
      <c r="HLW8" s="753"/>
      <c r="HLX8" s="753"/>
      <c r="HLY8" s="753"/>
      <c r="HLZ8" s="753"/>
      <c r="HMA8" s="753"/>
      <c r="HMB8" s="753"/>
      <c r="HMC8" s="753"/>
      <c r="HMD8" s="753"/>
      <c r="HME8" s="753"/>
      <c r="HMF8" s="753"/>
      <c r="HMG8" s="753"/>
      <c r="HMH8" s="753"/>
      <c r="HMI8" s="753"/>
      <c r="HMJ8" s="753"/>
      <c r="HMK8" s="753"/>
      <c r="HML8" s="753"/>
      <c r="HMM8" s="753"/>
      <c r="HMN8" s="753"/>
      <c r="HMO8" s="753"/>
      <c r="HMP8" s="753"/>
      <c r="HMQ8" s="753"/>
      <c r="HMR8" s="753"/>
      <c r="HMS8" s="753"/>
      <c r="HMT8" s="753"/>
      <c r="HMU8" s="753"/>
      <c r="HMV8" s="753"/>
      <c r="HMW8" s="753"/>
      <c r="HMX8" s="753"/>
      <c r="HMY8" s="753"/>
      <c r="HMZ8" s="753"/>
      <c r="HNA8" s="753"/>
      <c r="HNB8" s="753"/>
      <c r="HNC8" s="753"/>
      <c r="HND8" s="753"/>
      <c r="HNE8" s="753"/>
      <c r="HNF8" s="753"/>
      <c r="HNG8" s="753"/>
      <c r="HNH8" s="753"/>
      <c r="HNI8" s="753"/>
      <c r="HNJ8" s="753"/>
      <c r="HNK8" s="753"/>
      <c r="HNL8" s="753"/>
      <c r="HNM8" s="753"/>
      <c r="HNN8" s="753"/>
      <c r="HNO8" s="753"/>
      <c r="HNP8" s="753"/>
      <c r="HNQ8" s="753"/>
      <c r="HNR8" s="753"/>
      <c r="HNS8" s="753"/>
      <c r="HNT8" s="753"/>
      <c r="HNU8" s="753"/>
      <c r="HNV8" s="753"/>
      <c r="HNW8" s="753"/>
      <c r="HNX8" s="753"/>
      <c r="HNY8" s="753"/>
      <c r="HNZ8" s="753"/>
      <c r="HOA8" s="753"/>
      <c r="HOB8" s="753"/>
      <c r="HOC8" s="753"/>
      <c r="HOD8" s="753"/>
      <c r="HOE8" s="753"/>
      <c r="HOF8" s="753"/>
      <c r="HOG8" s="753"/>
      <c r="HOH8" s="753"/>
      <c r="HOI8" s="753"/>
      <c r="HOJ8" s="753"/>
      <c r="HOK8" s="753"/>
      <c r="HOL8" s="753"/>
      <c r="HOM8" s="753"/>
      <c r="HON8" s="753"/>
      <c r="HOO8" s="753"/>
      <c r="HOP8" s="753"/>
      <c r="HOQ8" s="753"/>
      <c r="HOR8" s="753"/>
      <c r="HOS8" s="753"/>
      <c r="HOT8" s="753"/>
      <c r="HOU8" s="753"/>
      <c r="HOV8" s="753"/>
      <c r="HOW8" s="753"/>
      <c r="HOX8" s="753"/>
      <c r="HOY8" s="753"/>
      <c r="HOZ8" s="753"/>
      <c r="HPA8" s="753"/>
      <c r="HPB8" s="753"/>
      <c r="HPC8" s="753"/>
      <c r="HPD8" s="753"/>
      <c r="HPE8" s="753"/>
      <c r="HPF8" s="753"/>
      <c r="HPG8" s="753"/>
      <c r="HPH8" s="753"/>
      <c r="HPI8" s="753"/>
      <c r="HPJ8" s="753"/>
      <c r="HPK8" s="753"/>
      <c r="HPL8" s="753"/>
      <c r="HPM8" s="753"/>
      <c r="HPN8" s="753"/>
      <c r="HPO8" s="753"/>
      <c r="HPP8" s="753"/>
      <c r="HPQ8" s="753"/>
      <c r="HPR8" s="753"/>
      <c r="HPS8" s="753"/>
      <c r="HPT8" s="753"/>
      <c r="HPU8" s="753"/>
      <c r="HPV8" s="753"/>
      <c r="HPW8" s="753"/>
      <c r="HPX8" s="753"/>
      <c r="HPY8" s="753"/>
      <c r="HPZ8" s="753"/>
      <c r="HQA8" s="753"/>
      <c r="HQB8" s="753"/>
      <c r="HQC8" s="753"/>
      <c r="HQD8" s="753"/>
      <c r="HQE8" s="753"/>
      <c r="HQF8" s="753"/>
      <c r="HQG8" s="753"/>
      <c r="HQH8" s="753"/>
      <c r="HQI8" s="753"/>
      <c r="HQJ8" s="753"/>
      <c r="HQK8" s="753"/>
      <c r="HQL8" s="753"/>
      <c r="HQM8" s="753"/>
      <c r="HQN8" s="753"/>
      <c r="HQO8" s="753"/>
      <c r="HQP8" s="753"/>
      <c r="HQQ8" s="753"/>
      <c r="HQR8" s="753"/>
      <c r="HQS8" s="753"/>
      <c r="HQT8" s="753"/>
      <c r="HQU8" s="753"/>
      <c r="HQV8" s="753"/>
      <c r="HQW8" s="753"/>
      <c r="HQX8" s="753"/>
      <c r="HQY8" s="753"/>
      <c r="HQZ8" s="753"/>
      <c r="HRA8" s="753"/>
      <c r="HRB8" s="753"/>
      <c r="HRC8" s="753"/>
      <c r="HRD8" s="753"/>
      <c r="HRE8" s="753"/>
      <c r="HRF8" s="753"/>
      <c r="HRG8" s="753"/>
      <c r="HRH8" s="753"/>
      <c r="HRI8" s="753"/>
      <c r="HRJ8" s="753"/>
      <c r="HRK8" s="753"/>
      <c r="HRL8" s="753"/>
      <c r="HRM8" s="753"/>
      <c r="HRN8" s="753"/>
      <c r="HRO8" s="753"/>
      <c r="HRP8" s="753"/>
      <c r="HRQ8" s="753"/>
      <c r="HRR8" s="753"/>
      <c r="HRS8" s="753"/>
      <c r="HRT8" s="753"/>
      <c r="HRU8" s="753"/>
      <c r="HRV8" s="753"/>
      <c r="HRW8" s="753"/>
      <c r="HRX8" s="753"/>
      <c r="HRY8" s="753"/>
      <c r="HRZ8" s="753"/>
      <c r="HSA8" s="753"/>
      <c r="HSB8" s="753"/>
      <c r="HSC8" s="753"/>
      <c r="HSD8" s="753"/>
      <c r="HSE8" s="753"/>
      <c r="HSF8" s="753"/>
      <c r="HSG8" s="753"/>
      <c r="HSH8" s="753"/>
      <c r="HSI8" s="753"/>
      <c r="HSJ8" s="753"/>
      <c r="HSK8" s="753"/>
      <c r="HSL8" s="753"/>
      <c r="HSM8" s="753"/>
      <c r="HSN8" s="753"/>
      <c r="HSO8" s="753"/>
      <c r="HSP8" s="753"/>
      <c r="HSQ8" s="753"/>
      <c r="HSR8" s="753"/>
      <c r="HSS8" s="753"/>
      <c r="HST8" s="753"/>
      <c r="HSU8" s="753"/>
      <c r="HSV8" s="753"/>
      <c r="HSW8" s="753"/>
      <c r="HSX8" s="753"/>
      <c r="HSY8" s="753"/>
      <c r="HSZ8" s="753"/>
      <c r="HTA8" s="753"/>
      <c r="HTB8" s="753"/>
      <c r="HTC8" s="753"/>
      <c r="HTD8" s="753"/>
      <c r="HTE8" s="753"/>
      <c r="HTF8" s="753"/>
      <c r="HTG8" s="753"/>
      <c r="HTH8" s="753"/>
      <c r="HTI8" s="753"/>
      <c r="HTJ8" s="753"/>
      <c r="HTK8" s="753"/>
      <c r="HTL8" s="753"/>
      <c r="HTM8" s="753"/>
      <c r="HTN8" s="753"/>
      <c r="HTO8" s="753"/>
      <c r="HTP8" s="753"/>
      <c r="HTQ8" s="753"/>
      <c r="HTR8" s="753"/>
      <c r="HTS8" s="753"/>
      <c r="HTT8" s="753"/>
      <c r="HTU8" s="753"/>
      <c r="HTV8" s="753"/>
      <c r="HTW8" s="753"/>
      <c r="HTX8" s="753"/>
      <c r="HTY8" s="753"/>
      <c r="HTZ8" s="753"/>
      <c r="HUA8" s="753"/>
      <c r="HUB8" s="753"/>
      <c r="HUC8" s="753"/>
      <c r="HUD8" s="753"/>
      <c r="HUE8" s="753"/>
      <c r="HUF8" s="753"/>
      <c r="HUG8" s="753"/>
      <c r="HUH8" s="753"/>
      <c r="HUI8" s="753"/>
      <c r="HUJ8" s="753"/>
      <c r="HUK8" s="753"/>
      <c r="HUL8" s="753"/>
      <c r="HUM8" s="753"/>
      <c r="HUN8" s="753"/>
      <c r="HUO8" s="753"/>
      <c r="HUP8" s="753"/>
      <c r="HUQ8" s="753"/>
      <c r="HUR8" s="753"/>
      <c r="HUS8" s="753"/>
      <c r="HUT8" s="753"/>
      <c r="HUU8" s="753"/>
      <c r="HUV8" s="753"/>
      <c r="HUW8" s="753"/>
      <c r="HUX8" s="753"/>
      <c r="HUY8" s="753"/>
      <c r="HUZ8" s="753"/>
      <c r="HVA8" s="753"/>
      <c r="HVB8" s="753"/>
      <c r="HVC8" s="753"/>
      <c r="HVD8" s="753"/>
      <c r="HVE8" s="753"/>
      <c r="HVF8" s="753"/>
      <c r="HVG8" s="753"/>
      <c r="HVH8" s="753"/>
      <c r="HVI8" s="753"/>
      <c r="HVJ8" s="753"/>
      <c r="HVK8" s="753"/>
      <c r="HVL8" s="753"/>
      <c r="HVM8" s="753"/>
      <c r="HVN8" s="753"/>
      <c r="HVO8" s="753"/>
      <c r="HVP8" s="753"/>
      <c r="HVQ8" s="753"/>
      <c r="HVR8" s="753"/>
      <c r="HVS8" s="753"/>
      <c r="HVT8" s="753"/>
      <c r="HVU8" s="753"/>
      <c r="HVV8" s="753"/>
      <c r="HVW8" s="753"/>
      <c r="HVX8" s="753"/>
      <c r="HVY8" s="753"/>
      <c r="HVZ8" s="753"/>
      <c r="HWA8" s="753"/>
      <c r="HWB8" s="753"/>
      <c r="HWC8" s="753"/>
      <c r="HWD8" s="753"/>
      <c r="HWE8" s="753"/>
      <c r="HWF8" s="753"/>
      <c r="HWG8" s="753"/>
      <c r="HWH8" s="753"/>
      <c r="HWI8" s="753"/>
      <c r="HWJ8" s="753"/>
      <c r="HWK8" s="753"/>
      <c r="HWL8" s="753"/>
      <c r="HWM8" s="753"/>
      <c r="HWN8" s="753"/>
      <c r="HWO8" s="753"/>
      <c r="HWP8" s="753"/>
      <c r="HWQ8" s="753"/>
      <c r="HWR8" s="753"/>
      <c r="HWS8" s="753"/>
      <c r="HWT8" s="753"/>
      <c r="HWU8" s="753"/>
      <c r="HWV8" s="753"/>
      <c r="HWW8" s="753"/>
      <c r="HWX8" s="753"/>
      <c r="HWY8" s="753"/>
      <c r="HWZ8" s="753"/>
      <c r="HXA8" s="753"/>
      <c r="HXB8" s="753"/>
      <c r="HXC8" s="753"/>
      <c r="HXD8" s="753"/>
      <c r="HXE8" s="753"/>
      <c r="HXF8" s="753"/>
      <c r="HXG8" s="753"/>
      <c r="HXH8" s="753"/>
      <c r="HXI8" s="753"/>
      <c r="HXJ8" s="753"/>
      <c r="HXK8" s="753"/>
      <c r="HXL8" s="753"/>
      <c r="HXM8" s="753"/>
      <c r="HXN8" s="753"/>
      <c r="HXO8" s="753"/>
      <c r="HXP8" s="753"/>
      <c r="HXQ8" s="753"/>
      <c r="HXR8" s="753"/>
      <c r="HXS8" s="753"/>
      <c r="HXT8" s="753"/>
      <c r="HXU8" s="753"/>
      <c r="HXV8" s="753"/>
      <c r="HXW8" s="753"/>
      <c r="HXX8" s="753"/>
      <c r="HXY8" s="753"/>
      <c r="HXZ8" s="753"/>
      <c r="HYA8" s="753"/>
      <c r="HYB8" s="753"/>
      <c r="HYC8" s="753"/>
      <c r="HYD8" s="753"/>
      <c r="HYE8" s="753"/>
      <c r="HYF8" s="753"/>
      <c r="HYG8" s="753"/>
      <c r="HYH8" s="753"/>
      <c r="HYI8" s="753"/>
      <c r="HYJ8" s="753"/>
      <c r="HYK8" s="753"/>
      <c r="HYL8" s="753"/>
      <c r="HYM8" s="753"/>
      <c r="HYN8" s="753"/>
      <c r="HYO8" s="753"/>
      <c r="HYP8" s="753"/>
      <c r="HYQ8" s="753"/>
      <c r="HYR8" s="753"/>
      <c r="HYS8" s="753"/>
      <c r="HYT8" s="753"/>
      <c r="HYU8" s="753"/>
      <c r="HYV8" s="753"/>
      <c r="HYW8" s="753"/>
      <c r="HYX8" s="753"/>
      <c r="HYY8" s="753"/>
      <c r="HYZ8" s="753"/>
      <c r="HZA8" s="753"/>
      <c r="HZB8" s="753"/>
      <c r="HZC8" s="753"/>
      <c r="HZD8" s="753"/>
      <c r="HZE8" s="753"/>
      <c r="HZF8" s="753"/>
      <c r="HZG8" s="753"/>
      <c r="HZH8" s="753"/>
      <c r="HZI8" s="753"/>
      <c r="HZJ8" s="753"/>
      <c r="HZK8" s="753"/>
      <c r="HZL8" s="753"/>
      <c r="HZM8" s="753"/>
      <c r="HZN8" s="753"/>
      <c r="HZO8" s="753"/>
      <c r="HZP8" s="753"/>
      <c r="HZQ8" s="753"/>
      <c r="HZR8" s="753"/>
      <c r="HZS8" s="753"/>
      <c r="HZT8" s="753"/>
      <c r="HZU8" s="753"/>
      <c r="HZV8" s="753"/>
      <c r="HZW8" s="753"/>
      <c r="HZX8" s="753"/>
      <c r="HZY8" s="753"/>
      <c r="HZZ8" s="753"/>
      <c r="IAA8" s="753"/>
      <c r="IAB8" s="753"/>
      <c r="IAC8" s="753"/>
      <c r="IAD8" s="753"/>
      <c r="IAE8" s="753"/>
      <c r="IAF8" s="753"/>
      <c r="IAG8" s="753"/>
      <c r="IAH8" s="753"/>
      <c r="IAI8" s="753"/>
      <c r="IAJ8" s="753"/>
      <c r="IAK8" s="753"/>
      <c r="IAL8" s="753"/>
      <c r="IAM8" s="753"/>
      <c r="IAN8" s="753"/>
      <c r="IAO8" s="753"/>
      <c r="IAP8" s="753"/>
      <c r="IAQ8" s="753"/>
      <c r="IAR8" s="753"/>
      <c r="IAS8" s="753"/>
      <c r="IAT8" s="753"/>
      <c r="IAU8" s="753"/>
      <c r="IAV8" s="753"/>
      <c r="IAW8" s="753"/>
      <c r="IAX8" s="753"/>
      <c r="IAY8" s="753"/>
      <c r="IAZ8" s="753"/>
      <c r="IBA8" s="753"/>
      <c r="IBB8" s="753"/>
      <c r="IBC8" s="753"/>
      <c r="IBD8" s="753"/>
      <c r="IBE8" s="753"/>
      <c r="IBF8" s="753"/>
      <c r="IBG8" s="753"/>
      <c r="IBH8" s="753"/>
      <c r="IBI8" s="753"/>
      <c r="IBJ8" s="753"/>
      <c r="IBK8" s="753"/>
      <c r="IBL8" s="753"/>
      <c r="IBM8" s="753"/>
      <c r="IBN8" s="753"/>
      <c r="IBO8" s="753"/>
      <c r="IBP8" s="753"/>
      <c r="IBQ8" s="753"/>
      <c r="IBR8" s="753"/>
      <c r="IBS8" s="753"/>
      <c r="IBT8" s="753"/>
      <c r="IBU8" s="753"/>
      <c r="IBV8" s="753"/>
      <c r="IBW8" s="753"/>
      <c r="IBX8" s="753"/>
      <c r="IBY8" s="753"/>
      <c r="IBZ8" s="753"/>
      <c r="ICA8" s="753"/>
      <c r="ICB8" s="753"/>
      <c r="ICC8" s="753"/>
      <c r="ICD8" s="753"/>
      <c r="ICE8" s="753"/>
      <c r="ICF8" s="753"/>
      <c r="ICG8" s="753"/>
      <c r="ICH8" s="753"/>
      <c r="ICI8" s="753"/>
      <c r="ICJ8" s="753"/>
      <c r="ICK8" s="753"/>
      <c r="ICL8" s="753"/>
      <c r="ICM8" s="753"/>
      <c r="ICN8" s="753"/>
      <c r="ICO8" s="753"/>
      <c r="ICP8" s="753"/>
      <c r="ICQ8" s="753"/>
      <c r="ICR8" s="753"/>
      <c r="ICS8" s="753"/>
      <c r="ICT8" s="753"/>
      <c r="ICU8" s="753"/>
      <c r="ICV8" s="753"/>
      <c r="ICW8" s="753"/>
      <c r="ICX8" s="753"/>
      <c r="ICY8" s="753"/>
      <c r="ICZ8" s="753"/>
      <c r="IDA8" s="753"/>
      <c r="IDB8" s="753"/>
      <c r="IDC8" s="753"/>
      <c r="IDD8" s="753"/>
      <c r="IDE8" s="753"/>
      <c r="IDF8" s="753"/>
      <c r="IDG8" s="753"/>
      <c r="IDH8" s="753"/>
      <c r="IDI8" s="753"/>
      <c r="IDJ8" s="753"/>
      <c r="IDK8" s="753"/>
      <c r="IDL8" s="753"/>
      <c r="IDM8" s="753"/>
      <c r="IDN8" s="753"/>
      <c r="IDO8" s="753"/>
      <c r="IDP8" s="753"/>
      <c r="IDQ8" s="753"/>
      <c r="IDR8" s="753"/>
      <c r="IDS8" s="753"/>
      <c r="IDT8" s="753"/>
      <c r="IDU8" s="753"/>
      <c r="IDV8" s="753"/>
      <c r="IDW8" s="753"/>
      <c r="IDX8" s="753"/>
      <c r="IDY8" s="753"/>
      <c r="IDZ8" s="753"/>
      <c r="IEA8" s="753"/>
      <c r="IEB8" s="753"/>
      <c r="IEC8" s="753"/>
      <c r="IED8" s="753"/>
      <c r="IEE8" s="753"/>
      <c r="IEF8" s="753"/>
      <c r="IEG8" s="753"/>
      <c r="IEH8" s="753"/>
      <c r="IEI8" s="753"/>
      <c r="IEJ8" s="753"/>
      <c r="IEK8" s="753"/>
      <c r="IEL8" s="753"/>
      <c r="IEM8" s="753"/>
      <c r="IEN8" s="753"/>
      <c r="IEO8" s="753"/>
      <c r="IEP8" s="753"/>
      <c r="IEQ8" s="753"/>
      <c r="IER8" s="753"/>
      <c r="IES8" s="753"/>
      <c r="IET8" s="753"/>
      <c r="IEU8" s="753"/>
      <c r="IEV8" s="753"/>
      <c r="IEW8" s="753"/>
      <c r="IEX8" s="753"/>
      <c r="IEY8" s="753"/>
      <c r="IEZ8" s="753"/>
      <c r="IFA8" s="753"/>
      <c r="IFB8" s="753"/>
      <c r="IFC8" s="753"/>
      <c r="IFD8" s="753"/>
      <c r="IFE8" s="753"/>
      <c r="IFF8" s="753"/>
      <c r="IFG8" s="753"/>
      <c r="IFH8" s="753"/>
      <c r="IFI8" s="753"/>
      <c r="IFJ8" s="753"/>
      <c r="IFK8" s="753"/>
      <c r="IFL8" s="753"/>
      <c r="IFM8" s="753"/>
      <c r="IFN8" s="753"/>
      <c r="IFO8" s="753"/>
      <c r="IFP8" s="753"/>
      <c r="IFQ8" s="753"/>
      <c r="IFR8" s="753"/>
      <c r="IFS8" s="753"/>
      <c r="IFT8" s="753"/>
      <c r="IFU8" s="753"/>
      <c r="IFV8" s="753"/>
      <c r="IFW8" s="753"/>
      <c r="IFX8" s="753"/>
      <c r="IFY8" s="753"/>
      <c r="IFZ8" s="753"/>
      <c r="IGA8" s="753"/>
      <c r="IGB8" s="753"/>
      <c r="IGC8" s="753"/>
      <c r="IGD8" s="753"/>
      <c r="IGE8" s="753"/>
      <c r="IGF8" s="753"/>
      <c r="IGG8" s="753"/>
      <c r="IGH8" s="753"/>
      <c r="IGI8" s="753"/>
      <c r="IGJ8" s="753"/>
      <c r="IGK8" s="753"/>
      <c r="IGL8" s="753"/>
      <c r="IGM8" s="753"/>
      <c r="IGN8" s="753"/>
      <c r="IGO8" s="753"/>
      <c r="IGP8" s="753"/>
      <c r="IGQ8" s="753"/>
      <c r="IGR8" s="753"/>
      <c r="IGS8" s="753"/>
      <c r="IGT8" s="753"/>
      <c r="IGU8" s="753"/>
      <c r="IGV8" s="753"/>
      <c r="IGW8" s="753"/>
      <c r="IGX8" s="753"/>
      <c r="IGY8" s="753"/>
      <c r="IGZ8" s="753"/>
      <c r="IHA8" s="753"/>
      <c r="IHB8" s="753"/>
      <c r="IHC8" s="753"/>
      <c r="IHD8" s="753"/>
      <c r="IHE8" s="753"/>
      <c r="IHF8" s="753"/>
      <c r="IHG8" s="753"/>
      <c r="IHH8" s="753"/>
      <c r="IHI8" s="753"/>
      <c r="IHJ8" s="753"/>
      <c r="IHK8" s="753"/>
      <c r="IHL8" s="753"/>
      <c r="IHM8" s="753"/>
      <c r="IHN8" s="753"/>
      <c r="IHO8" s="753"/>
      <c r="IHP8" s="753"/>
      <c r="IHQ8" s="753"/>
      <c r="IHR8" s="753"/>
      <c r="IHS8" s="753"/>
      <c r="IHT8" s="753"/>
      <c r="IHU8" s="753"/>
      <c r="IHV8" s="753"/>
      <c r="IHW8" s="753"/>
      <c r="IHX8" s="753"/>
      <c r="IHY8" s="753"/>
      <c r="IHZ8" s="753"/>
      <c r="IIA8" s="753"/>
      <c r="IIB8" s="753"/>
      <c r="IIC8" s="753"/>
      <c r="IID8" s="753"/>
      <c r="IIE8" s="753"/>
      <c r="IIF8" s="753"/>
      <c r="IIG8" s="753"/>
      <c r="IIH8" s="753"/>
      <c r="III8" s="753"/>
      <c r="IIJ8" s="753"/>
      <c r="IIK8" s="753"/>
      <c r="IIL8" s="753"/>
      <c r="IIM8" s="753"/>
      <c r="IIN8" s="753"/>
      <c r="IIO8" s="753"/>
      <c r="IIP8" s="753"/>
      <c r="IIQ8" s="753"/>
      <c r="IIR8" s="753"/>
      <c r="IIS8" s="753"/>
      <c r="IIT8" s="753"/>
      <c r="IIU8" s="753"/>
      <c r="IIV8" s="753"/>
      <c r="IIW8" s="753"/>
      <c r="IIX8" s="753"/>
      <c r="IIY8" s="753"/>
      <c r="IIZ8" s="753"/>
      <c r="IJA8" s="753"/>
      <c r="IJB8" s="753"/>
      <c r="IJC8" s="753"/>
      <c r="IJD8" s="753"/>
      <c r="IJE8" s="753"/>
      <c r="IJF8" s="753"/>
      <c r="IJG8" s="753"/>
      <c r="IJH8" s="753"/>
      <c r="IJI8" s="753"/>
      <c r="IJJ8" s="753"/>
      <c r="IJK8" s="753"/>
      <c r="IJL8" s="753"/>
      <c r="IJM8" s="753"/>
      <c r="IJN8" s="753"/>
      <c r="IJO8" s="753"/>
      <c r="IJP8" s="753"/>
      <c r="IJQ8" s="753"/>
      <c r="IJR8" s="753"/>
      <c r="IJS8" s="753"/>
      <c r="IJT8" s="753"/>
      <c r="IJU8" s="753"/>
      <c r="IJV8" s="753"/>
      <c r="IJW8" s="753"/>
      <c r="IJX8" s="753"/>
      <c r="IJY8" s="753"/>
      <c r="IJZ8" s="753"/>
      <c r="IKA8" s="753"/>
      <c r="IKB8" s="753"/>
      <c r="IKC8" s="753"/>
      <c r="IKD8" s="753"/>
      <c r="IKE8" s="753"/>
      <c r="IKF8" s="753"/>
      <c r="IKG8" s="753"/>
      <c r="IKH8" s="753"/>
      <c r="IKI8" s="753"/>
      <c r="IKJ8" s="753"/>
      <c r="IKK8" s="753"/>
      <c r="IKL8" s="753"/>
      <c r="IKM8" s="753"/>
      <c r="IKN8" s="753"/>
      <c r="IKO8" s="753"/>
      <c r="IKP8" s="753"/>
      <c r="IKQ8" s="753"/>
      <c r="IKR8" s="753"/>
      <c r="IKS8" s="753"/>
      <c r="IKT8" s="753"/>
      <c r="IKU8" s="753"/>
      <c r="IKV8" s="753"/>
      <c r="IKW8" s="753"/>
      <c r="IKX8" s="753"/>
      <c r="IKY8" s="753"/>
      <c r="IKZ8" s="753"/>
      <c r="ILA8" s="753"/>
      <c r="ILB8" s="753"/>
      <c r="ILC8" s="753"/>
      <c r="ILD8" s="753"/>
      <c r="ILE8" s="753"/>
      <c r="ILF8" s="753"/>
      <c r="ILG8" s="753"/>
      <c r="ILH8" s="753"/>
      <c r="ILI8" s="753"/>
      <c r="ILJ8" s="753"/>
      <c r="ILK8" s="753"/>
      <c r="ILL8" s="753"/>
      <c r="ILM8" s="753"/>
      <c r="ILN8" s="753"/>
      <c r="ILO8" s="753"/>
      <c r="ILP8" s="753"/>
      <c r="ILQ8" s="753"/>
      <c r="ILR8" s="753"/>
      <c r="ILS8" s="753"/>
      <c r="ILT8" s="753"/>
      <c r="ILU8" s="753"/>
      <c r="ILV8" s="753"/>
      <c r="ILW8" s="753"/>
      <c r="ILX8" s="753"/>
      <c r="ILY8" s="753"/>
      <c r="ILZ8" s="753"/>
      <c r="IMA8" s="753"/>
      <c r="IMB8" s="753"/>
      <c r="IMC8" s="753"/>
      <c r="IMD8" s="753"/>
      <c r="IME8" s="753"/>
      <c r="IMF8" s="753"/>
      <c r="IMG8" s="753"/>
      <c r="IMH8" s="753"/>
      <c r="IMI8" s="753"/>
      <c r="IMJ8" s="753"/>
      <c r="IMK8" s="753"/>
      <c r="IML8" s="753"/>
      <c r="IMM8" s="753"/>
      <c r="IMN8" s="753"/>
      <c r="IMO8" s="753"/>
      <c r="IMP8" s="753"/>
      <c r="IMQ8" s="753"/>
      <c r="IMR8" s="753"/>
      <c r="IMS8" s="753"/>
      <c r="IMT8" s="753"/>
      <c r="IMU8" s="753"/>
      <c r="IMV8" s="753"/>
      <c r="IMW8" s="753"/>
      <c r="IMX8" s="753"/>
      <c r="IMY8" s="753"/>
      <c r="IMZ8" s="753"/>
      <c r="INA8" s="753"/>
      <c r="INB8" s="753"/>
      <c r="INC8" s="753"/>
      <c r="IND8" s="753"/>
      <c r="INE8" s="753"/>
      <c r="INF8" s="753"/>
      <c r="ING8" s="753"/>
      <c r="INH8" s="753"/>
      <c r="INI8" s="753"/>
      <c r="INJ8" s="753"/>
      <c r="INK8" s="753"/>
      <c r="INL8" s="753"/>
      <c r="INM8" s="753"/>
      <c r="INN8" s="753"/>
      <c r="INO8" s="753"/>
      <c r="INP8" s="753"/>
      <c r="INQ8" s="753"/>
      <c r="INR8" s="753"/>
      <c r="INS8" s="753"/>
      <c r="INT8" s="753"/>
      <c r="INU8" s="753"/>
      <c r="INV8" s="753"/>
      <c r="INW8" s="753"/>
      <c r="INX8" s="753"/>
      <c r="INY8" s="753"/>
      <c r="INZ8" s="753"/>
      <c r="IOA8" s="753"/>
      <c r="IOB8" s="753"/>
      <c r="IOC8" s="753"/>
      <c r="IOD8" s="753"/>
      <c r="IOE8" s="753"/>
      <c r="IOF8" s="753"/>
      <c r="IOG8" s="753"/>
      <c r="IOH8" s="753"/>
      <c r="IOI8" s="753"/>
      <c r="IOJ8" s="753"/>
      <c r="IOK8" s="753"/>
      <c r="IOL8" s="753"/>
      <c r="IOM8" s="753"/>
      <c r="ION8" s="753"/>
      <c r="IOO8" s="753"/>
      <c r="IOP8" s="753"/>
      <c r="IOQ8" s="753"/>
      <c r="IOR8" s="753"/>
      <c r="IOS8" s="753"/>
      <c r="IOT8" s="753"/>
      <c r="IOU8" s="753"/>
      <c r="IOV8" s="753"/>
      <c r="IOW8" s="753"/>
      <c r="IOX8" s="753"/>
      <c r="IOY8" s="753"/>
      <c r="IOZ8" s="753"/>
      <c r="IPA8" s="753"/>
      <c r="IPB8" s="753"/>
      <c r="IPC8" s="753"/>
      <c r="IPD8" s="753"/>
      <c r="IPE8" s="753"/>
      <c r="IPF8" s="753"/>
      <c r="IPG8" s="753"/>
      <c r="IPH8" s="753"/>
      <c r="IPI8" s="753"/>
      <c r="IPJ8" s="753"/>
      <c r="IPK8" s="753"/>
      <c r="IPL8" s="753"/>
      <c r="IPM8" s="753"/>
      <c r="IPN8" s="753"/>
      <c r="IPO8" s="753"/>
      <c r="IPP8" s="753"/>
      <c r="IPQ8" s="753"/>
      <c r="IPR8" s="753"/>
      <c r="IPS8" s="753"/>
      <c r="IPT8" s="753"/>
      <c r="IPU8" s="753"/>
      <c r="IPV8" s="753"/>
      <c r="IPW8" s="753"/>
      <c r="IPX8" s="753"/>
      <c r="IPY8" s="753"/>
      <c r="IPZ8" s="753"/>
      <c r="IQA8" s="753"/>
      <c r="IQB8" s="753"/>
      <c r="IQC8" s="753"/>
      <c r="IQD8" s="753"/>
      <c r="IQE8" s="753"/>
      <c r="IQF8" s="753"/>
      <c r="IQG8" s="753"/>
      <c r="IQH8" s="753"/>
      <c r="IQI8" s="753"/>
      <c r="IQJ8" s="753"/>
      <c r="IQK8" s="753"/>
      <c r="IQL8" s="753"/>
      <c r="IQM8" s="753"/>
      <c r="IQN8" s="753"/>
      <c r="IQO8" s="753"/>
      <c r="IQP8" s="753"/>
      <c r="IQQ8" s="753"/>
      <c r="IQR8" s="753"/>
      <c r="IQS8" s="753"/>
      <c r="IQT8" s="753"/>
      <c r="IQU8" s="753"/>
      <c r="IQV8" s="753"/>
      <c r="IQW8" s="753"/>
      <c r="IQX8" s="753"/>
      <c r="IQY8" s="753"/>
      <c r="IQZ8" s="753"/>
      <c r="IRA8" s="753"/>
      <c r="IRB8" s="753"/>
      <c r="IRC8" s="753"/>
      <c r="IRD8" s="753"/>
      <c r="IRE8" s="753"/>
      <c r="IRF8" s="753"/>
      <c r="IRG8" s="753"/>
      <c r="IRH8" s="753"/>
      <c r="IRI8" s="753"/>
      <c r="IRJ8" s="753"/>
      <c r="IRK8" s="753"/>
      <c r="IRL8" s="753"/>
      <c r="IRM8" s="753"/>
      <c r="IRN8" s="753"/>
      <c r="IRO8" s="753"/>
      <c r="IRP8" s="753"/>
      <c r="IRQ8" s="753"/>
      <c r="IRR8" s="753"/>
      <c r="IRS8" s="753"/>
      <c r="IRT8" s="753"/>
      <c r="IRU8" s="753"/>
      <c r="IRV8" s="753"/>
      <c r="IRW8" s="753"/>
      <c r="IRX8" s="753"/>
      <c r="IRY8" s="753"/>
      <c r="IRZ8" s="753"/>
      <c r="ISA8" s="753"/>
      <c r="ISB8" s="753"/>
      <c r="ISC8" s="753"/>
      <c r="ISD8" s="753"/>
      <c r="ISE8" s="753"/>
      <c r="ISF8" s="753"/>
      <c r="ISG8" s="753"/>
      <c r="ISH8" s="753"/>
      <c r="ISI8" s="753"/>
      <c r="ISJ8" s="753"/>
      <c r="ISK8" s="753"/>
      <c r="ISL8" s="753"/>
      <c r="ISM8" s="753"/>
      <c r="ISN8" s="753"/>
      <c r="ISO8" s="753"/>
      <c r="ISP8" s="753"/>
      <c r="ISQ8" s="753"/>
      <c r="ISR8" s="753"/>
      <c r="ISS8" s="753"/>
      <c r="IST8" s="753"/>
      <c r="ISU8" s="753"/>
      <c r="ISV8" s="753"/>
      <c r="ISW8" s="753"/>
      <c r="ISX8" s="753"/>
      <c r="ISY8" s="753"/>
      <c r="ISZ8" s="753"/>
      <c r="ITA8" s="753"/>
      <c r="ITB8" s="753"/>
      <c r="ITC8" s="753"/>
      <c r="ITD8" s="753"/>
      <c r="ITE8" s="753"/>
      <c r="ITF8" s="753"/>
      <c r="ITG8" s="753"/>
      <c r="ITH8" s="753"/>
      <c r="ITI8" s="753"/>
      <c r="ITJ8" s="753"/>
      <c r="ITK8" s="753"/>
      <c r="ITL8" s="753"/>
      <c r="ITM8" s="753"/>
      <c r="ITN8" s="753"/>
      <c r="ITO8" s="753"/>
      <c r="ITP8" s="753"/>
      <c r="ITQ8" s="753"/>
      <c r="ITR8" s="753"/>
      <c r="ITS8" s="753"/>
      <c r="ITT8" s="753"/>
      <c r="ITU8" s="753"/>
      <c r="ITV8" s="753"/>
      <c r="ITW8" s="753"/>
      <c r="ITX8" s="753"/>
      <c r="ITY8" s="753"/>
      <c r="ITZ8" s="753"/>
      <c r="IUA8" s="753"/>
      <c r="IUB8" s="753"/>
      <c r="IUC8" s="753"/>
      <c r="IUD8" s="753"/>
      <c r="IUE8" s="753"/>
      <c r="IUF8" s="753"/>
      <c r="IUG8" s="753"/>
      <c r="IUH8" s="753"/>
      <c r="IUI8" s="753"/>
      <c r="IUJ8" s="753"/>
      <c r="IUK8" s="753"/>
      <c r="IUL8" s="753"/>
      <c r="IUM8" s="753"/>
      <c r="IUN8" s="753"/>
      <c r="IUO8" s="753"/>
      <c r="IUP8" s="753"/>
      <c r="IUQ8" s="753"/>
      <c r="IUR8" s="753"/>
      <c r="IUS8" s="753"/>
      <c r="IUT8" s="753"/>
      <c r="IUU8" s="753"/>
      <c r="IUV8" s="753"/>
      <c r="IUW8" s="753"/>
      <c r="IUX8" s="753"/>
      <c r="IUY8" s="753"/>
      <c r="IUZ8" s="753"/>
      <c r="IVA8" s="753"/>
      <c r="IVB8" s="753"/>
      <c r="IVC8" s="753"/>
      <c r="IVD8" s="753"/>
      <c r="IVE8" s="753"/>
      <c r="IVF8" s="753"/>
      <c r="IVG8" s="753"/>
      <c r="IVH8" s="753"/>
      <c r="IVI8" s="753"/>
      <c r="IVJ8" s="753"/>
      <c r="IVK8" s="753"/>
      <c r="IVL8" s="753"/>
      <c r="IVM8" s="753"/>
      <c r="IVN8" s="753"/>
      <c r="IVO8" s="753"/>
      <c r="IVP8" s="753"/>
      <c r="IVQ8" s="753"/>
      <c r="IVR8" s="753"/>
      <c r="IVS8" s="753"/>
      <c r="IVT8" s="753"/>
      <c r="IVU8" s="753"/>
      <c r="IVV8" s="753"/>
      <c r="IVW8" s="753"/>
      <c r="IVX8" s="753"/>
      <c r="IVY8" s="753"/>
      <c r="IVZ8" s="753"/>
      <c r="IWA8" s="753"/>
      <c r="IWB8" s="753"/>
      <c r="IWC8" s="753"/>
      <c r="IWD8" s="753"/>
      <c r="IWE8" s="753"/>
      <c r="IWF8" s="753"/>
      <c r="IWG8" s="753"/>
      <c r="IWH8" s="753"/>
      <c r="IWI8" s="753"/>
      <c r="IWJ8" s="753"/>
      <c r="IWK8" s="753"/>
      <c r="IWL8" s="753"/>
      <c r="IWM8" s="753"/>
      <c r="IWN8" s="753"/>
      <c r="IWO8" s="753"/>
      <c r="IWP8" s="753"/>
      <c r="IWQ8" s="753"/>
      <c r="IWR8" s="753"/>
      <c r="IWS8" s="753"/>
      <c r="IWT8" s="753"/>
      <c r="IWU8" s="753"/>
      <c r="IWV8" s="753"/>
      <c r="IWW8" s="753"/>
      <c r="IWX8" s="753"/>
      <c r="IWY8" s="753"/>
      <c r="IWZ8" s="753"/>
      <c r="IXA8" s="753"/>
      <c r="IXB8" s="753"/>
      <c r="IXC8" s="753"/>
      <c r="IXD8" s="753"/>
      <c r="IXE8" s="753"/>
      <c r="IXF8" s="753"/>
      <c r="IXG8" s="753"/>
      <c r="IXH8" s="753"/>
      <c r="IXI8" s="753"/>
      <c r="IXJ8" s="753"/>
      <c r="IXK8" s="753"/>
      <c r="IXL8" s="753"/>
      <c r="IXM8" s="753"/>
      <c r="IXN8" s="753"/>
      <c r="IXO8" s="753"/>
      <c r="IXP8" s="753"/>
      <c r="IXQ8" s="753"/>
      <c r="IXR8" s="753"/>
      <c r="IXS8" s="753"/>
      <c r="IXT8" s="753"/>
      <c r="IXU8" s="753"/>
      <c r="IXV8" s="753"/>
      <c r="IXW8" s="753"/>
      <c r="IXX8" s="753"/>
      <c r="IXY8" s="753"/>
      <c r="IXZ8" s="753"/>
      <c r="IYA8" s="753"/>
      <c r="IYB8" s="753"/>
      <c r="IYC8" s="753"/>
      <c r="IYD8" s="753"/>
      <c r="IYE8" s="753"/>
      <c r="IYF8" s="753"/>
      <c r="IYG8" s="753"/>
      <c r="IYH8" s="753"/>
      <c r="IYI8" s="753"/>
      <c r="IYJ8" s="753"/>
      <c r="IYK8" s="753"/>
      <c r="IYL8" s="753"/>
      <c r="IYM8" s="753"/>
      <c r="IYN8" s="753"/>
      <c r="IYO8" s="753"/>
      <c r="IYP8" s="753"/>
      <c r="IYQ8" s="753"/>
      <c r="IYR8" s="753"/>
      <c r="IYS8" s="753"/>
      <c r="IYT8" s="753"/>
      <c r="IYU8" s="753"/>
      <c r="IYV8" s="753"/>
      <c r="IYW8" s="753"/>
      <c r="IYX8" s="753"/>
      <c r="IYY8" s="753"/>
      <c r="IYZ8" s="753"/>
      <c r="IZA8" s="753"/>
      <c r="IZB8" s="753"/>
      <c r="IZC8" s="753"/>
      <c r="IZD8" s="753"/>
      <c r="IZE8" s="753"/>
      <c r="IZF8" s="753"/>
      <c r="IZG8" s="753"/>
      <c r="IZH8" s="753"/>
      <c r="IZI8" s="753"/>
      <c r="IZJ8" s="753"/>
      <c r="IZK8" s="753"/>
      <c r="IZL8" s="753"/>
      <c r="IZM8" s="753"/>
      <c r="IZN8" s="753"/>
      <c r="IZO8" s="753"/>
      <c r="IZP8" s="753"/>
      <c r="IZQ8" s="753"/>
      <c r="IZR8" s="753"/>
      <c r="IZS8" s="753"/>
      <c r="IZT8" s="753"/>
      <c r="IZU8" s="753"/>
      <c r="IZV8" s="753"/>
      <c r="IZW8" s="753"/>
      <c r="IZX8" s="753"/>
      <c r="IZY8" s="753"/>
      <c r="IZZ8" s="753"/>
      <c r="JAA8" s="753"/>
      <c r="JAB8" s="753"/>
      <c r="JAC8" s="753"/>
      <c r="JAD8" s="753"/>
      <c r="JAE8" s="753"/>
      <c r="JAF8" s="753"/>
      <c r="JAG8" s="753"/>
      <c r="JAH8" s="753"/>
      <c r="JAI8" s="753"/>
      <c r="JAJ8" s="753"/>
      <c r="JAK8" s="753"/>
      <c r="JAL8" s="753"/>
      <c r="JAM8" s="753"/>
      <c r="JAN8" s="753"/>
      <c r="JAO8" s="753"/>
      <c r="JAP8" s="753"/>
      <c r="JAQ8" s="753"/>
      <c r="JAR8" s="753"/>
      <c r="JAS8" s="753"/>
      <c r="JAT8" s="753"/>
      <c r="JAU8" s="753"/>
      <c r="JAV8" s="753"/>
      <c r="JAW8" s="753"/>
      <c r="JAX8" s="753"/>
      <c r="JAY8" s="753"/>
      <c r="JAZ8" s="753"/>
      <c r="JBA8" s="753"/>
      <c r="JBB8" s="753"/>
      <c r="JBC8" s="753"/>
      <c r="JBD8" s="753"/>
      <c r="JBE8" s="753"/>
      <c r="JBF8" s="753"/>
      <c r="JBG8" s="753"/>
      <c r="JBH8" s="753"/>
      <c r="JBI8" s="753"/>
      <c r="JBJ8" s="753"/>
      <c r="JBK8" s="753"/>
      <c r="JBL8" s="753"/>
      <c r="JBM8" s="753"/>
      <c r="JBN8" s="753"/>
      <c r="JBO8" s="753"/>
      <c r="JBP8" s="753"/>
      <c r="JBQ8" s="753"/>
      <c r="JBR8" s="753"/>
      <c r="JBS8" s="753"/>
      <c r="JBT8" s="753"/>
      <c r="JBU8" s="753"/>
      <c r="JBV8" s="753"/>
      <c r="JBW8" s="753"/>
      <c r="JBX8" s="753"/>
      <c r="JBY8" s="753"/>
      <c r="JBZ8" s="753"/>
      <c r="JCA8" s="753"/>
      <c r="JCB8" s="753"/>
      <c r="JCC8" s="753"/>
      <c r="JCD8" s="753"/>
      <c r="JCE8" s="753"/>
      <c r="JCF8" s="753"/>
      <c r="JCG8" s="753"/>
      <c r="JCH8" s="753"/>
      <c r="JCI8" s="753"/>
      <c r="JCJ8" s="753"/>
      <c r="JCK8" s="753"/>
      <c r="JCL8" s="753"/>
      <c r="JCM8" s="753"/>
      <c r="JCN8" s="753"/>
      <c r="JCO8" s="753"/>
      <c r="JCP8" s="753"/>
      <c r="JCQ8" s="753"/>
      <c r="JCR8" s="753"/>
      <c r="JCS8" s="753"/>
      <c r="JCT8" s="753"/>
      <c r="JCU8" s="753"/>
      <c r="JCV8" s="753"/>
      <c r="JCW8" s="753"/>
      <c r="JCX8" s="753"/>
      <c r="JCY8" s="753"/>
      <c r="JCZ8" s="753"/>
      <c r="JDA8" s="753"/>
      <c r="JDB8" s="753"/>
      <c r="JDC8" s="753"/>
      <c r="JDD8" s="753"/>
      <c r="JDE8" s="753"/>
      <c r="JDF8" s="753"/>
      <c r="JDG8" s="753"/>
      <c r="JDH8" s="753"/>
      <c r="JDI8" s="753"/>
      <c r="JDJ8" s="753"/>
      <c r="JDK8" s="753"/>
      <c r="JDL8" s="753"/>
      <c r="JDM8" s="753"/>
      <c r="JDN8" s="753"/>
      <c r="JDO8" s="753"/>
      <c r="JDP8" s="753"/>
      <c r="JDQ8" s="753"/>
      <c r="JDR8" s="753"/>
      <c r="JDS8" s="753"/>
      <c r="JDT8" s="753"/>
      <c r="JDU8" s="753"/>
      <c r="JDV8" s="753"/>
      <c r="JDW8" s="753"/>
      <c r="JDX8" s="753"/>
      <c r="JDY8" s="753"/>
      <c r="JDZ8" s="753"/>
      <c r="JEA8" s="753"/>
      <c r="JEB8" s="753"/>
      <c r="JEC8" s="753"/>
      <c r="JED8" s="753"/>
      <c r="JEE8" s="753"/>
      <c r="JEF8" s="753"/>
      <c r="JEG8" s="753"/>
      <c r="JEH8" s="753"/>
      <c r="JEI8" s="753"/>
      <c r="JEJ8" s="753"/>
      <c r="JEK8" s="753"/>
      <c r="JEL8" s="753"/>
      <c r="JEM8" s="753"/>
      <c r="JEN8" s="753"/>
      <c r="JEO8" s="753"/>
      <c r="JEP8" s="753"/>
      <c r="JEQ8" s="753"/>
      <c r="JER8" s="753"/>
      <c r="JES8" s="753"/>
      <c r="JET8" s="753"/>
      <c r="JEU8" s="753"/>
      <c r="JEV8" s="753"/>
      <c r="JEW8" s="753"/>
      <c r="JEX8" s="753"/>
      <c r="JEY8" s="753"/>
      <c r="JEZ8" s="753"/>
      <c r="JFA8" s="753"/>
      <c r="JFB8" s="753"/>
      <c r="JFC8" s="753"/>
      <c r="JFD8" s="753"/>
      <c r="JFE8" s="753"/>
      <c r="JFF8" s="753"/>
      <c r="JFG8" s="753"/>
      <c r="JFH8" s="753"/>
      <c r="JFI8" s="753"/>
      <c r="JFJ8" s="753"/>
      <c r="JFK8" s="753"/>
      <c r="JFL8" s="753"/>
      <c r="JFM8" s="753"/>
      <c r="JFN8" s="753"/>
      <c r="JFO8" s="753"/>
      <c r="JFP8" s="753"/>
      <c r="JFQ8" s="753"/>
      <c r="JFR8" s="753"/>
      <c r="JFS8" s="753"/>
      <c r="JFT8" s="753"/>
      <c r="JFU8" s="753"/>
      <c r="JFV8" s="753"/>
      <c r="JFW8" s="753"/>
      <c r="JFX8" s="753"/>
      <c r="JFY8" s="753"/>
      <c r="JFZ8" s="753"/>
      <c r="JGA8" s="753"/>
      <c r="JGB8" s="753"/>
      <c r="JGC8" s="753"/>
      <c r="JGD8" s="753"/>
      <c r="JGE8" s="753"/>
      <c r="JGF8" s="753"/>
      <c r="JGG8" s="753"/>
      <c r="JGH8" s="753"/>
      <c r="JGI8" s="753"/>
      <c r="JGJ8" s="753"/>
      <c r="JGK8" s="753"/>
      <c r="JGL8" s="753"/>
      <c r="JGM8" s="753"/>
      <c r="JGN8" s="753"/>
      <c r="JGO8" s="753"/>
      <c r="JGP8" s="753"/>
      <c r="JGQ8" s="753"/>
      <c r="JGR8" s="753"/>
      <c r="JGS8" s="753"/>
      <c r="JGT8" s="753"/>
      <c r="JGU8" s="753"/>
      <c r="JGV8" s="753"/>
      <c r="JGW8" s="753"/>
      <c r="JGX8" s="753"/>
      <c r="JGY8" s="753"/>
      <c r="JGZ8" s="753"/>
      <c r="JHA8" s="753"/>
      <c r="JHB8" s="753"/>
      <c r="JHC8" s="753"/>
      <c r="JHD8" s="753"/>
      <c r="JHE8" s="753"/>
      <c r="JHF8" s="753"/>
      <c r="JHG8" s="753"/>
      <c r="JHH8" s="753"/>
      <c r="JHI8" s="753"/>
      <c r="JHJ8" s="753"/>
      <c r="JHK8" s="753"/>
      <c r="JHL8" s="753"/>
      <c r="JHM8" s="753"/>
      <c r="JHN8" s="753"/>
      <c r="JHO8" s="753"/>
      <c r="JHP8" s="753"/>
      <c r="JHQ8" s="753"/>
      <c r="JHR8" s="753"/>
      <c r="JHS8" s="753"/>
      <c r="JHT8" s="753"/>
      <c r="JHU8" s="753"/>
      <c r="JHV8" s="753"/>
      <c r="JHW8" s="753"/>
      <c r="JHX8" s="753"/>
      <c r="JHY8" s="753"/>
      <c r="JHZ8" s="753"/>
      <c r="JIA8" s="753"/>
      <c r="JIB8" s="753"/>
      <c r="JIC8" s="753"/>
      <c r="JID8" s="753"/>
      <c r="JIE8" s="753"/>
      <c r="JIF8" s="753"/>
      <c r="JIG8" s="753"/>
      <c r="JIH8" s="753"/>
      <c r="JII8" s="753"/>
      <c r="JIJ8" s="753"/>
      <c r="JIK8" s="753"/>
      <c r="JIL8" s="753"/>
      <c r="JIM8" s="753"/>
      <c r="JIN8" s="753"/>
      <c r="JIO8" s="753"/>
      <c r="JIP8" s="753"/>
      <c r="JIQ8" s="753"/>
      <c r="JIR8" s="753"/>
      <c r="JIS8" s="753"/>
      <c r="JIT8" s="753"/>
      <c r="JIU8" s="753"/>
      <c r="JIV8" s="753"/>
      <c r="JIW8" s="753"/>
      <c r="JIX8" s="753"/>
      <c r="JIY8" s="753"/>
      <c r="JIZ8" s="753"/>
      <c r="JJA8" s="753"/>
      <c r="JJB8" s="753"/>
      <c r="JJC8" s="753"/>
      <c r="JJD8" s="753"/>
      <c r="JJE8" s="753"/>
      <c r="JJF8" s="753"/>
      <c r="JJG8" s="753"/>
      <c r="JJH8" s="753"/>
      <c r="JJI8" s="753"/>
      <c r="JJJ8" s="753"/>
      <c r="JJK8" s="753"/>
      <c r="JJL8" s="753"/>
      <c r="JJM8" s="753"/>
      <c r="JJN8" s="753"/>
      <c r="JJO8" s="753"/>
      <c r="JJP8" s="753"/>
      <c r="JJQ8" s="753"/>
      <c r="JJR8" s="753"/>
      <c r="JJS8" s="753"/>
      <c r="JJT8" s="753"/>
      <c r="JJU8" s="753"/>
      <c r="JJV8" s="753"/>
      <c r="JJW8" s="753"/>
      <c r="JJX8" s="753"/>
      <c r="JJY8" s="753"/>
      <c r="JJZ8" s="753"/>
      <c r="JKA8" s="753"/>
      <c r="JKB8" s="753"/>
      <c r="JKC8" s="753"/>
      <c r="JKD8" s="753"/>
      <c r="JKE8" s="753"/>
      <c r="JKF8" s="753"/>
      <c r="JKG8" s="753"/>
      <c r="JKH8" s="753"/>
      <c r="JKI8" s="753"/>
      <c r="JKJ8" s="753"/>
      <c r="JKK8" s="753"/>
      <c r="JKL8" s="753"/>
      <c r="JKM8" s="753"/>
      <c r="JKN8" s="753"/>
      <c r="JKO8" s="753"/>
      <c r="JKP8" s="753"/>
      <c r="JKQ8" s="753"/>
      <c r="JKR8" s="753"/>
      <c r="JKS8" s="753"/>
      <c r="JKT8" s="753"/>
      <c r="JKU8" s="753"/>
      <c r="JKV8" s="753"/>
      <c r="JKW8" s="753"/>
      <c r="JKX8" s="753"/>
      <c r="JKY8" s="753"/>
      <c r="JKZ8" s="753"/>
      <c r="JLA8" s="753"/>
      <c r="JLB8" s="753"/>
      <c r="JLC8" s="753"/>
      <c r="JLD8" s="753"/>
      <c r="JLE8" s="753"/>
      <c r="JLF8" s="753"/>
      <c r="JLG8" s="753"/>
      <c r="JLH8" s="753"/>
      <c r="JLI8" s="753"/>
      <c r="JLJ8" s="753"/>
      <c r="JLK8" s="753"/>
      <c r="JLL8" s="753"/>
      <c r="JLM8" s="753"/>
      <c r="JLN8" s="753"/>
      <c r="JLO8" s="753"/>
      <c r="JLP8" s="753"/>
      <c r="JLQ8" s="753"/>
      <c r="JLR8" s="753"/>
      <c r="JLS8" s="753"/>
      <c r="JLT8" s="753"/>
      <c r="JLU8" s="753"/>
      <c r="JLV8" s="753"/>
      <c r="JLW8" s="753"/>
      <c r="JLX8" s="753"/>
      <c r="JLY8" s="753"/>
      <c r="JLZ8" s="753"/>
      <c r="JMA8" s="753"/>
      <c r="JMB8" s="753"/>
      <c r="JMC8" s="753"/>
      <c r="JMD8" s="753"/>
      <c r="JME8" s="753"/>
      <c r="JMF8" s="753"/>
      <c r="JMG8" s="753"/>
      <c r="JMH8" s="753"/>
      <c r="JMI8" s="753"/>
      <c r="JMJ8" s="753"/>
      <c r="JMK8" s="753"/>
      <c r="JML8" s="753"/>
      <c r="JMM8" s="753"/>
      <c r="JMN8" s="753"/>
      <c r="JMO8" s="753"/>
      <c r="JMP8" s="753"/>
      <c r="JMQ8" s="753"/>
      <c r="JMR8" s="753"/>
      <c r="JMS8" s="753"/>
      <c r="JMT8" s="753"/>
      <c r="JMU8" s="753"/>
      <c r="JMV8" s="753"/>
      <c r="JMW8" s="753"/>
      <c r="JMX8" s="753"/>
      <c r="JMY8" s="753"/>
      <c r="JMZ8" s="753"/>
      <c r="JNA8" s="753"/>
      <c r="JNB8" s="753"/>
      <c r="JNC8" s="753"/>
      <c r="JND8" s="753"/>
      <c r="JNE8" s="753"/>
      <c r="JNF8" s="753"/>
      <c r="JNG8" s="753"/>
      <c r="JNH8" s="753"/>
      <c r="JNI8" s="753"/>
      <c r="JNJ8" s="753"/>
      <c r="JNK8" s="753"/>
      <c r="JNL8" s="753"/>
      <c r="JNM8" s="753"/>
      <c r="JNN8" s="753"/>
      <c r="JNO8" s="753"/>
      <c r="JNP8" s="753"/>
      <c r="JNQ8" s="753"/>
      <c r="JNR8" s="753"/>
      <c r="JNS8" s="753"/>
      <c r="JNT8" s="753"/>
      <c r="JNU8" s="753"/>
      <c r="JNV8" s="753"/>
      <c r="JNW8" s="753"/>
      <c r="JNX8" s="753"/>
      <c r="JNY8" s="753"/>
      <c r="JNZ8" s="753"/>
      <c r="JOA8" s="753"/>
      <c r="JOB8" s="753"/>
      <c r="JOC8" s="753"/>
      <c r="JOD8" s="753"/>
      <c r="JOE8" s="753"/>
      <c r="JOF8" s="753"/>
      <c r="JOG8" s="753"/>
      <c r="JOH8" s="753"/>
      <c r="JOI8" s="753"/>
      <c r="JOJ8" s="753"/>
      <c r="JOK8" s="753"/>
      <c r="JOL8" s="753"/>
      <c r="JOM8" s="753"/>
      <c r="JON8" s="753"/>
      <c r="JOO8" s="753"/>
      <c r="JOP8" s="753"/>
      <c r="JOQ8" s="753"/>
      <c r="JOR8" s="753"/>
      <c r="JOS8" s="753"/>
      <c r="JOT8" s="753"/>
      <c r="JOU8" s="753"/>
      <c r="JOV8" s="753"/>
      <c r="JOW8" s="753"/>
      <c r="JOX8" s="753"/>
      <c r="JOY8" s="753"/>
      <c r="JOZ8" s="753"/>
      <c r="JPA8" s="753"/>
      <c r="JPB8" s="753"/>
      <c r="JPC8" s="753"/>
      <c r="JPD8" s="753"/>
      <c r="JPE8" s="753"/>
      <c r="JPF8" s="753"/>
      <c r="JPG8" s="753"/>
      <c r="JPH8" s="753"/>
      <c r="JPI8" s="753"/>
      <c r="JPJ8" s="753"/>
      <c r="JPK8" s="753"/>
      <c r="JPL8" s="753"/>
      <c r="JPM8" s="753"/>
      <c r="JPN8" s="753"/>
      <c r="JPO8" s="753"/>
      <c r="JPP8" s="753"/>
      <c r="JPQ8" s="753"/>
      <c r="JPR8" s="753"/>
      <c r="JPS8" s="753"/>
      <c r="JPT8" s="753"/>
      <c r="JPU8" s="753"/>
      <c r="JPV8" s="753"/>
      <c r="JPW8" s="753"/>
      <c r="JPX8" s="753"/>
      <c r="JPY8" s="753"/>
      <c r="JPZ8" s="753"/>
      <c r="JQA8" s="753"/>
      <c r="JQB8" s="753"/>
      <c r="JQC8" s="753"/>
      <c r="JQD8" s="753"/>
      <c r="JQE8" s="753"/>
      <c r="JQF8" s="753"/>
      <c r="JQG8" s="753"/>
      <c r="JQH8" s="753"/>
      <c r="JQI8" s="753"/>
      <c r="JQJ8" s="753"/>
      <c r="JQK8" s="753"/>
      <c r="JQL8" s="753"/>
      <c r="JQM8" s="753"/>
      <c r="JQN8" s="753"/>
      <c r="JQO8" s="753"/>
      <c r="JQP8" s="753"/>
      <c r="JQQ8" s="753"/>
      <c r="JQR8" s="753"/>
      <c r="JQS8" s="753"/>
      <c r="JQT8" s="753"/>
      <c r="JQU8" s="753"/>
      <c r="JQV8" s="753"/>
      <c r="JQW8" s="753"/>
      <c r="JQX8" s="753"/>
      <c r="JQY8" s="753"/>
      <c r="JQZ8" s="753"/>
      <c r="JRA8" s="753"/>
      <c r="JRB8" s="753"/>
      <c r="JRC8" s="753"/>
      <c r="JRD8" s="753"/>
      <c r="JRE8" s="753"/>
      <c r="JRF8" s="753"/>
      <c r="JRG8" s="753"/>
      <c r="JRH8" s="753"/>
      <c r="JRI8" s="753"/>
      <c r="JRJ8" s="753"/>
      <c r="JRK8" s="753"/>
      <c r="JRL8" s="753"/>
      <c r="JRM8" s="753"/>
      <c r="JRN8" s="753"/>
      <c r="JRO8" s="753"/>
      <c r="JRP8" s="753"/>
      <c r="JRQ8" s="753"/>
      <c r="JRR8" s="753"/>
      <c r="JRS8" s="753"/>
      <c r="JRT8" s="753"/>
      <c r="JRU8" s="753"/>
      <c r="JRV8" s="753"/>
      <c r="JRW8" s="753"/>
      <c r="JRX8" s="753"/>
      <c r="JRY8" s="753"/>
      <c r="JRZ8" s="753"/>
      <c r="JSA8" s="753"/>
      <c r="JSB8" s="753"/>
      <c r="JSC8" s="753"/>
      <c r="JSD8" s="753"/>
      <c r="JSE8" s="753"/>
      <c r="JSF8" s="753"/>
      <c r="JSG8" s="753"/>
      <c r="JSH8" s="753"/>
      <c r="JSI8" s="753"/>
      <c r="JSJ8" s="753"/>
      <c r="JSK8" s="753"/>
      <c r="JSL8" s="753"/>
      <c r="JSM8" s="753"/>
      <c r="JSN8" s="753"/>
      <c r="JSO8" s="753"/>
      <c r="JSP8" s="753"/>
      <c r="JSQ8" s="753"/>
      <c r="JSR8" s="753"/>
      <c r="JSS8" s="753"/>
      <c r="JST8" s="753"/>
      <c r="JSU8" s="753"/>
      <c r="JSV8" s="753"/>
      <c r="JSW8" s="753"/>
      <c r="JSX8" s="753"/>
      <c r="JSY8" s="753"/>
      <c r="JSZ8" s="753"/>
      <c r="JTA8" s="753"/>
      <c r="JTB8" s="753"/>
      <c r="JTC8" s="753"/>
      <c r="JTD8" s="753"/>
      <c r="JTE8" s="753"/>
      <c r="JTF8" s="753"/>
      <c r="JTG8" s="753"/>
      <c r="JTH8" s="753"/>
      <c r="JTI8" s="753"/>
      <c r="JTJ8" s="753"/>
      <c r="JTK8" s="753"/>
      <c r="JTL8" s="753"/>
      <c r="JTM8" s="753"/>
      <c r="JTN8" s="753"/>
      <c r="JTO8" s="753"/>
      <c r="JTP8" s="753"/>
      <c r="JTQ8" s="753"/>
      <c r="JTR8" s="753"/>
      <c r="JTS8" s="753"/>
      <c r="JTT8" s="753"/>
      <c r="JTU8" s="753"/>
      <c r="JTV8" s="753"/>
      <c r="JTW8" s="753"/>
      <c r="JTX8" s="753"/>
      <c r="JTY8" s="753"/>
      <c r="JTZ8" s="753"/>
      <c r="JUA8" s="753"/>
      <c r="JUB8" s="753"/>
      <c r="JUC8" s="753"/>
      <c r="JUD8" s="753"/>
      <c r="JUE8" s="753"/>
      <c r="JUF8" s="753"/>
      <c r="JUG8" s="753"/>
      <c r="JUH8" s="753"/>
      <c r="JUI8" s="753"/>
      <c r="JUJ8" s="753"/>
      <c r="JUK8" s="753"/>
      <c r="JUL8" s="753"/>
      <c r="JUM8" s="753"/>
      <c r="JUN8" s="753"/>
      <c r="JUO8" s="753"/>
      <c r="JUP8" s="753"/>
      <c r="JUQ8" s="753"/>
      <c r="JUR8" s="753"/>
      <c r="JUS8" s="753"/>
      <c r="JUT8" s="753"/>
      <c r="JUU8" s="753"/>
      <c r="JUV8" s="753"/>
      <c r="JUW8" s="753"/>
      <c r="JUX8" s="753"/>
      <c r="JUY8" s="753"/>
      <c r="JUZ8" s="753"/>
      <c r="JVA8" s="753"/>
      <c r="JVB8" s="753"/>
      <c r="JVC8" s="753"/>
      <c r="JVD8" s="753"/>
      <c r="JVE8" s="753"/>
      <c r="JVF8" s="753"/>
      <c r="JVG8" s="753"/>
      <c r="JVH8" s="753"/>
      <c r="JVI8" s="753"/>
      <c r="JVJ8" s="753"/>
      <c r="JVK8" s="753"/>
      <c r="JVL8" s="753"/>
      <c r="JVM8" s="753"/>
      <c r="JVN8" s="753"/>
      <c r="JVO8" s="753"/>
      <c r="JVP8" s="753"/>
      <c r="JVQ8" s="753"/>
      <c r="JVR8" s="753"/>
      <c r="JVS8" s="753"/>
      <c r="JVT8" s="753"/>
      <c r="JVU8" s="753"/>
      <c r="JVV8" s="753"/>
      <c r="JVW8" s="753"/>
      <c r="JVX8" s="753"/>
      <c r="JVY8" s="753"/>
      <c r="JVZ8" s="753"/>
      <c r="JWA8" s="753"/>
      <c r="JWB8" s="753"/>
      <c r="JWC8" s="753"/>
      <c r="JWD8" s="753"/>
      <c r="JWE8" s="753"/>
      <c r="JWF8" s="753"/>
      <c r="JWG8" s="753"/>
      <c r="JWH8" s="753"/>
      <c r="JWI8" s="753"/>
      <c r="JWJ8" s="753"/>
      <c r="JWK8" s="753"/>
      <c r="JWL8" s="753"/>
      <c r="JWM8" s="753"/>
      <c r="JWN8" s="753"/>
      <c r="JWO8" s="753"/>
      <c r="JWP8" s="753"/>
      <c r="JWQ8" s="753"/>
      <c r="JWR8" s="753"/>
      <c r="JWS8" s="753"/>
      <c r="JWT8" s="753"/>
      <c r="JWU8" s="753"/>
      <c r="JWV8" s="753"/>
      <c r="JWW8" s="753"/>
      <c r="JWX8" s="753"/>
      <c r="JWY8" s="753"/>
      <c r="JWZ8" s="753"/>
      <c r="JXA8" s="753"/>
      <c r="JXB8" s="753"/>
      <c r="JXC8" s="753"/>
      <c r="JXD8" s="753"/>
      <c r="JXE8" s="753"/>
      <c r="JXF8" s="753"/>
      <c r="JXG8" s="753"/>
      <c r="JXH8" s="753"/>
      <c r="JXI8" s="753"/>
      <c r="JXJ8" s="753"/>
      <c r="JXK8" s="753"/>
      <c r="JXL8" s="753"/>
      <c r="JXM8" s="753"/>
      <c r="JXN8" s="753"/>
      <c r="JXO8" s="753"/>
      <c r="JXP8" s="753"/>
      <c r="JXQ8" s="753"/>
      <c r="JXR8" s="753"/>
      <c r="JXS8" s="753"/>
      <c r="JXT8" s="753"/>
      <c r="JXU8" s="753"/>
      <c r="JXV8" s="753"/>
      <c r="JXW8" s="753"/>
      <c r="JXX8" s="753"/>
      <c r="JXY8" s="753"/>
      <c r="JXZ8" s="753"/>
      <c r="JYA8" s="753"/>
      <c r="JYB8" s="753"/>
      <c r="JYC8" s="753"/>
      <c r="JYD8" s="753"/>
      <c r="JYE8" s="753"/>
      <c r="JYF8" s="753"/>
      <c r="JYG8" s="753"/>
      <c r="JYH8" s="753"/>
      <c r="JYI8" s="753"/>
      <c r="JYJ8" s="753"/>
      <c r="JYK8" s="753"/>
      <c r="JYL8" s="753"/>
      <c r="JYM8" s="753"/>
      <c r="JYN8" s="753"/>
      <c r="JYO8" s="753"/>
      <c r="JYP8" s="753"/>
      <c r="JYQ8" s="753"/>
      <c r="JYR8" s="753"/>
      <c r="JYS8" s="753"/>
      <c r="JYT8" s="753"/>
      <c r="JYU8" s="753"/>
      <c r="JYV8" s="753"/>
      <c r="JYW8" s="753"/>
      <c r="JYX8" s="753"/>
      <c r="JYY8" s="753"/>
      <c r="JYZ8" s="753"/>
      <c r="JZA8" s="753"/>
      <c r="JZB8" s="753"/>
      <c r="JZC8" s="753"/>
      <c r="JZD8" s="753"/>
      <c r="JZE8" s="753"/>
      <c r="JZF8" s="753"/>
      <c r="JZG8" s="753"/>
      <c r="JZH8" s="753"/>
      <c r="JZI8" s="753"/>
      <c r="JZJ8" s="753"/>
      <c r="JZK8" s="753"/>
      <c r="JZL8" s="753"/>
      <c r="JZM8" s="753"/>
      <c r="JZN8" s="753"/>
      <c r="JZO8" s="753"/>
      <c r="JZP8" s="753"/>
      <c r="JZQ8" s="753"/>
      <c r="JZR8" s="753"/>
      <c r="JZS8" s="753"/>
      <c r="JZT8" s="753"/>
      <c r="JZU8" s="753"/>
      <c r="JZV8" s="753"/>
      <c r="JZW8" s="753"/>
      <c r="JZX8" s="753"/>
      <c r="JZY8" s="753"/>
      <c r="JZZ8" s="753"/>
      <c r="KAA8" s="753"/>
      <c r="KAB8" s="753"/>
      <c r="KAC8" s="753"/>
      <c r="KAD8" s="753"/>
      <c r="KAE8" s="753"/>
      <c r="KAF8" s="753"/>
      <c r="KAG8" s="753"/>
      <c r="KAH8" s="753"/>
      <c r="KAI8" s="753"/>
      <c r="KAJ8" s="753"/>
      <c r="KAK8" s="753"/>
      <c r="KAL8" s="753"/>
      <c r="KAM8" s="753"/>
      <c r="KAN8" s="753"/>
      <c r="KAO8" s="753"/>
      <c r="KAP8" s="753"/>
      <c r="KAQ8" s="753"/>
      <c r="KAR8" s="753"/>
      <c r="KAS8" s="753"/>
      <c r="KAT8" s="753"/>
      <c r="KAU8" s="753"/>
      <c r="KAV8" s="753"/>
      <c r="KAW8" s="753"/>
      <c r="KAX8" s="753"/>
      <c r="KAY8" s="753"/>
      <c r="KAZ8" s="753"/>
      <c r="KBA8" s="753"/>
      <c r="KBB8" s="753"/>
      <c r="KBC8" s="753"/>
      <c r="KBD8" s="753"/>
      <c r="KBE8" s="753"/>
      <c r="KBF8" s="753"/>
      <c r="KBG8" s="753"/>
      <c r="KBH8" s="753"/>
      <c r="KBI8" s="753"/>
      <c r="KBJ8" s="753"/>
      <c r="KBK8" s="753"/>
      <c r="KBL8" s="753"/>
      <c r="KBM8" s="753"/>
      <c r="KBN8" s="753"/>
      <c r="KBO8" s="753"/>
      <c r="KBP8" s="753"/>
      <c r="KBQ8" s="753"/>
      <c r="KBR8" s="753"/>
      <c r="KBS8" s="753"/>
      <c r="KBT8" s="753"/>
      <c r="KBU8" s="753"/>
      <c r="KBV8" s="753"/>
      <c r="KBW8" s="753"/>
      <c r="KBX8" s="753"/>
      <c r="KBY8" s="753"/>
      <c r="KBZ8" s="753"/>
      <c r="KCA8" s="753"/>
      <c r="KCB8" s="753"/>
      <c r="KCC8" s="753"/>
      <c r="KCD8" s="753"/>
      <c r="KCE8" s="753"/>
      <c r="KCF8" s="753"/>
      <c r="KCG8" s="753"/>
      <c r="KCH8" s="753"/>
      <c r="KCI8" s="753"/>
      <c r="KCJ8" s="753"/>
      <c r="KCK8" s="753"/>
      <c r="KCL8" s="753"/>
      <c r="KCM8" s="753"/>
      <c r="KCN8" s="753"/>
      <c r="KCO8" s="753"/>
      <c r="KCP8" s="753"/>
      <c r="KCQ8" s="753"/>
      <c r="KCR8" s="753"/>
      <c r="KCS8" s="753"/>
      <c r="KCT8" s="753"/>
      <c r="KCU8" s="753"/>
      <c r="KCV8" s="753"/>
      <c r="KCW8" s="753"/>
      <c r="KCX8" s="753"/>
      <c r="KCY8" s="753"/>
      <c r="KCZ8" s="753"/>
      <c r="KDA8" s="753"/>
      <c r="KDB8" s="753"/>
      <c r="KDC8" s="753"/>
      <c r="KDD8" s="753"/>
      <c r="KDE8" s="753"/>
      <c r="KDF8" s="753"/>
      <c r="KDG8" s="753"/>
      <c r="KDH8" s="753"/>
      <c r="KDI8" s="753"/>
      <c r="KDJ8" s="753"/>
      <c r="KDK8" s="753"/>
      <c r="KDL8" s="753"/>
      <c r="KDM8" s="753"/>
      <c r="KDN8" s="753"/>
      <c r="KDO8" s="753"/>
      <c r="KDP8" s="753"/>
      <c r="KDQ8" s="753"/>
      <c r="KDR8" s="753"/>
      <c r="KDS8" s="753"/>
      <c r="KDT8" s="753"/>
      <c r="KDU8" s="753"/>
      <c r="KDV8" s="753"/>
      <c r="KDW8" s="753"/>
      <c r="KDX8" s="753"/>
      <c r="KDY8" s="753"/>
      <c r="KDZ8" s="753"/>
      <c r="KEA8" s="753"/>
      <c r="KEB8" s="753"/>
      <c r="KEC8" s="753"/>
      <c r="KED8" s="753"/>
      <c r="KEE8" s="753"/>
      <c r="KEF8" s="753"/>
      <c r="KEG8" s="753"/>
      <c r="KEH8" s="753"/>
      <c r="KEI8" s="753"/>
      <c r="KEJ8" s="753"/>
      <c r="KEK8" s="753"/>
      <c r="KEL8" s="753"/>
      <c r="KEM8" s="753"/>
      <c r="KEN8" s="753"/>
      <c r="KEO8" s="753"/>
      <c r="KEP8" s="753"/>
      <c r="KEQ8" s="753"/>
      <c r="KER8" s="753"/>
      <c r="KES8" s="753"/>
      <c r="KET8" s="753"/>
      <c r="KEU8" s="753"/>
      <c r="KEV8" s="753"/>
      <c r="KEW8" s="753"/>
      <c r="KEX8" s="753"/>
      <c r="KEY8" s="753"/>
      <c r="KEZ8" s="753"/>
      <c r="KFA8" s="753"/>
      <c r="KFB8" s="753"/>
      <c r="KFC8" s="753"/>
      <c r="KFD8" s="753"/>
      <c r="KFE8" s="753"/>
      <c r="KFF8" s="753"/>
      <c r="KFG8" s="753"/>
      <c r="KFH8" s="753"/>
      <c r="KFI8" s="753"/>
      <c r="KFJ8" s="753"/>
      <c r="KFK8" s="753"/>
      <c r="KFL8" s="753"/>
      <c r="KFM8" s="753"/>
      <c r="KFN8" s="753"/>
      <c r="KFO8" s="753"/>
      <c r="KFP8" s="753"/>
      <c r="KFQ8" s="753"/>
      <c r="KFR8" s="753"/>
      <c r="KFS8" s="753"/>
      <c r="KFT8" s="753"/>
      <c r="KFU8" s="753"/>
      <c r="KFV8" s="753"/>
      <c r="KFW8" s="753"/>
      <c r="KFX8" s="753"/>
      <c r="KFY8" s="753"/>
      <c r="KFZ8" s="753"/>
      <c r="KGA8" s="753"/>
      <c r="KGB8" s="753"/>
      <c r="KGC8" s="753"/>
      <c r="KGD8" s="753"/>
      <c r="KGE8" s="753"/>
      <c r="KGF8" s="753"/>
      <c r="KGG8" s="753"/>
      <c r="KGH8" s="753"/>
      <c r="KGI8" s="753"/>
      <c r="KGJ8" s="753"/>
      <c r="KGK8" s="753"/>
      <c r="KGL8" s="753"/>
      <c r="KGM8" s="753"/>
      <c r="KGN8" s="753"/>
      <c r="KGO8" s="753"/>
      <c r="KGP8" s="753"/>
      <c r="KGQ8" s="753"/>
      <c r="KGR8" s="753"/>
      <c r="KGS8" s="753"/>
      <c r="KGT8" s="753"/>
      <c r="KGU8" s="753"/>
      <c r="KGV8" s="753"/>
      <c r="KGW8" s="753"/>
      <c r="KGX8" s="753"/>
      <c r="KGY8" s="753"/>
      <c r="KGZ8" s="753"/>
      <c r="KHA8" s="753"/>
      <c r="KHB8" s="753"/>
      <c r="KHC8" s="753"/>
      <c r="KHD8" s="753"/>
      <c r="KHE8" s="753"/>
      <c r="KHF8" s="753"/>
      <c r="KHG8" s="753"/>
      <c r="KHH8" s="753"/>
      <c r="KHI8" s="753"/>
      <c r="KHJ8" s="753"/>
      <c r="KHK8" s="753"/>
      <c r="KHL8" s="753"/>
      <c r="KHM8" s="753"/>
      <c r="KHN8" s="753"/>
      <c r="KHO8" s="753"/>
      <c r="KHP8" s="753"/>
      <c r="KHQ8" s="753"/>
      <c r="KHR8" s="753"/>
      <c r="KHS8" s="753"/>
      <c r="KHT8" s="753"/>
      <c r="KHU8" s="753"/>
      <c r="KHV8" s="753"/>
      <c r="KHW8" s="753"/>
      <c r="KHX8" s="753"/>
      <c r="KHY8" s="753"/>
      <c r="KHZ8" s="753"/>
      <c r="KIA8" s="753"/>
      <c r="KIB8" s="753"/>
      <c r="KIC8" s="753"/>
      <c r="KID8" s="753"/>
      <c r="KIE8" s="753"/>
      <c r="KIF8" s="753"/>
      <c r="KIG8" s="753"/>
      <c r="KIH8" s="753"/>
      <c r="KII8" s="753"/>
      <c r="KIJ8" s="753"/>
      <c r="KIK8" s="753"/>
      <c r="KIL8" s="753"/>
      <c r="KIM8" s="753"/>
      <c r="KIN8" s="753"/>
      <c r="KIO8" s="753"/>
      <c r="KIP8" s="753"/>
      <c r="KIQ8" s="753"/>
      <c r="KIR8" s="753"/>
      <c r="KIS8" s="753"/>
      <c r="KIT8" s="753"/>
      <c r="KIU8" s="753"/>
      <c r="KIV8" s="753"/>
      <c r="KIW8" s="753"/>
      <c r="KIX8" s="753"/>
      <c r="KIY8" s="753"/>
      <c r="KIZ8" s="753"/>
      <c r="KJA8" s="753"/>
      <c r="KJB8" s="753"/>
      <c r="KJC8" s="753"/>
      <c r="KJD8" s="753"/>
      <c r="KJE8" s="753"/>
      <c r="KJF8" s="753"/>
      <c r="KJG8" s="753"/>
      <c r="KJH8" s="753"/>
      <c r="KJI8" s="753"/>
      <c r="KJJ8" s="753"/>
      <c r="KJK8" s="753"/>
      <c r="KJL8" s="753"/>
      <c r="KJM8" s="753"/>
      <c r="KJN8" s="753"/>
      <c r="KJO8" s="753"/>
      <c r="KJP8" s="753"/>
      <c r="KJQ8" s="753"/>
      <c r="KJR8" s="753"/>
      <c r="KJS8" s="753"/>
      <c r="KJT8" s="753"/>
      <c r="KJU8" s="753"/>
      <c r="KJV8" s="753"/>
      <c r="KJW8" s="753"/>
      <c r="KJX8" s="753"/>
      <c r="KJY8" s="753"/>
      <c r="KJZ8" s="753"/>
      <c r="KKA8" s="753"/>
      <c r="KKB8" s="753"/>
      <c r="KKC8" s="753"/>
      <c r="KKD8" s="753"/>
      <c r="KKE8" s="753"/>
      <c r="KKF8" s="753"/>
      <c r="KKG8" s="753"/>
      <c r="KKH8" s="753"/>
      <c r="KKI8" s="753"/>
      <c r="KKJ8" s="753"/>
      <c r="KKK8" s="753"/>
      <c r="KKL8" s="753"/>
      <c r="KKM8" s="753"/>
      <c r="KKN8" s="753"/>
      <c r="KKO8" s="753"/>
      <c r="KKP8" s="753"/>
      <c r="KKQ8" s="753"/>
      <c r="KKR8" s="753"/>
      <c r="KKS8" s="753"/>
      <c r="KKT8" s="753"/>
      <c r="KKU8" s="753"/>
      <c r="KKV8" s="753"/>
      <c r="KKW8" s="753"/>
      <c r="KKX8" s="753"/>
      <c r="KKY8" s="753"/>
      <c r="KKZ8" s="753"/>
      <c r="KLA8" s="753"/>
      <c r="KLB8" s="753"/>
      <c r="KLC8" s="753"/>
      <c r="KLD8" s="753"/>
      <c r="KLE8" s="753"/>
      <c r="KLF8" s="753"/>
      <c r="KLG8" s="753"/>
      <c r="KLH8" s="753"/>
      <c r="KLI8" s="753"/>
      <c r="KLJ8" s="753"/>
      <c r="KLK8" s="753"/>
      <c r="KLL8" s="753"/>
      <c r="KLM8" s="753"/>
      <c r="KLN8" s="753"/>
      <c r="KLO8" s="753"/>
      <c r="KLP8" s="753"/>
      <c r="KLQ8" s="753"/>
      <c r="KLR8" s="753"/>
      <c r="KLS8" s="753"/>
      <c r="KLT8" s="753"/>
      <c r="KLU8" s="753"/>
      <c r="KLV8" s="753"/>
      <c r="KLW8" s="753"/>
      <c r="KLX8" s="753"/>
      <c r="KLY8" s="753"/>
      <c r="KLZ8" s="753"/>
      <c r="KMA8" s="753"/>
      <c r="KMB8" s="753"/>
      <c r="KMC8" s="753"/>
      <c r="KMD8" s="753"/>
      <c r="KME8" s="753"/>
      <c r="KMF8" s="753"/>
      <c r="KMG8" s="753"/>
      <c r="KMH8" s="753"/>
      <c r="KMI8" s="753"/>
      <c r="KMJ8" s="753"/>
      <c r="KMK8" s="753"/>
      <c r="KML8" s="753"/>
      <c r="KMM8" s="753"/>
      <c r="KMN8" s="753"/>
      <c r="KMO8" s="753"/>
      <c r="KMP8" s="753"/>
      <c r="KMQ8" s="753"/>
      <c r="KMR8" s="753"/>
      <c r="KMS8" s="753"/>
      <c r="KMT8" s="753"/>
      <c r="KMU8" s="753"/>
      <c r="KMV8" s="753"/>
      <c r="KMW8" s="753"/>
      <c r="KMX8" s="753"/>
      <c r="KMY8" s="753"/>
      <c r="KMZ8" s="753"/>
      <c r="KNA8" s="753"/>
      <c r="KNB8" s="753"/>
      <c r="KNC8" s="753"/>
      <c r="KND8" s="753"/>
      <c r="KNE8" s="753"/>
      <c r="KNF8" s="753"/>
      <c r="KNG8" s="753"/>
      <c r="KNH8" s="753"/>
      <c r="KNI8" s="753"/>
      <c r="KNJ8" s="753"/>
      <c r="KNK8" s="753"/>
      <c r="KNL8" s="753"/>
      <c r="KNM8" s="753"/>
      <c r="KNN8" s="753"/>
      <c r="KNO8" s="753"/>
      <c r="KNP8" s="753"/>
      <c r="KNQ8" s="753"/>
      <c r="KNR8" s="753"/>
      <c r="KNS8" s="753"/>
      <c r="KNT8" s="753"/>
      <c r="KNU8" s="753"/>
      <c r="KNV8" s="753"/>
      <c r="KNW8" s="753"/>
      <c r="KNX8" s="753"/>
      <c r="KNY8" s="753"/>
      <c r="KNZ8" s="753"/>
      <c r="KOA8" s="753"/>
      <c r="KOB8" s="753"/>
      <c r="KOC8" s="753"/>
      <c r="KOD8" s="753"/>
      <c r="KOE8" s="753"/>
      <c r="KOF8" s="753"/>
      <c r="KOG8" s="753"/>
      <c r="KOH8" s="753"/>
      <c r="KOI8" s="753"/>
      <c r="KOJ8" s="753"/>
      <c r="KOK8" s="753"/>
      <c r="KOL8" s="753"/>
      <c r="KOM8" s="753"/>
      <c r="KON8" s="753"/>
      <c r="KOO8" s="753"/>
      <c r="KOP8" s="753"/>
      <c r="KOQ8" s="753"/>
      <c r="KOR8" s="753"/>
      <c r="KOS8" s="753"/>
      <c r="KOT8" s="753"/>
      <c r="KOU8" s="753"/>
      <c r="KOV8" s="753"/>
      <c r="KOW8" s="753"/>
      <c r="KOX8" s="753"/>
      <c r="KOY8" s="753"/>
      <c r="KOZ8" s="753"/>
      <c r="KPA8" s="753"/>
      <c r="KPB8" s="753"/>
      <c r="KPC8" s="753"/>
      <c r="KPD8" s="753"/>
      <c r="KPE8" s="753"/>
      <c r="KPF8" s="753"/>
      <c r="KPG8" s="753"/>
      <c r="KPH8" s="753"/>
      <c r="KPI8" s="753"/>
      <c r="KPJ8" s="753"/>
      <c r="KPK8" s="753"/>
      <c r="KPL8" s="753"/>
      <c r="KPM8" s="753"/>
      <c r="KPN8" s="753"/>
      <c r="KPO8" s="753"/>
      <c r="KPP8" s="753"/>
      <c r="KPQ8" s="753"/>
      <c r="KPR8" s="753"/>
      <c r="KPS8" s="753"/>
      <c r="KPT8" s="753"/>
      <c r="KPU8" s="753"/>
      <c r="KPV8" s="753"/>
      <c r="KPW8" s="753"/>
      <c r="KPX8" s="753"/>
      <c r="KPY8" s="753"/>
      <c r="KPZ8" s="753"/>
      <c r="KQA8" s="753"/>
      <c r="KQB8" s="753"/>
      <c r="KQC8" s="753"/>
      <c r="KQD8" s="753"/>
      <c r="KQE8" s="753"/>
      <c r="KQF8" s="753"/>
      <c r="KQG8" s="753"/>
      <c r="KQH8" s="753"/>
      <c r="KQI8" s="753"/>
      <c r="KQJ8" s="753"/>
      <c r="KQK8" s="753"/>
      <c r="KQL8" s="753"/>
      <c r="KQM8" s="753"/>
      <c r="KQN8" s="753"/>
      <c r="KQO8" s="753"/>
      <c r="KQP8" s="753"/>
      <c r="KQQ8" s="753"/>
      <c r="KQR8" s="753"/>
      <c r="KQS8" s="753"/>
      <c r="KQT8" s="753"/>
      <c r="KQU8" s="753"/>
      <c r="KQV8" s="753"/>
      <c r="KQW8" s="753"/>
      <c r="KQX8" s="753"/>
      <c r="KQY8" s="753"/>
      <c r="KQZ8" s="753"/>
      <c r="KRA8" s="753"/>
      <c r="KRB8" s="753"/>
      <c r="KRC8" s="753"/>
      <c r="KRD8" s="753"/>
      <c r="KRE8" s="753"/>
      <c r="KRF8" s="753"/>
      <c r="KRG8" s="753"/>
      <c r="KRH8" s="753"/>
      <c r="KRI8" s="753"/>
      <c r="KRJ8" s="753"/>
      <c r="KRK8" s="753"/>
      <c r="KRL8" s="753"/>
      <c r="KRM8" s="753"/>
      <c r="KRN8" s="753"/>
      <c r="KRO8" s="753"/>
      <c r="KRP8" s="753"/>
      <c r="KRQ8" s="753"/>
      <c r="KRR8" s="753"/>
      <c r="KRS8" s="753"/>
      <c r="KRT8" s="753"/>
      <c r="KRU8" s="753"/>
      <c r="KRV8" s="753"/>
      <c r="KRW8" s="753"/>
      <c r="KRX8" s="753"/>
      <c r="KRY8" s="753"/>
      <c r="KRZ8" s="753"/>
      <c r="KSA8" s="753"/>
      <c r="KSB8" s="753"/>
      <c r="KSC8" s="753"/>
      <c r="KSD8" s="753"/>
      <c r="KSE8" s="753"/>
      <c r="KSF8" s="753"/>
      <c r="KSG8" s="753"/>
      <c r="KSH8" s="753"/>
      <c r="KSI8" s="753"/>
      <c r="KSJ8" s="753"/>
      <c r="KSK8" s="753"/>
      <c r="KSL8" s="753"/>
      <c r="KSM8" s="753"/>
      <c r="KSN8" s="753"/>
      <c r="KSO8" s="753"/>
      <c r="KSP8" s="753"/>
      <c r="KSQ8" s="753"/>
      <c r="KSR8" s="753"/>
      <c r="KSS8" s="753"/>
      <c r="KST8" s="753"/>
      <c r="KSU8" s="753"/>
      <c r="KSV8" s="753"/>
      <c r="KSW8" s="753"/>
      <c r="KSX8" s="753"/>
      <c r="KSY8" s="753"/>
      <c r="KSZ8" s="753"/>
      <c r="KTA8" s="753"/>
      <c r="KTB8" s="753"/>
      <c r="KTC8" s="753"/>
      <c r="KTD8" s="753"/>
      <c r="KTE8" s="753"/>
      <c r="KTF8" s="753"/>
      <c r="KTG8" s="753"/>
      <c r="KTH8" s="753"/>
      <c r="KTI8" s="753"/>
      <c r="KTJ8" s="753"/>
      <c r="KTK8" s="753"/>
      <c r="KTL8" s="753"/>
      <c r="KTM8" s="753"/>
      <c r="KTN8" s="753"/>
      <c r="KTO8" s="753"/>
      <c r="KTP8" s="753"/>
      <c r="KTQ8" s="753"/>
      <c r="KTR8" s="753"/>
      <c r="KTS8" s="753"/>
      <c r="KTT8" s="753"/>
      <c r="KTU8" s="753"/>
      <c r="KTV8" s="753"/>
      <c r="KTW8" s="753"/>
      <c r="KTX8" s="753"/>
      <c r="KTY8" s="753"/>
      <c r="KTZ8" s="753"/>
      <c r="KUA8" s="753"/>
      <c r="KUB8" s="753"/>
      <c r="KUC8" s="753"/>
      <c r="KUD8" s="753"/>
      <c r="KUE8" s="753"/>
      <c r="KUF8" s="753"/>
      <c r="KUG8" s="753"/>
      <c r="KUH8" s="753"/>
      <c r="KUI8" s="753"/>
      <c r="KUJ8" s="753"/>
      <c r="KUK8" s="753"/>
      <c r="KUL8" s="753"/>
      <c r="KUM8" s="753"/>
      <c r="KUN8" s="753"/>
      <c r="KUO8" s="753"/>
      <c r="KUP8" s="753"/>
      <c r="KUQ8" s="753"/>
      <c r="KUR8" s="753"/>
      <c r="KUS8" s="753"/>
      <c r="KUT8" s="753"/>
      <c r="KUU8" s="753"/>
      <c r="KUV8" s="753"/>
      <c r="KUW8" s="753"/>
      <c r="KUX8" s="753"/>
      <c r="KUY8" s="753"/>
      <c r="KUZ8" s="753"/>
      <c r="KVA8" s="753"/>
      <c r="KVB8" s="753"/>
      <c r="KVC8" s="753"/>
      <c r="KVD8" s="753"/>
      <c r="KVE8" s="753"/>
      <c r="KVF8" s="753"/>
      <c r="KVG8" s="753"/>
      <c r="KVH8" s="753"/>
      <c r="KVI8" s="753"/>
      <c r="KVJ8" s="753"/>
      <c r="KVK8" s="753"/>
      <c r="KVL8" s="753"/>
      <c r="KVM8" s="753"/>
      <c r="KVN8" s="753"/>
      <c r="KVO8" s="753"/>
      <c r="KVP8" s="753"/>
      <c r="KVQ8" s="753"/>
      <c r="KVR8" s="753"/>
      <c r="KVS8" s="753"/>
      <c r="KVT8" s="753"/>
      <c r="KVU8" s="753"/>
      <c r="KVV8" s="753"/>
      <c r="KVW8" s="753"/>
      <c r="KVX8" s="753"/>
      <c r="KVY8" s="753"/>
      <c r="KVZ8" s="753"/>
      <c r="KWA8" s="753"/>
      <c r="KWB8" s="753"/>
      <c r="KWC8" s="753"/>
      <c r="KWD8" s="753"/>
      <c r="KWE8" s="753"/>
      <c r="KWF8" s="753"/>
      <c r="KWG8" s="753"/>
      <c r="KWH8" s="753"/>
      <c r="KWI8" s="753"/>
      <c r="KWJ8" s="753"/>
      <c r="KWK8" s="753"/>
      <c r="KWL8" s="753"/>
      <c r="KWM8" s="753"/>
      <c r="KWN8" s="753"/>
      <c r="KWO8" s="753"/>
      <c r="KWP8" s="753"/>
      <c r="KWQ8" s="753"/>
      <c r="KWR8" s="753"/>
      <c r="KWS8" s="753"/>
      <c r="KWT8" s="753"/>
      <c r="KWU8" s="753"/>
      <c r="KWV8" s="753"/>
      <c r="KWW8" s="753"/>
      <c r="KWX8" s="753"/>
      <c r="KWY8" s="753"/>
      <c r="KWZ8" s="753"/>
      <c r="KXA8" s="753"/>
      <c r="KXB8" s="753"/>
      <c r="KXC8" s="753"/>
      <c r="KXD8" s="753"/>
      <c r="KXE8" s="753"/>
      <c r="KXF8" s="753"/>
      <c r="KXG8" s="753"/>
      <c r="KXH8" s="753"/>
      <c r="KXI8" s="753"/>
      <c r="KXJ8" s="753"/>
      <c r="KXK8" s="753"/>
      <c r="KXL8" s="753"/>
      <c r="KXM8" s="753"/>
      <c r="KXN8" s="753"/>
      <c r="KXO8" s="753"/>
      <c r="KXP8" s="753"/>
      <c r="KXQ8" s="753"/>
      <c r="KXR8" s="753"/>
      <c r="KXS8" s="753"/>
      <c r="KXT8" s="753"/>
      <c r="KXU8" s="753"/>
      <c r="KXV8" s="753"/>
      <c r="KXW8" s="753"/>
      <c r="KXX8" s="753"/>
      <c r="KXY8" s="753"/>
      <c r="KXZ8" s="753"/>
      <c r="KYA8" s="753"/>
      <c r="KYB8" s="753"/>
      <c r="KYC8" s="753"/>
      <c r="KYD8" s="753"/>
      <c r="KYE8" s="753"/>
      <c r="KYF8" s="753"/>
      <c r="KYG8" s="753"/>
      <c r="KYH8" s="753"/>
      <c r="KYI8" s="753"/>
      <c r="KYJ8" s="753"/>
      <c r="KYK8" s="753"/>
      <c r="KYL8" s="753"/>
      <c r="KYM8" s="753"/>
      <c r="KYN8" s="753"/>
      <c r="KYO8" s="753"/>
      <c r="KYP8" s="753"/>
      <c r="KYQ8" s="753"/>
      <c r="KYR8" s="753"/>
      <c r="KYS8" s="753"/>
      <c r="KYT8" s="753"/>
      <c r="KYU8" s="753"/>
      <c r="KYV8" s="753"/>
      <c r="KYW8" s="753"/>
      <c r="KYX8" s="753"/>
      <c r="KYY8" s="753"/>
      <c r="KYZ8" s="753"/>
      <c r="KZA8" s="753"/>
      <c r="KZB8" s="753"/>
      <c r="KZC8" s="753"/>
      <c r="KZD8" s="753"/>
      <c r="KZE8" s="753"/>
      <c r="KZF8" s="753"/>
      <c r="KZG8" s="753"/>
      <c r="KZH8" s="753"/>
      <c r="KZI8" s="753"/>
      <c r="KZJ8" s="753"/>
      <c r="KZK8" s="753"/>
      <c r="KZL8" s="753"/>
      <c r="KZM8" s="753"/>
      <c r="KZN8" s="753"/>
      <c r="KZO8" s="753"/>
      <c r="KZP8" s="753"/>
      <c r="KZQ8" s="753"/>
      <c r="KZR8" s="753"/>
      <c r="KZS8" s="753"/>
      <c r="KZT8" s="753"/>
      <c r="KZU8" s="753"/>
      <c r="KZV8" s="753"/>
      <c r="KZW8" s="753"/>
      <c r="KZX8" s="753"/>
      <c r="KZY8" s="753"/>
      <c r="KZZ8" s="753"/>
      <c r="LAA8" s="753"/>
      <c r="LAB8" s="753"/>
      <c r="LAC8" s="753"/>
      <c r="LAD8" s="753"/>
      <c r="LAE8" s="753"/>
      <c r="LAF8" s="753"/>
      <c r="LAG8" s="753"/>
      <c r="LAH8" s="753"/>
      <c r="LAI8" s="753"/>
      <c r="LAJ8" s="753"/>
      <c r="LAK8" s="753"/>
      <c r="LAL8" s="753"/>
      <c r="LAM8" s="753"/>
      <c r="LAN8" s="753"/>
      <c r="LAO8" s="753"/>
      <c r="LAP8" s="753"/>
      <c r="LAQ8" s="753"/>
      <c r="LAR8" s="753"/>
      <c r="LAS8" s="753"/>
      <c r="LAT8" s="753"/>
      <c r="LAU8" s="753"/>
      <c r="LAV8" s="753"/>
      <c r="LAW8" s="753"/>
      <c r="LAX8" s="753"/>
      <c r="LAY8" s="753"/>
      <c r="LAZ8" s="753"/>
      <c r="LBA8" s="753"/>
      <c r="LBB8" s="753"/>
      <c r="LBC8" s="753"/>
      <c r="LBD8" s="753"/>
      <c r="LBE8" s="753"/>
      <c r="LBF8" s="753"/>
      <c r="LBG8" s="753"/>
      <c r="LBH8" s="753"/>
      <c r="LBI8" s="753"/>
      <c r="LBJ8" s="753"/>
      <c r="LBK8" s="753"/>
      <c r="LBL8" s="753"/>
      <c r="LBM8" s="753"/>
      <c r="LBN8" s="753"/>
      <c r="LBO8" s="753"/>
      <c r="LBP8" s="753"/>
      <c r="LBQ8" s="753"/>
      <c r="LBR8" s="753"/>
      <c r="LBS8" s="753"/>
      <c r="LBT8" s="753"/>
      <c r="LBU8" s="753"/>
      <c r="LBV8" s="753"/>
      <c r="LBW8" s="753"/>
      <c r="LBX8" s="753"/>
      <c r="LBY8" s="753"/>
      <c r="LBZ8" s="753"/>
      <c r="LCA8" s="753"/>
      <c r="LCB8" s="753"/>
      <c r="LCC8" s="753"/>
      <c r="LCD8" s="753"/>
      <c r="LCE8" s="753"/>
      <c r="LCF8" s="753"/>
      <c r="LCG8" s="753"/>
      <c r="LCH8" s="753"/>
      <c r="LCI8" s="753"/>
      <c r="LCJ8" s="753"/>
      <c r="LCK8" s="753"/>
      <c r="LCL8" s="753"/>
      <c r="LCM8" s="753"/>
      <c r="LCN8" s="753"/>
      <c r="LCO8" s="753"/>
      <c r="LCP8" s="753"/>
      <c r="LCQ8" s="753"/>
      <c r="LCR8" s="753"/>
      <c r="LCS8" s="753"/>
      <c r="LCT8" s="753"/>
      <c r="LCU8" s="753"/>
      <c r="LCV8" s="753"/>
      <c r="LCW8" s="753"/>
      <c r="LCX8" s="753"/>
      <c r="LCY8" s="753"/>
      <c r="LCZ8" s="753"/>
      <c r="LDA8" s="753"/>
      <c r="LDB8" s="753"/>
      <c r="LDC8" s="753"/>
      <c r="LDD8" s="753"/>
      <c r="LDE8" s="753"/>
      <c r="LDF8" s="753"/>
      <c r="LDG8" s="753"/>
      <c r="LDH8" s="753"/>
      <c r="LDI8" s="753"/>
      <c r="LDJ8" s="753"/>
      <c r="LDK8" s="753"/>
      <c r="LDL8" s="753"/>
      <c r="LDM8" s="753"/>
      <c r="LDN8" s="753"/>
      <c r="LDO8" s="753"/>
      <c r="LDP8" s="753"/>
      <c r="LDQ8" s="753"/>
      <c r="LDR8" s="753"/>
      <c r="LDS8" s="753"/>
      <c r="LDT8" s="753"/>
      <c r="LDU8" s="753"/>
      <c r="LDV8" s="753"/>
      <c r="LDW8" s="753"/>
      <c r="LDX8" s="753"/>
      <c r="LDY8" s="753"/>
      <c r="LDZ8" s="753"/>
      <c r="LEA8" s="753"/>
      <c r="LEB8" s="753"/>
      <c r="LEC8" s="753"/>
      <c r="LED8" s="753"/>
      <c r="LEE8" s="753"/>
      <c r="LEF8" s="753"/>
      <c r="LEG8" s="753"/>
      <c r="LEH8" s="753"/>
      <c r="LEI8" s="753"/>
      <c r="LEJ8" s="753"/>
      <c r="LEK8" s="753"/>
      <c r="LEL8" s="753"/>
      <c r="LEM8" s="753"/>
      <c r="LEN8" s="753"/>
      <c r="LEO8" s="753"/>
      <c r="LEP8" s="753"/>
      <c r="LEQ8" s="753"/>
      <c r="LER8" s="753"/>
      <c r="LES8" s="753"/>
      <c r="LET8" s="753"/>
      <c r="LEU8" s="753"/>
      <c r="LEV8" s="753"/>
      <c r="LEW8" s="753"/>
      <c r="LEX8" s="753"/>
      <c r="LEY8" s="753"/>
      <c r="LEZ8" s="753"/>
      <c r="LFA8" s="753"/>
      <c r="LFB8" s="753"/>
      <c r="LFC8" s="753"/>
      <c r="LFD8" s="753"/>
      <c r="LFE8" s="753"/>
      <c r="LFF8" s="753"/>
      <c r="LFG8" s="753"/>
      <c r="LFH8" s="753"/>
      <c r="LFI8" s="753"/>
      <c r="LFJ8" s="753"/>
      <c r="LFK8" s="753"/>
      <c r="LFL8" s="753"/>
      <c r="LFM8" s="753"/>
      <c r="LFN8" s="753"/>
      <c r="LFO8" s="753"/>
      <c r="LFP8" s="753"/>
      <c r="LFQ8" s="753"/>
      <c r="LFR8" s="753"/>
      <c r="LFS8" s="753"/>
      <c r="LFT8" s="753"/>
      <c r="LFU8" s="753"/>
      <c r="LFV8" s="753"/>
      <c r="LFW8" s="753"/>
      <c r="LFX8" s="753"/>
      <c r="LFY8" s="753"/>
      <c r="LFZ8" s="753"/>
      <c r="LGA8" s="753"/>
      <c r="LGB8" s="753"/>
      <c r="LGC8" s="753"/>
      <c r="LGD8" s="753"/>
      <c r="LGE8" s="753"/>
      <c r="LGF8" s="753"/>
      <c r="LGG8" s="753"/>
      <c r="LGH8" s="753"/>
      <c r="LGI8" s="753"/>
      <c r="LGJ8" s="753"/>
      <c r="LGK8" s="753"/>
      <c r="LGL8" s="753"/>
      <c r="LGM8" s="753"/>
      <c r="LGN8" s="753"/>
      <c r="LGO8" s="753"/>
      <c r="LGP8" s="753"/>
      <c r="LGQ8" s="753"/>
      <c r="LGR8" s="753"/>
      <c r="LGS8" s="753"/>
      <c r="LGT8" s="753"/>
      <c r="LGU8" s="753"/>
      <c r="LGV8" s="753"/>
      <c r="LGW8" s="753"/>
      <c r="LGX8" s="753"/>
      <c r="LGY8" s="753"/>
      <c r="LGZ8" s="753"/>
      <c r="LHA8" s="753"/>
      <c r="LHB8" s="753"/>
      <c r="LHC8" s="753"/>
      <c r="LHD8" s="753"/>
      <c r="LHE8" s="753"/>
      <c r="LHF8" s="753"/>
      <c r="LHG8" s="753"/>
      <c r="LHH8" s="753"/>
      <c r="LHI8" s="753"/>
      <c r="LHJ8" s="753"/>
      <c r="LHK8" s="753"/>
      <c r="LHL8" s="753"/>
      <c r="LHM8" s="753"/>
      <c r="LHN8" s="753"/>
      <c r="LHO8" s="753"/>
      <c r="LHP8" s="753"/>
      <c r="LHQ8" s="753"/>
      <c r="LHR8" s="753"/>
      <c r="LHS8" s="753"/>
      <c r="LHT8" s="753"/>
      <c r="LHU8" s="753"/>
      <c r="LHV8" s="753"/>
      <c r="LHW8" s="753"/>
      <c r="LHX8" s="753"/>
      <c r="LHY8" s="753"/>
      <c r="LHZ8" s="753"/>
      <c r="LIA8" s="753"/>
      <c r="LIB8" s="753"/>
      <c r="LIC8" s="753"/>
      <c r="LID8" s="753"/>
      <c r="LIE8" s="753"/>
      <c r="LIF8" s="753"/>
      <c r="LIG8" s="753"/>
      <c r="LIH8" s="753"/>
      <c r="LII8" s="753"/>
      <c r="LIJ8" s="753"/>
      <c r="LIK8" s="753"/>
      <c r="LIL8" s="753"/>
      <c r="LIM8" s="753"/>
      <c r="LIN8" s="753"/>
      <c r="LIO8" s="753"/>
      <c r="LIP8" s="753"/>
      <c r="LIQ8" s="753"/>
      <c r="LIR8" s="753"/>
      <c r="LIS8" s="753"/>
      <c r="LIT8" s="753"/>
      <c r="LIU8" s="753"/>
      <c r="LIV8" s="753"/>
      <c r="LIW8" s="753"/>
      <c r="LIX8" s="753"/>
      <c r="LIY8" s="753"/>
      <c r="LIZ8" s="753"/>
      <c r="LJA8" s="753"/>
      <c r="LJB8" s="753"/>
      <c r="LJC8" s="753"/>
      <c r="LJD8" s="753"/>
      <c r="LJE8" s="753"/>
      <c r="LJF8" s="753"/>
      <c r="LJG8" s="753"/>
      <c r="LJH8" s="753"/>
      <c r="LJI8" s="753"/>
      <c r="LJJ8" s="753"/>
      <c r="LJK8" s="753"/>
      <c r="LJL8" s="753"/>
      <c r="LJM8" s="753"/>
      <c r="LJN8" s="753"/>
      <c r="LJO8" s="753"/>
      <c r="LJP8" s="753"/>
      <c r="LJQ8" s="753"/>
      <c r="LJR8" s="753"/>
      <c r="LJS8" s="753"/>
      <c r="LJT8" s="753"/>
      <c r="LJU8" s="753"/>
      <c r="LJV8" s="753"/>
      <c r="LJW8" s="753"/>
      <c r="LJX8" s="753"/>
      <c r="LJY8" s="753"/>
      <c r="LJZ8" s="753"/>
      <c r="LKA8" s="753"/>
      <c r="LKB8" s="753"/>
      <c r="LKC8" s="753"/>
      <c r="LKD8" s="753"/>
      <c r="LKE8" s="753"/>
      <c r="LKF8" s="753"/>
      <c r="LKG8" s="753"/>
      <c r="LKH8" s="753"/>
      <c r="LKI8" s="753"/>
      <c r="LKJ8" s="753"/>
      <c r="LKK8" s="753"/>
      <c r="LKL8" s="753"/>
      <c r="LKM8" s="753"/>
      <c r="LKN8" s="753"/>
      <c r="LKO8" s="753"/>
      <c r="LKP8" s="753"/>
      <c r="LKQ8" s="753"/>
      <c r="LKR8" s="753"/>
      <c r="LKS8" s="753"/>
      <c r="LKT8" s="753"/>
      <c r="LKU8" s="753"/>
      <c r="LKV8" s="753"/>
      <c r="LKW8" s="753"/>
      <c r="LKX8" s="753"/>
      <c r="LKY8" s="753"/>
      <c r="LKZ8" s="753"/>
      <c r="LLA8" s="753"/>
      <c r="LLB8" s="753"/>
      <c r="LLC8" s="753"/>
      <c r="LLD8" s="753"/>
      <c r="LLE8" s="753"/>
      <c r="LLF8" s="753"/>
      <c r="LLG8" s="753"/>
      <c r="LLH8" s="753"/>
      <c r="LLI8" s="753"/>
      <c r="LLJ8" s="753"/>
      <c r="LLK8" s="753"/>
      <c r="LLL8" s="753"/>
      <c r="LLM8" s="753"/>
      <c r="LLN8" s="753"/>
      <c r="LLO8" s="753"/>
      <c r="LLP8" s="753"/>
      <c r="LLQ8" s="753"/>
      <c r="LLR8" s="753"/>
      <c r="LLS8" s="753"/>
      <c r="LLT8" s="753"/>
      <c r="LLU8" s="753"/>
      <c r="LLV8" s="753"/>
      <c r="LLW8" s="753"/>
      <c r="LLX8" s="753"/>
      <c r="LLY8" s="753"/>
      <c r="LLZ8" s="753"/>
      <c r="LMA8" s="753"/>
      <c r="LMB8" s="753"/>
      <c r="LMC8" s="753"/>
      <c r="LMD8" s="753"/>
      <c r="LME8" s="753"/>
      <c r="LMF8" s="753"/>
      <c r="LMG8" s="753"/>
      <c r="LMH8" s="753"/>
      <c r="LMI8" s="753"/>
      <c r="LMJ8" s="753"/>
      <c r="LMK8" s="753"/>
      <c r="LML8" s="753"/>
      <c r="LMM8" s="753"/>
      <c r="LMN8" s="753"/>
      <c r="LMO8" s="753"/>
      <c r="LMP8" s="753"/>
      <c r="LMQ8" s="753"/>
      <c r="LMR8" s="753"/>
      <c r="LMS8" s="753"/>
      <c r="LMT8" s="753"/>
      <c r="LMU8" s="753"/>
      <c r="LMV8" s="753"/>
      <c r="LMW8" s="753"/>
      <c r="LMX8" s="753"/>
      <c r="LMY8" s="753"/>
      <c r="LMZ8" s="753"/>
      <c r="LNA8" s="753"/>
      <c r="LNB8" s="753"/>
      <c r="LNC8" s="753"/>
      <c r="LND8" s="753"/>
      <c r="LNE8" s="753"/>
      <c r="LNF8" s="753"/>
      <c r="LNG8" s="753"/>
      <c r="LNH8" s="753"/>
      <c r="LNI8" s="753"/>
      <c r="LNJ8" s="753"/>
      <c r="LNK8" s="753"/>
      <c r="LNL8" s="753"/>
      <c r="LNM8" s="753"/>
      <c r="LNN8" s="753"/>
      <c r="LNO8" s="753"/>
      <c r="LNP8" s="753"/>
      <c r="LNQ8" s="753"/>
      <c r="LNR8" s="753"/>
      <c r="LNS8" s="753"/>
      <c r="LNT8" s="753"/>
      <c r="LNU8" s="753"/>
      <c r="LNV8" s="753"/>
      <c r="LNW8" s="753"/>
      <c r="LNX8" s="753"/>
      <c r="LNY8" s="753"/>
      <c r="LNZ8" s="753"/>
      <c r="LOA8" s="753"/>
      <c r="LOB8" s="753"/>
      <c r="LOC8" s="753"/>
      <c r="LOD8" s="753"/>
      <c r="LOE8" s="753"/>
      <c r="LOF8" s="753"/>
      <c r="LOG8" s="753"/>
      <c r="LOH8" s="753"/>
      <c r="LOI8" s="753"/>
      <c r="LOJ8" s="753"/>
      <c r="LOK8" s="753"/>
      <c r="LOL8" s="753"/>
      <c r="LOM8" s="753"/>
      <c r="LON8" s="753"/>
      <c r="LOO8" s="753"/>
      <c r="LOP8" s="753"/>
      <c r="LOQ8" s="753"/>
      <c r="LOR8" s="753"/>
      <c r="LOS8" s="753"/>
      <c r="LOT8" s="753"/>
      <c r="LOU8" s="753"/>
      <c r="LOV8" s="753"/>
      <c r="LOW8" s="753"/>
      <c r="LOX8" s="753"/>
      <c r="LOY8" s="753"/>
      <c r="LOZ8" s="753"/>
      <c r="LPA8" s="753"/>
      <c r="LPB8" s="753"/>
      <c r="LPC8" s="753"/>
      <c r="LPD8" s="753"/>
      <c r="LPE8" s="753"/>
      <c r="LPF8" s="753"/>
      <c r="LPG8" s="753"/>
      <c r="LPH8" s="753"/>
      <c r="LPI8" s="753"/>
      <c r="LPJ8" s="753"/>
      <c r="LPK8" s="753"/>
      <c r="LPL8" s="753"/>
      <c r="LPM8" s="753"/>
      <c r="LPN8" s="753"/>
      <c r="LPO8" s="753"/>
      <c r="LPP8" s="753"/>
      <c r="LPQ8" s="753"/>
      <c r="LPR8" s="753"/>
      <c r="LPS8" s="753"/>
      <c r="LPT8" s="753"/>
      <c r="LPU8" s="753"/>
      <c r="LPV8" s="753"/>
      <c r="LPW8" s="753"/>
      <c r="LPX8" s="753"/>
      <c r="LPY8" s="753"/>
      <c r="LPZ8" s="753"/>
      <c r="LQA8" s="753"/>
      <c r="LQB8" s="753"/>
      <c r="LQC8" s="753"/>
      <c r="LQD8" s="753"/>
      <c r="LQE8" s="753"/>
      <c r="LQF8" s="753"/>
      <c r="LQG8" s="753"/>
      <c r="LQH8" s="753"/>
      <c r="LQI8" s="753"/>
      <c r="LQJ8" s="753"/>
      <c r="LQK8" s="753"/>
      <c r="LQL8" s="753"/>
      <c r="LQM8" s="753"/>
      <c r="LQN8" s="753"/>
      <c r="LQO8" s="753"/>
      <c r="LQP8" s="753"/>
      <c r="LQQ8" s="753"/>
      <c r="LQR8" s="753"/>
      <c r="LQS8" s="753"/>
      <c r="LQT8" s="753"/>
      <c r="LQU8" s="753"/>
      <c r="LQV8" s="753"/>
      <c r="LQW8" s="753"/>
      <c r="LQX8" s="753"/>
      <c r="LQY8" s="753"/>
      <c r="LQZ8" s="753"/>
      <c r="LRA8" s="753"/>
      <c r="LRB8" s="753"/>
      <c r="LRC8" s="753"/>
      <c r="LRD8" s="753"/>
      <c r="LRE8" s="753"/>
      <c r="LRF8" s="753"/>
      <c r="LRG8" s="753"/>
      <c r="LRH8" s="753"/>
      <c r="LRI8" s="753"/>
      <c r="LRJ8" s="753"/>
      <c r="LRK8" s="753"/>
      <c r="LRL8" s="753"/>
      <c r="LRM8" s="753"/>
      <c r="LRN8" s="753"/>
      <c r="LRO8" s="753"/>
      <c r="LRP8" s="753"/>
      <c r="LRQ8" s="753"/>
      <c r="LRR8" s="753"/>
      <c r="LRS8" s="753"/>
      <c r="LRT8" s="753"/>
      <c r="LRU8" s="753"/>
      <c r="LRV8" s="753"/>
      <c r="LRW8" s="753"/>
      <c r="LRX8" s="753"/>
      <c r="LRY8" s="753"/>
      <c r="LRZ8" s="753"/>
      <c r="LSA8" s="753"/>
      <c r="LSB8" s="753"/>
      <c r="LSC8" s="753"/>
      <c r="LSD8" s="753"/>
      <c r="LSE8" s="753"/>
      <c r="LSF8" s="753"/>
      <c r="LSG8" s="753"/>
      <c r="LSH8" s="753"/>
      <c r="LSI8" s="753"/>
      <c r="LSJ8" s="753"/>
      <c r="LSK8" s="753"/>
      <c r="LSL8" s="753"/>
      <c r="LSM8" s="753"/>
      <c r="LSN8" s="753"/>
      <c r="LSO8" s="753"/>
      <c r="LSP8" s="753"/>
      <c r="LSQ8" s="753"/>
      <c r="LSR8" s="753"/>
      <c r="LSS8" s="753"/>
      <c r="LST8" s="753"/>
      <c r="LSU8" s="753"/>
      <c r="LSV8" s="753"/>
      <c r="LSW8" s="753"/>
      <c r="LSX8" s="753"/>
      <c r="LSY8" s="753"/>
      <c r="LSZ8" s="753"/>
      <c r="LTA8" s="753"/>
      <c r="LTB8" s="753"/>
      <c r="LTC8" s="753"/>
      <c r="LTD8" s="753"/>
      <c r="LTE8" s="753"/>
      <c r="LTF8" s="753"/>
      <c r="LTG8" s="753"/>
      <c r="LTH8" s="753"/>
      <c r="LTI8" s="753"/>
      <c r="LTJ8" s="753"/>
      <c r="LTK8" s="753"/>
      <c r="LTL8" s="753"/>
      <c r="LTM8" s="753"/>
      <c r="LTN8" s="753"/>
      <c r="LTO8" s="753"/>
      <c r="LTP8" s="753"/>
      <c r="LTQ8" s="753"/>
      <c r="LTR8" s="753"/>
      <c r="LTS8" s="753"/>
      <c r="LTT8" s="753"/>
      <c r="LTU8" s="753"/>
      <c r="LTV8" s="753"/>
      <c r="LTW8" s="753"/>
      <c r="LTX8" s="753"/>
      <c r="LTY8" s="753"/>
      <c r="LTZ8" s="753"/>
      <c r="LUA8" s="753"/>
      <c r="LUB8" s="753"/>
      <c r="LUC8" s="753"/>
      <c r="LUD8" s="753"/>
      <c r="LUE8" s="753"/>
      <c r="LUF8" s="753"/>
      <c r="LUG8" s="753"/>
      <c r="LUH8" s="753"/>
      <c r="LUI8" s="753"/>
      <c r="LUJ8" s="753"/>
      <c r="LUK8" s="753"/>
      <c r="LUL8" s="753"/>
      <c r="LUM8" s="753"/>
      <c r="LUN8" s="753"/>
      <c r="LUO8" s="753"/>
      <c r="LUP8" s="753"/>
      <c r="LUQ8" s="753"/>
      <c r="LUR8" s="753"/>
      <c r="LUS8" s="753"/>
      <c r="LUT8" s="753"/>
      <c r="LUU8" s="753"/>
      <c r="LUV8" s="753"/>
      <c r="LUW8" s="753"/>
      <c r="LUX8" s="753"/>
      <c r="LUY8" s="753"/>
      <c r="LUZ8" s="753"/>
      <c r="LVA8" s="753"/>
      <c r="LVB8" s="753"/>
      <c r="LVC8" s="753"/>
      <c r="LVD8" s="753"/>
      <c r="LVE8" s="753"/>
      <c r="LVF8" s="753"/>
      <c r="LVG8" s="753"/>
      <c r="LVH8" s="753"/>
      <c r="LVI8" s="753"/>
      <c r="LVJ8" s="753"/>
      <c r="LVK8" s="753"/>
      <c r="LVL8" s="753"/>
      <c r="LVM8" s="753"/>
      <c r="LVN8" s="753"/>
      <c r="LVO8" s="753"/>
      <c r="LVP8" s="753"/>
      <c r="LVQ8" s="753"/>
      <c r="LVR8" s="753"/>
      <c r="LVS8" s="753"/>
      <c r="LVT8" s="753"/>
      <c r="LVU8" s="753"/>
      <c r="LVV8" s="753"/>
      <c r="LVW8" s="753"/>
      <c r="LVX8" s="753"/>
      <c r="LVY8" s="753"/>
      <c r="LVZ8" s="753"/>
      <c r="LWA8" s="753"/>
      <c r="LWB8" s="753"/>
      <c r="LWC8" s="753"/>
      <c r="LWD8" s="753"/>
      <c r="LWE8" s="753"/>
      <c r="LWF8" s="753"/>
      <c r="LWG8" s="753"/>
      <c r="LWH8" s="753"/>
      <c r="LWI8" s="753"/>
      <c r="LWJ8" s="753"/>
      <c r="LWK8" s="753"/>
      <c r="LWL8" s="753"/>
      <c r="LWM8" s="753"/>
      <c r="LWN8" s="753"/>
      <c r="LWO8" s="753"/>
      <c r="LWP8" s="753"/>
      <c r="LWQ8" s="753"/>
      <c r="LWR8" s="753"/>
      <c r="LWS8" s="753"/>
      <c r="LWT8" s="753"/>
      <c r="LWU8" s="753"/>
      <c r="LWV8" s="753"/>
      <c r="LWW8" s="753"/>
      <c r="LWX8" s="753"/>
      <c r="LWY8" s="753"/>
      <c r="LWZ8" s="753"/>
      <c r="LXA8" s="753"/>
      <c r="LXB8" s="753"/>
      <c r="LXC8" s="753"/>
      <c r="LXD8" s="753"/>
      <c r="LXE8" s="753"/>
      <c r="LXF8" s="753"/>
      <c r="LXG8" s="753"/>
      <c r="LXH8" s="753"/>
      <c r="LXI8" s="753"/>
      <c r="LXJ8" s="753"/>
      <c r="LXK8" s="753"/>
      <c r="LXL8" s="753"/>
      <c r="LXM8" s="753"/>
      <c r="LXN8" s="753"/>
      <c r="LXO8" s="753"/>
      <c r="LXP8" s="753"/>
      <c r="LXQ8" s="753"/>
      <c r="LXR8" s="753"/>
      <c r="LXS8" s="753"/>
      <c r="LXT8" s="753"/>
      <c r="LXU8" s="753"/>
      <c r="LXV8" s="753"/>
      <c r="LXW8" s="753"/>
      <c r="LXX8" s="753"/>
      <c r="LXY8" s="753"/>
      <c r="LXZ8" s="753"/>
      <c r="LYA8" s="753"/>
      <c r="LYB8" s="753"/>
      <c r="LYC8" s="753"/>
      <c r="LYD8" s="753"/>
      <c r="LYE8" s="753"/>
      <c r="LYF8" s="753"/>
      <c r="LYG8" s="753"/>
      <c r="LYH8" s="753"/>
      <c r="LYI8" s="753"/>
      <c r="LYJ8" s="753"/>
      <c r="LYK8" s="753"/>
      <c r="LYL8" s="753"/>
      <c r="LYM8" s="753"/>
      <c r="LYN8" s="753"/>
      <c r="LYO8" s="753"/>
      <c r="LYP8" s="753"/>
      <c r="LYQ8" s="753"/>
      <c r="LYR8" s="753"/>
      <c r="LYS8" s="753"/>
      <c r="LYT8" s="753"/>
      <c r="LYU8" s="753"/>
      <c r="LYV8" s="753"/>
      <c r="LYW8" s="753"/>
      <c r="LYX8" s="753"/>
      <c r="LYY8" s="753"/>
      <c r="LYZ8" s="753"/>
      <c r="LZA8" s="753"/>
      <c r="LZB8" s="753"/>
      <c r="LZC8" s="753"/>
      <c r="LZD8" s="753"/>
      <c r="LZE8" s="753"/>
      <c r="LZF8" s="753"/>
      <c r="LZG8" s="753"/>
      <c r="LZH8" s="753"/>
      <c r="LZI8" s="753"/>
      <c r="LZJ8" s="753"/>
      <c r="LZK8" s="753"/>
      <c r="LZL8" s="753"/>
      <c r="LZM8" s="753"/>
      <c r="LZN8" s="753"/>
      <c r="LZO8" s="753"/>
      <c r="LZP8" s="753"/>
      <c r="LZQ8" s="753"/>
      <c r="LZR8" s="753"/>
      <c r="LZS8" s="753"/>
      <c r="LZT8" s="753"/>
      <c r="LZU8" s="753"/>
      <c r="LZV8" s="753"/>
      <c r="LZW8" s="753"/>
      <c r="LZX8" s="753"/>
      <c r="LZY8" s="753"/>
      <c r="LZZ8" s="753"/>
      <c r="MAA8" s="753"/>
      <c r="MAB8" s="753"/>
      <c r="MAC8" s="753"/>
      <c r="MAD8" s="753"/>
      <c r="MAE8" s="753"/>
      <c r="MAF8" s="753"/>
      <c r="MAG8" s="753"/>
      <c r="MAH8" s="753"/>
      <c r="MAI8" s="753"/>
      <c r="MAJ8" s="753"/>
      <c r="MAK8" s="753"/>
      <c r="MAL8" s="753"/>
      <c r="MAM8" s="753"/>
      <c r="MAN8" s="753"/>
      <c r="MAO8" s="753"/>
      <c r="MAP8" s="753"/>
      <c r="MAQ8" s="753"/>
      <c r="MAR8" s="753"/>
      <c r="MAS8" s="753"/>
      <c r="MAT8" s="753"/>
      <c r="MAU8" s="753"/>
      <c r="MAV8" s="753"/>
      <c r="MAW8" s="753"/>
      <c r="MAX8" s="753"/>
      <c r="MAY8" s="753"/>
      <c r="MAZ8" s="753"/>
      <c r="MBA8" s="753"/>
      <c r="MBB8" s="753"/>
      <c r="MBC8" s="753"/>
      <c r="MBD8" s="753"/>
      <c r="MBE8" s="753"/>
      <c r="MBF8" s="753"/>
      <c r="MBG8" s="753"/>
      <c r="MBH8" s="753"/>
      <c r="MBI8" s="753"/>
      <c r="MBJ8" s="753"/>
      <c r="MBK8" s="753"/>
      <c r="MBL8" s="753"/>
      <c r="MBM8" s="753"/>
      <c r="MBN8" s="753"/>
      <c r="MBO8" s="753"/>
      <c r="MBP8" s="753"/>
      <c r="MBQ8" s="753"/>
      <c r="MBR8" s="753"/>
      <c r="MBS8" s="753"/>
      <c r="MBT8" s="753"/>
      <c r="MBU8" s="753"/>
      <c r="MBV8" s="753"/>
      <c r="MBW8" s="753"/>
      <c r="MBX8" s="753"/>
      <c r="MBY8" s="753"/>
      <c r="MBZ8" s="753"/>
      <c r="MCA8" s="753"/>
      <c r="MCB8" s="753"/>
      <c r="MCC8" s="753"/>
      <c r="MCD8" s="753"/>
      <c r="MCE8" s="753"/>
      <c r="MCF8" s="753"/>
      <c r="MCG8" s="753"/>
      <c r="MCH8" s="753"/>
      <c r="MCI8" s="753"/>
      <c r="MCJ8" s="753"/>
      <c r="MCK8" s="753"/>
      <c r="MCL8" s="753"/>
      <c r="MCM8" s="753"/>
      <c r="MCN8" s="753"/>
      <c r="MCO8" s="753"/>
      <c r="MCP8" s="753"/>
      <c r="MCQ8" s="753"/>
      <c r="MCR8" s="753"/>
      <c r="MCS8" s="753"/>
      <c r="MCT8" s="753"/>
      <c r="MCU8" s="753"/>
      <c r="MCV8" s="753"/>
      <c r="MCW8" s="753"/>
      <c r="MCX8" s="753"/>
      <c r="MCY8" s="753"/>
      <c r="MCZ8" s="753"/>
      <c r="MDA8" s="753"/>
      <c r="MDB8" s="753"/>
      <c r="MDC8" s="753"/>
      <c r="MDD8" s="753"/>
      <c r="MDE8" s="753"/>
      <c r="MDF8" s="753"/>
      <c r="MDG8" s="753"/>
      <c r="MDH8" s="753"/>
      <c r="MDI8" s="753"/>
      <c r="MDJ8" s="753"/>
      <c r="MDK8" s="753"/>
      <c r="MDL8" s="753"/>
      <c r="MDM8" s="753"/>
      <c r="MDN8" s="753"/>
      <c r="MDO8" s="753"/>
      <c r="MDP8" s="753"/>
      <c r="MDQ8" s="753"/>
      <c r="MDR8" s="753"/>
      <c r="MDS8" s="753"/>
      <c r="MDT8" s="753"/>
      <c r="MDU8" s="753"/>
      <c r="MDV8" s="753"/>
      <c r="MDW8" s="753"/>
      <c r="MDX8" s="753"/>
      <c r="MDY8" s="753"/>
      <c r="MDZ8" s="753"/>
      <c r="MEA8" s="753"/>
      <c r="MEB8" s="753"/>
      <c r="MEC8" s="753"/>
      <c r="MED8" s="753"/>
      <c r="MEE8" s="753"/>
      <c r="MEF8" s="753"/>
      <c r="MEG8" s="753"/>
      <c r="MEH8" s="753"/>
      <c r="MEI8" s="753"/>
      <c r="MEJ8" s="753"/>
      <c r="MEK8" s="753"/>
      <c r="MEL8" s="753"/>
      <c r="MEM8" s="753"/>
      <c r="MEN8" s="753"/>
      <c r="MEO8" s="753"/>
      <c r="MEP8" s="753"/>
      <c r="MEQ8" s="753"/>
      <c r="MER8" s="753"/>
      <c r="MES8" s="753"/>
      <c r="MET8" s="753"/>
      <c r="MEU8" s="753"/>
      <c r="MEV8" s="753"/>
      <c r="MEW8" s="753"/>
      <c r="MEX8" s="753"/>
      <c r="MEY8" s="753"/>
      <c r="MEZ8" s="753"/>
      <c r="MFA8" s="753"/>
      <c r="MFB8" s="753"/>
      <c r="MFC8" s="753"/>
      <c r="MFD8" s="753"/>
      <c r="MFE8" s="753"/>
      <c r="MFF8" s="753"/>
      <c r="MFG8" s="753"/>
      <c r="MFH8" s="753"/>
      <c r="MFI8" s="753"/>
      <c r="MFJ8" s="753"/>
      <c r="MFK8" s="753"/>
      <c r="MFL8" s="753"/>
      <c r="MFM8" s="753"/>
      <c r="MFN8" s="753"/>
      <c r="MFO8" s="753"/>
      <c r="MFP8" s="753"/>
      <c r="MFQ8" s="753"/>
      <c r="MFR8" s="753"/>
      <c r="MFS8" s="753"/>
      <c r="MFT8" s="753"/>
      <c r="MFU8" s="753"/>
      <c r="MFV8" s="753"/>
      <c r="MFW8" s="753"/>
      <c r="MFX8" s="753"/>
      <c r="MFY8" s="753"/>
      <c r="MFZ8" s="753"/>
      <c r="MGA8" s="753"/>
      <c r="MGB8" s="753"/>
      <c r="MGC8" s="753"/>
      <c r="MGD8" s="753"/>
      <c r="MGE8" s="753"/>
      <c r="MGF8" s="753"/>
      <c r="MGG8" s="753"/>
      <c r="MGH8" s="753"/>
      <c r="MGI8" s="753"/>
      <c r="MGJ8" s="753"/>
      <c r="MGK8" s="753"/>
      <c r="MGL8" s="753"/>
      <c r="MGM8" s="753"/>
      <c r="MGN8" s="753"/>
      <c r="MGO8" s="753"/>
      <c r="MGP8" s="753"/>
      <c r="MGQ8" s="753"/>
      <c r="MGR8" s="753"/>
      <c r="MGS8" s="753"/>
      <c r="MGT8" s="753"/>
      <c r="MGU8" s="753"/>
      <c r="MGV8" s="753"/>
      <c r="MGW8" s="753"/>
      <c r="MGX8" s="753"/>
      <c r="MGY8" s="753"/>
      <c r="MGZ8" s="753"/>
      <c r="MHA8" s="753"/>
      <c r="MHB8" s="753"/>
      <c r="MHC8" s="753"/>
      <c r="MHD8" s="753"/>
      <c r="MHE8" s="753"/>
      <c r="MHF8" s="753"/>
      <c r="MHG8" s="753"/>
      <c r="MHH8" s="753"/>
      <c r="MHI8" s="753"/>
      <c r="MHJ8" s="753"/>
      <c r="MHK8" s="753"/>
      <c r="MHL8" s="753"/>
      <c r="MHM8" s="753"/>
      <c r="MHN8" s="753"/>
      <c r="MHO8" s="753"/>
      <c r="MHP8" s="753"/>
      <c r="MHQ8" s="753"/>
      <c r="MHR8" s="753"/>
      <c r="MHS8" s="753"/>
      <c r="MHT8" s="753"/>
      <c r="MHU8" s="753"/>
      <c r="MHV8" s="753"/>
      <c r="MHW8" s="753"/>
      <c r="MHX8" s="753"/>
      <c r="MHY8" s="753"/>
      <c r="MHZ8" s="753"/>
      <c r="MIA8" s="753"/>
      <c r="MIB8" s="753"/>
      <c r="MIC8" s="753"/>
      <c r="MID8" s="753"/>
      <c r="MIE8" s="753"/>
      <c r="MIF8" s="753"/>
      <c r="MIG8" s="753"/>
      <c r="MIH8" s="753"/>
      <c r="MII8" s="753"/>
      <c r="MIJ8" s="753"/>
      <c r="MIK8" s="753"/>
      <c r="MIL8" s="753"/>
      <c r="MIM8" s="753"/>
      <c r="MIN8" s="753"/>
      <c r="MIO8" s="753"/>
      <c r="MIP8" s="753"/>
      <c r="MIQ8" s="753"/>
      <c r="MIR8" s="753"/>
      <c r="MIS8" s="753"/>
      <c r="MIT8" s="753"/>
      <c r="MIU8" s="753"/>
      <c r="MIV8" s="753"/>
      <c r="MIW8" s="753"/>
      <c r="MIX8" s="753"/>
      <c r="MIY8" s="753"/>
      <c r="MIZ8" s="753"/>
      <c r="MJA8" s="753"/>
      <c r="MJB8" s="753"/>
      <c r="MJC8" s="753"/>
      <c r="MJD8" s="753"/>
      <c r="MJE8" s="753"/>
      <c r="MJF8" s="753"/>
      <c r="MJG8" s="753"/>
      <c r="MJH8" s="753"/>
      <c r="MJI8" s="753"/>
      <c r="MJJ8" s="753"/>
      <c r="MJK8" s="753"/>
      <c r="MJL8" s="753"/>
      <c r="MJM8" s="753"/>
      <c r="MJN8" s="753"/>
      <c r="MJO8" s="753"/>
      <c r="MJP8" s="753"/>
      <c r="MJQ8" s="753"/>
      <c r="MJR8" s="753"/>
      <c r="MJS8" s="753"/>
      <c r="MJT8" s="753"/>
      <c r="MJU8" s="753"/>
      <c r="MJV8" s="753"/>
      <c r="MJW8" s="753"/>
      <c r="MJX8" s="753"/>
      <c r="MJY8" s="753"/>
      <c r="MJZ8" s="753"/>
      <c r="MKA8" s="753"/>
      <c r="MKB8" s="753"/>
      <c r="MKC8" s="753"/>
      <c r="MKD8" s="753"/>
      <c r="MKE8" s="753"/>
      <c r="MKF8" s="753"/>
      <c r="MKG8" s="753"/>
      <c r="MKH8" s="753"/>
      <c r="MKI8" s="753"/>
      <c r="MKJ8" s="753"/>
      <c r="MKK8" s="753"/>
      <c r="MKL8" s="753"/>
      <c r="MKM8" s="753"/>
      <c r="MKN8" s="753"/>
      <c r="MKO8" s="753"/>
      <c r="MKP8" s="753"/>
      <c r="MKQ8" s="753"/>
      <c r="MKR8" s="753"/>
      <c r="MKS8" s="753"/>
      <c r="MKT8" s="753"/>
      <c r="MKU8" s="753"/>
      <c r="MKV8" s="753"/>
      <c r="MKW8" s="753"/>
      <c r="MKX8" s="753"/>
      <c r="MKY8" s="753"/>
      <c r="MKZ8" s="753"/>
      <c r="MLA8" s="753"/>
      <c r="MLB8" s="753"/>
      <c r="MLC8" s="753"/>
      <c r="MLD8" s="753"/>
      <c r="MLE8" s="753"/>
      <c r="MLF8" s="753"/>
      <c r="MLG8" s="753"/>
      <c r="MLH8" s="753"/>
      <c r="MLI8" s="753"/>
      <c r="MLJ8" s="753"/>
      <c r="MLK8" s="753"/>
      <c r="MLL8" s="753"/>
      <c r="MLM8" s="753"/>
      <c r="MLN8" s="753"/>
      <c r="MLO8" s="753"/>
      <c r="MLP8" s="753"/>
      <c r="MLQ8" s="753"/>
      <c r="MLR8" s="753"/>
      <c r="MLS8" s="753"/>
      <c r="MLT8" s="753"/>
      <c r="MLU8" s="753"/>
      <c r="MLV8" s="753"/>
      <c r="MLW8" s="753"/>
      <c r="MLX8" s="753"/>
      <c r="MLY8" s="753"/>
      <c r="MLZ8" s="753"/>
      <c r="MMA8" s="753"/>
      <c r="MMB8" s="753"/>
      <c r="MMC8" s="753"/>
      <c r="MMD8" s="753"/>
      <c r="MME8" s="753"/>
      <c r="MMF8" s="753"/>
      <c r="MMG8" s="753"/>
      <c r="MMH8" s="753"/>
      <c r="MMI8" s="753"/>
      <c r="MMJ8" s="753"/>
      <c r="MMK8" s="753"/>
      <c r="MML8" s="753"/>
      <c r="MMM8" s="753"/>
      <c r="MMN8" s="753"/>
      <c r="MMO8" s="753"/>
      <c r="MMP8" s="753"/>
      <c r="MMQ8" s="753"/>
      <c r="MMR8" s="753"/>
      <c r="MMS8" s="753"/>
      <c r="MMT8" s="753"/>
      <c r="MMU8" s="753"/>
      <c r="MMV8" s="753"/>
      <c r="MMW8" s="753"/>
      <c r="MMX8" s="753"/>
      <c r="MMY8" s="753"/>
      <c r="MMZ8" s="753"/>
      <c r="MNA8" s="753"/>
      <c r="MNB8" s="753"/>
      <c r="MNC8" s="753"/>
      <c r="MND8" s="753"/>
      <c r="MNE8" s="753"/>
      <c r="MNF8" s="753"/>
      <c r="MNG8" s="753"/>
      <c r="MNH8" s="753"/>
      <c r="MNI8" s="753"/>
      <c r="MNJ8" s="753"/>
      <c r="MNK8" s="753"/>
      <c r="MNL8" s="753"/>
      <c r="MNM8" s="753"/>
      <c r="MNN8" s="753"/>
      <c r="MNO8" s="753"/>
      <c r="MNP8" s="753"/>
      <c r="MNQ8" s="753"/>
      <c r="MNR8" s="753"/>
      <c r="MNS8" s="753"/>
      <c r="MNT8" s="753"/>
      <c r="MNU8" s="753"/>
      <c r="MNV8" s="753"/>
      <c r="MNW8" s="753"/>
      <c r="MNX8" s="753"/>
      <c r="MNY8" s="753"/>
      <c r="MNZ8" s="753"/>
      <c r="MOA8" s="753"/>
      <c r="MOB8" s="753"/>
      <c r="MOC8" s="753"/>
      <c r="MOD8" s="753"/>
      <c r="MOE8" s="753"/>
      <c r="MOF8" s="753"/>
      <c r="MOG8" s="753"/>
      <c r="MOH8" s="753"/>
      <c r="MOI8" s="753"/>
      <c r="MOJ8" s="753"/>
      <c r="MOK8" s="753"/>
      <c r="MOL8" s="753"/>
      <c r="MOM8" s="753"/>
      <c r="MON8" s="753"/>
      <c r="MOO8" s="753"/>
      <c r="MOP8" s="753"/>
      <c r="MOQ8" s="753"/>
      <c r="MOR8" s="753"/>
      <c r="MOS8" s="753"/>
      <c r="MOT8" s="753"/>
      <c r="MOU8" s="753"/>
      <c r="MOV8" s="753"/>
      <c r="MOW8" s="753"/>
      <c r="MOX8" s="753"/>
      <c r="MOY8" s="753"/>
      <c r="MOZ8" s="753"/>
      <c r="MPA8" s="753"/>
      <c r="MPB8" s="753"/>
      <c r="MPC8" s="753"/>
      <c r="MPD8" s="753"/>
      <c r="MPE8" s="753"/>
      <c r="MPF8" s="753"/>
      <c r="MPG8" s="753"/>
      <c r="MPH8" s="753"/>
      <c r="MPI8" s="753"/>
      <c r="MPJ8" s="753"/>
      <c r="MPK8" s="753"/>
      <c r="MPL8" s="753"/>
      <c r="MPM8" s="753"/>
      <c r="MPN8" s="753"/>
      <c r="MPO8" s="753"/>
      <c r="MPP8" s="753"/>
      <c r="MPQ8" s="753"/>
      <c r="MPR8" s="753"/>
      <c r="MPS8" s="753"/>
      <c r="MPT8" s="753"/>
      <c r="MPU8" s="753"/>
      <c r="MPV8" s="753"/>
      <c r="MPW8" s="753"/>
      <c r="MPX8" s="753"/>
      <c r="MPY8" s="753"/>
      <c r="MPZ8" s="753"/>
      <c r="MQA8" s="753"/>
      <c r="MQB8" s="753"/>
      <c r="MQC8" s="753"/>
      <c r="MQD8" s="753"/>
      <c r="MQE8" s="753"/>
      <c r="MQF8" s="753"/>
      <c r="MQG8" s="753"/>
      <c r="MQH8" s="753"/>
      <c r="MQI8" s="753"/>
      <c r="MQJ8" s="753"/>
      <c r="MQK8" s="753"/>
      <c r="MQL8" s="753"/>
      <c r="MQM8" s="753"/>
      <c r="MQN8" s="753"/>
      <c r="MQO8" s="753"/>
      <c r="MQP8" s="753"/>
      <c r="MQQ8" s="753"/>
      <c r="MQR8" s="753"/>
      <c r="MQS8" s="753"/>
      <c r="MQT8" s="753"/>
      <c r="MQU8" s="753"/>
      <c r="MQV8" s="753"/>
      <c r="MQW8" s="753"/>
      <c r="MQX8" s="753"/>
      <c r="MQY8" s="753"/>
      <c r="MQZ8" s="753"/>
      <c r="MRA8" s="753"/>
      <c r="MRB8" s="753"/>
      <c r="MRC8" s="753"/>
      <c r="MRD8" s="753"/>
      <c r="MRE8" s="753"/>
      <c r="MRF8" s="753"/>
      <c r="MRG8" s="753"/>
      <c r="MRH8" s="753"/>
      <c r="MRI8" s="753"/>
      <c r="MRJ8" s="753"/>
      <c r="MRK8" s="753"/>
      <c r="MRL8" s="753"/>
      <c r="MRM8" s="753"/>
      <c r="MRN8" s="753"/>
      <c r="MRO8" s="753"/>
      <c r="MRP8" s="753"/>
      <c r="MRQ8" s="753"/>
      <c r="MRR8" s="753"/>
      <c r="MRS8" s="753"/>
      <c r="MRT8" s="753"/>
      <c r="MRU8" s="753"/>
      <c r="MRV8" s="753"/>
      <c r="MRW8" s="753"/>
      <c r="MRX8" s="753"/>
      <c r="MRY8" s="753"/>
      <c r="MRZ8" s="753"/>
      <c r="MSA8" s="753"/>
      <c r="MSB8" s="753"/>
      <c r="MSC8" s="753"/>
      <c r="MSD8" s="753"/>
      <c r="MSE8" s="753"/>
      <c r="MSF8" s="753"/>
      <c r="MSG8" s="753"/>
      <c r="MSH8" s="753"/>
      <c r="MSI8" s="753"/>
      <c r="MSJ8" s="753"/>
      <c r="MSK8" s="753"/>
      <c r="MSL8" s="753"/>
      <c r="MSM8" s="753"/>
      <c r="MSN8" s="753"/>
      <c r="MSO8" s="753"/>
      <c r="MSP8" s="753"/>
      <c r="MSQ8" s="753"/>
      <c r="MSR8" s="753"/>
      <c r="MSS8" s="753"/>
      <c r="MST8" s="753"/>
      <c r="MSU8" s="753"/>
      <c r="MSV8" s="753"/>
      <c r="MSW8" s="753"/>
      <c r="MSX8" s="753"/>
      <c r="MSY8" s="753"/>
      <c r="MSZ8" s="753"/>
      <c r="MTA8" s="753"/>
      <c r="MTB8" s="753"/>
      <c r="MTC8" s="753"/>
      <c r="MTD8" s="753"/>
      <c r="MTE8" s="753"/>
      <c r="MTF8" s="753"/>
      <c r="MTG8" s="753"/>
      <c r="MTH8" s="753"/>
      <c r="MTI8" s="753"/>
      <c r="MTJ8" s="753"/>
      <c r="MTK8" s="753"/>
      <c r="MTL8" s="753"/>
      <c r="MTM8" s="753"/>
      <c r="MTN8" s="753"/>
      <c r="MTO8" s="753"/>
      <c r="MTP8" s="753"/>
      <c r="MTQ8" s="753"/>
      <c r="MTR8" s="753"/>
      <c r="MTS8" s="753"/>
      <c r="MTT8" s="753"/>
      <c r="MTU8" s="753"/>
      <c r="MTV8" s="753"/>
      <c r="MTW8" s="753"/>
      <c r="MTX8" s="753"/>
      <c r="MTY8" s="753"/>
      <c r="MTZ8" s="753"/>
      <c r="MUA8" s="753"/>
      <c r="MUB8" s="753"/>
      <c r="MUC8" s="753"/>
      <c r="MUD8" s="753"/>
      <c r="MUE8" s="753"/>
      <c r="MUF8" s="753"/>
      <c r="MUG8" s="753"/>
      <c r="MUH8" s="753"/>
      <c r="MUI8" s="753"/>
      <c r="MUJ8" s="753"/>
      <c r="MUK8" s="753"/>
      <c r="MUL8" s="753"/>
      <c r="MUM8" s="753"/>
      <c r="MUN8" s="753"/>
      <c r="MUO8" s="753"/>
      <c r="MUP8" s="753"/>
      <c r="MUQ8" s="753"/>
      <c r="MUR8" s="753"/>
      <c r="MUS8" s="753"/>
      <c r="MUT8" s="753"/>
      <c r="MUU8" s="753"/>
      <c r="MUV8" s="753"/>
      <c r="MUW8" s="753"/>
      <c r="MUX8" s="753"/>
      <c r="MUY8" s="753"/>
      <c r="MUZ8" s="753"/>
      <c r="MVA8" s="753"/>
      <c r="MVB8" s="753"/>
      <c r="MVC8" s="753"/>
      <c r="MVD8" s="753"/>
      <c r="MVE8" s="753"/>
      <c r="MVF8" s="753"/>
      <c r="MVG8" s="753"/>
      <c r="MVH8" s="753"/>
      <c r="MVI8" s="753"/>
      <c r="MVJ8" s="753"/>
      <c r="MVK8" s="753"/>
      <c r="MVL8" s="753"/>
      <c r="MVM8" s="753"/>
      <c r="MVN8" s="753"/>
      <c r="MVO8" s="753"/>
      <c r="MVP8" s="753"/>
      <c r="MVQ8" s="753"/>
      <c r="MVR8" s="753"/>
      <c r="MVS8" s="753"/>
      <c r="MVT8" s="753"/>
      <c r="MVU8" s="753"/>
      <c r="MVV8" s="753"/>
      <c r="MVW8" s="753"/>
      <c r="MVX8" s="753"/>
      <c r="MVY8" s="753"/>
      <c r="MVZ8" s="753"/>
      <c r="MWA8" s="753"/>
      <c r="MWB8" s="753"/>
      <c r="MWC8" s="753"/>
      <c r="MWD8" s="753"/>
      <c r="MWE8" s="753"/>
      <c r="MWF8" s="753"/>
      <c r="MWG8" s="753"/>
      <c r="MWH8" s="753"/>
      <c r="MWI8" s="753"/>
      <c r="MWJ8" s="753"/>
      <c r="MWK8" s="753"/>
      <c r="MWL8" s="753"/>
      <c r="MWM8" s="753"/>
      <c r="MWN8" s="753"/>
      <c r="MWO8" s="753"/>
      <c r="MWP8" s="753"/>
      <c r="MWQ8" s="753"/>
      <c r="MWR8" s="753"/>
      <c r="MWS8" s="753"/>
      <c r="MWT8" s="753"/>
      <c r="MWU8" s="753"/>
      <c r="MWV8" s="753"/>
      <c r="MWW8" s="753"/>
      <c r="MWX8" s="753"/>
      <c r="MWY8" s="753"/>
      <c r="MWZ8" s="753"/>
      <c r="MXA8" s="753"/>
      <c r="MXB8" s="753"/>
      <c r="MXC8" s="753"/>
      <c r="MXD8" s="753"/>
      <c r="MXE8" s="753"/>
      <c r="MXF8" s="753"/>
      <c r="MXG8" s="753"/>
      <c r="MXH8" s="753"/>
      <c r="MXI8" s="753"/>
      <c r="MXJ8" s="753"/>
      <c r="MXK8" s="753"/>
      <c r="MXL8" s="753"/>
      <c r="MXM8" s="753"/>
      <c r="MXN8" s="753"/>
      <c r="MXO8" s="753"/>
      <c r="MXP8" s="753"/>
      <c r="MXQ8" s="753"/>
      <c r="MXR8" s="753"/>
      <c r="MXS8" s="753"/>
      <c r="MXT8" s="753"/>
      <c r="MXU8" s="753"/>
      <c r="MXV8" s="753"/>
      <c r="MXW8" s="753"/>
      <c r="MXX8" s="753"/>
      <c r="MXY8" s="753"/>
      <c r="MXZ8" s="753"/>
      <c r="MYA8" s="753"/>
      <c r="MYB8" s="753"/>
      <c r="MYC8" s="753"/>
      <c r="MYD8" s="753"/>
      <c r="MYE8" s="753"/>
      <c r="MYF8" s="753"/>
      <c r="MYG8" s="753"/>
      <c r="MYH8" s="753"/>
      <c r="MYI8" s="753"/>
      <c r="MYJ8" s="753"/>
      <c r="MYK8" s="753"/>
      <c r="MYL8" s="753"/>
      <c r="MYM8" s="753"/>
      <c r="MYN8" s="753"/>
      <c r="MYO8" s="753"/>
      <c r="MYP8" s="753"/>
      <c r="MYQ8" s="753"/>
      <c r="MYR8" s="753"/>
      <c r="MYS8" s="753"/>
      <c r="MYT8" s="753"/>
      <c r="MYU8" s="753"/>
      <c r="MYV8" s="753"/>
      <c r="MYW8" s="753"/>
      <c r="MYX8" s="753"/>
      <c r="MYY8" s="753"/>
      <c r="MYZ8" s="753"/>
      <c r="MZA8" s="753"/>
      <c r="MZB8" s="753"/>
      <c r="MZC8" s="753"/>
      <c r="MZD8" s="753"/>
      <c r="MZE8" s="753"/>
      <c r="MZF8" s="753"/>
      <c r="MZG8" s="753"/>
      <c r="MZH8" s="753"/>
      <c r="MZI8" s="753"/>
      <c r="MZJ8" s="753"/>
      <c r="MZK8" s="753"/>
      <c r="MZL8" s="753"/>
      <c r="MZM8" s="753"/>
      <c r="MZN8" s="753"/>
      <c r="MZO8" s="753"/>
      <c r="MZP8" s="753"/>
      <c r="MZQ8" s="753"/>
      <c r="MZR8" s="753"/>
      <c r="MZS8" s="753"/>
      <c r="MZT8" s="753"/>
      <c r="MZU8" s="753"/>
      <c r="MZV8" s="753"/>
      <c r="MZW8" s="753"/>
      <c r="MZX8" s="753"/>
      <c r="MZY8" s="753"/>
      <c r="MZZ8" s="753"/>
      <c r="NAA8" s="753"/>
      <c r="NAB8" s="753"/>
      <c r="NAC8" s="753"/>
      <c r="NAD8" s="753"/>
      <c r="NAE8" s="753"/>
      <c r="NAF8" s="753"/>
      <c r="NAG8" s="753"/>
      <c r="NAH8" s="753"/>
      <c r="NAI8" s="753"/>
      <c r="NAJ8" s="753"/>
      <c r="NAK8" s="753"/>
      <c r="NAL8" s="753"/>
      <c r="NAM8" s="753"/>
      <c r="NAN8" s="753"/>
      <c r="NAO8" s="753"/>
      <c r="NAP8" s="753"/>
      <c r="NAQ8" s="753"/>
      <c r="NAR8" s="753"/>
      <c r="NAS8" s="753"/>
      <c r="NAT8" s="753"/>
      <c r="NAU8" s="753"/>
      <c r="NAV8" s="753"/>
      <c r="NAW8" s="753"/>
      <c r="NAX8" s="753"/>
      <c r="NAY8" s="753"/>
      <c r="NAZ8" s="753"/>
      <c r="NBA8" s="753"/>
      <c r="NBB8" s="753"/>
      <c r="NBC8" s="753"/>
      <c r="NBD8" s="753"/>
      <c r="NBE8" s="753"/>
      <c r="NBF8" s="753"/>
      <c r="NBG8" s="753"/>
      <c r="NBH8" s="753"/>
      <c r="NBI8" s="753"/>
      <c r="NBJ8" s="753"/>
      <c r="NBK8" s="753"/>
      <c r="NBL8" s="753"/>
      <c r="NBM8" s="753"/>
      <c r="NBN8" s="753"/>
      <c r="NBO8" s="753"/>
      <c r="NBP8" s="753"/>
      <c r="NBQ8" s="753"/>
      <c r="NBR8" s="753"/>
      <c r="NBS8" s="753"/>
      <c r="NBT8" s="753"/>
      <c r="NBU8" s="753"/>
      <c r="NBV8" s="753"/>
      <c r="NBW8" s="753"/>
      <c r="NBX8" s="753"/>
      <c r="NBY8" s="753"/>
      <c r="NBZ8" s="753"/>
      <c r="NCA8" s="753"/>
      <c r="NCB8" s="753"/>
      <c r="NCC8" s="753"/>
      <c r="NCD8" s="753"/>
      <c r="NCE8" s="753"/>
      <c r="NCF8" s="753"/>
      <c r="NCG8" s="753"/>
      <c r="NCH8" s="753"/>
      <c r="NCI8" s="753"/>
      <c r="NCJ8" s="753"/>
      <c r="NCK8" s="753"/>
      <c r="NCL8" s="753"/>
      <c r="NCM8" s="753"/>
      <c r="NCN8" s="753"/>
      <c r="NCO8" s="753"/>
      <c r="NCP8" s="753"/>
      <c r="NCQ8" s="753"/>
      <c r="NCR8" s="753"/>
      <c r="NCS8" s="753"/>
      <c r="NCT8" s="753"/>
      <c r="NCU8" s="753"/>
      <c r="NCV8" s="753"/>
      <c r="NCW8" s="753"/>
      <c r="NCX8" s="753"/>
      <c r="NCY8" s="753"/>
      <c r="NCZ8" s="753"/>
      <c r="NDA8" s="753"/>
      <c r="NDB8" s="753"/>
      <c r="NDC8" s="753"/>
      <c r="NDD8" s="753"/>
      <c r="NDE8" s="753"/>
      <c r="NDF8" s="753"/>
      <c r="NDG8" s="753"/>
      <c r="NDH8" s="753"/>
      <c r="NDI8" s="753"/>
      <c r="NDJ8" s="753"/>
      <c r="NDK8" s="753"/>
      <c r="NDL8" s="753"/>
      <c r="NDM8" s="753"/>
      <c r="NDN8" s="753"/>
      <c r="NDO8" s="753"/>
      <c r="NDP8" s="753"/>
      <c r="NDQ8" s="753"/>
      <c r="NDR8" s="753"/>
      <c r="NDS8" s="753"/>
      <c r="NDT8" s="753"/>
      <c r="NDU8" s="753"/>
      <c r="NDV8" s="753"/>
      <c r="NDW8" s="753"/>
      <c r="NDX8" s="753"/>
      <c r="NDY8" s="753"/>
      <c r="NDZ8" s="753"/>
      <c r="NEA8" s="753"/>
      <c r="NEB8" s="753"/>
      <c r="NEC8" s="753"/>
      <c r="NED8" s="753"/>
      <c r="NEE8" s="753"/>
      <c r="NEF8" s="753"/>
      <c r="NEG8" s="753"/>
      <c r="NEH8" s="753"/>
      <c r="NEI8" s="753"/>
      <c r="NEJ8" s="753"/>
      <c r="NEK8" s="753"/>
      <c r="NEL8" s="753"/>
      <c r="NEM8" s="753"/>
      <c r="NEN8" s="753"/>
      <c r="NEO8" s="753"/>
      <c r="NEP8" s="753"/>
      <c r="NEQ8" s="753"/>
      <c r="NER8" s="753"/>
      <c r="NES8" s="753"/>
      <c r="NET8" s="753"/>
      <c r="NEU8" s="753"/>
      <c r="NEV8" s="753"/>
      <c r="NEW8" s="753"/>
      <c r="NEX8" s="753"/>
      <c r="NEY8" s="753"/>
      <c r="NEZ8" s="753"/>
      <c r="NFA8" s="753"/>
      <c r="NFB8" s="753"/>
      <c r="NFC8" s="753"/>
      <c r="NFD8" s="753"/>
      <c r="NFE8" s="753"/>
      <c r="NFF8" s="753"/>
      <c r="NFG8" s="753"/>
      <c r="NFH8" s="753"/>
      <c r="NFI8" s="753"/>
      <c r="NFJ8" s="753"/>
      <c r="NFK8" s="753"/>
      <c r="NFL8" s="753"/>
      <c r="NFM8" s="753"/>
      <c r="NFN8" s="753"/>
      <c r="NFO8" s="753"/>
      <c r="NFP8" s="753"/>
      <c r="NFQ8" s="753"/>
      <c r="NFR8" s="753"/>
      <c r="NFS8" s="753"/>
      <c r="NFT8" s="753"/>
      <c r="NFU8" s="753"/>
      <c r="NFV8" s="753"/>
      <c r="NFW8" s="753"/>
      <c r="NFX8" s="753"/>
      <c r="NFY8" s="753"/>
      <c r="NFZ8" s="753"/>
      <c r="NGA8" s="753"/>
      <c r="NGB8" s="753"/>
      <c r="NGC8" s="753"/>
      <c r="NGD8" s="753"/>
      <c r="NGE8" s="753"/>
      <c r="NGF8" s="753"/>
      <c r="NGG8" s="753"/>
      <c r="NGH8" s="753"/>
      <c r="NGI8" s="753"/>
      <c r="NGJ8" s="753"/>
      <c r="NGK8" s="753"/>
      <c r="NGL8" s="753"/>
      <c r="NGM8" s="753"/>
      <c r="NGN8" s="753"/>
      <c r="NGO8" s="753"/>
      <c r="NGP8" s="753"/>
      <c r="NGQ8" s="753"/>
      <c r="NGR8" s="753"/>
      <c r="NGS8" s="753"/>
      <c r="NGT8" s="753"/>
      <c r="NGU8" s="753"/>
      <c r="NGV8" s="753"/>
      <c r="NGW8" s="753"/>
      <c r="NGX8" s="753"/>
      <c r="NGY8" s="753"/>
      <c r="NGZ8" s="753"/>
      <c r="NHA8" s="753"/>
      <c r="NHB8" s="753"/>
      <c r="NHC8" s="753"/>
      <c r="NHD8" s="753"/>
      <c r="NHE8" s="753"/>
      <c r="NHF8" s="753"/>
      <c r="NHG8" s="753"/>
      <c r="NHH8" s="753"/>
      <c r="NHI8" s="753"/>
      <c r="NHJ8" s="753"/>
      <c r="NHK8" s="753"/>
      <c r="NHL8" s="753"/>
      <c r="NHM8" s="753"/>
      <c r="NHN8" s="753"/>
      <c r="NHO8" s="753"/>
      <c r="NHP8" s="753"/>
      <c r="NHQ8" s="753"/>
      <c r="NHR8" s="753"/>
      <c r="NHS8" s="753"/>
      <c r="NHT8" s="753"/>
      <c r="NHU8" s="753"/>
      <c r="NHV8" s="753"/>
      <c r="NHW8" s="753"/>
      <c r="NHX8" s="753"/>
      <c r="NHY8" s="753"/>
      <c r="NHZ8" s="753"/>
      <c r="NIA8" s="753"/>
      <c r="NIB8" s="753"/>
      <c r="NIC8" s="753"/>
      <c r="NID8" s="753"/>
      <c r="NIE8" s="753"/>
      <c r="NIF8" s="753"/>
      <c r="NIG8" s="753"/>
      <c r="NIH8" s="753"/>
      <c r="NII8" s="753"/>
      <c r="NIJ8" s="753"/>
      <c r="NIK8" s="753"/>
      <c r="NIL8" s="753"/>
      <c r="NIM8" s="753"/>
      <c r="NIN8" s="753"/>
      <c r="NIO8" s="753"/>
      <c r="NIP8" s="753"/>
      <c r="NIQ8" s="753"/>
      <c r="NIR8" s="753"/>
      <c r="NIS8" s="753"/>
      <c r="NIT8" s="753"/>
      <c r="NIU8" s="753"/>
      <c r="NIV8" s="753"/>
      <c r="NIW8" s="753"/>
      <c r="NIX8" s="753"/>
      <c r="NIY8" s="753"/>
      <c r="NIZ8" s="753"/>
      <c r="NJA8" s="753"/>
      <c r="NJB8" s="753"/>
      <c r="NJC8" s="753"/>
      <c r="NJD8" s="753"/>
      <c r="NJE8" s="753"/>
      <c r="NJF8" s="753"/>
      <c r="NJG8" s="753"/>
      <c r="NJH8" s="753"/>
      <c r="NJI8" s="753"/>
      <c r="NJJ8" s="753"/>
      <c r="NJK8" s="753"/>
      <c r="NJL8" s="753"/>
      <c r="NJM8" s="753"/>
      <c r="NJN8" s="753"/>
      <c r="NJO8" s="753"/>
      <c r="NJP8" s="753"/>
      <c r="NJQ8" s="753"/>
      <c r="NJR8" s="753"/>
      <c r="NJS8" s="753"/>
      <c r="NJT8" s="753"/>
      <c r="NJU8" s="753"/>
      <c r="NJV8" s="753"/>
      <c r="NJW8" s="753"/>
      <c r="NJX8" s="753"/>
      <c r="NJY8" s="753"/>
      <c r="NJZ8" s="753"/>
      <c r="NKA8" s="753"/>
      <c r="NKB8" s="753"/>
      <c r="NKC8" s="753"/>
      <c r="NKD8" s="753"/>
      <c r="NKE8" s="753"/>
      <c r="NKF8" s="753"/>
      <c r="NKG8" s="753"/>
      <c r="NKH8" s="753"/>
      <c r="NKI8" s="753"/>
      <c r="NKJ8" s="753"/>
      <c r="NKK8" s="753"/>
      <c r="NKL8" s="753"/>
      <c r="NKM8" s="753"/>
      <c r="NKN8" s="753"/>
      <c r="NKO8" s="753"/>
      <c r="NKP8" s="753"/>
      <c r="NKQ8" s="753"/>
      <c r="NKR8" s="753"/>
      <c r="NKS8" s="753"/>
      <c r="NKT8" s="753"/>
      <c r="NKU8" s="753"/>
      <c r="NKV8" s="753"/>
      <c r="NKW8" s="753"/>
      <c r="NKX8" s="753"/>
      <c r="NKY8" s="753"/>
      <c r="NKZ8" s="753"/>
      <c r="NLA8" s="753"/>
      <c r="NLB8" s="753"/>
      <c r="NLC8" s="753"/>
      <c r="NLD8" s="753"/>
      <c r="NLE8" s="753"/>
      <c r="NLF8" s="753"/>
      <c r="NLG8" s="753"/>
      <c r="NLH8" s="753"/>
      <c r="NLI8" s="753"/>
      <c r="NLJ8" s="753"/>
      <c r="NLK8" s="753"/>
      <c r="NLL8" s="753"/>
      <c r="NLM8" s="753"/>
      <c r="NLN8" s="753"/>
      <c r="NLO8" s="753"/>
      <c r="NLP8" s="753"/>
      <c r="NLQ8" s="753"/>
      <c r="NLR8" s="753"/>
      <c r="NLS8" s="753"/>
      <c r="NLT8" s="753"/>
      <c r="NLU8" s="753"/>
      <c r="NLV8" s="753"/>
      <c r="NLW8" s="753"/>
      <c r="NLX8" s="753"/>
      <c r="NLY8" s="753"/>
      <c r="NLZ8" s="753"/>
      <c r="NMA8" s="753"/>
      <c r="NMB8" s="753"/>
      <c r="NMC8" s="753"/>
      <c r="NMD8" s="753"/>
      <c r="NME8" s="753"/>
      <c r="NMF8" s="753"/>
      <c r="NMG8" s="753"/>
      <c r="NMH8" s="753"/>
      <c r="NMI8" s="753"/>
      <c r="NMJ8" s="753"/>
      <c r="NMK8" s="753"/>
      <c r="NML8" s="753"/>
      <c r="NMM8" s="753"/>
      <c r="NMN8" s="753"/>
      <c r="NMO8" s="753"/>
      <c r="NMP8" s="753"/>
      <c r="NMQ8" s="753"/>
      <c r="NMR8" s="753"/>
      <c r="NMS8" s="753"/>
      <c r="NMT8" s="753"/>
      <c r="NMU8" s="753"/>
      <c r="NMV8" s="753"/>
      <c r="NMW8" s="753"/>
      <c r="NMX8" s="753"/>
      <c r="NMY8" s="753"/>
      <c r="NMZ8" s="753"/>
      <c r="NNA8" s="753"/>
      <c r="NNB8" s="753"/>
      <c r="NNC8" s="753"/>
      <c r="NND8" s="753"/>
      <c r="NNE8" s="753"/>
      <c r="NNF8" s="753"/>
      <c r="NNG8" s="753"/>
      <c r="NNH8" s="753"/>
      <c r="NNI8" s="753"/>
      <c r="NNJ8" s="753"/>
      <c r="NNK8" s="753"/>
      <c r="NNL8" s="753"/>
      <c r="NNM8" s="753"/>
      <c r="NNN8" s="753"/>
      <c r="NNO8" s="753"/>
      <c r="NNP8" s="753"/>
      <c r="NNQ8" s="753"/>
      <c r="NNR8" s="753"/>
      <c r="NNS8" s="753"/>
      <c r="NNT8" s="753"/>
      <c r="NNU8" s="753"/>
      <c r="NNV8" s="753"/>
      <c r="NNW8" s="753"/>
      <c r="NNX8" s="753"/>
      <c r="NNY8" s="753"/>
      <c r="NNZ8" s="753"/>
      <c r="NOA8" s="753"/>
      <c r="NOB8" s="753"/>
      <c r="NOC8" s="753"/>
      <c r="NOD8" s="753"/>
      <c r="NOE8" s="753"/>
      <c r="NOF8" s="753"/>
      <c r="NOG8" s="753"/>
      <c r="NOH8" s="753"/>
      <c r="NOI8" s="753"/>
      <c r="NOJ8" s="753"/>
      <c r="NOK8" s="753"/>
      <c r="NOL8" s="753"/>
      <c r="NOM8" s="753"/>
      <c r="NON8" s="753"/>
      <c r="NOO8" s="753"/>
      <c r="NOP8" s="753"/>
      <c r="NOQ8" s="753"/>
      <c r="NOR8" s="753"/>
      <c r="NOS8" s="753"/>
      <c r="NOT8" s="753"/>
      <c r="NOU8" s="753"/>
      <c r="NOV8" s="753"/>
      <c r="NOW8" s="753"/>
      <c r="NOX8" s="753"/>
      <c r="NOY8" s="753"/>
      <c r="NOZ8" s="753"/>
      <c r="NPA8" s="753"/>
      <c r="NPB8" s="753"/>
      <c r="NPC8" s="753"/>
      <c r="NPD8" s="753"/>
      <c r="NPE8" s="753"/>
      <c r="NPF8" s="753"/>
      <c r="NPG8" s="753"/>
      <c r="NPH8" s="753"/>
      <c r="NPI8" s="753"/>
      <c r="NPJ8" s="753"/>
      <c r="NPK8" s="753"/>
      <c r="NPL8" s="753"/>
      <c r="NPM8" s="753"/>
      <c r="NPN8" s="753"/>
      <c r="NPO8" s="753"/>
      <c r="NPP8" s="753"/>
      <c r="NPQ8" s="753"/>
      <c r="NPR8" s="753"/>
      <c r="NPS8" s="753"/>
      <c r="NPT8" s="753"/>
      <c r="NPU8" s="753"/>
      <c r="NPV8" s="753"/>
      <c r="NPW8" s="753"/>
      <c r="NPX8" s="753"/>
      <c r="NPY8" s="753"/>
      <c r="NPZ8" s="753"/>
      <c r="NQA8" s="753"/>
      <c r="NQB8" s="753"/>
      <c r="NQC8" s="753"/>
      <c r="NQD8" s="753"/>
      <c r="NQE8" s="753"/>
      <c r="NQF8" s="753"/>
      <c r="NQG8" s="753"/>
      <c r="NQH8" s="753"/>
      <c r="NQI8" s="753"/>
      <c r="NQJ8" s="753"/>
      <c r="NQK8" s="753"/>
      <c r="NQL8" s="753"/>
      <c r="NQM8" s="753"/>
      <c r="NQN8" s="753"/>
      <c r="NQO8" s="753"/>
      <c r="NQP8" s="753"/>
      <c r="NQQ8" s="753"/>
      <c r="NQR8" s="753"/>
      <c r="NQS8" s="753"/>
      <c r="NQT8" s="753"/>
      <c r="NQU8" s="753"/>
      <c r="NQV8" s="753"/>
      <c r="NQW8" s="753"/>
      <c r="NQX8" s="753"/>
      <c r="NQY8" s="753"/>
      <c r="NQZ8" s="753"/>
      <c r="NRA8" s="753"/>
      <c r="NRB8" s="753"/>
      <c r="NRC8" s="753"/>
      <c r="NRD8" s="753"/>
      <c r="NRE8" s="753"/>
      <c r="NRF8" s="753"/>
      <c r="NRG8" s="753"/>
      <c r="NRH8" s="753"/>
      <c r="NRI8" s="753"/>
      <c r="NRJ8" s="753"/>
      <c r="NRK8" s="753"/>
      <c r="NRL8" s="753"/>
      <c r="NRM8" s="753"/>
      <c r="NRN8" s="753"/>
      <c r="NRO8" s="753"/>
      <c r="NRP8" s="753"/>
      <c r="NRQ8" s="753"/>
      <c r="NRR8" s="753"/>
      <c r="NRS8" s="753"/>
      <c r="NRT8" s="753"/>
      <c r="NRU8" s="753"/>
      <c r="NRV8" s="753"/>
      <c r="NRW8" s="753"/>
      <c r="NRX8" s="753"/>
      <c r="NRY8" s="753"/>
      <c r="NRZ8" s="753"/>
      <c r="NSA8" s="753"/>
      <c r="NSB8" s="753"/>
      <c r="NSC8" s="753"/>
      <c r="NSD8" s="753"/>
      <c r="NSE8" s="753"/>
      <c r="NSF8" s="753"/>
      <c r="NSG8" s="753"/>
      <c r="NSH8" s="753"/>
      <c r="NSI8" s="753"/>
      <c r="NSJ8" s="753"/>
      <c r="NSK8" s="753"/>
      <c r="NSL8" s="753"/>
      <c r="NSM8" s="753"/>
      <c r="NSN8" s="753"/>
      <c r="NSO8" s="753"/>
      <c r="NSP8" s="753"/>
      <c r="NSQ8" s="753"/>
      <c r="NSR8" s="753"/>
      <c r="NSS8" s="753"/>
      <c r="NST8" s="753"/>
      <c r="NSU8" s="753"/>
      <c r="NSV8" s="753"/>
      <c r="NSW8" s="753"/>
      <c r="NSX8" s="753"/>
      <c r="NSY8" s="753"/>
      <c r="NSZ8" s="753"/>
      <c r="NTA8" s="753"/>
      <c r="NTB8" s="753"/>
      <c r="NTC8" s="753"/>
      <c r="NTD8" s="753"/>
      <c r="NTE8" s="753"/>
      <c r="NTF8" s="753"/>
      <c r="NTG8" s="753"/>
      <c r="NTH8" s="753"/>
      <c r="NTI8" s="753"/>
      <c r="NTJ8" s="753"/>
      <c r="NTK8" s="753"/>
      <c r="NTL8" s="753"/>
      <c r="NTM8" s="753"/>
      <c r="NTN8" s="753"/>
      <c r="NTO8" s="753"/>
      <c r="NTP8" s="753"/>
      <c r="NTQ8" s="753"/>
      <c r="NTR8" s="753"/>
      <c r="NTS8" s="753"/>
      <c r="NTT8" s="753"/>
      <c r="NTU8" s="753"/>
      <c r="NTV8" s="753"/>
      <c r="NTW8" s="753"/>
      <c r="NTX8" s="753"/>
      <c r="NTY8" s="753"/>
      <c r="NTZ8" s="753"/>
      <c r="NUA8" s="753"/>
      <c r="NUB8" s="753"/>
      <c r="NUC8" s="753"/>
      <c r="NUD8" s="753"/>
      <c r="NUE8" s="753"/>
      <c r="NUF8" s="753"/>
      <c r="NUG8" s="753"/>
      <c r="NUH8" s="753"/>
      <c r="NUI8" s="753"/>
      <c r="NUJ8" s="753"/>
      <c r="NUK8" s="753"/>
      <c r="NUL8" s="753"/>
      <c r="NUM8" s="753"/>
      <c r="NUN8" s="753"/>
      <c r="NUO8" s="753"/>
      <c r="NUP8" s="753"/>
      <c r="NUQ8" s="753"/>
      <c r="NUR8" s="753"/>
      <c r="NUS8" s="753"/>
      <c r="NUT8" s="753"/>
      <c r="NUU8" s="753"/>
      <c r="NUV8" s="753"/>
      <c r="NUW8" s="753"/>
      <c r="NUX8" s="753"/>
      <c r="NUY8" s="753"/>
      <c r="NUZ8" s="753"/>
      <c r="NVA8" s="753"/>
      <c r="NVB8" s="753"/>
      <c r="NVC8" s="753"/>
      <c r="NVD8" s="753"/>
      <c r="NVE8" s="753"/>
      <c r="NVF8" s="753"/>
      <c r="NVG8" s="753"/>
      <c r="NVH8" s="753"/>
      <c r="NVI8" s="753"/>
      <c r="NVJ8" s="753"/>
      <c r="NVK8" s="753"/>
      <c r="NVL8" s="753"/>
      <c r="NVM8" s="753"/>
      <c r="NVN8" s="753"/>
      <c r="NVO8" s="753"/>
      <c r="NVP8" s="753"/>
      <c r="NVQ8" s="753"/>
      <c r="NVR8" s="753"/>
      <c r="NVS8" s="753"/>
      <c r="NVT8" s="753"/>
      <c r="NVU8" s="753"/>
      <c r="NVV8" s="753"/>
      <c r="NVW8" s="753"/>
      <c r="NVX8" s="753"/>
      <c r="NVY8" s="753"/>
      <c r="NVZ8" s="753"/>
      <c r="NWA8" s="753"/>
      <c r="NWB8" s="753"/>
      <c r="NWC8" s="753"/>
      <c r="NWD8" s="753"/>
      <c r="NWE8" s="753"/>
      <c r="NWF8" s="753"/>
      <c r="NWG8" s="753"/>
      <c r="NWH8" s="753"/>
      <c r="NWI8" s="753"/>
      <c r="NWJ8" s="753"/>
      <c r="NWK8" s="753"/>
      <c r="NWL8" s="753"/>
      <c r="NWM8" s="753"/>
      <c r="NWN8" s="753"/>
      <c r="NWO8" s="753"/>
      <c r="NWP8" s="753"/>
      <c r="NWQ8" s="753"/>
      <c r="NWR8" s="753"/>
      <c r="NWS8" s="753"/>
      <c r="NWT8" s="753"/>
      <c r="NWU8" s="753"/>
      <c r="NWV8" s="753"/>
      <c r="NWW8" s="753"/>
      <c r="NWX8" s="753"/>
      <c r="NWY8" s="753"/>
      <c r="NWZ8" s="753"/>
      <c r="NXA8" s="753"/>
      <c r="NXB8" s="753"/>
      <c r="NXC8" s="753"/>
      <c r="NXD8" s="753"/>
      <c r="NXE8" s="753"/>
      <c r="NXF8" s="753"/>
      <c r="NXG8" s="753"/>
      <c r="NXH8" s="753"/>
      <c r="NXI8" s="753"/>
      <c r="NXJ8" s="753"/>
      <c r="NXK8" s="753"/>
      <c r="NXL8" s="753"/>
      <c r="NXM8" s="753"/>
      <c r="NXN8" s="753"/>
      <c r="NXO8" s="753"/>
      <c r="NXP8" s="753"/>
      <c r="NXQ8" s="753"/>
      <c r="NXR8" s="753"/>
      <c r="NXS8" s="753"/>
      <c r="NXT8" s="753"/>
      <c r="NXU8" s="753"/>
      <c r="NXV8" s="753"/>
      <c r="NXW8" s="753"/>
      <c r="NXX8" s="753"/>
      <c r="NXY8" s="753"/>
      <c r="NXZ8" s="753"/>
      <c r="NYA8" s="753"/>
      <c r="NYB8" s="753"/>
      <c r="NYC8" s="753"/>
      <c r="NYD8" s="753"/>
      <c r="NYE8" s="753"/>
      <c r="NYF8" s="753"/>
      <c r="NYG8" s="753"/>
      <c r="NYH8" s="753"/>
      <c r="NYI8" s="753"/>
      <c r="NYJ8" s="753"/>
      <c r="NYK8" s="753"/>
      <c r="NYL8" s="753"/>
      <c r="NYM8" s="753"/>
      <c r="NYN8" s="753"/>
      <c r="NYO8" s="753"/>
      <c r="NYP8" s="753"/>
      <c r="NYQ8" s="753"/>
      <c r="NYR8" s="753"/>
      <c r="NYS8" s="753"/>
      <c r="NYT8" s="753"/>
      <c r="NYU8" s="753"/>
      <c r="NYV8" s="753"/>
      <c r="NYW8" s="753"/>
      <c r="NYX8" s="753"/>
      <c r="NYY8" s="753"/>
      <c r="NYZ8" s="753"/>
      <c r="NZA8" s="753"/>
      <c r="NZB8" s="753"/>
      <c r="NZC8" s="753"/>
      <c r="NZD8" s="753"/>
      <c r="NZE8" s="753"/>
      <c r="NZF8" s="753"/>
      <c r="NZG8" s="753"/>
      <c r="NZH8" s="753"/>
      <c r="NZI8" s="753"/>
      <c r="NZJ8" s="753"/>
      <c r="NZK8" s="753"/>
      <c r="NZL8" s="753"/>
      <c r="NZM8" s="753"/>
      <c r="NZN8" s="753"/>
      <c r="NZO8" s="753"/>
      <c r="NZP8" s="753"/>
      <c r="NZQ8" s="753"/>
      <c r="NZR8" s="753"/>
      <c r="NZS8" s="753"/>
      <c r="NZT8" s="753"/>
      <c r="NZU8" s="753"/>
      <c r="NZV8" s="753"/>
      <c r="NZW8" s="753"/>
      <c r="NZX8" s="753"/>
      <c r="NZY8" s="753"/>
      <c r="NZZ8" s="753"/>
      <c r="OAA8" s="753"/>
      <c r="OAB8" s="753"/>
      <c r="OAC8" s="753"/>
      <c r="OAD8" s="753"/>
      <c r="OAE8" s="753"/>
      <c r="OAF8" s="753"/>
      <c r="OAG8" s="753"/>
      <c r="OAH8" s="753"/>
      <c r="OAI8" s="753"/>
      <c r="OAJ8" s="753"/>
      <c r="OAK8" s="753"/>
      <c r="OAL8" s="753"/>
      <c r="OAM8" s="753"/>
      <c r="OAN8" s="753"/>
      <c r="OAO8" s="753"/>
      <c r="OAP8" s="753"/>
      <c r="OAQ8" s="753"/>
      <c r="OAR8" s="753"/>
      <c r="OAS8" s="753"/>
      <c r="OAT8" s="753"/>
      <c r="OAU8" s="753"/>
      <c r="OAV8" s="753"/>
      <c r="OAW8" s="753"/>
      <c r="OAX8" s="753"/>
      <c r="OAY8" s="753"/>
      <c r="OAZ8" s="753"/>
      <c r="OBA8" s="753"/>
      <c r="OBB8" s="753"/>
      <c r="OBC8" s="753"/>
      <c r="OBD8" s="753"/>
      <c r="OBE8" s="753"/>
      <c r="OBF8" s="753"/>
      <c r="OBG8" s="753"/>
      <c r="OBH8" s="753"/>
      <c r="OBI8" s="753"/>
      <c r="OBJ8" s="753"/>
      <c r="OBK8" s="753"/>
      <c r="OBL8" s="753"/>
      <c r="OBM8" s="753"/>
      <c r="OBN8" s="753"/>
      <c r="OBO8" s="753"/>
      <c r="OBP8" s="753"/>
      <c r="OBQ8" s="753"/>
      <c r="OBR8" s="753"/>
      <c r="OBS8" s="753"/>
      <c r="OBT8" s="753"/>
      <c r="OBU8" s="753"/>
      <c r="OBV8" s="753"/>
      <c r="OBW8" s="753"/>
      <c r="OBX8" s="753"/>
      <c r="OBY8" s="753"/>
      <c r="OBZ8" s="753"/>
      <c r="OCA8" s="753"/>
      <c r="OCB8" s="753"/>
      <c r="OCC8" s="753"/>
      <c r="OCD8" s="753"/>
      <c r="OCE8" s="753"/>
      <c r="OCF8" s="753"/>
      <c r="OCG8" s="753"/>
      <c r="OCH8" s="753"/>
      <c r="OCI8" s="753"/>
      <c r="OCJ8" s="753"/>
      <c r="OCK8" s="753"/>
      <c r="OCL8" s="753"/>
      <c r="OCM8" s="753"/>
      <c r="OCN8" s="753"/>
      <c r="OCO8" s="753"/>
      <c r="OCP8" s="753"/>
      <c r="OCQ8" s="753"/>
      <c r="OCR8" s="753"/>
      <c r="OCS8" s="753"/>
      <c r="OCT8" s="753"/>
      <c r="OCU8" s="753"/>
      <c r="OCV8" s="753"/>
      <c r="OCW8" s="753"/>
      <c r="OCX8" s="753"/>
      <c r="OCY8" s="753"/>
      <c r="OCZ8" s="753"/>
      <c r="ODA8" s="753"/>
      <c r="ODB8" s="753"/>
      <c r="ODC8" s="753"/>
      <c r="ODD8" s="753"/>
      <c r="ODE8" s="753"/>
      <c r="ODF8" s="753"/>
      <c r="ODG8" s="753"/>
      <c r="ODH8" s="753"/>
      <c r="ODI8" s="753"/>
      <c r="ODJ8" s="753"/>
      <c r="ODK8" s="753"/>
      <c r="ODL8" s="753"/>
      <c r="ODM8" s="753"/>
      <c r="ODN8" s="753"/>
      <c r="ODO8" s="753"/>
      <c r="ODP8" s="753"/>
      <c r="ODQ8" s="753"/>
      <c r="ODR8" s="753"/>
      <c r="ODS8" s="753"/>
      <c r="ODT8" s="753"/>
      <c r="ODU8" s="753"/>
      <c r="ODV8" s="753"/>
      <c r="ODW8" s="753"/>
      <c r="ODX8" s="753"/>
      <c r="ODY8" s="753"/>
      <c r="ODZ8" s="753"/>
      <c r="OEA8" s="753"/>
      <c r="OEB8" s="753"/>
      <c r="OEC8" s="753"/>
      <c r="OED8" s="753"/>
      <c r="OEE8" s="753"/>
      <c r="OEF8" s="753"/>
      <c r="OEG8" s="753"/>
      <c r="OEH8" s="753"/>
      <c r="OEI8" s="753"/>
      <c r="OEJ8" s="753"/>
      <c r="OEK8" s="753"/>
      <c r="OEL8" s="753"/>
      <c r="OEM8" s="753"/>
      <c r="OEN8" s="753"/>
      <c r="OEO8" s="753"/>
      <c r="OEP8" s="753"/>
      <c r="OEQ8" s="753"/>
      <c r="OER8" s="753"/>
      <c r="OES8" s="753"/>
      <c r="OET8" s="753"/>
      <c r="OEU8" s="753"/>
      <c r="OEV8" s="753"/>
      <c r="OEW8" s="753"/>
      <c r="OEX8" s="753"/>
      <c r="OEY8" s="753"/>
      <c r="OEZ8" s="753"/>
      <c r="OFA8" s="753"/>
      <c r="OFB8" s="753"/>
      <c r="OFC8" s="753"/>
      <c r="OFD8" s="753"/>
      <c r="OFE8" s="753"/>
      <c r="OFF8" s="753"/>
      <c r="OFG8" s="753"/>
      <c r="OFH8" s="753"/>
      <c r="OFI8" s="753"/>
      <c r="OFJ8" s="753"/>
      <c r="OFK8" s="753"/>
      <c r="OFL8" s="753"/>
      <c r="OFM8" s="753"/>
      <c r="OFN8" s="753"/>
      <c r="OFO8" s="753"/>
      <c r="OFP8" s="753"/>
      <c r="OFQ8" s="753"/>
      <c r="OFR8" s="753"/>
      <c r="OFS8" s="753"/>
      <c r="OFT8" s="753"/>
      <c r="OFU8" s="753"/>
      <c r="OFV8" s="753"/>
      <c r="OFW8" s="753"/>
      <c r="OFX8" s="753"/>
      <c r="OFY8" s="753"/>
      <c r="OFZ8" s="753"/>
      <c r="OGA8" s="753"/>
      <c r="OGB8" s="753"/>
      <c r="OGC8" s="753"/>
      <c r="OGD8" s="753"/>
      <c r="OGE8" s="753"/>
      <c r="OGF8" s="753"/>
      <c r="OGG8" s="753"/>
      <c r="OGH8" s="753"/>
      <c r="OGI8" s="753"/>
      <c r="OGJ8" s="753"/>
      <c r="OGK8" s="753"/>
      <c r="OGL8" s="753"/>
      <c r="OGM8" s="753"/>
      <c r="OGN8" s="753"/>
      <c r="OGO8" s="753"/>
      <c r="OGP8" s="753"/>
      <c r="OGQ8" s="753"/>
      <c r="OGR8" s="753"/>
      <c r="OGS8" s="753"/>
      <c r="OGT8" s="753"/>
      <c r="OGU8" s="753"/>
      <c r="OGV8" s="753"/>
      <c r="OGW8" s="753"/>
      <c r="OGX8" s="753"/>
      <c r="OGY8" s="753"/>
      <c r="OGZ8" s="753"/>
      <c r="OHA8" s="753"/>
      <c r="OHB8" s="753"/>
      <c r="OHC8" s="753"/>
      <c r="OHD8" s="753"/>
      <c r="OHE8" s="753"/>
      <c r="OHF8" s="753"/>
      <c r="OHG8" s="753"/>
      <c r="OHH8" s="753"/>
      <c r="OHI8" s="753"/>
      <c r="OHJ8" s="753"/>
      <c r="OHK8" s="753"/>
      <c r="OHL8" s="753"/>
      <c r="OHM8" s="753"/>
      <c r="OHN8" s="753"/>
      <c r="OHO8" s="753"/>
      <c r="OHP8" s="753"/>
      <c r="OHQ8" s="753"/>
      <c r="OHR8" s="753"/>
      <c r="OHS8" s="753"/>
      <c r="OHT8" s="753"/>
      <c r="OHU8" s="753"/>
      <c r="OHV8" s="753"/>
      <c r="OHW8" s="753"/>
      <c r="OHX8" s="753"/>
      <c r="OHY8" s="753"/>
      <c r="OHZ8" s="753"/>
      <c r="OIA8" s="753"/>
      <c r="OIB8" s="753"/>
      <c r="OIC8" s="753"/>
      <c r="OID8" s="753"/>
      <c r="OIE8" s="753"/>
      <c r="OIF8" s="753"/>
      <c r="OIG8" s="753"/>
      <c r="OIH8" s="753"/>
      <c r="OII8" s="753"/>
      <c r="OIJ8" s="753"/>
      <c r="OIK8" s="753"/>
      <c r="OIL8" s="753"/>
      <c r="OIM8" s="753"/>
      <c r="OIN8" s="753"/>
      <c r="OIO8" s="753"/>
      <c r="OIP8" s="753"/>
      <c r="OIQ8" s="753"/>
      <c r="OIR8" s="753"/>
      <c r="OIS8" s="753"/>
      <c r="OIT8" s="753"/>
      <c r="OIU8" s="753"/>
      <c r="OIV8" s="753"/>
      <c r="OIW8" s="753"/>
      <c r="OIX8" s="753"/>
      <c r="OIY8" s="753"/>
      <c r="OIZ8" s="753"/>
      <c r="OJA8" s="753"/>
      <c r="OJB8" s="753"/>
      <c r="OJC8" s="753"/>
      <c r="OJD8" s="753"/>
      <c r="OJE8" s="753"/>
      <c r="OJF8" s="753"/>
      <c r="OJG8" s="753"/>
      <c r="OJH8" s="753"/>
      <c r="OJI8" s="753"/>
      <c r="OJJ8" s="753"/>
      <c r="OJK8" s="753"/>
      <c r="OJL8" s="753"/>
      <c r="OJM8" s="753"/>
      <c r="OJN8" s="753"/>
      <c r="OJO8" s="753"/>
      <c r="OJP8" s="753"/>
      <c r="OJQ8" s="753"/>
      <c r="OJR8" s="753"/>
      <c r="OJS8" s="753"/>
      <c r="OJT8" s="753"/>
      <c r="OJU8" s="753"/>
      <c r="OJV8" s="753"/>
      <c r="OJW8" s="753"/>
      <c r="OJX8" s="753"/>
      <c r="OJY8" s="753"/>
      <c r="OJZ8" s="753"/>
      <c r="OKA8" s="753"/>
      <c r="OKB8" s="753"/>
      <c r="OKC8" s="753"/>
      <c r="OKD8" s="753"/>
      <c r="OKE8" s="753"/>
      <c r="OKF8" s="753"/>
      <c r="OKG8" s="753"/>
      <c r="OKH8" s="753"/>
      <c r="OKI8" s="753"/>
      <c r="OKJ8" s="753"/>
      <c r="OKK8" s="753"/>
      <c r="OKL8" s="753"/>
      <c r="OKM8" s="753"/>
      <c r="OKN8" s="753"/>
      <c r="OKO8" s="753"/>
      <c r="OKP8" s="753"/>
      <c r="OKQ8" s="753"/>
      <c r="OKR8" s="753"/>
      <c r="OKS8" s="753"/>
      <c r="OKT8" s="753"/>
      <c r="OKU8" s="753"/>
      <c r="OKV8" s="753"/>
      <c r="OKW8" s="753"/>
      <c r="OKX8" s="753"/>
      <c r="OKY8" s="753"/>
      <c r="OKZ8" s="753"/>
      <c r="OLA8" s="753"/>
      <c r="OLB8" s="753"/>
      <c r="OLC8" s="753"/>
      <c r="OLD8" s="753"/>
      <c r="OLE8" s="753"/>
      <c r="OLF8" s="753"/>
      <c r="OLG8" s="753"/>
      <c r="OLH8" s="753"/>
      <c r="OLI8" s="753"/>
      <c r="OLJ8" s="753"/>
      <c r="OLK8" s="753"/>
      <c r="OLL8" s="753"/>
      <c r="OLM8" s="753"/>
      <c r="OLN8" s="753"/>
      <c r="OLO8" s="753"/>
      <c r="OLP8" s="753"/>
      <c r="OLQ8" s="753"/>
      <c r="OLR8" s="753"/>
      <c r="OLS8" s="753"/>
      <c r="OLT8" s="753"/>
      <c r="OLU8" s="753"/>
      <c r="OLV8" s="753"/>
      <c r="OLW8" s="753"/>
      <c r="OLX8" s="753"/>
      <c r="OLY8" s="753"/>
      <c r="OLZ8" s="753"/>
      <c r="OMA8" s="753"/>
      <c r="OMB8" s="753"/>
      <c r="OMC8" s="753"/>
      <c r="OMD8" s="753"/>
      <c r="OME8" s="753"/>
      <c r="OMF8" s="753"/>
      <c r="OMG8" s="753"/>
      <c r="OMH8" s="753"/>
      <c r="OMI8" s="753"/>
      <c r="OMJ8" s="753"/>
      <c r="OMK8" s="753"/>
      <c r="OML8" s="753"/>
      <c r="OMM8" s="753"/>
      <c r="OMN8" s="753"/>
      <c r="OMO8" s="753"/>
      <c r="OMP8" s="753"/>
      <c r="OMQ8" s="753"/>
      <c r="OMR8" s="753"/>
      <c r="OMS8" s="753"/>
      <c r="OMT8" s="753"/>
      <c r="OMU8" s="753"/>
      <c r="OMV8" s="753"/>
      <c r="OMW8" s="753"/>
      <c r="OMX8" s="753"/>
      <c r="OMY8" s="753"/>
      <c r="OMZ8" s="753"/>
      <c r="ONA8" s="753"/>
      <c r="ONB8" s="753"/>
      <c r="ONC8" s="753"/>
      <c r="OND8" s="753"/>
      <c r="ONE8" s="753"/>
      <c r="ONF8" s="753"/>
      <c r="ONG8" s="753"/>
      <c r="ONH8" s="753"/>
      <c r="ONI8" s="753"/>
      <c r="ONJ8" s="753"/>
      <c r="ONK8" s="753"/>
      <c r="ONL8" s="753"/>
      <c r="ONM8" s="753"/>
      <c r="ONN8" s="753"/>
      <c r="ONO8" s="753"/>
      <c r="ONP8" s="753"/>
      <c r="ONQ8" s="753"/>
      <c r="ONR8" s="753"/>
      <c r="ONS8" s="753"/>
      <c r="ONT8" s="753"/>
      <c r="ONU8" s="753"/>
      <c r="ONV8" s="753"/>
      <c r="ONW8" s="753"/>
      <c r="ONX8" s="753"/>
      <c r="ONY8" s="753"/>
      <c r="ONZ8" s="753"/>
      <c r="OOA8" s="753"/>
      <c r="OOB8" s="753"/>
      <c r="OOC8" s="753"/>
      <c r="OOD8" s="753"/>
      <c r="OOE8" s="753"/>
      <c r="OOF8" s="753"/>
      <c r="OOG8" s="753"/>
      <c r="OOH8" s="753"/>
      <c r="OOI8" s="753"/>
      <c r="OOJ8" s="753"/>
      <c r="OOK8" s="753"/>
      <c r="OOL8" s="753"/>
      <c r="OOM8" s="753"/>
      <c r="OON8" s="753"/>
      <c r="OOO8" s="753"/>
      <c r="OOP8" s="753"/>
      <c r="OOQ8" s="753"/>
      <c r="OOR8" s="753"/>
      <c r="OOS8" s="753"/>
      <c r="OOT8" s="753"/>
      <c r="OOU8" s="753"/>
      <c r="OOV8" s="753"/>
      <c r="OOW8" s="753"/>
      <c r="OOX8" s="753"/>
      <c r="OOY8" s="753"/>
      <c r="OOZ8" s="753"/>
      <c r="OPA8" s="753"/>
      <c r="OPB8" s="753"/>
      <c r="OPC8" s="753"/>
      <c r="OPD8" s="753"/>
      <c r="OPE8" s="753"/>
      <c r="OPF8" s="753"/>
      <c r="OPG8" s="753"/>
      <c r="OPH8" s="753"/>
      <c r="OPI8" s="753"/>
      <c r="OPJ8" s="753"/>
      <c r="OPK8" s="753"/>
      <c r="OPL8" s="753"/>
      <c r="OPM8" s="753"/>
      <c r="OPN8" s="753"/>
      <c r="OPO8" s="753"/>
      <c r="OPP8" s="753"/>
      <c r="OPQ8" s="753"/>
      <c r="OPR8" s="753"/>
      <c r="OPS8" s="753"/>
      <c r="OPT8" s="753"/>
      <c r="OPU8" s="753"/>
      <c r="OPV8" s="753"/>
      <c r="OPW8" s="753"/>
      <c r="OPX8" s="753"/>
      <c r="OPY8" s="753"/>
      <c r="OPZ8" s="753"/>
      <c r="OQA8" s="753"/>
      <c r="OQB8" s="753"/>
      <c r="OQC8" s="753"/>
      <c r="OQD8" s="753"/>
      <c r="OQE8" s="753"/>
      <c r="OQF8" s="753"/>
      <c r="OQG8" s="753"/>
      <c r="OQH8" s="753"/>
      <c r="OQI8" s="753"/>
      <c r="OQJ8" s="753"/>
      <c r="OQK8" s="753"/>
      <c r="OQL8" s="753"/>
      <c r="OQM8" s="753"/>
      <c r="OQN8" s="753"/>
      <c r="OQO8" s="753"/>
      <c r="OQP8" s="753"/>
      <c r="OQQ8" s="753"/>
      <c r="OQR8" s="753"/>
      <c r="OQS8" s="753"/>
      <c r="OQT8" s="753"/>
      <c r="OQU8" s="753"/>
      <c r="OQV8" s="753"/>
      <c r="OQW8" s="753"/>
      <c r="OQX8" s="753"/>
      <c r="OQY8" s="753"/>
      <c r="OQZ8" s="753"/>
      <c r="ORA8" s="753"/>
      <c r="ORB8" s="753"/>
      <c r="ORC8" s="753"/>
      <c r="ORD8" s="753"/>
      <c r="ORE8" s="753"/>
      <c r="ORF8" s="753"/>
      <c r="ORG8" s="753"/>
      <c r="ORH8" s="753"/>
      <c r="ORI8" s="753"/>
      <c r="ORJ8" s="753"/>
      <c r="ORK8" s="753"/>
      <c r="ORL8" s="753"/>
      <c r="ORM8" s="753"/>
      <c r="ORN8" s="753"/>
      <c r="ORO8" s="753"/>
      <c r="ORP8" s="753"/>
      <c r="ORQ8" s="753"/>
      <c r="ORR8" s="753"/>
      <c r="ORS8" s="753"/>
      <c r="ORT8" s="753"/>
      <c r="ORU8" s="753"/>
      <c r="ORV8" s="753"/>
      <c r="ORW8" s="753"/>
      <c r="ORX8" s="753"/>
      <c r="ORY8" s="753"/>
      <c r="ORZ8" s="753"/>
      <c r="OSA8" s="753"/>
      <c r="OSB8" s="753"/>
      <c r="OSC8" s="753"/>
      <c r="OSD8" s="753"/>
      <c r="OSE8" s="753"/>
      <c r="OSF8" s="753"/>
      <c r="OSG8" s="753"/>
      <c r="OSH8" s="753"/>
      <c r="OSI8" s="753"/>
      <c r="OSJ8" s="753"/>
      <c r="OSK8" s="753"/>
      <c r="OSL8" s="753"/>
      <c r="OSM8" s="753"/>
      <c r="OSN8" s="753"/>
      <c r="OSO8" s="753"/>
      <c r="OSP8" s="753"/>
      <c r="OSQ8" s="753"/>
      <c r="OSR8" s="753"/>
      <c r="OSS8" s="753"/>
      <c r="OST8" s="753"/>
      <c r="OSU8" s="753"/>
      <c r="OSV8" s="753"/>
      <c r="OSW8" s="753"/>
      <c r="OSX8" s="753"/>
      <c r="OSY8" s="753"/>
      <c r="OSZ8" s="753"/>
      <c r="OTA8" s="753"/>
      <c r="OTB8" s="753"/>
      <c r="OTC8" s="753"/>
      <c r="OTD8" s="753"/>
      <c r="OTE8" s="753"/>
      <c r="OTF8" s="753"/>
      <c r="OTG8" s="753"/>
      <c r="OTH8" s="753"/>
      <c r="OTI8" s="753"/>
      <c r="OTJ8" s="753"/>
      <c r="OTK8" s="753"/>
      <c r="OTL8" s="753"/>
      <c r="OTM8" s="753"/>
      <c r="OTN8" s="753"/>
      <c r="OTO8" s="753"/>
      <c r="OTP8" s="753"/>
      <c r="OTQ8" s="753"/>
      <c r="OTR8" s="753"/>
      <c r="OTS8" s="753"/>
      <c r="OTT8" s="753"/>
      <c r="OTU8" s="753"/>
      <c r="OTV8" s="753"/>
      <c r="OTW8" s="753"/>
      <c r="OTX8" s="753"/>
      <c r="OTY8" s="753"/>
      <c r="OTZ8" s="753"/>
      <c r="OUA8" s="753"/>
      <c r="OUB8" s="753"/>
      <c r="OUC8" s="753"/>
      <c r="OUD8" s="753"/>
      <c r="OUE8" s="753"/>
      <c r="OUF8" s="753"/>
      <c r="OUG8" s="753"/>
      <c r="OUH8" s="753"/>
      <c r="OUI8" s="753"/>
      <c r="OUJ8" s="753"/>
      <c r="OUK8" s="753"/>
      <c r="OUL8" s="753"/>
      <c r="OUM8" s="753"/>
      <c r="OUN8" s="753"/>
      <c r="OUO8" s="753"/>
      <c r="OUP8" s="753"/>
      <c r="OUQ8" s="753"/>
      <c r="OUR8" s="753"/>
      <c r="OUS8" s="753"/>
      <c r="OUT8" s="753"/>
      <c r="OUU8" s="753"/>
      <c r="OUV8" s="753"/>
      <c r="OUW8" s="753"/>
      <c r="OUX8" s="753"/>
      <c r="OUY8" s="753"/>
      <c r="OUZ8" s="753"/>
      <c r="OVA8" s="753"/>
      <c r="OVB8" s="753"/>
      <c r="OVC8" s="753"/>
      <c r="OVD8" s="753"/>
      <c r="OVE8" s="753"/>
      <c r="OVF8" s="753"/>
      <c r="OVG8" s="753"/>
      <c r="OVH8" s="753"/>
      <c r="OVI8" s="753"/>
      <c r="OVJ8" s="753"/>
      <c r="OVK8" s="753"/>
      <c r="OVL8" s="753"/>
      <c r="OVM8" s="753"/>
      <c r="OVN8" s="753"/>
      <c r="OVO8" s="753"/>
      <c r="OVP8" s="753"/>
      <c r="OVQ8" s="753"/>
      <c r="OVR8" s="753"/>
      <c r="OVS8" s="753"/>
      <c r="OVT8" s="753"/>
      <c r="OVU8" s="753"/>
      <c r="OVV8" s="753"/>
      <c r="OVW8" s="753"/>
      <c r="OVX8" s="753"/>
      <c r="OVY8" s="753"/>
      <c r="OVZ8" s="753"/>
      <c r="OWA8" s="753"/>
      <c r="OWB8" s="753"/>
      <c r="OWC8" s="753"/>
      <c r="OWD8" s="753"/>
      <c r="OWE8" s="753"/>
      <c r="OWF8" s="753"/>
      <c r="OWG8" s="753"/>
      <c r="OWH8" s="753"/>
      <c r="OWI8" s="753"/>
      <c r="OWJ8" s="753"/>
      <c r="OWK8" s="753"/>
      <c r="OWL8" s="753"/>
      <c r="OWM8" s="753"/>
      <c r="OWN8" s="753"/>
      <c r="OWO8" s="753"/>
      <c r="OWP8" s="753"/>
      <c r="OWQ8" s="753"/>
      <c r="OWR8" s="753"/>
      <c r="OWS8" s="753"/>
      <c r="OWT8" s="753"/>
      <c r="OWU8" s="753"/>
      <c r="OWV8" s="753"/>
      <c r="OWW8" s="753"/>
      <c r="OWX8" s="753"/>
      <c r="OWY8" s="753"/>
      <c r="OWZ8" s="753"/>
      <c r="OXA8" s="753"/>
      <c r="OXB8" s="753"/>
      <c r="OXC8" s="753"/>
      <c r="OXD8" s="753"/>
      <c r="OXE8" s="753"/>
      <c r="OXF8" s="753"/>
      <c r="OXG8" s="753"/>
      <c r="OXH8" s="753"/>
      <c r="OXI8" s="753"/>
      <c r="OXJ8" s="753"/>
      <c r="OXK8" s="753"/>
      <c r="OXL8" s="753"/>
      <c r="OXM8" s="753"/>
      <c r="OXN8" s="753"/>
      <c r="OXO8" s="753"/>
      <c r="OXP8" s="753"/>
      <c r="OXQ8" s="753"/>
      <c r="OXR8" s="753"/>
      <c r="OXS8" s="753"/>
      <c r="OXT8" s="753"/>
      <c r="OXU8" s="753"/>
      <c r="OXV8" s="753"/>
      <c r="OXW8" s="753"/>
      <c r="OXX8" s="753"/>
      <c r="OXY8" s="753"/>
      <c r="OXZ8" s="753"/>
      <c r="OYA8" s="753"/>
      <c r="OYB8" s="753"/>
      <c r="OYC8" s="753"/>
      <c r="OYD8" s="753"/>
      <c r="OYE8" s="753"/>
      <c r="OYF8" s="753"/>
      <c r="OYG8" s="753"/>
      <c r="OYH8" s="753"/>
      <c r="OYI8" s="753"/>
      <c r="OYJ8" s="753"/>
      <c r="OYK8" s="753"/>
      <c r="OYL8" s="753"/>
      <c r="OYM8" s="753"/>
      <c r="OYN8" s="753"/>
      <c r="OYO8" s="753"/>
      <c r="OYP8" s="753"/>
      <c r="OYQ8" s="753"/>
      <c r="OYR8" s="753"/>
      <c r="OYS8" s="753"/>
      <c r="OYT8" s="753"/>
      <c r="OYU8" s="753"/>
      <c r="OYV8" s="753"/>
      <c r="OYW8" s="753"/>
      <c r="OYX8" s="753"/>
      <c r="OYY8" s="753"/>
      <c r="OYZ8" s="753"/>
      <c r="OZA8" s="753"/>
      <c r="OZB8" s="753"/>
      <c r="OZC8" s="753"/>
      <c r="OZD8" s="753"/>
      <c r="OZE8" s="753"/>
      <c r="OZF8" s="753"/>
      <c r="OZG8" s="753"/>
      <c r="OZH8" s="753"/>
      <c r="OZI8" s="753"/>
      <c r="OZJ8" s="753"/>
      <c r="OZK8" s="753"/>
      <c r="OZL8" s="753"/>
      <c r="OZM8" s="753"/>
      <c r="OZN8" s="753"/>
      <c r="OZO8" s="753"/>
      <c r="OZP8" s="753"/>
      <c r="OZQ8" s="753"/>
      <c r="OZR8" s="753"/>
      <c r="OZS8" s="753"/>
      <c r="OZT8" s="753"/>
      <c r="OZU8" s="753"/>
      <c r="OZV8" s="753"/>
      <c r="OZW8" s="753"/>
      <c r="OZX8" s="753"/>
      <c r="OZY8" s="753"/>
      <c r="OZZ8" s="753"/>
      <c r="PAA8" s="753"/>
      <c r="PAB8" s="753"/>
      <c r="PAC8" s="753"/>
      <c r="PAD8" s="753"/>
      <c r="PAE8" s="753"/>
      <c r="PAF8" s="753"/>
      <c r="PAG8" s="753"/>
      <c r="PAH8" s="753"/>
      <c r="PAI8" s="753"/>
      <c r="PAJ8" s="753"/>
      <c r="PAK8" s="753"/>
      <c r="PAL8" s="753"/>
      <c r="PAM8" s="753"/>
      <c r="PAN8" s="753"/>
      <c r="PAO8" s="753"/>
      <c r="PAP8" s="753"/>
      <c r="PAQ8" s="753"/>
      <c r="PAR8" s="753"/>
      <c r="PAS8" s="753"/>
      <c r="PAT8" s="753"/>
      <c r="PAU8" s="753"/>
      <c r="PAV8" s="753"/>
      <c r="PAW8" s="753"/>
      <c r="PAX8" s="753"/>
      <c r="PAY8" s="753"/>
      <c r="PAZ8" s="753"/>
      <c r="PBA8" s="753"/>
      <c r="PBB8" s="753"/>
      <c r="PBC8" s="753"/>
      <c r="PBD8" s="753"/>
      <c r="PBE8" s="753"/>
      <c r="PBF8" s="753"/>
      <c r="PBG8" s="753"/>
      <c r="PBH8" s="753"/>
      <c r="PBI8" s="753"/>
      <c r="PBJ8" s="753"/>
      <c r="PBK8" s="753"/>
      <c r="PBL8" s="753"/>
      <c r="PBM8" s="753"/>
      <c r="PBN8" s="753"/>
      <c r="PBO8" s="753"/>
      <c r="PBP8" s="753"/>
      <c r="PBQ8" s="753"/>
      <c r="PBR8" s="753"/>
      <c r="PBS8" s="753"/>
      <c r="PBT8" s="753"/>
      <c r="PBU8" s="753"/>
      <c r="PBV8" s="753"/>
      <c r="PBW8" s="753"/>
      <c r="PBX8" s="753"/>
      <c r="PBY8" s="753"/>
      <c r="PBZ8" s="753"/>
      <c r="PCA8" s="753"/>
      <c r="PCB8" s="753"/>
      <c r="PCC8" s="753"/>
      <c r="PCD8" s="753"/>
      <c r="PCE8" s="753"/>
      <c r="PCF8" s="753"/>
      <c r="PCG8" s="753"/>
      <c r="PCH8" s="753"/>
      <c r="PCI8" s="753"/>
      <c r="PCJ8" s="753"/>
      <c r="PCK8" s="753"/>
      <c r="PCL8" s="753"/>
      <c r="PCM8" s="753"/>
      <c r="PCN8" s="753"/>
      <c r="PCO8" s="753"/>
      <c r="PCP8" s="753"/>
      <c r="PCQ8" s="753"/>
      <c r="PCR8" s="753"/>
      <c r="PCS8" s="753"/>
      <c r="PCT8" s="753"/>
      <c r="PCU8" s="753"/>
      <c r="PCV8" s="753"/>
      <c r="PCW8" s="753"/>
      <c r="PCX8" s="753"/>
      <c r="PCY8" s="753"/>
      <c r="PCZ8" s="753"/>
      <c r="PDA8" s="753"/>
      <c r="PDB8" s="753"/>
      <c r="PDC8" s="753"/>
      <c r="PDD8" s="753"/>
      <c r="PDE8" s="753"/>
      <c r="PDF8" s="753"/>
      <c r="PDG8" s="753"/>
      <c r="PDH8" s="753"/>
      <c r="PDI8" s="753"/>
      <c r="PDJ8" s="753"/>
      <c r="PDK8" s="753"/>
      <c r="PDL8" s="753"/>
      <c r="PDM8" s="753"/>
      <c r="PDN8" s="753"/>
      <c r="PDO8" s="753"/>
      <c r="PDP8" s="753"/>
      <c r="PDQ8" s="753"/>
      <c r="PDR8" s="753"/>
      <c r="PDS8" s="753"/>
      <c r="PDT8" s="753"/>
      <c r="PDU8" s="753"/>
      <c r="PDV8" s="753"/>
      <c r="PDW8" s="753"/>
      <c r="PDX8" s="753"/>
      <c r="PDY8" s="753"/>
      <c r="PDZ8" s="753"/>
      <c r="PEA8" s="753"/>
      <c r="PEB8" s="753"/>
      <c r="PEC8" s="753"/>
      <c r="PED8" s="753"/>
      <c r="PEE8" s="753"/>
      <c r="PEF8" s="753"/>
      <c r="PEG8" s="753"/>
      <c r="PEH8" s="753"/>
      <c r="PEI8" s="753"/>
      <c r="PEJ8" s="753"/>
      <c r="PEK8" s="753"/>
      <c r="PEL8" s="753"/>
      <c r="PEM8" s="753"/>
      <c r="PEN8" s="753"/>
      <c r="PEO8" s="753"/>
      <c r="PEP8" s="753"/>
      <c r="PEQ8" s="753"/>
      <c r="PER8" s="753"/>
      <c r="PES8" s="753"/>
      <c r="PET8" s="753"/>
      <c r="PEU8" s="753"/>
      <c r="PEV8" s="753"/>
      <c r="PEW8" s="753"/>
      <c r="PEX8" s="753"/>
      <c r="PEY8" s="753"/>
      <c r="PEZ8" s="753"/>
      <c r="PFA8" s="753"/>
      <c r="PFB8" s="753"/>
      <c r="PFC8" s="753"/>
      <c r="PFD8" s="753"/>
      <c r="PFE8" s="753"/>
      <c r="PFF8" s="753"/>
      <c r="PFG8" s="753"/>
      <c r="PFH8" s="753"/>
      <c r="PFI8" s="753"/>
      <c r="PFJ8" s="753"/>
      <c r="PFK8" s="753"/>
      <c r="PFL8" s="753"/>
      <c r="PFM8" s="753"/>
      <c r="PFN8" s="753"/>
      <c r="PFO8" s="753"/>
      <c r="PFP8" s="753"/>
      <c r="PFQ8" s="753"/>
      <c r="PFR8" s="753"/>
      <c r="PFS8" s="753"/>
      <c r="PFT8" s="753"/>
      <c r="PFU8" s="753"/>
      <c r="PFV8" s="753"/>
      <c r="PFW8" s="753"/>
      <c r="PFX8" s="753"/>
      <c r="PFY8" s="753"/>
      <c r="PFZ8" s="753"/>
      <c r="PGA8" s="753"/>
      <c r="PGB8" s="753"/>
      <c r="PGC8" s="753"/>
      <c r="PGD8" s="753"/>
      <c r="PGE8" s="753"/>
      <c r="PGF8" s="753"/>
      <c r="PGG8" s="753"/>
      <c r="PGH8" s="753"/>
      <c r="PGI8" s="753"/>
      <c r="PGJ8" s="753"/>
      <c r="PGK8" s="753"/>
      <c r="PGL8" s="753"/>
      <c r="PGM8" s="753"/>
      <c r="PGN8" s="753"/>
      <c r="PGO8" s="753"/>
      <c r="PGP8" s="753"/>
      <c r="PGQ8" s="753"/>
      <c r="PGR8" s="753"/>
      <c r="PGS8" s="753"/>
      <c r="PGT8" s="753"/>
      <c r="PGU8" s="753"/>
      <c r="PGV8" s="753"/>
      <c r="PGW8" s="753"/>
      <c r="PGX8" s="753"/>
      <c r="PGY8" s="753"/>
      <c r="PGZ8" s="753"/>
      <c r="PHA8" s="753"/>
      <c r="PHB8" s="753"/>
      <c r="PHC8" s="753"/>
      <c r="PHD8" s="753"/>
      <c r="PHE8" s="753"/>
      <c r="PHF8" s="753"/>
      <c r="PHG8" s="753"/>
      <c r="PHH8" s="753"/>
      <c r="PHI8" s="753"/>
      <c r="PHJ8" s="753"/>
      <c r="PHK8" s="753"/>
      <c r="PHL8" s="753"/>
      <c r="PHM8" s="753"/>
      <c r="PHN8" s="753"/>
      <c r="PHO8" s="753"/>
      <c r="PHP8" s="753"/>
      <c r="PHQ8" s="753"/>
      <c r="PHR8" s="753"/>
      <c r="PHS8" s="753"/>
      <c r="PHT8" s="753"/>
      <c r="PHU8" s="753"/>
      <c r="PHV8" s="753"/>
      <c r="PHW8" s="753"/>
      <c r="PHX8" s="753"/>
      <c r="PHY8" s="753"/>
      <c r="PHZ8" s="753"/>
      <c r="PIA8" s="753"/>
      <c r="PIB8" s="753"/>
      <c r="PIC8" s="753"/>
      <c r="PID8" s="753"/>
      <c r="PIE8" s="753"/>
      <c r="PIF8" s="753"/>
      <c r="PIG8" s="753"/>
      <c r="PIH8" s="753"/>
      <c r="PII8" s="753"/>
      <c r="PIJ8" s="753"/>
      <c r="PIK8" s="753"/>
      <c r="PIL8" s="753"/>
      <c r="PIM8" s="753"/>
      <c r="PIN8" s="753"/>
      <c r="PIO8" s="753"/>
      <c r="PIP8" s="753"/>
      <c r="PIQ8" s="753"/>
      <c r="PIR8" s="753"/>
      <c r="PIS8" s="753"/>
      <c r="PIT8" s="753"/>
      <c r="PIU8" s="753"/>
      <c r="PIV8" s="753"/>
      <c r="PIW8" s="753"/>
      <c r="PIX8" s="753"/>
      <c r="PIY8" s="753"/>
      <c r="PIZ8" s="753"/>
      <c r="PJA8" s="753"/>
      <c r="PJB8" s="753"/>
      <c r="PJC8" s="753"/>
      <c r="PJD8" s="753"/>
      <c r="PJE8" s="753"/>
      <c r="PJF8" s="753"/>
      <c r="PJG8" s="753"/>
      <c r="PJH8" s="753"/>
      <c r="PJI8" s="753"/>
      <c r="PJJ8" s="753"/>
      <c r="PJK8" s="753"/>
      <c r="PJL8" s="753"/>
      <c r="PJM8" s="753"/>
      <c r="PJN8" s="753"/>
      <c r="PJO8" s="753"/>
      <c r="PJP8" s="753"/>
      <c r="PJQ8" s="753"/>
      <c r="PJR8" s="753"/>
      <c r="PJS8" s="753"/>
      <c r="PJT8" s="753"/>
      <c r="PJU8" s="753"/>
      <c r="PJV8" s="753"/>
      <c r="PJW8" s="753"/>
      <c r="PJX8" s="753"/>
      <c r="PJY8" s="753"/>
      <c r="PJZ8" s="753"/>
      <c r="PKA8" s="753"/>
      <c r="PKB8" s="753"/>
      <c r="PKC8" s="753"/>
      <c r="PKD8" s="753"/>
      <c r="PKE8" s="753"/>
      <c r="PKF8" s="753"/>
      <c r="PKG8" s="753"/>
      <c r="PKH8" s="753"/>
      <c r="PKI8" s="753"/>
      <c r="PKJ8" s="753"/>
      <c r="PKK8" s="753"/>
      <c r="PKL8" s="753"/>
      <c r="PKM8" s="753"/>
      <c r="PKN8" s="753"/>
      <c r="PKO8" s="753"/>
      <c r="PKP8" s="753"/>
      <c r="PKQ8" s="753"/>
      <c r="PKR8" s="753"/>
      <c r="PKS8" s="753"/>
      <c r="PKT8" s="753"/>
      <c r="PKU8" s="753"/>
      <c r="PKV8" s="753"/>
      <c r="PKW8" s="753"/>
      <c r="PKX8" s="753"/>
      <c r="PKY8" s="753"/>
      <c r="PKZ8" s="753"/>
      <c r="PLA8" s="753"/>
      <c r="PLB8" s="753"/>
      <c r="PLC8" s="753"/>
      <c r="PLD8" s="753"/>
      <c r="PLE8" s="753"/>
      <c r="PLF8" s="753"/>
      <c r="PLG8" s="753"/>
      <c r="PLH8" s="753"/>
      <c r="PLI8" s="753"/>
      <c r="PLJ8" s="753"/>
      <c r="PLK8" s="753"/>
      <c r="PLL8" s="753"/>
      <c r="PLM8" s="753"/>
      <c r="PLN8" s="753"/>
      <c r="PLO8" s="753"/>
      <c r="PLP8" s="753"/>
      <c r="PLQ8" s="753"/>
      <c r="PLR8" s="753"/>
      <c r="PLS8" s="753"/>
      <c r="PLT8" s="753"/>
      <c r="PLU8" s="753"/>
      <c r="PLV8" s="753"/>
      <c r="PLW8" s="753"/>
      <c r="PLX8" s="753"/>
      <c r="PLY8" s="753"/>
      <c r="PLZ8" s="753"/>
      <c r="PMA8" s="753"/>
      <c r="PMB8" s="753"/>
      <c r="PMC8" s="753"/>
      <c r="PMD8" s="753"/>
      <c r="PME8" s="753"/>
      <c r="PMF8" s="753"/>
      <c r="PMG8" s="753"/>
      <c r="PMH8" s="753"/>
      <c r="PMI8" s="753"/>
      <c r="PMJ8" s="753"/>
      <c r="PMK8" s="753"/>
      <c r="PML8" s="753"/>
      <c r="PMM8" s="753"/>
      <c r="PMN8" s="753"/>
      <c r="PMO8" s="753"/>
      <c r="PMP8" s="753"/>
      <c r="PMQ8" s="753"/>
      <c r="PMR8" s="753"/>
      <c r="PMS8" s="753"/>
      <c r="PMT8" s="753"/>
      <c r="PMU8" s="753"/>
      <c r="PMV8" s="753"/>
      <c r="PMW8" s="753"/>
      <c r="PMX8" s="753"/>
      <c r="PMY8" s="753"/>
      <c r="PMZ8" s="753"/>
      <c r="PNA8" s="753"/>
      <c r="PNB8" s="753"/>
      <c r="PNC8" s="753"/>
      <c r="PND8" s="753"/>
      <c r="PNE8" s="753"/>
      <c r="PNF8" s="753"/>
      <c r="PNG8" s="753"/>
      <c r="PNH8" s="753"/>
      <c r="PNI8" s="753"/>
      <c r="PNJ8" s="753"/>
      <c r="PNK8" s="753"/>
      <c r="PNL8" s="753"/>
      <c r="PNM8" s="753"/>
      <c r="PNN8" s="753"/>
      <c r="PNO8" s="753"/>
      <c r="PNP8" s="753"/>
      <c r="PNQ8" s="753"/>
      <c r="PNR8" s="753"/>
      <c r="PNS8" s="753"/>
      <c r="PNT8" s="753"/>
      <c r="PNU8" s="753"/>
      <c r="PNV8" s="753"/>
      <c r="PNW8" s="753"/>
      <c r="PNX8" s="753"/>
      <c r="PNY8" s="753"/>
      <c r="PNZ8" s="753"/>
      <c r="POA8" s="753"/>
      <c r="POB8" s="753"/>
      <c r="POC8" s="753"/>
      <c r="POD8" s="753"/>
      <c r="POE8" s="753"/>
      <c r="POF8" s="753"/>
      <c r="POG8" s="753"/>
      <c r="POH8" s="753"/>
      <c r="POI8" s="753"/>
      <c r="POJ8" s="753"/>
      <c r="POK8" s="753"/>
      <c r="POL8" s="753"/>
      <c r="POM8" s="753"/>
      <c r="PON8" s="753"/>
      <c r="POO8" s="753"/>
      <c r="POP8" s="753"/>
      <c r="POQ8" s="753"/>
      <c r="POR8" s="753"/>
      <c r="POS8" s="753"/>
      <c r="POT8" s="753"/>
      <c r="POU8" s="753"/>
      <c r="POV8" s="753"/>
      <c r="POW8" s="753"/>
      <c r="POX8" s="753"/>
      <c r="POY8" s="753"/>
      <c r="POZ8" s="753"/>
      <c r="PPA8" s="753"/>
      <c r="PPB8" s="753"/>
      <c r="PPC8" s="753"/>
      <c r="PPD8" s="753"/>
      <c r="PPE8" s="753"/>
      <c r="PPF8" s="753"/>
      <c r="PPG8" s="753"/>
      <c r="PPH8" s="753"/>
      <c r="PPI8" s="753"/>
      <c r="PPJ8" s="753"/>
      <c r="PPK8" s="753"/>
      <c r="PPL8" s="753"/>
      <c r="PPM8" s="753"/>
      <c r="PPN8" s="753"/>
      <c r="PPO8" s="753"/>
      <c r="PPP8" s="753"/>
      <c r="PPQ8" s="753"/>
      <c r="PPR8" s="753"/>
      <c r="PPS8" s="753"/>
      <c r="PPT8" s="753"/>
      <c r="PPU8" s="753"/>
      <c r="PPV8" s="753"/>
      <c r="PPW8" s="753"/>
      <c r="PPX8" s="753"/>
      <c r="PPY8" s="753"/>
      <c r="PPZ8" s="753"/>
      <c r="PQA8" s="753"/>
      <c r="PQB8" s="753"/>
      <c r="PQC8" s="753"/>
      <c r="PQD8" s="753"/>
      <c r="PQE8" s="753"/>
      <c r="PQF8" s="753"/>
      <c r="PQG8" s="753"/>
      <c r="PQH8" s="753"/>
      <c r="PQI8" s="753"/>
      <c r="PQJ8" s="753"/>
      <c r="PQK8" s="753"/>
      <c r="PQL8" s="753"/>
      <c r="PQM8" s="753"/>
      <c r="PQN8" s="753"/>
      <c r="PQO8" s="753"/>
      <c r="PQP8" s="753"/>
      <c r="PQQ8" s="753"/>
      <c r="PQR8" s="753"/>
      <c r="PQS8" s="753"/>
      <c r="PQT8" s="753"/>
      <c r="PQU8" s="753"/>
      <c r="PQV8" s="753"/>
      <c r="PQW8" s="753"/>
      <c r="PQX8" s="753"/>
      <c r="PQY8" s="753"/>
      <c r="PQZ8" s="753"/>
      <c r="PRA8" s="753"/>
      <c r="PRB8" s="753"/>
      <c r="PRC8" s="753"/>
      <c r="PRD8" s="753"/>
      <c r="PRE8" s="753"/>
      <c r="PRF8" s="753"/>
      <c r="PRG8" s="753"/>
      <c r="PRH8" s="753"/>
      <c r="PRI8" s="753"/>
      <c r="PRJ8" s="753"/>
      <c r="PRK8" s="753"/>
      <c r="PRL8" s="753"/>
      <c r="PRM8" s="753"/>
      <c r="PRN8" s="753"/>
      <c r="PRO8" s="753"/>
      <c r="PRP8" s="753"/>
      <c r="PRQ8" s="753"/>
      <c r="PRR8" s="753"/>
      <c r="PRS8" s="753"/>
      <c r="PRT8" s="753"/>
      <c r="PRU8" s="753"/>
      <c r="PRV8" s="753"/>
      <c r="PRW8" s="753"/>
      <c r="PRX8" s="753"/>
      <c r="PRY8" s="753"/>
      <c r="PRZ8" s="753"/>
      <c r="PSA8" s="753"/>
      <c r="PSB8" s="753"/>
      <c r="PSC8" s="753"/>
      <c r="PSD8" s="753"/>
      <c r="PSE8" s="753"/>
      <c r="PSF8" s="753"/>
      <c r="PSG8" s="753"/>
      <c r="PSH8" s="753"/>
      <c r="PSI8" s="753"/>
      <c r="PSJ8" s="753"/>
      <c r="PSK8" s="753"/>
      <c r="PSL8" s="753"/>
      <c r="PSM8" s="753"/>
      <c r="PSN8" s="753"/>
      <c r="PSO8" s="753"/>
      <c r="PSP8" s="753"/>
      <c r="PSQ8" s="753"/>
      <c r="PSR8" s="753"/>
      <c r="PSS8" s="753"/>
      <c r="PST8" s="753"/>
      <c r="PSU8" s="753"/>
      <c r="PSV8" s="753"/>
      <c r="PSW8" s="753"/>
      <c r="PSX8" s="753"/>
      <c r="PSY8" s="753"/>
      <c r="PSZ8" s="753"/>
      <c r="PTA8" s="753"/>
      <c r="PTB8" s="753"/>
      <c r="PTC8" s="753"/>
      <c r="PTD8" s="753"/>
      <c r="PTE8" s="753"/>
      <c r="PTF8" s="753"/>
      <c r="PTG8" s="753"/>
      <c r="PTH8" s="753"/>
      <c r="PTI8" s="753"/>
      <c r="PTJ8" s="753"/>
      <c r="PTK8" s="753"/>
      <c r="PTL8" s="753"/>
      <c r="PTM8" s="753"/>
      <c r="PTN8" s="753"/>
      <c r="PTO8" s="753"/>
      <c r="PTP8" s="753"/>
      <c r="PTQ8" s="753"/>
      <c r="PTR8" s="753"/>
      <c r="PTS8" s="753"/>
      <c r="PTT8" s="753"/>
      <c r="PTU8" s="753"/>
      <c r="PTV8" s="753"/>
      <c r="PTW8" s="753"/>
      <c r="PTX8" s="753"/>
      <c r="PTY8" s="753"/>
      <c r="PTZ8" s="753"/>
      <c r="PUA8" s="753"/>
      <c r="PUB8" s="753"/>
      <c r="PUC8" s="753"/>
      <c r="PUD8" s="753"/>
      <c r="PUE8" s="753"/>
      <c r="PUF8" s="753"/>
      <c r="PUG8" s="753"/>
      <c r="PUH8" s="753"/>
      <c r="PUI8" s="753"/>
      <c r="PUJ8" s="753"/>
      <c r="PUK8" s="753"/>
      <c r="PUL8" s="753"/>
      <c r="PUM8" s="753"/>
      <c r="PUN8" s="753"/>
      <c r="PUO8" s="753"/>
      <c r="PUP8" s="753"/>
      <c r="PUQ8" s="753"/>
      <c r="PUR8" s="753"/>
      <c r="PUS8" s="753"/>
      <c r="PUT8" s="753"/>
      <c r="PUU8" s="753"/>
      <c r="PUV8" s="753"/>
      <c r="PUW8" s="753"/>
      <c r="PUX8" s="753"/>
      <c r="PUY8" s="753"/>
      <c r="PUZ8" s="753"/>
      <c r="PVA8" s="753"/>
      <c r="PVB8" s="753"/>
      <c r="PVC8" s="753"/>
      <c r="PVD8" s="753"/>
      <c r="PVE8" s="753"/>
      <c r="PVF8" s="753"/>
      <c r="PVG8" s="753"/>
      <c r="PVH8" s="753"/>
      <c r="PVI8" s="753"/>
      <c r="PVJ8" s="753"/>
      <c r="PVK8" s="753"/>
      <c r="PVL8" s="753"/>
      <c r="PVM8" s="753"/>
      <c r="PVN8" s="753"/>
      <c r="PVO8" s="753"/>
      <c r="PVP8" s="753"/>
      <c r="PVQ8" s="753"/>
      <c r="PVR8" s="753"/>
      <c r="PVS8" s="753"/>
      <c r="PVT8" s="753"/>
      <c r="PVU8" s="753"/>
      <c r="PVV8" s="753"/>
      <c r="PVW8" s="753"/>
      <c r="PVX8" s="753"/>
      <c r="PVY8" s="753"/>
      <c r="PVZ8" s="753"/>
      <c r="PWA8" s="753"/>
      <c r="PWB8" s="753"/>
      <c r="PWC8" s="753"/>
      <c r="PWD8" s="753"/>
      <c r="PWE8" s="753"/>
      <c r="PWF8" s="753"/>
      <c r="PWG8" s="753"/>
      <c r="PWH8" s="753"/>
      <c r="PWI8" s="753"/>
      <c r="PWJ8" s="753"/>
      <c r="PWK8" s="753"/>
      <c r="PWL8" s="753"/>
      <c r="PWM8" s="753"/>
      <c r="PWN8" s="753"/>
      <c r="PWO8" s="753"/>
      <c r="PWP8" s="753"/>
      <c r="PWQ8" s="753"/>
      <c r="PWR8" s="753"/>
      <c r="PWS8" s="753"/>
      <c r="PWT8" s="753"/>
      <c r="PWU8" s="753"/>
      <c r="PWV8" s="753"/>
      <c r="PWW8" s="753"/>
      <c r="PWX8" s="753"/>
      <c r="PWY8" s="753"/>
      <c r="PWZ8" s="753"/>
      <c r="PXA8" s="753"/>
      <c r="PXB8" s="753"/>
      <c r="PXC8" s="753"/>
      <c r="PXD8" s="753"/>
      <c r="PXE8" s="753"/>
      <c r="PXF8" s="753"/>
      <c r="PXG8" s="753"/>
      <c r="PXH8" s="753"/>
      <c r="PXI8" s="753"/>
      <c r="PXJ8" s="753"/>
      <c r="PXK8" s="753"/>
      <c r="PXL8" s="753"/>
      <c r="PXM8" s="753"/>
      <c r="PXN8" s="753"/>
      <c r="PXO8" s="753"/>
      <c r="PXP8" s="753"/>
      <c r="PXQ8" s="753"/>
      <c r="PXR8" s="753"/>
      <c r="PXS8" s="753"/>
      <c r="PXT8" s="753"/>
      <c r="PXU8" s="753"/>
      <c r="PXV8" s="753"/>
      <c r="PXW8" s="753"/>
      <c r="PXX8" s="753"/>
      <c r="PXY8" s="753"/>
      <c r="PXZ8" s="753"/>
      <c r="PYA8" s="753"/>
      <c r="PYB8" s="753"/>
      <c r="PYC8" s="753"/>
      <c r="PYD8" s="753"/>
      <c r="PYE8" s="753"/>
      <c r="PYF8" s="753"/>
      <c r="PYG8" s="753"/>
      <c r="PYH8" s="753"/>
      <c r="PYI8" s="753"/>
      <c r="PYJ8" s="753"/>
      <c r="PYK8" s="753"/>
      <c r="PYL8" s="753"/>
      <c r="PYM8" s="753"/>
      <c r="PYN8" s="753"/>
      <c r="PYO8" s="753"/>
      <c r="PYP8" s="753"/>
      <c r="PYQ8" s="753"/>
      <c r="PYR8" s="753"/>
      <c r="PYS8" s="753"/>
      <c r="PYT8" s="753"/>
      <c r="PYU8" s="753"/>
      <c r="PYV8" s="753"/>
      <c r="PYW8" s="753"/>
      <c r="PYX8" s="753"/>
      <c r="PYY8" s="753"/>
      <c r="PYZ8" s="753"/>
      <c r="PZA8" s="753"/>
      <c r="PZB8" s="753"/>
      <c r="PZC8" s="753"/>
      <c r="PZD8" s="753"/>
      <c r="PZE8" s="753"/>
      <c r="PZF8" s="753"/>
      <c r="PZG8" s="753"/>
      <c r="PZH8" s="753"/>
      <c r="PZI8" s="753"/>
      <c r="PZJ8" s="753"/>
      <c r="PZK8" s="753"/>
      <c r="PZL8" s="753"/>
      <c r="PZM8" s="753"/>
      <c r="PZN8" s="753"/>
      <c r="PZO8" s="753"/>
      <c r="PZP8" s="753"/>
      <c r="PZQ8" s="753"/>
      <c r="PZR8" s="753"/>
      <c r="PZS8" s="753"/>
      <c r="PZT8" s="753"/>
      <c r="PZU8" s="753"/>
      <c r="PZV8" s="753"/>
      <c r="PZW8" s="753"/>
      <c r="PZX8" s="753"/>
      <c r="PZY8" s="753"/>
      <c r="PZZ8" s="753"/>
      <c r="QAA8" s="753"/>
      <c r="QAB8" s="753"/>
      <c r="QAC8" s="753"/>
      <c r="QAD8" s="753"/>
      <c r="QAE8" s="753"/>
      <c r="QAF8" s="753"/>
      <c r="QAG8" s="753"/>
      <c r="QAH8" s="753"/>
      <c r="QAI8" s="753"/>
      <c r="QAJ8" s="753"/>
      <c r="QAK8" s="753"/>
      <c r="QAL8" s="753"/>
      <c r="QAM8" s="753"/>
      <c r="QAN8" s="753"/>
      <c r="QAO8" s="753"/>
      <c r="QAP8" s="753"/>
      <c r="QAQ8" s="753"/>
      <c r="QAR8" s="753"/>
      <c r="QAS8" s="753"/>
      <c r="QAT8" s="753"/>
      <c r="QAU8" s="753"/>
      <c r="QAV8" s="753"/>
      <c r="QAW8" s="753"/>
      <c r="QAX8" s="753"/>
      <c r="QAY8" s="753"/>
      <c r="QAZ8" s="753"/>
      <c r="QBA8" s="753"/>
      <c r="QBB8" s="753"/>
      <c r="QBC8" s="753"/>
      <c r="QBD8" s="753"/>
      <c r="QBE8" s="753"/>
      <c r="QBF8" s="753"/>
      <c r="QBG8" s="753"/>
      <c r="QBH8" s="753"/>
      <c r="QBI8" s="753"/>
      <c r="QBJ8" s="753"/>
      <c r="QBK8" s="753"/>
      <c r="QBL8" s="753"/>
      <c r="QBM8" s="753"/>
      <c r="QBN8" s="753"/>
      <c r="QBO8" s="753"/>
      <c r="QBP8" s="753"/>
      <c r="QBQ8" s="753"/>
      <c r="QBR8" s="753"/>
      <c r="QBS8" s="753"/>
      <c r="QBT8" s="753"/>
      <c r="QBU8" s="753"/>
      <c r="QBV8" s="753"/>
      <c r="QBW8" s="753"/>
      <c r="QBX8" s="753"/>
      <c r="QBY8" s="753"/>
      <c r="QBZ8" s="753"/>
      <c r="QCA8" s="753"/>
      <c r="QCB8" s="753"/>
      <c r="QCC8" s="753"/>
      <c r="QCD8" s="753"/>
      <c r="QCE8" s="753"/>
      <c r="QCF8" s="753"/>
      <c r="QCG8" s="753"/>
      <c r="QCH8" s="753"/>
      <c r="QCI8" s="753"/>
      <c r="QCJ8" s="753"/>
      <c r="QCK8" s="753"/>
      <c r="QCL8" s="753"/>
      <c r="QCM8" s="753"/>
      <c r="QCN8" s="753"/>
      <c r="QCO8" s="753"/>
      <c r="QCP8" s="753"/>
      <c r="QCQ8" s="753"/>
      <c r="QCR8" s="753"/>
      <c r="QCS8" s="753"/>
      <c r="QCT8" s="753"/>
      <c r="QCU8" s="753"/>
      <c r="QCV8" s="753"/>
      <c r="QCW8" s="753"/>
      <c r="QCX8" s="753"/>
      <c r="QCY8" s="753"/>
      <c r="QCZ8" s="753"/>
      <c r="QDA8" s="753"/>
      <c r="QDB8" s="753"/>
      <c r="QDC8" s="753"/>
      <c r="QDD8" s="753"/>
      <c r="QDE8" s="753"/>
      <c r="QDF8" s="753"/>
      <c r="QDG8" s="753"/>
      <c r="QDH8" s="753"/>
      <c r="QDI8" s="753"/>
      <c r="QDJ8" s="753"/>
      <c r="QDK8" s="753"/>
      <c r="QDL8" s="753"/>
      <c r="QDM8" s="753"/>
      <c r="QDN8" s="753"/>
      <c r="QDO8" s="753"/>
      <c r="QDP8" s="753"/>
      <c r="QDQ8" s="753"/>
      <c r="QDR8" s="753"/>
      <c r="QDS8" s="753"/>
      <c r="QDT8" s="753"/>
      <c r="QDU8" s="753"/>
      <c r="QDV8" s="753"/>
      <c r="QDW8" s="753"/>
      <c r="QDX8" s="753"/>
      <c r="QDY8" s="753"/>
      <c r="QDZ8" s="753"/>
      <c r="QEA8" s="753"/>
      <c r="QEB8" s="753"/>
      <c r="QEC8" s="753"/>
      <c r="QED8" s="753"/>
      <c r="QEE8" s="753"/>
      <c r="QEF8" s="753"/>
      <c r="QEG8" s="753"/>
      <c r="QEH8" s="753"/>
      <c r="QEI8" s="753"/>
      <c r="QEJ8" s="753"/>
      <c r="QEK8" s="753"/>
      <c r="QEL8" s="753"/>
      <c r="QEM8" s="753"/>
      <c r="QEN8" s="753"/>
      <c r="QEO8" s="753"/>
      <c r="QEP8" s="753"/>
      <c r="QEQ8" s="753"/>
      <c r="QER8" s="753"/>
      <c r="QES8" s="753"/>
      <c r="QET8" s="753"/>
      <c r="QEU8" s="753"/>
      <c r="QEV8" s="753"/>
      <c r="QEW8" s="753"/>
      <c r="QEX8" s="753"/>
      <c r="QEY8" s="753"/>
      <c r="QEZ8" s="753"/>
      <c r="QFA8" s="753"/>
      <c r="QFB8" s="753"/>
      <c r="QFC8" s="753"/>
      <c r="QFD8" s="753"/>
      <c r="QFE8" s="753"/>
      <c r="QFF8" s="753"/>
      <c r="QFG8" s="753"/>
      <c r="QFH8" s="753"/>
      <c r="QFI8" s="753"/>
      <c r="QFJ8" s="753"/>
      <c r="QFK8" s="753"/>
      <c r="QFL8" s="753"/>
      <c r="QFM8" s="753"/>
      <c r="QFN8" s="753"/>
      <c r="QFO8" s="753"/>
      <c r="QFP8" s="753"/>
      <c r="QFQ8" s="753"/>
      <c r="QFR8" s="753"/>
      <c r="QFS8" s="753"/>
      <c r="QFT8" s="753"/>
      <c r="QFU8" s="753"/>
      <c r="QFV8" s="753"/>
      <c r="QFW8" s="753"/>
      <c r="QFX8" s="753"/>
      <c r="QFY8" s="753"/>
      <c r="QFZ8" s="753"/>
      <c r="QGA8" s="753"/>
      <c r="QGB8" s="753"/>
      <c r="QGC8" s="753"/>
      <c r="QGD8" s="753"/>
      <c r="QGE8" s="753"/>
      <c r="QGF8" s="753"/>
      <c r="QGG8" s="753"/>
      <c r="QGH8" s="753"/>
      <c r="QGI8" s="753"/>
      <c r="QGJ8" s="753"/>
      <c r="QGK8" s="753"/>
      <c r="QGL8" s="753"/>
      <c r="QGM8" s="753"/>
      <c r="QGN8" s="753"/>
      <c r="QGO8" s="753"/>
      <c r="QGP8" s="753"/>
      <c r="QGQ8" s="753"/>
      <c r="QGR8" s="753"/>
      <c r="QGS8" s="753"/>
      <c r="QGT8" s="753"/>
      <c r="QGU8" s="753"/>
      <c r="QGV8" s="753"/>
      <c r="QGW8" s="753"/>
      <c r="QGX8" s="753"/>
      <c r="QGY8" s="753"/>
      <c r="QGZ8" s="753"/>
      <c r="QHA8" s="753"/>
      <c r="QHB8" s="753"/>
      <c r="QHC8" s="753"/>
      <c r="QHD8" s="753"/>
      <c r="QHE8" s="753"/>
      <c r="QHF8" s="753"/>
      <c r="QHG8" s="753"/>
      <c r="QHH8" s="753"/>
      <c r="QHI8" s="753"/>
      <c r="QHJ8" s="753"/>
      <c r="QHK8" s="753"/>
      <c r="QHL8" s="753"/>
      <c r="QHM8" s="753"/>
      <c r="QHN8" s="753"/>
      <c r="QHO8" s="753"/>
      <c r="QHP8" s="753"/>
      <c r="QHQ8" s="753"/>
      <c r="QHR8" s="753"/>
      <c r="QHS8" s="753"/>
      <c r="QHT8" s="753"/>
      <c r="QHU8" s="753"/>
      <c r="QHV8" s="753"/>
      <c r="QHW8" s="753"/>
      <c r="QHX8" s="753"/>
      <c r="QHY8" s="753"/>
      <c r="QHZ8" s="753"/>
      <c r="QIA8" s="753"/>
      <c r="QIB8" s="753"/>
      <c r="QIC8" s="753"/>
      <c r="QID8" s="753"/>
      <c r="QIE8" s="753"/>
      <c r="QIF8" s="753"/>
      <c r="QIG8" s="753"/>
      <c r="QIH8" s="753"/>
      <c r="QII8" s="753"/>
      <c r="QIJ8" s="753"/>
      <c r="QIK8" s="753"/>
      <c r="QIL8" s="753"/>
      <c r="QIM8" s="753"/>
      <c r="QIN8" s="753"/>
      <c r="QIO8" s="753"/>
      <c r="QIP8" s="753"/>
      <c r="QIQ8" s="753"/>
      <c r="QIR8" s="753"/>
      <c r="QIS8" s="753"/>
      <c r="QIT8" s="753"/>
      <c r="QIU8" s="753"/>
      <c r="QIV8" s="753"/>
      <c r="QIW8" s="753"/>
      <c r="QIX8" s="753"/>
      <c r="QIY8" s="753"/>
      <c r="QIZ8" s="753"/>
      <c r="QJA8" s="753"/>
      <c r="QJB8" s="753"/>
      <c r="QJC8" s="753"/>
      <c r="QJD8" s="753"/>
      <c r="QJE8" s="753"/>
      <c r="QJF8" s="753"/>
      <c r="QJG8" s="753"/>
      <c r="QJH8" s="753"/>
      <c r="QJI8" s="753"/>
      <c r="QJJ8" s="753"/>
      <c r="QJK8" s="753"/>
      <c r="QJL8" s="753"/>
      <c r="QJM8" s="753"/>
      <c r="QJN8" s="753"/>
      <c r="QJO8" s="753"/>
      <c r="QJP8" s="753"/>
      <c r="QJQ8" s="753"/>
      <c r="QJR8" s="753"/>
      <c r="QJS8" s="753"/>
      <c r="QJT8" s="753"/>
      <c r="QJU8" s="753"/>
      <c r="QJV8" s="753"/>
      <c r="QJW8" s="753"/>
      <c r="QJX8" s="753"/>
      <c r="QJY8" s="753"/>
      <c r="QJZ8" s="753"/>
      <c r="QKA8" s="753"/>
      <c r="QKB8" s="753"/>
      <c r="QKC8" s="753"/>
      <c r="QKD8" s="753"/>
      <c r="QKE8" s="753"/>
      <c r="QKF8" s="753"/>
      <c r="QKG8" s="753"/>
      <c r="QKH8" s="753"/>
      <c r="QKI8" s="753"/>
      <c r="QKJ8" s="753"/>
      <c r="QKK8" s="753"/>
      <c r="QKL8" s="753"/>
      <c r="QKM8" s="753"/>
      <c r="QKN8" s="753"/>
      <c r="QKO8" s="753"/>
      <c r="QKP8" s="753"/>
      <c r="QKQ8" s="753"/>
      <c r="QKR8" s="753"/>
      <c r="QKS8" s="753"/>
      <c r="QKT8" s="753"/>
      <c r="QKU8" s="753"/>
      <c r="QKV8" s="753"/>
      <c r="QKW8" s="753"/>
      <c r="QKX8" s="753"/>
      <c r="QKY8" s="753"/>
      <c r="QKZ8" s="753"/>
      <c r="QLA8" s="753"/>
      <c r="QLB8" s="753"/>
      <c r="QLC8" s="753"/>
      <c r="QLD8" s="753"/>
      <c r="QLE8" s="753"/>
      <c r="QLF8" s="753"/>
      <c r="QLG8" s="753"/>
      <c r="QLH8" s="753"/>
      <c r="QLI8" s="753"/>
      <c r="QLJ8" s="753"/>
      <c r="QLK8" s="753"/>
      <c r="QLL8" s="753"/>
      <c r="QLM8" s="753"/>
      <c r="QLN8" s="753"/>
      <c r="QLO8" s="753"/>
      <c r="QLP8" s="753"/>
      <c r="QLQ8" s="753"/>
      <c r="QLR8" s="753"/>
      <c r="QLS8" s="753"/>
      <c r="QLT8" s="753"/>
      <c r="QLU8" s="753"/>
      <c r="QLV8" s="753"/>
      <c r="QLW8" s="753"/>
      <c r="QLX8" s="753"/>
      <c r="QLY8" s="753"/>
      <c r="QLZ8" s="753"/>
      <c r="QMA8" s="753"/>
      <c r="QMB8" s="753"/>
      <c r="QMC8" s="753"/>
      <c r="QMD8" s="753"/>
      <c r="QME8" s="753"/>
      <c r="QMF8" s="753"/>
      <c r="QMG8" s="753"/>
      <c r="QMH8" s="753"/>
      <c r="QMI8" s="753"/>
      <c r="QMJ8" s="753"/>
      <c r="QMK8" s="753"/>
      <c r="QML8" s="753"/>
      <c r="QMM8" s="753"/>
      <c r="QMN8" s="753"/>
      <c r="QMO8" s="753"/>
      <c r="QMP8" s="753"/>
      <c r="QMQ8" s="753"/>
      <c r="QMR8" s="753"/>
      <c r="QMS8" s="753"/>
      <c r="QMT8" s="753"/>
      <c r="QMU8" s="753"/>
      <c r="QMV8" s="753"/>
      <c r="QMW8" s="753"/>
      <c r="QMX8" s="753"/>
      <c r="QMY8" s="753"/>
      <c r="QMZ8" s="753"/>
      <c r="QNA8" s="753"/>
      <c r="QNB8" s="753"/>
      <c r="QNC8" s="753"/>
      <c r="QND8" s="753"/>
      <c r="QNE8" s="753"/>
      <c r="QNF8" s="753"/>
      <c r="QNG8" s="753"/>
      <c r="QNH8" s="753"/>
      <c r="QNI8" s="753"/>
      <c r="QNJ8" s="753"/>
      <c r="QNK8" s="753"/>
      <c r="QNL8" s="753"/>
      <c r="QNM8" s="753"/>
      <c r="QNN8" s="753"/>
      <c r="QNO8" s="753"/>
      <c r="QNP8" s="753"/>
      <c r="QNQ8" s="753"/>
      <c r="QNR8" s="753"/>
      <c r="QNS8" s="753"/>
      <c r="QNT8" s="753"/>
      <c r="QNU8" s="753"/>
      <c r="QNV8" s="753"/>
      <c r="QNW8" s="753"/>
      <c r="QNX8" s="753"/>
      <c r="QNY8" s="753"/>
      <c r="QNZ8" s="753"/>
      <c r="QOA8" s="753"/>
      <c r="QOB8" s="753"/>
      <c r="QOC8" s="753"/>
      <c r="QOD8" s="753"/>
      <c r="QOE8" s="753"/>
      <c r="QOF8" s="753"/>
      <c r="QOG8" s="753"/>
      <c r="QOH8" s="753"/>
      <c r="QOI8" s="753"/>
      <c r="QOJ8" s="753"/>
      <c r="QOK8" s="753"/>
      <c r="QOL8" s="753"/>
      <c r="QOM8" s="753"/>
      <c r="QON8" s="753"/>
      <c r="QOO8" s="753"/>
      <c r="QOP8" s="753"/>
      <c r="QOQ8" s="753"/>
      <c r="QOR8" s="753"/>
      <c r="QOS8" s="753"/>
      <c r="QOT8" s="753"/>
      <c r="QOU8" s="753"/>
      <c r="QOV8" s="753"/>
      <c r="QOW8" s="753"/>
      <c r="QOX8" s="753"/>
      <c r="QOY8" s="753"/>
      <c r="QOZ8" s="753"/>
      <c r="QPA8" s="753"/>
      <c r="QPB8" s="753"/>
      <c r="QPC8" s="753"/>
      <c r="QPD8" s="753"/>
      <c r="QPE8" s="753"/>
      <c r="QPF8" s="753"/>
      <c r="QPG8" s="753"/>
      <c r="QPH8" s="753"/>
      <c r="QPI8" s="753"/>
      <c r="QPJ8" s="753"/>
      <c r="QPK8" s="753"/>
      <c r="QPL8" s="753"/>
      <c r="QPM8" s="753"/>
      <c r="QPN8" s="753"/>
      <c r="QPO8" s="753"/>
      <c r="QPP8" s="753"/>
      <c r="QPQ8" s="753"/>
      <c r="QPR8" s="753"/>
      <c r="QPS8" s="753"/>
      <c r="QPT8" s="753"/>
      <c r="QPU8" s="753"/>
      <c r="QPV8" s="753"/>
      <c r="QPW8" s="753"/>
      <c r="QPX8" s="753"/>
      <c r="QPY8" s="753"/>
      <c r="QPZ8" s="753"/>
      <c r="QQA8" s="753"/>
      <c r="QQB8" s="753"/>
      <c r="QQC8" s="753"/>
      <c r="QQD8" s="753"/>
      <c r="QQE8" s="753"/>
      <c r="QQF8" s="753"/>
      <c r="QQG8" s="753"/>
      <c r="QQH8" s="753"/>
      <c r="QQI8" s="753"/>
      <c r="QQJ8" s="753"/>
      <c r="QQK8" s="753"/>
      <c r="QQL8" s="753"/>
      <c r="QQM8" s="753"/>
      <c r="QQN8" s="753"/>
      <c r="QQO8" s="753"/>
      <c r="QQP8" s="753"/>
      <c r="QQQ8" s="753"/>
      <c r="QQR8" s="753"/>
      <c r="QQS8" s="753"/>
      <c r="QQT8" s="753"/>
      <c r="QQU8" s="753"/>
      <c r="QQV8" s="753"/>
      <c r="QQW8" s="753"/>
      <c r="QQX8" s="753"/>
      <c r="QQY8" s="753"/>
      <c r="QQZ8" s="753"/>
      <c r="QRA8" s="753"/>
      <c r="QRB8" s="753"/>
      <c r="QRC8" s="753"/>
      <c r="QRD8" s="753"/>
      <c r="QRE8" s="753"/>
      <c r="QRF8" s="753"/>
      <c r="QRG8" s="753"/>
      <c r="QRH8" s="753"/>
      <c r="QRI8" s="753"/>
      <c r="QRJ8" s="753"/>
      <c r="QRK8" s="753"/>
      <c r="QRL8" s="753"/>
      <c r="QRM8" s="753"/>
      <c r="QRN8" s="753"/>
      <c r="QRO8" s="753"/>
      <c r="QRP8" s="753"/>
      <c r="QRQ8" s="753"/>
      <c r="QRR8" s="753"/>
      <c r="QRS8" s="753"/>
      <c r="QRT8" s="753"/>
      <c r="QRU8" s="753"/>
      <c r="QRV8" s="753"/>
      <c r="QRW8" s="753"/>
      <c r="QRX8" s="753"/>
      <c r="QRY8" s="753"/>
      <c r="QRZ8" s="753"/>
      <c r="QSA8" s="753"/>
      <c r="QSB8" s="753"/>
      <c r="QSC8" s="753"/>
      <c r="QSD8" s="753"/>
      <c r="QSE8" s="753"/>
      <c r="QSF8" s="753"/>
      <c r="QSG8" s="753"/>
      <c r="QSH8" s="753"/>
      <c r="QSI8" s="753"/>
      <c r="QSJ8" s="753"/>
      <c r="QSK8" s="753"/>
      <c r="QSL8" s="753"/>
      <c r="QSM8" s="753"/>
      <c r="QSN8" s="753"/>
      <c r="QSO8" s="753"/>
      <c r="QSP8" s="753"/>
      <c r="QSQ8" s="753"/>
      <c r="QSR8" s="753"/>
      <c r="QSS8" s="753"/>
      <c r="QST8" s="753"/>
      <c r="QSU8" s="753"/>
      <c r="QSV8" s="753"/>
      <c r="QSW8" s="753"/>
      <c r="QSX8" s="753"/>
      <c r="QSY8" s="753"/>
      <c r="QSZ8" s="753"/>
      <c r="QTA8" s="753"/>
      <c r="QTB8" s="753"/>
      <c r="QTC8" s="753"/>
      <c r="QTD8" s="753"/>
      <c r="QTE8" s="753"/>
      <c r="QTF8" s="753"/>
      <c r="QTG8" s="753"/>
      <c r="QTH8" s="753"/>
      <c r="QTI8" s="753"/>
      <c r="QTJ8" s="753"/>
      <c r="QTK8" s="753"/>
      <c r="QTL8" s="753"/>
      <c r="QTM8" s="753"/>
      <c r="QTN8" s="753"/>
      <c r="QTO8" s="753"/>
      <c r="QTP8" s="753"/>
      <c r="QTQ8" s="753"/>
      <c r="QTR8" s="753"/>
      <c r="QTS8" s="753"/>
      <c r="QTT8" s="753"/>
      <c r="QTU8" s="753"/>
      <c r="QTV8" s="753"/>
      <c r="QTW8" s="753"/>
      <c r="QTX8" s="753"/>
      <c r="QTY8" s="753"/>
      <c r="QTZ8" s="753"/>
      <c r="QUA8" s="753"/>
      <c r="QUB8" s="753"/>
      <c r="QUC8" s="753"/>
      <c r="QUD8" s="753"/>
      <c r="QUE8" s="753"/>
      <c r="QUF8" s="753"/>
      <c r="QUG8" s="753"/>
      <c r="QUH8" s="753"/>
      <c r="QUI8" s="753"/>
      <c r="QUJ8" s="753"/>
      <c r="QUK8" s="753"/>
      <c r="QUL8" s="753"/>
      <c r="QUM8" s="753"/>
      <c r="QUN8" s="753"/>
      <c r="QUO8" s="753"/>
      <c r="QUP8" s="753"/>
      <c r="QUQ8" s="753"/>
      <c r="QUR8" s="753"/>
      <c r="QUS8" s="753"/>
      <c r="QUT8" s="753"/>
      <c r="QUU8" s="753"/>
      <c r="QUV8" s="753"/>
      <c r="QUW8" s="753"/>
      <c r="QUX8" s="753"/>
      <c r="QUY8" s="753"/>
      <c r="QUZ8" s="753"/>
      <c r="QVA8" s="753"/>
      <c r="QVB8" s="753"/>
      <c r="QVC8" s="753"/>
      <c r="QVD8" s="753"/>
      <c r="QVE8" s="753"/>
      <c r="QVF8" s="753"/>
      <c r="QVG8" s="753"/>
      <c r="QVH8" s="753"/>
      <c r="QVI8" s="753"/>
      <c r="QVJ8" s="753"/>
      <c r="QVK8" s="753"/>
      <c r="QVL8" s="753"/>
      <c r="QVM8" s="753"/>
      <c r="QVN8" s="753"/>
      <c r="QVO8" s="753"/>
      <c r="QVP8" s="753"/>
      <c r="QVQ8" s="753"/>
      <c r="QVR8" s="753"/>
      <c r="QVS8" s="753"/>
      <c r="QVT8" s="753"/>
      <c r="QVU8" s="753"/>
      <c r="QVV8" s="753"/>
      <c r="QVW8" s="753"/>
      <c r="QVX8" s="753"/>
      <c r="QVY8" s="753"/>
      <c r="QVZ8" s="753"/>
      <c r="QWA8" s="753"/>
      <c r="QWB8" s="753"/>
      <c r="QWC8" s="753"/>
      <c r="QWD8" s="753"/>
      <c r="QWE8" s="753"/>
      <c r="QWF8" s="753"/>
      <c r="QWG8" s="753"/>
      <c r="QWH8" s="753"/>
      <c r="QWI8" s="753"/>
      <c r="QWJ8" s="753"/>
      <c r="QWK8" s="753"/>
      <c r="QWL8" s="753"/>
      <c r="QWM8" s="753"/>
      <c r="QWN8" s="753"/>
      <c r="QWO8" s="753"/>
      <c r="QWP8" s="753"/>
      <c r="QWQ8" s="753"/>
      <c r="QWR8" s="753"/>
      <c r="QWS8" s="753"/>
      <c r="QWT8" s="753"/>
      <c r="QWU8" s="753"/>
      <c r="QWV8" s="753"/>
      <c r="QWW8" s="753"/>
      <c r="QWX8" s="753"/>
      <c r="QWY8" s="753"/>
      <c r="QWZ8" s="753"/>
      <c r="QXA8" s="753"/>
      <c r="QXB8" s="753"/>
      <c r="QXC8" s="753"/>
      <c r="QXD8" s="753"/>
      <c r="QXE8" s="753"/>
      <c r="QXF8" s="753"/>
      <c r="QXG8" s="753"/>
      <c r="QXH8" s="753"/>
      <c r="QXI8" s="753"/>
      <c r="QXJ8" s="753"/>
      <c r="QXK8" s="753"/>
      <c r="QXL8" s="753"/>
      <c r="QXM8" s="753"/>
      <c r="QXN8" s="753"/>
      <c r="QXO8" s="753"/>
      <c r="QXP8" s="753"/>
      <c r="QXQ8" s="753"/>
      <c r="QXR8" s="753"/>
      <c r="QXS8" s="753"/>
      <c r="QXT8" s="753"/>
      <c r="QXU8" s="753"/>
      <c r="QXV8" s="753"/>
      <c r="QXW8" s="753"/>
      <c r="QXX8" s="753"/>
      <c r="QXY8" s="753"/>
      <c r="QXZ8" s="753"/>
      <c r="QYA8" s="753"/>
      <c r="QYB8" s="753"/>
      <c r="QYC8" s="753"/>
      <c r="QYD8" s="753"/>
      <c r="QYE8" s="753"/>
      <c r="QYF8" s="753"/>
      <c r="QYG8" s="753"/>
      <c r="QYH8" s="753"/>
      <c r="QYI8" s="753"/>
      <c r="QYJ8" s="753"/>
      <c r="QYK8" s="753"/>
      <c r="QYL8" s="753"/>
      <c r="QYM8" s="753"/>
      <c r="QYN8" s="753"/>
      <c r="QYO8" s="753"/>
      <c r="QYP8" s="753"/>
      <c r="QYQ8" s="753"/>
      <c r="QYR8" s="753"/>
      <c r="QYS8" s="753"/>
      <c r="QYT8" s="753"/>
      <c r="QYU8" s="753"/>
      <c r="QYV8" s="753"/>
      <c r="QYW8" s="753"/>
      <c r="QYX8" s="753"/>
      <c r="QYY8" s="753"/>
      <c r="QYZ8" s="753"/>
      <c r="QZA8" s="753"/>
      <c r="QZB8" s="753"/>
      <c r="QZC8" s="753"/>
      <c r="QZD8" s="753"/>
      <c r="QZE8" s="753"/>
      <c r="QZF8" s="753"/>
      <c r="QZG8" s="753"/>
      <c r="QZH8" s="753"/>
      <c r="QZI8" s="753"/>
      <c r="QZJ8" s="753"/>
      <c r="QZK8" s="753"/>
      <c r="QZL8" s="753"/>
      <c r="QZM8" s="753"/>
      <c r="QZN8" s="753"/>
      <c r="QZO8" s="753"/>
      <c r="QZP8" s="753"/>
      <c r="QZQ8" s="753"/>
      <c r="QZR8" s="753"/>
      <c r="QZS8" s="753"/>
      <c r="QZT8" s="753"/>
      <c r="QZU8" s="753"/>
      <c r="QZV8" s="753"/>
      <c r="QZW8" s="753"/>
      <c r="QZX8" s="753"/>
      <c r="QZY8" s="753"/>
      <c r="QZZ8" s="753"/>
      <c r="RAA8" s="753"/>
      <c r="RAB8" s="753"/>
      <c r="RAC8" s="753"/>
      <c r="RAD8" s="753"/>
      <c r="RAE8" s="753"/>
      <c r="RAF8" s="753"/>
      <c r="RAG8" s="753"/>
      <c r="RAH8" s="753"/>
      <c r="RAI8" s="753"/>
      <c r="RAJ8" s="753"/>
      <c r="RAK8" s="753"/>
      <c r="RAL8" s="753"/>
      <c r="RAM8" s="753"/>
      <c r="RAN8" s="753"/>
      <c r="RAO8" s="753"/>
      <c r="RAP8" s="753"/>
      <c r="RAQ8" s="753"/>
      <c r="RAR8" s="753"/>
      <c r="RAS8" s="753"/>
      <c r="RAT8" s="753"/>
      <c r="RAU8" s="753"/>
      <c r="RAV8" s="753"/>
      <c r="RAW8" s="753"/>
      <c r="RAX8" s="753"/>
      <c r="RAY8" s="753"/>
      <c r="RAZ8" s="753"/>
      <c r="RBA8" s="753"/>
      <c r="RBB8" s="753"/>
      <c r="RBC8" s="753"/>
      <c r="RBD8" s="753"/>
      <c r="RBE8" s="753"/>
      <c r="RBF8" s="753"/>
      <c r="RBG8" s="753"/>
      <c r="RBH8" s="753"/>
      <c r="RBI8" s="753"/>
      <c r="RBJ8" s="753"/>
      <c r="RBK8" s="753"/>
      <c r="RBL8" s="753"/>
      <c r="RBM8" s="753"/>
      <c r="RBN8" s="753"/>
      <c r="RBO8" s="753"/>
      <c r="RBP8" s="753"/>
      <c r="RBQ8" s="753"/>
      <c r="RBR8" s="753"/>
      <c r="RBS8" s="753"/>
      <c r="RBT8" s="753"/>
      <c r="RBU8" s="753"/>
      <c r="RBV8" s="753"/>
      <c r="RBW8" s="753"/>
      <c r="RBX8" s="753"/>
      <c r="RBY8" s="753"/>
      <c r="RBZ8" s="753"/>
      <c r="RCA8" s="753"/>
      <c r="RCB8" s="753"/>
      <c r="RCC8" s="753"/>
      <c r="RCD8" s="753"/>
      <c r="RCE8" s="753"/>
      <c r="RCF8" s="753"/>
      <c r="RCG8" s="753"/>
      <c r="RCH8" s="753"/>
      <c r="RCI8" s="753"/>
      <c r="RCJ8" s="753"/>
      <c r="RCK8" s="753"/>
      <c r="RCL8" s="753"/>
      <c r="RCM8" s="753"/>
      <c r="RCN8" s="753"/>
      <c r="RCO8" s="753"/>
      <c r="RCP8" s="753"/>
      <c r="RCQ8" s="753"/>
      <c r="RCR8" s="753"/>
      <c r="RCS8" s="753"/>
      <c r="RCT8" s="753"/>
      <c r="RCU8" s="753"/>
      <c r="RCV8" s="753"/>
      <c r="RCW8" s="753"/>
      <c r="RCX8" s="753"/>
      <c r="RCY8" s="753"/>
      <c r="RCZ8" s="753"/>
      <c r="RDA8" s="753"/>
      <c r="RDB8" s="753"/>
      <c r="RDC8" s="753"/>
      <c r="RDD8" s="753"/>
      <c r="RDE8" s="753"/>
      <c r="RDF8" s="753"/>
      <c r="RDG8" s="753"/>
      <c r="RDH8" s="753"/>
      <c r="RDI8" s="753"/>
      <c r="RDJ8" s="753"/>
      <c r="RDK8" s="753"/>
      <c r="RDL8" s="753"/>
      <c r="RDM8" s="753"/>
      <c r="RDN8" s="753"/>
      <c r="RDO8" s="753"/>
      <c r="RDP8" s="753"/>
      <c r="RDQ8" s="753"/>
      <c r="RDR8" s="753"/>
      <c r="RDS8" s="753"/>
      <c r="RDT8" s="753"/>
      <c r="RDU8" s="753"/>
      <c r="RDV8" s="753"/>
      <c r="RDW8" s="753"/>
      <c r="RDX8" s="753"/>
      <c r="RDY8" s="753"/>
      <c r="RDZ8" s="753"/>
      <c r="REA8" s="753"/>
      <c r="REB8" s="753"/>
      <c r="REC8" s="753"/>
      <c r="RED8" s="753"/>
      <c r="REE8" s="753"/>
      <c r="REF8" s="753"/>
      <c r="REG8" s="753"/>
      <c r="REH8" s="753"/>
      <c r="REI8" s="753"/>
      <c r="REJ8" s="753"/>
      <c r="REK8" s="753"/>
      <c r="REL8" s="753"/>
      <c r="REM8" s="753"/>
      <c r="REN8" s="753"/>
      <c r="REO8" s="753"/>
      <c r="REP8" s="753"/>
      <c r="REQ8" s="753"/>
      <c r="RER8" s="753"/>
      <c r="RES8" s="753"/>
      <c r="RET8" s="753"/>
      <c r="REU8" s="753"/>
      <c r="REV8" s="753"/>
      <c r="REW8" s="753"/>
      <c r="REX8" s="753"/>
      <c r="REY8" s="753"/>
      <c r="REZ8" s="753"/>
      <c r="RFA8" s="753"/>
      <c r="RFB8" s="753"/>
      <c r="RFC8" s="753"/>
      <c r="RFD8" s="753"/>
      <c r="RFE8" s="753"/>
      <c r="RFF8" s="753"/>
      <c r="RFG8" s="753"/>
      <c r="RFH8" s="753"/>
      <c r="RFI8" s="753"/>
      <c r="RFJ8" s="753"/>
      <c r="RFK8" s="753"/>
      <c r="RFL8" s="753"/>
      <c r="RFM8" s="753"/>
      <c r="RFN8" s="753"/>
      <c r="RFO8" s="753"/>
      <c r="RFP8" s="753"/>
      <c r="RFQ8" s="753"/>
      <c r="RFR8" s="753"/>
      <c r="RFS8" s="753"/>
      <c r="RFT8" s="753"/>
      <c r="RFU8" s="753"/>
      <c r="RFV8" s="753"/>
      <c r="RFW8" s="753"/>
      <c r="RFX8" s="753"/>
      <c r="RFY8" s="753"/>
      <c r="RFZ8" s="753"/>
      <c r="RGA8" s="753"/>
      <c r="RGB8" s="753"/>
      <c r="RGC8" s="753"/>
      <c r="RGD8" s="753"/>
      <c r="RGE8" s="753"/>
      <c r="RGF8" s="753"/>
      <c r="RGG8" s="753"/>
      <c r="RGH8" s="753"/>
      <c r="RGI8" s="753"/>
      <c r="RGJ8" s="753"/>
      <c r="RGK8" s="753"/>
      <c r="RGL8" s="753"/>
      <c r="RGM8" s="753"/>
      <c r="RGN8" s="753"/>
      <c r="RGO8" s="753"/>
      <c r="RGP8" s="753"/>
      <c r="RGQ8" s="753"/>
      <c r="RGR8" s="753"/>
      <c r="RGS8" s="753"/>
      <c r="RGT8" s="753"/>
      <c r="RGU8" s="753"/>
      <c r="RGV8" s="753"/>
      <c r="RGW8" s="753"/>
      <c r="RGX8" s="753"/>
      <c r="RGY8" s="753"/>
      <c r="RGZ8" s="753"/>
      <c r="RHA8" s="753"/>
      <c r="RHB8" s="753"/>
      <c r="RHC8" s="753"/>
      <c r="RHD8" s="753"/>
      <c r="RHE8" s="753"/>
      <c r="RHF8" s="753"/>
      <c r="RHG8" s="753"/>
      <c r="RHH8" s="753"/>
      <c r="RHI8" s="753"/>
      <c r="RHJ8" s="753"/>
      <c r="RHK8" s="753"/>
      <c r="RHL8" s="753"/>
      <c r="RHM8" s="753"/>
      <c r="RHN8" s="753"/>
      <c r="RHO8" s="753"/>
      <c r="RHP8" s="753"/>
      <c r="RHQ8" s="753"/>
      <c r="RHR8" s="753"/>
      <c r="RHS8" s="753"/>
      <c r="RHT8" s="753"/>
      <c r="RHU8" s="753"/>
      <c r="RHV8" s="753"/>
      <c r="RHW8" s="753"/>
      <c r="RHX8" s="753"/>
      <c r="RHY8" s="753"/>
      <c r="RHZ8" s="753"/>
      <c r="RIA8" s="753"/>
      <c r="RIB8" s="753"/>
      <c r="RIC8" s="753"/>
      <c r="RID8" s="753"/>
      <c r="RIE8" s="753"/>
      <c r="RIF8" s="753"/>
      <c r="RIG8" s="753"/>
      <c r="RIH8" s="753"/>
      <c r="RII8" s="753"/>
      <c r="RIJ8" s="753"/>
      <c r="RIK8" s="753"/>
      <c r="RIL8" s="753"/>
      <c r="RIM8" s="753"/>
      <c r="RIN8" s="753"/>
      <c r="RIO8" s="753"/>
      <c r="RIP8" s="753"/>
      <c r="RIQ8" s="753"/>
      <c r="RIR8" s="753"/>
      <c r="RIS8" s="753"/>
      <c r="RIT8" s="753"/>
      <c r="RIU8" s="753"/>
      <c r="RIV8" s="753"/>
      <c r="RIW8" s="753"/>
      <c r="RIX8" s="753"/>
      <c r="RIY8" s="753"/>
      <c r="RIZ8" s="753"/>
      <c r="RJA8" s="753"/>
      <c r="RJB8" s="753"/>
      <c r="RJC8" s="753"/>
      <c r="RJD8" s="753"/>
      <c r="RJE8" s="753"/>
      <c r="RJF8" s="753"/>
      <c r="RJG8" s="753"/>
      <c r="RJH8" s="753"/>
      <c r="RJI8" s="753"/>
      <c r="RJJ8" s="753"/>
      <c r="RJK8" s="753"/>
      <c r="RJL8" s="753"/>
      <c r="RJM8" s="753"/>
      <c r="RJN8" s="753"/>
      <c r="RJO8" s="753"/>
      <c r="RJP8" s="753"/>
      <c r="RJQ8" s="753"/>
      <c r="RJR8" s="753"/>
      <c r="RJS8" s="753"/>
      <c r="RJT8" s="753"/>
      <c r="RJU8" s="753"/>
      <c r="RJV8" s="753"/>
      <c r="RJW8" s="753"/>
      <c r="RJX8" s="753"/>
      <c r="RJY8" s="753"/>
      <c r="RJZ8" s="753"/>
      <c r="RKA8" s="753"/>
      <c r="RKB8" s="753"/>
      <c r="RKC8" s="753"/>
      <c r="RKD8" s="753"/>
      <c r="RKE8" s="753"/>
      <c r="RKF8" s="753"/>
      <c r="RKG8" s="753"/>
      <c r="RKH8" s="753"/>
      <c r="RKI8" s="753"/>
      <c r="RKJ8" s="753"/>
      <c r="RKK8" s="753"/>
      <c r="RKL8" s="753"/>
      <c r="RKM8" s="753"/>
      <c r="RKN8" s="753"/>
      <c r="RKO8" s="753"/>
      <c r="RKP8" s="753"/>
      <c r="RKQ8" s="753"/>
      <c r="RKR8" s="753"/>
      <c r="RKS8" s="753"/>
      <c r="RKT8" s="753"/>
      <c r="RKU8" s="753"/>
      <c r="RKV8" s="753"/>
      <c r="RKW8" s="753"/>
      <c r="RKX8" s="753"/>
      <c r="RKY8" s="753"/>
      <c r="RKZ8" s="753"/>
      <c r="RLA8" s="753"/>
      <c r="RLB8" s="753"/>
      <c r="RLC8" s="753"/>
      <c r="RLD8" s="753"/>
      <c r="RLE8" s="753"/>
      <c r="RLF8" s="753"/>
      <c r="RLG8" s="753"/>
      <c r="RLH8" s="753"/>
      <c r="RLI8" s="753"/>
      <c r="RLJ8" s="753"/>
      <c r="RLK8" s="753"/>
      <c r="RLL8" s="753"/>
      <c r="RLM8" s="753"/>
      <c r="RLN8" s="753"/>
      <c r="RLO8" s="753"/>
      <c r="RLP8" s="753"/>
      <c r="RLQ8" s="753"/>
      <c r="RLR8" s="753"/>
      <c r="RLS8" s="753"/>
      <c r="RLT8" s="753"/>
      <c r="RLU8" s="753"/>
      <c r="RLV8" s="753"/>
      <c r="RLW8" s="753"/>
      <c r="RLX8" s="753"/>
      <c r="RLY8" s="753"/>
      <c r="RLZ8" s="753"/>
      <c r="RMA8" s="753"/>
      <c r="RMB8" s="753"/>
      <c r="RMC8" s="753"/>
      <c r="RMD8" s="753"/>
      <c r="RME8" s="753"/>
      <c r="RMF8" s="753"/>
      <c r="RMG8" s="753"/>
      <c r="RMH8" s="753"/>
      <c r="RMI8" s="753"/>
      <c r="RMJ8" s="753"/>
      <c r="RMK8" s="753"/>
      <c r="RML8" s="753"/>
      <c r="RMM8" s="753"/>
      <c r="RMN8" s="753"/>
      <c r="RMO8" s="753"/>
      <c r="RMP8" s="753"/>
      <c r="RMQ8" s="753"/>
      <c r="RMR8" s="753"/>
      <c r="RMS8" s="753"/>
      <c r="RMT8" s="753"/>
      <c r="RMU8" s="753"/>
      <c r="RMV8" s="753"/>
      <c r="RMW8" s="753"/>
      <c r="RMX8" s="753"/>
      <c r="RMY8" s="753"/>
      <c r="RMZ8" s="753"/>
      <c r="RNA8" s="753"/>
      <c r="RNB8" s="753"/>
      <c r="RNC8" s="753"/>
      <c r="RND8" s="753"/>
      <c r="RNE8" s="753"/>
      <c r="RNF8" s="753"/>
      <c r="RNG8" s="753"/>
      <c r="RNH8" s="753"/>
      <c r="RNI8" s="753"/>
      <c r="RNJ8" s="753"/>
      <c r="RNK8" s="753"/>
      <c r="RNL8" s="753"/>
      <c r="RNM8" s="753"/>
      <c r="RNN8" s="753"/>
      <c r="RNO8" s="753"/>
      <c r="RNP8" s="753"/>
      <c r="RNQ8" s="753"/>
      <c r="RNR8" s="753"/>
      <c r="RNS8" s="753"/>
      <c r="RNT8" s="753"/>
      <c r="RNU8" s="753"/>
      <c r="RNV8" s="753"/>
      <c r="RNW8" s="753"/>
      <c r="RNX8" s="753"/>
      <c r="RNY8" s="753"/>
      <c r="RNZ8" s="753"/>
      <c r="ROA8" s="753"/>
      <c r="ROB8" s="753"/>
      <c r="ROC8" s="753"/>
      <c r="ROD8" s="753"/>
      <c r="ROE8" s="753"/>
      <c r="ROF8" s="753"/>
      <c r="ROG8" s="753"/>
      <c r="ROH8" s="753"/>
      <c r="ROI8" s="753"/>
      <c r="ROJ8" s="753"/>
      <c r="ROK8" s="753"/>
      <c r="ROL8" s="753"/>
      <c r="ROM8" s="753"/>
      <c r="RON8" s="753"/>
      <c r="ROO8" s="753"/>
      <c r="ROP8" s="753"/>
      <c r="ROQ8" s="753"/>
      <c r="ROR8" s="753"/>
      <c r="ROS8" s="753"/>
      <c r="ROT8" s="753"/>
      <c r="ROU8" s="753"/>
      <c r="ROV8" s="753"/>
      <c r="ROW8" s="753"/>
      <c r="ROX8" s="753"/>
      <c r="ROY8" s="753"/>
      <c r="ROZ8" s="753"/>
      <c r="RPA8" s="753"/>
      <c r="RPB8" s="753"/>
      <c r="RPC8" s="753"/>
      <c r="RPD8" s="753"/>
      <c r="RPE8" s="753"/>
      <c r="RPF8" s="753"/>
      <c r="RPG8" s="753"/>
      <c r="RPH8" s="753"/>
      <c r="RPI8" s="753"/>
      <c r="RPJ8" s="753"/>
      <c r="RPK8" s="753"/>
      <c r="RPL8" s="753"/>
      <c r="RPM8" s="753"/>
      <c r="RPN8" s="753"/>
      <c r="RPO8" s="753"/>
      <c r="RPP8" s="753"/>
      <c r="RPQ8" s="753"/>
      <c r="RPR8" s="753"/>
      <c r="RPS8" s="753"/>
      <c r="RPT8" s="753"/>
      <c r="RPU8" s="753"/>
      <c r="RPV8" s="753"/>
      <c r="RPW8" s="753"/>
      <c r="RPX8" s="753"/>
      <c r="RPY8" s="753"/>
      <c r="RPZ8" s="753"/>
      <c r="RQA8" s="753"/>
      <c r="RQB8" s="753"/>
      <c r="RQC8" s="753"/>
      <c r="RQD8" s="753"/>
      <c r="RQE8" s="753"/>
      <c r="RQF8" s="753"/>
      <c r="RQG8" s="753"/>
      <c r="RQH8" s="753"/>
      <c r="RQI8" s="753"/>
      <c r="RQJ8" s="753"/>
      <c r="RQK8" s="753"/>
      <c r="RQL8" s="753"/>
      <c r="RQM8" s="753"/>
      <c r="RQN8" s="753"/>
      <c r="RQO8" s="753"/>
      <c r="RQP8" s="753"/>
      <c r="RQQ8" s="753"/>
      <c r="RQR8" s="753"/>
      <c r="RQS8" s="753"/>
      <c r="RQT8" s="753"/>
      <c r="RQU8" s="753"/>
      <c r="RQV8" s="753"/>
      <c r="RQW8" s="753"/>
      <c r="RQX8" s="753"/>
      <c r="RQY8" s="753"/>
      <c r="RQZ8" s="753"/>
      <c r="RRA8" s="753"/>
      <c r="RRB8" s="753"/>
      <c r="RRC8" s="753"/>
      <c r="RRD8" s="753"/>
      <c r="RRE8" s="753"/>
      <c r="RRF8" s="753"/>
      <c r="RRG8" s="753"/>
      <c r="RRH8" s="753"/>
      <c r="RRI8" s="753"/>
      <c r="RRJ8" s="753"/>
      <c r="RRK8" s="753"/>
      <c r="RRL8" s="753"/>
      <c r="RRM8" s="753"/>
      <c r="RRN8" s="753"/>
      <c r="RRO8" s="753"/>
      <c r="RRP8" s="753"/>
      <c r="RRQ8" s="753"/>
      <c r="RRR8" s="753"/>
      <c r="RRS8" s="753"/>
      <c r="RRT8" s="753"/>
      <c r="RRU8" s="753"/>
      <c r="RRV8" s="753"/>
      <c r="RRW8" s="753"/>
      <c r="RRX8" s="753"/>
      <c r="RRY8" s="753"/>
      <c r="RRZ8" s="753"/>
      <c r="RSA8" s="753"/>
      <c r="RSB8" s="753"/>
      <c r="RSC8" s="753"/>
      <c r="RSD8" s="753"/>
      <c r="RSE8" s="753"/>
      <c r="RSF8" s="753"/>
      <c r="RSG8" s="753"/>
      <c r="RSH8" s="753"/>
      <c r="RSI8" s="753"/>
      <c r="RSJ8" s="753"/>
      <c r="RSK8" s="753"/>
      <c r="RSL8" s="753"/>
      <c r="RSM8" s="753"/>
      <c r="RSN8" s="753"/>
      <c r="RSO8" s="753"/>
      <c r="RSP8" s="753"/>
      <c r="RSQ8" s="753"/>
      <c r="RSR8" s="753"/>
      <c r="RSS8" s="753"/>
      <c r="RST8" s="753"/>
      <c r="RSU8" s="753"/>
      <c r="RSV8" s="753"/>
      <c r="RSW8" s="753"/>
      <c r="RSX8" s="753"/>
      <c r="RSY8" s="753"/>
      <c r="RSZ8" s="753"/>
      <c r="RTA8" s="753"/>
      <c r="RTB8" s="753"/>
      <c r="RTC8" s="753"/>
      <c r="RTD8" s="753"/>
      <c r="RTE8" s="753"/>
      <c r="RTF8" s="753"/>
      <c r="RTG8" s="753"/>
      <c r="RTH8" s="753"/>
      <c r="RTI8" s="753"/>
      <c r="RTJ8" s="753"/>
      <c r="RTK8" s="753"/>
      <c r="RTL8" s="753"/>
      <c r="RTM8" s="753"/>
      <c r="RTN8" s="753"/>
      <c r="RTO8" s="753"/>
      <c r="RTP8" s="753"/>
      <c r="RTQ8" s="753"/>
      <c r="RTR8" s="753"/>
      <c r="RTS8" s="753"/>
      <c r="RTT8" s="753"/>
      <c r="RTU8" s="753"/>
      <c r="RTV8" s="753"/>
      <c r="RTW8" s="753"/>
      <c r="RTX8" s="753"/>
      <c r="RTY8" s="753"/>
      <c r="RTZ8" s="753"/>
      <c r="RUA8" s="753"/>
      <c r="RUB8" s="753"/>
      <c r="RUC8" s="753"/>
      <c r="RUD8" s="753"/>
      <c r="RUE8" s="753"/>
      <c r="RUF8" s="753"/>
      <c r="RUG8" s="753"/>
      <c r="RUH8" s="753"/>
      <c r="RUI8" s="753"/>
      <c r="RUJ8" s="753"/>
      <c r="RUK8" s="753"/>
      <c r="RUL8" s="753"/>
      <c r="RUM8" s="753"/>
      <c r="RUN8" s="753"/>
      <c r="RUO8" s="753"/>
      <c r="RUP8" s="753"/>
      <c r="RUQ8" s="753"/>
      <c r="RUR8" s="753"/>
      <c r="RUS8" s="753"/>
      <c r="RUT8" s="753"/>
      <c r="RUU8" s="753"/>
      <c r="RUV8" s="753"/>
      <c r="RUW8" s="753"/>
      <c r="RUX8" s="753"/>
      <c r="RUY8" s="753"/>
      <c r="RUZ8" s="753"/>
      <c r="RVA8" s="753"/>
      <c r="RVB8" s="753"/>
      <c r="RVC8" s="753"/>
      <c r="RVD8" s="753"/>
      <c r="RVE8" s="753"/>
      <c r="RVF8" s="753"/>
      <c r="RVG8" s="753"/>
      <c r="RVH8" s="753"/>
      <c r="RVI8" s="753"/>
      <c r="RVJ8" s="753"/>
      <c r="RVK8" s="753"/>
      <c r="RVL8" s="753"/>
      <c r="RVM8" s="753"/>
      <c r="RVN8" s="753"/>
      <c r="RVO8" s="753"/>
      <c r="RVP8" s="753"/>
      <c r="RVQ8" s="753"/>
      <c r="RVR8" s="753"/>
      <c r="RVS8" s="753"/>
      <c r="RVT8" s="753"/>
      <c r="RVU8" s="753"/>
      <c r="RVV8" s="753"/>
      <c r="RVW8" s="753"/>
      <c r="RVX8" s="753"/>
      <c r="RVY8" s="753"/>
      <c r="RVZ8" s="753"/>
      <c r="RWA8" s="753"/>
      <c r="RWB8" s="753"/>
      <c r="RWC8" s="753"/>
      <c r="RWD8" s="753"/>
      <c r="RWE8" s="753"/>
      <c r="RWF8" s="753"/>
      <c r="RWG8" s="753"/>
      <c r="RWH8" s="753"/>
      <c r="RWI8" s="753"/>
      <c r="RWJ8" s="753"/>
      <c r="RWK8" s="753"/>
      <c r="RWL8" s="753"/>
      <c r="RWM8" s="753"/>
      <c r="RWN8" s="753"/>
      <c r="RWO8" s="753"/>
      <c r="RWP8" s="753"/>
      <c r="RWQ8" s="753"/>
      <c r="RWR8" s="753"/>
      <c r="RWS8" s="753"/>
      <c r="RWT8" s="753"/>
      <c r="RWU8" s="753"/>
      <c r="RWV8" s="753"/>
      <c r="RWW8" s="753"/>
      <c r="RWX8" s="753"/>
      <c r="RWY8" s="753"/>
      <c r="RWZ8" s="753"/>
      <c r="RXA8" s="753"/>
      <c r="RXB8" s="753"/>
      <c r="RXC8" s="753"/>
      <c r="RXD8" s="753"/>
      <c r="RXE8" s="753"/>
      <c r="RXF8" s="753"/>
      <c r="RXG8" s="753"/>
      <c r="RXH8" s="753"/>
      <c r="RXI8" s="753"/>
      <c r="RXJ8" s="753"/>
      <c r="RXK8" s="753"/>
      <c r="RXL8" s="753"/>
      <c r="RXM8" s="753"/>
      <c r="RXN8" s="753"/>
      <c r="RXO8" s="753"/>
      <c r="RXP8" s="753"/>
      <c r="RXQ8" s="753"/>
      <c r="RXR8" s="753"/>
      <c r="RXS8" s="753"/>
      <c r="RXT8" s="753"/>
      <c r="RXU8" s="753"/>
      <c r="RXV8" s="753"/>
      <c r="RXW8" s="753"/>
      <c r="RXX8" s="753"/>
      <c r="RXY8" s="753"/>
      <c r="RXZ8" s="753"/>
      <c r="RYA8" s="753"/>
      <c r="RYB8" s="753"/>
      <c r="RYC8" s="753"/>
      <c r="RYD8" s="753"/>
      <c r="RYE8" s="753"/>
      <c r="RYF8" s="753"/>
      <c r="RYG8" s="753"/>
      <c r="RYH8" s="753"/>
      <c r="RYI8" s="753"/>
      <c r="RYJ8" s="753"/>
      <c r="RYK8" s="753"/>
      <c r="RYL8" s="753"/>
      <c r="RYM8" s="753"/>
      <c r="RYN8" s="753"/>
      <c r="RYO8" s="753"/>
      <c r="RYP8" s="753"/>
      <c r="RYQ8" s="753"/>
      <c r="RYR8" s="753"/>
      <c r="RYS8" s="753"/>
      <c r="RYT8" s="753"/>
      <c r="RYU8" s="753"/>
      <c r="RYV8" s="753"/>
      <c r="RYW8" s="753"/>
      <c r="RYX8" s="753"/>
      <c r="RYY8" s="753"/>
      <c r="RYZ8" s="753"/>
      <c r="RZA8" s="753"/>
      <c r="RZB8" s="753"/>
      <c r="RZC8" s="753"/>
      <c r="RZD8" s="753"/>
      <c r="RZE8" s="753"/>
      <c r="RZF8" s="753"/>
      <c r="RZG8" s="753"/>
      <c r="RZH8" s="753"/>
      <c r="RZI8" s="753"/>
      <c r="RZJ8" s="753"/>
      <c r="RZK8" s="753"/>
      <c r="RZL8" s="753"/>
      <c r="RZM8" s="753"/>
      <c r="RZN8" s="753"/>
      <c r="RZO8" s="753"/>
      <c r="RZP8" s="753"/>
      <c r="RZQ8" s="753"/>
      <c r="RZR8" s="753"/>
      <c r="RZS8" s="753"/>
      <c r="RZT8" s="753"/>
      <c r="RZU8" s="753"/>
      <c r="RZV8" s="753"/>
      <c r="RZW8" s="753"/>
      <c r="RZX8" s="753"/>
      <c r="RZY8" s="753"/>
      <c r="RZZ8" s="753"/>
      <c r="SAA8" s="753"/>
      <c r="SAB8" s="753"/>
      <c r="SAC8" s="753"/>
      <c r="SAD8" s="753"/>
      <c r="SAE8" s="753"/>
      <c r="SAF8" s="753"/>
      <c r="SAG8" s="753"/>
      <c r="SAH8" s="753"/>
      <c r="SAI8" s="753"/>
      <c r="SAJ8" s="753"/>
      <c r="SAK8" s="753"/>
      <c r="SAL8" s="753"/>
      <c r="SAM8" s="753"/>
      <c r="SAN8" s="753"/>
      <c r="SAO8" s="753"/>
      <c r="SAP8" s="753"/>
      <c r="SAQ8" s="753"/>
      <c r="SAR8" s="753"/>
      <c r="SAS8" s="753"/>
      <c r="SAT8" s="753"/>
      <c r="SAU8" s="753"/>
      <c r="SAV8" s="753"/>
      <c r="SAW8" s="753"/>
      <c r="SAX8" s="753"/>
      <c r="SAY8" s="753"/>
      <c r="SAZ8" s="753"/>
      <c r="SBA8" s="753"/>
      <c r="SBB8" s="753"/>
      <c r="SBC8" s="753"/>
      <c r="SBD8" s="753"/>
      <c r="SBE8" s="753"/>
      <c r="SBF8" s="753"/>
      <c r="SBG8" s="753"/>
      <c r="SBH8" s="753"/>
      <c r="SBI8" s="753"/>
      <c r="SBJ8" s="753"/>
      <c r="SBK8" s="753"/>
      <c r="SBL8" s="753"/>
      <c r="SBM8" s="753"/>
      <c r="SBN8" s="753"/>
      <c r="SBO8" s="753"/>
      <c r="SBP8" s="753"/>
      <c r="SBQ8" s="753"/>
      <c r="SBR8" s="753"/>
      <c r="SBS8" s="753"/>
      <c r="SBT8" s="753"/>
      <c r="SBU8" s="753"/>
      <c r="SBV8" s="753"/>
      <c r="SBW8" s="753"/>
      <c r="SBX8" s="753"/>
      <c r="SBY8" s="753"/>
      <c r="SBZ8" s="753"/>
      <c r="SCA8" s="753"/>
      <c r="SCB8" s="753"/>
      <c r="SCC8" s="753"/>
      <c r="SCD8" s="753"/>
      <c r="SCE8" s="753"/>
      <c r="SCF8" s="753"/>
      <c r="SCG8" s="753"/>
      <c r="SCH8" s="753"/>
      <c r="SCI8" s="753"/>
      <c r="SCJ8" s="753"/>
      <c r="SCK8" s="753"/>
      <c r="SCL8" s="753"/>
      <c r="SCM8" s="753"/>
      <c r="SCN8" s="753"/>
      <c r="SCO8" s="753"/>
      <c r="SCP8" s="753"/>
      <c r="SCQ8" s="753"/>
      <c r="SCR8" s="753"/>
      <c r="SCS8" s="753"/>
      <c r="SCT8" s="753"/>
      <c r="SCU8" s="753"/>
      <c r="SCV8" s="753"/>
      <c r="SCW8" s="753"/>
      <c r="SCX8" s="753"/>
      <c r="SCY8" s="753"/>
      <c r="SCZ8" s="753"/>
      <c r="SDA8" s="753"/>
      <c r="SDB8" s="753"/>
      <c r="SDC8" s="753"/>
      <c r="SDD8" s="753"/>
      <c r="SDE8" s="753"/>
      <c r="SDF8" s="753"/>
      <c r="SDG8" s="753"/>
      <c r="SDH8" s="753"/>
      <c r="SDI8" s="753"/>
      <c r="SDJ8" s="753"/>
      <c r="SDK8" s="753"/>
      <c r="SDL8" s="753"/>
      <c r="SDM8" s="753"/>
      <c r="SDN8" s="753"/>
      <c r="SDO8" s="753"/>
      <c r="SDP8" s="753"/>
      <c r="SDQ8" s="753"/>
      <c r="SDR8" s="753"/>
      <c r="SDS8" s="753"/>
      <c r="SDT8" s="753"/>
      <c r="SDU8" s="753"/>
      <c r="SDV8" s="753"/>
      <c r="SDW8" s="753"/>
      <c r="SDX8" s="753"/>
      <c r="SDY8" s="753"/>
      <c r="SDZ8" s="753"/>
      <c r="SEA8" s="753"/>
      <c r="SEB8" s="753"/>
      <c r="SEC8" s="753"/>
      <c r="SED8" s="753"/>
      <c r="SEE8" s="753"/>
      <c r="SEF8" s="753"/>
      <c r="SEG8" s="753"/>
      <c r="SEH8" s="753"/>
      <c r="SEI8" s="753"/>
      <c r="SEJ8" s="753"/>
      <c r="SEK8" s="753"/>
      <c r="SEL8" s="753"/>
      <c r="SEM8" s="753"/>
      <c r="SEN8" s="753"/>
      <c r="SEO8" s="753"/>
      <c r="SEP8" s="753"/>
      <c r="SEQ8" s="753"/>
      <c r="SER8" s="753"/>
      <c r="SES8" s="753"/>
      <c r="SET8" s="753"/>
      <c r="SEU8" s="753"/>
      <c r="SEV8" s="753"/>
      <c r="SEW8" s="753"/>
      <c r="SEX8" s="753"/>
      <c r="SEY8" s="753"/>
      <c r="SEZ8" s="753"/>
      <c r="SFA8" s="753"/>
      <c r="SFB8" s="753"/>
      <c r="SFC8" s="753"/>
      <c r="SFD8" s="753"/>
      <c r="SFE8" s="753"/>
      <c r="SFF8" s="753"/>
      <c r="SFG8" s="753"/>
      <c r="SFH8" s="753"/>
      <c r="SFI8" s="753"/>
      <c r="SFJ8" s="753"/>
      <c r="SFK8" s="753"/>
      <c r="SFL8" s="753"/>
      <c r="SFM8" s="753"/>
      <c r="SFN8" s="753"/>
      <c r="SFO8" s="753"/>
      <c r="SFP8" s="753"/>
      <c r="SFQ8" s="753"/>
      <c r="SFR8" s="753"/>
      <c r="SFS8" s="753"/>
      <c r="SFT8" s="753"/>
      <c r="SFU8" s="753"/>
      <c r="SFV8" s="753"/>
      <c r="SFW8" s="753"/>
      <c r="SFX8" s="753"/>
      <c r="SFY8" s="753"/>
      <c r="SFZ8" s="753"/>
      <c r="SGA8" s="753"/>
      <c r="SGB8" s="753"/>
      <c r="SGC8" s="753"/>
      <c r="SGD8" s="753"/>
      <c r="SGE8" s="753"/>
      <c r="SGF8" s="753"/>
      <c r="SGG8" s="753"/>
      <c r="SGH8" s="753"/>
      <c r="SGI8" s="753"/>
      <c r="SGJ8" s="753"/>
      <c r="SGK8" s="753"/>
      <c r="SGL8" s="753"/>
      <c r="SGM8" s="753"/>
      <c r="SGN8" s="753"/>
      <c r="SGO8" s="753"/>
      <c r="SGP8" s="753"/>
      <c r="SGQ8" s="753"/>
      <c r="SGR8" s="753"/>
      <c r="SGS8" s="753"/>
      <c r="SGT8" s="753"/>
      <c r="SGU8" s="753"/>
      <c r="SGV8" s="753"/>
      <c r="SGW8" s="753"/>
      <c r="SGX8" s="753"/>
      <c r="SGY8" s="753"/>
      <c r="SGZ8" s="753"/>
      <c r="SHA8" s="753"/>
      <c r="SHB8" s="753"/>
      <c r="SHC8" s="753"/>
      <c r="SHD8" s="753"/>
      <c r="SHE8" s="753"/>
      <c r="SHF8" s="753"/>
      <c r="SHG8" s="753"/>
      <c r="SHH8" s="753"/>
      <c r="SHI8" s="753"/>
      <c r="SHJ8" s="753"/>
      <c r="SHK8" s="753"/>
      <c r="SHL8" s="753"/>
      <c r="SHM8" s="753"/>
      <c r="SHN8" s="753"/>
      <c r="SHO8" s="753"/>
      <c r="SHP8" s="753"/>
      <c r="SHQ8" s="753"/>
      <c r="SHR8" s="753"/>
      <c r="SHS8" s="753"/>
      <c r="SHT8" s="753"/>
      <c r="SHU8" s="753"/>
      <c r="SHV8" s="753"/>
      <c r="SHW8" s="753"/>
      <c r="SHX8" s="753"/>
      <c r="SHY8" s="753"/>
      <c r="SHZ8" s="753"/>
      <c r="SIA8" s="753"/>
      <c r="SIB8" s="753"/>
      <c r="SIC8" s="753"/>
      <c r="SID8" s="753"/>
      <c r="SIE8" s="753"/>
      <c r="SIF8" s="753"/>
      <c r="SIG8" s="753"/>
      <c r="SIH8" s="753"/>
      <c r="SII8" s="753"/>
      <c r="SIJ8" s="753"/>
      <c r="SIK8" s="753"/>
      <c r="SIL8" s="753"/>
      <c r="SIM8" s="753"/>
      <c r="SIN8" s="753"/>
      <c r="SIO8" s="753"/>
      <c r="SIP8" s="753"/>
      <c r="SIQ8" s="753"/>
      <c r="SIR8" s="753"/>
      <c r="SIS8" s="753"/>
      <c r="SIT8" s="753"/>
      <c r="SIU8" s="753"/>
      <c r="SIV8" s="753"/>
      <c r="SIW8" s="753"/>
      <c r="SIX8" s="753"/>
      <c r="SIY8" s="753"/>
      <c r="SIZ8" s="753"/>
      <c r="SJA8" s="753"/>
      <c r="SJB8" s="753"/>
      <c r="SJC8" s="753"/>
      <c r="SJD8" s="753"/>
      <c r="SJE8" s="753"/>
      <c r="SJF8" s="753"/>
      <c r="SJG8" s="753"/>
      <c r="SJH8" s="753"/>
      <c r="SJI8" s="753"/>
      <c r="SJJ8" s="753"/>
      <c r="SJK8" s="753"/>
      <c r="SJL8" s="753"/>
      <c r="SJM8" s="753"/>
      <c r="SJN8" s="753"/>
      <c r="SJO8" s="753"/>
      <c r="SJP8" s="753"/>
      <c r="SJQ8" s="753"/>
      <c r="SJR8" s="753"/>
      <c r="SJS8" s="753"/>
      <c r="SJT8" s="753"/>
      <c r="SJU8" s="753"/>
      <c r="SJV8" s="753"/>
      <c r="SJW8" s="753"/>
      <c r="SJX8" s="753"/>
      <c r="SJY8" s="753"/>
      <c r="SJZ8" s="753"/>
      <c r="SKA8" s="753"/>
      <c r="SKB8" s="753"/>
      <c r="SKC8" s="753"/>
      <c r="SKD8" s="753"/>
      <c r="SKE8" s="753"/>
      <c r="SKF8" s="753"/>
      <c r="SKG8" s="753"/>
      <c r="SKH8" s="753"/>
      <c r="SKI8" s="753"/>
      <c r="SKJ8" s="753"/>
      <c r="SKK8" s="753"/>
      <c r="SKL8" s="753"/>
      <c r="SKM8" s="753"/>
      <c r="SKN8" s="753"/>
      <c r="SKO8" s="753"/>
      <c r="SKP8" s="753"/>
      <c r="SKQ8" s="753"/>
      <c r="SKR8" s="753"/>
      <c r="SKS8" s="753"/>
      <c r="SKT8" s="753"/>
      <c r="SKU8" s="753"/>
      <c r="SKV8" s="753"/>
      <c r="SKW8" s="753"/>
      <c r="SKX8" s="753"/>
      <c r="SKY8" s="753"/>
      <c r="SKZ8" s="753"/>
      <c r="SLA8" s="753"/>
      <c r="SLB8" s="753"/>
      <c r="SLC8" s="753"/>
      <c r="SLD8" s="753"/>
      <c r="SLE8" s="753"/>
      <c r="SLF8" s="753"/>
      <c r="SLG8" s="753"/>
      <c r="SLH8" s="753"/>
      <c r="SLI8" s="753"/>
      <c r="SLJ8" s="753"/>
      <c r="SLK8" s="753"/>
      <c r="SLL8" s="753"/>
      <c r="SLM8" s="753"/>
      <c r="SLN8" s="753"/>
      <c r="SLO8" s="753"/>
      <c r="SLP8" s="753"/>
      <c r="SLQ8" s="753"/>
      <c r="SLR8" s="753"/>
      <c r="SLS8" s="753"/>
      <c r="SLT8" s="753"/>
      <c r="SLU8" s="753"/>
      <c r="SLV8" s="753"/>
      <c r="SLW8" s="753"/>
      <c r="SLX8" s="753"/>
      <c r="SLY8" s="753"/>
      <c r="SLZ8" s="753"/>
      <c r="SMA8" s="753"/>
      <c r="SMB8" s="753"/>
      <c r="SMC8" s="753"/>
      <c r="SMD8" s="753"/>
      <c r="SME8" s="753"/>
      <c r="SMF8" s="753"/>
      <c r="SMG8" s="753"/>
      <c r="SMH8" s="753"/>
      <c r="SMI8" s="753"/>
      <c r="SMJ8" s="753"/>
      <c r="SMK8" s="753"/>
      <c r="SML8" s="753"/>
      <c r="SMM8" s="753"/>
      <c r="SMN8" s="753"/>
      <c r="SMO8" s="753"/>
      <c r="SMP8" s="753"/>
      <c r="SMQ8" s="753"/>
      <c r="SMR8" s="753"/>
      <c r="SMS8" s="753"/>
      <c r="SMT8" s="753"/>
      <c r="SMU8" s="753"/>
      <c r="SMV8" s="753"/>
      <c r="SMW8" s="753"/>
      <c r="SMX8" s="753"/>
      <c r="SMY8" s="753"/>
      <c r="SMZ8" s="753"/>
      <c r="SNA8" s="753"/>
      <c r="SNB8" s="753"/>
      <c r="SNC8" s="753"/>
      <c r="SND8" s="753"/>
      <c r="SNE8" s="753"/>
      <c r="SNF8" s="753"/>
      <c r="SNG8" s="753"/>
      <c r="SNH8" s="753"/>
      <c r="SNI8" s="753"/>
      <c r="SNJ8" s="753"/>
      <c r="SNK8" s="753"/>
      <c r="SNL8" s="753"/>
      <c r="SNM8" s="753"/>
      <c r="SNN8" s="753"/>
      <c r="SNO8" s="753"/>
      <c r="SNP8" s="753"/>
      <c r="SNQ8" s="753"/>
      <c r="SNR8" s="753"/>
      <c r="SNS8" s="753"/>
      <c r="SNT8" s="753"/>
      <c r="SNU8" s="753"/>
      <c r="SNV8" s="753"/>
      <c r="SNW8" s="753"/>
      <c r="SNX8" s="753"/>
      <c r="SNY8" s="753"/>
      <c r="SNZ8" s="753"/>
      <c r="SOA8" s="753"/>
      <c r="SOB8" s="753"/>
      <c r="SOC8" s="753"/>
      <c r="SOD8" s="753"/>
      <c r="SOE8" s="753"/>
      <c r="SOF8" s="753"/>
      <c r="SOG8" s="753"/>
      <c r="SOH8" s="753"/>
      <c r="SOI8" s="753"/>
      <c r="SOJ8" s="753"/>
      <c r="SOK8" s="753"/>
      <c r="SOL8" s="753"/>
      <c r="SOM8" s="753"/>
      <c r="SON8" s="753"/>
      <c r="SOO8" s="753"/>
      <c r="SOP8" s="753"/>
      <c r="SOQ8" s="753"/>
      <c r="SOR8" s="753"/>
      <c r="SOS8" s="753"/>
      <c r="SOT8" s="753"/>
      <c r="SOU8" s="753"/>
      <c r="SOV8" s="753"/>
      <c r="SOW8" s="753"/>
      <c r="SOX8" s="753"/>
      <c r="SOY8" s="753"/>
      <c r="SOZ8" s="753"/>
      <c r="SPA8" s="753"/>
      <c r="SPB8" s="753"/>
      <c r="SPC8" s="753"/>
      <c r="SPD8" s="753"/>
      <c r="SPE8" s="753"/>
      <c r="SPF8" s="753"/>
      <c r="SPG8" s="753"/>
      <c r="SPH8" s="753"/>
      <c r="SPI8" s="753"/>
      <c r="SPJ8" s="753"/>
      <c r="SPK8" s="753"/>
      <c r="SPL8" s="753"/>
      <c r="SPM8" s="753"/>
      <c r="SPN8" s="753"/>
      <c r="SPO8" s="753"/>
      <c r="SPP8" s="753"/>
      <c r="SPQ8" s="753"/>
      <c r="SPR8" s="753"/>
      <c r="SPS8" s="753"/>
      <c r="SPT8" s="753"/>
      <c r="SPU8" s="753"/>
      <c r="SPV8" s="753"/>
      <c r="SPW8" s="753"/>
      <c r="SPX8" s="753"/>
      <c r="SPY8" s="753"/>
      <c r="SPZ8" s="753"/>
      <c r="SQA8" s="753"/>
      <c r="SQB8" s="753"/>
      <c r="SQC8" s="753"/>
      <c r="SQD8" s="753"/>
      <c r="SQE8" s="753"/>
      <c r="SQF8" s="753"/>
      <c r="SQG8" s="753"/>
      <c r="SQH8" s="753"/>
      <c r="SQI8" s="753"/>
      <c r="SQJ8" s="753"/>
      <c r="SQK8" s="753"/>
      <c r="SQL8" s="753"/>
      <c r="SQM8" s="753"/>
      <c r="SQN8" s="753"/>
      <c r="SQO8" s="753"/>
      <c r="SQP8" s="753"/>
      <c r="SQQ8" s="753"/>
      <c r="SQR8" s="753"/>
      <c r="SQS8" s="753"/>
      <c r="SQT8" s="753"/>
      <c r="SQU8" s="753"/>
      <c r="SQV8" s="753"/>
      <c r="SQW8" s="753"/>
      <c r="SQX8" s="753"/>
      <c r="SQY8" s="753"/>
      <c r="SQZ8" s="753"/>
      <c r="SRA8" s="753"/>
      <c r="SRB8" s="753"/>
      <c r="SRC8" s="753"/>
      <c r="SRD8" s="753"/>
      <c r="SRE8" s="753"/>
      <c r="SRF8" s="753"/>
      <c r="SRG8" s="753"/>
      <c r="SRH8" s="753"/>
      <c r="SRI8" s="753"/>
      <c r="SRJ8" s="753"/>
      <c r="SRK8" s="753"/>
      <c r="SRL8" s="753"/>
      <c r="SRM8" s="753"/>
      <c r="SRN8" s="753"/>
      <c r="SRO8" s="753"/>
      <c r="SRP8" s="753"/>
      <c r="SRQ8" s="753"/>
      <c r="SRR8" s="753"/>
      <c r="SRS8" s="753"/>
      <c r="SRT8" s="753"/>
      <c r="SRU8" s="753"/>
      <c r="SRV8" s="753"/>
      <c r="SRW8" s="753"/>
      <c r="SRX8" s="753"/>
      <c r="SRY8" s="753"/>
      <c r="SRZ8" s="753"/>
      <c r="SSA8" s="753"/>
      <c r="SSB8" s="753"/>
      <c r="SSC8" s="753"/>
      <c r="SSD8" s="753"/>
      <c r="SSE8" s="753"/>
      <c r="SSF8" s="753"/>
      <c r="SSG8" s="753"/>
      <c r="SSH8" s="753"/>
      <c r="SSI8" s="753"/>
      <c r="SSJ8" s="753"/>
      <c r="SSK8" s="753"/>
      <c r="SSL8" s="753"/>
      <c r="SSM8" s="753"/>
      <c r="SSN8" s="753"/>
      <c r="SSO8" s="753"/>
      <c r="SSP8" s="753"/>
      <c r="SSQ8" s="753"/>
      <c r="SSR8" s="753"/>
      <c r="SSS8" s="753"/>
      <c r="SST8" s="753"/>
      <c r="SSU8" s="753"/>
      <c r="SSV8" s="753"/>
      <c r="SSW8" s="753"/>
      <c r="SSX8" s="753"/>
      <c r="SSY8" s="753"/>
      <c r="SSZ8" s="753"/>
      <c r="STA8" s="753"/>
      <c r="STB8" s="753"/>
      <c r="STC8" s="753"/>
      <c r="STD8" s="753"/>
      <c r="STE8" s="753"/>
      <c r="STF8" s="753"/>
      <c r="STG8" s="753"/>
      <c r="STH8" s="753"/>
      <c r="STI8" s="753"/>
      <c r="STJ8" s="753"/>
      <c r="STK8" s="753"/>
      <c r="STL8" s="753"/>
      <c r="STM8" s="753"/>
      <c r="STN8" s="753"/>
      <c r="STO8" s="753"/>
      <c r="STP8" s="753"/>
      <c r="STQ8" s="753"/>
      <c r="STR8" s="753"/>
      <c r="STS8" s="753"/>
      <c r="STT8" s="753"/>
      <c r="STU8" s="753"/>
      <c r="STV8" s="753"/>
      <c r="STW8" s="753"/>
      <c r="STX8" s="753"/>
      <c r="STY8" s="753"/>
      <c r="STZ8" s="753"/>
      <c r="SUA8" s="753"/>
      <c r="SUB8" s="753"/>
      <c r="SUC8" s="753"/>
      <c r="SUD8" s="753"/>
      <c r="SUE8" s="753"/>
      <c r="SUF8" s="753"/>
      <c r="SUG8" s="753"/>
      <c r="SUH8" s="753"/>
      <c r="SUI8" s="753"/>
      <c r="SUJ8" s="753"/>
      <c r="SUK8" s="753"/>
      <c r="SUL8" s="753"/>
      <c r="SUM8" s="753"/>
      <c r="SUN8" s="753"/>
      <c r="SUO8" s="753"/>
      <c r="SUP8" s="753"/>
      <c r="SUQ8" s="753"/>
      <c r="SUR8" s="753"/>
      <c r="SUS8" s="753"/>
      <c r="SUT8" s="753"/>
      <c r="SUU8" s="753"/>
      <c r="SUV8" s="753"/>
      <c r="SUW8" s="753"/>
      <c r="SUX8" s="753"/>
      <c r="SUY8" s="753"/>
      <c r="SUZ8" s="753"/>
      <c r="SVA8" s="753"/>
      <c r="SVB8" s="753"/>
      <c r="SVC8" s="753"/>
      <c r="SVD8" s="753"/>
      <c r="SVE8" s="753"/>
      <c r="SVF8" s="753"/>
      <c r="SVG8" s="753"/>
      <c r="SVH8" s="753"/>
      <c r="SVI8" s="753"/>
      <c r="SVJ8" s="753"/>
      <c r="SVK8" s="753"/>
      <c r="SVL8" s="753"/>
      <c r="SVM8" s="753"/>
      <c r="SVN8" s="753"/>
      <c r="SVO8" s="753"/>
      <c r="SVP8" s="753"/>
      <c r="SVQ8" s="753"/>
      <c r="SVR8" s="753"/>
      <c r="SVS8" s="753"/>
      <c r="SVT8" s="753"/>
      <c r="SVU8" s="753"/>
      <c r="SVV8" s="753"/>
      <c r="SVW8" s="753"/>
      <c r="SVX8" s="753"/>
      <c r="SVY8" s="753"/>
      <c r="SVZ8" s="753"/>
      <c r="SWA8" s="753"/>
      <c r="SWB8" s="753"/>
      <c r="SWC8" s="753"/>
      <c r="SWD8" s="753"/>
      <c r="SWE8" s="753"/>
      <c r="SWF8" s="753"/>
      <c r="SWG8" s="753"/>
      <c r="SWH8" s="753"/>
      <c r="SWI8" s="753"/>
      <c r="SWJ8" s="753"/>
      <c r="SWK8" s="753"/>
      <c r="SWL8" s="753"/>
      <c r="SWM8" s="753"/>
      <c r="SWN8" s="753"/>
      <c r="SWO8" s="753"/>
      <c r="SWP8" s="753"/>
      <c r="SWQ8" s="753"/>
      <c r="SWR8" s="753"/>
      <c r="SWS8" s="753"/>
      <c r="SWT8" s="753"/>
      <c r="SWU8" s="753"/>
      <c r="SWV8" s="753"/>
      <c r="SWW8" s="753"/>
      <c r="SWX8" s="753"/>
      <c r="SWY8" s="753"/>
      <c r="SWZ8" s="753"/>
      <c r="SXA8" s="753"/>
      <c r="SXB8" s="753"/>
      <c r="SXC8" s="753"/>
      <c r="SXD8" s="753"/>
      <c r="SXE8" s="753"/>
      <c r="SXF8" s="753"/>
      <c r="SXG8" s="753"/>
      <c r="SXH8" s="753"/>
      <c r="SXI8" s="753"/>
      <c r="SXJ8" s="753"/>
      <c r="SXK8" s="753"/>
      <c r="SXL8" s="753"/>
      <c r="SXM8" s="753"/>
      <c r="SXN8" s="753"/>
      <c r="SXO8" s="753"/>
      <c r="SXP8" s="753"/>
      <c r="SXQ8" s="753"/>
      <c r="SXR8" s="753"/>
      <c r="SXS8" s="753"/>
      <c r="SXT8" s="753"/>
      <c r="SXU8" s="753"/>
      <c r="SXV8" s="753"/>
      <c r="SXW8" s="753"/>
      <c r="SXX8" s="753"/>
      <c r="SXY8" s="753"/>
      <c r="SXZ8" s="753"/>
      <c r="SYA8" s="753"/>
      <c r="SYB8" s="753"/>
      <c r="SYC8" s="753"/>
      <c r="SYD8" s="753"/>
      <c r="SYE8" s="753"/>
      <c r="SYF8" s="753"/>
      <c r="SYG8" s="753"/>
      <c r="SYH8" s="753"/>
      <c r="SYI8" s="753"/>
      <c r="SYJ8" s="753"/>
      <c r="SYK8" s="753"/>
      <c r="SYL8" s="753"/>
      <c r="SYM8" s="753"/>
      <c r="SYN8" s="753"/>
      <c r="SYO8" s="753"/>
      <c r="SYP8" s="753"/>
      <c r="SYQ8" s="753"/>
      <c r="SYR8" s="753"/>
      <c r="SYS8" s="753"/>
      <c r="SYT8" s="753"/>
      <c r="SYU8" s="753"/>
      <c r="SYV8" s="753"/>
      <c r="SYW8" s="753"/>
      <c r="SYX8" s="753"/>
      <c r="SYY8" s="753"/>
      <c r="SYZ8" s="753"/>
      <c r="SZA8" s="753"/>
      <c r="SZB8" s="753"/>
      <c r="SZC8" s="753"/>
      <c r="SZD8" s="753"/>
      <c r="SZE8" s="753"/>
      <c r="SZF8" s="753"/>
      <c r="SZG8" s="753"/>
      <c r="SZH8" s="753"/>
      <c r="SZI8" s="753"/>
      <c r="SZJ8" s="753"/>
      <c r="SZK8" s="753"/>
      <c r="SZL8" s="753"/>
      <c r="SZM8" s="753"/>
      <c r="SZN8" s="753"/>
      <c r="SZO8" s="753"/>
      <c r="SZP8" s="753"/>
      <c r="SZQ8" s="753"/>
      <c r="SZR8" s="753"/>
      <c r="SZS8" s="753"/>
      <c r="SZT8" s="753"/>
      <c r="SZU8" s="753"/>
      <c r="SZV8" s="753"/>
      <c r="SZW8" s="753"/>
      <c r="SZX8" s="753"/>
      <c r="SZY8" s="753"/>
      <c r="SZZ8" s="753"/>
      <c r="TAA8" s="753"/>
      <c r="TAB8" s="753"/>
      <c r="TAC8" s="753"/>
      <c r="TAD8" s="753"/>
      <c r="TAE8" s="753"/>
      <c r="TAF8" s="753"/>
      <c r="TAG8" s="753"/>
      <c r="TAH8" s="753"/>
      <c r="TAI8" s="753"/>
      <c r="TAJ8" s="753"/>
      <c r="TAK8" s="753"/>
      <c r="TAL8" s="753"/>
      <c r="TAM8" s="753"/>
      <c r="TAN8" s="753"/>
      <c r="TAO8" s="753"/>
      <c r="TAP8" s="753"/>
      <c r="TAQ8" s="753"/>
      <c r="TAR8" s="753"/>
      <c r="TAS8" s="753"/>
      <c r="TAT8" s="753"/>
      <c r="TAU8" s="753"/>
      <c r="TAV8" s="753"/>
      <c r="TAW8" s="753"/>
      <c r="TAX8" s="753"/>
      <c r="TAY8" s="753"/>
      <c r="TAZ8" s="753"/>
      <c r="TBA8" s="753"/>
      <c r="TBB8" s="753"/>
      <c r="TBC8" s="753"/>
      <c r="TBD8" s="753"/>
      <c r="TBE8" s="753"/>
      <c r="TBF8" s="753"/>
      <c r="TBG8" s="753"/>
      <c r="TBH8" s="753"/>
      <c r="TBI8" s="753"/>
      <c r="TBJ8" s="753"/>
      <c r="TBK8" s="753"/>
      <c r="TBL8" s="753"/>
      <c r="TBM8" s="753"/>
      <c r="TBN8" s="753"/>
      <c r="TBO8" s="753"/>
      <c r="TBP8" s="753"/>
      <c r="TBQ8" s="753"/>
      <c r="TBR8" s="753"/>
      <c r="TBS8" s="753"/>
      <c r="TBT8" s="753"/>
      <c r="TBU8" s="753"/>
      <c r="TBV8" s="753"/>
      <c r="TBW8" s="753"/>
      <c r="TBX8" s="753"/>
      <c r="TBY8" s="753"/>
      <c r="TBZ8" s="753"/>
      <c r="TCA8" s="753"/>
      <c r="TCB8" s="753"/>
      <c r="TCC8" s="753"/>
      <c r="TCD8" s="753"/>
      <c r="TCE8" s="753"/>
      <c r="TCF8" s="753"/>
      <c r="TCG8" s="753"/>
      <c r="TCH8" s="753"/>
      <c r="TCI8" s="753"/>
      <c r="TCJ8" s="753"/>
      <c r="TCK8" s="753"/>
      <c r="TCL8" s="753"/>
      <c r="TCM8" s="753"/>
      <c r="TCN8" s="753"/>
      <c r="TCO8" s="753"/>
      <c r="TCP8" s="753"/>
      <c r="TCQ8" s="753"/>
      <c r="TCR8" s="753"/>
      <c r="TCS8" s="753"/>
      <c r="TCT8" s="753"/>
      <c r="TCU8" s="753"/>
      <c r="TCV8" s="753"/>
      <c r="TCW8" s="753"/>
      <c r="TCX8" s="753"/>
      <c r="TCY8" s="753"/>
      <c r="TCZ8" s="753"/>
      <c r="TDA8" s="753"/>
      <c r="TDB8" s="753"/>
      <c r="TDC8" s="753"/>
      <c r="TDD8" s="753"/>
      <c r="TDE8" s="753"/>
      <c r="TDF8" s="753"/>
      <c r="TDG8" s="753"/>
      <c r="TDH8" s="753"/>
      <c r="TDI8" s="753"/>
      <c r="TDJ8" s="753"/>
      <c r="TDK8" s="753"/>
      <c r="TDL8" s="753"/>
      <c r="TDM8" s="753"/>
      <c r="TDN8" s="753"/>
      <c r="TDO8" s="753"/>
      <c r="TDP8" s="753"/>
      <c r="TDQ8" s="753"/>
      <c r="TDR8" s="753"/>
      <c r="TDS8" s="753"/>
      <c r="TDT8" s="753"/>
      <c r="TDU8" s="753"/>
      <c r="TDV8" s="753"/>
      <c r="TDW8" s="753"/>
      <c r="TDX8" s="753"/>
      <c r="TDY8" s="753"/>
      <c r="TDZ8" s="753"/>
      <c r="TEA8" s="753"/>
      <c r="TEB8" s="753"/>
      <c r="TEC8" s="753"/>
      <c r="TED8" s="753"/>
      <c r="TEE8" s="753"/>
      <c r="TEF8" s="753"/>
      <c r="TEG8" s="753"/>
      <c r="TEH8" s="753"/>
      <c r="TEI8" s="753"/>
      <c r="TEJ8" s="753"/>
      <c r="TEK8" s="753"/>
      <c r="TEL8" s="753"/>
      <c r="TEM8" s="753"/>
      <c r="TEN8" s="753"/>
      <c r="TEO8" s="753"/>
      <c r="TEP8" s="753"/>
      <c r="TEQ8" s="753"/>
      <c r="TER8" s="753"/>
      <c r="TES8" s="753"/>
      <c r="TET8" s="753"/>
      <c r="TEU8" s="753"/>
      <c r="TEV8" s="753"/>
      <c r="TEW8" s="753"/>
      <c r="TEX8" s="753"/>
      <c r="TEY8" s="753"/>
      <c r="TEZ8" s="753"/>
      <c r="TFA8" s="753"/>
      <c r="TFB8" s="753"/>
      <c r="TFC8" s="753"/>
      <c r="TFD8" s="753"/>
      <c r="TFE8" s="753"/>
      <c r="TFF8" s="753"/>
      <c r="TFG8" s="753"/>
      <c r="TFH8" s="753"/>
      <c r="TFI8" s="753"/>
      <c r="TFJ8" s="753"/>
      <c r="TFK8" s="753"/>
      <c r="TFL8" s="753"/>
      <c r="TFM8" s="753"/>
      <c r="TFN8" s="753"/>
      <c r="TFO8" s="753"/>
      <c r="TFP8" s="753"/>
      <c r="TFQ8" s="753"/>
      <c r="TFR8" s="753"/>
      <c r="TFS8" s="753"/>
      <c r="TFT8" s="753"/>
      <c r="TFU8" s="753"/>
      <c r="TFV8" s="753"/>
      <c r="TFW8" s="753"/>
      <c r="TFX8" s="753"/>
      <c r="TFY8" s="753"/>
      <c r="TFZ8" s="753"/>
      <c r="TGA8" s="753"/>
      <c r="TGB8" s="753"/>
      <c r="TGC8" s="753"/>
      <c r="TGD8" s="753"/>
      <c r="TGE8" s="753"/>
      <c r="TGF8" s="753"/>
      <c r="TGG8" s="753"/>
      <c r="TGH8" s="753"/>
      <c r="TGI8" s="753"/>
      <c r="TGJ8" s="753"/>
      <c r="TGK8" s="753"/>
      <c r="TGL8" s="753"/>
      <c r="TGM8" s="753"/>
      <c r="TGN8" s="753"/>
      <c r="TGO8" s="753"/>
      <c r="TGP8" s="753"/>
      <c r="TGQ8" s="753"/>
      <c r="TGR8" s="753"/>
      <c r="TGS8" s="753"/>
      <c r="TGT8" s="753"/>
      <c r="TGU8" s="753"/>
      <c r="TGV8" s="753"/>
      <c r="TGW8" s="753"/>
      <c r="TGX8" s="753"/>
      <c r="TGY8" s="753"/>
      <c r="TGZ8" s="753"/>
      <c r="THA8" s="753"/>
      <c r="THB8" s="753"/>
      <c r="THC8" s="753"/>
      <c r="THD8" s="753"/>
      <c r="THE8" s="753"/>
      <c r="THF8" s="753"/>
      <c r="THG8" s="753"/>
      <c r="THH8" s="753"/>
      <c r="THI8" s="753"/>
      <c r="THJ8" s="753"/>
      <c r="THK8" s="753"/>
      <c r="THL8" s="753"/>
      <c r="THM8" s="753"/>
      <c r="THN8" s="753"/>
      <c r="THO8" s="753"/>
      <c r="THP8" s="753"/>
      <c r="THQ8" s="753"/>
      <c r="THR8" s="753"/>
      <c r="THS8" s="753"/>
      <c r="THT8" s="753"/>
      <c r="THU8" s="753"/>
      <c r="THV8" s="753"/>
      <c r="THW8" s="753"/>
      <c r="THX8" s="753"/>
      <c r="THY8" s="753"/>
      <c r="THZ8" s="753"/>
      <c r="TIA8" s="753"/>
      <c r="TIB8" s="753"/>
      <c r="TIC8" s="753"/>
      <c r="TID8" s="753"/>
      <c r="TIE8" s="753"/>
      <c r="TIF8" s="753"/>
      <c r="TIG8" s="753"/>
      <c r="TIH8" s="753"/>
      <c r="TII8" s="753"/>
      <c r="TIJ8" s="753"/>
      <c r="TIK8" s="753"/>
      <c r="TIL8" s="753"/>
      <c r="TIM8" s="753"/>
      <c r="TIN8" s="753"/>
      <c r="TIO8" s="753"/>
      <c r="TIP8" s="753"/>
      <c r="TIQ8" s="753"/>
      <c r="TIR8" s="753"/>
      <c r="TIS8" s="753"/>
      <c r="TIT8" s="753"/>
      <c r="TIU8" s="753"/>
      <c r="TIV8" s="753"/>
      <c r="TIW8" s="753"/>
      <c r="TIX8" s="753"/>
      <c r="TIY8" s="753"/>
      <c r="TIZ8" s="753"/>
      <c r="TJA8" s="753"/>
      <c r="TJB8" s="753"/>
      <c r="TJC8" s="753"/>
      <c r="TJD8" s="753"/>
      <c r="TJE8" s="753"/>
      <c r="TJF8" s="753"/>
      <c r="TJG8" s="753"/>
      <c r="TJH8" s="753"/>
      <c r="TJI8" s="753"/>
      <c r="TJJ8" s="753"/>
      <c r="TJK8" s="753"/>
      <c r="TJL8" s="753"/>
      <c r="TJM8" s="753"/>
      <c r="TJN8" s="753"/>
      <c r="TJO8" s="753"/>
      <c r="TJP8" s="753"/>
      <c r="TJQ8" s="753"/>
      <c r="TJR8" s="753"/>
      <c r="TJS8" s="753"/>
      <c r="TJT8" s="753"/>
      <c r="TJU8" s="753"/>
      <c r="TJV8" s="753"/>
      <c r="TJW8" s="753"/>
      <c r="TJX8" s="753"/>
      <c r="TJY8" s="753"/>
      <c r="TJZ8" s="753"/>
      <c r="TKA8" s="753"/>
      <c r="TKB8" s="753"/>
      <c r="TKC8" s="753"/>
      <c r="TKD8" s="753"/>
      <c r="TKE8" s="753"/>
      <c r="TKF8" s="753"/>
      <c r="TKG8" s="753"/>
      <c r="TKH8" s="753"/>
      <c r="TKI8" s="753"/>
      <c r="TKJ8" s="753"/>
      <c r="TKK8" s="753"/>
      <c r="TKL8" s="753"/>
      <c r="TKM8" s="753"/>
      <c r="TKN8" s="753"/>
      <c r="TKO8" s="753"/>
      <c r="TKP8" s="753"/>
      <c r="TKQ8" s="753"/>
      <c r="TKR8" s="753"/>
      <c r="TKS8" s="753"/>
      <c r="TKT8" s="753"/>
      <c r="TKU8" s="753"/>
      <c r="TKV8" s="753"/>
      <c r="TKW8" s="753"/>
      <c r="TKX8" s="753"/>
      <c r="TKY8" s="753"/>
      <c r="TKZ8" s="753"/>
      <c r="TLA8" s="753"/>
      <c r="TLB8" s="753"/>
      <c r="TLC8" s="753"/>
      <c r="TLD8" s="753"/>
      <c r="TLE8" s="753"/>
      <c r="TLF8" s="753"/>
      <c r="TLG8" s="753"/>
      <c r="TLH8" s="753"/>
      <c r="TLI8" s="753"/>
      <c r="TLJ8" s="753"/>
      <c r="TLK8" s="753"/>
      <c r="TLL8" s="753"/>
      <c r="TLM8" s="753"/>
      <c r="TLN8" s="753"/>
      <c r="TLO8" s="753"/>
      <c r="TLP8" s="753"/>
      <c r="TLQ8" s="753"/>
      <c r="TLR8" s="753"/>
      <c r="TLS8" s="753"/>
      <c r="TLT8" s="753"/>
      <c r="TLU8" s="753"/>
      <c r="TLV8" s="753"/>
      <c r="TLW8" s="753"/>
      <c r="TLX8" s="753"/>
      <c r="TLY8" s="753"/>
      <c r="TLZ8" s="753"/>
      <c r="TMA8" s="753"/>
      <c r="TMB8" s="753"/>
      <c r="TMC8" s="753"/>
      <c r="TMD8" s="753"/>
      <c r="TME8" s="753"/>
      <c r="TMF8" s="753"/>
      <c r="TMG8" s="753"/>
      <c r="TMH8" s="753"/>
      <c r="TMI8" s="753"/>
      <c r="TMJ8" s="753"/>
      <c r="TMK8" s="753"/>
      <c r="TML8" s="753"/>
      <c r="TMM8" s="753"/>
      <c r="TMN8" s="753"/>
      <c r="TMO8" s="753"/>
      <c r="TMP8" s="753"/>
      <c r="TMQ8" s="753"/>
      <c r="TMR8" s="753"/>
      <c r="TMS8" s="753"/>
      <c r="TMT8" s="753"/>
      <c r="TMU8" s="753"/>
      <c r="TMV8" s="753"/>
      <c r="TMW8" s="753"/>
      <c r="TMX8" s="753"/>
      <c r="TMY8" s="753"/>
      <c r="TMZ8" s="753"/>
      <c r="TNA8" s="753"/>
      <c r="TNB8" s="753"/>
      <c r="TNC8" s="753"/>
      <c r="TND8" s="753"/>
      <c r="TNE8" s="753"/>
      <c r="TNF8" s="753"/>
      <c r="TNG8" s="753"/>
      <c r="TNH8" s="753"/>
      <c r="TNI8" s="753"/>
      <c r="TNJ8" s="753"/>
      <c r="TNK8" s="753"/>
      <c r="TNL8" s="753"/>
      <c r="TNM8" s="753"/>
      <c r="TNN8" s="753"/>
      <c r="TNO8" s="753"/>
      <c r="TNP8" s="753"/>
      <c r="TNQ8" s="753"/>
      <c r="TNR8" s="753"/>
      <c r="TNS8" s="753"/>
      <c r="TNT8" s="753"/>
      <c r="TNU8" s="753"/>
      <c r="TNV8" s="753"/>
      <c r="TNW8" s="753"/>
      <c r="TNX8" s="753"/>
      <c r="TNY8" s="753"/>
      <c r="TNZ8" s="753"/>
      <c r="TOA8" s="753"/>
      <c r="TOB8" s="753"/>
      <c r="TOC8" s="753"/>
      <c r="TOD8" s="753"/>
      <c r="TOE8" s="753"/>
      <c r="TOF8" s="753"/>
      <c r="TOG8" s="753"/>
      <c r="TOH8" s="753"/>
      <c r="TOI8" s="753"/>
      <c r="TOJ8" s="753"/>
      <c r="TOK8" s="753"/>
      <c r="TOL8" s="753"/>
      <c r="TOM8" s="753"/>
      <c r="TON8" s="753"/>
      <c r="TOO8" s="753"/>
      <c r="TOP8" s="753"/>
      <c r="TOQ8" s="753"/>
      <c r="TOR8" s="753"/>
      <c r="TOS8" s="753"/>
      <c r="TOT8" s="753"/>
      <c r="TOU8" s="753"/>
      <c r="TOV8" s="753"/>
      <c r="TOW8" s="753"/>
      <c r="TOX8" s="753"/>
      <c r="TOY8" s="753"/>
      <c r="TOZ8" s="753"/>
      <c r="TPA8" s="753"/>
      <c r="TPB8" s="753"/>
      <c r="TPC8" s="753"/>
      <c r="TPD8" s="753"/>
      <c r="TPE8" s="753"/>
      <c r="TPF8" s="753"/>
      <c r="TPG8" s="753"/>
      <c r="TPH8" s="753"/>
      <c r="TPI8" s="753"/>
      <c r="TPJ8" s="753"/>
      <c r="TPK8" s="753"/>
      <c r="TPL8" s="753"/>
      <c r="TPM8" s="753"/>
      <c r="TPN8" s="753"/>
      <c r="TPO8" s="753"/>
      <c r="TPP8" s="753"/>
      <c r="TPQ8" s="753"/>
      <c r="TPR8" s="753"/>
      <c r="TPS8" s="753"/>
      <c r="TPT8" s="753"/>
      <c r="TPU8" s="753"/>
      <c r="TPV8" s="753"/>
      <c r="TPW8" s="753"/>
      <c r="TPX8" s="753"/>
      <c r="TPY8" s="753"/>
      <c r="TPZ8" s="753"/>
      <c r="TQA8" s="753"/>
      <c r="TQB8" s="753"/>
      <c r="TQC8" s="753"/>
      <c r="TQD8" s="753"/>
      <c r="TQE8" s="753"/>
      <c r="TQF8" s="753"/>
      <c r="TQG8" s="753"/>
      <c r="TQH8" s="753"/>
      <c r="TQI8" s="753"/>
      <c r="TQJ8" s="753"/>
      <c r="TQK8" s="753"/>
      <c r="TQL8" s="753"/>
      <c r="TQM8" s="753"/>
      <c r="TQN8" s="753"/>
      <c r="TQO8" s="753"/>
      <c r="TQP8" s="753"/>
      <c r="TQQ8" s="753"/>
      <c r="TQR8" s="753"/>
      <c r="TQS8" s="753"/>
      <c r="TQT8" s="753"/>
      <c r="TQU8" s="753"/>
      <c r="TQV8" s="753"/>
      <c r="TQW8" s="753"/>
      <c r="TQX8" s="753"/>
      <c r="TQY8" s="753"/>
      <c r="TQZ8" s="753"/>
      <c r="TRA8" s="753"/>
      <c r="TRB8" s="753"/>
      <c r="TRC8" s="753"/>
      <c r="TRD8" s="753"/>
      <c r="TRE8" s="753"/>
      <c r="TRF8" s="753"/>
      <c r="TRG8" s="753"/>
      <c r="TRH8" s="753"/>
      <c r="TRI8" s="753"/>
      <c r="TRJ8" s="753"/>
      <c r="TRK8" s="753"/>
      <c r="TRL8" s="753"/>
      <c r="TRM8" s="753"/>
      <c r="TRN8" s="753"/>
      <c r="TRO8" s="753"/>
      <c r="TRP8" s="753"/>
      <c r="TRQ8" s="753"/>
      <c r="TRR8" s="753"/>
      <c r="TRS8" s="753"/>
      <c r="TRT8" s="753"/>
      <c r="TRU8" s="753"/>
      <c r="TRV8" s="753"/>
      <c r="TRW8" s="753"/>
      <c r="TRX8" s="753"/>
      <c r="TRY8" s="753"/>
      <c r="TRZ8" s="753"/>
      <c r="TSA8" s="753"/>
      <c r="TSB8" s="753"/>
      <c r="TSC8" s="753"/>
      <c r="TSD8" s="753"/>
      <c r="TSE8" s="753"/>
      <c r="TSF8" s="753"/>
      <c r="TSG8" s="753"/>
      <c r="TSH8" s="753"/>
      <c r="TSI8" s="753"/>
      <c r="TSJ8" s="753"/>
      <c r="TSK8" s="753"/>
      <c r="TSL8" s="753"/>
      <c r="TSM8" s="753"/>
      <c r="TSN8" s="753"/>
      <c r="TSO8" s="753"/>
      <c r="TSP8" s="753"/>
      <c r="TSQ8" s="753"/>
      <c r="TSR8" s="753"/>
      <c r="TSS8" s="753"/>
      <c r="TST8" s="753"/>
      <c r="TSU8" s="753"/>
      <c r="TSV8" s="753"/>
      <c r="TSW8" s="753"/>
      <c r="TSX8" s="753"/>
      <c r="TSY8" s="753"/>
      <c r="TSZ8" s="753"/>
      <c r="TTA8" s="753"/>
      <c r="TTB8" s="753"/>
      <c r="TTC8" s="753"/>
      <c r="TTD8" s="753"/>
      <c r="TTE8" s="753"/>
      <c r="TTF8" s="753"/>
      <c r="TTG8" s="753"/>
      <c r="TTH8" s="753"/>
      <c r="TTI8" s="753"/>
      <c r="TTJ8" s="753"/>
      <c r="TTK8" s="753"/>
      <c r="TTL8" s="753"/>
      <c r="TTM8" s="753"/>
      <c r="TTN8" s="753"/>
      <c r="TTO8" s="753"/>
      <c r="TTP8" s="753"/>
      <c r="TTQ8" s="753"/>
      <c r="TTR8" s="753"/>
      <c r="TTS8" s="753"/>
      <c r="TTT8" s="753"/>
      <c r="TTU8" s="753"/>
      <c r="TTV8" s="753"/>
      <c r="TTW8" s="753"/>
      <c r="TTX8" s="753"/>
      <c r="TTY8" s="753"/>
      <c r="TTZ8" s="753"/>
      <c r="TUA8" s="753"/>
      <c r="TUB8" s="753"/>
      <c r="TUC8" s="753"/>
      <c r="TUD8" s="753"/>
      <c r="TUE8" s="753"/>
      <c r="TUF8" s="753"/>
      <c r="TUG8" s="753"/>
      <c r="TUH8" s="753"/>
      <c r="TUI8" s="753"/>
      <c r="TUJ8" s="753"/>
      <c r="TUK8" s="753"/>
      <c r="TUL8" s="753"/>
      <c r="TUM8" s="753"/>
      <c r="TUN8" s="753"/>
      <c r="TUO8" s="753"/>
      <c r="TUP8" s="753"/>
      <c r="TUQ8" s="753"/>
      <c r="TUR8" s="753"/>
      <c r="TUS8" s="753"/>
      <c r="TUT8" s="753"/>
      <c r="TUU8" s="753"/>
      <c r="TUV8" s="753"/>
      <c r="TUW8" s="753"/>
      <c r="TUX8" s="753"/>
      <c r="TUY8" s="753"/>
      <c r="TUZ8" s="753"/>
      <c r="TVA8" s="753"/>
      <c r="TVB8" s="753"/>
      <c r="TVC8" s="753"/>
      <c r="TVD8" s="753"/>
      <c r="TVE8" s="753"/>
      <c r="TVF8" s="753"/>
      <c r="TVG8" s="753"/>
      <c r="TVH8" s="753"/>
      <c r="TVI8" s="753"/>
      <c r="TVJ8" s="753"/>
      <c r="TVK8" s="753"/>
      <c r="TVL8" s="753"/>
      <c r="TVM8" s="753"/>
      <c r="TVN8" s="753"/>
      <c r="TVO8" s="753"/>
      <c r="TVP8" s="753"/>
      <c r="TVQ8" s="753"/>
      <c r="TVR8" s="753"/>
      <c r="TVS8" s="753"/>
      <c r="TVT8" s="753"/>
      <c r="TVU8" s="753"/>
      <c r="TVV8" s="753"/>
      <c r="TVW8" s="753"/>
      <c r="TVX8" s="753"/>
      <c r="TVY8" s="753"/>
      <c r="TVZ8" s="753"/>
      <c r="TWA8" s="753"/>
      <c r="TWB8" s="753"/>
      <c r="TWC8" s="753"/>
      <c r="TWD8" s="753"/>
      <c r="TWE8" s="753"/>
      <c r="TWF8" s="753"/>
      <c r="TWG8" s="753"/>
      <c r="TWH8" s="753"/>
      <c r="TWI8" s="753"/>
      <c r="TWJ8" s="753"/>
      <c r="TWK8" s="753"/>
      <c r="TWL8" s="753"/>
      <c r="TWM8" s="753"/>
      <c r="TWN8" s="753"/>
      <c r="TWO8" s="753"/>
      <c r="TWP8" s="753"/>
      <c r="TWQ8" s="753"/>
      <c r="TWR8" s="753"/>
      <c r="TWS8" s="753"/>
      <c r="TWT8" s="753"/>
      <c r="TWU8" s="753"/>
      <c r="TWV8" s="753"/>
      <c r="TWW8" s="753"/>
      <c r="TWX8" s="753"/>
      <c r="TWY8" s="753"/>
      <c r="TWZ8" s="753"/>
      <c r="TXA8" s="753"/>
      <c r="TXB8" s="753"/>
      <c r="TXC8" s="753"/>
      <c r="TXD8" s="753"/>
      <c r="TXE8" s="753"/>
      <c r="TXF8" s="753"/>
      <c r="TXG8" s="753"/>
      <c r="TXH8" s="753"/>
      <c r="TXI8" s="753"/>
      <c r="TXJ8" s="753"/>
      <c r="TXK8" s="753"/>
      <c r="TXL8" s="753"/>
      <c r="TXM8" s="753"/>
      <c r="TXN8" s="753"/>
      <c r="TXO8" s="753"/>
      <c r="TXP8" s="753"/>
      <c r="TXQ8" s="753"/>
      <c r="TXR8" s="753"/>
      <c r="TXS8" s="753"/>
      <c r="TXT8" s="753"/>
      <c r="TXU8" s="753"/>
      <c r="TXV8" s="753"/>
      <c r="TXW8" s="753"/>
      <c r="TXX8" s="753"/>
      <c r="TXY8" s="753"/>
      <c r="TXZ8" s="753"/>
      <c r="TYA8" s="753"/>
      <c r="TYB8" s="753"/>
      <c r="TYC8" s="753"/>
      <c r="TYD8" s="753"/>
      <c r="TYE8" s="753"/>
      <c r="TYF8" s="753"/>
      <c r="TYG8" s="753"/>
      <c r="TYH8" s="753"/>
      <c r="TYI8" s="753"/>
      <c r="TYJ8" s="753"/>
      <c r="TYK8" s="753"/>
      <c r="TYL8" s="753"/>
      <c r="TYM8" s="753"/>
      <c r="TYN8" s="753"/>
      <c r="TYO8" s="753"/>
      <c r="TYP8" s="753"/>
      <c r="TYQ8" s="753"/>
      <c r="TYR8" s="753"/>
      <c r="TYS8" s="753"/>
      <c r="TYT8" s="753"/>
      <c r="TYU8" s="753"/>
      <c r="TYV8" s="753"/>
      <c r="TYW8" s="753"/>
      <c r="TYX8" s="753"/>
      <c r="TYY8" s="753"/>
      <c r="TYZ8" s="753"/>
      <c r="TZA8" s="753"/>
      <c r="TZB8" s="753"/>
      <c r="TZC8" s="753"/>
      <c r="TZD8" s="753"/>
      <c r="TZE8" s="753"/>
      <c r="TZF8" s="753"/>
      <c r="TZG8" s="753"/>
      <c r="TZH8" s="753"/>
      <c r="TZI8" s="753"/>
      <c r="TZJ8" s="753"/>
      <c r="TZK8" s="753"/>
      <c r="TZL8" s="753"/>
      <c r="TZM8" s="753"/>
      <c r="TZN8" s="753"/>
      <c r="TZO8" s="753"/>
      <c r="TZP8" s="753"/>
      <c r="TZQ8" s="753"/>
      <c r="TZR8" s="753"/>
      <c r="TZS8" s="753"/>
      <c r="TZT8" s="753"/>
      <c r="TZU8" s="753"/>
      <c r="TZV8" s="753"/>
      <c r="TZW8" s="753"/>
      <c r="TZX8" s="753"/>
      <c r="TZY8" s="753"/>
      <c r="TZZ8" s="753"/>
      <c r="UAA8" s="753"/>
      <c r="UAB8" s="753"/>
      <c r="UAC8" s="753"/>
      <c r="UAD8" s="753"/>
      <c r="UAE8" s="753"/>
      <c r="UAF8" s="753"/>
      <c r="UAG8" s="753"/>
      <c r="UAH8" s="753"/>
      <c r="UAI8" s="753"/>
      <c r="UAJ8" s="753"/>
      <c r="UAK8" s="753"/>
      <c r="UAL8" s="753"/>
      <c r="UAM8" s="753"/>
      <c r="UAN8" s="753"/>
      <c r="UAO8" s="753"/>
      <c r="UAP8" s="753"/>
      <c r="UAQ8" s="753"/>
      <c r="UAR8" s="753"/>
      <c r="UAS8" s="753"/>
      <c r="UAT8" s="753"/>
      <c r="UAU8" s="753"/>
      <c r="UAV8" s="753"/>
      <c r="UAW8" s="753"/>
      <c r="UAX8" s="753"/>
      <c r="UAY8" s="753"/>
      <c r="UAZ8" s="753"/>
      <c r="UBA8" s="753"/>
      <c r="UBB8" s="753"/>
      <c r="UBC8" s="753"/>
      <c r="UBD8" s="753"/>
      <c r="UBE8" s="753"/>
      <c r="UBF8" s="753"/>
      <c r="UBG8" s="753"/>
      <c r="UBH8" s="753"/>
      <c r="UBI8" s="753"/>
      <c r="UBJ8" s="753"/>
      <c r="UBK8" s="753"/>
      <c r="UBL8" s="753"/>
      <c r="UBM8" s="753"/>
      <c r="UBN8" s="753"/>
      <c r="UBO8" s="753"/>
      <c r="UBP8" s="753"/>
      <c r="UBQ8" s="753"/>
      <c r="UBR8" s="753"/>
      <c r="UBS8" s="753"/>
      <c r="UBT8" s="753"/>
      <c r="UBU8" s="753"/>
      <c r="UBV8" s="753"/>
      <c r="UBW8" s="753"/>
      <c r="UBX8" s="753"/>
      <c r="UBY8" s="753"/>
      <c r="UBZ8" s="753"/>
      <c r="UCA8" s="753"/>
      <c r="UCB8" s="753"/>
      <c r="UCC8" s="753"/>
      <c r="UCD8" s="753"/>
      <c r="UCE8" s="753"/>
      <c r="UCF8" s="753"/>
      <c r="UCG8" s="753"/>
      <c r="UCH8" s="753"/>
      <c r="UCI8" s="753"/>
      <c r="UCJ8" s="753"/>
      <c r="UCK8" s="753"/>
      <c r="UCL8" s="753"/>
      <c r="UCM8" s="753"/>
      <c r="UCN8" s="753"/>
      <c r="UCO8" s="753"/>
      <c r="UCP8" s="753"/>
      <c r="UCQ8" s="753"/>
      <c r="UCR8" s="753"/>
      <c r="UCS8" s="753"/>
      <c r="UCT8" s="753"/>
      <c r="UCU8" s="753"/>
      <c r="UCV8" s="753"/>
      <c r="UCW8" s="753"/>
      <c r="UCX8" s="753"/>
      <c r="UCY8" s="753"/>
      <c r="UCZ8" s="753"/>
      <c r="UDA8" s="753"/>
      <c r="UDB8" s="753"/>
      <c r="UDC8" s="753"/>
      <c r="UDD8" s="753"/>
      <c r="UDE8" s="753"/>
      <c r="UDF8" s="753"/>
      <c r="UDG8" s="753"/>
      <c r="UDH8" s="753"/>
      <c r="UDI8" s="753"/>
      <c r="UDJ8" s="753"/>
      <c r="UDK8" s="753"/>
      <c r="UDL8" s="753"/>
      <c r="UDM8" s="753"/>
      <c r="UDN8" s="753"/>
      <c r="UDO8" s="753"/>
      <c r="UDP8" s="753"/>
      <c r="UDQ8" s="753"/>
      <c r="UDR8" s="753"/>
      <c r="UDS8" s="753"/>
      <c r="UDT8" s="753"/>
      <c r="UDU8" s="753"/>
      <c r="UDV8" s="753"/>
      <c r="UDW8" s="753"/>
      <c r="UDX8" s="753"/>
      <c r="UDY8" s="753"/>
      <c r="UDZ8" s="753"/>
      <c r="UEA8" s="753"/>
      <c r="UEB8" s="753"/>
      <c r="UEC8" s="753"/>
      <c r="UED8" s="753"/>
      <c r="UEE8" s="753"/>
      <c r="UEF8" s="753"/>
      <c r="UEG8" s="753"/>
      <c r="UEH8" s="753"/>
      <c r="UEI8" s="753"/>
      <c r="UEJ8" s="753"/>
      <c r="UEK8" s="753"/>
      <c r="UEL8" s="753"/>
      <c r="UEM8" s="753"/>
      <c r="UEN8" s="753"/>
      <c r="UEO8" s="753"/>
      <c r="UEP8" s="753"/>
      <c r="UEQ8" s="753"/>
      <c r="UER8" s="753"/>
      <c r="UES8" s="753"/>
      <c r="UET8" s="753"/>
      <c r="UEU8" s="753"/>
      <c r="UEV8" s="753"/>
      <c r="UEW8" s="753"/>
      <c r="UEX8" s="753"/>
      <c r="UEY8" s="753"/>
      <c r="UEZ8" s="753"/>
      <c r="UFA8" s="753"/>
      <c r="UFB8" s="753"/>
      <c r="UFC8" s="753"/>
      <c r="UFD8" s="753"/>
      <c r="UFE8" s="753"/>
      <c r="UFF8" s="753"/>
      <c r="UFG8" s="753"/>
      <c r="UFH8" s="753"/>
      <c r="UFI8" s="753"/>
      <c r="UFJ8" s="753"/>
      <c r="UFK8" s="753"/>
      <c r="UFL8" s="753"/>
      <c r="UFM8" s="753"/>
      <c r="UFN8" s="753"/>
      <c r="UFO8" s="753"/>
      <c r="UFP8" s="753"/>
      <c r="UFQ8" s="753"/>
      <c r="UFR8" s="753"/>
      <c r="UFS8" s="753"/>
      <c r="UFT8" s="753"/>
      <c r="UFU8" s="753"/>
      <c r="UFV8" s="753"/>
      <c r="UFW8" s="753"/>
      <c r="UFX8" s="753"/>
      <c r="UFY8" s="753"/>
      <c r="UFZ8" s="753"/>
      <c r="UGA8" s="753"/>
      <c r="UGB8" s="753"/>
      <c r="UGC8" s="753"/>
      <c r="UGD8" s="753"/>
      <c r="UGE8" s="753"/>
      <c r="UGF8" s="753"/>
      <c r="UGG8" s="753"/>
      <c r="UGH8" s="753"/>
      <c r="UGI8" s="753"/>
      <c r="UGJ8" s="753"/>
      <c r="UGK8" s="753"/>
      <c r="UGL8" s="753"/>
      <c r="UGM8" s="753"/>
      <c r="UGN8" s="753"/>
      <c r="UGO8" s="753"/>
      <c r="UGP8" s="753"/>
      <c r="UGQ8" s="753"/>
      <c r="UGR8" s="753"/>
      <c r="UGS8" s="753"/>
      <c r="UGT8" s="753"/>
      <c r="UGU8" s="753"/>
      <c r="UGV8" s="753"/>
      <c r="UGW8" s="753"/>
      <c r="UGX8" s="753"/>
      <c r="UGY8" s="753"/>
      <c r="UGZ8" s="753"/>
      <c r="UHA8" s="753"/>
      <c r="UHB8" s="753"/>
      <c r="UHC8" s="753"/>
      <c r="UHD8" s="753"/>
      <c r="UHE8" s="753"/>
      <c r="UHF8" s="753"/>
      <c r="UHG8" s="753"/>
      <c r="UHH8" s="753"/>
      <c r="UHI8" s="753"/>
      <c r="UHJ8" s="753"/>
      <c r="UHK8" s="753"/>
      <c r="UHL8" s="753"/>
      <c r="UHM8" s="753"/>
      <c r="UHN8" s="753"/>
      <c r="UHO8" s="753"/>
      <c r="UHP8" s="753"/>
      <c r="UHQ8" s="753"/>
      <c r="UHR8" s="753"/>
      <c r="UHS8" s="753"/>
      <c r="UHT8" s="753"/>
      <c r="UHU8" s="753"/>
      <c r="UHV8" s="753"/>
      <c r="UHW8" s="753"/>
      <c r="UHX8" s="753"/>
      <c r="UHY8" s="753"/>
      <c r="UHZ8" s="753"/>
      <c r="UIA8" s="753"/>
      <c r="UIB8" s="753"/>
      <c r="UIC8" s="753"/>
      <c r="UID8" s="753"/>
      <c r="UIE8" s="753"/>
      <c r="UIF8" s="753"/>
      <c r="UIG8" s="753"/>
      <c r="UIH8" s="753"/>
      <c r="UII8" s="753"/>
      <c r="UIJ8" s="753"/>
      <c r="UIK8" s="753"/>
      <c r="UIL8" s="753"/>
      <c r="UIM8" s="753"/>
      <c r="UIN8" s="753"/>
      <c r="UIO8" s="753"/>
      <c r="UIP8" s="753"/>
      <c r="UIQ8" s="753"/>
      <c r="UIR8" s="753"/>
      <c r="UIS8" s="753"/>
      <c r="UIT8" s="753"/>
      <c r="UIU8" s="753"/>
      <c r="UIV8" s="753"/>
      <c r="UIW8" s="753"/>
      <c r="UIX8" s="753"/>
      <c r="UIY8" s="753"/>
      <c r="UIZ8" s="753"/>
      <c r="UJA8" s="753"/>
      <c r="UJB8" s="753"/>
      <c r="UJC8" s="753"/>
      <c r="UJD8" s="753"/>
      <c r="UJE8" s="753"/>
      <c r="UJF8" s="753"/>
      <c r="UJG8" s="753"/>
      <c r="UJH8" s="753"/>
      <c r="UJI8" s="753"/>
      <c r="UJJ8" s="753"/>
      <c r="UJK8" s="753"/>
      <c r="UJL8" s="753"/>
      <c r="UJM8" s="753"/>
      <c r="UJN8" s="753"/>
      <c r="UJO8" s="753"/>
      <c r="UJP8" s="753"/>
      <c r="UJQ8" s="753"/>
      <c r="UJR8" s="753"/>
      <c r="UJS8" s="753"/>
      <c r="UJT8" s="753"/>
      <c r="UJU8" s="753"/>
      <c r="UJV8" s="753"/>
      <c r="UJW8" s="753"/>
      <c r="UJX8" s="753"/>
      <c r="UJY8" s="753"/>
      <c r="UJZ8" s="753"/>
      <c r="UKA8" s="753"/>
      <c r="UKB8" s="753"/>
      <c r="UKC8" s="753"/>
      <c r="UKD8" s="753"/>
      <c r="UKE8" s="753"/>
      <c r="UKF8" s="753"/>
      <c r="UKG8" s="753"/>
      <c r="UKH8" s="753"/>
      <c r="UKI8" s="753"/>
      <c r="UKJ8" s="753"/>
      <c r="UKK8" s="753"/>
      <c r="UKL8" s="753"/>
      <c r="UKM8" s="753"/>
      <c r="UKN8" s="753"/>
      <c r="UKO8" s="753"/>
      <c r="UKP8" s="753"/>
      <c r="UKQ8" s="753"/>
      <c r="UKR8" s="753"/>
      <c r="UKS8" s="753"/>
      <c r="UKT8" s="753"/>
      <c r="UKU8" s="753"/>
      <c r="UKV8" s="753"/>
      <c r="UKW8" s="753"/>
      <c r="UKX8" s="753"/>
      <c r="UKY8" s="753"/>
      <c r="UKZ8" s="753"/>
      <c r="ULA8" s="753"/>
      <c r="ULB8" s="753"/>
      <c r="ULC8" s="753"/>
      <c r="ULD8" s="753"/>
      <c r="ULE8" s="753"/>
      <c r="ULF8" s="753"/>
      <c r="ULG8" s="753"/>
      <c r="ULH8" s="753"/>
      <c r="ULI8" s="753"/>
      <c r="ULJ8" s="753"/>
      <c r="ULK8" s="753"/>
      <c r="ULL8" s="753"/>
      <c r="ULM8" s="753"/>
      <c r="ULN8" s="753"/>
      <c r="ULO8" s="753"/>
      <c r="ULP8" s="753"/>
      <c r="ULQ8" s="753"/>
      <c r="ULR8" s="753"/>
      <c r="ULS8" s="753"/>
      <c r="ULT8" s="753"/>
      <c r="ULU8" s="753"/>
      <c r="ULV8" s="753"/>
      <c r="ULW8" s="753"/>
      <c r="ULX8" s="753"/>
      <c r="ULY8" s="753"/>
      <c r="ULZ8" s="753"/>
      <c r="UMA8" s="753"/>
      <c r="UMB8" s="753"/>
      <c r="UMC8" s="753"/>
      <c r="UMD8" s="753"/>
      <c r="UME8" s="753"/>
      <c r="UMF8" s="753"/>
      <c r="UMG8" s="753"/>
      <c r="UMH8" s="753"/>
      <c r="UMI8" s="753"/>
      <c r="UMJ8" s="753"/>
      <c r="UMK8" s="753"/>
      <c r="UML8" s="753"/>
      <c r="UMM8" s="753"/>
      <c r="UMN8" s="753"/>
      <c r="UMO8" s="753"/>
      <c r="UMP8" s="753"/>
      <c r="UMQ8" s="753"/>
      <c r="UMR8" s="753"/>
      <c r="UMS8" s="753"/>
      <c r="UMT8" s="753"/>
      <c r="UMU8" s="753"/>
      <c r="UMV8" s="753"/>
      <c r="UMW8" s="753"/>
      <c r="UMX8" s="753"/>
      <c r="UMY8" s="753"/>
      <c r="UMZ8" s="753"/>
      <c r="UNA8" s="753"/>
      <c r="UNB8" s="753"/>
      <c r="UNC8" s="753"/>
      <c r="UND8" s="753"/>
      <c r="UNE8" s="753"/>
      <c r="UNF8" s="753"/>
      <c r="UNG8" s="753"/>
      <c r="UNH8" s="753"/>
      <c r="UNI8" s="753"/>
      <c r="UNJ8" s="753"/>
      <c r="UNK8" s="753"/>
      <c r="UNL8" s="753"/>
      <c r="UNM8" s="753"/>
      <c r="UNN8" s="753"/>
      <c r="UNO8" s="753"/>
      <c r="UNP8" s="753"/>
      <c r="UNQ8" s="753"/>
      <c r="UNR8" s="753"/>
      <c r="UNS8" s="753"/>
      <c r="UNT8" s="753"/>
      <c r="UNU8" s="753"/>
      <c r="UNV8" s="753"/>
      <c r="UNW8" s="753"/>
      <c r="UNX8" s="753"/>
      <c r="UNY8" s="753"/>
      <c r="UNZ8" s="753"/>
      <c r="UOA8" s="753"/>
      <c r="UOB8" s="753"/>
      <c r="UOC8" s="753"/>
      <c r="UOD8" s="753"/>
      <c r="UOE8" s="753"/>
      <c r="UOF8" s="753"/>
      <c r="UOG8" s="753"/>
      <c r="UOH8" s="753"/>
      <c r="UOI8" s="753"/>
      <c r="UOJ8" s="753"/>
      <c r="UOK8" s="753"/>
      <c r="UOL8" s="753"/>
      <c r="UOM8" s="753"/>
      <c r="UON8" s="753"/>
      <c r="UOO8" s="753"/>
      <c r="UOP8" s="753"/>
      <c r="UOQ8" s="753"/>
      <c r="UOR8" s="753"/>
      <c r="UOS8" s="753"/>
      <c r="UOT8" s="753"/>
      <c r="UOU8" s="753"/>
      <c r="UOV8" s="753"/>
      <c r="UOW8" s="753"/>
      <c r="UOX8" s="753"/>
      <c r="UOY8" s="753"/>
      <c r="UOZ8" s="753"/>
      <c r="UPA8" s="753"/>
      <c r="UPB8" s="753"/>
      <c r="UPC8" s="753"/>
      <c r="UPD8" s="753"/>
      <c r="UPE8" s="753"/>
      <c r="UPF8" s="753"/>
      <c r="UPG8" s="753"/>
      <c r="UPH8" s="753"/>
      <c r="UPI8" s="753"/>
      <c r="UPJ8" s="753"/>
      <c r="UPK8" s="753"/>
      <c r="UPL8" s="753"/>
      <c r="UPM8" s="753"/>
      <c r="UPN8" s="753"/>
      <c r="UPO8" s="753"/>
      <c r="UPP8" s="753"/>
      <c r="UPQ8" s="753"/>
      <c r="UPR8" s="753"/>
      <c r="UPS8" s="753"/>
      <c r="UPT8" s="753"/>
      <c r="UPU8" s="753"/>
      <c r="UPV8" s="753"/>
      <c r="UPW8" s="753"/>
      <c r="UPX8" s="753"/>
      <c r="UPY8" s="753"/>
      <c r="UPZ8" s="753"/>
      <c r="UQA8" s="753"/>
      <c r="UQB8" s="753"/>
      <c r="UQC8" s="753"/>
      <c r="UQD8" s="753"/>
      <c r="UQE8" s="753"/>
      <c r="UQF8" s="753"/>
      <c r="UQG8" s="753"/>
      <c r="UQH8" s="753"/>
      <c r="UQI8" s="753"/>
      <c r="UQJ8" s="753"/>
      <c r="UQK8" s="753"/>
      <c r="UQL8" s="753"/>
      <c r="UQM8" s="753"/>
      <c r="UQN8" s="753"/>
      <c r="UQO8" s="753"/>
      <c r="UQP8" s="753"/>
      <c r="UQQ8" s="753"/>
      <c r="UQR8" s="753"/>
      <c r="UQS8" s="753"/>
      <c r="UQT8" s="753"/>
      <c r="UQU8" s="753"/>
      <c r="UQV8" s="753"/>
      <c r="UQW8" s="753"/>
      <c r="UQX8" s="753"/>
      <c r="UQY8" s="753"/>
      <c r="UQZ8" s="753"/>
      <c r="URA8" s="753"/>
      <c r="URB8" s="753"/>
      <c r="URC8" s="753"/>
      <c r="URD8" s="753"/>
      <c r="URE8" s="753"/>
      <c r="URF8" s="753"/>
      <c r="URG8" s="753"/>
      <c r="URH8" s="753"/>
      <c r="URI8" s="753"/>
      <c r="URJ8" s="753"/>
      <c r="URK8" s="753"/>
      <c r="URL8" s="753"/>
      <c r="URM8" s="753"/>
      <c r="URN8" s="753"/>
      <c r="URO8" s="753"/>
      <c r="URP8" s="753"/>
      <c r="URQ8" s="753"/>
      <c r="URR8" s="753"/>
      <c r="URS8" s="753"/>
      <c r="URT8" s="753"/>
      <c r="URU8" s="753"/>
      <c r="URV8" s="753"/>
      <c r="URW8" s="753"/>
      <c r="URX8" s="753"/>
      <c r="URY8" s="753"/>
      <c r="URZ8" s="753"/>
      <c r="USA8" s="753"/>
      <c r="USB8" s="753"/>
      <c r="USC8" s="753"/>
      <c r="USD8" s="753"/>
      <c r="USE8" s="753"/>
      <c r="USF8" s="753"/>
      <c r="USG8" s="753"/>
      <c r="USH8" s="753"/>
      <c r="USI8" s="753"/>
      <c r="USJ8" s="753"/>
      <c r="USK8" s="753"/>
      <c r="USL8" s="753"/>
      <c r="USM8" s="753"/>
      <c r="USN8" s="753"/>
      <c r="USO8" s="753"/>
      <c r="USP8" s="753"/>
      <c r="USQ8" s="753"/>
      <c r="USR8" s="753"/>
      <c r="USS8" s="753"/>
      <c r="UST8" s="753"/>
      <c r="USU8" s="753"/>
      <c r="USV8" s="753"/>
      <c r="USW8" s="753"/>
      <c r="USX8" s="753"/>
      <c r="USY8" s="753"/>
      <c r="USZ8" s="753"/>
      <c r="UTA8" s="753"/>
      <c r="UTB8" s="753"/>
      <c r="UTC8" s="753"/>
      <c r="UTD8" s="753"/>
      <c r="UTE8" s="753"/>
      <c r="UTF8" s="753"/>
      <c r="UTG8" s="753"/>
      <c r="UTH8" s="753"/>
      <c r="UTI8" s="753"/>
      <c r="UTJ8" s="753"/>
      <c r="UTK8" s="753"/>
      <c r="UTL8" s="753"/>
      <c r="UTM8" s="753"/>
      <c r="UTN8" s="753"/>
      <c r="UTO8" s="753"/>
      <c r="UTP8" s="753"/>
      <c r="UTQ8" s="753"/>
      <c r="UTR8" s="753"/>
      <c r="UTS8" s="753"/>
      <c r="UTT8" s="753"/>
      <c r="UTU8" s="753"/>
      <c r="UTV8" s="753"/>
      <c r="UTW8" s="753"/>
      <c r="UTX8" s="753"/>
      <c r="UTY8" s="753"/>
      <c r="UTZ8" s="753"/>
      <c r="UUA8" s="753"/>
      <c r="UUB8" s="753"/>
      <c r="UUC8" s="753"/>
      <c r="UUD8" s="753"/>
      <c r="UUE8" s="753"/>
      <c r="UUF8" s="753"/>
      <c r="UUG8" s="753"/>
      <c r="UUH8" s="753"/>
      <c r="UUI8" s="753"/>
      <c r="UUJ8" s="753"/>
      <c r="UUK8" s="753"/>
      <c r="UUL8" s="753"/>
      <c r="UUM8" s="753"/>
      <c r="UUN8" s="753"/>
      <c r="UUO8" s="753"/>
      <c r="UUP8" s="753"/>
      <c r="UUQ8" s="753"/>
      <c r="UUR8" s="753"/>
      <c r="UUS8" s="753"/>
      <c r="UUT8" s="753"/>
      <c r="UUU8" s="753"/>
      <c r="UUV8" s="753"/>
      <c r="UUW8" s="753"/>
      <c r="UUX8" s="753"/>
      <c r="UUY8" s="753"/>
      <c r="UUZ8" s="753"/>
      <c r="UVA8" s="753"/>
      <c r="UVB8" s="753"/>
      <c r="UVC8" s="753"/>
      <c r="UVD8" s="753"/>
      <c r="UVE8" s="753"/>
      <c r="UVF8" s="753"/>
      <c r="UVG8" s="753"/>
      <c r="UVH8" s="753"/>
      <c r="UVI8" s="753"/>
      <c r="UVJ8" s="753"/>
      <c r="UVK8" s="753"/>
      <c r="UVL8" s="753"/>
      <c r="UVM8" s="753"/>
      <c r="UVN8" s="753"/>
      <c r="UVO8" s="753"/>
      <c r="UVP8" s="753"/>
      <c r="UVQ8" s="753"/>
      <c r="UVR8" s="753"/>
      <c r="UVS8" s="753"/>
      <c r="UVT8" s="753"/>
      <c r="UVU8" s="753"/>
      <c r="UVV8" s="753"/>
      <c r="UVW8" s="753"/>
      <c r="UVX8" s="753"/>
      <c r="UVY8" s="753"/>
      <c r="UVZ8" s="753"/>
      <c r="UWA8" s="753"/>
      <c r="UWB8" s="753"/>
      <c r="UWC8" s="753"/>
      <c r="UWD8" s="753"/>
      <c r="UWE8" s="753"/>
      <c r="UWF8" s="753"/>
      <c r="UWG8" s="753"/>
      <c r="UWH8" s="753"/>
      <c r="UWI8" s="753"/>
      <c r="UWJ8" s="753"/>
      <c r="UWK8" s="753"/>
      <c r="UWL8" s="753"/>
      <c r="UWM8" s="753"/>
      <c r="UWN8" s="753"/>
      <c r="UWO8" s="753"/>
      <c r="UWP8" s="753"/>
      <c r="UWQ8" s="753"/>
      <c r="UWR8" s="753"/>
      <c r="UWS8" s="753"/>
      <c r="UWT8" s="753"/>
      <c r="UWU8" s="753"/>
      <c r="UWV8" s="753"/>
      <c r="UWW8" s="753"/>
      <c r="UWX8" s="753"/>
      <c r="UWY8" s="753"/>
      <c r="UWZ8" s="753"/>
      <c r="UXA8" s="753"/>
      <c r="UXB8" s="753"/>
      <c r="UXC8" s="753"/>
      <c r="UXD8" s="753"/>
      <c r="UXE8" s="753"/>
      <c r="UXF8" s="753"/>
      <c r="UXG8" s="753"/>
      <c r="UXH8" s="753"/>
      <c r="UXI8" s="753"/>
      <c r="UXJ8" s="753"/>
      <c r="UXK8" s="753"/>
      <c r="UXL8" s="753"/>
      <c r="UXM8" s="753"/>
      <c r="UXN8" s="753"/>
      <c r="UXO8" s="753"/>
      <c r="UXP8" s="753"/>
      <c r="UXQ8" s="753"/>
      <c r="UXR8" s="753"/>
      <c r="UXS8" s="753"/>
      <c r="UXT8" s="753"/>
      <c r="UXU8" s="753"/>
      <c r="UXV8" s="753"/>
      <c r="UXW8" s="753"/>
      <c r="UXX8" s="753"/>
      <c r="UXY8" s="753"/>
      <c r="UXZ8" s="753"/>
      <c r="UYA8" s="753"/>
      <c r="UYB8" s="753"/>
      <c r="UYC8" s="753"/>
      <c r="UYD8" s="753"/>
      <c r="UYE8" s="753"/>
      <c r="UYF8" s="753"/>
      <c r="UYG8" s="753"/>
      <c r="UYH8" s="753"/>
      <c r="UYI8" s="753"/>
      <c r="UYJ8" s="753"/>
      <c r="UYK8" s="753"/>
      <c r="UYL8" s="753"/>
      <c r="UYM8" s="753"/>
      <c r="UYN8" s="753"/>
      <c r="UYO8" s="753"/>
      <c r="UYP8" s="753"/>
      <c r="UYQ8" s="753"/>
      <c r="UYR8" s="753"/>
      <c r="UYS8" s="753"/>
      <c r="UYT8" s="753"/>
      <c r="UYU8" s="753"/>
      <c r="UYV8" s="753"/>
      <c r="UYW8" s="753"/>
      <c r="UYX8" s="753"/>
      <c r="UYY8" s="753"/>
      <c r="UYZ8" s="753"/>
      <c r="UZA8" s="753"/>
      <c r="UZB8" s="753"/>
      <c r="UZC8" s="753"/>
      <c r="UZD8" s="753"/>
      <c r="UZE8" s="753"/>
      <c r="UZF8" s="753"/>
      <c r="UZG8" s="753"/>
      <c r="UZH8" s="753"/>
      <c r="UZI8" s="753"/>
      <c r="UZJ8" s="753"/>
      <c r="UZK8" s="753"/>
      <c r="UZL8" s="753"/>
      <c r="UZM8" s="753"/>
      <c r="UZN8" s="753"/>
      <c r="UZO8" s="753"/>
      <c r="UZP8" s="753"/>
      <c r="UZQ8" s="753"/>
      <c r="UZR8" s="753"/>
      <c r="UZS8" s="753"/>
      <c r="UZT8" s="753"/>
      <c r="UZU8" s="753"/>
      <c r="UZV8" s="753"/>
      <c r="UZW8" s="753"/>
      <c r="UZX8" s="753"/>
      <c r="UZY8" s="753"/>
      <c r="UZZ8" s="753"/>
      <c r="VAA8" s="753"/>
      <c r="VAB8" s="753"/>
      <c r="VAC8" s="753"/>
      <c r="VAD8" s="753"/>
      <c r="VAE8" s="753"/>
      <c r="VAF8" s="753"/>
      <c r="VAG8" s="753"/>
      <c r="VAH8" s="753"/>
      <c r="VAI8" s="753"/>
      <c r="VAJ8" s="753"/>
      <c r="VAK8" s="753"/>
      <c r="VAL8" s="753"/>
      <c r="VAM8" s="753"/>
      <c r="VAN8" s="753"/>
      <c r="VAO8" s="753"/>
      <c r="VAP8" s="753"/>
      <c r="VAQ8" s="753"/>
      <c r="VAR8" s="753"/>
      <c r="VAS8" s="753"/>
      <c r="VAT8" s="753"/>
      <c r="VAU8" s="753"/>
      <c r="VAV8" s="753"/>
      <c r="VAW8" s="753"/>
      <c r="VAX8" s="753"/>
      <c r="VAY8" s="753"/>
      <c r="VAZ8" s="753"/>
      <c r="VBA8" s="753"/>
      <c r="VBB8" s="753"/>
      <c r="VBC8" s="753"/>
      <c r="VBD8" s="753"/>
      <c r="VBE8" s="753"/>
      <c r="VBF8" s="753"/>
      <c r="VBG8" s="753"/>
      <c r="VBH8" s="753"/>
      <c r="VBI8" s="753"/>
      <c r="VBJ8" s="753"/>
      <c r="VBK8" s="753"/>
      <c r="VBL8" s="753"/>
      <c r="VBM8" s="753"/>
      <c r="VBN8" s="753"/>
      <c r="VBO8" s="753"/>
      <c r="VBP8" s="753"/>
      <c r="VBQ8" s="753"/>
      <c r="VBR8" s="753"/>
      <c r="VBS8" s="753"/>
      <c r="VBT8" s="753"/>
      <c r="VBU8" s="753"/>
      <c r="VBV8" s="753"/>
      <c r="VBW8" s="753"/>
      <c r="VBX8" s="753"/>
      <c r="VBY8" s="753"/>
      <c r="VBZ8" s="753"/>
      <c r="VCA8" s="753"/>
      <c r="VCB8" s="753"/>
      <c r="VCC8" s="753"/>
      <c r="VCD8" s="753"/>
      <c r="VCE8" s="753"/>
      <c r="VCF8" s="753"/>
      <c r="VCG8" s="753"/>
      <c r="VCH8" s="753"/>
      <c r="VCI8" s="753"/>
      <c r="VCJ8" s="753"/>
      <c r="VCK8" s="753"/>
      <c r="VCL8" s="753"/>
      <c r="VCM8" s="753"/>
      <c r="VCN8" s="753"/>
      <c r="VCO8" s="753"/>
      <c r="VCP8" s="753"/>
      <c r="VCQ8" s="753"/>
      <c r="VCR8" s="753"/>
      <c r="VCS8" s="753"/>
      <c r="VCT8" s="753"/>
      <c r="VCU8" s="753"/>
      <c r="VCV8" s="753"/>
      <c r="VCW8" s="753"/>
      <c r="VCX8" s="753"/>
      <c r="VCY8" s="753"/>
      <c r="VCZ8" s="753"/>
      <c r="VDA8" s="753"/>
      <c r="VDB8" s="753"/>
      <c r="VDC8" s="753"/>
      <c r="VDD8" s="753"/>
      <c r="VDE8" s="753"/>
      <c r="VDF8" s="753"/>
      <c r="VDG8" s="753"/>
      <c r="VDH8" s="753"/>
      <c r="VDI8" s="753"/>
      <c r="VDJ8" s="753"/>
      <c r="VDK8" s="753"/>
      <c r="VDL8" s="753"/>
      <c r="VDM8" s="753"/>
      <c r="VDN8" s="753"/>
      <c r="VDO8" s="753"/>
      <c r="VDP8" s="753"/>
      <c r="VDQ8" s="753"/>
      <c r="VDR8" s="753"/>
      <c r="VDS8" s="753"/>
      <c r="VDT8" s="753"/>
      <c r="VDU8" s="753"/>
      <c r="VDV8" s="753"/>
      <c r="VDW8" s="753"/>
      <c r="VDX8" s="753"/>
      <c r="VDY8" s="753"/>
      <c r="VDZ8" s="753"/>
      <c r="VEA8" s="753"/>
      <c r="VEB8" s="753"/>
      <c r="VEC8" s="753"/>
      <c r="VED8" s="753"/>
      <c r="VEE8" s="753"/>
      <c r="VEF8" s="753"/>
      <c r="VEG8" s="753"/>
      <c r="VEH8" s="753"/>
      <c r="VEI8" s="753"/>
      <c r="VEJ8" s="753"/>
      <c r="VEK8" s="753"/>
      <c r="VEL8" s="753"/>
      <c r="VEM8" s="753"/>
      <c r="VEN8" s="753"/>
      <c r="VEO8" s="753"/>
      <c r="VEP8" s="753"/>
      <c r="VEQ8" s="753"/>
      <c r="VER8" s="753"/>
      <c r="VES8" s="753"/>
      <c r="VET8" s="753"/>
      <c r="VEU8" s="753"/>
      <c r="VEV8" s="753"/>
      <c r="VEW8" s="753"/>
      <c r="VEX8" s="753"/>
      <c r="VEY8" s="753"/>
      <c r="VEZ8" s="753"/>
      <c r="VFA8" s="753"/>
      <c r="VFB8" s="753"/>
      <c r="VFC8" s="753"/>
      <c r="VFD8" s="753"/>
      <c r="VFE8" s="753"/>
      <c r="VFF8" s="753"/>
      <c r="VFG8" s="753"/>
      <c r="VFH8" s="753"/>
      <c r="VFI8" s="753"/>
      <c r="VFJ8" s="753"/>
      <c r="VFK8" s="753"/>
      <c r="VFL8" s="753"/>
      <c r="VFM8" s="753"/>
      <c r="VFN8" s="753"/>
      <c r="VFO8" s="753"/>
      <c r="VFP8" s="753"/>
      <c r="VFQ8" s="753"/>
      <c r="VFR8" s="753"/>
      <c r="VFS8" s="753"/>
      <c r="VFT8" s="753"/>
      <c r="VFU8" s="753"/>
      <c r="VFV8" s="753"/>
      <c r="VFW8" s="753"/>
      <c r="VFX8" s="753"/>
      <c r="VFY8" s="753"/>
      <c r="VFZ8" s="753"/>
      <c r="VGA8" s="753"/>
      <c r="VGB8" s="753"/>
      <c r="VGC8" s="753"/>
      <c r="VGD8" s="753"/>
      <c r="VGE8" s="753"/>
      <c r="VGF8" s="753"/>
      <c r="VGG8" s="753"/>
      <c r="VGH8" s="753"/>
      <c r="VGI8" s="753"/>
      <c r="VGJ8" s="753"/>
      <c r="VGK8" s="753"/>
      <c r="VGL8" s="753"/>
      <c r="VGM8" s="753"/>
      <c r="VGN8" s="753"/>
      <c r="VGO8" s="753"/>
      <c r="VGP8" s="753"/>
      <c r="VGQ8" s="753"/>
      <c r="VGR8" s="753"/>
      <c r="VGS8" s="753"/>
      <c r="VGT8" s="753"/>
      <c r="VGU8" s="753"/>
      <c r="VGV8" s="753"/>
      <c r="VGW8" s="753"/>
      <c r="VGX8" s="753"/>
      <c r="VGY8" s="753"/>
      <c r="VGZ8" s="753"/>
      <c r="VHA8" s="753"/>
      <c r="VHB8" s="753"/>
      <c r="VHC8" s="753"/>
      <c r="VHD8" s="753"/>
      <c r="VHE8" s="753"/>
      <c r="VHF8" s="753"/>
      <c r="VHG8" s="753"/>
      <c r="VHH8" s="753"/>
      <c r="VHI8" s="753"/>
      <c r="VHJ8" s="753"/>
      <c r="VHK8" s="753"/>
      <c r="VHL8" s="753"/>
      <c r="VHM8" s="753"/>
      <c r="VHN8" s="753"/>
      <c r="VHO8" s="753"/>
      <c r="VHP8" s="753"/>
      <c r="VHQ8" s="753"/>
      <c r="VHR8" s="753"/>
      <c r="VHS8" s="753"/>
      <c r="VHT8" s="753"/>
      <c r="VHU8" s="753"/>
      <c r="VHV8" s="753"/>
      <c r="VHW8" s="753"/>
      <c r="VHX8" s="753"/>
      <c r="VHY8" s="753"/>
      <c r="VHZ8" s="753"/>
      <c r="VIA8" s="753"/>
      <c r="VIB8" s="753"/>
      <c r="VIC8" s="753"/>
      <c r="VID8" s="753"/>
      <c r="VIE8" s="753"/>
      <c r="VIF8" s="753"/>
      <c r="VIG8" s="753"/>
      <c r="VIH8" s="753"/>
      <c r="VII8" s="753"/>
      <c r="VIJ8" s="753"/>
      <c r="VIK8" s="753"/>
      <c r="VIL8" s="753"/>
      <c r="VIM8" s="753"/>
      <c r="VIN8" s="753"/>
      <c r="VIO8" s="753"/>
      <c r="VIP8" s="753"/>
      <c r="VIQ8" s="753"/>
      <c r="VIR8" s="753"/>
      <c r="VIS8" s="753"/>
      <c r="VIT8" s="753"/>
      <c r="VIU8" s="753"/>
      <c r="VIV8" s="753"/>
      <c r="VIW8" s="753"/>
      <c r="VIX8" s="753"/>
      <c r="VIY8" s="753"/>
      <c r="VIZ8" s="753"/>
      <c r="VJA8" s="753"/>
      <c r="VJB8" s="753"/>
      <c r="VJC8" s="753"/>
      <c r="VJD8" s="753"/>
      <c r="VJE8" s="753"/>
      <c r="VJF8" s="753"/>
      <c r="VJG8" s="753"/>
      <c r="VJH8" s="753"/>
      <c r="VJI8" s="753"/>
      <c r="VJJ8" s="753"/>
      <c r="VJK8" s="753"/>
      <c r="VJL8" s="753"/>
      <c r="VJM8" s="753"/>
      <c r="VJN8" s="753"/>
      <c r="VJO8" s="753"/>
      <c r="VJP8" s="753"/>
      <c r="VJQ8" s="753"/>
      <c r="VJR8" s="753"/>
      <c r="VJS8" s="753"/>
      <c r="VJT8" s="753"/>
      <c r="VJU8" s="753"/>
      <c r="VJV8" s="753"/>
      <c r="VJW8" s="753"/>
      <c r="VJX8" s="753"/>
      <c r="VJY8" s="753"/>
      <c r="VJZ8" s="753"/>
      <c r="VKA8" s="753"/>
      <c r="VKB8" s="753"/>
      <c r="VKC8" s="753"/>
      <c r="VKD8" s="753"/>
      <c r="VKE8" s="753"/>
      <c r="VKF8" s="753"/>
      <c r="VKG8" s="753"/>
      <c r="VKH8" s="753"/>
      <c r="VKI8" s="753"/>
      <c r="VKJ8" s="753"/>
      <c r="VKK8" s="753"/>
      <c r="VKL8" s="753"/>
      <c r="VKM8" s="753"/>
      <c r="VKN8" s="753"/>
      <c r="VKO8" s="753"/>
      <c r="VKP8" s="753"/>
      <c r="VKQ8" s="753"/>
      <c r="VKR8" s="753"/>
      <c r="VKS8" s="753"/>
      <c r="VKT8" s="753"/>
      <c r="VKU8" s="753"/>
      <c r="VKV8" s="753"/>
      <c r="VKW8" s="753"/>
      <c r="VKX8" s="753"/>
      <c r="VKY8" s="753"/>
      <c r="VKZ8" s="753"/>
      <c r="VLA8" s="753"/>
      <c r="VLB8" s="753"/>
      <c r="VLC8" s="753"/>
      <c r="VLD8" s="753"/>
      <c r="VLE8" s="753"/>
      <c r="VLF8" s="753"/>
      <c r="VLG8" s="753"/>
      <c r="VLH8" s="753"/>
      <c r="VLI8" s="753"/>
      <c r="VLJ8" s="753"/>
      <c r="VLK8" s="753"/>
      <c r="VLL8" s="753"/>
      <c r="VLM8" s="753"/>
      <c r="VLN8" s="753"/>
      <c r="VLO8" s="753"/>
      <c r="VLP8" s="753"/>
      <c r="VLQ8" s="753"/>
      <c r="VLR8" s="753"/>
      <c r="VLS8" s="753"/>
      <c r="VLT8" s="753"/>
      <c r="VLU8" s="753"/>
      <c r="VLV8" s="753"/>
      <c r="VLW8" s="753"/>
      <c r="VLX8" s="753"/>
      <c r="VLY8" s="753"/>
      <c r="VLZ8" s="753"/>
      <c r="VMA8" s="753"/>
      <c r="VMB8" s="753"/>
      <c r="VMC8" s="753"/>
      <c r="VMD8" s="753"/>
      <c r="VME8" s="753"/>
      <c r="VMF8" s="753"/>
      <c r="VMG8" s="753"/>
      <c r="VMH8" s="753"/>
      <c r="VMI8" s="753"/>
      <c r="VMJ8" s="753"/>
      <c r="VMK8" s="753"/>
      <c r="VML8" s="753"/>
      <c r="VMM8" s="753"/>
      <c r="VMN8" s="753"/>
      <c r="VMO8" s="753"/>
      <c r="VMP8" s="753"/>
      <c r="VMQ8" s="753"/>
      <c r="VMR8" s="753"/>
      <c r="VMS8" s="753"/>
      <c r="VMT8" s="753"/>
      <c r="VMU8" s="753"/>
      <c r="VMV8" s="753"/>
      <c r="VMW8" s="753"/>
      <c r="VMX8" s="753"/>
      <c r="VMY8" s="753"/>
      <c r="VMZ8" s="753"/>
      <c r="VNA8" s="753"/>
      <c r="VNB8" s="753"/>
      <c r="VNC8" s="753"/>
      <c r="VND8" s="753"/>
      <c r="VNE8" s="753"/>
      <c r="VNF8" s="753"/>
      <c r="VNG8" s="753"/>
      <c r="VNH8" s="753"/>
      <c r="VNI8" s="753"/>
      <c r="VNJ8" s="753"/>
      <c r="VNK8" s="753"/>
      <c r="VNL8" s="753"/>
      <c r="VNM8" s="753"/>
      <c r="VNN8" s="753"/>
      <c r="VNO8" s="753"/>
      <c r="VNP8" s="753"/>
      <c r="VNQ8" s="753"/>
      <c r="VNR8" s="753"/>
      <c r="VNS8" s="753"/>
      <c r="VNT8" s="753"/>
      <c r="VNU8" s="753"/>
      <c r="VNV8" s="753"/>
      <c r="VNW8" s="753"/>
      <c r="VNX8" s="753"/>
      <c r="VNY8" s="753"/>
      <c r="VNZ8" s="753"/>
      <c r="VOA8" s="753"/>
      <c r="VOB8" s="753"/>
      <c r="VOC8" s="753"/>
      <c r="VOD8" s="753"/>
      <c r="VOE8" s="753"/>
      <c r="VOF8" s="753"/>
      <c r="VOG8" s="753"/>
      <c r="VOH8" s="753"/>
      <c r="VOI8" s="753"/>
      <c r="VOJ8" s="753"/>
      <c r="VOK8" s="753"/>
      <c r="VOL8" s="753"/>
      <c r="VOM8" s="753"/>
      <c r="VON8" s="753"/>
      <c r="VOO8" s="753"/>
      <c r="VOP8" s="753"/>
      <c r="VOQ8" s="753"/>
      <c r="VOR8" s="753"/>
      <c r="VOS8" s="753"/>
      <c r="VOT8" s="753"/>
      <c r="VOU8" s="753"/>
      <c r="VOV8" s="753"/>
      <c r="VOW8" s="753"/>
      <c r="VOX8" s="753"/>
      <c r="VOY8" s="753"/>
      <c r="VOZ8" s="753"/>
      <c r="VPA8" s="753"/>
      <c r="VPB8" s="753"/>
      <c r="VPC8" s="753"/>
      <c r="VPD8" s="753"/>
      <c r="VPE8" s="753"/>
      <c r="VPF8" s="753"/>
      <c r="VPG8" s="753"/>
      <c r="VPH8" s="753"/>
      <c r="VPI8" s="753"/>
      <c r="VPJ8" s="753"/>
      <c r="VPK8" s="753"/>
      <c r="VPL8" s="753"/>
      <c r="VPM8" s="753"/>
      <c r="VPN8" s="753"/>
      <c r="VPO8" s="753"/>
      <c r="VPP8" s="753"/>
      <c r="VPQ8" s="753"/>
      <c r="VPR8" s="753"/>
      <c r="VPS8" s="753"/>
      <c r="VPT8" s="753"/>
      <c r="VPU8" s="753"/>
      <c r="VPV8" s="753"/>
      <c r="VPW8" s="753"/>
      <c r="VPX8" s="753"/>
      <c r="VPY8" s="753"/>
      <c r="VPZ8" s="753"/>
      <c r="VQA8" s="753"/>
      <c r="VQB8" s="753"/>
      <c r="VQC8" s="753"/>
      <c r="VQD8" s="753"/>
      <c r="VQE8" s="753"/>
      <c r="VQF8" s="753"/>
      <c r="VQG8" s="753"/>
      <c r="VQH8" s="753"/>
      <c r="VQI8" s="753"/>
      <c r="VQJ8" s="753"/>
      <c r="VQK8" s="753"/>
      <c r="VQL8" s="753"/>
      <c r="VQM8" s="753"/>
      <c r="VQN8" s="753"/>
      <c r="VQO8" s="753"/>
      <c r="VQP8" s="753"/>
      <c r="VQQ8" s="753"/>
      <c r="VQR8" s="753"/>
      <c r="VQS8" s="753"/>
      <c r="VQT8" s="753"/>
      <c r="VQU8" s="753"/>
      <c r="VQV8" s="753"/>
      <c r="VQW8" s="753"/>
      <c r="VQX8" s="753"/>
      <c r="VQY8" s="753"/>
      <c r="VQZ8" s="753"/>
      <c r="VRA8" s="753"/>
      <c r="VRB8" s="753"/>
      <c r="VRC8" s="753"/>
      <c r="VRD8" s="753"/>
      <c r="VRE8" s="753"/>
      <c r="VRF8" s="753"/>
      <c r="VRG8" s="753"/>
      <c r="VRH8" s="753"/>
      <c r="VRI8" s="753"/>
      <c r="VRJ8" s="753"/>
      <c r="VRK8" s="753"/>
      <c r="VRL8" s="753"/>
      <c r="VRM8" s="753"/>
      <c r="VRN8" s="753"/>
      <c r="VRO8" s="753"/>
      <c r="VRP8" s="753"/>
      <c r="VRQ8" s="753"/>
      <c r="VRR8" s="753"/>
      <c r="VRS8" s="753"/>
      <c r="VRT8" s="753"/>
      <c r="VRU8" s="753"/>
      <c r="VRV8" s="753"/>
      <c r="VRW8" s="753"/>
      <c r="VRX8" s="753"/>
      <c r="VRY8" s="753"/>
      <c r="VRZ8" s="753"/>
      <c r="VSA8" s="753"/>
      <c r="VSB8" s="753"/>
      <c r="VSC8" s="753"/>
      <c r="VSD8" s="753"/>
      <c r="VSE8" s="753"/>
      <c r="VSF8" s="753"/>
      <c r="VSG8" s="753"/>
      <c r="VSH8" s="753"/>
      <c r="VSI8" s="753"/>
      <c r="VSJ8" s="753"/>
      <c r="VSK8" s="753"/>
      <c r="VSL8" s="753"/>
      <c r="VSM8" s="753"/>
      <c r="VSN8" s="753"/>
      <c r="VSO8" s="753"/>
      <c r="VSP8" s="753"/>
      <c r="VSQ8" s="753"/>
      <c r="VSR8" s="753"/>
      <c r="VSS8" s="753"/>
      <c r="VST8" s="753"/>
      <c r="VSU8" s="753"/>
      <c r="VSV8" s="753"/>
      <c r="VSW8" s="753"/>
      <c r="VSX8" s="753"/>
      <c r="VSY8" s="753"/>
      <c r="VSZ8" s="753"/>
      <c r="VTA8" s="753"/>
      <c r="VTB8" s="753"/>
      <c r="VTC8" s="753"/>
      <c r="VTD8" s="753"/>
      <c r="VTE8" s="753"/>
      <c r="VTF8" s="753"/>
      <c r="VTG8" s="753"/>
      <c r="VTH8" s="753"/>
      <c r="VTI8" s="753"/>
      <c r="VTJ8" s="753"/>
      <c r="VTK8" s="753"/>
      <c r="VTL8" s="753"/>
      <c r="VTM8" s="753"/>
      <c r="VTN8" s="753"/>
      <c r="VTO8" s="753"/>
      <c r="VTP8" s="753"/>
      <c r="VTQ8" s="753"/>
      <c r="VTR8" s="753"/>
      <c r="VTS8" s="753"/>
      <c r="VTT8" s="753"/>
      <c r="VTU8" s="753"/>
      <c r="VTV8" s="753"/>
      <c r="VTW8" s="753"/>
      <c r="VTX8" s="753"/>
      <c r="VTY8" s="753"/>
      <c r="VTZ8" s="753"/>
      <c r="VUA8" s="753"/>
      <c r="VUB8" s="753"/>
      <c r="VUC8" s="753"/>
      <c r="VUD8" s="753"/>
      <c r="VUE8" s="753"/>
      <c r="VUF8" s="753"/>
      <c r="VUG8" s="753"/>
      <c r="VUH8" s="753"/>
      <c r="VUI8" s="753"/>
      <c r="VUJ8" s="753"/>
      <c r="VUK8" s="753"/>
      <c r="VUL8" s="753"/>
      <c r="VUM8" s="753"/>
      <c r="VUN8" s="753"/>
      <c r="VUO8" s="753"/>
      <c r="VUP8" s="753"/>
      <c r="VUQ8" s="753"/>
      <c r="VUR8" s="753"/>
      <c r="VUS8" s="753"/>
      <c r="VUT8" s="753"/>
      <c r="VUU8" s="753"/>
      <c r="VUV8" s="753"/>
      <c r="VUW8" s="753"/>
      <c r="VUX8" s="753"/>
      <c r="VUY8" s="753"/>
      <c r="VUZ8" s="753"/>
      <c r="VVA8" s="753"/>
      <c r="VVB8" s="753"/>
      <c r="VVC8" s="753"/>
      <c r="VVD8" s="753"/>
      <c r="VVE8" s="753"/>
      <c r="VVF8" s="753"/>
      <c r="VVG8" s="753"/>
      <c r="VVH8" s="753"/>
      <c r="VVI8" s="753"/>
      <c r="VVJ8" s="753"/>
      <c r="VVK8" s="753"/>
      <c r="VVL8" s="753"/>
      <c r="VVM8" s="753"/>
      <c r="VVN8" s="753"/>
      <c r="VVO8" s="753"/>
      <c r="VVP8" s="753"/>
      <c r="VVQ8" s="753"/>
      <c r="VVR8" s="753"/>
      <c r="VVS8" s="753"/>
      <c r="VVT8" s="753"/>
      <c r="VVU8" s="753"/>
      <c r="VVV8" s="753"/>
      <c r="VVW8" s="753"/>
      <c r="VVX8" s="753"/>
      <c r="VVY8" s="753"/>
      <c r="VVZ8" s="753"/>
      <c r="VWA8" s="753"/>
      <c r="VWB8" s="753"/>
      <c r="VWC8" s="753"/>
      <c r="VWD8" s="753"/>
      <c r="VWE8" s="753"/>
      <c r="VWF8" s="753"/>
      <c r="VWG8" s="753"/>
      <c r="VWH8" s="753"/>
      <c r="VWI8" s="753"/>
      <c r="VWJ8" s="753"/>
      <c r="VWK8" s="753"/>
      <c r="VWL8" s="753"/>
      <c r="VWM8" s="753"/>
      <c r="VWN8" s="753"/>
      <c r="VWO8" s="753"/>
      <c r="VWP8" s="753"/>
      <c r="VWQ8" s="753"/>
      <c r="VWR8" s="753"/>
      <c r="VWS8" s="753"/>
      <c r="VWT8" s="753"/>
      <c r="VWU8" s="753"/>
      <c r="VWV8" s="753"/>
      <c r="VWW8" s="753"/>
      <c r="VWX8" s="753"/>
      <c r="VWY8" s="753"/>
      <c r="VWZ8" s="753"/>
      <c r="VXA8" s="753"/>
      <c r="VXB8" s="753"/>
      <c r="VXC8" s="753"/>
      <c r="VXD8" s="753"/>
      <c r="VXE8" s="753"/>
      <c r="VXF8" s="753"/>
      <c r="VXG8" s="753"/>
      <c r="VXH8" s="753"/>
      <c r="VXI8" s="753"/>
      <c r="VXJ8" s="753"/>
      <c r="VXK8" s="753"/>
      <c r="VXL8" s="753"/>
      <c r="VXM8" s="753"/>
      <c r="VXN8" s="753"/>
      <c r="VXO8" s="753"/>
      <c r="VXP8" s="753"/>
      <c r="VXQ8" s="753"/>
      <c r="VXR8" s="753"/>
      <c r="VXS8" s="753"/>
      <c r="VXT8" s="753"/>
      <c r="VXU8" s="753"/>
      <c r="VXV8" s="753"/>
      <c r="VXW8" s="753"/>
      <c r="VXX8" s="753"/>
      <c r="VXY8" s="753"/>
      <c r="VXZ8" s="753"/>
      <c r="VYA8" s="753"/>
      <c r="VYB8" s="753"/>
      <c r="VYC8" s="753"/>
      <c r="VYD8" s="753"/>
      <c r="VYE8" s="753"/>
      <c r="VYF8" s="753"/>
      <c r="VYG8" s="753"/>
      <c r="VYH8" s="753"/>
      <c r="VYI8" s="753"/>
      <c r="VYJ8" s="753"/>
      <c r="VYK8" s="753"/>
      <c r="VYL8" s="753"/>
      <c r="VYM8" s="753"/>
      <c r="VYN8" s="753"/>
      <c r="VYO8" s="753"/>
      <c r="VYP8" s="753"/>
      <c r="VYQ8" s="753"/>
      <c r="VYR8" s="753"/>
      <c r="VYS8" s="753"/>
      <c r="VYT8" s="753"/>
      <c r="VYU8" s="753"/>
      <c r="VYV8" s="753"/>
      <c r="VYW8" s="753"/>
      <c r="VYX8" s="753"/>
      <c r="VYY8" s="753"/>
      <c r="VYZ8" s="753"/>
      <c r="VZA8" s="753"/>
      <c r="VZB8" s="753"/>
      <c r="VZC8" s="753"/>
      <c r="VZD8" s="753"/>
      <c r="VZE8" s="753"/>
      <c r="VZF8" s="753"/>
      <c r="VZG8" s="753"/>
      <c r="VZH8" s="753"/>
      <c r="VZI8" s="753"/>
      <c r="VZJ8" s="753"/>
      <c r="VZK8" s="753"/>
      <c r="VZL8" s="753"/>
      <c r="VZM8" s="753"/>
      <c r="VZN8" s="753"/>
      <c r="VZO8" s="753"/>
      <c r="VZP8" s="753"/>
      <c r="VZQ8" s="753"/>
      <c r="VZR8" s="753"/>
      <c r="VZS8" s="753"/>
      <c r="VZT8" s="753"/>
      <c r="VZU8" s="753"/>
      <c r="VZV8" s="753"/>
      <c r="VZW8" s="753"/>
      <c r="VZX8" s="753"/>
      <c r="VZY8" s="753"/>
      <c r="VZZ8" s="753"/>
      <c r="WAA8" s="753"/>
      <c r="WAB8" s="753"/>
      <c r="WAC8" s="753"/>
      <c r="WAD8" s="753"/>
      <c r="WAE8" s="753"/>
      <c r="WAF8" s="753"/>
      <c r="WAG8" s="753"/>
      <c r="WAH8" s="753"/>
      <c r="WAI8" s="753"/>
      <c r="WAJ8" s="753"/>
      <c r="WAK8" s="753"/>
      <c r="WAL8" s="753"/>
      <c r="WAM8" s="753"/>
      <c r="WAN8" s="753"/>
      <c r="WAO8" s="753"/>
      <c r="WAP8" s="753"/>
      <c r="WAQ8" s="753"/>
      <c r="WAR8" s="753"/>
      <c r="WAS8" s="753"/>
      <c r="WAT8" s="753"/>
      <c r="WAU8" s="753"/>
      <c r="WAV8" s="753"/>
      <c r="WAW8" s="753"/>
      <c r="WAX8" s="753"/>
      <c r="WAY8" s="753"/>
      <c r="WAZ8" s="753"/>
      <c r="WBA8" s="753"/>
      <c r="WBB8" s="753"/>
      <c r="WBC8" s="753"/>
      <c r="WBD8" s="753"/>
      <c r="WBE8" s="753"/>
      <c r="WBF8" s="753"/>
      <c r="WBG8" s="753"/>
      <c r="WBH8" s="753"/>
      <c r="WBI8" s="753"/>
      <c r="WBJ8" s="753"/>
      <c r="WBK8" s="753"/>
      <c r="WBL8" s="753"/>
      <c r="WBM8" s="753"/>
      <c r="WBN8" s="753"/>
      <c r="WBO8" s="753"/>
      <c r="WBP8" s="753"/>
      <c r="WBQ8" s="753"/>
      <c r="WBR8" s="753"/>
      <c r="WBS8" s="753"/>
      <c r="WBT8" s="753"/>
      <c r="WBU8" s="753"/>
      <c r="WBV8" s="753"/>
      <c r="WBW8" s="753"/>
      <c r="WBX8" s="753"/>
      <c r="WBY8" s="753"/>
      <c r="WBZ8" s="753"/>
      <c r="WCA8" s="753"/>
      <c r="WCB8" s="753"/>
      <c r="WCC8" s="753"/>
      <c r="WCD8" s="753"/>
      <c r="WCE8" s="753"/>
      <c r="WCF8" s="753"/>
      <c r="WCG8" s="753"/>
      <c r="WCH8" s="753"/>
      <c r="WCI8" s="753"/>
      <c r="WCJ8" s="753"/>
      <c r="WCK8" s="753"/>
      <c r="WCL8" s="753"/>
      <c r="WCM8" s="753"/>
      <c r="WCN8" s="753"/>
      <c r="WCO8" s="753"/>
      <c r="WCP8" s="753"/>
      <c r="WCQ8" s="753"/>
      <c r="WCR8" s="753"/>
      <c r="WCS8" s="753"/>
      <c r="WCT8" s="753"/>
      <c r="WCU8" s="753"/>
      <c r="WCV8" s="753"/>
      <c r="WCW8" s="753"/>
      <c r="WCX8" s="753"/>
      <c r="WCY8" s="753"/>
      <c r="WCZ8" s="753"/>
      <c r="WDA8" s="753"/>
      <c r="WDB8" s="753"/>
      <c r="WDC8" s="753"/>
      <c r="WDD8" s="753"/>
      <c r="WDE8" s="753"/>
      <c r="WDF8" s="753"/>
      <c r="WDG8" s="753"/>
      <c r="WDH8" s="753"/>
      <c r="WDI8" s="753"/>
      <c r="WDJ8" s="753"/>
      <c r="WDK8" s="753"/>
      <c r="WDL8" s="753"/>
      <c r="WDM8" s="753"/>
      <c r="WDN8" s="753"/>
      <c r="WDO8" s="753"/>
      <c r="WDP8" s="753"/>
      <c r="WDQ8" s="753"/>
      <c r="WDR8" s="753"/>
      <c r="WDS8" s="753"/>
      <c r="WDT8" s="753"/>
      <c r="WDU8" s="753"/>
      <c r="WDV8" s="753"/>
      <c r="WDW8" s="753"/>
      <c r="WDX8" s="753"/>
      <c r="WDY8" s="753"/>
      <c r="WDZ8" s="753"/>
      <c r="WEA8" s="753"/>
      <c r="WEB8" s="753"/>
      <c r="WEC8" s="753"/>
      <c r="WED8" s="753"/>
      <c r="WEE8" s="753"/>
      <c r="WEF8" s="753"/>
      <c r="WEG8" s="753"/>
      <c r="WEH8" s="753"/>
      <c r="WEI8" s="753"/>
      <c r="WEJ8" s="753"/>
      <c r="WEK8" s="753"/>
      <c r="WEL8" s="753"/>
      <c r="WEM8" s="753"/>
      <c r="WEN8" s="753"/>
      <c r="WEO8" s="753"/>
      <c r="WEP8" s="753"/>
      <c r="WEQ8" s="753"/>
      <c r="WER8" s="753"/>
      <c r="WES8" s="753"/>
      <c r="WET8" s="753"/>
      <c r="WEU8" s="753"/>
      <c r="WEV8" s="753"/>
      <c r="WEW8" s="753"/>
      <c r="WEX8" s="753"/>
      <c r="WEY8" s="753"/>
      <c r="WEZ8" s="753"/>
      <c r="WFA8" s="753"/>
      <c r="WFB8" s="753"/>
      <c r="WFC8" s="753"/>
      <c r="WFD8" s="753"/>
      <c r="WFE8" s="753"/>
      <c r="WFF8" s="753"/>
      <c r="WFG8" s="753"/>
      <c r="WFH8" s="753"/>
      <c r="WFI8" s="753"/>
      <c r="WFJ8" s="753"/>
      <c r="WFK8" s="753"/>
      <c r="WFL8" s="753"/>
      <c r="WFM8" s="753"/>
      <c r="WFN8" s="753"/>
      <c r="WFO8" s="753"/>
      <c r="WFP8" s="753"/>
      <c r="WFQ8" s="753"/>
      <c r="WFR8" s="753"/>
      <c r="WFS8" s="753"/>
      <c r="WFT8" s="753"/>
      <c r="WFU8" s="753"/>
      <c r="WFV8" s="753"/>
      <c r="WFW8" s="753"/>
      <c r="WFX8" s="753"/>
      <c r="WFY8" s="753"/>
      <c r="WFZ8" s="753"/>
      <c r="WGA8" s="753"/>
      <c r="WGB8" s="753"/>
      <c r="WGC8" s="753"/>
      <c r="WGD8" s="753"/>
      <c r="WGE8" s="753"/>
      <c r="WGF8" s="753"/>
      <c r="WGG8" s="753"/>
      <c r="WGH8" s="753"/>
      <c r="WGI8" s="753"/>
      <c r="WGJ8" s="753"/>
      <c r="WGK8" s="753"/>
      <c r="WGL8" s="753"/>
      <c r="WGM8" s="753"/>
      <c r="WGN8" s="753"/>
      <c r="WGO8" s="753"/>
      <c r="WGP8" s="753"/>
      <c r="WGQ8" s="753"/>
      <c r="WGR8" s="753"/>
      <c r="WGS8" s="753"/>
      <c r="WGT8" s="753"/>
      <c r="WGU8" s="753"/>
      <c r="WGV8" s="753"/>
      <c r="WGW8" s="753"/>
      <c r="WGX8" s="753"/>
      <c r="WGY8" s="753"/>
      <c r="WGZ8" s="753"/>
      <c r="WHA8" s="753"/>
      <c r="WHB8" s="753"/>
      <c r="WHC8" s="753"/>
      <c r="WHD8" s="753"/>
      <c r="WHE8" s="753"/>
      <c r="WHF8" s="753"/>
      <c r="WHG8" s="753"/>
      <c r="WHH8" s="753"/>
      <c r="WHI8" s="753"/>
      <c r="WHJ8" s="753"/>
      <c r="WHK8" s="753"/>
      <c r="WHL8" s="753"/>
      <c r="WHM8" s="753"/>
      <c r="WHN8" s="753"/>
      <c r="WHO8" s="753"/>
      <c r="WHP8" s="753"/>
      <c r="WHQ8" s="753"/>
      <c r="WHR8" s="753"/>
      <c r="WHS8" s="753"/>
      <c r="WHT8" s="753"/>
      <c r="WHU8" s="753"/>
      <c r="WHV8" s="753"/>
      <c r="WHW8" s="753"/>
      <c r="WHX8" s="753"/>
      <c r="WHY8" s="753"/>
      <c r="WHZ8" s="753"/>
      <c r="WIA8" s="753"/>
      <c r="WIB8" s="753"/>
      <c r="WIC8" s="753"/>
      <c r="WID8" s="753"/>
      <c r="WIE8" s="753"/>
      <c r="WIF8" s="753"/>
      <c r="WIG8" s="753"/>
      <c r="WIH8" s="753"/>
      <c r="WII8" s="753"/>
      <c r="WIJ8" s="753"/>
      <c r="WIK8" s="753"/>
      <c r="WIL8" s="753"/>
      <c r="WIM8" s="753"/>
      <c r="WIN8" s="753"/>
      <c r="WIO8" s="753"/>
      <c r="WIP8" s="753"/>
      <c r="WIQ8" s="753"/>
      <c r="WIR8" s="753"/>
      <c r="WIS8" s="753"/>
      <c r="WIT8" s="753"/>
      <c r="WIU8" s="753"/>
      <c r="WIV8" s="753"/>
      <c r="WIW8" s="753"/>
      <c r="WIX8" s="753"/>
      <c r="WIY8" s="753"/>
      <c r="WIZ8" s="753"/>
      <c r="WJA8" s="753"/>
      <c r="WJB8" s="753"/>
      <c r="WJC8" s="753"/>
      <c r="WJD8" s="753"/>
      <c r="WJE8" s="753"/>
      <c r="WJF8" s="753"/>
      <c r="WJG8" s="753"/>
      <c r="WJH8" s="753"/>
      <c r="WJI8" s="753"/>
      <c r="WJJ8" s="753"/>
      <c r="WJK8" s="753"/>
      <c r="WJL8" s="753"/>
      <c r="WJM8" s="753"/>
      <c r="WJN8" s="753"/>
      <c r="WJO8" s="753"/>
      <c r="WJP8" s="753"/>
      <c r="WJQ8" s="753"/>
      <c r="WJR8" s="753"/>
      <c r="WJS8" s="753"/>
      <c r="WJT8" s="753"/>
      <c r="WJU8" s="753"/>
      <c r="WJV8" s="753"/>
      <c r="WJW8" s="753"/>
      <c r="WJX8" s="753"/>
      <c r="WJY8" s="753"/>
      <c r="WJZ8" s="753"/>
      <c r="WKA8" s="753"/>
      <c r="WKB8" s="753"/>
      <c r="WKC8" s="753"/>
      <c r="WKD8" s="753"/>
      <c r="WKE8" s="753"/>
      <c r="WKF8" s="753"/>
      <c r="WKG8" s="753"/>
      <c r="WKH8" s="753"/>
      <c r="WKI8" s="753"/>
      <c r="WKJ8" s="753"/>
      <c r="WKK8" s="753"/>
      <c r="WKL8" s="753"/>
      <c r="WKM8" s="753"/>
      <c r="WKN8" s="753"/>
      <c r="WKO8" s="753"/>
      <c r="WKP8" s="753"/>
      <c r="WKQ8" s="753"/>
      <c r="WKR8" s="753"/>
      <c r="WKS8" s="753"/>
      <c r="WKT8" s="753"/>
      <c r="WKU8" s="753"/>
      <c r="WKV8" s="753"/>
      <c r="WKW8" s="753"/>
      <c r="WKX8" s="753"/>
      <c r="WKY8" s="753"/>
      <c r="WKZ8" s="753"/>
      <c r="WLA8" s="753"/>
      <c r="WLB8" s="753"/>
      <c r="WLC8" s="753"/>
      <c r="WLD8" s="753"/>
      <c r="WLE8" s="753"/>
      <c r="WLF8" s="753"/>
      <c r="WLG8" s="753"/>
      <c r="WLH8" s="753"/>
      <c r="WLI8" s="753"/>
      <c r="WLJ8" s="753"/>
      <c r="WLK8" s="753"/>
      <c r="WLL8" s="753"/>
      <c r="WLM8" s="753"/>
      <c r="WLN8" s="753"/>
      <c r="WLO8" s="753"/>
      <c r="WLP8" s="753"/>
      <c r="WLQ8" s="753"/>
      <c r="WLR8" s="753"/>
      <c r="WLS8" s="753"/>
      <c r="WLT8" s="753"/>
      <c r="WLU8" s="753"/>
      <c r="WLV8" s="753"/>
      <c r="WLW8" s="753"/>
      <c r="WLX8" s="753"/>
      <c r="WLY8" s="753"/>
      <c r="WLZ8" s="753"/>
      <c r="WMA8" s="753"/>
      <c r="WMB8" s="753"/>
      <c r="WMC8" s="753"/>
      <c r="WMD8" s="753"/>
      <c r="WME8" s="753"/>
      <c r="WMF8" s="753"/>
      <c r="WMG8" s="753"/>
      <c r="WMH8" s="753"/>
      <c r="WMI8" s="753"/>
      <c r="WMJ8" s="753"/>
      <c r="WMK8" s="753"/>
      <c r="WML8" s="753"/>
      <c r="WMM8" s="753"/>
      <c r="WMN8" s="753"/>
      <c r="WMO8" s="753"/>
      <c r="WMP8" s="753"/>
      <c r="WMQ8" s="753"/>
      <c r="WMR8" s="753"/>
      <c r="WMS8" s="753"/>
      <c r="WMT8" s="753"/>
      <c r="WMU8" s="753"/>
      <c r="WMV8" s="753"/>
      <c r="WMW8" s="753"/>
      <c r="WMX8" s="753"/>
      <c r="WMY8" s="753"/>
      <c r="WMZ8" s="753"/>
      <c r="WNA8" s="753"/>
      <c r="WNB8" s="753"/>
      <c r="WNC8" s="753"/>
      <c r="WND8" s="753"/>
      <c r="WNE8" s="753"/>
      <c r="WNF8" s="753"/>
      <c r="WNG8" s="753"/>
      <c r="WNH8" s="753"/>
      <c r="WNI8" s="753"/>
      <c r="WNJ8" s="753"/>
      <c r="WNK8" s="753"/>
      <c r="WNL8" s="753"/>
      <c r="WNM8" s="753"/>
      <c r="WNN8" s="753"/>
      <c r="WNO8" s="753"/>
      <c r="WNP8" s="753"/>
      <c r="WNQ8" s="753"/>
      <c r="WNR8" s="753"/>
      <c r="WNS8" s="753"/>
      <c r="WNT8" s="753"/>
      <c r="WNU8" s="753"/>
      <c r="WNV8" s="753"/>
      <c r="WNW8" s="753"/>
      <c r="WNX8" s="753"/>
      <c r="WNY8" s="753"/>
      <c r="WNZ8" s="753"/>
      <c r="WOA8" s="753"/>
      <c r="WOB8" s="753"/>
      <c r="WOC8" s="753"/>
      <c r="WOD8" s="753"/>
      <c r="WOE8" s="753"/>
      <c r="WOF8" s="753"/>
      <c r="WOG8" s="753"/>
      <c r="WOH8" s="753"/>
      <c r="WOI8" s="753"/>
      <c r="WOJ8" s="753"/>
      <c r="WOK8" s="753"/>
      <c r="WOL8" s="753"/>
      <c r="WOM8" s="753"/>
      <c r="WON8" s="753"/>
      <c r="WOO8" s="753"/>
      <c r="WOP8" s="753"/>
      <c r="WOQ8" s="753"/>
      <c r="WOR8" s="753"/>
      <c r="WOS8" s="753"/>
      <c r="WOT8" s="753"/>
      <c r="WOU8" s="753"/>
      <c r="WOV8" s="753"/>
      <c r="WOW8" s="753"/>
      <c r="WOX8" s="753"/>
      <c r="WOY8" s="753"/>
      <c r="WOZ8" s="753"/>
      <c r="WPA8" s="753"/>
      <c r="WPB8" s="753"/>
      <c r="WPC8" s="753"/>
      <c r="WPD8" s="753"/>
      <c r="WPE8" s="753"/>
      <c r="WPF8" s="753"/>
      <c r="WPG8" s="753"/>
      <c r="WPH8" s="753"/>
      <c r="WPI8" s="753"/>
      <c r="WPJ8" s="753"/>
      <c r="WPK8" s="753"/>
      <c r="WPL8" s="753"/>
      <c r="WPM8" s="753"/>
      <c r="WPN8" s="753"/>
      <c r="WPO8" s="753"/>
      <c r="WPP8" s="753"/>
      <c r="WPQ8" s="753"/>
      <c r="WPR8" s="753"/>
      <c r="WPS8" s="753"/>
      <c r="WPT8" s="753"/>
      <c r="WPU8" s="753"/>
      <c r="WPV8" s="753"/>
      <c r="WPW8" s="753"/>
      <c r="WPX8" s="753"/>
      <c r="WPY8" s="753"/>
      <c r="WPZ8" s="753"/>
      <c r="WQA8" s="753"/>
      <c r="WQB8" s="753"/>
      <c r="WQC8" s="753"/>
      <c r="WQD8" s="753"/>
      <c r="WQE8" s="753"/>
      <c r="WQF8" s="753"/>
      <c r="WQG8" s="753"/>
      <c r="WQH8" s="753"/>
      <c r="WQI8" s="753"/>
      <c r="WQJ8" s="753"/>
      <c r="WQK8" s="753"/>
      <c r="WQL8" s="753"/>
      <c r="WQM8" s="753"/>
      <c r="WQN8" s="753"/>
      <c r="WQO8" s="753"/>
      <c r="WQP8" s="753"/>
      <c r="WQQ8" s="753"/>
      <c r="WQR8" s="753"/>
      <c r="WQS8" s="753"/>
      <c r="WQT8" s="753"/>
      <c r="WQU8" s="753"/>
      <c r="WQV8" s="753"/>
      <c r="WQW8" s="753"/>
      <c r="WQX8" s="753"/>
      <c r="WQY8" s="753"/>
      <c r="WQZ8" s="753"/>
      <c r="WRA8" s="753"/>
      <c r="WRB8" s="753"/>
      <c r="WRC8" s="753"/>
      <c r="WRD8" s="753"/>
      <c r="WRE8" s="753"/>
      <c r="WRF8" s="753"/>
      <c r="WRG8" s="753"/>
      <c r="WRH8" s="753"/>
      <c r="WRI8" s="753"/>
      <c r="WRJ8" s="753"/>
      <c r="WRK8" s="753"/>
      <c r="WRL8" s="753"/>
      <c r="WRM8" s="753"/>
      <c r="WRN8" s="753"/>
      <c r="WRO8" s="753"/>
      <c r="WRP8" s="753"/>
      <c r="WRQ8" s="753"/>
      <c r="WRR8" s="753"/>
      <c r="WRS8" s="753"/>
      <c r="WRT8" s="753"/>
      <c r="WRU8" s="753"/>
      <c r="WRV8" s="753"/>
      <c r="WRW8" s="753"/>
      <c r="WRX8" s="753"/>
      <c r="WRY8" s="753"/>
      <c r="WRZ8" s="753"/>
      <c r="WSA8" s="753"/>
      <c r="WSB8" s="753"/>
      <c r="WSC8" s="753"/>
      <c r="WSD8" s="753"/>
      <c r="WSE8" s="753"/>
      <c r="WSF8" s="753"/>
      <c r="WSG8" s="753"/>
      <c r="WSH8" s="753"/>
      <c r="WSI8" s="753"/>
      <c r="WSJ8" s="753"/>
      <c r="WSK8" s="753"/>
      <c r="WSL8" s="753"/>
      <c r="WSM8" s="753"/>
      <c r="WSN8" s="753"/>
      <c r="WSO8" s="753"/>
      <c r="WSP8" s="753"/>
      <c r="WSQ8" s="753"/>
      <c r="WSR8" s="753"/>
      <c r="WSS8" s="753"/>
      <c r="WST8" s="753"/>
      <c r="WSU8" s="753"/>
      <c r="WSV8" s="753"/>
      <c r="WSW8" s="753"/>
      <c r="WSX8" s="753"/>
      <c r="WSY8" s="753"/>
      <c r="WSZ8" s="753"/>
      <c r="WTA8" s="753"/>
      <c r="WTB8" s="753"/>
      <c r="WTC8" s="753"/>
      <c r="WTD8" s="753"/>
      <c r="WTE8" s="753"/>
      <c r="WTF8" s="753"/>
      <c r="WTG8" s="753"/>
      <c r="WTH8" s="753"/>
      <c r="WTI8" s="753"/>
      <c r="WTJ8" s="753"/>
      <c r="WTK8" s="753"/>
      <c r="WTL8" s="753"/>
      <c r="WTM8" s="753"/>
      <c r="WTN8" s="753"/>
      <c r="WTO8" s="753"/>
      <c r="WTP8" s="753"/>
      <c r="WTQ8" s="753"/>
      <c r="WTR8" s="753"/>
      <c r="WTS8" s="753"/>
      <c r="WTT8" s="753"/>
      <c r="WTU8" s="753"/>
      <c r="WTV8" s="753"/>
      <c r="WTW8" s="753"/>
      <c r="WTX8" s="753"/>
      <c r="WTY8" s="753"/>
      <c r="WTZ8" s="753"/>
      <c r="WUA8" s="753"/>
      <c r="WUB8" s="753"/>
      <c r="WUC8" s="753"/>
      <c r="WUD8" s="753"/>
      <c r="WUE8" s="753"/>
      <c r="WUF8" s="753"/>
      <c r="WUG8" s="753"/>
      <c r="WUH8" s="753"/>
      <c r="WUI8" s="753"/>
      <c r="WUJ8" s="753"/>
      <c r="WUK8" s="753"/>
      <c r="WUL8" s="753"/>
      <c r="WUM8" s="753"/>
      <c r="WUN8" s="753"/>
      <c r="WUO8" s="753"/>
      <c r="WUP8" s="753"/>
      <c r="WUQ8" s="753"/>
      <c r="WUR8" s="753"/>
      <c r="WUS8" s="753"/>
      <c r="WUT8" s="753"/>
      <c r="WUU8" s="753"/>
      <c r="WUV8" s="753"/>
      <c r="WUW8" s="753"/>
      <c r="WUX8" s="753"/>
      <c r="WUY8" s="753"/>
      <c r="WUZ8" s="753"/>
      <c r="WVA8" s="753"/>
      <c r="WVB8" s="753"/>
      <c r="WVC8" s="753"/>
      <c r="WVD8" s="753"/>
      <c r="WVE8" s="753"/>
      <c r="WVF8" s="753"/>
      <c r="WVG8" s="753"/>
      <c r="WVH8" s="753"/>
      <c r="WVI8" s="753"/>
      <c r="WVJ8" s="753"/>
      <c r="WVK8" s="753"/>
      <c r="WVL8" s="753"/>
      <c r="WVM8" s="753"/>
      <c r="WVN8" s="753"/>
      <c r="WVO8" s="753"/>
      <c r="WVP8" s="753"/>
      <c r="WVQ8" s="753"/>
      <c r="WVR8" s="753"/>
      <c r="WVS8" s="753"/>
      <c r="WVT8" s="753"/>
      <c r="WVU8" s="753"/>
      <c r="WVV8" s="753"/>
      <c r="WVW8" s="753"/>
      <c r="WVX8" s="753"/>
      <c r="WVY8" s="753"/>
      <c r="WVZ8" s="753"/>
      <c r="WWA8" s="753"/>
      <c r="WWB8" s="753"/>
      <c r="WWC8" s="753"/>
      <c r="WWD8" s="753"/>
      <c r="WWE8" s="753"/>
      <c r="WWF8" s="753"/>
      <c r="WWG8" s="753"/>
      <c r="WWH8" s="753"/>
      <c r="WWI8" s="753"/>
      <c r="WWJ8" s="753"/>
      <c r="WWK8" s="753"/>
      <c r="WWL8" s="753"/>
      <c r="WWM8" s="753"/>
      <c r="WWN8" s="753"/>
      <c r="WWO8" s="753"/>
      <c r="WWP8" s="753"/>
      <c r="WWQ8" s="753"/>
      <c r="WWR8" s="753"/>
      <c r="WWS8" s="753"/>
      <c r="WWT8" s="753"/>
      <c r="WWU8" s="753"/>
      <c r="WWV8" s="753"/>
      <c r="WWW8" s="753"/>
      <c r="WWX8" s="753"/>
      <c r="WWY8" s="753"/>
      <c r="WWZ8" s="753"/>
      <c r="WXA8" s="753"/>
      <c r="WXB8" s="753"/>
      <c r="WXC8" s="753"/>
      <c r="WXD8" s="753"/>
      <c r="WXE8" s="753"/>
      <c r="WXF8" s="753"/>
      <c r="WXG8" s="753"/>
      <c r="WXH8" s="753"/>
      <c r="WXI8" s="753"/>
      <c r="WXJ8" s="753"/>
      <c r="WXK8" s="753"/>
      <c r="WXL8" s="753"/>
      <c r="WXM8" s="753"/>
      <c r="WXN8" s="753"/>
      <c r="WXO8" s="753"/>
      <c r="WXP8" s="753"/>
      <c r="WXQ8" s="753"/>
      <c r="WXR8" s="753"/>
      <c r="WXS8" s="753"/>
      <c r="WXT8" s="753"/>
      <c r="WXU8" s="753"/>
      <c r="WXV8" s="753"/>
      <c r="WXW8" s="753"/>
      <c r="WXX8" s="753"/>
      <c r="WXY8" s="753"/>
      <c r="WXZ8" s="753"/>
      <c r="WYA8" s="753"/>
      <c r="WYB8" s="753"/>
      <c r="WYC8" s="753"/>
      <c r="WYD8" s="753"/>
      <c r="WYE8" s="753"/>
      <c r="WYF8" s="753"/>
      <c r="WYG8" s="753"/>
      <c r="WYH8" s="753"/>
      <c r="WYI8" s="753"/>
      <c r="WYJ8" s="753"/>
      <c r="WYK8" s="753"/>
      <c r="WYL8" s="753"/>
      <c r="WYM8" s="753"/>
      <c r="WYN8" s="753"/>
      <c r="WYO8" s="753"/>
      <c r="WYP8" s="753"/>
      <c r="WYQ8" s="753"/>
      <c r="WYR8" s="753"/>
      <c r="WYS8" s="753"/>
      <c r="WYT8" s="753"/>
      <c r="WYU8" s="753"/>
      <c r="WYV8" s="753"/>
      <c r="WYW8" s="753"/>
      <c r="WYX8" s="753"/>
      <c r="WYY8" s="753"/>
      <c r="WYZ8" s="753"/>
      <c r="WZA8" s="753"/>
      <c r="WZB8" s="753"/>
      <c r="WZC8" s="753"/>
      <c r="WZD8" s="753"/>
      <c r="WZE8" s="753"/>
      <c r="WZF8" s="753"/>
      <c r="WZG8" s="753"/>
      <c r="WZH8" s="753"/>
      <c r="WZI8" s="753"/>
      <c r="WZJ8" s="753"/>
      <c r="WZK8" s="753"/>
      <c r="WZL8" s="753"/>
      <c r="WZM8" s="753"/>
      <c r="WZN8" s="753"/>
      <c r="WZO8" s="753"/>
      <c r="WZP8" s="753"/>
      <c r="WZQ8" s="753"/>
      <c r="WZR8" s="753"/>
      <c r="WZS8" s="753"/>
      <c r="WZT8" s="753"/>
      <c r="WZU8" s="753"/>
      <c r="WZV8" s="753"/>
      <c r="WZW8" s="753"/>
      <c r="WZX8" s="753"/>
      <c r="WZY8" s="753"/>
      <c r="WZZ8" s="753"/>
      <c r="XAA8" s="753"/>
      <c r="XAB8" s="753"/>
      <c r="XAC8" s="753"/>
      <c r="XAD8" s="753"/>
      <c r="XAE8" s="753"/>
      <c r="XAF8" s="753"/>
      <c r="XAG8" s="753"/>
      <c r="XAH8" s="753"/>
      <c r="XAI8" s="753"/>
      <c r="XAJ8" s="753"/>
      <c r="XAK8" s="753"/>
      <c r="XAL8" s="753"/>
      <c r="XAM8" s="753"/>
      <c r="XAN8" s="753"/>
      <c r="XAO8" s="753"/>
      <c r="XAP8" s="753"/>
      <c r="XAQ8" s="753"/>
      <c r="XAR8" s="753"/>
      <c r="XAS8" s="753"/>
      <c r="XAT8" s="753"/>
      <c r="XAU8" s="753"/>
      <c r="XAV8" s="753"/>
      <c r="XAW8" s="753"/>
      <c r="XAX8" s="753"/>
      <c r="XAY8" s="753"/>
      <c r="XAZ8" s="753"/>
      <c r="XBA8" s="753"/>
      <c r="XBB8" s="753"/>
      <c r="XBC8" s="753"/>
      <c r="XBD8" s="753"/>
      <c r="XBE8" s="753"/>
      <c r="XBF8" s="753"/>
      <c r="XBG8" s="753"/>
      <c r="XBH8" s="753"/>
      <c r="XBI8" s="753"/>
      <c r="XBJ8" s="753"/>
      <c r="XBK8" s="753"/>
      <c r="XBL8" s="753"/>
      <c r="XBM8" s="753"/>
      <c r="XBN8" s="753"/>
      <c r="XBO8" s="753"/>
      <c r="XBP8" s="753"/>
      <c r="XBQ8" s="753"/>
      <c r="XBR8" s="753"/>
      <c r="XBS8" s="753"/>
      <c r="XBT8" s="753"/>
      <c r="XBU8" s="753"/>
      <c r="XBV8" s="753"/>
      <c r="XBW8" s="753"/>
      <c r="XBX8" s="753"/>
      <c r="XBY8" s="753"/>
      <c r="XBZ8" s="753"/>
      <c r="XCA8" s="753"/>
      <c r="XCB8" s="753"/>
      <c r="XCC8" s="753"/>
      <c r="XCD8" s="753"/>
      <c r="XCE8" s="753"/>
      <c r="XCF8" s="753"/>
      <c r="XCG8" s="753"/>
      <c r="XCH8" s="753"/>
      <c r="XCI8" s="753"/>
      <c r="XCJ8" s="753"/>
      <c r="XCK8" s="753"/>
      <c r="XCL8" s="753"/>
      <c r="XCM8" s="753"/>
      <c r="XCN8" s="753"/>
      <c r="XCO8" s="753"/>
      <c r="XCP8" s="753"/>
      <c r="XCQ8" s="753"/>
      <c r="XCR8" s="753"/>
      <c r="XCS8" s="753"/>
      <c r="XCT8" s="753"/>
      <c r="XCU8" s="753"/>
      <c r="XCV8" s="753"/>
      <c r="XCW8" s="753"/>
      <c r="XCX8" s="753"/>
      <c r="XCY8" s="753"/>
      <c r="XCZ8" s="753"/>
      <c r="XDA8" s="753"/>
      <c r="XDB8" s="753"/>
      <c r="XDC8" s="753"/>
      <c r="XDD8" s="753"/>
      <c r="XDE8" s="753"/>
      <c r="XDF8" s="753"/>
      <c r="XDG8" s="753"/>
      <c r="XDH8" s="753"/>
      <c r="XDI8" s="753"/>
      <c r="XDJ8" s="753"/>
      <c r="XDK8" s="753"/>
      <c r="XDL8" s="753"/>
      <c r="XDM8" s="753"/>
      <c r="XDN8" s="753"/>
      <c r="XDO8" s="753"/>
      <c r="XDP8" s="753"/>
      <c r="XDQ8" s="753"/>
      <c r="XDR8" s="753"/>
      <c r="XDS8" s="753"/>
      <c r="XDT8" s="753"/>
      <c r="XDU8" s="753"/>
      <c r="XDV8" s="753"/>
      <c r="XDW8" s="753"/>
      <c r="XDX8" s="753"/>
      <c r="XDY8" s="753"/>
      <c r="XDZ8" s="753"/>
      <c r="XEA8" s="753"/>
      <c r="XEB8" s="753"/>
      <c r="XEC8" s="753"/>
      <c r="XED8" s="753"/>
      <c r="XEE8" s="753"/>
      <c r="XEF8" s="753"/>
      <c r="XEG8" s="753"/>
      <c r="XEH8" s="753"/>
      <c r="XEI8" s="753"/>
      <c r="XEJ8" s="753"/>
      <c r="XEK8" s="753"/>
      <c r="XEL8" s="753"/>
      <c r="XEM8" s="753"/>
      <c r="XEN8" s="753"/>
      <c r="XEO8" s="753"/>
      <c r="XEP8" s="753"/>
      <c r="XEQ8" s="753"/>
      <c r="XER8" s="753"/>
      <c r="XES8" s="753"/>
      <c r="XET8" s="753"/>
      <c r="XEU8" s="753"/>
      <c r="XEV8" s="753"/>
      <c r="XEW8" s="753"/>
      <c r="XEX8" s="753"/>
      <c r="XEY8" s="753"/>
      <c r="XEZ8" s="753"/>
    </row>
    <row r="9" s="752" customFormat="1" ht="35.1" customHeight="1" spans="1:7">
      <c r="A9" s="757"/>
      <c r="B9" s="758"/>
      <c r="C9" s="135"/>
      <c r="D9" s="758"/>
      <c r="E9" s="758"/>
      <c r="G9" s="753"/>
    </row>
    <row r="10" s="752" customFormat="1" ht="35.1" customHeight="1" spans="1:7">
      <c r="A10" s="757"/>
      <c r="B10" s="758"/>
      <c r="C10" s="135"/>
      <c r="D10" s="758"/>
      <c r="E10" s="758"/>
      <c r="G10" s="753"/>
    </row>
    <row r="11" s="752" customFormat="1" ht="35.1" customHeight="1" spans="1:7">
      <c r="A11" s="757"/>
      <c r="B11" s="758"/>
      <c r="C11" s="135"/>
      <c r="D11" s="758"/>
      <c r="E11" s="758"/>
      <c r="G11" s="753"/>
    </row>
    <row r="12" s="752" customFormat="1" ht="35.1" customHeight="1" spans="1:7">
      <c r="A12" s="757"/>
      <c r="B12" s="758"/>
      <c r="C12" s="135"/>
      <c r="D12" s="758"/>
      <c r="E12" s="758"/>
      <c r="G12" s="753"/>
    </row>
    <row r="13" s="752" customFormat="1" ht="35.1" customHeight="1" spans="1:7">
      <c r="A13" s="757"/>
      <c r="B13" s="758"/>
      <c r="C13" s="135"/>
      <c r="D13" s="758"/>
      <c r="E13" s="758"/>
      <c r="G13" s="753"/>
    </row>
    <row r="14" s="752" customFormat="1" ht="35.1" customHeight="1" spans="1:7">
      <c r="A14" s="757"/>
      <c r="B14" s="758"/>
      <c r="C14" s="135"/>
      <c r="D14" s="758"/>
      <c r="E14" s="758"/>
      <c r="G14" s="753"/>
    </row>
    <row r="15" s="752" customFormat="1" ht="35.1" customHeight="1" spans="1:7">
      <c r="A15" s="757"/>
      <c r="B15" s="758"/>
      <c r="C15" s="135"/>
      <c r="D15" s="758"/>
      <c r="E15" s="758"/>
      <c r="G15" s="753"/>
    </row>
    <row r="16" s="752" customFormat="1" ht="35.1" customHeight="1" spans="1:7">
      <c r="A16" s="757"/>
      <c r="B16" s="759"/>
      <c r="C16" s="135"/>
      <c r="D16" s="758"/>
      <c r="E16" s="758"/>
      <c r="G16" s="753"/>
    </row>
    <row r="17" s="752" customFormat="1" ht="35.1" customHeight="1" spans="1:7">
      <c r="A17" s="757"/>
      <c r="B17" s="758"/>
      <c r="C17" s="135"/>
      <c r="D17" s="758"/>
      <c r="E17" s="758"/>
      <c r="G17" s="753"/>
    </row>
    <row r="18" s="752" customFormat="1" ht="35.1" customHeight="1" spans="1:7">
      <c r="A18" s="757"/>
      <c r="B18" s="758"/>
      <c r="C18" s="135"/>
      <c r="D18" s="758"/>
      <c r="E18" s="758"/>
      <c r="G18" s="753"/>
    </row>
    <row r="19" s="752" customFormat="1" ht="35.1" customHeight="1" spans="1:7">
      <c r="A19" s="757"/>
      <c r="B19" s="758"/>
      <c r="C19" s="135"/>
      <c r="D19" s="758"/>
      <c r="E19" s="758"/>
      <c r="G19" s="753"/>
    </row>
    <row r="20" s="752" customFormat="1" ht="35.1" customHeight="1" spans="1:7">
      <c r="A20" s="757"/>
      <c r="B20" s="758"/>
      <c r="C20" s="135"/>
      <c r="D20" s="758"/>
      <c r="E20" s="758"/>
      <c r="G20" s="753"/>
    </row>
    <row r="21" s="752" customFormat="1" ht="35.1" customHeight="1" spans="1:7">
      <c r="A21" s="757"/>
      <c r="B21" s="758"/>
      <c r="C21" s="135"/>
      <c r="D21" s="758"/>
      <c r="E21" s="758"/>
      <c r="G21" s="753"/>
    </row>
    <row r="22" s="752" customFormat="1" ht="35.1" customHeight="1" spans="1:7">
      <c r="A22" s="757"/>
      <c r="B22" s="758"/>
      <c r="C22" s="135"/>
      <c r="D22" s="758"/>
      <c r="E22" s="758"/>
      <c r="G22" s="753"/>
    </row>
    <row r="23" s="752" customFormat="1" ht="35.1" customHeight="1" spans="1:7">
      <c r="A23" s="757"/>
      <c r="B23" s="758"/>
      <c r="C23" s="135"/>
      <c r="D23" s="758"/>
      <c r="E23" s="758"/>
      <c r="G23" s="753"/>
    </row>
    <row r="24" s="752" customFormat="1" ht="35.1" customHeight="1" spans="1:7">
      <c r="A24" s="757"/>
      <c r="B24" s="758"/>
      <c r="C24" s="135"/>
      <c r="D24" s="758"/>
      <c r="E24" s="758"/>
      <c r="G24" s="753"/>
    </row>
    <row r="25" s="752" customFormat="1" ht="35.1" customHeight="1" spans="1:7">
      <c r="A25" s="757"/>
      <c r="B25" s="758"/>
      <c r="C25" s="135"/>
      <c r="D25" s="758"/>
      <c r="E25" s="758"/>
      <c r="G25" s="753"/>
    </row>
    <row r="29" ht="19.5" spans="3:3">
      <c r="C29" s="752"/>
    </row>
  </sheetData>
  <mergeCells count="1">
    <mergeCell ref="B1:E1"/>
  </mergeCells>
  <printOptions horizontalCentered="1"/>
  <pageMargins left="0.472222222222222" right="0.393055555555556" top="1.18055555555556" bottom="0.747916666666667" header="0.314583333333333" footer="0.314583333333333"/>
  <pageSetup paperSize="9" scale="82" firstPageNumber="0" orientation="portrait" useFirstPageNumber="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K131"/>
  <sheetViews>
    <sheetView showGridLines="0" showZeros="0" view="pageBreakPreview" zoomScale="70" zoomScaleNormal="90" workbookViewId="0">
      <pane ySplit="3" topLeftCell="A114" activePane="bottomLeft" state="frozen"/>
      <selection/>
      <selection pane="bottomLeft" activeCell="D3" sqref="D3"/>
    </sheetView>
  </sheetViews>
  <sheetFormatPr defaultColWidth="9" defaultRowHeight="14.25"/>
  <cols>
    <col min="1" max="1" width="9" style="202" hidden="1" customWidth="1"/>
    <col min="2" max="2" width="15.4416666666667" style="332" hidden="1" customWidth="1"/>
    <col min="3" max="3" width="58.6666666666667" style="332" customWidth="1"/>
    <col min="4" max="6" width="22.6666666666667" style="332" customWidth="1"/>
    <col min="7" max="8" width="9" style="202" hidden="1" customWidth="1"/>
    <col min="9" max="9" width="9.33333333333333" style="202" hidden="1" customWidth="1"/>
    <col min="10" max="10" width="15.8833333333333" style="202" hidden="1" customWidth="1"/>
    <col min="11" max="16384" width="9" style="202"/>
  </cols>
  <sheetData>
    <row r="1" ht="45" customHeight="1" spans="2:6">
      <c r="B1" s="466"/>
      <c r="C1" s="338" t="str">
        <f>YEAR(封面!$B$9)&amp;"年市本级地方一般公共预算收支情况表"</f>
        <v>2025年市本级地方一般公共预算收支情况表</v>
      </c>
      <c r="D1" s="338"/>
      <c r="E1" s="338"/>
      <c r="F1" s="338"/>
    </row>
    <row r="2" ht="18.9" customHeight="1" spans="2:6">
      <c r="B2" s="467"/>
      <c r="C2" s="468" t="s">
        <v>1921</v>
      </c>
      <c r="D2" s="340"/>
      <c r="E2" s="340"/>
      <c r="F2" s="434" t="s">
        <v>130</v>
      </c>
    </row>
    <row r="3" s="435" customFormat="1" ht="56.1" customHeight="1" spans="2:7">
      <c r="B3" s="67" t="s">
        <v>131</v>
      </c>
      <c r="C3" s="342" t="s">
        <v>132</v>
      </c>
      <c r="D3" s="67" t="str">
        <f>YEAR(封面!$B$9)-1&amp;"年执行数"</f>
        <v>2024年执行数</v>
      </c>
      <c r="E3" s="67" t="str">
        <f>YEAR(封面!$B$9)&amp;"年预算数"</f>
        <v>2025年预算数</v>
      </c>
      <c r="F3" s="67" t="s">
        <v>1925</v>
      </c>
      <c r="G3" s="436" t="s">
        <v>134</v>
      </c>
    </row>
    <row r="4" ht="37.5" customHeight="1" spans="1:7">
      <c r="A4" s="469">
        <f>LEN(B4)</f>
        <v>3</v>
      </c>
      <c r="B4" s="353" t="s">
        <v>1926</v>
      </c>
      <c r="C4" s="470" t="s">
        <v>305</v>
      </c>
      <c r="D4" s="471">
        <f>SUMIF('23'!$B$4:$B$1320,'22-2'!B4,'23'!$D$4:$D$1321)</f>
        <v>11840</v>
      </c>
      <c r="E4" s="471">
        <f>SUMIF('23'!$B$4:$B$1320,'22-2'!B4,'23'!$E$4:$E$1321)</f>
        <v>15525</v>
      </c>
      <c r="F4" s="472">
        <f t="shared" ref="F4:F30" si="0">IF(D4&lt;0,"",IFERROR(E4/D4-1,0))</f>
        <v>0.311233108108108</v>
      </c>
      <c r="G4" s="180" t="str">
        <f t="shared" ref="G4:G30" si="1">IF(LEN(B4)=3,"是",IF(C4&lt;&gt;"",IF(SUM(D4:E4)&lt;&gt;0,"是","否"),"是"))</f>
        <v>是</v>
      </c>
    </row>
    <row r="5" ht="36" customHeight="1" spans="1:7">
      <c r="A5" s="469">
        <f t="shared" ref="A5:A36" si="2">LEN(B5)</f>
        <v>3</v>
      </c>
      <c r="B5" s="353" t="s">
        <v>1927</v>
      </c>
      <c r="C5" s="473" t="s">
        <v>258</v>
      </c>
      <c r="D5" s="471">
        <f>SUMIF('23'!$B$4:$B$1320,'22-2'!B5,'23'!$D$4:$D$1321)</f>
        <v>0</v>
      </c>
      <c r="E5" s="471">
        <f>SUMIF('23'!$B$4:$B$1320,'22-2'!B5,'23'!$E$4:$E$1321)</f>
        <v>0</v>
      </c>
      <c r="F5" s="472">
        <f t="shared" si="0"/>
        <v>0</v>
      </c>
      <c r="G5" s="180" t="str">
        <f t="shared" si="1"/>
        <v>是</v>
      </c>
    </row>
    <row r="6" ht="37.5" customHeight="1" spans="1:7">
      <c r="A6" s="469">
        <f t="shared" si="2"/>
        <v>3</v>
      </c>
      <c r="B6" s="353" t="s">
        <v>1928</v>
      </c>
      <c r="C6" s="473" t="s">
        <v>259</v>
      </c>
      <c r="D6" s="471">
        <f>SUMIF('23'!$B$4:$B$1320,'22-2'!B6,'23'!$D$4:$D$1321)</f>
        <v>264</v>
      </c>
      <c r="E6" s="471">
        <f>SUMIF('23'!$B$4:$B$1320,'22-2'!B6,'23'!$E$4:$E$1321)</f>
        <v>258</v>
      </c>
      <c r="F6" s="472">
        <f t="shared" si="0"/>
        <v>-0.0227272727272727</v>
      </c>
      <c r="G6" s="180" t="str">
        <f t="shared" si="1"/>
        <v>是</v>
      </c>
    </row>
    <row r="7" ht="37.5" customHeight="1" spans="1:7">
      <c r="A7" s="469">
        <f t="shared" si="2"/>
        <v>3</v>
      </c>
      <c r="B7" s="353" t="s">
        <v>1929</v>
      </c>
      <c r="C7" s="473" t="s">
        <v>260</v>
      </c>
      <c r="D7" s="471">
        <f>SUMIF('23'!$B$4:$B$1320,'22-2'!B7,'23'!$D$4:$D$1321)</f>
        <v>7874</v>
      </c>
      <c r="E7" s="471">
        <f>SUMIF('23'!$B$4:$B$1320,'22-2'!B7,'23'!$E$4:$E$1321)</f>
        <v>7786</v>
      </c>
      <c r="F7" s="472">
        <f t="shared" si="0"/>
        <v>-0.0111760223520447</v>
      </c>
      <c r="G7" s="180" t="str">
        <f t="shared" si="1"/>
        <v>是</v>
      </c>
    </row>
    <row r="8" ht="37.5" customHeight="1" spans="1:7">
      <c r="A8" s="469">
        <f t="shared" si="2"/>
        <v>3</v>
      </c>
      <c r="B8" s="353" t="s">
        <v>1930</v>
      </c>
      <c r="C8" s="473" t="s">
        <v>261</v>
      </c>
      <c r="D8" s="471">
        <f>SUMIF('23'!$B$4:$B$1320,'22-2'!B8,'23'!$D$4:$D$1321)</f>
        <v>28613</v>
      </c>
      <c r="E8" s="471">
        <f>SUMIF('23'!$B$4:$B$1320,'22-2'!B8,'23'!$E$4:$E$1321)</f>
        <v>28195</v>
      </c>
      <c r="F8" s="472">
        <f t="shared" si="0"/>
        <v>-0.0146087442770768</v>
      </c>
      <c r="G8" s="180" t="str">
        <f t="shared" si="1"/>
        <v>是</v>
      </c>
    </row>
    <row r="9" ht="37.5" customHeight="1" spans="1:7">
      <c r="A9" s="469">
        <f t="shared" si="2"/>
        <v>3</v>
      </c>
      <c r="B9" s="353" t="s">
        <v>1931</v>
      </c>
      <c r="C9" s="473" t="s">
        <v>262</v>
      </c>
      <c r="D9" s="471">
        <f>SUMIF('23'!$B$4:$B$1320,'22-2'!B9,'23'!$D$4:$D$1321)</f>
        <v>91</v>
      </c>
      <c r="E9" s="471">
        <f>SUMIF('23'!$B$4:$B$1320,'22-2'!B9,'23'!$E$4:$E$1321)</f>
        <v>111</v>
      </c>
      <c r="F9" s="472">
        <f t="shared" si="0"/>
        <v>0.21978021978022</v>
      </c>
      <c r="G9" s="180" t="str">
        <f t="shared" si="1"/>
        <v>是</v>
      </c>
    </row>
    <row r="10" ht="37.5" customHeight="1" spans="1:7">
      <c r="A10" s="469">
        <f t="shared" si="2"/>
        <v>3</v>
      </c>
      <c r="B10" s="353" t="s">
        <v>1677</v>
      </c>
      <c r="C10" s="473" t="s">
        <v>263</v>
      </c>
      <c r="D10" s="471">
        <f>SUMIF('23'!$B$4:$B$1320,'22-2'!B10,'23'!$D$4:$D$1321)</f>
        <v>2124</v>
      </c>
      <c r="E10" s="471">
        <f>SUMIF('23'!$B$4:$B$1320,'22-2'!B10,'23'!$E$4:$E$1321)</f>
        <v>2246</v>
      </c>
      <c r="F10" s="472">
        <f t="shared" si="0"/>
        <v>0.0574387947269304</v>
      </c>
      <c r="G10" s="180" t="str">
        <f t="shared" si="1"/>
        <v>是</v>
      </c>
    </row>
    <row r="11" ht="37.5" customHeight="1" spans="1:7">
      <c r="A11" s="469">
        <f t="shared" si="2"/>
        <v>3</v>
      </c>
      <c r="B11" s="353" t="s">
        <v>1932</v>
      </c>
      <c r="C11" s="473" t="s">
        <v>264</v>
      </c>
      <c r="D11" s="471">
        <f>SUMIF('23'!$B$4:$B$1320,'22-2'!B11,'23'!$D$4:$D$1321)</f>
        <v>26330</v>
      </c>
      <c r="E11" s="471">
        <f>SUMIF('23'!$B$4:$B$1320,'22-2'!B11,'23'!$E$4:$E$1321)</f>
        <v>33450</v>
      </c>
      <c r="F11" s="472">
        <f t="shared" si="0"/>
        <v>0.270413976452716</v>
      </c>
      <c r="G11" s="180" t="str">
        <f t="shared" si="1"/>
        <v>是</v>
      </c>
    </row>
    <row r="12" ht="37.5" customHeight="1" spans="1:7">
      <c r="A12" s="469">
        <f t="shared" si="2"/>
        <v>3</v>
      </c>
      <c r="B12" s="353" t="s">
        <v>1933</v>
      </c>
      <c r="C12" s="473" t="s">
        <v>265</v>
      </c>
      <c r="D12" s="471">
        <f>SUMIF('23'!$B$4:$B$1320,'22-2'!B12,'23'!$D$4:$D$1321)</f>
        <v>14499</v>
      </c>
      <c r="E12" s="471">
        <f>SUMIF('23'!$B$4:$B$1320,'22-2'!B12,'23'!$E$4:$E$1321)</f>
        <v>13666</v>
      </c>
      <c r="F12" s="472">
        <f t="shared" si="0"/>
        <v>-0.0574522380853852</v>
      </c>
      <c r="G12" s="180" t="str">
        <f t="shared" si="1"/>
        <v>是</v>
      </c>
    </row>
    <row r="13" ht="37.5" customHeight="1" spans="1:7">
      <c r="A13" s="469">
        <f t="shared" si="2"/>
        <v>3</v>
      </c>
      <c r="B13" s="353" t="s">
        <v>1934</v>
      </c>
      <c r="C13" s="473" t="s">
        <v>266</v>
      </c>
      <c r="D13" s="471">
        <f>SUMIF('23'!$B$4:$B$1320,'22-2'!B13,'23'!$D$4:$D$1321)</f>
        <v>57568</v>
      </c>
      <c r="E13" s="471">
        <f>SUMIF('23'!$B$4:$B$1320,'22-2'!B13,'23'!$E$4:$E$1321)</f>
        <v>61299</v>
      </c>
      <c r="F13" s="472">
        <f t="shared" si="0"/>
        <v>0.0648103112840468</v>
      </c>
      <c r="G13" s="180" t="str">
        <f t="shared" si="1"/>
        <v>是</v>
      </c>
    </row>
    <row r="14" ht="37.5" customHeight="1" spans="1:7">
      <c r="A14" s="469">
        <f t="shared" si="2"/>
        <v>3</v>
      </c>
      <c r="B14" s="353" t="s">
        <v>1935</v>
      </c>
      <c r="C14" s="473" t="s">
        <v>267</v>
      </c>
      <c r="D14" s="471">
        <f>SUMIF('23'!$B$4:$B$1320,'22-2'!B14,'23'!$D$4:$D$1321)</f>
        <v>23570</v>
      </c>
      <c r="E14" s="471">
        <f>SUMIF('23'!$B$4:$B$1320,'22-2'!B14,'23'!$E$4:$E$1321)</f>
        <v>6943</v>
      </c>
      <c r="F14" s="472">
        <f t="shared" si="0"/>
        <v>-0.705430632159525</v>
      </c>
      <c r="G14" s="180" t="str">
        <f t="shared" si="1"/>
        <v>是</v>
      </c>
    </row>
    <row r="15" ht="37.5" customHeight="1" spans="1:7">
      <c r="A15" s="469">
        <f t="shared" si="2"/>
        <v>3</v>
      </c>
      <c r="B15" s="353" t="s">
        <v>1936</v>
      </c>
      <c r="C15" s="473" t="s">
        <v>268</v>
      </c>
      <c r="D15" s="471">
        <f>SUMIF('23'!$B$4:$B$1320,'22-2'!B15,'23'!$D$4:$D$1321)</f>
        <v>10704</v>
      </c>
      <c r="E15" s="471">
        <f>SUMIF('23'!$B$4:$B$1320,'22-2'!B15,'23'!$E$4:$E$1321)</f>
        <v>11157</v>
      </c>
      <c r="F15" s="472">
        <f t="shared" si="0"/>
        <v>0.0423206278026906</v>
      </c>
      <c r="G15" s="180" t="str">
        <f t="shared" si="1"/>
        <v>是</v>
      </c>
    </row>
    <row r="16" ht="37.5" customHeight="1" spans="1:7">
      <c r="A16" s="469">
        <f t="shared" si="2"/>
        <v>3</v>
      </c>
      <c r="B16" s="353" t="s">
        <v>1937</v>
      </c>
      <c r="C16" s="473" t="s">
        <v>269</v>
      </c>
      <c r="D16" s="471">
        <f>SUMIF('23'!$B$4:$B$1320,'22-2'!B16,'23'!$D$4:$D$1321)</f>
        <v>1070</v>
      </c>
      <c r="E16" s="471">
        <f>SUMIF('23'!$B$4:$B$1320,'22-2'!B16,'23'!$E$4:$E$1321)</f>
        <v>813</v>
      </c>
      <c r="F16" s="472">
        <f t="shared" si="0"/>
        <v>-0.24018691588785</v>
      </c>
      <c r="G16" s="180" t="str">
        <f t="shared" si="1"/>
        <v>是</v>
      </c>
    </row>
    <row r="17" ht="37.5" customHeight="1" spans="1:7">
      <c r="A17" s="469">
        <f t="shared" si="2"/>
        <v>3</v>
      </c>
      <c r="B17" s="353" t="s">
        <v>1938</v>
      </c>
      <c r="C17" s="473" t="s">
        <v>270</v>
      </c>
      <c r="D17" s="471">
        <f>SUMIF('23'!$B$4:$B$1320,'22-2'!B17,'23'!$D$4:$D$1321)</f>
        <v>599</v>
      </c>
      <c r="E17" s="471">
        <f>SUMIF('23'!$B$4:$B$1320,'22-2'!B17,'23'!$E$4:$E$1321)</f>
        <v>705</v>
      </c>
      <c r="F17" s="472">
        <f t="shared" si="0"/>
        <v>0.176961602671118</v>
      </c>
      <c r="G17" s="180" t="str">
        <f t="shared" si="1"/>
        <v>是</v>
      </c>
    </row>
    <row r="18" ht="37.5" customHeight="1" spans="1:7">
      <c r="A18" s="469">
        <f t="shared" si="2"/>
        <v>3</v>
      </c>
      <c r="B18" s="353" t="s">
        <v>1939</v>
      </c>
      <c r="C18" s="473" t="s">
        <v>271</v>
      </c>
      <c r="D18" s="471">
        <f>SUMIF('23'!$B$4:$B$1320,'22-2'!B18,'23'!$D$4:$D$1321)</f>
        <v>192</v>
      </c>
      <c r="E18" s="471">
        <f>SUMIF('23'!$B$4:$B$1320,'22-2'!B18,'23'!$E$4:$E$1321)</f>
        <v>193</v>
      </c>
      <c r="F18" s="472">
        <f t="shared" si="0"/>
        <v>0.00520833333333326</v>
      </c>
      <c r="G18" s="180" t="str">
        <f t="shared" si="1"/>
        <v>是</v>
      </c>
    </row>
    <row r="19" ht="37.5" customHeight="1" spans="1:7">
      <c r="A19" s="469">
        <f t="shared" si="2"/>
        <v>3</v>
      </c>
      <c r="B19" s="353" t="s">
        <v>1940</v>
      </c>
      <c r="C19" s="473" t="s">
        <v>272</v>
      </c>
      <c r="D19" s="471">
        <f>SUMIF('23'!$B$4:$B$1320,'22-2'!B19,'23'!$D$4:$D$1321)</f>
        <v>0</v>
      </c>
      <c r="E19" s="471">
        <f>SUMIF('23'!$B$4:$B$1320,'22-2'!B19,'23'!$E$4:$E$1321)</f>
        <v>0</v>
      </c>
      <c r="F19" s="472">
        <f t="shared" si="0"/>
        <v>0</v>
      </c>
      <c r="G19" s="180" t="str">
        <f t="shared" si="1"/>
        <v>是</v>
      </c>
    </row>
    <row r="20" ht="37.5" customHeight="1" spans="1:7">
      <c r="A20" s="469">
        <f t="shared" si="2"/>
        <v>3</v>
      </c>
      <c r="B20" s="353" t="s">
        <v>1941</v>
      </c>
      <c r="C20" s="473" t="s">
        <v>273</v>
      </c>
      <c r="D20" s="471">
        <f>SUMIF('23'!$B$4:$B$1320,'22-2'!B20,'23'!$D$4:$D$1321)</f>
        <v>0</v>
      </c>
      <c r="E20" s="471">
        <f>SUMIF('23'!$B$4:$B$1320,'22-2'!B20,'23'!$E$4:$E$1321)</f>
        <v>0</v>
      </c>
      <c r="F20" s="472">
        <f t="shared" si="0"/>
        <v>0</v>
      </c>
      <c r="G20" s="180" t="str">
        <f t="shared" si="1"/>
        <v>是</v>
      </c>
    </row>
    <row r="21" ht="37.5" customHeight="1" spans="1:7">
      <c r="A21" s="469">
        <f t="shared" si="2"/>
        <v>3</v>
      </c>
      <c r="B21" s="353" t="s">
        <v>1942</v>
      </c>
      <c r="C21" s="473" t="s">
        <v>274</v>
      </c>
      <c r="D21" s="471">
        <f>SUMIF('23'!$B$4:$B$1320,'22-2'!B21,'23'!$D$4:$D$1321)</f>
        <v>1050</v>
      </c>
      <c r="E21" s="471">
        <f>SUMIF('23'!$B$4:$B$1320,'22-2'!B21,'23'!$E$4:$E$1321)</f>
        <v>1169</v>
      </c>
      <c r="F21" s="472">
        <f t="shared" si="0"/>
        <v>0.113333333333333</v>
      </c>
      <c r="G21" s="180" t="str">
        <f t="shared" si="1"/>
        <v>是</v>
      </c>
    </row>
    <row r="22" ht="37.5" customHeight="1" spans="1:7">
      <c r="A22" s="469">
        <f t="shared" si="2"/>
        <v>3</v>
      </c>
      <c r="B22" s="353" t="s">
        <v>1943</v>
      </c>
      <c r="C22" s="473" t="s">
        <v>275</v>
      </c>
      <c r="D22" s="471">
        <f>SUMIF('23'!$B$4:$B$1320,'22-2'!B22,'23'!$D$4:$D$1321)</f>
        <v>6181</v>
      </c>
      <c r="E22" s="471">
        <f>SUMIF('23'!$B$4:$B$1320,'22-2'!B22,'23'!$E$4:$E$1321)</f>
        <v>6888</v>
      </c>
      <c r="F22" s="472">
        <f t="shared" si="0"/>
        <v>0.114382785956965</v>
      </c>
      <c r="G22" s="180" t="str">
        <f t="shared" si="1"/>
        <v>是</v>
      </c>
    </row>
    <row r="23" ht="37.5" customHeight="1" spans="1:7">
      <c r="A23" s="469">
        <f t="shared" si="2"/>
        <v>3</v>
      </c>
      <c r="B23" s="353" t="s">
        <v>1944</v>
      </c>
      <c r="C23" s="473" t="s">
        <v>276</v>
      </c>
      <c r="D23" s="471">
        <f>SUMIF('23'!$B$4:$B$1320,'22-2'!B23,'23'!$D$4:$D$1321)</f>
        <v>398</v>
      </c>
      <c r="E23" s="471">
        <f>SUMIF('23'!$B$4:$B$1320,'22-2'!B23,'23'!$E$4:$E$1321)</f>
        <v>326</v>
      </c>
      <c r="F23" s="472">
        <f t="shared" si="0"/>
        <v>-0.180904522613065</v>
      </c>
      <c r="G23" s="180" t="str">
        <f t="shared" si="1"/>
        <v>是</v>
      </c>
    </row>
    <row r="24" ht="37.5" customHeight="1" spans="1:7">
      <c r="A24" s="469">
        <f t="shared" si="2"/>
        <v>3</v>
      </c>
      <c r="B24" s="353" t="s">
        <v>1945</v>
      </c>
      <c r="C24" s="473" t="s">
        <v>277</v>
      </c>
      <c r="D24" s="471">
        <f>SUMIF('23'!$B$4:$B$1320,'22-2'!B24,'23'!$D$4:$D$1321)</f>
        <v>1702</v>
      </c>
      <c r="E24" s="471">
        <f>SUMIF('23'!$B$4:$B$1320,'22-2'!B24,'23'!$E$4:$E$1321)</f>
        <v>1408</v>
      </c>
      <c r="F24" s="472">
        <f t="shared" si="0"/>
        <v>-0.172737955346651</v>
      </c>
      <c r="G24" s="180" t="str">
        <f t="shared" si="1"/>
        <v>是</v>
      </c>
    </row>
    <row r="25" ht="37.5" customHeight="1" spans="1:7">
      <c r="A25" s="469">
        <f t="shared" si="2"/>
        <v>3</v>
      </c>
      <c r="B25" s="353" t="s">
        <v>1946</v>
      </c>
      <c r="C25" s="473" t="s">
        <v>278</v>
      </c>
      <c r="D25" s="471">
        <f>SUMIF('23'!$B$4:$B$1320,'22-2'!B25,'23'!$D$4:$D$1321)</f>
        <v>0</v>
      </c>
      <c r="E25" s="471">
        <f>SUMIF('23'!$B$4:$B$1320,'22-2'!B25,'23'!$E$4:$E$1321)</f>
        <v>2500</v>
      </c>
      <c r="F25" s="472">
        <f t="shared" si="0"/>
        <v>0</v>
      </c>
      <c r="G25" s="180" t="str">
        <f t="shared" si="1"/>
        <v>是</v>
      </c>
    </row>
    <row r="26" ht="37.5" customHeight="1" spans="1:7">
      <c r="A26" s="469">
        <f t="shared" si="2"/>
        <v>3</v>
      </c>
      <c r="B26" s="353" t="s">
        <v>1947</v>
      </c>
      <c r="C26" s="473" t="s">
        <v>279</v>
      </c>
      <c r="D26" s="471">
        <f>SUMIF('23'!$B$4:$B$1320,'22-2'!B26,'23'!$D$4:$D$1321)</f>
        <v>9587</v>
      </c>
      <c r="E26" s="471">
        <f>SUMIF('23'!$B$4:$B$1320,'22-2'!B26,'23'!$E$4:$E$1321)</f>
        <v>9048</v>
      </c>
      <c r="F26" s="472">
        <f t="shared" si="0"/>
        <v>-0.0562219672473141</v>
      </c>
      <c r="G26" s="180" t="str">
        <f t="shared" si="1"/>
        <v>是</v>
      </c>
    </row>
    <row r="27" ht="37.5" customHeight="1" spans="1:7">
      <c r="A27" s="469">
        <f t="shared" si="2"/>
        <v>3</v>
      </c>
      <c r="B27" s="353" t="s">
        <v>1948</v>
      </c>
      <c r="C27" s="473" t="s">
        <v>280</v>
      </c>
      <c r="D27" s="471">
        <f>SUMIF('23'!$B$4:$B$1320,'22-2'!B27,'23'!$D$4:$D$1321)</f>
        <v>17</v>
      </c>
      <c r="E27" s="471">
        <f>SUMIF('23'!$B$4:$B$1320,'22-2'!B27,'23'!$E$4:$E$1321)</f>
        <v>15</v>
      </c>
      <c r="F27" s="472">
        <f t="shared" si="0"/>
        <v>-0.117647058823529</v>
      </c>
      <c r="G27" s="180" t="str">
        <f t="shared" si="1"/>
        <v>是</v>
      </c>
    </row>
    <row r="28" ht="37.5" customHeight="1" spans="1:7">
      <c r="A28" s="469">
        <f t="shared" si="2"/>
        <v>3</v>
      </c>
      <c r="B28" s="353" t="s">
        <v>1949</v>
      </c>
      <c r="C28" s="473" t="s">
        <v>281</v>
      </c>
      <c r="D28" s="471">
        <f>SUMIF('23'!$B$4:$B$1320,'22-2'!B28,'23'!$D$4:$D$1321)</f>
        <v>0</v>
      </c>
      <c r="E28" s="471">
        <f>SUMIF('23'!$B$4:$B$1320,'22-2'!B28,'23'!$E$4:$E$1321)</f>
        <v>3360</v>
      </c>
      <c r="F28" s="472">
        <f t="shared" si="0"/>
        <v>0</v>
      </c>
      <c r="G28" s="180" t="str">
        <f t="shared" si="1"/>
        <v>是</v>
      </c>
    </row>
    <row r="29" ht="37.5" customHeight="1" spans="1:7">
      <c r="A29" s="469">
        <f t="shared" si="2"/>
        <v>0</v>
      </c>
      <c r="B29" s="353"/>
      <c r="C29" s="473"/>
      <c r="D29" s="471"/>
      <c r="E29" s="471"/>
      <c r="F29" s="472">
        <f t="shared" si="0"/>
        <v>0</v>
      </c>
      <c r="G29" s="180" t="str">
        <f t="shared" si="1"/>
        <v>是</v>
      </c>
    </row>
    <row r="30" s="339" customFormat="1" ht="37.5" customHeight="1" spans="1:7">
      <c r="A30" s="469">
        <f t="shared" si="2"/>
        <v>0</v>
      </c>
      <c r="B30" s="474"/>
      <c r="C30" s="310" t="s">
        <v>1950</v>
      </c>
      <c r="D30" s="457">
        <f>SUM(D4:D28)</f>
        <v>204273</v>
      </c>
      <c r="E30" s="457">
        <f>SUM(E4:E28)</f>
        <v>207061</v>
      </c>
      <c r="F30" s="475">
        <f t="shared" si="0"/>
        <v>0.0136484018935443</v>
      </c>
      <c r="G30" s="180" t="str">
        <f t="shared" si="1"/>
        <v>是</v>
      </c>
    </row>
    <row r="31" ht="37.5" customHeight="1" spans="1:9">
      <c r="A31" s="469">
        <f t="shared" si="2"/>
        <v>3</v>
      </c>
      <c r="B31" s="350">
        <v>230</v>
      </c>
      <c r="C31" s="476" t="s">
        <v>283</v>
      </c>
      <c r="D31" s="457">
        <f>SUM(D32,D39,D77,D99,D102:D103,D110:D112)</f>
        <v>72990</v>
      </c>
      <c r="E31" s="457">
        <f>SUM(E32,E39,E77,E99,E102:E103,E110:E112)</f>
        <v>27072</v>
      </c>
      <c r="F31" s="475">
        <f t="shared" ref="F31:F62" si="3">IF(D31&lt;0,"",IFERROR(E31/D31-1,0))</f>
        <v>-0.629099876695438</v>
      </c>
      <c r="G31" s="477" t="str">
        <f>IF(LEN(B31)&lt;=5,IF(C31&lt;&gt;"",IF(SUM(D31:E31)&gt;0,"是","否"),"否"),"否")</f>
        <v>是</v>
      </c>
      <c r="I31" s="479"/>
    </row>
    <row r="32" ht="37.5" customHeight="1" spans="1:7">
      <c r="A32" s="469">
        <f t="shared" si="2"/>
        <v>5</v>
      </c>
      <c r="B32" s="353">
        <v>23001</v>
      </c>
      <c r="C32" s="478" t="s">
        <v>1278</v>
      </c>
      <c r="D32" s="471">
        <f>VLOOKUP(B32,'03-2'!A32:E128,5,FALSE)</f>
        <v>0</v>
      </c>
      <c r="E32" s="471">
        <f>SUM(E33:E38)</f>
        <v>0</v>
      </c>
      <c r="F32" s="475">
        <f t="shared" si="3"/>
        <v>0</v>
      </c>
      <c r="G32" s="477" t="str">
        <f t="shared" ref="G32:G39" si="4">IF(LEN(B32)&lt;=5,IF(C32&lt;&gt;"",IF(SUM(D32:E32)&gt;0,"是","否"),"否"),"否")</f>
        <v>否</v>
      </c>
    </row>
    <row r="33" ht="37.5" customHeight="1" spans="1:7">
      <c r="A33" s="469">
        <f t="shared" si="2"/>
        <v>7</v>
      </c>
      <c r="B33" s="353">
        <v>2300102</v>
      </c>
      <c r="C33" s="314" t="s">
        <v>1279</v>
      </c>
      <c r="D33" s="471">
        <f>VLOOKUP(B33,'03-2'!A33:E129,5,FALSE)</f>
        <v>0</v>
      </c>
      <c r="E33" s="471"/>
      <c r="F33" s="475">
        <f t="shared" si="3"/>
        <v>0</v>
      </c>
      <c r="G33" s="477" t="str">
        <f t="shared" si="4"/>
        <v>否</v>
      </c>
    </row>
    <row r="34" ht="37.5" customHeight="1" spans="1:7">
      <c r="A34" s="469">
        <f t="shared" si="2"/>
        <v>7</v>
      </c>
      <c r="B34" s="353">
        <v>2300103</v>
      </c>
      <c r="C34" s="314" t="s">
        <v>1280</v>
      </c>
      <c r="D34" s="471">
        <f>VLOOKUP(B34,'03-2'!A34:E130,5,FALSE)</f>
        <v>0</v>
      </c>
      <c r="E34" s="471"/>
      <c r="F34" s="475">
        <f t="shared" si="3"/>
        <v>0</v>
      </c>
      <c r="G34" s="477" t="str">
        <f t="shared" si="4"/>
        <v>否</v>
      </c>
    </row>
    <row r="35" ht="37.5" customHeight="1" spans="1:7">
      <c r="A35" s="469">
        <f t="shared" si="2"/>
        <v>7</v>
      </c>
      <c r="B35" s="353">
        <v>2300104</v>
      </c>
      <c r="C35" s="314" t="s">
        <v>1281</v>
      </c>
      <c r="D35" s="471">
        <f>VLOOKUP(B35,'03-2'!A35:E131,5,FALSE)</f>
        <v>0</v>
      </c>
      <c r="E35" s="471"/>
      <c r="F35" s="475">
        <f t="shared" si="3"/>
        <v>0</v>
      </c>
      <c r="G35" s="477" t="str">
        <f t="shared" si="4"/>
        <v>否</v>
      </c>
    </row>
    <row r="36" ht="37.5" customHeight="1" spans="1:7">
      <c r="A36" s="469">
        <f t="shared" si="2"/>
        <v>7</v>
      </c>
      <c r="B36" s="353">
        <v>2300105</v>
      </c>
      <c r="C36" s="314" t="s">
        <v>1282</v>
      </c>
      <c r="D36" s="471">
        <f>VLOOKUP(B36,'03-2'!A36:E132,5,FALSE)</f>
        <v>0</v>
      </c>
      <c r="E36" s="471"/>
      <c r="F36" s="475">
        <f t="shared" si="3"/>
        <v>0</v>
      </c>
      <c r="G36" s="477" t="str">
        <f t="shared" si="4"/>
        <v>否</v>
      </c>
    </row>
    <row r="37" ht="37.5" customHeight="1" spans="1:7">
      <c r="A37" s="469">
        <f t="shared" ref="A37:A68" si="5">LEN(B37)</f>
        <v>7</v>
      </c>
      <c r="B37" s="353">
        <v>2300106</v>
      </c>
      <c r="C37" s="314" t="s">
        <v>1283</v>
      </c>
      <c r="D37" s="471">
        <f>VLOOKUP(B37,'03-2'!A37:E133,5,FALSE)</f>
        <v>0</v>
      </c>
      <c r="E37" s="471"/>
      <c r="F37" s="475">
        <f t="shared" si="3"/>
        <v>0</v>
      </c>
      <c r="G37" s="477" t="str">
        <f t="shared" si="4"/>
        <v>否</v>
      </c>
    </row>
    <row r="38" ht="37.5" customHeight="1" spans="1:7">
      <c r="A38" s="469">
        <f t="shared" si="5"/>
        <v>7</v>
      </c>
      <c r="B38" s="353">
        <v>2300199</v>
      </c>
      <c r="C38" s="314" t="s">
        <v>1284</v>
      </c>
      <c r="D38" s="471">
        <f>VLOOKUP(B38,'03-2'!A38:E134,5,FALSE)</f>
        <v>0</v>
      </c>
      <c r="E38" s="471"/>
      <c r="F38" s="475">
        <f t="shared" si="3"/>
        <v>0</v>
      </c>
      <c r="G38" s="477" t="str">
        <f t="shared" si="4"/>
        <v>否</v>
      </c>
    </row>
    <row r="39" ht="37.5" customHeight="1" spans="1:7">
      <c r="A39" s="469">
        <f t="shared" si="5"/>
        <v>5</v>
      </c>
      <c r="B39" s="353">
        <v>23002</v>
      </c>
      <c r="C39" s="478" t="s">
        <v>1285</v>
      </c>
      <c r="D39" s="471">
        <f>VLOOKUP(B39,'03-2'!A39:E135,5,FALSE)</f>
        <v>0</v>
      </c>
      <c r="E39" s="471">
        <f>SUM(E40:E49,E55)</f>
        <v>0</v>
      </c>
      <c r="F39" s="475">
        <f t="shared" si="3"/>
        <v>0</v>
      </c>
      <c r="G39" s="477" t="str">
        <f t="shared" si="4"/>
        <v>否</v>
      </c>
    </row>
    <row r="40" ht="37.5" customHeight="1" spans="1:7">
      <c r="A40" s="469">
        <f t="shared" si="5"/>
        <v>7</v>
      </c>
      <c r="B40" s="353">
        <v>2300202</v>
      </c>
      <c r="C40" s="314" t="s">
        <v>1286</v>
      </c>
      <c r="D40" s="471">
        <f>VLOOKUP(B40,'03-2'!A40:E136,5,FALSE)</f>
        <v>0</v>
      </c>
      <c r="E40" s="471"/>
      <c r="F40" s="475">
        <f t="shared" si="3"/>
        <v>0</v>
      </c>
      <c r="G40" s="477" t="str">
        <f>IF(LEN(B40)&lt;=7,IF(C40&lt;&gt;"",IF(SUM(D40:E40)&gt;0,"是","否"),"否"),"否")</f>
        <v>否</v>
      </c>
    </row>
    <row r="41" ht="37.5" customHeight="1" spans="1:7">
      <c r="A41" s="469">
        <f t="shared" si="5"/>
        <v>7</v>
      </c>
      <c r="B41" s="353">
        <v>2300207</v>
      </c>
      <c r="C41" s="314" t="s">
        <v>1287</v>
      </c>
      <c r="D41" s="471">
        <f>VLOOKUP(B41,'03-2'!A41:E137,5,FALSE)</f>
        <v>0</v>
      </c>
      <c r="E41" s="471"/>
      <c r="F41" s="475">
        <f t="shared" si="3"/>
        <v>0</v>
      </c>
      <c r="G41" s="477" t="str">
        <f t="shared" ref="G41:G49" si="6">IF(LEN(B41)&lt;=7,IF(C41&lt;&gt;"",IF(SUM(D41:E41)&gt;0,"是","否"),"否"),"否")</f>
        <v>否</v>
      </c>
    </row>
    <row r="42" ht="37.5" customHeight="1" spans="1:7">
      <c r="A42" s="469">
        <f t="shared" si="5"/>
        <v>7</v>
      </c>
      <c r="B42" s="353">
        <v>2300212</v>
      </c>
      <c r="C42" s="314" t="s">
        <v>1288</v>
      </c>
      <c r="D42" s="471">
        <f>VLOOKUP(B42,'03-2'!A42:E138,5,FALSE)</f>
        <v>0</v>
      </c>
      <c r="E42" s="471"/>
      <c r="F42" s="475">
        <f t="shared" si="3"/>
        <v>0</v>
      </c>
      <c r="G42" s="477" t="str">
        <f t="shared" si="6"/>
        <v>否</v>
      </c>
    </row>
    <row r="43" ht="37.5" customHeight="1" spans="1:7">
      <c r="A43" s="469">
        <f t="shared" si="5"/>
        <v>7</v>
      </c>
      <c r="B43" s="353">
        <v>2300225</v>
      </c>
      <c r="C43" s="314" t="s">
        <v>1289</v>
      </c>
      <c r="D43" s="471">
        <f>VLOOKUP(B43,'03-2'!A43:E139,5,FALSE)</f>
        <v>0</v>
      </c>
      <c r="E43" s="471"/>
      <c r="F43" s="475">
        <f t="shared" si="3"/>
        <v>0</v>
      </c>
      <c r="G43" s="477" t="str">
        <f t="shared" si="6"/>
        <v>否</v>
      </c>
    </row>
    <row r="44" ht="37.5" customHeight="1" spans="1:7">
      <c r="A44" s="469">
        <f t="shared" si="5"/>
        <v>7</v>
      </c>
      <c r="B44" s="353">
        <v>2300226</v>
      </c>
      <c r="C44" s="314" t="s">
        <v>1290</v>
      </c>
      <c r="D44" s="471">
        <f>VLOOKUP(B44,'03-2'!A44:E140,5,FALSE)</f>
        <v>0</v>
      </c>
      <c r="E44" s="471"/>
      <c r="F44" s="475">
        <f t="shared" si="3"/>
        <v>0</v>
      </c>
      <c r="G44" s="477" t="str">
        <f t="shared" si="6"/>
        <v>否</v>
      </c>
    </row>
    <row r="45" ht="37.5" customHeight="1" spans="1:7">
      <c r="A45" s="469">
        <f t="shared" si="5"/>
        <v>7</v>
      </c>
      <c r="B45" s="353">
        <v>2300228</v>
      </c>
      <c r="C45" s="314" t="s">
        <v>1291</v>
      </c>
      <c r="D45" s="471">
        <f>VLOOKUP(B45,'03-2'!A45:E141,5,FALSE)</f>
        <v>0</v>
      </c>
      <c r="E45" s="471"/>
      <c r="F45" s="475">
        <f t="shared" si="3"/>
        <v>0</v>
      </c>
      <c r="G45" s="477" t="str">
        <f t="shared" si="6"/>
        <v>否</v>
      </c>
    </row>
    <row r="46" ht="37.5" customHeight="1" spans="1:7">
      <c r="A46" s="469">
        <f t="shared" si="5"/>
        <v>7</v>
      </c>
      <c r="B46" s="353">
        <v>2300229</v>
      </c>
      <c r="C46" s="314" t="s">
        <v>1292</v>
      </c>
      <c r="D46" s="471">
        <f>VLOOKUP(B46,'03-2'!A46:E142,5,FALSE)</f>
        <v>0</v>
      </c>
      <c r="E46" s="471"/>
      <c r="F46" s="475">
        <f t="shared" si="3"/>
        <v>0</v>
      </c>
      <c r="G46" s="477" t="str">
        <f t="shared" si="6"/>
        <v>否</v>
      </c>
    </row>
    <row r="47" ht="37.5" customHeight="1" spans="1:7">
      <c r="A47" s="469">
        <f t="shared" si="5"/>
        <v>7</v>
      </c>
      <c r="B47" s="353">
        <v>2300230</v>
      </c>
      <c r="C47" s="314" t="s">
        <v>1293</v>
      </c>
      <c r="D47" s="471">
        <f>VLOOKUP(B47,'03-2'!A47:E143,5,FALSE)</f>
        <v>0</v>
      </c>
      <c r="E47" s="471"/>
      <c r="F47" s="475">
        <f t="shared" si="3"/>
        <v>0</v>
      </c>
      <c r="G47" s="477" t="str">
        <f t="shared" si="6"/>
        <v>否</v>
      </c>
    </row>
    <row r="48" ht="37.5" customHeight="1" spans="1:7">
      <c r="A48" s="469">
        <f t="shared" si="5"/>
        <v>7</v>
      </c>
      <c r="B48" s="353">
        <v>2300231</v>
      </c>
      <c r="C48" s="314" t="s">
        <v>1951</v>
      </c>
      <c r="D48" s="471">
        <f>VLOOKUP(B48,'03-2'!A48:E144,5,FALSE)</f>
        <v>0</v>
      </c>
      <c r="E48" s="471"/>
      <c r="F48" s="475">
        <f t="shared" si="3"/>
        <v>0</v>
      </c>
      <c r="G48" s="477" t="str">
        <f t="shared" si="6"/>
        <v>否</v>
      </c>
    </row>
    <row r="49" ht="37.5" customHeight="1" spans="1:7">
      <c r="A49" s="469">
        <f t="shared" si="5"/>
        <v>6</v>
      </c>
      <c r="B49" s="353" t="s">
        <v>1295</v>
      </c>
      <c r="C49" s="314" t="s">
        <v>1952</v>
      </c>
      <c r="D49" s="471">
        <f>VLOOKUP(B49,'03-2'!A49:E145,5,FALSE)</f>
        <v>0</v>
      </c>
      <c r="E49" s="471">
        <f>SUM(E50:E54)</f>
        <v>0</v>
      </c>
      <c r="F49" s="475">
        <f t="shared" si="3"/>
        <v>0</v>
      </c>
      <c r="G49" s="477" t="str">
        <f t="shared" si="6"/>
        <v>否</v>
      </c>
    </row>
    <row r="50" ht="37.5" customHeight="1" spans="1:7">
      <c r="A50" s="469">
        <f t="shared" si="5"/>
        <v>7</v>
      </c>
      <c r="B50" s="353">
        <v>2300201</v>
      </c>
      <c r="C50" s="320" t="s">
        <v>1297</v>
      </c>
      <c r="D50" s="471">
        <f>VLOOKUP(B50,'03-2'!A50:E146,5,FALSE)</f>
        <v>0</v>
      </c>
      <c r="E50" s="471"/>
      <c r="F50" s="475">
        <f t="shared" si="3"/>
        <v>0</v>
      </c>
      <c r="G50" s="477" t="str">
        <f t="shared" ref="G50:G76" si="7">IF(LEN(B50)&lt;=5,IF(C50&lt;&gt;"",IF(SUM(D50:E50)&gt;0,"是","否"),"否"),"否")</f>
        <v>否</v>
      </c>
    </row>
    <row r="51" ht="37.5" customHeight="1" spans="1:7">
      <c r="A51" s="469">
        <f t="shared" si="5"/>
        <v>7</v>
      </c>
      <c r="B51" s="353">
        <v>2300208</v>
      </c>
      <c r="C51" s="320" t="s">
        <v>1298</v>
      </c>
      <c r="D51" s="471">
        <f>VLOOKUP(B51,'03-2'!A51:E147,5,FALSE)</f>
        <v>0</v>
      </c>
      <c r="E51" s="471"/>
      <c r="F51" s="475">
        <f t="shared" si="3"/>
        <v>0</v>
      </c>
      <c r="G51" s="477" t="str">
        <f t="shared" si="7"/>
        <v>否</v>
      </c>
    </row>
    <row r="52" ht="37.5" customHeight="1" spans="1:7">
      <c r="A52" s="469">
        <f t="shared" si="5"/>
        <v>7</v>
      </c>
      <c r="B52" s="353">
        <v>2300214</v>
      </c>
      <c r="C52" s="320" t="s">
        <v>1299</v>
      </c>
      <c r="D52" s="471">
        <f>VLOOKUP(B52,'03-2'!A52:E148,5,FALSE)</f>
        <v>0</v>
      </c>
      <c r="E52" s="471"/>
      <c r="F52" s="475">
        <f t="shared" si="3"/>
        <v>0</v>
      </c>
      <c r="G52" s="477" t="str">
        <f t="shared" si="7"/>
        <v>否</v>
      </c>
    </row>
    <row r="53" ht="37.5" customHeight="1" spans="1:7">
      <c r="A53" s="469">
        <f t="shared" si="5"/>
        <v>7</v>
      </c>
      <c r="B53" s="353">
        <v>2300227</v>
      </c>
      <c r="C53" s="320" t="s">
        <v>1300</v>
      </c>
      <c r="D53" s="471">
        <f>VLOOKUP(B53,'03-2'!A53:E149,5,FALSE)</f>
        <v>0</v>
      </c>
      <c r="E53" s="471"/>
      <c r="F53" s="475">
        <f t="shared" si="3"/>
        <v>0</v>
      </c>
      <c r="G53" s="477" t="str">
        <f t="shared" si="7"/>
        <v>否</v>
      </c>
    </row>
    <row r="54" ht="37.5" customHeight="1" spans="1:7">
      <c r="A54" s="469">
        <f t="shared" si="5"/>
        <v>7</v>
      </c>
      <c r="B54" s="353">
        <v>2300299</v>
      </c>
      <c r="C54" s="320" t="s">
        <v>1301</v>
      </c>
      <c r="D54" s="471">
        <f>VLOOKUP(B54,'03-2'!A54:E150,5,FALSE)</f>
        <v>0</v>
      </c>
      <c r="E54" s="471"/>
      <c r="F54" s="475">
        <f t="shared" si="3"/>
        <v>0</v>
      </c>
      <c r="G54" s="477" t="str">
        <f t="shared" si="7"/>
        <v>否</v>
      </c>
    </row>
    <row r="55" ht="37.5" customHeight="1" spans="1:7">
      <c r="A55" s="469">
        <f t="shared" si="5"/>
        <v>6</v>
      </c>
      <c r="B55" s="353" t="s">
        <v>1302</v>
      </c>
      <c r="C55" s="314" t="s">
        <v>1303</v>
      </c>
      <c r="D55" s="471">
        <f>VLOOKUP(B55,'03-2'!A55:E151,5,FALSE)</f>
        <v>0</v>
      </c>
      <c r="E55" s="471">
        <f>SUM(E56:E76)</f>
        <v>0</v>
      </c>
      <c r="F55" s="475">
        <f t="shared" si="3"/>
        <v>0</v>
      </c>
      <c r="G55" s="477" t="str">
        <f>IF(LEN(B55)&lt;=7,IF(C55&lt;&gt;"",IF(SUM(D55:E55)&gt;0,"是","否"),"否"),"否")</f>
        <v>否</v>
      </c>
    </row>
    <row r="56" ht="37.5" customHeight="1" spans="1:7">
      <c r="A56" s="469">
        <f t="shared" si="5"/>
        <v>7</v>
      </c>
      <c r="B56" s="353">
        <v>2300241</v>
      </c>
      <c r="C56" s="320" t="s">
        <v>1304</v>
      </c>
      <c r="D56" s="471">
        <f>VLOOKUP(B56,'03-2'!A56:E152,5,FALSE)</f>
        <v>0</v>
      </c>
      <c r="E56" s="471"/>
      <c r="F56" s="475">
        <f t="shared" si="3"/>
        <v>0</v>
      </c>
      <c r="G56" s="477" t="str">
        <f t="shared" si="7"/>
        <v>否</v>
      </c>
    </row>
    <row r="57" ht="37.5" customHeight="1" spans="1:7">
      <c r="A57" s="469">
        <f t="shared" si="5"/>
        <v>7</v>
      </c>
      <c r="B57" s="353">
        <v>2300242</v>
      </c>
      <c r="C57" s="320" t="s">
        <v>1305</v>
      </c>
      <c r="D57" s="471">
        <f>VLOOKUP(B57,'03-2'!A57:E153,5,FALSE)</f>
        <v>0</v>
      </c>
      <c r="E57" s="471"/>
      <c r="F57" s="475">
        <f t="shared" si="3"/>
        <v>0</v>
      </c>
      <c r="G57" s="477" t="str">
        <f t="shared" si="7"/>
        <v>否</v>
      </c>
    </row>
    <row r="58" ht="37.5" customHeight="1" spans="1:7">
      <c r="A58" s="469">
        <f t="shared" si="5"/>
        <v>7</v>
      </c>
      <c r="B58" s="353">
        <v>2300243</v>
      </c>
      <c r="C58" s="320" t="s">
        <v>1306</v>
      </c>
      <c r="D58" s="471">
        <f>VLOOKUP(B58,'03-2'!A58:E154,5,FALSE)</f>
        <v>0</v>
      </c>
      <c r="E58" s="471"/>
      <c r="F58" s="475">
        <f t="shared" si="3"/>
        <v>0</v>
      </c>
      <c r="G58" s="477" t="str">
        <f t="shared" si="7"/>
        <v>否</v>
      </c>
    </row>
    <row r="59" ht="37.5" customHeight="1" spans="1:7">
      <c r="A59" s="469">
        <f t="shared" si="5"/>
        <v>7</v>
      </c>
      <c r="B59" s="353">
        <v>2300244</v>
      </c>
      <c r="C59" s="320" t="s">
        <v>1307</v>
      </c>
      <c r="D59" s="471">
        <f>VLOOKUP(B59,'03-2'!A59:E155,5,FALSE)</f>
        <v>0</v>
      </c>
      <c r="E59" s="471"/>
      <c r="F59" s="475">
        <f t="shared" si="3"/>
        <v>0</v>
      </c>
      <c r="G59" s="477" t="str">
        <f t="shared" si="7"/>
        <v>否</v>
      </c>
    </row>
    <row r="60" ht="37.5" customHeight="1" spans="1:7">
      <c r="A60" s="469">
        <f t="shared" si="5"/>
        <v>7</v>
      </c>
      <c r="B60" s="353">
        <v>2300245</v>
      </c>
      <c r="C60" s="320" t="s">
        <v>1308</v>
      </c>
      <c r="D60" s="471">
        <f>VLOOKUP(B60,'03-2'!A60:E156,5,FALSE)</f>
        <v>0</v>
      </c>
      <c r="E60" s="471"/>
      <c r="F60" s="475">
        <f t="shared" si="3"/>
        <v>0</v>
      </c>
      <c r="G60" s="477" t="str">
        <f t="shared" si="7"/>
        <v>否</v>
      </c>
    </row>
    <row r="61" ht="37.5" customHeight="1" spans="1:7">
      <c r="A61" s="469">
        <f t="shared" si="5"/>
        <v>7</v>
      </c>
      <c r="B61" s="353">
        <v>2300246</v>
      </c>
      <c r="C61" s="320" t="s">
        <v>1309</v>
      </c>
      <c r="D61" s="471">
        <f>VLOOKUP(B61,'03-2'!A61:E157,5,FALSE)</f>
        <v>0</v>
      </c>
      <c r="E61" s="471"/>
      <c r="F61" s="475">
        <f t="shared" si="3"/>
        <v>0</v>
      </c>
      <c r="G61" s="477" t="str">
        <f t="shared" si="7"/>
        <v>否</v>
      </c>
    </row>
    <row r="62" ht="37.5" customHeight="1" spans="1:7">
      <c r="A62" s="469">
        <f t="shared" si="5"/>
        <v>7</v>
      </c>
      <c r="B62" s="353">
        <v>2300247</v>
      </c>
      <c r="C62" s="320" t="s">
        <v>1310</v>
      </c>
      <c r="D62" s="471">
        <f>VLOOKUP(B62,'03-2'!A62:E158,5,FALSE)</f>
        <v>0</v>
      </c>
      <c r="E62" s="471"/>
      <c r="F62" s="475">
        <f t="shared" si="3"/>
        <v>0</v>
      </c>
      <c r="G62" s="477" t="str">
        <f t="shared" si="7"/>
        <v>否</v>
      </c>
    </row>
    <row r="63" ht="37.5" customHeight="1" spans="1:7">
      <c r="A63" s="469">
        <f t="shared" si="5"/>
        <v>7</v>
      </c>
      <c r="B63" s="353">
        <v>2300248</v>
      </c>
      <c r="C63" s="320" t="s">
        <v>1311</v>
      </c>
      <c r="D63" s="471">
        <f>VLOOKUP(B63,'03-2'!A63:E159,5,FALSE)</f>
        <v>0</v>
      </c>
      <c r="E63" s="471"/>
      <c r="F63" s="475">
        <f t="shared" ref="F63:F94" si="8">IF(D63&lt;0,"",IFERROR(E63/D63-1,0))</f>
        <v>0</v>
      </c>
      <c r="G63" s="477" t="str">
        <f t="shared" si="7"/>
        <v>否</v>
      </c>
    </row>
    <row r="64" ht="37.5" customHeight="1" spans="1:7">
      <c r="A64" s="469">
        <f t="shared" si="5"/>
        <v>7</v>
      </c>
      <c r="B64" s="353">
        <v>2300249</v>
      </c>
      <c r="C64" s="320" t="s">
        <v>1312</v>
      </c>
      <c r="D64" s="471">
        <f>VLOOKUP(B64,'03-2'!A64:E160,5,FALSE)</f>
        <v>0</v>
      </c>
      <c r="E64" s="471"/>
      <c r="F64" s="475">
        <f t="shared" si="8"/>
        <v>0</v>
      </c>
      <c r="G64" s="477" t="str">
        <f t="shared" si="7"/>
        <v>否</v>
      </c>
    </row>
    <row r="65" ht="37.5" customHeight="1" spans="1:7">
      <c r="A65" s="469">
        <f t="shared" si="5"/>
        <v>7</v>
      </c>
      <c r="B65" s="353">
        <v>2300250</v>
      </c>
      <c r="C65" s="320" t="s">
        <v>1313</v>
      </c>
      <c r="D65" s="471">
        <f>VLOOKUP(B65,'03-2'!A65:E161,5,FALSE)</f>
        <v>0</v>
      </c>
      <c r="E65" s="471"/>
      <c r="F65" s="475">
        <f t="shared" si="8"/>
        <v>0</v>
      </c>
      <c r="G65" s="477" t="str">
        <f t="shared" si="7"/>
        <v>否</v>
      </c>
    </row>
    <row r="66" ht="37.5" customHeight="1" spans="1:7">
      <c r="A66" s="469">
        <f t="shared" si="5"/>
        <v>7</v>
      </c>
      <c r="B66" s="353">
        <v>2300251</v>
      </c>
      <c r="C66" s="320" t="s">
        <v>1314</v>
      </c>
      <c r="D66" s="471">
        <f>VLOOKUP(B66,'03-2'!A66:E162,5,FALSE)</f>
        <v>0</v>
      </c>
      <c r="E66" s="471"/>
      <c r="F66" s="475">
        <f t="shared" si="8"/>
        <v>0</v>
      </c>
      <c r="G66" s="477" t="str">
        <f t="shared" si="7"/>
        <v>否</v>
      </c>
    </row>
    <row r="67" ht="37.5" customHeight="1" spans="1:7">
      <c r="A67" s="469">
        <f t="shared" si="5"/>
        <v>7</v>
      </c>
      <c r="B67" s="353">
        <v>2300252</v>
      </c>
      <c r="C67" s="320" t="s">
        <v>1315</v>
      </c>
      <c r="D67" s="471">
        <f>VLOOKUP(B67,'03-2'!A67:E163,5,FALSE)</f>
        <v>0</v>
      </c>
      <c r="E67" s="471"/>
      <c r="F67" s="475">
        <f t="shared" si="8"/>
        <v>0</v>
      </c>
      <c r="G67" s="477" t="str">
        <f t="shared" si="7"/>
        <v>否</v>
      </c>
    </row>
    <row r="68" ht="37.5" customHeight="1" spans="1:7">
      <c r="A68" s="469">
        <f t="shared" si="5"/>
        <v>7</v>
      </c>
      <c r="B68" s="353">
        <v>2300253</v>
      </c>
      <c r="C68" s="320" t="s">
        <v>1316</v>
      </c>
      <c r="D68" s="471">
        <f>VLOOKUP(B68,'03-2'!A68:E164,5,FALSE)</f>
        <v>0</v>
      </c>
      <c r="E68" s="471"/>
      <c r="F68" s="475">
        <f t="shared" si="8"/>
        <v>0</v>
      </c>
      <c r="G68" s="477" t="str">
        <f t="shared" si="7"/>
        <v>否</v>
      </c>
    </row>
    <row r="69" ht="37.5" customHeight="1" spans="1:7">
      <c r="A69" s="469">
        <f t="shared" ref="A69:A100" si="9">LEN(B69)</f>
        <v>7</v>
      </c>
      <c r="B69" s="353">
        <v>2300254</v>
      </c>
      <c r="C69" s="320" t="s">
        <v>1317</v>
      </c>
      <c r="D69" s="471">
        <f>VLOOKUP(B69,'03-2'!A69:E165,5,FALSE)</f>
        <v>0</v>
      </c>
      <c r="E69" s="471"/>
      <c r="F69" s="475">
        <f t="shared" si="8"/>
        <v>0</v>
      </c>
      <c r="G69" s="477" t="str">
        <f t="shared" si="7"/>
        <v>否</v>
      </c>
    </row>
    <row r="70" ht="37.5" customHeight="1" spans="1:7">
      <c r="A70" s="469">
        <f t="shared" si="9"/>
        <v>7</v>
      </c>
      <c r="B70" s="353">
        <v>2300255</v>
      </c>
      <c r="C70" s="320" t="s">
        <v>1318</v>
      </c>
      <c r="D70" s="471">
        <f>VLOOKUP(B70,'03-2'!A70:E166,5,FALSE)</f>
        <v>0</v>
      </c>
      <c r="E70" s="471"/>
      <c r="F70" s="475">
        <f t="shared" si="8"/>
        <v>0</v>
      </c>
      <c r="G70" s="477" t="str">
        <f t="shared" si="7"/>
        <v>否</v>
      </c>
    </row>
    <row r="71" ht="37.5" customHeight="1" spans="1:7">
      <c r="A71" s="469">
        <f t="shared" si="9"/>
        <v>7</v>
      </c>
      <c r="B71" s="353">
        <v>2300256</v>
      </c>
      <c r="C71" s="320" t="s">
        <v>1319</v>
      </c>
      <c r="D71" s="471">
        <f>VLOOKUP(B71,'03-2'!A71:E167,5,FALSE)</f>
        <v>0</v>
      </c>
      <c r="E71" s="471"/>
      <c r="F71" s="475">
        <f t="shared" si="8"/>
        <v>0</v>
      </c>
      <c r="G71" s="477" t="str">
        <f t="shared" si="7"/>
        <v>否</v>
      </c>
    </row>
    <row r="72" ht="37.5" customHeight="1" spans="1:7">
      <c r="A72" s="469">
        <f t="shared" si="9"/>
        <v>7</v>
      </c>
      <c r="B72" s="353">
        <v>2300257</v>
      </c>
      <c r="C72" s="320" t="s">
        <v>1320</v>
      </c>
      <c r="D72" s="471">
        <f>VLOOKUP(B72,'03-2'!A72:E168,5,FALSE)</f>
        <v>0</v>
      </c>
      <c r="E72" s="471"/>
      <c r="F72" s="475">
        <f t="shared" si="8"/>
        <v>0</v>
      </c>
      <c r="G72" s="477" t="str">
        <f t="shared" si="7"/>
        <v>否</v>
      </c>
    </row>
    <row r="73" ht="37.5" customHeight="1" spans="1:7">
      <c r="A73" s="469">
        <f t="shared" si="9"/>
        <v>7</v>
      </c>
      <c r="B73" s="353">
        <v>2300258</v>
      </c>
      <c r="C73" s="320" t="s">
        <v>1321</v>
      </c>
      <c r="D73" s="471">
        <f>VLOOKUP(B73,'03-2'!A73:E169,5,FALSE)</f>
        <v>0</v>
      </c>
      <c r="E73" s="471"/>
      <c r="F73" s="475">
        <f t="shared" si="8"/>
        <v>0</v>
      </c>
      <c r="G73" s="477" t="str">
        <f t="shared" si="7"/>
        <v>否</v>
      </c>
    </row>
    <row r="74" ht="37.5" customHeight="1" spans="1:7">
      <c r="A74" s="469">
        <f t="shared" si="9"/>
        <v>7</v>
      </c>
      <c r="B74" s="353">
        <v>2300259</v>
      </c>
      <c r="C74" s="320" t="s">
        <v>1322</v>
      </c>
      <c r="D74" s="471">
        <f>VLOOKUP(B74,'03-2'!A74:E170,5,FALSE)</f>
        <v>0</v>
      </c>
      <c r="E74" s="471"/>
      <c r="F74" s="475">
        <f t="shared" si="8"/>
        <v>0</v>
      </c>
      <c r="G74" s="477" t="str">
        <f t="shared" si="7"/>
        <v>否</v>
      </c>
    </row>
    <row r="75" ht="37.5" customHeight="1" spans="1:7">
      <c r="A75" s="469">
        <f t="shared" si="9"/>
        <v>7</v>
      </c>
      <c r="B75" s="353">
        <v>2300260</v>
      </c>
      <c r="C75" s="320" t="s">
        <v>1323</v>
      </c>
      <c r="D75" s="471">
        <f>VLOOKUP(B75,'03-2'!A75:E171,5,FALSE)</f>
        <v>0</v>
      </c>
      <c r="E75" s="471"/>
      <c r="F75" s="475">
        <f t="shared" si="8"/>
        <v>0</v>
      </c>
      <c r="G75" s="477" t="str">
        <f t="shared" si="7"/>
        <v>否</v>
      </c>
    </row>
    <row r="76" ht="37.5" customHeight="1" spans="1:7">
      <c r="A76" s="469">
        <f t="shared" si="9"/>
        <v>7</v>
      </c>
      <c r="B76" s="353">
        <v>2300269</v>
      </c>
      <c r="C76" s="320" t="s">
        <v>1324</v>
      </c>
      <c r="D76" s="471">
        <f>VLOOKUP(B76,'03-2'!A76:E172,5,FALSE)</f>
        <v>0</v>
      </c>
      <c r="E76" s="471"/>
      <c r="F76" s="475">
        <f t="shared" si="8"/>
        <v>0</v>
      </c>
      <c r="G76" s="477" t="str">
        <f t="shared" si="7"/>
        <v>否</v>
      </c>
    </row>
    <row r="77" ht="37.5" customHeight="1" spans="1:7">
      <c r="A77" s="469">
        <f t="shared" si="9"/>
        <v>5</v>
      </c>
      <c r="B77" s="353">
        <v>23003</v>
      </c>
      <c r="C77" s="478" t="s">
        <v>1330</v>
      </c>
      <c r="D77" s="471">
        <f>VLOOKUP(B77,'03-2'!A77:E173,5,FALSE)</f>
        <v>0</v>
      </c>
      <c r="E77" s="471">
        <f>SUM(E78:E98)</f>
        <v>0</v>
      </c>
      <c r="F77" s="475">
        <f t="shared" si="8"/>
        <v>0</v>
      </c>
      <c r="G77" s="477" t="str">
        <f t="shared" ref="G77:G98" si="10">IF(LEN(B77)&lt;=5,IF(C77&lt;&gt;"",IF(SUM(D77:E77)&gt;0,"是","否"),"否"),"否")</f>
        <v>否</v>
      </c>
    </row>
    <row r="78" ht="37.5" customHeight="1" spans="1:7">
      <c r="A78" s="469">
        <f t="shared" si="9"/>
        <v>7</v>
      </c>
      <c r="B78" s="353">
        <v>2300301</v>
      </c>
      <c r="C78" s="314" t="s">
        <v>223</v>
      </c>
      <c r="D78" s="471">
        <f>VLOOKUP(B78,'03-2'!A78:E174,5,FALSE)</f>
        <v>0</v>
      </c>
      <c r="E78" s="471"/>
      <c r="F78" s="475">
        <f t="shared" si="8"/>
        <v>0</v>
      </c>
      <c r="G78" s="477" t="str">
        <f t="shared" si="10"/>
        <v>否</v>
      </c>
    </row>
    <row r="79" ht="37.5" customHeight="1" spans="1:7">
      <c r="A79" s="469">
        <f t="shared" si="9"/>
        <v>7</v>
      </c>
      <c r="B79" s="353">
        <v>2300302</v>
      </c>
      <c r="C79" s="314" t="s">
        <v>224</v>
      </c>
      <c r="D79" s="471">
        <f>VLOOKUP(B79,'03-2'!A79:E175,5,FALSE)</f>
        <v>0</v>
      </c>
      <c r="E79" s="471"/>
      <c r="F79" s="475">
        <f t="shared" si="8"/>
        <v>0</v>
      </c>
      <c r="G79" s="477" t="str">
        <f t="shared" si="10"/>
        <v>否</v>
      </c>
    </row>
    <row r="80" ht="37.5" customHeight="1" spans="1:7">
      <c r="A80" s="469">
        <f t="shared" si="9"/>
        <v>7</v>
      </c>
      <c r="B80" s="353">
        <v>2300303</v>
      </c>
      <c r="C80" s="314" t="s">
        <v>225</v>
      </c>
      <c r="D80" s="471">
        <f>VLOOKUP(B80,'03-2'!A80:E176,5,FALSE)</f>
        <v>0</v>
      </c>
      <c r="E80" s="471"/>
      <c r="F80" s="475">
        <f t="shared" si="8"/>
        <v>0</v>
      </c>
      <c r="G80" s="477" t="str">
        <f t="shared" si="10"/>
        <v>否</v>
      </c>
    </row>
    <row r="81" ht="37.5" customHeight="1" spans="1:7">
      <c r="A81" s="469">
        <f t="shared" si="9"/>
        <v>7</v>
      </c>
      <c r="B81" s="353">
        <v>2300304</v>
      </c>
      <c r="C81" s="314" t="s">
        <v>226</v>
      </c>
      <c r="D81" s="471">
        <f>VLOOKUP(B81,'03-2'!A81:E177,5,FALSE)</f>
        <v>0</v>
      </c>
      <c r="E81" s="471"/>
      <c r="F81" s="475">
        <f t="shared" si="8"/>
        <v>0</v>
      </c>
      <c r="G81" s="477" t="str">
        <f t="shared" si="10"/>
        <v>否</v>
      </c>
    </row>
    <row r="82" ht="37.5" customHeight="1" spans="1:7">
      <c r="A82" s="469">
        <f t="shared" si="9"/>
        <v>7</v>
      </c>
      <c r="B82" s="353">
        <v>2300305</v>
      </c>
      <c r="C82" s="314" t="s">
        <v>227</v>
      </c>
      <c r="D82" s="471">
        <f>VLOOKUP(B82,'03-2'!A82:E178,5,FALSE)</f>
        <v>0</v>
      </c>
      <c r="E82" s="471"/>
      <c r="F82" s="475">
        <f t="shared" si="8"/>
        <v>0</v>
      </c>
      <c r="G82" s="477" t="str">
        <f t="shared" si="10"/>
        <v>否</v>
      </c>
    </row>
    <row r="83" ht="37.5" customHeight="1" spans="1:7">
      <c r="A83" s="469">
        <f t="shared" si="9"/>
        <v>7</v>
      </c>
      <c r="B83" s="353">
        <v>2300306</v>
      </c>
      <c r="C83" s="314" t="s">
        <v>228</v>
      </c>
      <c r="D83" s="471">
        <f>VLOOKUP(B83,'03-2'!A83:E179,5,FALSE)</f>
        <v>0</v>
      </c>
      <c r="E83" s="471"/>
      <c r="F83" s="475">
        <f t="shared" si="8"/>
        <v>0</v>
      </c>
      <c r="G83" s="477" t="str">
        <f t="shared" si="10"/>
        <v>否</v>
      </c>
    </row>
    <row r="84" ht="37.5" customHeight="1" spans="1:7">
      <c r="A84" s="469">
        <f t="shared" si="9"/>
        <v>7</v>
      </c>
      <c r="B84" s="353">
        <v>2300307</v>
      </c>
      <c r="C84" s="314" t="s">
        <v>229</v>
      </c>
      <c r="D84" s="471">
        <f>VLOOKUP(B84,'03-2'!A84:E180,5,FALSE)</f>
        <v>0</v>
      </c>
      <c r="E84" s="471"/>
      <c r="F84" s="475">
        <f t="shared" si="8"/>
        <v>0</v>
      </c>
      <c r="G84" s="477" t="str">
        <f t="shared" si="10"/>
        <v>否</v>
      </c>
    </row>
    <row r="85" ht="37.5" customHeight="1" spans="1:7">
      <c r="A85" s="469">
        <f t="shared" si="9"/>
        <v>7</v>
      </c>
      <c r="B85" s="353">
        <v>2300308</v>
      </c>
      <c r="C85" s="314" t="s">
        <v>230</v>
      </c>
      <c r="D85" s="471">
        <f>VLOOKUP(B85,'03-2'!A85:E181,5,FALSE)</f>
        <v>0</v>
      </c>
      <c r="E85" s="471"/>
      <c r="F85" s="475">
        <f t="shared" si="8"/>
        <v>0</v>
      </c>
      <c r="G85" s="477" t="str">
        <f t="shared" si="10"/>
        <v>否</v>
      </c>
    </row>
    <row r="86" ht="37.5" customHeight="1" spans="1:7">
      <c r="A86" s="469">
        <f t="shared" si="9"/>
        <v>7</v>
      </c>
      <c r="B86" s="353">
        <v>2300310</v>
      </c>
      <c r="C86" s="314" t="s">
        <v>231</v>
      </c>
      <c r="D86" s="471">
        <f>VLOOKUP(B86,'03-2'!A86:E182,5,FALSE)</f>
        <v>0</v>
      </c>
      <c r="E86" s="471"/>
      <c r="F86" s="475">
        <f t="shared" si="8"/>
        <v>0</v>
      </c>
      <c r="G86" s="477" t="str">
        <f t="shared" si="10"/>
        <v>否</v>
      </c>
    </row>
    <row r="87" ht="37.5" customHeight="1" spans="1:7">
      <c r="A87" s="469">
        <f t="shared" si="9"/>
        <v>7</v>
      </c>
      <c r="B87" s="353">
        <v>2300311</v>
      </c>
      <c r="C87" s="314" t="s">
        <v>232</v>
      </c>
      <c r="D87" s="471">
        <f>VLOOKUP(B87,'03-2'!A87:E183,5,FALSE)</f>
        <v>0</v>
      </c>
      <c r="E87" s="471"/>
      <c r="F87" s="475">
        <f t="shared" si="8"/>
        <v>0</v>
      </c>
      <c r="G87" s="477" t="str">
        <f t="shared" si="10"/>
        <v>否</v>
      </c>
    </row>
    <row r="88" ht="37.5" customHeight="1" spans="1:7">
      <c r="A88" s="469">
        <f t="shared" si="9"/>
        <v>7</v>
      </c>
      <c r="B88" s="353">
        <v>2300312</v>
      </c>
      <c r="C88" s="314" t="s">
        <v>233</v>
      </c>
      <c r="D88" s="471">
        <f>VLOOKUP(B88,'03-2'!A88:E184,5,FALSE)</f>
        <v>0</v>
      </c>
      <c r="E88" s="471"/>
      <c r="F88" s="475">
        <f t="shared" si="8"/>
        <v>0</v>
      </c>
      <c r="G88" s="477" t="str">
        <f t="shared" si="10"/>
        <v>否</v>
      </c>
    </row>
    <row r="89" ht="37.5" customHeight="1" spans="1:7">
      <c r="A89" s="469">
        <f t="shared" si="9"/>
        <v>7</v>
      </c>
      <c r="B89" s="353">
        <v>2300313</v>
      </c>
      <c r="C89" s="314" t="s">
        <v>234</v>
      </c>
      <c r="D89" s="471">
        <f>VLOOKUP(B89,'03-2'!A89:E185,5,FALSE)</f>
        <v>0</v>
      </c>
      <c r="E89" s="471"/>
      <c r="F89" s="475">
        <f t="shared" si="8"/>
        <v>0</v>
      </c>
      <c r="G89" s="477" t="str">
        <f t="shared" si="10"/>
        <v>否</v>
      </c>
    </row>
    <row r="90" ht="37.5" customHeight="1" spans="1:7">
      <c r="A90" s="469">
        <f t="shared" si="9"/>
        <v>7</v>
      </c>
      <c r="B90" s="353">
        <v>2300314</v>
      </c>
      <c r="C90" s="314" t="s">
        <v>235</v>
      </c>
      <c r="D90" s="471">
        <f>VLOOKUP(B90,'03-2'!A90:E186,5,FALSE)</f>
        <v>0</v>
      </c>
      <c r="E90" s="471"/>
      <c r="F90" s="475">
        <f t="shared" si="8"/>
        <v>0</v>
      </c>
      <c r="G90" s="477" t="str">
        <f t="shared" si="10"/>
        <v>否</v>
      </c>
    </row>
    <row r="91" ht="37.5" customHeight="1" spans="1:7">
      <c r="A91" s="469">
        <f t="shared" si="9"/>
        <v>7</v>
      </c>
      <c r="B91" s="353">
        <v>2300315</v>
      </c>
      <c r="C91" s="314" t="s">
        <v>236</v>
      </c>
      <c r="D91" s="471">
        <f>VLOOKUP(B91,'03-2'!A91:E187,5,FALSE)</f>
        <v>0</v>
      </c>
      <c r="E91" s="471"/>
      <c r="F91" s="475">
        <f t="shared" si="8"/>
        <v>0</v>
      </c>
      <c r="G91" s="477" t="str">
        <f t="shared" si="10"/>
        <v>否</v>
      </c>
    </row>
    <row r="92" ht="37.5" customHeight="1" spans="1:7">
      <c r="A92" s="469">
        <f t="shared" si="9"/>
        <v>7</v>
      </c>
      <c r="B92" s="353">
        <v>2300316</v>
      </c>
      <c r="C92" s="314" t="s">
        <v>237</v>
      </c>
      <c r="D92" s="471">
        <f>VLOOKUP(B92,'03-2'!A92:E188,5,FALSE)</f>
        <v>0</v>
      </c>
      <c r="E92" s="471"/>
      <c r="F92" s="475">
        <f t="shared" si="8"/>
        <v>0</v>
      </c>
      <c r="G92" s="477" t="str">
        <f t="shared" si="10"/>
        <v>否</v>
      </c>
    </row>
    <row r="93" ht="37.5" customHeight="1" spans="1:7">
      <c r="A93" s="469">
        <f t="shared" si="9"/>
        <v>7</v>
      </c>
      <c r="B93" s="353">
        <v>2300317</v>
      </c>
      <c r="C93" s="314" t="s">
        <v>238</v>
      </c>
      <c r="D93" s="471">
        <f>VLOOKUP(B93,'03-2'!A93:E189,5,FALSE)</f>
        <v>0</v>
      </c>
      <c r="E93" s="471"/>
      <c r="F93" s="475">
        <f t="shared" si="8"/>
        <v>0</v>
      </c>
      <c r="G93" s="477" t="str">
        <f t="shared" si="10"/>
        <v>否</v>
      </c>
    </row>
    <row r="94" ht="37.5" customHeight="1" spans="1:7">
      <c r="A94" s="469">
        <f t="shared" si="9"/>
        <v>7</v>
      </c>
      <c r="B94" s="353">
        <v>2300320</v>
      </c>
      <c r="C94" s="314" t="s">
        <v>239</v>
      </c>
      <c r="D94" s="471">
        <f>VLOOKUP(B94,'03-2'!A94:E190,5,FALSE)</f>
        <v>0</v>
      </c>
      <c r="E94" s="471"/>
      <c r="F94" s="475">
        <f t="shared" si="8"/>
        <v>0</v>
      </c>
      <c r="G94" s="477" t="str">
        <f t="shared" si="10"/>
        <v>否</v>
      </c>
    </row>
    <row r="95" ht="37.5" customHeight="1" spans="1:7">
      <c r="A95" s="469">
        <f t="shared" si="9"/>
        <v>7</v>
      </c>
      <c r="B95" s="353">
        <v>2300321</v>
      </c>
      <c r="C95" s="314" t="s">
        <v>240</v>
      </c>
      <c r="D95" s="471">
        <f>VLOOKUP(B95,'03-2'!A95:E191,5,FALSE)</f>
        <v>0</v>
      </c>
      <c r="E95" s="471"/>
      <c r="F95" s="475">
        <f t="shared" ref="F95:F125" si="11">IF(D95&lt;0,"",IFERROR(E95/D95-1,0))</f>
        <v>0</v>
      </c>
      <c r="G95" s="477" t="str">
        <f t="shared" si="10"/>
        <v>否</v>
      </c>
    </row>
    <row r="96" ht="37.5" customHeight="1" spans="1:7">
      <c r="A96" s="469">
        <f t="shared" si="9"/>
        <v>7</v>
      </c>
      <c r="B96" s="353">
        <v>2300322</v>
      </c>
      <c r="C96" s="314" t="s">
        <v>241</v>
      </c>
      <c r="D96" s="471">
        <f>VLOOKUP(B96,'03-2'!A96:E192,5,FALSE)</f>
        <v>0</v>
      </c>
      <c r="E96" s="471"/>
      <c r="F96" s="475">
        <f t="shared" si="11"/>
        <v>0</v>
      </c>
      <c r="G96" s="477" t="str">
        <f t="shared" si="10"/>
        <v>否</v>
      </c>
    </row>
    <row r="97" ht="37.5" customHeight="1" spans="1:7">
      <c r="A97" s="469">
        <f t="shared" si="9"/>
        <v>7</v>
      </c>
      <c r="B97" s="353">
        <v>2300324</v>
      </c>
      <c r="C97" s="314" t="s">
        <v>242</v>
      </c>
      <c r="D97" s="471">
        <f>VLOOKUP(B97,'03-2'!A97:E193,5,FALSE)</f>
        <v>0</v>
      </c>
      <c r="E97" s="471"/>
      <c r="F97" s="475">
        <f t="shared" si="11"/>
        <v>0</v>
      </c>
      <c r="G97" s="477" t="str">
        <f t="shared" si="10"/>
        <v>否</v>
      </c>
    </row>
    <row r="98" ht="37.5" customHeight="1" spans="1:7">
      <c r="A98" s="469">
        <f t="shared" si="9"/>
        <v>7</v>
      </c>
      <c r="B98" s="353">
        <v>2300399</v>
      </c>
      <c r="C98" s="314" t="s">
        <v>1101</v>
      </c>
      <c r="D98" s="471">
        <f>VLOOKUP(B98,'03-2'!A98:E194,5,FALSE)</f>
        <v>0</v>
      </c>
      <c r="E98" s="471"/>
      <c r="F98" s="475">
        <f t="shared" si="11"/>
        <v>0</v>
      </c>
      <c r="G98" s="477" t="str">
        <f t="shared" si="10"/>
        <v>否</v>
      </c>
    </row>
    <row r="99" ht="37.5" customHeight="1" spans="1:7">
      <c r="A99" s="469">
        <f t="shared" si="9"/>
        <v>5</v>
      </c>
      <c r="B99" s="480">
        <v>23006</v>
      </c>
      <c r="C99" s="478" t="s">
        <v>28</v>
      </c>
      <c r="D99" s="471">
        <f>VLOOKUP(B99,'03-2'!A99:E195,5,FALSE)</f>
        <v>26479</v>
      </c>
      <c r="E99" s="471">
        <f>SUM(E100:E101)</f>
        <v>27072</v>
      </c>
      <c r="F99" s="472">
        <f t="shared" si="11"/>
        <v>0.0223951055553457</v>
      </c>
      <c r="G99" s="477" t="str">
        <f t="shared" ref="G99:G111" si="12">IF(LEN(B99)&lt;=7,IF(C99&lt;&gt;"",IF(SUM(D99:E99)&gt;0,"是","否"),"否"),"否")</f>
        <v>是</v>
      </c>
    </row>
    <row r="100" ht="37.5" customHeight="1" spans="1:7">
      <c r="A100" s="469">
        <f t="shared" si="9"/>
        <v>7</v>
      </c>
      <c r="B100" s="480">
        <v>2300601</v>
      </c>
      <c r="C100" s="314" t="s">
        <v>284</v>
      </c>
      <c r="D100" s="471">
        <f>VLOOKUP(B100,'03-2'!A100:E196,5,FALSE)</f>
        <v>16128</v>
      </c>
      <c r="E100" s="471">
        <v>18548</v>
      </c>
      <c r="F100" s="472">
        <f t="shared" si="11"/>
        <v>0.150049603174603</v>
      </c>
      <c r="G100" s="477" t="str">
        <f t="shared" si="12"/>
        <v>是</v>
      </c>
    </row>
    <row r="101" ht="37.5" customHeight="1" spans="1:11">
      <c r="A101" s="469">
        <f t="shared" ref="A101:A126" si="13">LEN(B101)</f>
        <v>7</v>
      </c>
      <c r="B101" s="480">
        <v>2300602</v>
      </c>
      <c r="C101" s="314" t="s">
        <v>285</v>
      </c>
      <c r="D101" s="471">
        <f>VLOOKUP(B101,'03-2'!A101:E197,5,FALSE)</f>
        <v>10351</v>
      </c>
      <c r="E101" s="471">
        <v>8524</v>
      </c>
      <c r="F101" s="472">
        <f t="shared" si="11"/>
        <v>-0.176504685537629</v>
      </c>
      <c r="G101" s="477" t="str">
        <f t="shared" si="12"/>
        <v>是</v>
      </c>
      <c r="K101" s="479"/>
    </row>
    <row r="102" ht="36" customHeight="1" spans="1:7">
      <c r="A102" s="469">
        <f t="shared" si="13"/>
        <v>5</v>
      </c>
      <c r="B102" s="353">
        <v>23008</v>
      </c>
      <c r="C102" s="478" t="s">
        <v>26</v>
      </c>
      <c r="D102" s="471">
        <f>VLOOKUP(B102,'03-2'!A102:E198,5,FALSE)</f>
        <v>46511</v>
      </c>
      <c r="E102" s="471"/>
      <c r="F102" s="472">
        <f t="shared" si="11"/>
        <v>-1</v>
      </c>
      <c r="G102" s="477" t="str">
        <f t="shared" si="12"/>
        <v>是</v>
      </c>
    </row>
    <row r="103" s="464" customFormat="1" ht="37.5" customHeight="1" spans="1:9">
      <c r="A103" s="469">
        <f t="shared" si="13"/>
        <v>5</v>
      </c>
      <c r="B103" s="353">
        <v>23011</v>
      </c>
      <c r="C103" s="478" t="s">
        <v>1331</v>
      </c>
      <c r="D103" s="471">
        <f>VLOOKUP(B103,'03-2'!A103:E199,5,FALSE)</f>
        <v>0</v>
      </c>
      <c r="E103" s="471">
        <f>SUM(E104,E108:E109)</f>
        <v>0</v>
      </c>
      <c r="F103" s="475">
        <f t="shared" si="11"/>
        <v>0</v>
      </c>
      <c r="G103" s="477" t="str">
        <f t="shared" si="12"/>
        <v>否</v>
      </c>
      <c r="I103" s="488"/>
    </row>
    <row r="104" s="464" customFormat="1" ht="37.5" customHeight="1" spans="1:7">
      <c r="A104" s="469">
        <f t="shared" si="13"/>
        <v>7</v>
      </c>
      <c r="B104" s="353">
        <v>2301101</v>
      </c>
      <c r="C104" s="314" t="s">
        <v>1332</v>
      </c>
      <c r="D104" s="471">
        <f>VLOOKUP(B104,'03-2'!A104:E200,5,FALSE)</f>
        <v>0</v>
      </c>
      <c r="E104" s="471">
        <f>SUM(E105:E107)</f>
        <v>0</v>
      </c>
      <c r="F104" s="475">
        <f t="shared" si="11"/>
        <v>0</v>
      </c>
      <c r="G104" s="477" t="str">
        <f t="shared" si="12"/>
        <v>否</v>
      </c>
    </row>
    <row r="105" s="464" customFormat="1" ht="37.5" customHeight="1" spans="1:7">
      <c r="A105" s="469">
        <f t="shared" si="13"/>
        <v>0</v>
      </c>
      <c r="B105" s="353"/>
      <c r="C105" s="320" t="s">
        <v>1333</v>
      </c>
      <c r="D105" s="471">
        <f>'03-2'!D110</f>
        <v>0</v>
      </c>
      <c r="E105" s="471"/>
      <c r="F105" s="475">
        <f t="shared" si="11"/>
        <v>0</v>
      </c>
      <c r="G105" s="477" t="str">
        <f t="shared" si="12"/>
        <v>否</v>
      </c>
    </row>
    <row r="106" s="464" customFormat="1" ht="37.5" customHeight="1" spans="1:7">
      <c r="A106" s="469">
        <f t="shared" si="13"/>
        <v>0</v>
      </c>
      <c r="B106" s="353"/>
      <c r="C106" s="320" t="s">
        <v>1334</v>
      </c>
      <c r="D106" s="471">
        <f>'03-2'!D111</f>
        <v>0</v>
      </c>
      <c r="E106" s="471"/>
      <c r="F106" s="475">
        <f t="shared" si="11"/>
        <v>0</v>
      </c>
      <c r="G106" s="477" t="str">
        <f t="shared" si="12"/>
        <v>否</v>
      </c>
    </row>
    <row r="107" s="464" customFormat="1" ht="37.5" customHeight="1" spans="1:7">
      <c r="A107" s="469">
        <f t="shared" si="13"/>
        <v>0</v>
      </c>
      <c r="B107" s="353"/>
      <c r="C107" s="320" t="s">
        <v>1335</v>
      </c>
      <c r="D107" s="471">
        <f>'03-2'!D112</f>
        <v>0</v>
      </c>
      <c r="E107" s="471"/>
      <c r="F107" s="475">
        <f t="shared" si="11"/>
        <v>0</v>
      </c>
      <c r="G107" s="477" t="str">
        <f t="shared" si="12"/>
        <v>否</v>
      </c>
    </row>
    <row r="108" s="464" customFormat="1" ht="37.5" customHeight="1" spans="1:7">
      <c r="A108" s="469">
        <f t="shared" si="13"/>
        <v>0</v>
      </c>
      <c r="B108" s="353"/>
      <c r="C108" s="314" t="s">
        <v>1336</v>
      </c>
      <c r="D108" s="471">
        <f>'03-2'!D113</f>
        <v>0</v>
      </c>
      <c r="E108" s="471">
        <f>'22-1'!E36</f>
        <v>0</v>
      </c>
      <c r="F108" s="475">
        <f t="shared" si="11"/>
        <v>0</v>
      </c>
      <c r="G108" s="477" t="str">
        <f t="shared" si="12"/>
        <v>否</v>
      </c>
    </row>
    <row r="109" s="464" customFormat="1" ht="37.5" customHeight="1" spans="1:7">
      <c r="A109" s="469">
        <f t="shared" si="13"/>
        <v>7</v>
      </c>
      <c r="B109" s="353">
        <v>2301104</v>
      </c>
      <c r="C109" s="314" t="s">
        <v>1337</v>
      </c>
      <c r="D109" s="471">
        <f>VLOOKUP(B109,'03-2'!A109:E205,5,FALSE)</f>
        <v>0</v>
      </c>
      <c r="E109" s="471"/>
      <c r="F109" s="475">
        <f t="shared" si="11"/>
        <v>0</v>
      </c>
      <c r="G109" s="477" t="str">
        <f t="shared" si="12"/>
        <v>否</v>
      </c>
    </row>
    <row r="110" s="464" customFormat="1" ht="36" customHeight="1" spans="1:7">
      <c r="A110" s="469">
        <f t="shared" si="13"/>
        <v>5</v>
      </c>
      <c r="B110" s="481">
        <v>23015</v>
      </c>
      <c r="C110" s="478" t="s">
        <v>24</v>
      </c>
      <c r="D110" s="471">
        <f>VLOOKUP(B110,'03-2'!A110:E206,5,FALSE)</f>
        <v>0</v>
      </c>
      <c r="E110" s="471"/>
      <c r="F110" s="475">
        <f t="shared" si="11"/>
        <v>0</v>
      </c>
      <c r="G110" s="477" t="str">
        <f t="shared" si="12"/>
        <v>否</v>
      </c>
    </row>
    <row r="111" s="464" customFormat="1" ht="36" customHeight="1" spans="1:7">
      <c r="A111" s="469">
        <f t="shared" si="13"/>
        <v>5</v>
      </c>
      <c r="B111" s="481">
        <v>23016</v>
      </c>
      <c r="C111" s="478" t="s">
        <v>286</v>
      </c>
      <c r="D111" s="471">
        <f>VLOOKUP(B111,'03-2'!A111:E207,5,FALSE)</f>
        <v>0</v>
      </c>
      <c r="E111" s="471"/>
      <c r="F111" s="475">
        <f t="shared" si="11"/>
        <v>0</v>
      </c>
      <c r="G111" s="477" t="str">
        <f t="shared" si="12"/>
        <v>否</v>
      </c>
    </row>
    <row r="112" s="464" customFormat="1" ht="36" customHeight="1" spans="1:7">
      <c r="A112" s="469">
        <f t="shared" si="13"/>
        <v>5</v>
      </c>
      <c r="B112" s="481">
        <v>23021</v>
      </c>
      <c r="C112" s="478" t="s">
        <v>287</v>
      </c>
      <c r="D112" s="471">
        <f>VLOOKUP(B112,'03-2'!A112:E208,5,FALSE)</f>
        <v>0</v>
      </c>
      <c r="E112" s="471">
        <f>SUM(E113:E116)</f>
        <v>0</v>
      </c>
      <c r="F112" s="475">
        <f t="shared" si="11"/>
        <v>0</v>
      </c>
      <c r="G112" s="477" t="str">
        <f t="shared" ref="G112:G125" si="14">IF(LEN(B112)&lt;=7,IF(C112&lt;&gt;"",IF(SUM(D112:E112)&gt;0,"是","否"),"否"),"否")</f>
        <v>否</v>
      </c>
    </row>
    <row r="113" s="464" customFormat="1" ht="36" customHeight="1" spans="1:7">
      <c r="A113" s="469">
        <f t="shared" si="13"/>
        <v>7</v>
      </c>
      <c r="B113" s="481">
        <v>2302101</v>
      </c>
      <c r="C113" s="314" t="s">
        <v>288</v>
      </c>
      <c r="D113" s="471">
        <f>VLOOKUP(B113,'03-2'!A113:E209,5,FALSE)</f>
        <v>0</v>
      </c>
      <c r="E113" s="471"/>
      <c r="F113" s="475">
        <f t="shared" si="11"/>
        <v>0</v>
      </c>
      <c r="G113" s="477" t="str">
        <f t="shared" si="14"/>
        <v>否</v>
      </c>
    </row>
    <row r="114" s="464" customFormat="1" ht="36" customHeight="1" spans="1:7">
      <c r="A114" s="469">
        <f t="shared" si="13"/>
        <v>7</v>
      </c>
      <c r="B114" s="481">
        <v>2302102</v>
      </c>
      <c r="C114" s="314" t="s">
        <v>289</v>
      </c>
      <c r="D114" s="471">
        <f>VLOOKUP(B114,'03-2'!A114:E210,5,FALSE)</f>
        <v>0</v>
      </c>
      <c r="E114" s="471"/>
      <c r="F114" s="475">
        <f t="shared" si="11"/>
        <v>0</v>
      </c>
      <c r="G114" s="477" t="str">
        <f t="shared" si="14"/>
        <v>否</v>
      </c>
    </row>
    <row r="115" s="464" customFormat="1" ht="36" customHeight="1" spans="1:7">
      <c r="A115" s="469">
        <f t="shared" si="13"/>
        <v>7</v>
      </c>
      <c r="B115" s="481">
        <v>2302103</v>
      </c>
      <c r="C115" s="314" t="s">
        <v>290</v>
      </c>
      <c r="D115" s="471">
        <f>VLOOKUP(B115,'03-2'!A115:E211,5,FALSE)</f>
        <v>0</v>
      </c>
      <c r="E115" s="471"/>
      <c r="F115" s="475">
        <f t="shared" si="11"/>
        <v>0</v>
      </c>
      <c r="G115" s="477" t="str">
        <f t="shared" si="14"/>
        <v>否</v>
      </c>
    </row>
    <row r="116" s="464" customFormat="1" ht="36" customHeight="1" spans="1:7">
      <c r="A116" s="469">
        <f t="shared" si="13"/>
        <v>7</v>
      </c>
      <c r="B116" s="481">
        <v>2302199</v>
      </c>
      <c r="C116" s="314" t="s">
        <v>291</v>
      </c>
      <c r="D116" s="471">
        <f>VLOOKUP(B116,'03-2'!A116:E212,5,FALSE)</f>
        <v>0</v>
      </c>
      <c r="E116" s="471"/>
      <c r="F116" s="475">
        <f t="shared" si="11"/>
        <v>0</v>
      </c>
      <c r="G116" s="477" t="str">
        <f t="shared" si="14"/>
        <v>否</v>
      </c>
    </row>
    <row r="117" s="464" customFormat="1" ht="37.5" customHeight="1" spans="1:7">
      <c r="A117" s="469">
        <f t="shared" si="13"/>
        <v>3</v>
      </c>
      <c r="B117" s="353">
        <v>231</v>
      </c>
      <c r="C117" s="220" t="s">
        <v>292</v>
      </c>
      <c r="D117" s="457">
        <f>SUM(D118,D121:D122)</f>
        <v>18525</v>
      </c>
      <c r="E117" s="457">
        <f>SUM(E118,E121:E122)</f>
        <v>15250</v>
      </c>
      <c r="F117" s="475">
        <f t="shared" si="11"/>
        <v>-0.176788124156545</v>
      </c>
      <c r="G117" s="477" t="str">
        <f t="shared" si="14"/>
        <v>是</v>
      </c>
    </row>
    <row r="118" s="464" customFormat="1" ht="37.5" customHeight="1" spans="1:7">
      <c r="A118" s="469">
        <f t="shared" si="13"/>
        <v>7</v>
      </c>
      <c r="B118" s="482">
        <v>2310301</v>
      </c>
      <c r="C118" s="478" t="s">
        <v>293</v>
      </c>
      <c r="D118" s="471">
        <f>VLOOKUP(B118,'03-2'!A118:E214,5,FALSE)</f>
        <v>18525</v>
      </c>
      <c r="E118" s="471">
        <f>SUM(E119:E120)</f>
        <v>15250</v>
      </c>
      <c r="F118" s="472">
        <f t="shared" si="11"/>
        <v>-0.176788124156545</v>
      </c>
      <c r="G118" s="477" t="str">
        <f t="shared" si="14"/>
        <v>是</v>
      </c>
    </row>
    <row r="119" s="464" customFormat="1" ht="37.5" customHeight="1" spans="1:7">
      <c r="A119" s="469">
        <f t="shared" si="13"/>
        <v>0</v>
      </c>
      <c r="B119" s="482"/>
      <c r="C119" s="314" t="s">
        <v>294</v>
      </c>
      <c r="D119" s="471">
        <v>2225</v>
      </c>
      <c r="E119" s="471">
        <v>1810</v>
      </c>
      <c r="F119" s="472">
        <f t="shared" si="11"/>
        <v>-0.186516853932584</v>
      </c>
      <c r="G119" s="477" t="str">
        <f t="shared" si="14"/>
        <v>是</v>
      </c>
    </row>
    <row r="120" s="464" customFormat="1" ht="37.5" customHeight="1" spans="1:7">
      <c r="A120" s="469">
        <f t="shared" si="13"/>
        <v>0</v>
      </c>
      <c r="B120" s="482"/>
      <c r="C120" s="314" t="s">
        <v>295</v>
      </c>
      <c r="D120" s="471">
        <v>16300</v>
      </c>
      <c r="E120" s="471">
        <v>13440</v>
      </c>
      <c r="F120" s="472">
        <f t="shared" si="11"/>
        <v>-0.175460122699386</v>
      </c>
      <c r="G120" s="477" t="str">
        <f t="shared" si="14"/>
        <v>是</v>
      </c>
    </row>
    <row r="121" s="464" customFormat="1" ht="37.5" customHeight="1" spans="1:7">
      <c r="A121" s="469">
        <f t="shared" si="13"/>
        <v>7</v>
      </c>
      <c r="B121" s="482">
        <v>2310302</v>
      </c>
      <c r="C121" s="478" t="s">
        <v>296</v>
      </c>
      <c r="D121" s="471"/>
      <c r="E121" s="471"/>
      <c r="F121" s="475">
        <f t="shared" si="11"/>
        <v>0</v>
      </c>
      <c r="G121" s="477" t="str">
        <f t="shared" si="14"/>
        <v>否</v>
      </c>
    </row>
    <row r="122" s="464" customFormat="1" ht="37.5" customHeight="1" spans="1:7">
      <c r="A122" s="469">
        <f t="shared" si="13"/>
        <v>7</v>
      </c>
      <c r="B122" s="482">
        <v>2310399</v>
      </c>
      <c r="C122" s="478" t="s">
        <v>297</v>
      </c>
      <c r="D122" s="471"/>
      <c r="E122" s="457"/>
      <c r="F122" s="475">
        <f t="shared" si="11"/>
        <v>0</v>
      </c>
      <c r="G122" s="477" t="str">
        <f t="shared" si="14"/>
        <v>否</v>
      </c>
    </row>
    <row r="123" s="464" customFormat="1" ht="36" customHeight="1" spans="1:7">
      <c r="A123" s="469">
        <f t="shared" si="13"/>
        <v>5</v>
      </c>
      <c r="B123" s="483">
        <v>23009</v>
      </c>
      <c r="C123" s="484" t="s">
        <v>25</v>
      </c>
      <c r="D123" s="471">
        <f>VLOOKUP(B123,'03-2'!A123:E219,5,FALSE)</f>
        <v>0</v>
      </c>
      <c r="E123" s="457"/>
      <c r="F123" s="475">
        <f t="shared" si="11"/>
        <v>0</v>
      </c>
      <c r="G123" s="477" t="str">
        <f t="shared" si="14"/>
        <v>否</v>
      </c>
    </row>
    <row r="124" s="464" customFormat="1" ht="37.5" customHeight="1" spans="1:7">
      <c r="A124" s="469">
        <f t="shared" si="13"/>
        <v>6</v>
      </c>
      <c r="B124" s="483" t="s">
        <v>1953</v>
      </c>
      <c r="C124" s="476" t="s">
        <v>25</v>
      </c>
      <c r="D124" s="471"/>
      <c r="E124" s="457">
        <f>'22-1'!E109</f>
        <v>0</v>
      </c>
      <c r="F124" s="475">
        <f t="shared" si="11"/>
        <v>0</v>
      </c>
      <c r="G124" s="477" t="str">
        <f t="shared" si="14"/>
        <v>否</v>
      </c>
    </row>
    <row r="125" ht="37.5" customHeight="1" spans="1:9">
      <c r="A125" s="469">
        <f t="shared" si="13"/>
        <v>0</v>
      </c>
      <c r="B125" s="474"/>
      <c r="C125" s="216" t="s">
        <v>298</v>
      </c>
      <c r="D125" s="457">
        <f>SUM(D30:D31,D117,D123:D124)</f>
        <v>295788</v>
      </c>
      <c r="E125" s="457">
        <f>SUM(E30:E31,E117,E123:E124)</f>
        <v>249383</v>
      </c>
      <c r="F125" s="475">
        <f t="shared" si="11"/>
        <v>-0.156886012955225</v>
      </c>
      <c r="G125" s="477" t="str">
        <f t="shared" si="14"/>
        <v>是</v>
      </c>
      <c r="I125" s="479"/>
    </row>
    <row r="126" s="465" customFormat="1" ht="47.1" customHeight="1" spans="1:10">
      <c r="A126" s="469">
        <f t="shared" si="13"/>
        <v>0</v>
      </c>
      <c r="B126" s="485"/>
      <c r="C126" s="486"/>
      <c r="D126" s="486"/>
      <c r="E126" s="486"/>
      <c r="F126" s="486"/>
      <c r="H126" s="465" t="s">
        <v>255</v>
      </c>
      <c r="I126" s="465" t="b">
        <f>D125='22-1'!D122</f>
        <v>1</v>
      </c>
      <c r="J126" s="465" t="b">
        <f>E125='22-1'!E122</f>
        <v>1</v>
      </c>
    </row>
    <row r="127" s="465" customFormat="1" ht="12" customHeight="1" spans="2:6">
      <c r="B127" s="485"/>
      <c r="C127" s="487"/>
      <c r="D127" s="487"/>
      <c r="E127" s="487"/>
      <c r="F127" s="487"/>
    </row>
    <row r="128" ht="99" hidden="1" customHeight="1" spans="3:6">
      <c r="C128" s="487"/>
      <c r="D128" s="487"/>
      <c r="E128" s="487"/>
      <c r="F128" s="487"/>
    </row>
    <row r="129" ht="37" hidden="1" customHeight="1" spans="3:6">
      <c r="C129" s="487"/>
      <c r="D129" s="489"/>
      <c r="E129" s="490"/>
      <c r="F129" s="487"/>
    </row>
    <row r="130" ht="31.5" hidden="1" spans="3:5">
      <c r="C130" s="224" t="s">
        <v>255</v>
      </c>
      <c r="D130" s="224" t="b">
        <f>D125='22-1'!D122</f>
        <v>1</v>
      </c>
      <c r="E130" s="224" t="b">
        <f>E125='22-1'!E122</f>
        <v>1</v>
      </c>
    </row>
    <row r="131" ht="31.5" hidden="1" spans="3:5">
      <c r="C131" s="224" t="s">
        <v>256</v>
      </c>
      <c r="D131" s="224">
        <f>D125-'22-1'!D122</f>
        <v>0</v>
      </c>
      <c r="E131" s="491">
        <f>E125-'22-1'!E122</f>
        <v>0</v>
      </c>
    </row>
  </sheetData>
  <autoFilter xmlns:etc="http://www.wps.cn/officeDocument/2017/etCustomData" ref="A3:L126" etc:filterBottomFollowUsedRange="0">
    <extLst/>
  </autoFilter>
  <mergeCells count="3">
    <mergeCell ref="C1:F1"/>
    <mergeCell ref="C126:F126"/>
    <mergeCell ref="C128:F128"/>
  </mergeCells>
  <conditionalFormatting sqref="F2">
    <cfRule type="cellIs" dxfId="1" priority="137" stopIfTrue="1" operator="lessThanOrEqual">
      <formula>-1</formula>
    </cfRule>
  </conditionalFormatting>
  <conditionalFormatting sqref="C49">
    <cfRule type="expression" dxfId="2" priority="92" stopIfTrue="1">
      <formula>"len($A:$A)=3"</formula>
    </cfRule>
    <cfRule type="expression" dxfId="2" priority="93" stopIfTrue="1">
      <formula>"len($A:$A)=3"</formula>
    </cfRule>
    <cfRule type="expression" dxfId="2" priority="94" stopIfTrue="1">
      <formula>"len($A:$A)=3"</formula>
    </cfRule>
  </conditionalFormatting>
  <conditionalFormatting sqref="C55">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D102">
    <cfRule type="expression" dxfId="2" priority="2" stopIfTrue="1">
      <formula>"len($A:$A)=3"</formula>
    </cfRule>
  </conditionalFormatting>
  <conditionalFormatting sqref="C104">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D130:E130">
    <cfRule type="containsText" dxfId="5" priority="49" operator="between" text="FALSE">
      <formula>NOT(ISERROR(SEARCH("FALSE",D130)))</formula>
    </cfRule>
  </conditionalFormatting>
  <conditionalFormatting sqref="D131:E131">
    <cfRule type="cellIs" dxfId="4" priority="50" operator="notEqual">
      <formula>0</formula>
    </cfRule>
  </conditionalFormatting>
  <conditionalFormatting sqref="B110:B111">
    <cfRule type="expression" dxfId="2" priority="109" stopIfTrue="1">
      <formula>"len($A:$A)=3"</formula>
    </cfRule>
  </conditionalFormatting>
  <conditionalFormatting sqref="B112:B116">
    <cfRule type="expression" dxfId="2" priority="107" stopIfTrue="1">
      <formula>"len($A:$A)=3"</formula>
    </cfRule>
  </conditionalFormatting>
  <conditionalFormatting sqref="C33:C38">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C40:C48">
    <cfRule type="expression" dxfId="2" priority="83" stopIfTrue="1">
      <formula>"len($A:$A)=3"</formula>
    </cfRule>
    <cfRule type="expression" dxfId="2" priority="84" stopIfTrue="1">
      <formula>"len($A:$A)=3"</formula>
    </cfRule>
    <cfRule type="expression" dxfId="2" priority="85" stopIfTrue="1">
      <formula>"len($A:$A)=3"</formula>
    </cfRule>
  </conditionalFormatting>
  <conditionalFormatting sqref="C50:C54">
    <cfRule type="expression" dxfId="2" priority="43" stopIfTrue="1">
      <formula>"len($A:$A)=3"</formula>
    </cfRule>
    <cfRule type="expression" dxfId="2" priority="44" stopIfTrue="1">
      <formula>"len($A:$A)=3"</formula>
    </cfRule>
    <cfRule type="expression" dxfId="2" priority="45" stopIfTrue="1">
      <formula>"len($A:$A)=3"</formula>
    </cfRule>
  </conditionalFormatting>
  <conditionalFormatting sqref="C56:C76">
    <cfRule type="expression" dxfId="2" priority="40" stopIfTrue="1">
      <formula>"len($A:$A)=3"</formula>
    </cfRule>
    <cfRule type="expression" dxfId="2" priority="41" stopIfTrue="1">
      <formula>"len($A:$A)=3"</formula>
    </cfRule>
    <cfRule type="expression" dxfId="2" priority="42" stopIfTrue="1">
      <formula>"len($A:$A)=3"</formula>
    </cfRule>
  </conditionalFormatting>
  <conditionalFormatting sqref="C78:C98">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C100:C101">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C105:C107">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C108:C109">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C113:C116">
    <cfRule type="expression" dxfId="2" priority="7" stopIfTrue="1">
      <formula>"len($A:$A)=3"</formula>
    </cfRule>
    <cfRule type="expression" dxfId="2" priority="8" stopIfTrue="1">
      <formula>"len($A:$A)=3"</formula>
    </cfRule>
    <cfRule type="expression" dxfId="2" priority="9" stopIfTrue="1">
      <formula>"len($A:$A)=3"</formula>
    </cfRule>
  </conditionalFormatting>
  <conditionalFormatting sqref="C119:C120">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D100:D101">
    <cfRule type="cellIs" dxfId="1" priority="3" stopIfTrue="1" operator="lessThanOrEqual">
      <formula>-1</formula>
    </cfRule>
  </conditionalFormatting>
  <conditionalFormatting sqref="D119:D120">
    <cfRule type="cellIs" dxfId="1" priority="1" stopIfTrue="1" operator="lessThanOrEqual">
      <formula>-1</formula>
    </cfRule>
  </conditionalFormatting>
  <conditionalFormatting sqref="G31:G125">
    <cfRule type="cellIs" dxfId="6" priority="75" stopIfTrue="1" operator="lessThan">
      <formula>0</formula>
    </cfRule>
    <cfRule type="cellIs" dxfId="6" priority="76" stopIfTrue="1" operator="lessThan">
      <formula>0</formula>
    </cfRule>
  </conditionalFormatting>
  <conditionalFormatting sqref="G4:G30 G126:G127">
    <cfRule type="cellIs" dxfId="6" priority="122" stopIfTrue="1" operator="lessThan">
      <formula>0</formula>
    </cfRule>
  </conditionalFormatting>
  <conditionalFormatting sqref="B99 B102">
    <cfRule type="expression" dxfId="2" priority="108" stopIfTrue="1">
      <formula>"len($A:$A)=3"</formula>
    </cfRule>
  </conditionalFormatting>
  <conditionalFormatting sqref="B123:C124">
    <cfRule type="expression" dxfId="2" priority="11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6" max="1048575" man="1"/>
  </colBreak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P1342"/>
  <sheetViews>
    <sheetView showGridLines="0" showZeros="0" view="pageBreakPreview" zoomScale="70" zoomScaleNormal="100" workbookViewId="0">
      <pane xSplit="2" ySplit="3" topLeftCell="C1317" activePane="bottomRight" state="frozen"/>
      <selection/>
      <selection pane="topRight"/>
      <selection pane="bottomLeft"/>
      <selection pane="bottomRight" activeCell="D3" sqref="D3"/>
    </sheetView>
  </sheetViews>
  <sheetFormatPr defaultColWidth="9" defaultRowHeight="18.75"/>
  <cols>
    <col min="1" max="1" width="9" style="431" hidden="1" customWidth="1"/>
    <col min="2" max="2" width="19.1083333333333" style="393" hidden="1" customWidth="1"/>
    <col min="3" max="3" width="58.6666666666667" style="393" customWidth="1"/>
    <col min="4" max="6" width="22.6666666666667" style="393" customWidth="1"/>
    <col min="7" max="7" width="22.6666666666667" style="394" customWidth="1"/>
    <col min="8" max="8" width="4" style="393" hidden="1" customWidth="1"/>
    <col min="9" max="9" width="9.33333333333333" style="393" hidden="1" customWidth="1"/>
    <col min="10" max="11" width="9" style="393" hidden="1" customWidth="1"/>
    <col min="12" max="12" width="10.7083333333333" style="393" hidden="1" customWidth="1"/>
    <col min="13" max="14" width="9" style="393" hidden="1" customWidth="1"/>
    <col min="15" max="15" width="9" style="432" hidden="1" customWidth="1"/>
    <col min="16" max="16" width="9" style="393" hidden="1" customWidth="1"/>
    <col min="17" max="16384" width="9" style="393"/>
  </cols>
  <sheetData>
    <row r="1" s="209" customFormat="1" ht="45" customHeight="1" spans="1:15">
      <c r="A1" s="264"/>
      <c r="C1" s="338" t="str">
        <f>YEAR(封面!$B$9)&amp;"年市本级地方一般公共预算支出情况表"</f>
        <v>2025年市本级地方一般公共预算支出情况表</v>
      </c>
      <c r="D1" s="338"/>
      <c r="E1" s="338"/>
      <c r="F1" s="338"/>
      <c r="G1" s="338"/>
      <c r="O1" s="249"/>
    </row>
    <row r="2" s="209" customFormat="1" ht="20.1" customHeight="1" spans="1:15">
      <c r="A2" s="264"/>
      <c r="B2" s="433"/>
      <c r="C2" s="432" t="s">
        <v>1954</v>
      </c>
      <c r="D2" s="432"/>
      <c r="E2" s="434"/>
      <c r="F2" s="434"/>
      <c r="G2" s="434" t="s">
        <v>130</v>
      </c>
      <c r="O2" s="249"/>
    </row>
    <row r="3" s="392" customFormat="1" ht="44.1" customHeight="1" spans="1:15">
      <c r="A3" s="435"/>
      <c r="B3" s="67" t="s">
        <v>131</v>
      </c>
      <c r="C3" s="342" t="s">
        <v>132</v>
      </c>
      <c r="D3" s="67" t="s">
        <v>1955</v>
      </c>
      <c r="E3" s="67" t="s">
        <v>1956</v>
      </c>
      <c r="F3" s="67" t="s">
        <v>1957</v>
      </c>
      <c r="G3" s="67" t="s">
        <v>1922</v>
      </c>
      <c r="H3" s="436" t="s">
        <v>134</v>
      </c>
      <c r="I3" s="392" t="s">
        <v>300</v>
      </c>
      <c r="L3" s="441" t="s">
        <v>1958</v>
      </c>
      <c r="M3" s="442" t="s">
        <v>1860</v>
      </c>
      <c r="O3" s="435"/>
    </row>
    <row r="4" ht="44.1" customHeight="1" spans="1:15">
      <c r="A4" s="431">
        <f>LEN(B4)</f>
        <v>3</v>
      </c>
      <c r="B4" s="437">
        <v>201</v>
      </c>
      <c r="C4" s="285" t="s">
        <v>305</v>
      </c>
      <c r="D4" s="286">
        <f>VLOOKUP(B4,'04'!$B$5:$F$1322,5,FALSE)</f>
        <v>11840</v>
      </c>
      <c r="E4" s="286">
        <f>SUM(E5,E17,E26,E36,E47,E58,E69,E77,E86,E99,E108,E119,E131,E138,E146,E152,E159,E166,E173,E180,E187,E195,E201,E207,E214,E229,E236,E249,E243,E252)</f>
        <v>15525</v>
      </c>
      <c r="F4" s="297">
        <f t="shared" ref="F4:F32" si="0">E4-D4</f>
        <v>3685</v>
      </c>
      <c r="G4" s="287">
        <f t="shared" ref="G4:G32" si="1">IF(D4&lt;0,"",IFERROR(E4/D4-1,0))</f>
        <v>0.311233108108108</v>
      </c>
      <c r="H4" s="180" t="str">
        <f t="shared" ref="H4:H32" si="2">IF(LEN(B4)=3,"是",IF(C4&lt;&gt;"",IF(SUM(D4:E4)&lt;&gt;0,"是","否"),"是"))</f>
        <v>是</v>
      </c>
      <c r="I4" s="393" t="str">
        <f t="shared" ref="I4:I32" si="3">IF(LEN(B4)=3,"类",IF(LEN(B4)=5,"款","项"))</f>
        <v>类</v>
      </c>
      <c r="O4" s="393">
        <f>+L4+M4+N4</f>
        <v>0</v>
      </c>
    </row>
    <row r="5" ht="36" customHeight="1" spans="1:15">
      <c r="A5" s="431">
        <f t="shared" ref="A5:A68" si="4">LEN(B5)</f>
        <v>5</v>
      </c>
      <c r="B5" s="437">
        <v>20101</v>
      </c>
      <c r="C5" s="289" t="s">
        <v>306</v>
      </c>
      <c r="D5" s="286">
        <f>VLOOKUP(B5,'04'!$B$5:$F$1322,5,FALSE)</f>
        <v>604</v>
      </c>
      <c r="E5" s="286">
        <f>SUM(E6:E16)</f>
        <v>803</v>
      </c>
      <c r="F5" s="297">
        <f t="shared" si="0"/>
        <v>199</v>
      </c>
      <c r="G5" s="287">
        <f t="shared" si="1"/>
        <v>0.329470198675497</v>
      </c>
      <c r="H5" s="180" t="str">
        <f t="shared" si="2"/>
        <v>是</v>
      </c>
      <c r="I5" s="393" t="str">
        <f t="shared" si="3"/>
        <v>款</v>
      </c>
      <c r="O5" s="393">
        <f t="shared" ref="O5:O68" si="5">+L5+M5+N5</f>
        <v>0</v>
      </c>
    </row>
    <row r="6" ht="44.1" customHeight="1" spans="1:15">
      <c r="A6" s="431">
        <f t="shared" si="4"/>
        <v>7</v>
      </c>
      <c r="B6" s="438">
        <v>2010101</v>
      </c>
      <c r="C6" s="439" t="s">
        <v>307</v>
      </c>
      <c r="D6" s="230">
        <f>VLOOKUP(B6,'04'!$B$5:$F$1322,5,FALSE)</f>
        <v>532</v>
      </c>
      <c r="E6" s="230">
        <v>642</v>
      </c>
      <c r="F6" s="296">
        <f t="shared" si="0"/>
        <v>110</v>
      </c>
      <c r="G6" s="293">
        <f t="shared" si="1"/>
        <v>0.206766917293233</v>
      </c>
      <c r="H6" s="180" t="str">
        <f t="shared" si="2"/>
        <v>是</v>
      </c>
      <c r="I6" s="393" t="str">
        <f t="shared" si="3"/>
        <v>项</v>
      </c>
      <c r="L6" s="393">
        <f>VLOOKUP(B6,[265]Sheet1!$A$4:$F$275,6,FALSE)</f>
        <v>642</v>
      </c>
      <c r="O6" s="432">
        <f t="shared" si="5"/>
        <v>642</v>
      </c>
    </row>
    <row r="7" ht="44.1" customHeight="1" spans="1:15">
      <c r="A7" s="431">
        <f t="shared" si="4"/>
        <v>7</v>
      </c>
      <c r="B7" s="438">
        <v>2010102</v>
      </c>
      <c r="C7" s="439" t="s">
        <v>308</v>
      </c>
      <c r="D7" s="230">
        <f>VLOOKUP(B7,'04'!$B$5:$F$1322,5,FALSE)</f>
        <v>5</v>
      </c>
      <c r="E7" s="230">
        <v>36</v>
      </c>
      <c r="F7" s="296">
        <f t="shared" si="0"/>
        <v>31</v>
      </c>
      <c r="G7" s="293">
        <f t="shared" si="1"/>
        <v>6.2</v>
      </c>
      <c r="H7" s="180" t="str">
        <f t="shared" si="2"/>
        <v>是</v>
      </c>
      <c r="I7" s="393" t="str">
        <f t="shared" si="3"/>
        <v>项</v>
      </c>
      <c r="L7" s="393">
        <f>VLOOKUP(B7,[265]Sheet1!$A$4:$F$275,6,FALSE)</f>
        <v>31</v>
      </c>
      <c r="M7" s="393">
        <f>VLOOKUP(B7,[266]Sheet2!$A$2:$D$135,4,FALSE)</f>
        <v>5</v>
      </c>
      <c r="O7" s="432">
        <f t="shared" si="5"/>
        <v>36</v>
      </c>
    </row>
    <row r="8" ht="44.1" customHeight="1" spans="1:15">
      <c r="A8" s="431">
        <f t="shared" si="4"/>
        <v>7</v>
      </c>
      <c r="B8" s="438">
        <v>2010103</v>
      </c>
      <c r="C8" s="439" t="s">
        <v>309</v>
      </c>
      <c r="D8" s="230">
        <f>VLOOKUP(B8,'04'!$B$5:$F$1322,5,FALSE)</f>
        <v>0</v>
      </c>
      <c r="E8" s="230"/>
      <c r="F8" s="296">
        <f t="shared" si="0"/>
        <v>0</v>
      </c>
      <c r="G8" s="293">
        <f t="shared" si="1"/>
        <v>0</v>
      </c>
      <c r="H8" s="180" t="str">
        <f t="shared" si="2"/>
        <v>否</v>
      </c>
      <c r="I8" s="393" t="str">
        <f t="shared" si="3"/>
        <v>项</v>
      </c>
      <c r="O8" s="393">
        <f t="shared" si="5"/>
        <v>0</v>
      </c>
    </row>
    <row r="9" ht="36" customHeight="1" spans="1:15">
      <c r="A9" s="431">
        <f t="shared" si="4"/>
        <v>7</v>
      </c>
      <c r="B9" s="438">
        <v>2010104</v>
      </c>
      <c r="C9" s="439" t="s">
        <v>310</v>
      </c>
      <c r="D9" s="230">
        <f>VLOOKUP(B9,'04'!$B$5:$F$1322,5,FALSE)</f>
        <v>29</v>
      </c>
      <c r="E9" s="230">
        <v>39</v>
      </c>
      <c r="F9" s="296">
        <f t="shared" si="0"/>
        <v>10</v>
      </c>
      <c r="G9" s="293">
        <f t="shared" si="1"/>
        <v>0.344827586206897</v>
      </c>
      <c r="H9" s="180" t="str">
        <f t="shared" si="2"/>
        <v>是</v>
      </c>
      <c r="I9" s="393" t="str">
        <f t="shared" si="3"/>
        <v>项</v>
      </c>
      <c r="L9" s="393">
        <f>VLOOKUP(B9,[265]Sheet1!$A$4:$F$275,6,FALSE)</f>
        <v>39</v>
      </c>
      <c r="O9" s="432">
        <f t="shared" si="5"/>
        <v>39</v>
      </c>
    </row>
    <row r="10" ht="44.1" customHeight="1" spans="1:15">
      <c r="A10" s="431">
        <f t="shared" si="4"/>
        <v>7</v>
      </c>
      <c r="B10" s="438">
        <v>2010105</v>
      </c>
      <c r="C10" s="439" t="s">
        <v>311</v>
      </c>
      <c r="D10" s="230">
        <f>VLOOKUP(B10,'04'!$B$5:$F$1322,5,FALSE)</f>
        <v>0</v>
      </c>
      <c r="E10" s="230"/>
      <c r="F10" s="296">
        <f t="shared" si="0"/>
        <v>0</v>
      </c>
      <c r="G10" s="293">
        <f t="shared" si="1"/>
        <v>0</v>
      </c>
      <c r="H10" s="180" t="str">
        <f t="shared" si="2"/>
        <v>否</v>
      </c>
      <c r="I10" s="393" t="str">
        <f t="shared" si="3"/>
        <v>项</v>
      </c>
      <c r="O10" s="393">
        <f t="shared" si="5"/>
        <v>0</v>
      </c>
    </row>
    <row r="11" ht="44.1" customHeight="1" spans="1:15">
      <c r="A11" s="431">
        <f t="shared" si="4"/>
        <v>7</v>
      </c>
      <c r="B11" s="438">
        <v>2010106</v>
      </c>
      <c r="C11" s="439" t="s">
        <v>312</v>
      </c>
      <c r="D11" s="230">
        <f>VLOOKUP(B11,'04'!$B$5:$F$1322,5,FALSE)</f>
        <v>0</v>
      </c>
      <c r="E11" s="230"/>
      <c r="F11" s="296">
        <f t="shared" si="0"/>
        <v>0</v>
      </c>
      <c r="G11" s="293">
        <f t="shared" si="1"/>
        <v>0</v>
      </c>
      <c r="H11" s="180" t="str">
        <f t="shared" si="2"/>
        <v>否</v>
      </c>
      <c r="I11" s="393" t="str">
        <f t="shared" si="3"/>
        <v>项</v>
      </c>
      <c r="O11" s="393">
        <f t="shared" si="5"/>
        <v>0</v>
      </c>
    </row>
    <row r="12" ht="36" customHeight="1" spans="1:15">
      <c r="A12" s="431">
        <f t="shared" si="4"/>
        <v>7</v>
      </c>
      <c r="B12" s="438">
        <v>2010107</v>
      </c>
      <c r="C12" s="439" t="s">
        <v>313</v>
      </c>
      <c r="D12" s="230">
        <f>VLOOKUP(B12,'04'!$B$5:$F$1322,5,FALSE)</f>
        <v>0</v>
      </c>
      <c r="E12" s="230"/>
      <c r="F12" s="296">
        <f t="shared" si="0"/>
        <v>0</v>
      </c>
      <c r="G12" s="293">
        <f t="shared" si="1"/>
        <v>0</v>
      </c>
      <c r="H12" s="180" t="str">
        <f t="shared" si="2"/>
        <v>否</v>
      </c>
      <c r="I12" s="393" t="str">
        <f t="shared" si="3"/>
        <v>项</v>
      </c>
      <c r="O12" s="393">
        <f t="shared" si="5"/>
        <v>0</v>
      </c>
    </row>
    <row r="13" ht="44.1" customHeight="1" spans="1:15">
      <c r="A13" s="431">
        <f t="shared" si="4"/>
        <v>7</v>
      </c>
      <c r="B13" s="438">
        <v>2010108</v>
      </c>
      <c r="C13" s="439" t="s">
        <v>314</v>
      </c>
      <c r="D13" s="230">
        <f>VLOOKUP(B13,'04'!$B$5:$F$1322,5,FALSE)</f>
        <v>15</v>
      </c>
      <c r="E13" s="230">
        <v>30</v>
      </c>
      <c r="F13" s="296">
        <f t="shared" si="0"/>
        <v>15</v>
      </c>
      <c r="G13" s="293">
        <f t="shared" si="1"/>
        <v>1</v>
      </c>
      <c r="H13" s="180" t="str">
        <f t="shared" si="2"/>
        <v>是</v>
      </c>
      <c r="I13" s="393" t="str">
        <f t="shared" si="3"/>
        <v>项</v>
      </c>
      <c r="L13" s="393">
        <f>VLOOKUP(B13,[265]Sheet1!$A$4:$F$275,6,FALSE)</f>
        <v>30</v>
      </c>
      <c r="O13" s="432">
        <f t="shared" si="5"/>
        <v>30</v>
      </c>
    </row>
    <row r="14" ht="44.1" customHeight="1" spans="1:15">
      <c r="A14" s="431">
        <f t="shared" si="4"/>
        <v>7</v>
      </c>
      <c r="B14" s="438">
        <v>2010109</v>
      </c>
      <c r="C14" s="439" t="s">
        <v>315</v>
      </c>
      <c r="D14" s="230">
        <f>VLOOKUP(B14,'04'!$B$5:$F$1322,5,FALSE)</f>
        <v>0</v>
      </c>
      <c r="E14" s="230"/>
      <c r="F14" s="296">
        <f t="shared" si="0"/>
        <v>0</v>
      </c>
      <c r="G14" s="293">
        <f t="shared" si="1"/>
        <v>0</v>
      </c>
      <c r="H14" s="180" t="str">
        <f t="shared" si="2"/>
        <v>否</v>
      </c>
      <c r="I14" s="393" t="str">
        <f t="shared" si="3"/>
        <v>项</v>
      </c>
      <c r="O14" s="393">
        <f t="shared" si="5"/>
        <v>0</v>
      </c>
    </row>
    <row r="15" ht="44.1" customHeight="1" spans="1:15">
      <c r="A15" s="431">
        <f t="shared" si="4"/>
        <v>7</v>
      </c>
      <c r="B15" s="438">
        <v>2010150</v>
      </c>
      <c r="C15" s="439" t="s">
        <v>316</v>
      </c>
      <c r="D15" s="230">
        <f>VLOOKUP(B15,'04'!$B$5:$F$1322,5,FALSE)</f>
        <v>21</v>
      </c>
      <c r="E15" s="230">
        <v>54</v>
      </c>
      <c r="F15" s="296">
        <f t="shared" si="0"/>
        <v>33</v>
      </c>
      <c r="G15" s="293">
        <f t="shared" si="1"/>
        <v>1.57142857142857</v>
      </c>
      <c r="H15" s="180" t="str">
        <f t="shared" si="2"/>
        <v>是</v>
      </c>
      <c r="I15" s="393" t="str">
        <f t="shared" si="3"/>
        <v>项</v>
      </c>
      <c r="L15" s="393">
        <f>VLOOKUP(B15,[265]Sheet1!$A$4:$F$275,6,FALSE)</f>
        <v>54</v>
      </c>
      <c r="O15" s="432">
        <f t="shared" si="5"/>
        <v>54</v>
      </c>
    </row>
    <row r="16" ht="36" customHeight="1" spans="1:15">
      <c r="A16" s="431">
        <f t="shared" si="4"/>
        <v>7</v>
      </c>
      <c r="B16" s="438">
        <v>2010199</v>
      </c>
      <c r="C16" s="439" t="s">
        <v>317</v>
      </c>
      <c r="D16" s="230">
        <f>VLOOKUP(B16,'04'!$B$5:$F$1322,5,FALSE)</f>
        <v>2</v>
      </c>
      <c r="E16" s="230">
        <v>2</v>
      </c>
      <c r="F16" s="296">
        <f t="shared" si="0"/>
        <v>0</v>
      </c>
      <c r="G16" s="293">
        <f t="shared" si="1"/>
        <v>0</v>
      </c>
      <c r="H16" s="180" t="str">
        <f t="shared" si="2"/>
        <v>是</v>
      </c>
      <c r="I16" s="393" t="str">
        <f t="shared" si="3"/>
        <v>项</v>
      </c>
      <c r="M16" s="393">
        <f>VLOOKUP(B16,[266]Sheet2!$A$2:$D$135,4,FALSE)</f>
        <v>2</v>
      </c>
      <c r="O16" s="432">
        <f t="shared" si="5"/>
        <v>2</v>
      </c>
    </row>
    <row r="17" ht="44.1" customHeight="1" spans="1:15">
      <c r="A17" s="431">
        <f t="shared" si="4"/>
        <v>5</v>
      </c>
      <c r="B17" s="437">
        <v>20102</v>
      </c>
      <c r="C17" s="289" t="s">
        <v>318</v>
      </c>
      <c r="D17" s="286">
        <f>VLOOKUP(B17,'04'!$B$5:$F$1322,5,FALSE)</f>
        <v>647</v>
      </c>
      <c r="E17" s="286">
        <f>((SUM(E18:E25))+0)+0</f>
        <v>629</v>
      </c>
      <c r="F17" s="297">
        <f t="shared" si="0"/>
        <v>-18</v>
      </c>
      <c r="G17" s="287">
        <f t="shared" si="1"/>
        <v>-0.0278207109737248</v>
      </c>
      <c r="H17" s="180" t="str">
        <f t="shared" si="2"/>
        <v>是</v>
      </c>
      <c r="I17" s="393" t="str">
        <f t="shared" si="3"/>
        <v>款</v>
      </c>
      <c r="O17" s="393">
        <f t="shared" si="5"/>
        <v>0</v>
      </c>
    </row>
    <row r="18" ht="44.1" customHeight="1" spans="1:15">
      <c r="A18" s="431">
        <f t="shared" si="4"/>
        <v>7</v>
      </c>
      <c r="B18" s="438">
        <v>2010201</v>
      </c>
      <c r="C18" s="439" t="s">
        <v>307</v>
      </c>
      <c r="D18" s="230">
        <f>VLOOKUP(B18,'04'!$B$5:$F$1322,5,FALSE)</f>
        <v>584</v>
      </c>
      <c r="E18" s="230">
        <v>468</v>
      </c>
      <c r="F18" s="296">
        <f t="shared" si="0"/>
        <v>-116</v>
      </c>
      <c r="G18" s="293">
        <f t="shared" si="1"/>
        <v>-0.198630136986301</v>
      </c>
      <c r="H18" s="180" t="str">
        <f t="shared" si="2"/>
        <v>是</v>
      </c>
      <c r="I18" s="393" t="str">
        <f t="shared" si="3"/>
        <v>项</v>
      </c>
      <c r="L18" s="393">
        <f>VLOOKUP(B18,[265]Sheet1!$A$4:$F$275,6,FALSE)</f>
        <v>468</v>
      </c>
      <c r="O18" s="432">
        <f t="shared" si="5"/>
        <v>468</v>
      </c>
    </row>
    <row r="19" ht="44.1" customHeight="1" spans="1:15">
      <c r="A19" s="431">
        <f t="shared" si="4"/>
        <v>7</v>
      </c>
      <c r="B19" s="438">
        <v>2010202</v>
      </c>
      <c r="C19" s="439" t="s">
        <v>308</v>
      </c>
      <c r="D19" s="230">
        <f>VLOOKUP(B19,'04'!$B$5:$F$1322,5,FALSE)</f>
        <v>6</v>
      </c>
      <c r="E19" s="230">
        <v>47</v>
      </c>
      <c r="F19" s="296">
        <f t="shared" si="0"/>
        <v>41</v>
      </c>
      <c r="G19" s="293">
        <f t="shared" si="1"/>
        <v>6.83333333333333</v>
      </c>
      <c r="H19" s="180" t="str">
        <f t="shared" si="2"/>
        <v>是</v>
      </c>
      <c r="I19" s="393" t="str">
        <f t="shared" si="3"/>
        <v>项</v>
      </c>
      <c r="L19" s="393">
        <f>VLOOKUP(B19,[265]Sheet1!$A$4:$F$275,6,FALSE)</f>
        <v>47</v>
      </c>
      <c r="O19" s="432">
        <f t="shared" si="5"/>
        <v>47</v>
      </c>
    </row>
    <row r="20" ht="44.1" customHeight="1" spans="1:15">
      <c r="A20" s="431">
        <f t="shared" si="4"/>
        <v>7</v>
      </c>
      <c r="B20" s="438">
        <v>2010203</v>
      </c>
      <c r="C20" s="439" t="s">
        <v>309</v>
      </c>
      <c r="D20" s="230">
        <f>VLOOKUP(B20,'04'!$B$5:$F$1322,5,FALSE)</f>
        <v>0</v>
      </c>
      <c r="E20" s="230"/>
      <c r="F20" s="296">
        <f t="shared" si="0"/>
        <v>0</v>
      </c>
      <c r="G20" s="293">
        <f t="shared" si="1"/>
        <v>0</v>
      </c>
      <c r="H20" s="180" t="str">
        <f t="shared" si="2"/>
        <v>否</v>
      </c>
      <c r="I20" s="393" t="str">
        <f t="shared" si="3"/>
        <v>项</v>
      </c>
      <c r="O20" s="393">
        <f t="shared" si="5"/>
        <v>0</v>
      </c>
    </row>
    <row r="21" ht="36" customHeight="1" spans="1:15">
      <c r="A21" s="431">
        <f t="shared" si="4"/>
        <v>7</v>
      </c>
      <c r="B21" s="438">
        <v>2010204</v>
      </c>
      <c r="C21" s="439" t="s">
        <v>319</v>
      </c>
      <c r="D21" s="230">
        <f>VLOOKUP(B21,'04'!$B$5:$F$1322,5,FALSE)</f>
        <v>21</v>
      </c>
      <c r="E21" s="230">
        <v>40</v>
      </c>
      <c r="F21" s="296">
        <f t="shared" si="0"/>
        <v>19</v>
      </c>
      <c r="G21" s="293">
        <f t="shared" si="1"/>
        <v>0.904761904761905</v>
      </c>
      <c r="H21" s="180" t="str">
        <f t="shared" si="2"/>
        <v>是</v>
      </c>
      <c r="I21" s="393" t="str">
        <f t="shared" si="3"/>
        <v>项</v>
      </c>
      <c r="L21" s="393">
        <f>VLOOKUP(B21,[265]Sheet1!$A$4:$F$275,6,FALSE)</f>
        <v>40</v>
      </c>
      <c r="O21" s="432">
        <f t="shared" si="5"/>
        <v>40</v>
      </c>
    </row>
    <row r="22" ht="44.1" customHeight="1" spans="1:15">
      <c r="A22" s="431">
        <f t="shared" si="4"/>
        <v>7</v>
      </c>
      <c r="B22" s="438">
        <v>2010205</v>
      </c>
      <c r="C22" s="439" t="s">
        <v>320</v>
      </c>
      <c r="D22" s="230">
        <f>VLOOKUP(B22,'04'!$B$5:$F$1322,5,FALSE)</f>
        <v>1</v>
      </c>
      <c r="E22" s="230">
        <v>13</v>
      </c>
      <c r="F22" s="296">
        <f t="shared" si="0"/>
        <v>12</v>
      </c>
      <c r="G22" s="293">
        <f t="shared" si="1"/>
        <v>12</v>
      </c>
      <c r="H22" s="180" t="str">
        <f t="shared" si="2"/>
        <v>是</v>
      </c>
      <c r="I22" s="393" t="str">
        <f t="shared" si="3"/>
        <v>项</v>
      </c>
      <c r="L22" s="393">
        <f>VLOOKUP(B22,[265]Sheet1!$A$4:$F$275,6,FALSE)</f>
        <v>13</v>
      </c>
      <c r="O22" s="432">
        <f t="shared" si="5"/>
        <v>13</v>
      </c>
    </row>
    <row r="23" ht="44.1" customHeight="1" spans="1:15">
      <c r="A23" s="431">
        <f t="shared" si="4"/>
        <v>7</v>
      </c>
      <c r="B23" s="438">
        <v>2010206</v>
      </c>
      <c r="C23" s="439" t="s">
        <v>321</v>
      </c>
      <c r="D23" s="230">
        <f>VLOOKUP(B23,'04'!$B$5:$F$1322,5,FALSE)</f>
        <v>0</v>
      </c>
      <c r="E23" s="230"/>
      <c r="F23" s="296">
        <f t="shared" si="0"/>
        <v>0</v>
      </c>
      <c r="G23" s="293">
        <f t="shared" si="1"/>
        <v>0</v>
      </c>
      <c r="H23" s="180" t="str">
        <f t="shared" si="2"/>
        <v>否</v>
      </c>
      <c r="I23" s="393" t="str">
        <f t="shared" si="3"/>
        <v>项</v>
      </c>
      <c r="M23" s="393">
        <f>VLOOKUP(B23,[266]Sheet2!$A$2:$D$135,4,FALSE)</f>
        <v>0</v>
      </c>
      <c r="O23" s="393">
        <f t="shared" si="5"/>
        <v>0</v>
      </c>
    </row>
    <row r="24" ht="44.1" customHeight="1" spans="1:15">
      <c r="A24" s="431">
        <f t="shared" si="4"/>
        <v>7</v>
      </c>
      <c r="B24" s="438">
        <v>2010250</v>
      </c>
      <c r="C24" s="439" t="s">
        <v>316</v>
      </c>
      <c r="D24" s="230">
        <f>VLOOKUP(B24,'04'!$B$5:$F$1322,5,FALSE)</f>
        <v>29</v>
      </c>
      <c r="E24" s="230">
        <v>55</v>
      </c>
      <c r="F24" s="296">
        <f t="shared" si="0"/>
        <v>26</v>
      </c>
      <c r="G24" s="293">
        <f t="shared" si="1"/>
        <v>0.896551724137931</v>
      </c>
      <c r="H24" s="180" t="str">
        <f t="shared" si="2"/>
        <v>是</v>
      </c>
      <c r="I24" s="393" t="str">
        <f t="shared" si="3"/>
        <v>项</v>
      </c>
      <c r="L24" s="393">
        <f>VLOOKUP(B24,[265]Sheet1!$A$4:$F$275,6,FALSE)</f>
        <v>55</v>
      </c>
      <c r="O24" s="432">
        <f t="shared" si="5"/>
        <v>55</v>
      </c>
    </row>
    <row r="25" ht="44.1" customHeight="1" spans="1:15">
      <c r="A25" s="431">
        <f t="shared" si="4"/>
        <v>7</v>
      </c>
      <c r="B25" s="438">
        <v>2010299</v>
      </c>
      <c r="C25" s="439" t="s">
        <v>322</v>
      </c>
      <c r="D25" s="230">
        <f>VLOOKUP(B25,'04'!$B$5:$F$1322,5,FALSE)</f>
        <v>6</v>
      </c>
      <c r="E25" s="230">
        <v>6</v>
      </c>
      <c r="F25" s="296">
        <f t="shared" si="0"/>
        <v>0</v>
      </c>
      <c r="G25" s="293">
        <f t="shared" si="1"/>
        <v>0</v>
      </c>
      <c r="H25" s="180" t="str">
        <f t="shared" si="2"/>
        <v>是</v>
      </c>
      <c r="I25" s="393" t="str">
        <f t="shared" si="3"/>
        <v>项</v>
      </c>
      <c r="M25" s="393">
        <f>VLOOKUP(B25,[266]Sheet2!$A$2:$D$135,4,FALSE)</f>
        <v>6</v>
      </c>
      <c r="O25" s="432">
        <f t="shared" si="5"/>
        <v>6</v>
      </c>
    </row>
    <row r="26" ht="44.1" customHeight="1" spans="1:15">
      <c r="A26" s="431">
        <f t="shared" si="4"/>
        <v>5</v>
      </c>
      <c r="B26" s="437">
        <v>20103</v>
      </c>
      <c r="C26" s="289" t="s">
        <v>323</v>
      </c>
      <c r="D26" s="286">
        <f>VLOOKUP(B26,'04'!$B$5:$F$1322,5,FALSE)</f>
        <v>2866</v>
      </c>
      <c r="E26" s="286">
        <f>((SUM(E27:E35))+0)+0</f>
        <v>3743</v>
      </c>
      <c r="F26" s="297">
        <f t="shared" si="0"/>
        <v>877</v>
      </c>
      <c r="G26" s="287">
        <f t="shared" si="1"/>
        <v>0.306001395673412</v>
      </c>
      <c r="H26" s="180" t="str">
        <f t="shared" si="2"/>
        <v>是</v>
      </c>
      <c r="I26" s="393" t="str">
        <f t="shared" si="3"/>
        <v>款</v>
      </c>
      <c r="O26" s="393">
        <f t="shared" si="5"/>
        <v>0</v>
      </c>
    </row>
    <row r="27" s="428" customFormat="1" ht="44.1" customHeight="1" spans="1:16">
      <c r="A27" s="431">
        <f t="shared" si="4"/>
        <v>7</v>
      </c>
      <c r="B27" s="438">
        <v>2010301</v>
      </c>
      <c r="C27" s="439" t="s">
        <v>307</v>
      </c>
      <c r="D27" s="230">
        <f>VLOOKUP(B27,'04'!$B$5:$F$1322,5,FALSE)</f>
        <v>1741</v>
      </c>
      <c r="E27" s="230">
        <v>1970</v>
      </c>
      <c r="F27" s="296">
        <f t="shared" si="0"/>
        <v>229</v>
      </c>
      <c r="G27" s="293">
        <f t="shared" si="1"/>
        <v>0.131533601378518</v>
      </c>
      <c r="H27" s="180" t="str">
        <f t="shared" si="2"/>
        <v>是</v>
      </c>
      <c r="I27" s="393" t="str">
        <f t="shared" si="3"/>
        <v>项</v>
      </c>
      <c r="L27" s="393">
        <f>VLOOKUP(B27,[265]Sheet1!$A$4:$F$275,6,FALSE)</f>
        <v>1970</v>
      </c>
      <c r="M27" s="393"/>
      <c r="O27" s="432">
        <f t="shared" si="5"/>
        <v>1970</v>
      </c>
      <c r="P27" s="393"/>
    </row>
    <row r="28" ht="44.1" customHeight="1" spans="1:15">
      <c r="A28" s="431">
        <f t="shared" si="4"/>
        <v>7</v>
      </c>
      <c r="B28" s="438">
        <v>2010302</v>
      </c>
      <c r="C28" s="439" t="s">
        <v>308</v>
      </c>
      <c r="D28" s="230">
        <f>VLOOKUP(B28,'04'!$B$5:$F$1322,5,FALSE)</f>
        <v>35</v>
      </c>
      <c r="E28" s="230">
        <v>134</v>
      </c>
      <c r="F28" s="296">
        <f t="shared" si="0"/>
        <v>99</v>
      </c>
      <c r="G28" s="293">
        <f t="shared" si="1"/>
        <v>2.82857142857143</v>
      </c>
      <c r="H28" s="180" t="str">
        <f t="shared" si="2"/>
        <v>是</v>
      </c>
      <c r="I28" s="393" t="str">
        <f t="shared" si="3"/>
        <v>项</v>
      </c>
      <c r="L28" s="393">
        <f>VLOOKUP(B28,[265]Sheet1!$A$4:$F$275,6,FALSE)</f>
        <v>134</v>
      </c>
      <c r="O28" s="432">
        <f t="shared" si="5"/>
        <v>134</v>
      </c>
    </row>
    <row r="29" ht="44.1" customHeight="1" spans="1:15">
      <c r="A29" s="431">
        <f t="shared" si="4"/>
        <v>7</v>
      </c>
      <c r="B29" s="438">
        <v>2010303</v>
      </c>
      <c r="C29" s="439" t="s">
        <v>309</v>
      </c>
      <c r="D29" s="230">
        <f>VLOOKUP(B29,'04'!$B$5:$F$1322,5,FALSE)</f>
        <v>-5</v>
      </c>
      <c r="E29" s="230"/>
      <c r="F29" s="296">
        <f t="shared" si="0"/>
        <v>5</v>
      </c>
      <c r="G29" s="293" t="str">
        <f t="shared" si="1"/>
        <v/>
      </c>
      <c r="H29" s="180" t="str">
        <f t="shared" si="2"/>
        <v>是</v>
      </c>
      <c r="I29" s="393" t="str">
        <f t="shared" si="3"/>
        <v>项</v>
      </c>
      <c r="L29" s="393">
        <f>VLOOKUP(B29,[265]Sheet1!$A$4:$F$275,6,FALSE)</f>
        <v>0</v>
      </c>
      <c r="O29" s="393">
        <f t="shared" si="5"/>
        <v>0</v>
      </c>
    </row>
    <row r="30" ht="36" customHeight="1" spans="1:15">
      <c r="A30" s="431">
        <f t="shared" si="4"/>
        <v>7</v>
      </c>
      <c r="B30" s="438">
        <v>2010304</v>
      </c>
      <c r="C30" s="439" t="s">
        <v>324</v>
      </c>
      <c r="D30" s="230">
        <f>VLOOKUP(B30,'04'!$B$5:$F$1322,5,FALSE)</f>
        <v>0</v>
      </c>
      <c r="E30" s="230"/>
      <c r="F30" s="296">
        <f t="shared" si="0"/>
        <v>0</v>
      </c>
      <c r="G30" s="293">
        <f t="shared" si="1"/>
        <v>0</v>
      </c>
      <c r="H30" s="180" t="str">
        <f t="shared" si="2"/>
        <v>否</v>
      </c>
      <c r="I30" s="393" t="str">
        <f t="shared" si="3"/>
        <v>项</v>
      </c>
      <c r="O30" s="393">
        <f t="shared" si="5"/>
        <v>0</v>
      </c>
    </row>
    <row r="31" ht="44.1" customHeight="1" spans="1:15">
      <c r="A31" s="431">
        <f t="shared" si="4"/>
        <v>7</v>
      </c>
      <c r="B31" s="438">
        <v>2010305</v>
      </c>
      <c r="C31" s="439" t="s">
        <v>325</v>
      </c>
      <c r="D31" s="230">
        <f>VLOOKUP(B31,'04'!$B$5:$F$1322,5,FALSE)</f>
        <v>518</v>
      </c>
      <c r="E31" s="230">
        <v>1063</v>
      </c>
      <c r="F31" s="296">
        <f t="shared" si="0"/>
        <v>545</v>
      </c>
      <c r="G31" s="293">
        <f t="shared" si="1"/>
        <v>1.05212355212355</v>
      </c>
      <c r="H31" s="180" t="str">
        <f t="shared" si="2"/>
        <v>是</v>
      </c>
      <c r="I31" s="393" t="str">
        <f t="shared" si="3"/>
        <v>项</v>
      </c>
      <c r="L31" s="393">
        <f>VLOOKUP(B31,[265]Sheet1!$A$4:$F$275,6,FALSE)</f>
        <v>1063</v>
      </c>
      <c r="O31" s="432">
        <f t="shared" si="5"/>
        <v>1063</v>
      </c>
    </row>
    <row r="32" ht="36" customHeight="1" spans="1:15">
      <c r="A32" s="431">
        <f t="shared" si="4"/>
        <v>7</v>
      </c>
      <c r="B32" s="438">
        <v>2010306</v>
      </c>
      <c r="C32" s="439" t="s">
        <v>326</v>
      </c>
      <c r="D32" s="230">
        <f>VLOOKUP(B32,'04'!$B$5:$F$1322,5,FALSE)</f>
        <v>0</v>
      </c>
      <c r="E32" s="230"/>
      <c r="F32" s="296">
        <f t="shared" si="0"/>
        <v>0</v>
      </c>
      <c r="G32" s="293">
        <f t="shared" si="1"/>
        <v>0</v>
      </c>
      <c r="H32" s="180" t="str">
        <f t="shared" si="2"/>
        <v>否</v>
      </c>
      <c r="I32" s="393" t="str">
        <f t="shared" si="3"/>
        <v>项</v>
      </c>
      <c r="O32" s="393">
        <f t="shared" si="5"/>
        <v>0</v>
      </c>
    </row>
    <row r="33" ht="44.1" customHeight="1" spans="1:15">
      <c r="A33" s="431">
        <f t="shared" si="4"/>
        <v>7</v>
      </c>
      <c r="B33" s="438">
        <v>2010309</v>
      </c>
      <c r="C33" s="439" t="s">
        <v>328</v>
      </c>
      <c r="D33" s="230">
        <f>VLOOKUP(B33,'04'!$B$5:$F$1322,5,FALSE)</f>
        <v>0</v>
      </c>
      <c r="E33" s="230"/>
      <c r="F33" s="296">
        <f t="shared" ref="F33:F66" si="6">E33-D33</f>
        <v>0</v>
      </c>
      <c r="G33" s="293">
        <f t="shared" ref="G33:G66" si="7">IF(D33&lt;0,"",IFERROR(E33/D33-1,0))</f>
        <v>0</v>
      </c>
      <c r="H33" s="180" t="str">
        <f t="shared" ref="H33:H66" si="8">IF(LEN(B33)=3,"是",IF(C33&lt;&gt;"",IF(SUM(D33:E33)&lt;&gt;0,"是","否"),"是"))</f>
        <v>否</v>
      </c>
      <c r="I33" s="393" t="str">
        <f t="shared" ref="I33:I66" si="9">IF(LEN(B33)=3,"类",IF(LEN(B33)=5,"款","项"))</f>
        <v>项</v>
      </c>
      <c r="O33" s="393">
        <f t="shared" si="5"/>
        <v>0</v>
      </c>
    </row>
    <row r="34" ht="44.1" customHeight="1" spans="1:15">
      <c r="A34" s="431">
        <f t="shared" si="4"/>
        <v>7</v>
      </c>
      <c r="B34" s="438">
        <v>2010350</v>
      </c>
      <c r="C34" s="439" t="s">
        <v>316</v>
      </c>
      <c r="D34" s="230">
        <f>VLOOKUP(B34,'04'!$B$5:$F$1322,5,FALSE)</f>
        <v>422</v>
      </c>
      <c r="E34" s="230">
        <v>476</v>
      </c>
      <c r="F34" s="296">
        <f t="shared" si="6"/>
        <v>54</v>
      </c>
      <c r="G34" s="293">
        <f t="shared" si="7"/>
        <v>0.127962085308057</v>
      </c>
      <c r="H34" s="180" t="str">
        <f t="shared" si="8"/>
        <v>是</v>
      </c>
      <c r="I34" s="393" t="str">
        <f t="shared" si="9"/>
        <v>项</v>
      </c>
      <c r="L34" s="393">
        <f>VLOOKUP(B34,[265]Sheet1!$A$4:$F$275,6,FALSE)</f>
        <v>476</v>
      </c>
      <c r="O34" s="432">
        <f t="shared" si="5"/>
        <v>476</v>
      </c>
    </row>
    <row r="35" ht="44.1" customHeight="1" spans="1:15">
      <c r="A35" s="431">
        <f t="shared" si="4"/>
        <v>7</v>
      </c>
      <c r="B35" s="440">
        <v>2010399</v>
      </c>
      <c r="C35" s="439" t="s">
        <v>329</v>
      </c>
      <c r="D35" s="230">
        <f>VLOOKUP(B35,'04'!$B$5:$F$1322,5,FALSE)</f>
        <v>155</v>
      </c>
      <c r="E35" s="230">
        <v>100</v>
      </c>
      <c r="F35" s="296">
        <f t="shared" si="6"/>
        <v>-55</v>
      </c>
      <c r="G35" s="293">
        <f t="shared" si="7"/>
        <v>-0.354838709677419</v>
      </c>
      <c r="H35" s="180" t="str">
        <f t="shared" si="8"/>
        <v>是</v>
      </c>
      <c r="I35" s="393" t="str">
        <f t="shared" si="9"/>
        <v>项</v>
      </c>
      <c r="L35" s="393">
        <f>VLOOKUP(B35,[265]Sheet1!$A$4:$F$275,6,FALSE)</f>
        <v>95</v>
      </c>
      <c r="M35" s="393">
        <f>VLOOKUP(B35,[266]Sheet2!$A$2:$D$135,4,FALSE)</f>
        <v>5</v>
      </c>
      <c r="O35" s="432">
        <f t="shared" si="5"/>
        <v>100</v>
      </c>
    </row>
    <row r="36" ht="44.1" customHeight="1" spans="1:15">
      <c r="A36" s="431">
        <f t="shared" si="4"/>
        <v>5</v>
      </c>
      <c r="B36" s="437">
        <v>20104</v>
      </c>
      <c r="C36" s="289" t="s">
        <v>330</v>
      </c>
      <c r="D36" s="286">
        <f>VLOOKUP(B36,'04'!$B$5:$F$1322,5,FALSE)</f>
        <v>467</v>
      </c>
      <c r="E36" s="286">
        <f>((SUM(E37:E46))+0)+0</f>
        <v>518</v>
      </c>
      <c r="F36" s="297">
        <f t="shared" si="6"/>
        <v>51</v>
      </c>
      <c r="G36" s="287">
        <f t="shared" si="7"/>
        <v>0.109207708779443</v>
      </c>
      <c r="H36" s="180" t="str">
        <f t="shared" si="8"/>
        <v>是</v>
      </c>
      <c r="I36" s="393" t="str">
        <f t="shared" si="9"/>
        <v>款</v>
      </c>
      <c r="O36" s="393">
        <f t="shared" si="5"/>
        <v>0</v>
      </c>
    </row>
    <row r="37" ht="44.1" customHeight="1" spans="1:15">
      <c r="A37" s="431">
        <f t="shared" si="4"/>
        <v>7</v>
      </c>
      <c r="B37" s="438">
        <v>2010401</v>
      </c>
      <c r="C37" s="439" t="s">
        <v>307</v>
      </c>
      <c r="D37" s="230">
        <f>VLOOKUP(B37,'04'!$B$5:$F$1322,5,FALSE)</f>
        <v>295</v>
      </c>
      <c r="E37" s="230">
        <v>319</v>
      </c>
      <c r="F37" s="296">
        <f t="shared" si="6"/>
        <v>24</v>
      </c>
      <c r="G37" s="293">
        <f t="shared" si="7"/>
        <v>0.0813559322033899</v>
      </c>
      <c r="H37" s="180" t="str">
        <f t="shared" si="8"/>
        <v>是</v>
      </c>
      <c r="I37" s="393" t="str">
        <f t="shared" si="9"/>
        <v>项</v>
      </c>
      <c r="L37" s="393">
        <f>VLOOKUP(B37,[265]Sheet1!$A$4:$F$275,6,FALSE)</f>
        <v>319</v>
      </c>
      <c r="O37" s="432">
        <f t="shared" si="5"/>
        <v>319</v>
      </c>
    </row>
    <row r="38" ht="44.1" customHeight="1" spans="1:15">
      <c r="A38" s="431">
        <f t="shared" si="4"/>
        <v>7</v>
      </c>
      <c r="B38" s="438">
        <v>2010402</v>
      </c>
      <c r="C38" s="439" t="s">
        <v>308</v>
      </c>
      <c r="D38" s="230">
        <f>VLOOKUP(B38,'04'!$B$5:$F$1322,5,FALSE)</f>
        <v>0</v>
      </c>
      <c r="E38" s="230"/>
      <c r="F38" s="296">
        <f t="shared" si="6"/>
        <v>0</v>
      </c>
      <c r="G38" s="293">
        <f t="shared" si="7"/>
        <v>0</v>
      </c>
      <c r="H38" s="180" t="str">
        <f t="shared" si="8"/>
        <v>否</v>
      </c>
      <c r="I38" s="393" t="str">
        <f t="shared" si="9"/>
        <v>项</v>
      </c>
      <c r="O38" s="393">
        <f t="shared" si="5"/>
        <v>0</v>
      </c>
    </row>
    <row r="39" ht="44.1" customHeight="1" spans="1:15">
      <c r="A39" s="431">
        <f t="shared" si="4"/>
        <v>7</v>
      </c>
      <c r="B39" s="438">
        <v>2010403</v>
      </c>
      <c r="C39" s="439" t="s">
        <v>309</v>
      </c>
      <c r="D39" s="230">
        <f>VLOOKUP(B39,'04'!$B$5:$F$1322,5,FALSE)</f>
        <v>0</v>
      </c>
      <c r="E39" s="230"/>
      <c r="F39" s="296">
        <f t="shared" si="6"/>
        <v>0</v>
      </c>
      <c r="G39" s="293">
        <f t="shared" si="7"/>
        <v>0</v>
      </c>
      <c r="H39" s="180" t="str">
        <f t="shared" si="8"/>
        <v>否</v>
      </c>
      <c r="I39" s="393" t="str">
        <f t="shared" si="9"/>
        <v>项</v>
      </c>
      <c r="O39" s="393">
        <f t="shared" si="5"/>
        <v>0</v>
      </c>
    </row>
    <row r="40" ht="44.1" customHeight="1" spans="1:15">
      <c r="A40" s="431">
        <f t="shared" si="4"/>
        <v>7</v>
      </c>
      <c r="B40" s="438">
        <v>2010404</v>
      </c>
      <c r="C40" s="439" t="s">
        <v>331</v>
      </c>
      <c r="D40" s="230">
        <f>VLOOKUP(B40,'04'!$B$5:$F$1322,5,FALSE)</f>
        <v>0</v>
      </c>
      <c r="E40" s="230"/>
      <c r="F40" s="296">
        <f t="shared" si="6"/>
        <v>0</v>
      </c>
      <c r="G40" s="293">
        <f t="shared" si="7"/>
        <v>0</v>
      </c>
      <c r="H40" s="180" t="str">
        <f t="shared" si="8"/>
        <v>否</v>
      </c>
      <c r="I40" s="393" t="str">
        <f t="shared" si="9"/>
        <v>项</v>
      </c>
      <c r="O40" s="393">
        <f t="shared" si="5"/>
        <v>0</v>
      </c>
    </row>
    <row r="41" ht="44.1" customHeight="1" spans="1:15">
      <c r="A41" s="431">
        <f t="shared" si="4"/>
        <v>7</v>
      </c>
      <c r="B41" s="438">
        <v>2010405</v>
      </c>
      <c r="C41" s="439" t="s">
        <v>332</v>
      </c>
      <c r="D41" s="230">
        <f>VLOOKUP(B41,'04'!$B$5:$F$1322,5,FALSE)</f>
        <v>0</v>
      </c>
      <c r="E41" s="230"/>
      <c r="F41" s="296">
        <f t="shared" si="6"/>
        <v>0</v>
      </c>
      <c r="G41" s="293">
        <f t="shared" si="7"/>
        <v>0</v>
      </c>
      <c r="H41" s="180" t="str">
        <f t="shared" si="8"/>
        <v>否</v>
      </c>
      <c r="I41" s="393" t="str">
        <f t="shared" si="9"/>
        <v>项</v>
      </c>
      <c r="O41" s="393">
        <f t="shared" si="5"/>
        <v>0</v>
      </c>
    </row>
    <row r="42" ht="44.1" customHeight="1" spans="1:15">
      <c r="A42" s="431">
        <f t="shared" si="4"/>
        <v>7</v>
      </c>
      <c r="B42" s="438">
        <v>2010406</v>
      </c>
      <c r="C42" s="439" t="s">
        <v>333</v>
      </c>
      <c r="D42" s="230">
        <f>VLOOKUP(B42,'04'!$B$5:$F$1322,5,FALSE)</f>
        <v>0</v>
      </c>
      <c r="E42" s="230"/>
      <c r="F42" s="296">
        <f t="shared" si="6"/>
        <v>0</v>
      </c>
      <c r="G42" s="293">
        <f t="shared" si="7"/>
        <v>0</v>
      </c>
      <c r="H42" s="180" t="str">
        <f t="shared" si="8"/>
        <v>否</v>
      </c>
      <c r="I42" s="393" t="str">
        <f t="shared" si="9"/>
        <v>项</v>
      </c>
      <c r="O42" s="393">
        <f t="shared" si="5"/>
        <v>0</v>
      </c>
    </row>
    <row r="43" ht="44.1" customHeight="1" spans="1:15">
      <c r="A43" s="431">
        <f t="shared" si="4"/>
        <v>7</v>
      </c>
      <c r="B43" s="438">
        <v>2010407</v>
      </c>
      <c r="C43" s="439" t="s">
        <v>334</v>
      </c>
      <c r="D43" s="230">
        <f>VLOOKUP(B43,'04'!$B$5:$F$1322,5,FALSE)</f>
        <v>0</v>
      </c>
      <c r="E43" s="230"/>
      <c r="F43" s="296">
        <f t="shared" si="6"/>
        <v>0</v>
      </c>
      <c r="G43" s="293">
        <f t="shared" si="7"/>
        <v>0</v>
      </c>
      <c r="H43" s="180" t="str">
        <f t="shared" si="8"/>
        <v>否</v>
      </c>
      <c r="I43" s="393" t="str">
        <f t="shared" si="9"/>
        <v>项</v>
      </c>
      <c r="O43" s="393">
        <f t="shared" si="5"/>
        <v>0</v>
      </c>
    </row>
    <row r="44" ht="36" customHeight="1" spans="1:15">
      <c r="A44" s="431">
        <f t="shared" si="4"/>
        <v>7</v>
      </c>
      <c r="B44" s="438">
        <v>2010408</v>
      </c>
      <c r="C44" s="439" t="s">
        <v>335</v>
      </c>
      <c r="D44" s="230">
        <f>VLOOKUP(B44,'04'!$B$5:$F$1322,5,FALSE)</f>
        <v>0</v>
      </c>
      <c r="E44" s="230"/>
      <c r="F44" s="296">
        <f t="shared" si="6"/>
        <v>0</v>
      </c>
      <c r="G44" s="293">
        <f t="shared" si="7"/>
        <v>0</v>
      </c>
      <c r="H44" s="180" t="str">
        <f t="shared" si="8"/>
        <v>否</v>
      </c>
      <c r="I44" s="393" t="str">
        <f t="shared" si="9"/>
        <v>项</v>
      </c>
      <c r="O44" s="393">
        <f t="shared" si="5"/>
        <v>0</v>
      </c>
    </row>
    <row r="45" ht="44.1" customHeight="1" spans="1:15">
      <c r="A45" s="431">
        <f t="shared" si="4"/>
        <v>7</v>
      </c>
      <c r="B45" s="438">
        <v>2010450</v>
      </c>
      <c r="C45" s="439" t="s">
        <v>316</v>
      </c>
      <c r="D45" s="230">
        <f>VLOOKUP(B45,'04'!$B$5:$F$1322,5,FALSE)</f>
        <v>172</v>
      </c>
      <c r="E45" s="230">
        <v>189</v>
      </c>
      <c r="F45" s="296">
        <f t="shared" si="6"/>
        <v>17</v>
      </c>
      <c r="G45" s="293">
        <f t="shared" si="7"/>
        <v>0.0988372093023255</v>
      </c>
      <c r="H45" s="180" t="str">
        <f t="shared" si="8"/>
        <v>是</v>
      </c>
      <c r="I45" s="393" t="str">
        <f t="shared" si="9"/>
        <v>项</v>
      </c>
      <c r="L45" s="393">
        <f>VLOOKUP(B45,[265]Sheet1!$A$4:$F$275,6,FALSE)</f>
        <v>189</v>
      </c>
      <c r="O45" s="432">
        <f t="shared" si="5"/>
        <v>189</v>
      </c>
    </row>
    <row r="46" ht="44.1" customHeight="1" spans="1:15">
      <c r="A46" s="431">
        <f t="shared" si="4"/>
        <v>7</v>
      </c>
      <c r="B46" s="438">
        <v>2010499</v>
      </c>
      <c r="C46" s="439" t="s">
        <v>336</v>
      </c>
      <c r="D46" s="230">
        <f>VLOOKUP(B46,'04'!$B$5:$F$1322,5,FALSE)</f>
        <v>0</v>
      </c>
      <c r="E46" s="230">
        <v>10</v>
      </c>
      <c r="F46" s="296">
        <f t="shared" si="6"/>
        <v>10</v>
      </c>
      <c r="G46" s="293">
        <f t="shared" si="7"/>
        <v>0</v>
      </c>
      <c r="H46" s="180" t="str">
        <f t="shared" si="8"/>
        <v>是</v>
      </c>
      <c r="I46" s="393" t="str">
        <f t="shared" si="9"/>
        <v>项</v>
      </c>
      <c r="L46" s="393">
        <f>VLOOKUP(B46,[265]Sheet1!$A$4:$F$275,6,FALSE)</f>
        <v>10</v>
      </c>
      <c r="O46" s="432">
        <f t="shared" si="5"/>
        <v>10</v>
      </c>
    </row>
    <row r="47" ht="44.1" customHeight="1" spans="1:15">
      <c r="A47" s="431">
        <f t="shared" si="4"/>
        <v>5</v>
      </c>
      <c r="B47" s="437">
        <v>20105</v>
      </c>
      <c r="C47" s="289" t="s">
        <v>337</v>
      </c>
      <c r="D47" s="286">
        <f>VLOOKUP(B47,'04'!$B$5:$F$1322,5,FALSE)</f>
        <v>504</v>
      </c>
      <c r="E47" s="286">
        <f>((SUM(E48:E57))+0)+0</f>
        <v>488</v>
      </c>
      <c r="F47" s="297">
        <f t="shared" si="6"/>
        <v>-16</v>
      </c>
      <c r="G47" s="287">
        <f t="shared" si="7"/>
        <v>-0.0317460317460317</v>
      </c>
      <c r="H47" s="180" t="str">
        <f t="shared" si="8"/>
        <v>是</v>
      </c>
      <c r="I47" s="393" t="str">
        <f t="shared" si="9"/>
        <v>款</v>
      </c>
      <c r="O47" s="393">
        <f t="shared" si="5"/>
        <v>0</v>
      </c>
    </row>
    <row r="48" ht="44.1" customHeight="1" spans="1:15">
      <c r="A48" s="431">
        <f t="shared" si="4"/>
        <v>7</v>
      </c>
      <c r="B48" s="438">
        <v>2010501</v>
      </c>
      <c r="C48" s="439" t="s">
        <v>307</v>
      </c>
      <c r="D48" s="230">
        <f>VLOOKUP(B48,'04'!$B$5:$F$1322,5,FALSE)</f>
        <v>174</v>
      </c>
      <c r="E48" s="230">
        <v>172</v>
      </c>
      <c r="F48" s="296">
        <f t="shared" si="6"/>
        <v>-2</v>
      </c>
      <c r="G48" s="293">
        <f t="shared" si="7"/>
        <v>-0.0114942528735632</v>
      </c>
      <c r="H48" s="180" t="str">
        <f t="shared" si="8"/>
        <v>是</v>
      </c>
      <c r="I48" s="393" t="str">
        <f t="shared" si="9"/>
        <v>项</v>
      </c>
      <c r="L48" s="393">
        <f>VLOOKUP(B48,[265]Sheet1!$A$4:$F$275,6,FALSE)</f>
        <v>172</v>
      </c>
      <c r="O48" s="432">
        <f t="shared" si="5"/>
        <v>172</v>
      </c>
    </row>
    <row r="49" ht="44.1" customHeight="1" spans="1:15">
      <c r="A49" s="431">
        <f t="shared" si="4"/>
        <v>7</v>
      </c>
      <c r="B49" s="438">
        <v>2010502</v>
      </c>
      <c r="C49" s="439" t="s">
        <v>308</v>
      </c>
      <c r="D49" s="230">
        <f>VLOOKUP(B49,'04'!$B$5:$F$1322,5,FALSE)</f>
        <v>0</v>
      </c>
      <c r="E49" s="230"/>
      <c r="F49" s="296">
        <f t="shared" si="6"/>
        <v>0</v>
      </c>
      <c r="G49" s="293">
        <f t="shared" si="7"/>
        <v>0</v>
      </c>
      <c r="H49" s="180" t="str">
        <f t="shared" si="8"/>
        <v>否</v>
      </c>
      <c r="I49" s="393" t="str">
        <f t="shared" si="9"/>
        <v>项</v>
      </c>
      <c r="L49" s="393">
        <f>VLOOKUP(B49,[265]Sheet1!$A$4:$F$275,6,FALSE)</f>
        <v>0</v>
      </c>
      <c r="O49" s="393">
        <f t="shared" si="5"/>
        <v>0</v>
      </c>
    </row>
    <row r="50" ht="44.1" customHeight="1" spans="1:15">
      <c r="A50" s="431">
        <f t="shared" si="4"/>
        <v>7</v>
      </c>
      <c r="B50" s="438">
        <v>2010503</v>
      </c>
      <c r="C50" s="439" t="s">
        <v>309</v>
      </c>
      <c r="D50" s="230">
        <f>VLOOKUP(B50,'04'!$B$5:$F$1322,5,FALSE)</f>
        <v>0</v>
      </c>
      <c r="E50" s="230"/>
      <c r="F50" s="296">
        <f t="shared" si="6"/>
        <v>0</v>
      </c>
      <c r="G50" s="293">
        <f t="shared" si="7"/>
        <v>0</v>
      </c>
      <c r="H50" s="180" t="str">
        <f t="shared" si="8"/>
        <v>否</v>
      </c>
      <c r="I50" s="393" t="str">
        <f t="shared" si="9"/>
        <v>项</v>
      </c>
      <c r="O50" s="393">
        <f t="shared" si="5"/>
        <v>0</v>
      </c>
    </row>
    <row r="51" ht="36" customHeight="1" spans="1:15">
      <c r="A51" s="431">
        <f t="shared" si="4"/>
        <v>7</v>
      </c>
      <c r="B51" s="438">
        <v>2010504</v>
      </c>
      <c r="C51" s="439" t="s">
        <v>338</v>
      </c>
      <c r="D51" s="230">
        <f>VLOOKUP(B51,'04'!$B$5:$F$1322,5,FALSE)</f>
        <v>0</v>
      </c>
      <c r="E51" s="230"/>
      <c r="F51" s="296">
        <f t="shared" si="6"/>
        <v>0</v>
      </c>
      <c r="G51" s="293">
        <f t="shared" si="7"/>
        <v>0</v>
      </c>
      <c r="H51" s="180" t="str">
        <f t="shared" si="8"/>
        <v>否</v>
      </c>
      <c r="I51" s="393" t="str">
        <f t="shared" si="9"/>
        <v>项</v>
      </c>
      <c r="O51" s="393">
        <f t="shared" si="5"/>
        <v>0</v>
      </c>
    </row>
    <row r="52" ht="36" customHeight="1" spans="1:15">
      <c r="A52" s="431">
        <f t="shared" si="4"/>
        <v>7</v>
      </c>
      <c r="B52" s="438">
        <v>2010505</v>
      </c>
      <c r="C52" s="439" t="s">
        <v>339</v>
      </c>
      <c r="D52" s="230">
        <f>VLOOKUP(B52,'04'!$B$5:$F$1322,5,FALSE)</f>
        <v>0</v>
      </c>
      <c r="E52" s="230">
        <v>10</v>
      </c>
      <c r="F52" s="296">
        <f t="shared" si="6"/>
        <v>10</v>
      </c>
      <c r="G52" s="293">
        <f t="shared" si="7"/>
        <v>0</v>
      </c>
      <c r="H52" s="180" t="str">
        <f t="shared" si="8"/>
        <v>是</v>
      </c>
      <c r="I52" s="393" t="str">
        <f t="shared" si="9"/>
        <v>项</v>
      </c>
      <c r="L52" s="393">
        <f>VLOOKUP(B52,[265]Sheet1!$A$4:$F$275,6,FALSE)</f>
        <v>10</v>
      </c>
      <c r="O52" s="432">
        <f t="shared" si="5"/>
        <v>10</v>
      </c>
    </row>
    <row r="53" ht="36" customHeight="1" spans="1:15">
      <c r="A53" s="431">
        <f t="shared" si="4"/>
        <v>7</v>
      </c>
      <c r="B53" s="438">
        <v>2010506</v>
      </c>
      <c r="C53" s="439" t="s">
        <v>340</v>
      </c>
      <c r="D53" s="230">
        <f>VLOOKUP(B53,'04'!$B$5:$F$1322,5,FALSE)</f>
        <v>0</v>
      </c>
      <c r="E53" s="230"/>
      <c r="F53" s="296">
        <f t="shared" si="6"/>
        <v>0</v>
      </c>
      <c r="G53" s="293">
        <f t="shared" si="7"/>
        <v>0</v>
      </c>
      <c r="H53" s="180" t="str">
        <f t="shared" si="8"/>
        <v>否</v>
      </c>
      <c r="I53" s="393" t="str">
        <f t="shared" si="9"/>
        <v>项</v>
      </c>
      <c r="O53" s="393">
        <f t="shared" si="5"/>
        <v>0</v>
      </c>
    </row>
    <row r="54" ht="44.1" customHeight="1" spans="1:15">
      <c r="A54" s="431">
        <f t="shared" si="4"/>
        <v>7</v>
      </c>
      <c r="B54" s="438">
        <v>2010507</v>
      </c>
      <c r="C54" s="439" t="s">
        <v>341</v>
      </c>
      <c r="D54" s="230">
        <f>VLOOKUP(B54,'04'!$B$5:$F$1322,5,FALSE)</f>
        <v>51</v>
      </c>
      <c r="E54" s="230">
        <v>24</v>
      </c>
      <c r="F54" s="296">
        <f t="shared" si="6"/>
        <v>-27</v>
      </c>
      <c r="G54" s="293">
        <f t="shared" si="7"/>
        <v>-0.529411764705882</v>
      </c>
      <c r="H54" s="180" t="str">
        <f t="shared" si="8"/>
        <v>是</v>
      </c>
      <c r="I54" s="393" t="str">
        <f t="shared" si="9"/>
        <v>项</v>
      </c>
      <c r="L54" s="393">
        <f>VLOOKUP(B54,[265]Sheet1!$A$4:$F$275,6,FALSE)</f>
        <v>10</v>
      </c>
      <c r="M54" s="393">
        <f>VLOOKUP(B54,[266]Sheet2!$A$2:$D$135,4,FALSE)</f>
        <v>14</v>
      </c>
      <c r="O54" s="432">
        <f t="shared" si="5"/>
        <v>24</v>
      </c>
    </row>
    <row r="55" ht="44.1" customHeight="1" spans="1:15">
      <c r="A55" s="431">
        <f t="shared" si="4"/>
        <v>7</v>
      </c>
      <c r="B55" s="438">
        <v>2010508</v>
      </c>
      <c r="C55" s="439" t="s">
        <v>342</v>
      </c>
      <c r="D55" s="230">
        <f>VLOOKUP(B55,'04'!$B$5:$F$1322,5,FALSE)</f>
        <v>37</v>
      </c>
      <c r="E55" s="230">
        <v>38</v>
      </c>
      <c r="F55" s="296">
        <f t="shared" si="6"/>
        <v>1</v>
      </c>
      <c r="G55" s="293">
        <f t="shared" si="7"/>
        <v>0.027027027027027</v>
      </c>
      <c r="H55" s="180" t="str">
        <f t="shared" si="8"/>
        <v>是</v>
      </c>
      <c r="I55" s="393" t="str">
        <f t="shared" si="9"/>
        <v>项</v>
      </c>
      <c r="L55" s="393">
        <f>VLOOKUP(B55,[265]Sheet1!$A$4:$F$275,6,FALSE)</f>
        <v>20</v>
      </c>
      <c r="M55" s="393">
        <f>VLOOKUP(B55,[266]Sheet2!$A$2:$D$135,4,FALSE)</f>
        <v>18</v>
      </c>
      <c r="O55" s="432">
        <f t="shared" si="5"/>
        <v>38</v>
      </c>
    </row>
    <row r="56" ht="44.1" customHeight="1" spans="1:15">
      <c r="A56" s="431">
        <f t="shared" si="4"/>
        <v>7</v>
      </c>
      <c r="B56" s="438">
        <v>2010550</v>
      </c>
      <c r="C56" s="439" t="s">
        <v>316</v>
      </c>
      <c r="D56" s="230">
        <f>VLOOKUP(B56,'04'!$B$5:$F$1322,5,FALSE)</f>
        <v>242</v>
      </c>
      <c r="E56" s="230">
        <v>244</v>
      </c>
      <c r="F56" s="296">
        <f t="shared" si="6"/>
        <v>2</v>
      </c>
      <c r="G56" s="293">
        <f t="shared" si="7"/>
        <v>0.00826446280991733</v>
      </c>
      <c r="H56" s="180" t="str">
        <f t="shared" si="8"/>
        <v>是</v>
      </c>
      <c r="I56" s="393" t="str">
        <f t="shared" si="9"/>
        <v>项</v>
      </c>
      <c r="L56" s="393">
        <f>VLOOKUP(B56,[265]Sheet1!$A$4:$F$275,6,FALSE)</f>
        <v>244</v>
      </c>
      <c r="O56" s="432">
        <f t="shared" si="5"/>
        <v>244</v>
      </c>
    </row>
    <row r="57" ht="44.1" customHeight="1" spans="1:15">
      <c r="A57" s="431">
        <f t="shared" si="4"/>
        <v>7</v>
      </c>
      <c r="B57" s="438">
        <v>2010599</v>
      </c>
      <c r="C57" s="439" t="s">
        <v>343</v>
      </c>
      <c r="D57" s="230">
        <f>VLOOKUP(B57,'04'!$B$5:$F$1322,5,FALSE)</f>
        <v>0</v>
      </c>
      <c r="E57" s="230"/>
      <c r="F57" s="296">
        <f t="shared" si="6"/>
        <v>0</v>
      </c>
      <c r="G57" s="293">
        <f t="shared" si="7"/>
        <v>0</v>
      </c>
      <c r="H57" s="180" t="str">
        <f t="shared" si="8"/>
        <v>否</v>
      </c>
      <c r="I57" s="393" t="str">
        <f t="shared" si="9"/>
        <v>项</v>
      </c>
      <c r="O57" s="393">
        <f t="shared" si="5"/>
        <v>0</v>
      </c>
    </row>
    <row r="58" ht="44.1" customHeight="1" spans="1:15">
      <c r="A58" s="431">
        <f t="shared" si="4"/>
        <v>5</v>
      </c>
      <c r="B58" s="437">
        <v>20106</v>
      </c>
      <c r="C58" s="289" t="s">
        <v>344</v>
      </c>
      <c r="D58" s="286">
        <f>VLOOKUP(B58,'04'!$B$5:$F$1322,5,FALSE)</f>
        <v>1066</v>
      </c>
      <c r="E58" s="286">
        <f>((SUM(E59:E68))+0)+0</f>
        <v>1006</v>
      </c>
      <c r="F58" s="297">
        <f t="shared" si="6"/>
        <v>-60</v>
      </c>
      <c r="G58" s="287">
        <f t="shared" si="7"/>
        <v>-0.0562851782363978</v>
      </c>
      <c r="H58" s="180" t="str">
        <f t="shared" si="8"/>
        <v>是</v>
      </c>
      <c r="I58" s="393" t="str">
        <f t="shared" si="9"/>
        <v>款</v>
      </c>
      <c r="O58" s="393">
        <f t="shared" si="5"/>
        <v>0</v>
      </c>
    </row>
    <row r="59" ht="44.1" customHeight="1" spans="1:15">
      <c r="A59" s="431">
        <f t="shared" si="4"/>
        <v>7</v>
      </c>
      <c r="B59" s="438">
        <v>2010601</v>
      </c>
      <c r="C59" s="439" t="s">
        <v>307</v>
      </c>
      <c r="D59" s="230">
        <f>VLOOKUP(B59,'04'!$B$5:$F$1322,5,FALSE)</f>
        <v>464</v>
      </c>
      <c r="E59" s="230">
        <v>466</v>
      </c>
      <c r="F59" s="296">
        <f t="shared" si="6"/>
        <v>2</v>
      </c>
      <c r="G59" s="293">
        <f t="shared" si="7"/>
        <v>0.0043103448275863</v>
      </c>
      <c r="H59" s="180" t="str">
        <f t="shared" si="8"/>
        <v>是</v>
      </c>
      <c r="I59" s="393" t="str">
        <f t="shared" si="9"/>
        <v>项</v>
      </c>
      <c r="L59" s="393">
        <f>VLOOKUP(B59,[265]Sheet1!$A$4:$F$275,6,FALSE)</f>
        <v>466</v>
      </c>
      <c r="O59" s="432">
        <f t="shared" si="5"/>
        <v>466</v>
      </c>
    </row>
    <row r="60" ht="44.1" customHeight="1" spans="1:15">
      <c r="A60" s="431">
        <f t="shared" si="4"/>
        <v>7</v>
      </c>
      <c r="B60" s="438">
        <v>2010602</v>
      </c>
      <c r="C60" s="439" t="s">
        <v>308</v>
      </c>
      <c r="D60" s="230">
        <f>VLOOKUP(B60,'04'!$B$5:$F$1322,5,FALSE)</f>
        <v>0</v>
      </c>
      <c r="E60" s="230"/>
      <c r="F60" s="296">
        <f t="shared" si="6"/>
        <v>0</v>
      </c>
      <c r="G60" s="293">
        <f t="shared" si="7"/>
        <v>0</v>
      </c>
      <c r="H60" s="180" t="str">
        <f t="shared" si="8"/>
        <v>否</v>
      </c>
      <c r="I60" s="393" t="str">
        <f t="shared" si="9"/>
        <v>项</v>
      </c>
      <c r="O60" s="393">
        <f t="shared" si="5"/>
        <v>0</v>
      </c>
    </row>
    <row r="61" ht="44.1" customHeight="1" spans="1:15">
      <c r="A61" s="431">
        <f t="shared" si="4"/>
        <v>7</v>
      </c>
      <c r="B61" s="438">
        <v>2010603</v>
      </c>
      <c r="C61" s="439" t="s">
        <v>309</v>
      </c>
      <c r="D61" s="230">
        <f>VLOOKUP(B61,'04'!$B$5:$F$1322,5,FALSE)</f>
        <v>0</v>
      </c>
      <c r="E61" s="230"/>
      <c r="F61" s="296">
        <f t="shared" si="6"/>
        <v>0</v>
      </c>
      <c r="G61" s="293">
        <f t="shared" si="7"/>
        <v>0</v>
      </c>
      <c r="H61" s="180" t="str">
        <f t="shared" si="8"/>
        <v>否</v>
      </c>
      <c r="I61" s="393" t="str">
        <f t="shared" si="9"/>
        <v>项</v>
      </c>
      <c r="O61" s="393">
        <f t="shared" si="5"/>
        <v>0</v>
      </c>
    </row>
    <row r="62" ht="44.1" customHeight="1" spans="1:15">
      <c r="A62" s="431">
        <f t="shared" si="4"/>
        <v>7</v>
      </c>
      <c r="B62" s="438">
        <v>2010604</v>
      </c>
      <c r="C62" s="439" t="s">
        <v>345</v>
      </c>
      <c r="D62" s="230">
        <f>VLOOKUP(B62,'04'!$B$5:$F$1322,5,FALSE)</f>
        <v>0</v>
      </c>
      <c r="E62" s="230"/>
      <c r="F62" s="296">
        <f t="shared" si="6"/>
        <v>0</v>
      </c>
      <c r="G62" s="293">
        <f t="shared" si="7"/>
        <v>0</v>
      </c>
      <c r="H62" s="180" t="str">
        <f t="shared" si="8"/>
        <v>否</v>
      </c>
      <c r="I62" s="393" t="str">
        <f t="shared" si="9"/>
        <v>项</v>
      </c>
      <c r="O62" s="393">
        <f t="shared" si="5"/>
        <v>0</v>
      </c>
    </row>
    <row r="63" ht="44.1" customHeight="1" spans="1:15">
      <c r="A63" s="431">
        <f t="shared" si="4"/>
        <v>7</v>
      </c>
      <c r="B63" s="438">
        <v>2010605</v>
      </c>
      <c r="C63" s="439" t="s">
        <v>346</v>
      </c>
      <c r="D63" s="230">
        <f>VLOOKUP(B63,'04'!$B$5:$F$1322,5,FALSE)</f>
        <v>0</v>
      </c>
      <c r="E63" s="230"/>
      <c r="F63" s="296">
        <f t="shared" si="6"/>
        <v>0</v>
      </c>
      <c r="G63" s="293"/>
      <c r="H63" s="180" t="str">
        <f t="shared" si="8"/>
        <v>否</v>
      </c>
      <c r="I63" s="393" t="str">
        <f t="shared" si="9"/>
        <v>项</v>
      </c>
      <c r="O63" s="393">
        <f t="shared" si="5"/>
        <v>0</v>
      </c>
    </row>
    <row r="64" ht="44.1" customHeight="1" spans="1:15">
      <c r="A64" s="431">
        <f t="shared" si="4"/>
        <v>7</v>
      </c>
      <c r="B64" s="438">
        <v>2010606</v>
      </c>
      <c r="C64" s="439" t="s">
        <v>347</v>
      </c>
      <c r="D64" s="230">
        <f>VLOOKUP(B64,'04'!$B$5:$F$1322,5,FALSE)</f>
        <v>0</v>
      </c>
      <c r="E64" s="230"/>
      <c r="F64" s="296">
        <f t="shared" si="6"/>
        <v>0</v>
      </c>
      <c r="G64" s="293">
        <f t="shared" si="7"/>
        <v>0</v>
      </c>
      <c r="H64" s="180" t="str">
        <f t="shared" si="8"/>
        <v>否</v>
      </c>
      <c r="I64" s="393" t="str">
        <f t="shared" si="9"/>
        <v>项</v>
      </c>
      <c r="O64" s="393">
        <f t="shared" si="5"/>
        <v>0</v>
      </c>
    </row>
    <row r="65" ht="44.1" customHeight="1" spans="1:15">
      <c r="A65" s="431">
        <f t="shared" si="4"/>
        <v>7</v>
      </c>
      <c r="B65" s="438">
        <v>2010607</v>
      </c>
      <c r="C65" s="439" t="s">
        <v>348</v>
      </c>
      <c r="D65" s="230">
        <f>VLOOKUP(B65,'04'!$B$5:$F$1322,5,FALSE)</f>
        <v>37</v>
      </c>
      <c r="E65" s="230">
        <v>47</v>
      </c>
      <c r="F65" s="296">
        <f t="shared" si="6"/>
        <v>10</v>
      </c>
      <c r="G65" s="293">
        <f t="shared" si="7"/>
        <v>0.27027027027027</v>
      </c>
      <c r="H65" s="180" t="str">
        <f t="shared" si="8"/>
        <v>是</v>
      </c>
      <c r="I65" s="393" t="str">
        <f t="shared" si="9"/>
        <v>项</v>
      </c>
      <c r="L65" s="393">
        <f>VLOOKUP(B65,[265]Sheet1!$A$4:$F$275,6,FALSE)</f>
        <v>47</v>
      </c>
      <c r="O65" s="432">
        <f t="shared" si="5"/>
        <v>47</v>
      </c>
    </row>
    <row r="66" ht="44.1" customHeight="1" spans="1:15">
      <c r="A66" s="431">
        <f t="shared" si="4"/>
        <v>7</v>
      </c>
      <c r="B66" s="438">
        <v>2010608</v>
      </c>
      <c r="C66" s="439" t="s">
        <v>349</v>
      </c>
      <c r="D66" s="230">
        <f>VLOOKUP(B66,'04'!$B$5:$F$1322,5,FALSE)</f>
        <v>0</v>
      </c>
      <c r="E66" s="230"/>
      <c r="F66" s="296">
        <f t="shared" si="6"/>
        <v>0</v>
      </c>
      <c r="G66" s="293">
        <f t="shared" si="7"/>
        <v>0</v>
      </c>
      <c r="H66" s="180" t="str">
        <f t="shared" si="8"/>
        <v>否</v>
      </c>
      <c r="I66" s="393" t="str">
        <f t="shared" si="9"/>
        <v>项</v>
      </c>
      <c r="O66" s="393">
        <f t="shared" si="5"/>
        <v>0</v>
      </c>
    </row>
    <row r="67" ht="44.1" customHeight="1" spans="1:15">
      <c r="A67" s="431">
        <f t="shared" si="4"/>
        <v>7</v>
      </c>
      <c r="B67" s="438">
        <v>2010650</v>
      </c>
      <c r="C67" s="439" t="s">
        <v>316</v>
      </c>
      <c r="D67" s="230">
        <f>VLOOKUP(B67,'04'!$B$5:$F$1322,5,FALSE)</f>
        <v>525</v>
      </c>
      <c r="E67" s="230">
        <v>441</v>
      </c>
      <c r="F67" s="296">
        <f t="shared" ref="F67:F130" si="10">E67-D67</f>
        <v>-84</v>
      </c>
      <c r="G67" s="293">
        <f t="shared" ref="G67:G130" si="11">IF(D67&lt;0,"",IFERROR(E67/D67-1,0))</f>
        <v>-0.16</v>
      </c>
      <c r="H67" s="180" t="str">
        <f t="shared" ref="H67:H130" si="12">IF(LEN(B67)=3,"是",IF(C67&lt;&gt;"",IF(SUM(D67:E67)&lt;&gt;0,"是","否"),"是"))</f>
        <v>是</v>
      </c>
      <c r="I67" s="393" t="str">
        <f t="shared" ref="I67:I130" si="13">IF(LEN(B67)=3,"类",IF(LEN(B67)=5,"款","项"))</f>
        <v>项</v>
      </c>
      <c r="L67" s="393">
        <f>VLOOKUP(B67,[265]Sheet1!$A$4:$F$275,6,FALSE)</f>
        <v>441</v>
      </c>
      <c r="O67" s="432">
        <f t="shared" si="5"/>
        <v>441</v>
      </c>
    </row>
    <row r="68" ht="44.1" customHeight="1" spans="1:15">
      <c r="A68" s="431">
        <f t="shared" si="4"/>
        <v>7</v>
      </c>
      <c r="B68" s="438">
        <v>2010699</v>
      </c>
      <c r="C68" s="439" t="s">
        <v>350</v>
      </c>
      <c r="D68" s="230">
        <f>VLOOKUP(B68,'04'!$B$5:$F$1322,5,FALSE)</f>
        <v>40</v>
      </c>
      <c r="E68" s="230">
        <v>52</v>
      </c>
      <c r="F68" s="296">
        <f t="shared" si="10"/>
        <v>12</v>
      </c>
      <c r="G68" s="293">
        <f t="shared" si="11"/>
        <v>0.3</v>
      </c>
      <c r="H68" s="180" t="str">
        <f t="shared" si="12"/>
        <v>是</v>
      </c>
      <c r="I68" s="393" t="str">
        <f t="shared" si="13"/>
        <v>项</v>
      </c>
      <c r="L68" s="393">
        <f>VLOOKUP(B68,[265]Sheet1!$A$4:$F$275,6,FALSE)</f>
        <v>52</v>
      </c>
      <c r="O68" s="432">
        <f t="shared" si="5"/>
        <v>52</v>
      </c>
    </row>
    <row r="69" ht="44.1" customHeight="1" spans="1:15">
      <c r="A69" s="431">
        <f t="shared" ref="A69:A132" si="14">LEN(B69)</f>
        <v>5</v>
      </c>
      <c r="B69" s="437">
        <v>20107</v>
      </c>
      <c r="C69" s="289" t="s">
        <v>351</v>
      </c>
      <c r="D69" s="286">
        <f>VLOOKUP(B69,'04'!$B$5:$F$1322,5,FALSE)</f>
        <v>75</v>
      </c>
      <c r="E69" s="286">
        <f>((SUM(E70:E76))+0)+0</f>
        <v>0</v>
      </c>
      <c r="F69" s="297">
        <f t="shared" si="10"/>
        <v>-75</v>
      </c>
      <c r="G69" s="287">
        <f t="shared" si="11"/>
        <v>-1</v>
      </c>
      <c r="H69" s="180" t="str">
        <f t="shared" si="12"/>
        <v>是</v>
      </c>
      <c r="I69" s="393" t="str">
        <f t="shared" si="13"/>
        <v>款</v>
      </c>
      <c r="O69" s="393">
        <f t="shared" ref="O69:O132" si="15">+L69+M69+N69</f>
        <v>0</v>
      </c>
    </row>
    <row r="70" ht="44.1" customHeight="1" spans="1:15">
      <c r="A70" s="431">
        <f t="shared" si="14"/>
        <v>7</v>
      </c>
      <c r="B70" s="438">
        <v>2010701</v>
      </c>
      <c r="C70" s="439" t="s">
        <v>307</v>
      </c>
      <c r="D70" s="230">
        <f>VLOOKUP(B70,'04'!$B$5:$F$1322,5,FALSE)</f>
        <v>0</v>
      </c>
      <c r="E70" s="230"/>
      <c r="F70" s="296">
        <f t="shared" si="10"/>
        <v>0</v>
      </c>
      <c r="G70" s="293">
        <f t="shared" si="11"/>
        <v>0</v>
      </c>
      <c r="H70" s="180" t="str">
        <f t="shared" si="12"/>
        <v>否</v>
      </c>
      <c r="I70" s="393" t="str">
        <f t="shared" si="13"/>
        <v>项</v>
      </c>
      <c r="O70" s="393">
        <f t="shared" si="15"/>
        <v>0</v>
      </c>
    </row>
    <row r="71" ht="36" customHeight="1" spans="1:15">
      <c r="A71" s="431">
        <f t="shared" si="14"/>
        <v>7</v>
      </c>
      <c r="B71" s="438">
        <v>2010702</v>
      </c>
      <c r="C71" s="439" t="s">
        <v>308</v>
      </c>
      <c r="D71" s="230">
        <f>VLOOKUP(B71,'04'!$B$5:$F$1322,5,FALSE)</f>
        <v>0</v>
      </c>
      <c r="E71" s="230"/>
      <c r="F71" s="296">
        <f t="shared" si="10"/>
        <v>0</v>
      </c>
      <c r="G71" s="293">
        <f t="shared" si="11"/>
        <v>0</v>
      </c>
      <c r="H71" s="180" t="str">
        <f t="shared" si="12"/>
        <v>否</v>
      </c>
      <c r="I71" s="393" t="str">
        <f t="shared" si="13"/>
        <v>项</v>
      </c>
      <c r="O71" s="393">
        <f t="shared" si="15"/>
        <v>0</v>
      </c>
    </row>
    <row r="72" ht="36" customHeight="1" spans="1:15">
      <c r="A72" s="431">
        <f t="shared" si="14"/>
        <v>7</v>
      </c>
      <c r="B72" s="438">
        <v>2010703</v>
      </c>
      <c r="C72" s="439" t="s">
        <v>309</v>
      </c>
      <c r="D72" s="230">
        <f>VLOOKUP(B72,'04'!$B$5:$F$1322,5,FALSE)</f>
        <v>0</v>
      </c>
      <c r="E72" s="230"/>
      <c r="F72" s="296">
        <f t="shared" si="10"/>
        <v>0</v>
      </c>
      <c r="G72" s="293">
        <f t="shared" si="11"/>
        <v>0</v>
      </c>
      <c r="H72" s="180" t="str">
        <f t="shared" si="12"/>
        <v>否</v>
      </c>
      <c r="I72" s="393" t="str">
        <f t="shared" si="13"/>
        <v>项</v>
      </c>
      <c r="O72" s="393">
        <f t="shared" si="15"/>
        <v>0</v>
      </c>
    </row>
    <row r="73" ht="36" customHeight="1" spans="1:15">
      <c r="A73" s="431">
        <f t="shared" si="14"/>
        <v>7</v>
      </c>
      <c r="B73" s="438">
        <v>2010709</v>
      </c>
      <c r="C73" s="439" t="s">
        <v>348</v>
      </c>
      <c r="D73" s="230">
        <f>VLOOKUP(B73,'04'!$B$5:$F$1322,5,FALSE)</f>
        <v>0</v>
      </c>
      <c r="E73" s="230"/>
      <c r="F73" s="296">
        <f t="shared" si="10"/>
        <v>0</v>
      </c>
      <c r="G73" s="293">
        <f t="shared" si="11"/>
        <v>0</v>
      </c>
      <c r="H73" s="180" t="str">
        <f t="shared" si="12"/>
        <v>否</v>
      </c>
      <c r="I73" s="393" t="str">
        <f t="shared" si="13"/>
        <v>项</v>
      </c>
      <c r="O73" s="393">
        <f t="shared" si="15"/>
        <v>0</v>
      </c>
    </row>
    <row r="74" ht="44.1" customHeight="1" spans="1:15">
      <c r="A74" s="431">
        <f t="shared" si="14"/>
        <v>7</v>
      </c>
      <c r="B74" s="443">
        <v>2010710</v>
      </c>
      <c r="C74" s="439" t="s">
        <v>352</v>
      </c>
      <c r="D74" s="230">
        <f>VLOOKUP(B74,'04'!$B$5:$F$1322,5,FALSE)</f>
        <v>0</v>
      </c>
      <c r="E74" s="230"/>
      <c r="F74" s="296">
        <f t="shared" si="10"/>
        <v>0</v>
      </c>
      <c r="G74" s="293">
        <f t="shared" si="11"/>
        <v>0</v>
      </c>
      <c r="H74" s="180" t="str">
        <f t="shared" si="12"/>
        <v>否</v>
      </c>
      <c r="I74" s="393" t="str">
        <f t="shared" si="13"/>
        <v>项</v>
      </c>
      <c r="O74" s="393">
        <f t="shared" si="15"/>
        <v>0</v>
      </c>
    </row>
    <row r="75" ht="44.1" customHeight="1" spans="1:15">
      <c r="A75" s="431">
        <f t="shared" si="14"/>
        <v>7</v>
      </c>
      <c r="B75" s="438">
        <v>2010750</v>
      </c>
      <c r="C75" s="439" t="s">
        <v>316</v>
      </c>
      <c r="D75" s="230">
        <f>VLOOKUP(B75,'04'!$B$5:$F$1322,5,FALSE)</f>
        <v>0</v>
      </c>
      <c r="E75" s="230"/>
      <c r="F75" s="296">
        <f t="shared" si="10"/>
        <v>0</v>
      </c>
      <c r="G75" s="293">
        <f t="shared" si="11"/>
        <v>0</v>
      </c>
      <c r="H75" s="180" t="str">
        <f t="shared" si="12"/>
        <v>否</v>
      </c>
      <c r="I75" s="393" t="str">
        <f t="shared" si="13"/>
        <v>项</v>
      </c>
      <c r="O75" s="393">
        <f t="shared" si="15"/>
        <v>0</v>
      </c>
    </row>
    <row r="76" ht="36" customHeight="1" spans="1:15">
      <c r="A76" s="431">
        <f t="shared" si="14"/>
        <v>7</v>
      </c>
      <c r="B76" s="438">
        <v>2010799</v>
      </c>
      <c r="C76" s="439" t="s">
        <v>353</v>
      </c>
      <c r="D76" s="230">
        <f>VLOOKUP(B76,'04'!$B$5:$F$1322,5,FALSE)</f>
        <v>75</v>
      </c>
      <c r="E76" s="230"/>
      <c r="F76" s="296">
        <f t="shared" si="10"/>
        <v>-75</v>
      </c>
      <c r="G76" s="293">
        <f t="shared" si="11"/>
        <v>-1</v>
      </c>
      <c r="H76" s="180" t="str">
        <f t="shared" si="12"/>
        <v>是</v>
      </c>
      <c r="I76" s="393" t="str">
        <f t="shared" si="13"/>
        <v>项</v>
      </c>
      <c r="O76" s="393">
        <f t="shared" si="15"/>
        <v>0</v>
      </c>
    </row>
    <row r="77" ht="44.1" customHeight="1" spans="1:15">
      <c r="A77" s="431">
        <f t="shared" si="14"/>
        <v>5</v>
      </c>
      <c r="B77" s="437">
        <v>20108</v>
      </c>
      <c r="C77" s="289" t="s">
        <v>354</v>
      </c>
      <c r="D77" s="286">
        <f>VLOOKUP(B77,'04'!$B$5:$F$1322,5,FALSE)</f>
        <v>0</v>
      </c>
      <c r="E77" s="286">
        <f>((SUM(E78:E85))+0)+0</f>
        <v>0</v>
      </c>
      <c r="F77" s="297">
        <f t="shared" si="10"/>
        <v>0</v>
      </c>
      <c r="G77" s="287">
        <f t="shared" si="11"/>
        <v>0</v>
      </c>
      <c r="H77" s="180" t="str">
        <f t="shared" si="12"/>
        <v>否</v>
      </c>
      <c r="I77" s="393" t="str">
        <f t="shared" si="13"/>
        <v>款</v>
      </c>
      <c r="O77" s="393">
        <f t="shared" si="15"/>
        <v>0</v>
      </c>
    </row>
    <row r="78" ht="44.1" customHeight="1" spans="1:15">
      <c r="A78" s="431">
        <f t="shared" si="14"/>
        <v>7</v>
      </c>
      <c r="B78" s="438">
        <v>2010801</v>
      </c>
      <c r="C78" s="439" t="s">
        <v>307</v>
      </c>
      <c r="D78" s="230">
        <f>VLOOKUP(B78,'04'!$B$5:$F$1322,5,FALSE)</f>
        <v>0</v>
      </c>
      <c r="E78" s="230"/>
      <c r="F78" s="296">
        <f t="shared" si="10"/>
        <v>0</v>
      </c>
      <c r="G78" s="293">
        <f t="shared" si="11"/>
        <v>0</v>
      </c>
      <c r="H78" s="180" t="str">
        <f t="shared" si="12"/>
        <v>否</v>
      </c>
      <c r="I78" s="393" t="str">
        <f t="shared" si="13"/>
        <v>项</v>
      </c>
      <c r="O78" s="393">
        <f t="shared" si="15"/>
        <v>0</v>
      </c>
    </row>
    <row r="79" ht="36" customHeight="1" spans="1:15">
      <c r="A79" s="431">
        <f t="shared" si="14"/>
        <v>7</v>
      </c>
      <c r="B79" s="438">
        <v>2010802</v>
      </c>
      <c r="C79" s="439" t="s">
        <v>308</v>
      </c>
      <c r="D79" s="230">
        <f>VLOOKUP(B79,'04'!$B$5:$F$1322,5,FALSE)</f>
        <v>0</v>
      </c>
      <c r="E79" s="230"/>
      <c r="F79" s="296">
        <f t="shared" si="10"/>
        <v>0</v>
      </c>
      <c r="G79" s="293">
        <f t="shared" si="11"/>
        <v>0</v>
      </c>
      <c r="H79" s="180" t="str">
        <f t="shared" si="12"/>
        <v>否</v>
      </c>
      <c r="I79" s="393" t="str">
        <f t="shared" si="13"/>
        <v>项</v>
      </c>
      <c r="O79" s="393">
        <f t="shared" si="15"/>
        <v>0</v>
      </c>
    </row>
    <row r="80" ht="44.1" customHeight="1" spans="1:15">
      <c r="A80" s="431">
        <f t="shared" si="14"/>
        <v>7</v>
      </c>
      <c r="B80" s="438">
        <v>2010803</v>
      </c>
      <c r="C80" s="439" t="s">
        <v>309</v>
      </c>
      <c r="D80" s="230">
        <f>VLOOKUP(B80,'04'!$B$5:$F$1322,5,FALSE)</f>
        <v>0</v>
      </c>
      <c r="E80" s="230"/>
      <c r="F80" s="296">
        <f t="shared" si="10"/>
        <v>0</v>
      </c>
      <c r="G80" s="293">
        <f t="shared" si="11"/>
        <v>0</v>
      </c>
      <c r="H80" s="180" t="str">
        <f t="shared" si="12"/>
        <v>否</v>
      </c>
      <c r="I80" s="393" t="str">
        <f t="shared" si="13"/>
        <v>项</v>
      </c>
      <c r="O80" s="393">
        <f t="shared" si="15"/>
        <v>0</v>
      </c>
    </row>
    <row r="81" ht="44.1" customHeight="1" spans="1:15">
      <c r="A81" s="431">
        <f t="shared" si="14"/>
        <v>7</v>
      </c>
      <c r="B81" s="438">
        <v>2010804</v>
      </c>
      <c r="C81" s="439" t="s">
        <v>355</v>
      </c>
      <c r="D81" s="230">
        <f>VLOOKUP(B81,'04'!$B$5:$F$1322,5,FALSE)</f>
        <v>0</v>
      </c>
      <c r="E81" s="230"/>
      <c r="F81" s="296">
        <f t="shared" si="10"/>
        <v>0</v>
      </c>
      <c r="G81" s="293">
        <f t="shared" si="11"/>
        <v>0</v>
      </c>
      <c r="H81" s="180" t="str">
        <f t="shared" si="12"/>
        <v>否</v>
      </c>
      <c r="I81" s="393" t="str">
        <f t="shared" si="13"/>
        <v>项</v>
      </c>
      <c r="O81" s="393">
        <f t="shared" si="15"/>
        <v>0</v>
      </c>
    </row>
    <row r="82" ht="44.1" customHeight="1" spans="1:15">
      <c r="A82" s="431">
        <f t="shared" si="14"/>
        <v>7</v>
      </c>
      <c r="B82" s="438">
        <v>2010805</v>
      </c>
      <c r="C82" s="439" t="s">
        <v>356</v>
      </c>
      <c r="D82" s="230">
        <f>VLOOKUP(B82,'04'!$B$5:$F$1322,5,FALSE)</f>
        <v>0</v>
      </c>
      <c r="E82" s="230"/>
      <c r="F82" s="296">
        <f t="shared" si="10"/>
        <v>0</v>
      </c>
      <c r="G82" s="293">
        <f t="shared" si="11"/>
        <v>0</v>
      </c>
      <c r="H82" s="180" t="str">
        <f t="shared" si="12"/>
        <v>否</v>
      </c>
      <c r="I82" s="393" t="str">
        <f t="shared" si="13"/>
        <v>项</v>
      </c>
      <c r="O82" s="393">
        <f t="shared" si="15"/>
        <v>0</v>
      </c>
    </row>
    <row r="83" ht="36" customHeight="1" spans="1:15">
      <c r="A83" s="431">
        <f t="shared" si="14"/>
        <v>7</v>
      </c>
      <c r="B83" s="438">
        <v>2010806</v>
      </c>
      <c r="C83" s="439" t="s">
        <v>348</v>
      </c>
      <c r="D83" s="230">
        <f>VLOOKUP(B83,'04'!$B$5:$F$1322,5,FALSE)</f>
        <v>0</v>
      </c>
      <c r="E83" s="230"/>
      <c r="F83" s="296">
        <f t="shared" si="10"/>
        <v>0</v>
      </c>
      <c r="G83" s="293"/>
      <c r="H83" s="180" t="str">
        <f t="shared" si="12"/>
        <v>否</v>
      </c>
      <c r="I83" s="393" t="str">
        <f t="shared" si="13"/>
        <v>项</v>
      </c>
      <c r="O83" s="393">
        <f t="shared" si="15"/>
        <v>0</v>
      </c>
    </row>
    <row r="84" ht="44.1" customHeight="1" spans="1:15">
      <c r="A84" s="431">
        <f t="shared" si="14"/>
        <v>7</v>
      </c>
      <c r="B84" s="438">
        <v>2010850</v>
      </c>
      <c r="C84" s="439" t="s">
        <v>316</v>
      </c>
      <c r="D84" s="230">
        <f>VLOOKUP(B84,'04'!$B$5:$F$1322,5,FALSE)</f>
        <v>0</v>
      </c>
      <c r="E84" s="230"/>
      <c r="F84" s="296">
        <f t="shared" si="10"/>
        <v>0</v>
      </c>
      <c r="G84" s="293">
        <f t="shared" si="11"/>
        <v>0</v>
      </c>
      <c r="H84" s="180" t="str">
        <f t="shared" si="12"/>
        <v>否</v>
      </c>
      <c r="I84" s="393" t="str">
        <f t="shared" si="13"/>
        <v>项</v>
      </c>
      <c r="O84" s="393">
        <f t="shared" si="15"/>
        <v>0</v>
      </c>
    </row>
    <row r="85" ht="44.1" customHeight="1" spans="1:15">
      <c r="A85" s="431">
        <f t="shared" si="14"/>
        <v>7</v>
      </c>
      <c r="B85" s="438">
        <v>2010899</v>
      </c>
      <c r="C85" s="439" t="s">
        <v>357</v>
      </c>
      <c r="D85" s="230">
        <f>VLOOKUP(B85,'04'!$B$5:$F$1322,5,FALSE)</f>
        <v>0</v>
      </c>
      <c r="E85" s="230"/>
      <c r="F85" s="296">
        <f t="shared" si="10"/>
        <v>0</v>
      </c>
      <c r="G85" s="293">
        <f t="shared" si="11"/>
        <v>0</v>
      </c>
      <c r="H85" s="180" t="str">
        <f t="shared" si="12"/>
        <v>否</v>
      </c>
      <c r="I85" s="393" t="str">
        <f t="shared" si="13"/>
        <v>项</v>
      </c>
      <c r="O85" s="393">
        <f t="shared" si="15"/>
        <v>0</v>
      </c>
    </row>
    <row r="86" ht="44.1" customHeight="1" spans="1:15">
      <c r="A86" s="431">
        <f t="shared" si="14"/>
        <v>5</v>
      </c>
      <c r="B86" s="437">
        <v>20109</v>
      </c>
      <c r="C86" s="289" t="s">
        <v>358</v>
      </c>
      <c r="D86" s="286">
        <f>VLOOKUP(B86,'04'!$B$5:$F$1322,5,FALSE)</f>
        <v>0</v>
      </c>
      <c r="E86" s="286">
        <f>((((SUM(E87:E98))+0)+0)+0)+0</f>
        <v>0</v>
      </c>
      <c r="F86" s="297">
        <f t="shared" si="10"/>
        <v>0</v>
      </c>
      <c r="G86" s="287"/>
      <c r="H86" s="180" t="str">
        <f t="shared" si="12"/>
        <v>否</v>
      </c>
      <c r="I86" s="393" t="str">
        <f t="shared" si="13"/>
        <v>款</v>
      </c>
      <c r="O86" s="393">
        <f t="shared" si="15"/>
        <v>0</v>
      </c>
    </row>
    <row r="87" ht="36" customHeight="1" spans="1:15">
      <c r="A87" s="431">
        <f t="shared" si="14"/>
        <v>7</v>
      </c>
      <c r="B87" s="438">
        <v>2010901</v>
      </c>
      <c r="C87" s="439" t="s">
        <v>307</v>
      </c>
      <c r="D87" s="230">
        <f>VLOOKUP(B87,'04'!$B$5:$F$1322,5,FALSE)</f>
        <v>0</v>
      </c>
      <c r="E87" s="230"/>
      <c r="F87" s="296">
        <f t="shared" si="10"/>
        <v>0</v>
      </c>
      <c r="G87" s="293">
        <f t="shared" si="11"/>
        <v>0</v>
      </c>
      <c r="H87" s="180" t="str">
        <f t="shared" si="12"/>
        <v>否</v>
      </c>
      <c r="I87" s="393" t="str">
        <f t="shared" si="13"/>
        <v>项</v>
      </c>
      <c r="O87" s="393">
        <f t="shared" si="15"/>
        <v>0</v>
      </c>
    </row>
    <row r="88" ht="36" customHeight="1" spans="1:15">
      <c r="A88" s="431">
        <f t="shared" si="14"/>
        <v>7</v>
      </c>
      <c r="B88" s="438">
        <v>2010902</v>
      </c>
      <c r="C88" s="439" t="s">
        <v>308</v>
      </c>
      <c r="D88" s="230">
        <f>VLOOKUP(B88,'04'!$B$5:$F$1322,5,FALSE)</f>
        <v>0</v>
      </c>
      <c r="E88" s="230"/>
      <c r="F88" s="296">
        <f t="shared" si="10"/>
        <v>0</v>
      </c>
      <c r="G88" s="293">
        <f t="shared" si="11"/>
        <v>0</v>
      </c>
      <c r="H88" s="180" t="str">
        <f t="shared" si="12"/>
        <v>否</v>
      </c>
      <c r="I88" s="393" t="str">
        <f t="shared" si="13"/>
        <v>项</v>
      </c>
      <c r="O88" s="393">
        <f t="shared" si="15"/>
        <v>0</v>
      </c>
    </row>
    <row r="89" ht="36" customHeight="1" spans="1:15">
      <c r="A89" s="431">
        <f t="shared" si="14"/>
        <v>7</v>
      </c>
      <c r="B89" s="438">
        <v>2010903</v>
      </c>
      <c r="C89" s="439" t="s">
        <v>309</v>
      </c>
      <c r="D89" s="230">
        <f>VLOOKUP(B89,'04'!$B$5:$F$1322,5,FALSE)</f>
        <v>0</v>
      </c>
      <c r="E89" s="230"/>
      <c r="F89" s="296">
        <f t="shared" si="10"/>
        <v>0</v>
      </c>
      <c r="G89" s="293">
        <f t="shared" si="11"/>
        <v>0</v>
      </c>
      <c r="H89" s="180" t="str">
        <f t="shared" si="12"/>
        <v>否</v>
      </c>
      <c r="I89" s="393" t="str">
        <f t="shared" si="13"/>
        <v>项</v>
      </c>
      <c r="O89" s="393">
        <f t="shared" si="15"/>
        <v>0</v>
      </c>
    </row>
    <row r="90" ht="44.1" customHeight="1" spans="1:15">
      <c r="A90" s="431">
        <f t="shared" si="14"/>
        <v>7</v>
      </c>
      <c r="B90" s="438">
        <v>2010905</v>
      </c>
      <c r="C90" s="439" t="s">
        <v>359</v>
      </c>
      <c r="D90" s="230">
        <f>VLOOKUP(B90,'04'!$B$5:$F$1322,5,FALSE)</f>
        <v>0</v>
      </c>
      <c r="E90" s="230"/>
      <c r="F90" s="296">
        <f t="shared" si="10"/>
        <v>0</v>
      </c>
      <c r="G90" s="293">
        <f t="shared" si="11"/>
        <v>0</v>
      </c>
      <c r="H90" s="180" t="str">
        <f t="shared" si="12"/>
        <v>否</v>
      </c>
      <c r="I90" s="393" t="str">
        <f t="shared" si="13"/>
        <v>项</v>
      </c>
      <c r="O90" s="393">
        <f t="shared" si="15"/>
        <v>0</v>
      </c>
    </row>
    <row r="91" ht="36" customHeight="1" spans="1:15">
      <c r="A91" s="431">
        <f t="shared" si="14"/>
        <v>7</v>
      </c>
      <c r="B91" s="438">
        <v>2010907</v>
      </c>
      <c r="C91" s="439" t="s">
        <v>360</v>
      </c>
      <c r="D91" s="230">
        <f>VLOOKUP(B91,'04'!$B$5:$F$1322,5,FALSE)</f>
        <v>0</v>
      </c>
      <c r="E91" s="230"/>
      <c r="F91" s="296">
        <f t="shared" si="10"/>
        <v>0</v>
      </c>
      <c r="G91" s="293">
        <f t="shared" si="11"/>
        <v>0</v>
      </c>
      <c r="H91" s="180" t="str">
        <f t="shared" si="12"/>
        <v>否</v>
      </c>
      <c r="I91" s="393" t="str">
        <f t="shared" si="13"/>
        <v>项</v>
      </c>
      <c r="O91" s="393">
        <f t="shared" si="15"/>
        <v>0</v>
      </c>
    </row>
    <row r="92" ht="36" customHeight="1" spans="1:15">
      <c r="A92" s="431">
        <f t="shared" si="14"/>
        <v>7</v>
      </c>
      <c r="B92" s="438">
        <v>2010908</v>
      </c>
      <c r="C92" s="439" t="s">
        <v>348</v>
      </c>
      <c r="D92" s="230">
        <f>VLOOKUP(B92,'04'!$B$5:$F$1322,5,FALSE)</f>
        <v>0</v>
      </c>
      <c r="E92" s="230"/>
      <c r="F92" s="296">
        <f t="shared" si="10"/>
        <v>0</v>
      </c>
      <c r="G92" s="293">
        <f t="shared" si="11"/>
        <v>0</v>
      </c>
      <c r="H92" s="180" t="str">
        <f t="shared" si="12"/>
        <v>否</v>
      </c>
      <c r="I92" s="393" t="str">
        <f t="shared" si="13"/>
        <v>项</v>
      </c>
      <c r="O92" s="393">
        <f t="shared" si="15"/>
        <v>0</v>
      </c>
    </row>
    <row r="93" ht="36" customHeight="1" spans="1:15">
      <c r="A93" s="431">
        <f t="shared" si="14"/>
        <v>7</v>
      </c>
      <c r="B93" s="438">
        <v>2010909</v>
      </c>
      <c r="C93" s="439" t="s">
        <v>361</v>
      </c>
      <c r="D93" s="230">
        <f>VLOOKUP(B93,'04'!$B$5:$F$1322,5,FALSE)</f>
        <v>0</v>
      </c>
      <c r="E93" s="230"/>
      <c r="F93" s="296">
        <f t="shared" si="10"/>
        <v>0</v>
      </c>
      <c r="G93" s="293">
        <f t="shared" si="11"/>
        <v>0</v>
      </c>
      <c r="H93" s="180" t="str">
        <f t="shared" si="12"/>
        <v>否</v>
      </c>
      <c r="I93" s="393" t="str">
        <f t="shared" si="13"/>
        <v>项</v>
      </c>
      <c r="O93" s="393">
        <f t="shared" si="15"/>
        <v>0</v>
      </c>
    </row>
    <row r="94" ht="36" customHeight="1" spans="1:15">
      <c r="A94" s="431">
        <f t="shared" si="14"/>
        <v>7</v>
      </c>
      <c r="B94" s="438">
        <v>2010910</v>
      </c>
      <c r="C94" s="439" t="s">
        <v>362</v>
      </c>
      <c r="D94" s="230">
        <f>VLOOKUP(B94,'04'!$B$5:$F$1322,5,FALSE)</f>
        <v>0</v>
      </c>
      <c r="E94" s="230"/>
      <c r="F94" s="296">
        <f t="shared" si="10"/>
        <v>0</v>
      </c>
      <c r="G94" s="293">
        <f t="shared" si="11"/>
        <v>0</v>
      </c>
      <c r="H94" s="180" t="str">
        <f t="shared" si="12"/>
        <v>否</v>
      </c>
      <c r="I94" s="393" t="str">
        <f t="shared" si="13"/>
        <v>项</v>
      </c>
      <c r="O94" s="393">
        <f t="shared" si="15"/>
        <v>0</v>
      </c>
    </row>
    <row r="95" ht="44.1" customHeight="1" spans="1:15">
      <c r="A95" s="431">
        <f t="shared" si="14"/>
        <v>7</v>
      </c>
      <c r="B95" s="438">
        <v>2010911</v>
      </c>
      <c r="C95" s="439" t="s">
        <v>363</v>
      </c>
      <c r="D95" s="230">
        <f>VLOOKUP(B95,'04'!$B$5:$F$1322,5,FALSE)</f>
        <v>0</v>
      </c>
      <c r="E95" s="230"/>
      <c r="F95" s="296">
        <f t="shared" si="10"/>
        <v>0</v>
      </c>
      <c r="G95" s="293">
        <f t="shared" si="11"/>
        <v>0</v>
      </c>
      <c r="H95" s="180" t="str">
        <f t="shared" si="12"/>
        <v>否</v>
      </c>
      <c r="I95" s="393" t="str">
        <f t="shared" si="13"/>
        <v>项</v>
      </c>
      <c r="O95" s="393">
        <f t="shared" si="15"/>
        <v>0</v>
      </c>
    </row>
    <row r="96" ht="36" customHeight="1" spans="1:15">
      <c r="A96" s="431">
        <f t="shared" si="14"/>
        <v>7</v>
      </c>
      <c r="B96" s="438">
        <v>2010912</v>
      </c>
      <c r="C96" s="439" t="s">
        <v>364</v>
      </c>
      <c r="D96" s="230">
        <f>VLOOKUP(B96,'04'!$B$5:$F$1322,5,FALSE)</f>
        <v>0</v>
      </c>
      <c r="E96" s="230"/>
      <c r="F96" s="296">
        <f t="shared" si="10"/>
        <v>0</v>
      </c>
      <c r="G96" s="293">
        <f t="shared" si="11"/>
        <v>0</v>
      </c>
      <c r="H96" s="180" t="str">
        <f t="shared" si="12"/>
        <v>否</v>
      </c>
      <c r="I96" s="393" t="str">
        <f t="shared" si="13"/>
        <v>项</v>
      </c>
      <c r="O96" s="393">
        <f t="shared" si="15"/>
        <v>0</v>
      </c>
    </row>
    <row r="97" ht="36" customHeight="1" spans="1:15">
      <c r="A97" s="431">
        <f t="shared" si="14"/>
        <v>7</v>
      </c>
      <c r="B97" s="438">
        <v>2010950</v>
      </c>
      <c r="C97" s="439" t="s">
        <v>316</v>
      </c>
      <c r="D97" s="230">
        <f>VLOOKUP(B97,'04'!$B$5:$F$1322,5,FALSE)</f>
        <v>0</v>
      </c>
      <c r="E97" s="230"/>
      <c r="F97" s="296">
        <f t="shared" si="10"/>
        <v>0</v>
      </c>
      <c r="G97" s="293">
        <f t="shared" si="11"/>
        <v>0</v>
      </c>
      <c r="H97" s="180" t="str">
        <f t="shared" si="12"/>
        <v>否</v>
      </c>
      <c r="I97" s="393" t="str">
        <f t="shared" si="13"/>
        <v>项</v>
      </c>
      <c r="O97" s="393">
        <f t="shared" si="15"/>
        <v>0</v>
      </c>
    </row>
    <row r="98" ht="36" customHeight="1" spans="1:15">
      <c r="A98" s="431">
        <f t="shared" si="14"/>
        <v>7</v>
      </c>
      <c r="B98" s="438">
        <v>2010999</v>
      </c>
      <c r="C98" s="439" t="s">
        <v>365</v>
      </c>
      <c r="D98" s="230">
        <f>VLOOKUP(B98,'04'!$B$5:$F$1322,5,FALSE)</f>
        <v>0</v>
      </c>
      <c r="E98" s="230"/>
      <c r="F98" s="296">
        <f t="shared" si="10"/>
        <v>0</v>
      </c>
      <c r="G98" s="293">
        <f t="shared" si="11"/>
        <v>0</v>
      </c>
      <c r="H98" s="180" t="str">
        <f t="shared" si="12"/>
        <v>否</v>
      </c>
      <c r="I98" s="393" t="str">
        <f t="shared" si="13"/>
        <v>项</v>
      </c>
      <c r="O98" s="393">
        <f t="shared" si="15"/>
        <v>0</v>
      </c>
    </row>
    <row r="99" ht="44.1" customHeight="1" spans="1:15">
      <c r="A99" s="431">
        <f t="shared" si="14"/>
        <v>5</v>
      </c>
      <c r="B99" s="437">
        <v>20111</v>
      </c>
      <c r="C99" s="289" t="s">
        <v>366</v>
      </c>
      <c r="D99" s="286">
        <f>VLOOKUP(B99,'04'!$B$5:$F$1322,5,FALSE)</f>
        <v>1504</v>
      </c>
      <c r="E99" s="286">
        <f>((((SUM(E100:E107))+0)+0)+0)+0</f>
        <v>1615</v>
      </c>
      <c r="F99" s="297">
        <f t="shared" si="10"/>
        <v>111</v>
      </c>
      <c r="G99" s="287">
        <f t="shared" si="11"/>
        <v>0.0738031914893618</v>
      </c>
      <c r="H99" s="180" t="str">
        <f t="shared" si="12"/>
        <v>是</v>
      </c>
      <c r="I99" s="393" t="str">
        <f t="shared" si="13"/>
        <v>款</v>
      </c>
      <c r="O99" s="393">
        <f t="shared" si="15"/>
        <v>0</v>
      </c>
    </row>
    <row r="100" ht="44.1" customHeight="1" spans="1:15">
      <c r="A100" s="431">
        <f t="shared" si="14"/>
        <v>7</v>
      </c>
      <c r="B100" s="438">
        <v>2011101</v>
      </c>
      <c r="C100" s="439" t="s">
        <v>307</v>
      </c>
      <c r="D100" s="230">
        <f>VLOOKUP(B100,'04'!$B$5:$F$1322,5,FALSE)</f>
        <v>1394</v>
      </c>
      <c r="E100" s="230">
        <v>1505</v>
      </c>
      <c r="F100" s="296">
        <f t="shared" si="10"/>
        <v>111</v>
      </c>
      <c r="G100" s="293">
        <f t="shared" si="11"/>
        <v>0.0796269727403156</v>
      </c>
      <c r="H100" s="180" t="str">
        <f t="shared" si="12"/>
        <v>是</v>
      </c>
      <c r="I100" s="393" t="str">
        <f t="shared" si="13"/>
        <v>项</v>
      </c>
      <c r="L100" s="393">
        <f>VLOOKUP(B100,[265]Sheet1!$A$4:$F$275,6,FALSE)</f>
        <v>1505</v>
      </c>
      <c r="O100" s="432">
        <f t="shared" si="15"/>
        <v>1505</v>
      </c>
    </row>
    <row r="101" ht="36" customHeight="1" spans="1:15">
      <c r="A101" s="431">
        <f t="shared" si="14"/>
        <v>7</v>
      </c>
      <c r="B101" s="438">
        <v>2011102</v>
      </c>
      <c r="C101" s="439" t="s">
        <v>308</v>
      </c>
      <c r="D101" s="230">
        <f>VLOOKUP(B101,'04'!$B$5:$F$1322,5,FALSE)</f>
        <v>90</v>
      </c>
      <c r="E101" s="230">
        <v>110</v>
      </c>
      <c r="F101" s="296">
        <f t="shared" si="10"/>
        <v>20</v>
      </c>
      <c r="G101" s="293">
        <f t="shared" si="11"/>
        <v>0.222222222222222</v>
      </c>
      <c r="H101" s="180" t="str">
        <f t="shared" si="12"/>
        <v>是</v>
      </c>
      <c r="I101" s="393" t="str">
        <f t="shared" si="13"/>
        <v>项</v>
      </c>
      <c r="M101" s="393">
        <f>VLOOKUP(B101,[266]Sheet2!$A$2:$D$135,4,FALSE)</f>
        <v>110</v>
      </c>
      <c r="O101" s="432">
        <f t="shared" si="15"/>
        <v>110</v>
      </c>
    </row>
    <row r="102" ht="44.1" customHeight="1" spans="1:15">
      <c r="A102" s="431">
        <f t="shared" si="14"/>
        <v>7</v>
      </c>
      <c r="B102" s="438">
        <v>2011103</v>
      </c>
      <c r="C102" s="439" t="s">
        <v>309</v>
      </c>
      <c r="D102" s="230">
        <f>VLOOKUP(B102,'04'!$B$5:$F$1322,5,FALSE)</f>
        <v>0</v>
      </c>
      <c r="E102" s="230"/>
      <c r="F102" s="296">
        <f t="shared" si="10"/>
        <v>0</v>
      </c>
      <c r="G102" s="293">
        <f t="shared" si="11"/>
        <v>0</v>
      </c>
      <c r="H102" s="180" t="str">
        <f t="shared" si="12"/>
        <v>否</v>
      </c>
      <c r="I102" s="393" t="str">
        <f t="shared" si="13"/>
        <v>项</v>
      </c>
      <c r="O102" s="393">
        <f t="shared" si="15"/>
        <v>0</v>
      </c>
    </row>
    <row r="103" ht="44.1" customHeight="1" spans="1:15">
      <c r="A103" s="431">
        <f t="shared" si="14"/>
        <v>7</v>
      </c>
      <c r="B103" s="438">
        <v>2011104</v>
      </c>
      <c r="C103" s="439" t="s">
        <v>367</v>
      </c>
      <c r="D103" s="230">
        <f>VLOOKUP(B103,'04'!$B$5:$F$1322,5,FALSE)</f>
        <v>0</v>
      </c>
      <c r="E103" s="230"/>
      <c r="F103" s="296">
        <f t="shared" si="10"/>
        <v>0</v>
      </c>
      <c r="G103" s="293">
        <f t="shared" si="11"/>
        <v>0</v>
      </c>
      <c r="H103" s="180" t="str">
        <f t="shared" si="12"/>
        <v>否</v>
      </c>
      <c r="I103" s="393" t="str">
        <f t="shared" si="13"/>
        <v>项</v>
      </c>
      <c r="O103" s="393">
        <f t="shared" si="15"/>
        <v>0</v>
      </c>
    </row>
    <row r="104" ht="36" customHeight="1" spans="1:15">
      <c r="A104" s="431">
        <f t="shared" si="14"/>
        <v>7</v>
      </c>
      <c r="B104" s="438">
        <v>2011105</v>
      </c>
      <c r="C104" s="439" t="s">
        <v>368</v>
      </c>
      <c r="D104" s="230">
        <f>VLOOKUP(B104,'04'!$B$5:$F$1322,5,FALSE)</f>
        <v>0</v>
      </c>
      <c r="E104" s="230"/>
      <c r="F104" s="296">
        <f t="shared" si="10"/>
        <v>0</v>
      </c>
      <c r="G104" s="293">
        <f t="shared" si="11"/>
        <v>0</v>
      </c>
      <c r="H104" s="180" t="str">
        <f t="shared" si="12"/>
        <v>否</v>
      </c>
      <c r="I104" s="393" t="str">
        <f t="shared" si="13"/>
        <v>项</v>
      </c>
      <c r="O104" s="393">
        <f t="shared" si="15"/>
        <v>0</v>
      </c>
    </row>
    <row r="105" ht="44.1" customHeight="1" spans="1:15">
      <c r="A105" s="431">
        <f t="shared" si="14"/>
        <v>7</v>
      </c>
      <c r="B105" s="438">
        <v>2011106</v>
      </c>
      <c r="C105" s="439" t="s">
        <v>369</v>
      </c>
      <c r="D105" s="230">
        <f>VLOOKUP(B105,'04'!$B$5:$F$1322,5,FALSE)</f>
        <v>0</v>
      </c>
      <c r="E105" s="230"/>
      <c r="F105" s="296">
        <f t="shared" si="10"/>
        <v>0</v>
      </c>
      <c r="G105" s="293">
        <f t="shared" si="11"/>
        <v>0</v>
      </c>
      <c r="H105" s="180" t="str">
        <f t="shared" si="12"/>
        <v>否</v>
      </c>
      <c r="I105" s="393" t="str">
        <f t="shared" si="13"/>
        <v>项</v>
      </c>
      <c r="O105" s="393">
        <f t="shared" si="15"/>
        <v>0</v>
      </c>
    </row>
    <row r="106" ht="44.1" customHeight="1" spans="1:15">
      <c r="A106" s="431">
        <f t="shared" si="14"/>
        <v>7</v>
      </c>
      <c r="B106" s="438">
        <v>2011150</v>
      </c>
      <c r="C106" s="439" t="s">
        <v>316</v>
      </c>
      <c r="D106" s="230">
        <f>VLOOKUP(B106,'04'!$B$5:$F$1322,5,FALSE)</f>
        <v>20</v>
      </c>
      <c r="E106" s="230"/>
      <c r="F106" s="296">
        <f t="shared" si="10"/>
        <v>-20</v>
      </c>
      <c r="G106" s="293">
        <f t="shared" si="11"/>
        <v>-1</v>
      </c>
      <c r="H106" s="180" t="str">
        <f t="shared" si="12"/>
        <v>是</v>
      </c>
      <c r="I106" s="393" t="str">
        <f t="shared" si="13"/>
        <v>项</v>
      </c>
      <c r="O106" s="393">
        <f t="shared" si="15"/>
        <v>0</v>
      </c>
    </row>
    <row r="107" ht="44.1" customHeight="1" spans="1:15">
      <c r="A107" s="431">
        <f t="shared" si="14"/>
        <v>7</v>
      </c>
      <c r="B107" s="438">
        <v>2011199</v>
      </c>
      <c r="C107" s="439" t="s">
        <v>370</v>
      </c>
      <c r="D107" s="230">
        <f>VLOOKUP(B107,'04'!$B$5:$F$1322,5,FALSE)</f>
        <v>0</v>
      </c>
      <c r="E107" s="230"/>
      <c r="F107" s="296">
        <f t="shared" si="10"/>
        <v>0</v>
      </c>
      <c r="G107" s="293">
        <f t="shared" si="11"/>
        <v>0</v>
      </c>
      <c r="H107" s="180" t="str">
        <f t="shared" si="12"/>
        <v>否</v>
      </c>
      <c r="I107" s="393" t="str">
        <f t="shared" si="13"/>
        <v>项</v>
      </c>
      <c r="O107" s="393">
        <f t="shared" si="15"/>
        <v>0</v>
      </c>
    </row>
    <row r="108" ht="44.1" customHeight="1" spans="1:15">
      <c r="A108" s="431">
        <f t="shared" si="14"/>
        <v>5</v>
      </c>
      <c r="B108" s="437">
        <v>20113</v>
      </c>
      <c r="C108" s="289" t="s">
        <v>371</v>
      </c>
      <c r="D108" s="286">
        <f>VLOOKUP(B108,'04'!$B$5:$F$1322,5,FALSE)</f>
        <v>180</v>
      </c>
      <c r="E108" s="286">
        <f>((((SUM(E109:E118))+0)+0)+0)+0</f>
        <v>185</v>
      </c>
      <c r="F108" s="297">
        <f t="shared" si="10"/>
        <v>5</v>
      </c>
      <c r="G108" s="287">
        <f t="shared" si="11"/>
        <v>0.0277777777777777</v>
      </c>
      <c r="H108" s="180" t="str">
        <f t="shared" si="12"/>
        <v>是</v>
      </c>
      <c r="I108" s="393" t="str">
        <f t="shared" si="13"/>
        <v>款</v>
      </c>
      <c r="O108" s="393">
        <f t="shared" si="15"/>
        <v>0</v>
      </c>
    </row>
    <row r="109" ht="44.1" customHeight="1" spans="1:15">
      <c r="A109" s="431">
        <f t="shared" si="14"/>
        <v>7</v>
      </c>
      <c r="B109" s="438">
        <v>2011301</v>
      </c>
      <c r="C109" s="439" t="s">
        <v>307</v>
      </c>
      <c r="D109" s="230">
        <f>VLOOKUP(B109,'04'!$B$5:$F$1322,5,FALSE)</f>
        <v>139</v>
      </c>
      <c r="E109" s="230">
        <v>122</v>
      </c>
      <c r="F109" s="296">
        <f t="shared" si="10"/>
        <v>-17</v>
      </c>
      <c r="G109" s="293">
        <f t="shared" si="11"/>
        <v>-0.122302158273381</v>
      </c>
      <c r="H109" s="180" t="str">
        <f t="shared" si="12"/>
        <v>是</v>
      </c>
      <c r="I109" s="393" t="str">
        <f t="shared" si="13"/>
        <v>项</v>
      </c>
      <c r="L109" s="393">
        <f>VLOOKUP(B109,[265]Sheet1!$A$4:$F$275,6,FALSE)</f>
        <v>122</v>
      </c>
      <c r="O109" s="432">
        <f t="shared" si="15"/>
        <v>122</v>
      </c>
    </row>
    <row r="110" ht="36" customHeight="1" spans="1:15">
      <c r="A110" s="431">
        <f t="shared" si="14"/>
        <v>7</v>
      </c>
      <c r="B110" s="438">
        <v>2011302</v>
      </c>
      <c r="C110" s="439" t="s">
        <v>308</v>
      </c>
      <c r="D110" s="230">
        <f>VLOOKUP(B110,'04'!$B$5:$F$1322,5,FALSE)</f>
        <v>0</v>
      </c>
      <c r="E110" s="230"/>
      <c r="F110" s="296">
        <f t="shared" si="10"/>
        <v>0</v>
      </c>
      <c r="G110" s="293">
        <f t="shared" si="11"/>
        <v>0</v>
      </c>
      <c r="H110" s="180" t="str">
        <f t="shared" si="12"/>
        <v>否</v>
      </c>
      <c r="I110" s="393" t="str">
        <f t="shared" si="13"/>
        <v>项</v>
      </c>
      <c r="O110" s="393">
        <f t="shared" si="15"/>
        <v>0</v>
      </c>
    </row>
    <row r="111" ht="44.1" customHeight="1" spans="1:15">
      <c r="A111" s="431">
        <f t="shared" si="14"/>
        <v>7</v>
      </c>
      <c r="B111" s="438">
        <v>2011303</v>
      </c>
      <c r="C111" s="439" t="s">
        <v>309</v>
      </c>
      <c r="D111" s="230">
        <f>VLOOKUP(B111,'04'!$B$5:$F$1322,5,FALSE)</f>
        <v>0</v>
      </c>
      <c r="E111" s="230"/>
      <c r="F111" s="296">
        <f t="shared" si="10"/>
        <v>0</v>
      </c>
      <c r="G111" s="293">
        <f t="shared" si="11"/>
        <v>0</v>
      </c>
      <c r="H111" s="180" t="str">
        <f t="shared" si="12"/>
        <v>否</v>
      </c>
      <c r="I111" s="393" t="str">
        <f t="shared" si="13"/>
        <v>项</v>
      </c>
      <c r="O111" s="393">
        <f t="shared" si="15"/>
        <v>0</v>
      </c>
    </row>
    <row r="112" ht="36" customHeight="1" spans="1:15">
      <c r="A112" s="431">
        <f t="shared" si="14"/>
        <v>7</v>
      </c>
      <c r="B112" s="438">
        <v>2011304</v>
      </c>
      <c r="C112" s="439" t="s">
        <v>372</v>
      </c>
      <c r="D112" s="230">
        <f>VLOOKUP(B112,'04'!$B$5:$F$1322,5,FALSE)</f>
        <v>0</v>
      </c>
      <c r="E112" s="230"/>
      <c r="F112" s="296">
        <f t="shared" si="10"/>
        <v>0</v>
      </c>
      <c r="G112" s="293">
        <f t="shared" si="11"/>
        <v>0</v>
      </c>
      <c r="H112" s="180" t="str">
        <f t="shared" si="12"/>
        <v>否</v>
      </c>
      <c r="I112" s="393" t="str">
        <f t="shared" si="13"/>
        <v>项</v>
      </c>
      <c r="O112" s="393">
        <f t="shared" si="15"/>
        <v>0</v>
      </c>
    </row>
    <row r="113" ht="36" customHeight="1" spans="1:15">
      <c r="A113" s="431">
        <f t="shared" si="14"/>
        <v>7</v>
      </c>
      <c r="B113" s="438">
        <v>2011305</v>
      </c>
      <c r="C113" s="439" t="s">
        <v>373</v>
      </c>
      <c r="D113" s="230">
        <f>VLOOKUP(B113,'04'!$B$5:$F$1322,5,FALSE)</f>
        <v>0</v>
      </c>
      <c r="E113" s="230"/>
      <c r="F113" s="296">
        <f t="shared" si="10"/>
        <v>0</v>
      </c>
      <c r="G113" s="293">
        <f t="shared" si="11"/>
        <v>0</v>
      </c>
      <c r="H113" s="180" t="str">
        <f t="shared" si="12"/>
        <v>否</v>
      </c>
      <c r="I113" s="393" t="str">
        <f t="shared" si="13"/>
        <v>项</v>
      </c>
      <c r="O113" s="393">
        <f t="shared" si="15"/>
        <v>0</v>
      </c>
    </row>
    <row r="114" ht="36" customHeight="1" spans="1:15">
      <c r="A114" s="431">
        <f t="shared" si="14"/>
        <v>7</v>
      </c>
      <c r="B114" s="438">
        <v>2011306</v>
      </c>
      <c r="C114" s="439" t="s">
        <v>374</v>
      </c>
      <c r="D114" s="230">
        <f>VLOOKUP(B114,'04'!$B$5:$F$1322,5,FALSE)</f>
        <v>0</v>
      </c>
      <c r="E114" s="230"/>
      <c r="F114" s="296">
        <f t="shared" si="10"/>
        <v>0</v>
      </c>
      <c r="G114" s="293">
        <f t="shared" si="11"/>
        <v>0</v>
      </c>
      <c r="H114" s="180" t="str">
        <f t="shared" si="12"/>
        <v>否</v>
      </c>
      <c r="I114" s="393" t="str">
        <f t="shared" si="13"/>
        <v>项</v>
      </c>
      <c r="O114" s="393">
        <f t="shared" si="15"/>
        <v>0</v>
      </c>
    </row>
    <row r="115" ht="36" customHeight="1" spans="1:15">
      <c r="A115" s="431">
        <f t="shared" si="14"/>
        <v>7</v>
      </c>
      <c r="B115" s="438">
        <v>2011307</v>
      </c>
      <c r="C115" s="439" t="s">
        <v>375</v>
      </c>
      <c r="D115" s="230">
        <f>VLOOKUP(B115,'04'!$B$5:$F$1322,5,FALSE)</f>
        <v>0</v>
      </c>
      <c r="E115" s="230"/>
      <c r="F115" s="296">
        <f t="shared" si="10"/>
        <v>0</v>
      </c>
      <c r="G115" s="293">
        <f t="shared" si="11"/>
        <v>0</v>
      </c>
      <c r="H115" s="180" t="str">
        <f t="shared" si="12"/>
        <v>否</v>
      </c>
      <c r="I115" s="393" t="str">
        <f t="shared" si="13"/>
        <v>项</v>
      </c>
      <c r="O115" s="393">
        <f t="shared" si="15"/>
        <v>0</v>
      </c>
    </row>
    <row r="116" ht="44.1" customHeight="1" spans="1:15">
      <c r="A116" s="431">
        <f t="shared" si="14"/>
        <v>7</v>
      </c>
      <c r="B116" s="438">
        <v>2011308</v>
      </c>
      <c r="C116" s="439" t="s">
        <v>376</v>
      </c>
      <c r="D116" s="230">
        <f>VLOOKUP(B116,'04'!$B$5:$F$1322,5,FALSE)</f>
        <v>1</v>
      </c>
      <c r="E116" s="230">
        <v>50</v>
      </c>
      <c r="F116" s="296">
        <f t="shared" si="10"/>
        <v>49</v>
      </c>
      <c r="G116" s="293">
        <f t="shared" si="11"/>
        <v>49</v>
      </c>
      <c r="H116" s="180" t="str">
        <f t="shared" si="12"/>
        <v>是</v>
      </c>
      <c r="I116" s="393" t="str">
        <f t="shared" si="13"/>
        <v>项</v>
      </c>
      <c r="L116" s="393">
        <f>VLOOKUP(B116,[265]Sheet1!$A$4:$F$275,6,FALSE)</f>
        <v>50</v>
      </c>
      <c r="O116" s="432">
        <f t="shared" si="15"/>
        <v>50</v>
      </c>
    </row>
    <row r="117" ht="44.1" customHeight="1" spans="1:15">
      <c r="A117" s="431">
        <f t="shared" si="14"/>
        <v>7</v>
      </c>
      <c r="B117" s="438">
        <v>2011350</v>
      </c>
      <c r="C117" s="439" t="s">
        <v>316</v>
      </c>
      <c r="D117" s="230">
        <f>VLOOKUP(B117,'04'!$B$5:$F$1322,5,FALSE)</f>
        <v>15</v>
      </c>
      <c r="E117" s="230"/>
      <c r="F117" s="296">
        <f t="shared" si="10"/>
        <v>-15</v>
      </c>
      <c r="G117" s="293">
        <f t="shared" si="11"/>
        <v>-1</v>
      </c>
      <c r="H117" s="180" t="str">
        <f t="shared" si="12"/>
        <v>是</v>
      </c>
      <c r="I117" s="393" t="str">
        <f t="shared" si="13"/>
        <v>项</v>
      </c>
      <c r="O117" s="393">
        <f t="shared" si="15"/>
        <v>0</v>
      </c>
    </row>
    <row r="118" ht="36" customHeight="1" spans="1:15">
      <c r="A118" s="431">
        <f t="shared" si="14"/>
        <v>7</v>
      </c>
      <c r="B118" s="438">
        <v>2011399</v>
      </c>
      <c r="C118" s="439" t="s">
        <v>377</v>
      </c>
      <c r="D118" s="230">
        <f>VLOOKUP(B118,'04'!$B$5:$F$1322,5,FALSE)</f>
        <v>25</v>
      </c>
      <c r="E118" s="230">
        <v>13</v>
      </c>
      <c r="F118" s="296">
        <f t="shared" si="10"/>
        <v>-12</v>
      </c>
      <c r="G118" s="293">
        <f t="shared" si="11"/>
        <v>-0.48</v>
      </c>
      <c r="H118" s="180" t="str">
        <f t="shared" si="12"/>
        <v>是</v>
      </c>
      <c r="I118" s="393" t="str">
        <f t="shared" si="13"/>
        <v>项</v>
      </c>
      <c r="M118" s="393">
        <f>VLOOKUP(B118,[266]Sheet2!$A$2:$D$135,4,FALSE)</f>
        <v>13</v>
      </c>
      <c r="O118" s="432">
        <f t="shared" si="15"/>
        <v>13</v>
      </c>
    </row>
    <row r="119" ht="44.1" customHeight="1" spans="1:15">
      <c r="A119" s="431">
        <f t="shared" si="14"/>
        <v>5</v>
      </c>
      <c r="B119" s="437">
        <v>20114</v>
      </c>
      <c r="C119" s="289" t="s">
        <v>378</v>
      </c>
      <c r="D119" s="286">
        <f>VLOOKUP(B119,'04'!$B$5:$F$1322,5,FALSE)</f>
        <v>0</v>
      </c>
      <c r="E119" s="286">
        <f>((((SUM(E120:E130))+0)+0)+0)+0</f>
        <v>0</v>
      </c>
      <c r="F119" s="297">
        <f t="shared" si="10"/>
        <v>0</v>
      </c>
      <c r="G119" s="287">
        <f t="shared" si="11"/>
        <v>0</v>
      </c>
      <c r="H119" s="180" t="str">
        <f t="shared" si="12"/>
        <v>否</v>
      </c>
      <c r="I119" s="393" t="str">
        <f t="shared" si="13"/>
        <v>款</v>
      </c>
      <c r="O119" s="393">
        <f t="shared" si="15"/>
        <v>0</v>
      </c>
    </row>
    <row r="120" ht="36" customHeight="1" spans="1:15">
      <c r="A120" s="431">
        <f t="shared" si="14"/>
        <v>7</v>
      </c>
      <c r="B120" s="438">
        <v>2011401</v>
      </c>
      <c r="C120" s="439" t="s">
        <v>307</v>
      </c>
      <c r="D120" s="230">
        <f>VLOOKUP(B120,'04'!$B$5:$F$1322,5,FALSE)</f>
        <v>0</v>
      </c>
      <c r="E120" s="230"/>
      <c r="F120" s="296">
        <f t="shared" si="10"/>
        <v>0</v>
      </c>
      <c r="G120" s="293">
        <f t="shared" si="11"/>
        <v>0</v>
      </c>
      <c r="H120" s="180" t="str">
        <f t="shared" si="12"/>
        <v>否</v>
      </c>
      <c r="I120" s="393" t="str">
        <f t="shared" si="13"/>
        <v>项</v>
      </c>
      <c r="O120" s="393">
        <f t="shared" si="15"/>
        <v>0</v>
      </c>
    </row>
    <row r="121" ht="44.1" customHeight="1" spans="1:15">
      <c r="A121" s="431">
        <f t="shared" si="14"/>
        <v>7</v>
      </c>
      <c r="B121" s="438">
        <v>2011402</v>
      </c>
      <c r="C121" s="439" t="s">
        <v>308</v>
      </c>
      <c r="D121" s="230">
        <f>VLOOKUP(B121,'04'!$B$5:$F$1322,5,FALSE)</f>
        <v>0</v>
      </c>
      <c r="E121" s="230"/>
      <c r="F121" s="296">
        <f t="shared" si="10"/>
        <v>0</v>
      </c>
      <c r="G121" s="293">
        <f t="shared" si="11"/>
        <v>0</v>
      </c>
      <c r="H121" s="180" t="str">
        <f t="shared" si="12"/>
        <v>否</v>
      </c>
      <c r="I121" s="393" t="str">
        <f t="shared" si="13"/>
        <v>项</v>
      </c>
      <c r="O121" s="393">
        <f t="shared" si="15"/>
        <v>0</v>
      </c>
    </row>
    <row r="122" ht="36" customHeight="1" spans="1:15">
      <c r="A122" s="431">
        <f t="shared" si="14"/>
        <v>7</v>
      </c>
      <c r="B122" s="438">
        <v>2011403</v>
      </c>
      <c r="C122" s="439" t="s">
        <v>309</v>
      </c>
      <c r="D122" s="230">
        <f>VLOOKUP(B122,'04'!$B$5:$F$1322,5,FALSE)</f>
        <v>0</v>
      </c>
      <c r="E122" s="230"/>
      <c r="F122" s="296">
        <f t="shared" si="10"/>
        <v>0</v>
      </c>
      <c r="G122" s="293">
        <f t="shared" si="11"/>
        <v>0</v>
      </c>
      <c r="H122" s="180" t="str">
        <f t="shared" si="12"/>
        <v>否</v>
      </c>
      <c r="I122" s="393" t="str">
        <f t="shared" si="13"/>
        <v>项</v>
      </c>
      <c r="O122" s="393">
        <f t="shared" si="15"/>
        <v>0</v>
      </c>
    </row>
    <row r="123" ht="36" customHeight="1" spans="1:15">
      <c r="A123" s="431">
        <f t="shared" si="14"/>
        <v>7</v>
      </c>
      <c r="B123" s="438">
        <v>2011404</v>
      </c>
      <c r="C123" s="439" t="s">
        <v>379</v>
      </c>
      <c r="D123" s="230">
        <f>VLOOKUP(B123,'04'!$B$5:$F$1322,5,FALSE)</f>
        <v>0</v>
      </c>
      <c r="E123" s="230"/>
      <c r="F123" s="296">
        <f t="shared" si="10"/>
        <v>0</v>
      </c>
      <c r="G123" s="293">
        <f t="shared" si="11"/>
        <v>0</v>
      </c>
      <c r="H123" s="180" t="str">
        <f t="shared" si="12"/>
        <v>否</v>
      </c>
      <c r="I123" s="393" t="str">
        <f t="shared" si="13"/>
        <v>项</v>
      </c>
      <c r="O123" s="393">
        <f t="shared" si="15"/>
        <v>0</v>
      </c>
    </row>
    <row r="124" ht="44.1" customHeight="1" spans="1:15">
      <c r="A124" s="431">
        <f t="shared" si="14"/>
        <v>7</v>
      </c>
      <c r="B124" s="438">
        <v>2011405</v>
      </c>
      <c r="C124" s="439" t="s">
        <v>380</v>
      </c>
      <c r="D124" s="230">
        <f>VLOOKUP(B124,'04'!$B$5:$F$1322,5,FALSE)</f>
        <v>0</v>
      </c>
      <c r="E124" s="230"/>
      <c r="F124" s="296">
        <f t="shared" si="10"/>
        <v>0</v>
      </c>
      <c r="G124" s="293">
        <f t="shared" si="11"/>
        <v>0</v>
      </c>
      <c r="H124" s="180" t="str">
        <f t="shared" si="12"/>
        <v>否</v>
      </c>
      <c r="I124" s="393" t="str">
        <f t="shared" si="13"/>
        <v>项</v>
      </c>
      <c r="O124" s="393">
        <f t="shared" si="15"/>
        <v>0</v>
      </c>
    </row>
    <row r="125" ht="36" customHeight="1" spans="1:15">
      <c r="A125" s="431">
        <f t="shared" si="14"/>
        <v>7</v>
      </c>
      <c r="B125" s="438">
        <v>2011408</v>
      </c>
      <c r="C125" s="439" t="s">
        <v>381</v>
      </c>
      <c r="D125" s="230">
        <f>VLOOKUP(B125,'04'!$B$5:$F$1322,5,FALSE)</f>
        <v>0</v>
      </c>
      <c r="E125" s="230"/>
      <c r="F125" s="296">
        <f t="shared" si="10"/>
        <v>0</v>
      </c>
      <c r="G125" s="293">
        <f t="shared" si="11"/>
        <v>0</v>
      </c>
      <c r="H125" s="180" t="str">
        <f t="shared" si="12"/>
        <v>否</v>
      </c>
      <c r="I125" s="393" t="str">
        <f t="shared" si="13"/>
        <v>项</v>
      </c>
      <c r="O125" s="393">
        <f t="shared" si="15"/>
        <v>0</v>
      </c>
    </row>
    <row r="126" ht="36" customHeight="1" spans="1:15">
      <c r="A126" s="431">
        <f t="shared" si="14"/>
        <v>7</v>
      </c>
      <c r="B126" s="438">
        <v>2011409</v>
      </c>
      <c r="C126" s="439" t="s">
        <v>382</v>
      </c>
      <c r="D126" s="230">
        <f>VLOOKUP(B126,'04'!$B$5:$F$1322,5,FALSE)</f>
        <v>0</v>
      </c>
      <c r="E126" s="230"/>
      <c r="F126" s="296">
        <f t="shared" si="10"/>
        <v>0</v>
      </c>
      <c r="G126" s="293">
        <f t="shared" si="11"/>
        <v>0</v>
      </c>
      <c r="H126" s="180" t="str">
        <f t="shared" si="12"/>
        <v>否</v>
      </c>
      <c r="I126" s="393" t="str">
        <f t="shared" si="13"/>
        <v>项</v>
      </c>
      <c r="O126" s="393">
        <f t="shared" si="15"/>
        <v>0</v>
      </c>
    </row>
    <row r="127" ht="36" customHeight="1" spans="1:15">
      <c r="A127" s="431">
        <f t="shared" si="14"/>
        <v>7</v>
      </c>
      <c r="B127" s="438">
        <v>2011410</v>
      </c>
      <c r="C127" s="439" t="s">
        <v>383</v>
      </c>
      <c r="D127" s="230">
        <f>VLOOKUP(B127,'04'!$B$5:$F$1322,5,FALSE)</f>
        <v>0</v>
      </c>
      <c r="E127" s="230"/>
      <c r="F127" s="296">
        <f t="shared" si="10"/>
        <v>0</v>
      </c>
      <c r="G127" s="293">
        <f t="shared" si="11"/>
        <v>0</v>
      </c>
      <c r="H127" s="180" t="str">
        <f t="shared" si="12"/>
        <v>否</v>
      </c>
      <c r="I127" s="393" t="str">
        <f t="shared" si="13"/>
        <v>项</v>
      </c>
      <c r="O127" s="393">
        <f t="shared" si="15"/>
        <v>0</v>
      </c>
    </row>
    <row r="128" ht="36" customHeight="1" spans="1:15">
      <c r="A128" s="431">
        <f t="shared" si="14"/>
        <v>7</v>
      </c>
      <c r="B128" s="438">
        <v>2011411</v>
      </c>
      <c r="C128" s="439" t="s">
        <v>384</v>
      </c>
      <c r="D128" s="230">
        <f>VLOOKUP(B128,'04'!$B$5:$F$1322,5,FALSE)</f>
        <v>0</v>
      </c>
      <c r="E128" s="230"/>
      <c r="F128" s="296">
        <f t="shared" si="10"/>
        <v>0</v>
      </c>
      <c r="G128" s="293">
        <f t="shared" si="11"/>
        <v>0</v>
      </c>
      <c r="H128" s="180" t="str">
        <f t="shared" si="12"/>
        <v>否</v>
      </c>
      <c r="I128" s="393" t="str">
        <f t="shared" si="13"/>
        <v>项</v>
      </c>
      <c r="O128" s="393">
        <f t="shared" si="15"/>
        <v>0</v>
      </c>
    </row>
    <row r="129" ht="36" customHeight="1" spans="1:15">
      <c r="A129" s="431">
        <f t="shared" si="14"/>
        <v>7</v>
      </c>
      <c r="B129" s="438">
        <v>2011450</v>
      </c>
      <c r="C129" s="439" t="s">
        <v>316</v>
      </c>
      <c r="D129" s="230">
        <f>VLOOKUP(B129,'04'!$B$5:$F$1322,5,FALSE)</f>
        <v>0</v>
      </c>
      <c r="E129" s="230"/>
      <c r="F129" s="296">
        <f t="shared" si="10"/>
        <v>0</v>
      </c>
      <c r="G129" s="293">
        <f t="shared" si="11"/>
        <v>0</v>
      </c>
      <c r="H129" s="180" t="str">
        <f t="shared" si="12"/>
        <v>否</v>
      </c>
      <c r="I129" s="393" t="str">
        <f t="shared" si="13"/>
        <v>项</v>
      </c>
      <c r="O129" s="393">
        <f t="shared" si="15"/>
        <v>0</v>
      </c>
    </row>
    <row r="130" ht="44.1" customHeight="1" spans="1:15">
      <c r="A130" s="431">
        <f t="shared" si="14"/>
        <v>7</v>
      </c>
      <c r="B130" s="438">
        <v>2011499</v>
      </c>
      <c r="C130" s="439" t="s">
        <v>385</v>
      </c>
      <c r="D130" s="230">
        <f>VLOOKUP(B130,'04'!$B$5:$F$1322,5,FALSE)</f>
        <v>0</v>
      </c>
      <c r="E130" s="230"/>
      <c r="F130" s="296">
        <f t="shared" si="10"/>
        <v>0</v>
      </c>
      <c r="G130" s="293">
        <f t="shared" si="11"/>
        <v>0</v>
      </c>
      <c r="H130" s="180" t="str">
        <f t="shared" si="12"/>
        <v>否</v>
      </c>
      <c r="I130" s="393" t="str">
        <f t="shared" si="13"/>
        <v>项</v>
      </c>
      <c r="O130" s="393">
        <f t="shared" si="15"/>
        <v>0</v>
      </c>
    </row>
    <row r="131" ht="44.1" customHeight="1" spans="1:15">
      <c r="A131" s="431">
        <f t="shared" si="14"/>
        <v>5</v>
      </c>
      <c r="B131" s="437">
        <v>20123</v>
      </c>
      <c r="C131" s="289" t="s">
        <v>386</v>
      </c>
      <c r="D131" s="286">
        <f>VLOOKUP(B131,'04'!$B$5:$F$1322,5,FALSE)</f>
        <v>4</v>
      </c>
      <c r="E131" s="286">
        <f>((((SUM(E132:E137))+0)+0)+0)+0</f>
        <v>34</v>
      </c>
      <c r="F131" s="297">
        <f t="shared" ref="F131:F194" si="16">E131-D131</f>
        <v>30</v>
      </c>
      <c r="G131" s="287">
        <f t="shared" ref="G131:G194" si="17">IF(D131&lt;0,"",IFERROR(E131/D131-1,0))</f>
        <v>7.5</v>
      </c>
      <c r="H131" s="180" t="str">
        <f t="shared" ref="H131:H194" si="18">IF(LEN(B131)=3,"是",IF(C131&lt;&gt;"",IF(SUM(D131:E131)&lt;&gt;0,"是","否"),"是"))</f>
        <v>是</v>
      </c>
      <c r="I131" s="393" t="str">
        <f t="shared" ref="I131:I194" si="19">IF(LEN(B131)=3,"类",IF(LEN(B131)=5,"款","项"))</f>
        <v>款</v>
      </c>
      <c r="O131" s="393">
        <f t="shared" si="15"/>
        <v>0</v>
      </c>
    </row>
    <row r="132" ht="44.1" customHeight="1" spans="1:15">
      <c r="A132" s="431">
        <f t="shared" si="14"/>
        <v>7</v>
      </c>
      <c r="B132" s="438">
        <v>2012301</v>
      </c>
      <c r="C132" s="439" t="s">
        <v>307</v>
      </c>
      <c r="D132" s="230">
        <f>VLOOKUP(B132,'04'!$B$5:$F$1322,5,FALSE)</f>
        <v>0</v>
      </c>
      <c r="E132" s="230"/>
      <c r="F132" s="296">
        <f t="shared" si="16"/>
        <v>0</v>
      </c>
      <c r="G132" s="293">
        <f t="shared" si="17"/>
        <v>0</v>
      </c>
      <c r="H132" s="180" t="str">
        <f t="shared" si="18"/>
        <v>否</v>
      </c>
      <c r="I132" s="393" t="str">
        <f t="shared" si="19"/>
        <v>项</v>
      </c>
      <c r="O132" s="393">
        <f t="shared" si="15"/>
        <v>0</v>
      </c>
    </row>
    <row r="133" ht="36" customHeight="1" spans="1:15">
      <c r="A133" s="431">
        <f t="shared" ref="A133:A196" si="20">LEN(B133)</f>
        <v>7</v>
      </c>
      <c r="B133" s="438">
        <v>2012302</v>
      </c>
      <c r="C133" s="439" t="s">
        <v>308</v>
      </c>
      <c r="D133" s="230">
        <f>VLOOKUP(B133,'04'!$B$5:$F$1322,5,FALSE)</f>
        <v>0</v>
      </c>
      <c r="E133" s="230"/>
      <c r="F133" s="296">
        <f t="shared" si="16"/>
        <v>0</v>
      </c>
      <c r="G133" s="293">
        <f t="shared" si="17"/>
        <v>0</v>
      </c>
      <c r="H133" s="180" t="str">
        <f t="shared" si="18"/>
        <v>否</v>
      </c>
      <c r="I133" s="393" t="str">
        <f t="shared" si="19"/>
        <v>项</v>
      </c>
      <c r="O133" s="393">
        <f t="shared" ref="O133:O196" si="21">+L133+M133+N133</f>
        <v>0</v>
      </c>
    </row>
    <row r="134" ht="44.1" customHeight="1" spans="1:15">
      <c r="A134" s="431">
        <f t="shared" si="20"/>
        <v>7</v>
      </c>
      <c r="B134" s="438">
        <v>2012303</v>
      </c>
      <c r="C134" s="439" t="s">
        <v>309</v>
      </c>
      <c r="D134" s="230">
        <f>VLOOKUP(B134,'04'!$B$5:$F$1322,5,FALSE)</f>
        <v>0</v>
      </c>
      <c r="E134" s="230"/>
      <c r="F134" s="296">
        <f t="shared" si="16"/>
        <v>0</v>
      </c>
      <c r="G134" s="293">
        <f t="shared" si="17"/>
        <v>0</v>
      </c>
      <c r="H134" s="180" t="str">
        <f t="shared" si="18"/>
        <v>否</v>
      </c>
      <c r="I134" s="393" t="str">
        <f t="shared" si="19"/>
        <v>项</v>
      </c>
      <c r="O134" s="393">
        <f t="shared" si="21"/>
        <v>0</v>
      </c>
    </row>
    <row r="135" ht="44.1" customHeight="1" spans="1:15">
      <c r="A135" s="431">
        <f t="shared" si="20"/>
        <v>7</v>
      </c>
      <c r="B135" s="438">
        <v>2012304</v>
      </c>
      <c r="C135" s="439" t="s">
        <v>387</v>
      </c>
      <c r="D135" s="230">
        <f>VLOOKUP(B135,'04'!$B$5:$F$1322,5,FALSE)</f>
        <v>0</v>
      </c>
      <c r="E135" s="230">
        <v>30</v>
      </c>
      <c r="F135" s="296">
        <f t="shared" si="16"/>
        <v>30</v>
      </c>
      <c r="G135" s="293">
        <f t="shared" si="17"/>
        <v>0</v>
      </c>
      <c r="H135" s="180" t="str">
        <f t="shared" si="18"/>
        <v>是</v>
      </c>
      <c r="I135" s="393" t="str">
        <f t="shared" si="19"/>
        <v>项</v>
      </c>
      <c r="L135" s="393">
        <f>VLOOKUP(B135,[265]Sheet1!$A$4:$F$275,6,FALSE)</f>
        <v>30</v>
      </c>
      <c r="M135" s="393">
        <f>VLOOKUP(B135,[266]Sheet2!$A$2:$D$135,4,FALSE)</f>
        <v>0</v>
      </c>
      <c r="O135" s="432">
        <f t="shared" si="21"/>
        <v>30</v>
      </c>
    </row>
    <row r="136" ht="44.1" customHeight="1" spans="1:15">
      <c r="A136" s="431">
        <f t="shared" si="20"/>
        <v>7</v>
      </c>
      <c r="B136" s="438">
        <v>2012350</v>
      </c>
      <c r="C136" s="439" t="s">
        <v>316</v>
      </c>
      <c r="D136" s="230">
        <f>VLOOKUP(B136,'04'!$B$5:$F$1322,5,FALSE)</f>
        <v>0</v>
      </c>
      <c r="E136" s="230"/>
      <c r="F136" s="296">
        <f t="shared" si="16"/>
        <v>0</v>
      </c>
      <c r="G136" s="293">
        <f t="shared" si="17"/>
        <v>0</v>
      </c>
      <c r="H136" s="180" t="str">
        <f t="shared" si="18"/>
        <v>否</v>
      </c>
      <c r="I136" s="393" t="str">
        <f t="shared" si="19"/>
        <v>项</v>
      </c>
      <c r="O136" s="393">
        <f t="shared" si="21"/>
        <v>0</v>
      </c>
    </row>
    <row r="137" ht="44.1" customHeight="1" spans="1:15">
      <c r="A137" s="431">
        <f t="shared" si="20"/>
        <v>7</v>
      </c>
      <c r="B137" s="438">
        <v>2012399</v>
      </c>
      <c r="C137" s="439" t="s">
        <v>388</v>
      </c>
      <c r="D137" s="230">
        <f>VLOOKUP(B137,'04'!$B$5:$F$1322,5,FALSE)</f>
        <v>4</v>
      </c>
      <c r="E137" s="230">
        <v>4</v>
      </c>
      <c r="F137" s="296">
        <f t="shared" si="16"/>
        <v>0</v>
      </c>
      <c r="G137" s="293">
        <f t="shared" si="17"/>
        <v>0</v>
      </c>
      <c r="H137" s="180" t="str">
        <f t="shared" si="18"/>
        <v>是</v>
      </c>
      <c r="I137" s="393" t="str">
        <f t="shared" si="19"/>
        <v>项</v>
      </c>
      <c r="M137" s="393">
        <f>VLOOKUP(B137,[266]Sheet2!$A$2:$D$135,4,FALSE)</f>
        <v>4</v>
      </c>
      <c r="O137" s="432">
        <f t="shared" si="21"/>
        <v>4</v>
      </c>
    </row>
    <row r="138" ht="44.1" customHeight="1" spans="1:15">
      <c r="A138" s="431">
        <f t="shared" si="20"/>
        <v>5</v>
      </c>
      <c r="B138" s="437">
        <v>20125</v>
      </c>
      <c r="C138" s="289" t="s">
        <v>389</v>
      </c>
      <c r="D138" s="286">
        <f>VLOOKUP(B138,'04'!$B$5:$F$1322,5,FALSE)</f>
        <v>0</v>
      </c>
      <c r="E138" s="286">
        <f>((((SUM(E139:E145))+0)+0)+0)+0</f>
        <v>0</v>
      </c>
      <c r="F138" s="297">
        <f t="shared" si="16"/>
        <v>0</v>
      </c>
      <c r="G138" s="287">
        <f t="shared" si="17"/>
        <v>0</v>
      </c>
      <c r="H138" s="180" t="str">
        <f t="shared" si="18"/>
        <v>否</v>
      </c>
      <c r="I138" s="393" t="str">
        <f t="shared" si="19"/>
        <v>款</v>
      </c>
      <c r="O138" s="393">
        <f t="shared" si="21"/>
        <v>0</v>
      </c>
    </row>
    <row r="139" ht="44.1" customHeight="1" spans="1:15">
      <c r="A139" s="431">
        <f t="shared" si="20"/>
        <v>7</v>
      </c>
      <c r="B139" s="438">
        <v>2012501</v>
      </c>
      <c r="C139" s="439" t="s">
        <v>307</v>
      </c>
      <c r="D139" s="230">
        <f>VLOOKUP(B139,'04'!$B$5:$F$1322,5,FALSE)</f>
        <v>0</v>
      </c>
      <c r="E139" s="230"/>
      <c r="F139" s="296">
        <f t="shared" si="16"/>
        <v>0</v>
      </c>
      <c r="G139" s="293">
        <f t="shared" si="17"/>
        <v>0</v>
      </c>
      <c r="H139" s="180" t="str">
        <f t="shared" si="18"/>
        <v>否</v>
      </c>
      <c r="I139" s="393" t="str">
        <f t="shared" si="19"/>
        <v>项</v>
      </c>
      <c r="O139" s="393">
        <f t="shared" si="21"/>
        <v>0</v>
      </c>
    </row>
    <row r="140" ht="36" customHeight="1" spans="1:15">
      <c r="A140" s="431">
        <f t="shared" si="20"/>
        <v>7</v>
      </c>
      <c r="B140" s="438">
        <v>2012502</v>
      </c>
      <c r="C140" s="439" t="s">
        <v>308</v>
      </c>
      <c r="D140" s="230">
        <f>VLOOKUP(B140,'04'!$B$5:$F$1322,5,FALSE)</f>
        <v>0</v>
      </c>
      <c r="E140" s="230"/>
      <c r="F140" s="296">
        <f t="shared" si="16"/>
        <v>0</v>
      </c>
      <c r="G140" s="293">
        <f t="shared" si="17"/>
        <v>0</v>
      </c>
      <c r="H140" s="180" t="str">
        <f t="shared" si="18"/>
        <v>否</v>
      </c>
      <c r="I140" s="393" t="str">
        <f t="shared" si="19"/>
        <v>项</v>
      </c>
      <c r="O140" s="393">
        <f t="shared" si="21"/>
        <v>0</v>
      </c>
    </row>
    <row r="141" ht="44.1" customHeight="1" spans="1:15">
      <c r="A141" s="431">
        <f t="shared" si="20"/>
        <v>7</v>
      </c>
      <c r="B141" s="438">
        <v>2012503</v>
      </c>
      <c r="C141" s="439" t="s">
        <v>309</v>
      </c>
      <c r="D141" s="230">
        <f>VLOOKUP(B141,'04'!$B$5:$F$1322,5,FALSE)</f>
        <v>0</v>
      </c>
      <c r="E141" s="230"/>
      <c r="F141" s="296">
        <f t="shared" si="16"/>
        <v>0</v>
      </c>
      <c r="G141" s="293">
        <f t="shared" si="17"/>
        <v>0</v>
      </c>
      <c r="H141" s="180" t="str">
        <f t="shared" si="18"/>
        <v>否</v>
      </c>
      <c r="I141" s="393" t="str">
        <f t="shared" si="19"/>
        <v>项</v>
      </c>
      <c r="O141" s="393">
        <f t="shared" si="21"/>
        <v>0</v>
      </c>
    </row>
    <row r="142" ht="36" customHeight="1" spans="1:15">
      <c r="A142" s="431">
        <f t="shared" si="20"/>
        <v>7</v>
      </c>
      <c r="B142" s="438">
        <v>2012504</v>
      </c>
      <c r="C142" s="439" t="s">
        <v>390</v>
      </c>
      <c r="D142" s="230">
        <f>VLOOKUP(B142,'04'!$B$5:$F$1322,5,FALSE)</f>
        <v>0</v>
      </c>
      <c r="E142" s="230"/>
      <c r="F142" s="296">
        <f t="shared" si="16"/>
        <v>0</v>
      </c>
      <c r="G142" s="293">
        <f t="shared" si="17"/>
        <v>0</v>
      </c>
      <c r="H142" s="180" t="str">
        <f t="shared" si="18"/>
        <v>否</v>
      </c>
      <c r="I142" s="393" t="str">
        <f t="shared" si="19"/>
        <v>项</v>
      </c>
      <c r="O142" s="393">
        <f t="shared" si="21"/>
        <v>0</v>
      </c>
    </row>
    <row r="143" ht="44.1" customHeight="1" spans="1:15">
      <c r="A143" s="431">
        <f t="shared" si="20"/>
        <v>7</v>
      </c>
      <c r="B143" s="438">
        <v>2012505</v>
      </c>
      <c r="C143" s="439" t="s">
        <v>391</v>
      </c>
      <c r="D143" s="230">
        <f>VLOOKUP(B143,'04'!$B$5:$F$1322,5,FALSE)</f>
        <v>0</v>
      </c>
      <c r="E143" s="230"/>
      <c r="F143" s="296">
        <f t="shared" si="16"/>
        <v>0</v>
      </c>
      <c r="G143" s="293">
        <f t="shared" si="17"/>
        <v>0</v>
      </c>
      <c r="H143" s="180" t="str">
        <f t="shared" si="18"/>
        <v>否</v>
      </c>
      <c r="I143" s="393" t="str">
        <f t="shared" si="19"/>
        <v>项</v>
      </c>
      <c r="O143" s="393">
        <f t="shared" si="21"/>
        <v>0</v>
      </c>
    </row>
    <row r="144" ht="44.1" customHeight="1" spans="1:15">
      <c r="A144" s="431">
        <f t="shared" si="20"/>
        <v>7</v>
      </c>
      <c r="B144" s="438">
        <v>2012550</v>
      </c>
      <c r="C144" s="439" t="s">
        <v>316</v>
      </c>
      <c r="D144" s="230">
        <f>VLOOKUP(B144,'04'!$B$5:$F$1322,5,FALSE)</f>
        <v>0</v>
      </c>
      <c r="E144" s="230"/>
      <c r="F144" s="296">
        <f t="shared" si="16"/>
        <v>0</v>
      </c>
      <c r="G144" s="293">
        <f t="shared" si="17"/>
        <v>0</v>
      </c>
      <c r="H144" s="180" t="str">
        <f t="shared" si="18"/>
        <v>否</v>
      </c>
      <c r="I144" s="393" t="str">
        <f t="shared" si="19"/>
        <v>项</v>
      </c>
      <c r="O144" s="393">
        <f t="shared" si="21"/>
        <v>0</v>
      </c>
    </row>
    <row r="145" ht="36" customHeight="1" spans="1:15">
      <c r="A145" s="431">
        <f t="shared" si="20"/>
        <v>7</v>
      </c>
      <c r="B145" s="438">
        <v>2012599</v>
      </c>
      <c r="C145" s="439" t="s">
        <v>392</v>
      </c>
      <c r="D145" s="230">
        <f>VLOOKUP(B145,'04'!$B$5:$F$1322,5,FALSE)</f>
        <v>0</v>
      </c>
      <c r="E145" s="230"/>
      <c r="F145" s="296">
        <f t="shared" si="16"/>
        <v>0</v>
      </c>
      <c r="G145" s="293">
        <f t="shared" si="17"/>
        <v>0</v>
      </c>
      <c r="H145" s="180" t="str">
        <f t="shared" si="18"/>
        <v>否</v>
      </c>
      <c r="I145" s="393" t="str">
        <f t="shared" si="19"/>
        <v>项</v>
      </c>
      <c r="O145" s="393">
        <f t="shared" si="21"/>
        <v>0</v>
      </c>
    </row>
    <row r="146" ht="44.1" customHeight="1" spans="1:15">
      <c r="A146" s="431">
        <f t="shared" si="20"/>
        <v>5</v>
      </c>
      <c r="B146" s="437">
        <v>20126</v>
      </c>
      <c r="C146" s="289" t="s">
        <v>393</v>
      </c>
      <c r="D146" s="286">
        <f>VLOOKUP(B146,'04'!$B$5:$F$1322,5,FALSE)</f>
        <v>118</v>
      </c>
      <c r="E146" s="286">
        <f>((((SUM(E147:E151))+0)+0)+0)+0</f>
        <v>128</v>
      </c>
      <c r="F146" s="297">
        <f t="shared" si="16"/>
        <v>10</v>
      </c>
      <c r="G146" s="287">
        <f t="shared" si="17"/>
        <v>0.0847457627118644</v>
      </c>
      <c r="H146" s="180" t="str">
        <f t="shared" si="18"/>
        <v>是</v>
      </c>
      <c r="I146" s="393" t="str">
        <f t="shared" si="19"/>
        <v>款</v>
      </c>
      <c r="O146" s="393">
        <f t="shared" si="21"/>
        <v>0</v>
      </c>
    </row>
    <row r="147" ht="44.1" customHeight="1" spans="1:15">
      <c r="A147" s="431">
        <f t="shared" si="20"/>
        <v>7</v>
      </c>
      <c r="B147" s="438">
        <v>2012601</v>
      </c>
      <c r="C147" s="439" t="s">
        <v>307</v>
      </c>
      <c r="D147" s="230">
        <f>VLOOKUP(B147,'04'!$B$5:$F$1322,5,FALSE)</f>
        <v>109</v>
      </c>
      <c r="E147" s="230">
        <v>16</v>
      </c>
      <c r="F147" s="296">
        <f t="shared" si="16"/>
        <v>-93</v>
      </c>
      <c r="G147" s="293">
        <f t="shared" si="17"/>
        <v>-0.853211009174312</v>
      </c>
      <c r="H147" s="180" t="str">
        <f t="shared" si="18"/>
        <v>是</v>
      </c>
      <c r="I147" s="393" t="str">
        <f t="shared" si="19"/>
        <v>项</v>
      </c>
      <c r="L147" s="393">
        <f>VLOOKUP(B147,[265]Sheet1!$A$4:$F$275,6,FALSE)</f>
        <v>16</v>
      </c>
      <c r="O147" s="432">
        <f t="shared" si="21"/>
        <v>16</v>
      </c>
    </row>
    <row r="148" ht="36" customHeight="1" spans="1:15">
      <c r="A148" s="431">
        <f t="shared" si="20"/>
        <v>7</v>
      </c>
      <c r="B148" s="438">
        <v>2012602</v>
      </c>
      <c r="C148" s="439" t="s">
        <v>308</v>
      </c>
      <c r="D148" s="230">
        <f>VLOOKUP(B148,'04'!$B$5:$F$1322,5,FALSE)</f>
        <v>0</v>
      </c>
      <c r="E148" s="230"/>
      <c r="F148" s="296">
        <f t="shared" si="16"/>
        <v>0</v>
      </c>
      <c r="G148" s="293">
        <f t="shared" si="17"/>
        <v>0</v>
      </c>
      <c r="H148" s="180" t="str">
        <f t="shared" si="18"/>
        <v>否</v>
      </c>
      <c r="I148" s="393" t="str">
        <f t="shared" si="19"/>
        <v>项</v>
      </c>
      <c r="O148" s="393">
        <f t="shared" si="21"/>
        <v>0</v>
      </c>
    </row>
    <row r="149" ht="36" customHeight="1" spans="1:15">
      <c r="A149" s="431">
        <f t="shared" si="20"/>
        <v>7</v>
      </c>
      <c r="B149" s="438">
        <v>2012603</v>
      </c>
      <c r="C149" s="439" t="s">
        <v>309</v>
      </c>
      <c r="D149" s="230">
        <f>VLOOKUP(B149,'04'!$B$5:$F$1322,5,FALSE)</f>
        <v>0</v>
      </c>
      <c r="E149" s="230"/>
      <c r="F149" s="296">
        <f t="shared" si="16"/>
        <v>0</v>
      </c>
      <c r="G149" s="293">
        <f t="shared" si="17"/>
        <v>0</v>
      </c>
      <c r="H149" s="180" t="str">
        <f t="shared" si="18"/>
        <v>否</v>
      </c>
      <c r="I149" s="393" t="str">
        <f t="shared" si="19"/>
        <v>项</v>
      </c>
      <c r="O149" s="393">
        <f t="shared" si="21"/>
        <v>0</v>
      </c>
    </row>
    <row r="150" ht="44.1" customHeight="1" spans="1:15">
      <c r="A150" s="431">
        <f t="shared" si="20"/>
        <v>7</v>
      </c>
      <c r="B150" s="438">
        <v>2012604</v>
      </c>
      <c r="C150" s="439" t="s">
        <v>394</v>
      </c>
      <c r="D150" s="230">
        <f>VLOOKUP(B150,'04'!$B$5:$F$1322,5,FALSE)</f>
        <v>0</v>
      </c>
      <c r="E150" s="230">
        <v>102</v>
      </c>
      <c r="F150" s="296">
        <f t="shared" si="16"/>
        <v>102</v>
      </c>
      <c r="G150" s="293">
        <f t="shared" si="17"/>
        <v>0</v>
      </c>
      <c r="H150" s="180" t="str">
        <f t="shared" si="18"/>
        <v>是</v>
      </c>
      <c r="I150" s="393" t="str">
        <f t="shared" si="19"/>
        <v>项</v>
      </c>
      <c r="L150" s="393">
        <f>VLOOKUP(B150,[265]Sheet1!$A$4:$F$275,6,FALSE)</f>
        <v>102</v>
      </c>
      <c r="O150" s="432">
        <f t="shared" si="21"/>
        <v>102</v>
      </c>
    </row>
    <row r="151" ht="36" customHeight="1" spans="1:15">
      <c r="A151" s="431">
        <f t="shared" si="20"/>
        <v>7</v>
      </c>
      <c r="B151" s="438">
        <v>2012699</v>
      </c>
      <c r="C151" s="439" t="s">
        <v>395</v>
      </c>
      <c r="D151" s="230">
        <f>VLOOKUP(B151,'04'!$B$5:$F$1322,5,FALSE)</f>
        <v>9</v>
      </c>
      <c r="E151" s="230">
        <v>10</v>
      </c>
      <c r="F151" s="296">
        <f t="shared" si="16"/>
        <v>1</v>
      </c>
      <c r="G151" s="293">
        <f t="shared" si="17"/>
        <v>0.111111111111111</v>
      </c>
      <c r="H151" s="180" t="str">
        <f t="shared" si="18"/>
        <v>是</v>
      </c>
      <c r="I151" s="393" t="str">
        <f t="shared" si="19"/>
        <v>项</v>
      </c>
      <c r="L151" s="393">
        <f>VLOOKUP(B151,[265]Sheet1!$A$4:$F$275,6,FALSE)</f>
        <v>10</v>
      </c>
      <c r="O151" s="432">
        <f t="shared" si="21"/>
        <v>10</v>
      </c>
    </row>
    <row r="152" ht="44.1" customHeight="1" spans="1:15">
      <c r="A152" s="431">
        <f t="shared" si="20"/>
        <v>5</v>
      </c>
      <c r="B152" s="437">
        <v>20128</v>
      </c>
      <c r="C152" s="289" t="s">
        <v>396</v>
      </c>
      <c r="D152" s="286">
        <f>VLOOKUP(B152,'04'!$B$5:$F$1322,5,FALSE)</f>
        <v>49</v>
      </c>
      <c r="E152" s="286">
        <f>((((SUM(E153:E158))+0)+0)+0)+0</f>
        <v>54</v>
      </c>
      <c r="F152" s="297">
        <f t="shared" si="16"/>
        <v>5</v>
      </c>
      <c r="G152" s="287">
        <f t="shared" si="17"/>
        <v>0.102040816326531</v>
      </c>
      <c r="H152" s="180" t="str">
        <f t="shared" si="18"/>
        <v>是</v>
      </c>
      <c r="I152" s="393" t="str">
        <f t="shared" si="19"/>
        <v>款</v>
      </c>
      <c r="O152" s="393">
        <f t="shared" si="21"/>
        <v>0</v>
      </c>
    </row>
    <row r="153" ht="44.1" customHeight="1" spans="1:15">
      <c r="A153" s="431">
        <f t="shared" si="20"/>
        <v>7</v>
      </c>
      <c r="B153" s="438">
        <v>2012801</v>
      </c>
      <c r="C153" s="439" t="s">
        <v>307</v>
      </c>
      <c r="D153" s="230">
        <f>VLOOKUP(B153,'04'!$B$5:$F$1322,5,FALSE)</f>
        <v>46</v>
      </c>
      <c r="E153" s="230">
        <v>51</v>
      </c>
      <c r="F153" s="296">
        <f t="shared" si="16"/>
        <v>5</v>
      </c>
      <c r="G153" s="293">
        <f t="shared" si="17"/>
        <v>0.108695652173913</v>
      </c>
      <c r="H153" s="180" t="str">
        <f t="shared" si="18"/>
        <v>是</v>
      </c>
      <c r="I153" s="393" t="str">
        <f t="shared" si="19"/>
        <v>项</v>
      </c>
      <c r="L153" s="393">
        <f>VLOOKUP(B153,[265]Sheet1!$A$4:$F$275,6,FALSE)</f>
        <v>51</v>
      </c>
      <c r="O153" s="432">
        <f t="shared" si="21"/>
        <v>51</v>
      </c>
    </row>
    <row r="154" ht="36" customHeight="1" spans="1:15">
      <c r="A154" s="431">
        <f t="shared" si="20"/>
        <v>7</v>
      </c>
      <c r="B154" s="438">
        <v>2012802</v>
      </c>
      <c r="C154" s="439" t="s">
        <v>308</v>
      </c>
      <c r="D154" s="230">
        <f>VLOOKUP(B154,'04'!$B$5:$F$1322,5,FALSE)</f>
        <v>0</v>
      </c>
      <c r="E154" s="230"/>
      <c r="F154" s="296">
        <f t="shared" si="16"/>
        <v>0</v>
      </c>
      <c r="G154" s="293">
        <f t="shared" si="17"/>
        <v>0</v>
      </c>
      <c r="H154" s="180" t="str">
        <f t="shared" si="18"/>
        <v>否</v>
      </c>
      <c r="I154" s="393" t="str">
        <f t="shared" si="19"/>
        <v>项</v>
      </c>
      <c r="O154" s="393">
        <f t="shared" si="21"/>
        <v>0</v>
      </c>
    </row>
    <row r="155" ht="36" customHeight="1" spans="1:15">
      <c r="A155" s="431">
        <f t="shared" si="20"/>
        <v>7</v>
      </c>
      <c r="B155" s="438">
        <v>2012803</v>
      </c>
      <c r="C155" s="439" t="s">
        <v>309</v>
      </c>
      <c r="D155" s="230">
        <f>VLOOKUP(B155,'04'!$B$5:$F$1322,5,FALSE)</f>
        <v>0</v>
      </c>
      <c r="E155" s="230"/>
      <c r="F155" s="296">
        <f t="shared" si="16"/>
        <v>0</v>
      </c>
      <c r="G155" s="293">
        <f t="shared" si="17"/>
        <v>0</v>
      </c>
      <c r="H155" s="180" t="str">
        <f t="shared" si="18"/>
        <v>否</v>
      </c>
      <c r="I155" s="393" t="str">
        <f t="shared" si="19"/>
        <v>项</v>
      </c>
      <c r="O155" s="393">
        <f t="shared" si="21"/>
        <v>0</v>
      </c>
    </row>
    <row r="156" ht="44.1" customHeight="1" spans="1:15">
      <c r="A156" s="431">
        <f t="shared" si="20"/>
        <v>7</v>
      </c>
      <c r="B156" s="438">
        <v>2012804</v>
      </c>
      <c r="C156" s="439" t="s">
        <v>321</v>
      </c>
      <c r="D156" s="230">
        <f>VLOOKUP(B156,'04'!$B$5:$F$1322,5,FALSE)</f>
        <v>0</v>
      </c>
      <c r="E156" s="230"/>
      <c r="F156" s="296">
        <f t="shared" si="16"/>
        <v>0</v>
      </c>
      <c r="G156" s="293">
        <f t="shared" si="17"/>
        <v>0</v>
      </c>
      <c r="H156" s="180" t="str">
        <f t="shared" si="18"/>
        <v>否</v>
      </c>
      <c r="I156" s="393" t="str">
        <f t="shared" si="19"/>
        <v>项</v>
      </c>
      <c r="O156" s="393">
        <f t="shared" si="21"/>
        <v>0</v>
      </c>
    </row>
    <row r="157" ht="36" customHeight="1" spans="1:15">
      <c r="A157" s="431">
        <f t="shared" si="20"/>
        <v>7</v>
      </c>
      <c r="B157" s="438">
        <v>2012850</v>
      </c>
      <c r="C157" s="439" t="s">
        <v>316</v>
      </c>
      <c r="D157" s="230">
        <f>VLOOKUP(B157,'04'!$B$5:$F$1322,5,FALSE)</f>
        <v>0</v>
      </c>
      <c r="E157" s="230"/>
      <c r="F157" s="296">
        <f t="shared" si="16"/>
        <v>0</v>
      </c>
      <c r="G157" s="293">
        <f t="shared" si="17"/>
        <v>0</v>
      </c>
      <c r="H157" s="180" t="str">
        <f t="shared" si="18"/>
        <v>否</v>
      </c>
      <c r="I157" s="393" t="str">
        <f t="shared" si="19"/>
        <v>项</v>
      </c>
      <c r="O157" s="393">
        <f t="shared" si="21"/>
        <v>0</v>
      </c>
    </row>
    <row r="158" ht="44.1" customHeight="1" spans="1:15">
      <c r="A158" s="431">
        <f t="shared" si="20"/>
        <v>7</v>
      </c>
      <c r="B158" s="438">
        <v>2012899</v>
      </c>
      <c r="C158" s="439" t="s">
        <v>397</v>
      </c>
      <c r="D158" s="230">
        <f>VLOOKUP(B158,'04'!$B$5:$F$1322,5,FALSE)</f>
        <v>3</v>
      </c>
      <c r="E158" s="230">
        <v>3</v>
      </c>
      <c r="F158" s="296">
        <f t="shared" si="16"/>
        <v>0</v>
      </c>
      <c r="G158" s="293">
        <f t="shared" si="17"/>
        <v>0</v>
      </c>
      <c r="H158" s="180" t="str">
        <f t="shared" si="18"/>
        <v>是</v>
      </c>
      <c r="I158" s="393" t="str">
        <f t="shared" si="19"/>
        <v>项</v>
      </c>
      <c r="L158" s="393">
        <f>VLOOKUP(B158,[265]Sheet1!$A$4:$F$275,6,FALSE)</f>
        <v>3</v>
      </c>
      <c r="O158" s="432">
        <f t="shared" si="21"/>
        <v>3</v>
      </c>
    </row>
    <row r="159" ht="44.1" customHeight="1" spans="1:15">
      <c r="A159" s="431">
        <f t="shared" si="20"/>
        <v>5</v>
      </c>
      <c r="B159" s="437">
        <v>20129</v>
      </c>
      <c r="C159" s="289" t="s">
        <v>398</v>
      </c>
      <c r="D159" s="286">
        <f>VLOOKUP(B159,'04'!$B$5:$F$1322,5,FALSE)</f>
        <v>375</v>
      </c>
      <c r="E159" s="286">
        <f>((((SUM(E160:E165))+0)+0)+0)+0</f>
        <v>368</v>
      </c>
      <c r="F159" s="297">
        <f t="shared" si="16"/>
        <v>-7</v>
      </c>
      <c r="G159" s="287">
        <f t="shared" si="17"/>
        <v>-0.0186666666666667</v>
      </c>
      <c r="H159" s="180" t="str">
        <f t="shared" si="18"/>
        <v>是</v>
      </c>
      <c r="I159" s="393" t="str">
        <f t="shared" si="19"/>
        <v>款</v>
      </c>
      <c r="O159" s="393">
        <f t="shared" si="21"/>
        <v>0</v>
      </c>
    </row>
    <row r="160" ht="44.1" customHeight="1" spans="1:15">
      <c r="A160" s="431">
        <f t="shared" si="20"/>
        <v>7</v>
      </c>
      <c r="B160" s="438">
        <v>2012901</v>
      </c>
      <c r="C160" s="439" t="s">
        <v>307</v>
      </c>
      <c r="D160" s="230">
        <f>VLOOKUP(B160,'04'!$B$5:$F$1322,5,FALSE)</f>
        <v>200</v>
      </c>
      <c r="E160" s="230">
        <v>194</v>
      </c>
      <c r="F160" s="296">
        <f t="shared" si="16"/>
        <v>-6</v>
      </c>
      <c r="G160" s="293">
        <f t="shared" si="17"/>
        <v>-0.03</v>
      </c>
      <c r="H160" s="180" t="str">
        <f t="shared" si="18"/>
        <v>是</v>
      </c>
      <c r="I160" s="393" t="str">
        <f t="shared" si="19"/>
        <v>项</v>
      </c>
      <c r="L160" s="393">
        <f>VLOOKUP(B160,[265]Sheet1!$A$4:$F$275,6,FALSE)</f>
        <v>194</v>
      </c>
      <c r="O160" s="432">
        <f t="shared" si="21"/>
        <v>194</v>
      </c>
    </row>
    <row r="161" ht="44.1" customHeight="1" spans="1:15">
      <c r="A161" s="431">
        <f t="shared" si="20"/>
        <v>7</v>
      </c>
      <c r="B161" s="438">
        <v>2012902</v>
      </c>
      <c r="C161" s="439" t="s">
        <v>308</v>
      </c>
      <c r="D161" s="230">
        <f>VLOOKUP(B161,'04'!$B$5:$F$1322,5,FALSE)</f>
        <v>7</v>
      </c>
      <c r="E161" s="230">
        <v>7</v>
      </c>
      <c r="F161" s="296">
        <f t="shared" si="16"/>
        <v>0</v>
      </c>
      <c r="G161" s="293">
        <f t="shared" si="17"/>
        <v>0</v>
      </c>
      <c r="H161" s="180" t="str">
        <f t="shared" si="18"/>
        <v>是</v>
      </c>
      <c r="I161" s="393" t="str">
        <f t="shared" si="19"/>
        <v>项</v>
      </c>
      <c r="M161" s="393">
        <f>VLOOKUP(B161,[266]Sheet2!$A$2:$D$135,4,FALSE)</f>
        <v>7</v>
      </c>
      <c r="O161" s="432">
        <f t="shared" si="21"/>
        <v>7</v>
      </c>
    </row>
    <row r="162" ht="44.1" customHeight="1" spans="1:15">
      <c r="A162" s="431">
        <f t="shared" si="20"/>
        <v>7</v>
      </c>
      <c r="B162" s="438">
        <v>2012903</v>
      </c>
      <c r="C162" s="439" t="s">
        <v>309</v>
      </c>
      <c r="D162" s="230">
        <f>VLOOKUP(B162,'04'!$B$5:$F$1322,5,FALSE)</f>
        <v>0</v>
      </c>
      <c r="E162" s="230"/>
      <c r="F162" s="296">
        <f t="shared" si="16"/>
        <v>0</v>
      </c>
      <c r="G162" s="293">
        <f t="shared" si="17"/>
        <v>0</v>
      </c>
      <c r="H162" s="180" t="str">
        <f t="shared" si="18"/>
        <v>否</v>
      </c>
      <c r="I162" s="393" t="str">
        <f t="shared" si="19"/>
        <v>项</v>
      </c>
      <c r="O162" s="393">
        <f t="shared" si="21"/>
        <v>0</v>
      </c>
    </row>
    <row r="163" ht="36" customHeight="1" spans="1:15">
      <c r="A163" s="431">
        <f t="shared" si="20"/>
        <v>7</v>
      </c>
      <c r="B163" s="444">
        <v>2012906</v>
      </c>
      <c r="C163" s="439" t="s">
        <v>399</v>
      </c>
      <c r="D163" s="230">
        <f>VLOOKUP(B163,'04'!$B$5:$F$1322,5,FALSE)</f>
        <v>0</v>
      </c>
      <c r="E163" s="230"/>
      <c r="F163" s="296">
        <f t="shared" si="16"/>
        <v>0</v>
      </c>
      <c r="G163" s="293">
        <f t="shared" si="17"/>
        <v>0</v>
      </c>
      <c r="H163" s="180" t="str">
        <f t="shared" si="18"/>
        <v>否</v>
      </c>
      <c r="I163" s="393" t="str">
        <f t="shared" si="19"/>
        <v>项</v>
      </c>
      <c r="O163" s="393">
        <f t="shared" si="21"/>
        <v>0</v>
      </c>
    </row>
    <row r="164" ht="44.1" customHeight="1" spans="1:15">
      <c r="A164" s="431">
        <f t="shared" si="20"/>
        <v>7</v>
      </c>
      <c r="B164" s="438">
        <v>2012950</v>
      </c>
      <c r="C164" s="439" t="s">
        <v>316</v>
      </c>
      <c r="D164" s="230">
        <f>VLOOKUP(B164,'04'!$B$5:$F$1322,5,FALSE)</f>
        <v>95</v>
      </c>
      <c r="E164" s="230">
        <v>95</v>
      </c>
      <c r="F164" s="296">
        <f t="shared" si="16"/>
        <v>0</v>
      </c>
      <c r="G164" s="293">
        <f t="shared" si="17"/>
        <v>0</v>
      </c>
      <c r="H164" s="180" t="str">
        <f t="shared" si="18"/>
        <v>是</v>
      </c>
      <c r="I164" s="393" t="str">
        <f t="shared" si="19"/>
        <v>项</v>
      </c>
      <c r="L164" s="393">
        <f>VLOOKUP(B164,[265]Sheet1!$A$4:$F$275,6,FALSE)</f>
        <v>86</v>
      </c>
      <c r="M164" s="393">
        <f>VLOOKUP(B164,[266]Sheet2!$A$2:$D$135,4,FALSE)</f>
        <v>9</v>
      </c>
      <c r="O164" s="432">
        <f t="shared" si="21"/>
        <v>95</v>
      </c>
    </row>
    <row r="165" ht="44.1" customHeight="1" spans="1:15">
      <c r="A165" s="431">
        <f t="shared" si="20"/>
        <v>7</v>
      </c>
      <c r="B165" s="438">
        <v>2012999</v>
      </c>
      <c r="C165" s="439" t="s">
        <v>400</v>
      </c>
      <c r="D165" s="230">
        <f>VLOOKUP(B165,'04'!$B$5:$F$1322,5,FALSE)</f>
        <v>73</v>
      </c>
      <c r="E165" s="230">
        <v>72</v>
      </c>
      <c r="F165" s="296">
        <f t="shared" si="16"/>
        <v>-1</v>
      </c>
      <c r="G165" s="293">
        <f t="shared" si="17"/>
        <v>-0.0136986301369864</v>
      </c>
      <c r="H165" s="180" t="str">
        <f t="shared" si="18"/>
        <v>是</v>
      </c>
      <c r="I165" s="393" t="str">
        <f t="shared" si="19"/>
        <v>项</v>
      </c>
      <c r="L165" s="393">
        <f>VLOOKUP(B165,[265]Sheet1!$A$4:$F$275,6,FALSE)</f>
        <v>65</v>
      </c>
      <c r="M165" s="393">
        <f>VLOOKUP(B165,[266]Sheet2!$A$2:$D$135,4,FALSE)</f>
        <v>7</v>
      </c>
      <c r="O165" s="432">
        <f t="shared" si="21"/>
        <v>72</v>
      </c>
    </row>
    <row r="166" ht="44.1" customHeight="1" spans="1:15">
      <c r="A166" s="431">
        <f t="shared" si="20"/>
        <v>5</v>
      </c>
      <c r="B166" s="437">
        <v>20131</v>
      </c>
      <c r="C166" s="289" t="s">
        <v>401</v>
      </c>
      <c r="D166" s="286">
        <f>VLOOKUP(B166,'04'!$B$5:$F$1322,5,FALSE)</f>
        <v>960</v>
      </c>
      <c r="E166" s="286">
        <f>((((SUM(E167:E172))+0)+0)+0)+0</f>
        <v>1140</v>
      </c>
      <c r="F166" s="297">
        <f t="shared" si="16"/>
        <v>180</v>
      </c>
      <c r="G166" s="287">
        <f t="shared" si="17"/>
        <v>0.1875</v>
      </c>
      <c r="H166" s="180" t="str">
        <f t="shared" si="18"/>
        <v>是</v>
      </c>
      <c r="I166" s="393" t="str">
        <f t="shared" si="19"/>
        <v>款</v>
      </c>
      <c r="O166" s="393">
        <f t="shared" si="21"/>
        <v>0</v>
      </c>
    </row>
    <row r="167" ht="44.1" customHeight="1" spans="1:15">
      <c r="A167" s="431">
        <f t="shared" si="20"/>
        <v>7</v>
      </c>
      <c r="B167" s="438">
        <v>2013101</v>
      </c>
      <c r="C167" s="439" t="s">
        <v>307</v>
      </c>
      <c r="D167" s="230">
        <f>VLOOKUP(B167,'04'!$B$5:$F$1322,5,FALSE)</f>
        <v>836</v>
      </c>
      <c r="E167" s="230">
        <v>649</v>
      </c>
      <c r="F167" s="296">
        <f t="shared" si="16"/>
        <v>-187</v>
      </c>
      <c r="G167" s="293">
        <f t="shared" si="17"/>
        <v>-0.223684210526316</v>
      </c>
      <c r="H167" s="180" t="str">
        <f t="shared" si="18"/>
        <v>是</v>
      </c>
      <c r="I167" s="393" t="str">
        <f t="shared" si="19"/>
        <v>项</v>
      </c>
      <c r="L167" s="393">
        <f>VLOOKUP(B167,[265]Sheet1!$A$4:$F$275,6,FALSE)</f>
        <v>649</v>
      </c>
      <c r="O167" s="432">
        <f t="shared" si="21"/>
        <v>649</v>
      </c>
    </row>
    <row r="168" ht="36" customHeight="1" spans="1:15">
      <c r="A168" s="431">
        <f t="shared" si="20"/>
        <v>7</v>
      </c>
      <c r="B168" s="438">
        <v>2013102</v>
      </c>
      <c r="C168" s="439" t="s">
        <v>308</v>
      </c>
      <c r="D168" s="230">
        <f>VLOOKUP(B168,'04'!$B$5:$F$1322,5,FALSE)</f>
        <v>11</v>
      </c>
      <c r="E168" s="230">
        <v>100</v>
      </c>
      <c r="F168" s="296">
        <f t="shared" si="16"/>
        <v>89</v>
      </c>
      <c r="G168" s="293">
        <f t="shared" si="17"/>
        <v>8.09090909090909</v>
      </c>
      <c r="H168" s="180" t="str">
        <f t="shared" si="18"/>
        <v>是</v>
      </c>
      <c r="I168" s="393" t="str">
        <f t="shared" si="19"/>
        <v>项</v>
      </c>
      <c r="L168" s="393">
        <f>VLOOKUP(B168,[265]Sheet1!$A$4:$F$275,6,FALSE)</f>
        <v>100</v>
      </c>
      <c r="O168" s="432">
        <f t="shared" si="21"/>
        <v>100</v>
      </c>
    </row>
    <row r="169" ht="44.1" customHeight="1" spans="1:15">
      <c r="A169" s="431">
        <f t="shared" si="20"/>
        <v>7</v>
      </c>
      <c r="B169" s="438">
        <v>2013103</v>
      </c>
      <c r="C169" s="439" t="s">
        <v>309</v>
      </c>
      <c r="D169" s="230">
        <f>VLOOKUP(B169,'04'!$B$5:$F$1322,5,FALSE)</f>
        <v>0</v>
      </c>
      <c r="E169" s="230"/>
      <c r="F169" s="296">
        <f t="shared" si="16"/>
        <v>0</v>
      </c>
      <c r="G169" s="293">
        <f t="shared" si="17"/>
        <v>0</v>
      </c>
      <c r="H169" s="180" t="str">
        <f t="shared" si="18"/>
        <v>否</v>
      </c>
      <c r="I169" s="393" t="str">
        <f t="shared" si="19"/>
        <v>项</v>
      </c>
      <c r="O169" s="393">
        <f t="shared" si="21"/>
        <v>0</v>
      </c>
    </row>
    <row r="170" ht="44.1" customHeight="1" spans="1:15">
      <c r="A170" s="431">
        <f t="shared" si="20"/>
        <v>7</v>
      </c>
      <c r="B170" s="438">
        <v>2013105</v>
      </c>
      <c r="C170" s="439" t="s">
        <v>402</v>
      </c>
      <c r="D170" s="230">
        <f>VLOOKUP(B170,'04'!$B$5:$F$1322,5,FALSE)</f>
        <v>0</v>
      </c>
      <c r="E170" s="230"/>
      <c r="F170" s="296">
        <f t="shared" si="16"/>
        <v>0</v>
      </c>
      <c r="G170" s="293">
        <f t="shared" si="17"/>
        <v>0</v>
      </c>
      <c r="H170" s="180" t="str">
        <f t="shared" si="18"/>
        <v>否</v>
      </c>
      <c r="I170" s="393" t="str">
        <f t="shared" si="19"/>
        <v>项</v>
      </c>
      <c r="O170" s="393">
        <f t="shared" si="21"/>
        <v>0</v>
      </c>
    </row>
    <row r="171" ht="44.1" customHeight="1" spans="1:15">
      <c r="A171" s="431">
        <f t="shared" si="20"/>
        <v>7</v>
      </c>
      <c r="B171" s="438">
        <v>2013150</v>
      </c>
      <c r="C171" s="439" t="s">
        <v>316</v>
      </c>
      <c r="D171" s="230">
        <f>VLOOKUP(B171,'04'!$B$5:$F$1322,5,FALSE)</f>
        <v>108</v>
      </c>
      <c r="E171" s="230">
        <v>386</v>
      </c>
      <c r="F171" s="296">
        <f t="shared" si="16"/>
        <v>278</v>
      </c>
      <c r="G171" s="293">
        <f t="shared" si="17"/>
        <v>2.57407407407407</v>
      </c>
      <c r="H171" s="180" t="str">
        <f t="shared" si="18"/>
        <v>是</v>
      </c>
      <c r="I171" s="393" t="str">
        <f t="shared" si="19"/>
        <v>项</v>
      </c>
      <c r="L171" s="393">
        <f>VLOOKUP(B171,[265]Sheet1!$A$4:$F$275,6,FALSE)</f>
        <v>386</v>
      </c>
      <c r="O171" s="432">
        <f t="shared" si="21"/>
        <v>386</v>
      </c>
    </row>
    <row r="172" ht="44.1" customHeight="1" spans="1:15">
      <c r="A172" s="431">
        <f t="shared" si="20"/>
        <v>7</v>
      </c>
      <c r="B172" s="438">
        <v>2013199</v>
      </c>
      <c r="C172" s="439" t="s">
        <v>403</v>
      </c>
      <c r="D172" s="230">
        <f>VLOOKUP(B172,'04'!$B$5:$F$1322,5,FALSE)</f>
        <v>5</v>
      </c>
      <c r="E172" s="230">
        <v>5</v>
      </c>
      <c r="F172" s="296">
        <f t="shared" si="16"/>
        <v>0</v>
      </c>
      <c r="G172" s="293">
        <f t="shared" si="17"/>
        <v>0</v>
      </c>
      <c r="H172" s="180" t="str">
        <f t="shared" si="18"/>
        <v>是</v>
      </c>
      <c r="I172" s="393" t="str">
        <f t="shared" si="19"/>
        <v>项</v>
      </c>
      <c r="M172" s="393">
        <f>VLOOKUP(B172,[266]Sheet2!$A$2:$D$135,4,FALSE)</f>
        <v>5</v>
      </c>
      <c r="O172" s="432">
        <f t="shared" si="21"/>
        <v>5</v>
      </c>
    </row>
    <row r="173" ht="44.1" customHeight="1" spans="1:15">
      <c r="A173" s="431">
        <f t="shared" si="20"/>
        <v>5</v>
      </c>
      <c r="B173" s="437">
        <v>20132</v>
      </c>
      <c r="C173" s="289" t="s">
        <v>404</v>
      </c>
      <c r="D173" s="286">
        <f>VLOOKUP(B173,'04'!$B$5:$F$1322,5,FALSE)</f>
        <v>702</v>
      </c>
      <c r="E173" s="286">
        <f>((((SUM(E174:E179))+0)+0)+0)+0</f>
        <v>746</v>
      </c>
      <c r="F173" s="297">
        <f t="shared" si="16"/>
        <v>44</v>
      </c>
      <c r="G173" s="287">
        <f t="shared" si="17"/>
        <v>0.0626780626780628</v>
      </c>
      <c r="H173" s="180" t="str">
        <f t="shared" si="18"/>
        <v>是</v>
      </c>
      <c r="I173" s="393" t="str">
        <f t="shared" si="19"/>
        <v>款</v>
      </c>
      <c r="O173" s="393">
        <f t="shared" si="21"/>
        <v>0</v>
      </c>
    </row>
    <row r="174" ht="44.1" customHeight="1" spans="1:15">
      <c r="A174" s="431">
        <f t="shared" si="20"/>
        <v>7</v>
      </c>
      <c r="B174" s="438">
        <v>2013201</v>
      </c>
      <c r="C174" s="439" t="s">
        <v>307</v>
      </c>
      <c r="D174" s="230">
        <f>VLOOKUP(B174,'04'!$B$5:$F$1322,5,FALSE)</f>
        <v>615</v>
      </c>
      <c r="E174" s="230">
        <v>588</v>
      </c>
      <c r="F174" s="296">
        <f t="shared" si="16"/>
        <v>-27</v>
      </c>
      <c r="G174" s="293">
        <f t="shared" si="17"/>
        <v>-0.0439024390243903</v>
      </c>
      <c r="H174" s="180" t="str">
        <f t="shared" si="18"/>
        <v>是</v>
      </c>
      <c r="I174" s="393" t="str">
        <f t="shared" si="19"/>
        <v>项</v>
      </c>
      <c r="L174" s="393">
        <f>VLOOKUP(B174,[265]Sheet1!$A$4:$F$275,6,FALSE)</f>
        <v>588</v>
      </c>
      <c r="O174" s="432">
        <f t="shared" si="21"/>
        <v>588</v>
      </c>
    </row>
    <row r="175" ht="36" customHeight="1" spans="1:15">
      <c r="A175" s="431">
        <f t="shared" si="20"/>
        <v>7</v>
      </c>
      <c r="B175" s="438">
        <v>2013202</v>
      </c>
      <c r="C175" s="439" t="s">
        <v>308</v>
      </c>
      <c r="D175" s="230">
        <f>VLOOKUP(B175,'04'!$B$5:$F$1322,5,FALSE)</f>
        <v>67</v>
      </c>
      <c r="E175" s="230">
        <v>115</v>
      </c>
      <c r="F175" s="296">
        <f t="shared" si="16"/>
        <v>48</v>
      </c>
      <c r="G175" s="293">
        <f t="shared" si="17"/>
        <v>0.716417910447761</v>
      </c>
      <c r="H175" s="180" t="str">
        <f t="shared" si="18"/>
        <v>是</v>
      </c>
      <c r="I175" s="393" t="str">
        <f t="shared" si="19"/>
        <v>项</v>
      </c>
      <c r="L175" s="393">
        <f>VLOOKUP(B175,[265]Sheet1!$A$4:$F$275,6,FALSE)</f>
        <v>115</v>
      </c>
      <c r="M175" s="393">
        <f>VLOOKUP(B175,[266]Sheet2!$A$2:$D$135,4,FALSE)</f>
        <v>0</v>
      </c>
      <c r="O175" s="432">
        <f t="shared" si="21"/>
        <v>115</v>
      </c>
    </row>
    <row r="176" ht="44.1" customHeight="1" spans="1:15">
      <c r="A176" s="431">
        <f t="shared" si="20"/>
        <v>7</v>
      </c>
      <c r="B176" s="438">
        <v>2013203</v>
      </c>
      <c r="C176" s="439" t="s">
        <v>309</v>
      </c>
      <c r="D176" s="230">
        <f>VLOOKUP(B176,'04'!$B$5:$F$1322,5,FALSE)</f>
        <v>0</v>
      </c>
      <c r="E176" s="230"/>
      <c r="F176" s="296">
        <f t="shared" si="16"/>
        <v>0</v>
      </c>
      <c r="G176" s="293">
        <f t="shared" si="17"/>
        <v>0</v>
      </c>
      <c r="H176" s="180" t="str">
        <f t="shared" si="18"/>
        <v>否</v>
      </c>
      <c r="I176" s="393" t="str">
        <f t="shared" si="19"/>
        <v>项</v>
      </c>
      <c r="O176" s="393">
        <f t="shared" si="21"/>
        <v>0</v>
      </c>
    </row>
    <row r="177" ht="36" customHeight="1" spans="1:15">
      <c r="A177" s="431">
        <f t="shared" si="20"/>
        <v>7</v>
      </c>
      <c r="B177" s="438">
        <v>2013204</v>
      </c>
      <c r="C177" s="439" t="s">
        <v>405</v>
      </c>
      <c r="D177" s="230">
        <f>VLOOKUP(B177,'04'!$B$5:$F$1322,5,FALSE)</f>
        <v>0</v>
      </c>
      <c r="E177" s="230"/>
      <c r="F177" s="296">
        <f t="shared" si="16"/>
        <v>0</v>
      </c>
      <c r="G177" s="293">
        <f t="shared" si="17"/>
        <v>0</v>
      </c>
      <c r="H177" s="180" t="str">
        <f t="shared" si="18"/>
        <v>否</v>
      </c>
      <c r="I177" s="393" t="str">
        <f t="shared" si="19"/>
        <v>项</v>
      </c>
      <c r="O177" s="393">
        <f t="shared" si="21"/>
        <v>0</v>
      </c>
    </row>
    <row r="178" ht="44.1" customHeight="1" spans="1:15">
      <c r="A178" s="431">
        <f t="shared" si="20"/>
        <v>7</v>
      </c>
      <c r="B178" s="438">
        <v>2013250</v>
      </c>
      <c r="C178" s="439" t="s">
        <v>316</v>
      </c>
      <c r="D178" s="230">
        <f>VLOOKUP(B178,'04'!$B$5:$F$1322,5,FALSE)</f>
        <v>20</v>
      </c>
      <c r="E178" s="230">
        <v>43</v>
      </c>
      <c r="F178" s="296">
        <f t="shared" si="16"/>
        <v>23</v>
      </c>
      <c r="G178" s="293">
        <f t="shared" si="17"/>
        <v>1.15</v>
      </c>
      <c r="H178" s="180" t="str">
        <f t="shared" si="18"/>
        <v>是</v>
      </c>
      <c r="I178" s="393" t="str">
        <f t="shared" si="19"/>
        <v>项</v>
      </c>
      <c r="L178" s="393">
        <f>VLOOKUP(B178,[265]Sheet1!$A$4:$F$275,6,FALSE)</f>
        <v>43</v>
      </c>
      <c r="O178" s="432">
        <f t="shared" si="21"/>
        <v>43</v>
      </c>
    </row>
    <row r="179" ht="44.1" customHeight="1" spans="1:15">
      <c r="A179" s="431">
        <f t="shared" si="20"/>
        <v>7</v>
      </c>
      <c r="B179" s="438">
        <v>2013299</v>
      </c>
      <c r="C179" s="439" t="s">
        <v>406</v>
      </c>
      <c r="D179" s="230">
        <f>VLOOKUP(B179,'04'!$B$5:$F$1322,5,FALSE)</f>
        <v>0</v>
      </c>
      <c r="E179" s="230"/>
      <c r="F179" s="296">
        <f t="shared" si="16"/>
        <v>0</v>
      </c>
      <c r="G179" s="293">
        <f t="shared" si="17"/>
        <v>0</v>
      </c>
      <c r="H179" s="180" t="str">
        <f t="shared" si="18"/>
        <v>否</v>
      </c>
      <c r="I179" s="393" t="str">
        <f t="shared" si="19"/>
        <v>项</v>
      </c>
      <c r="O179" s="393">
        <f t="shared" si="21"/>
        <v>0</v>
      </c>
    </row>
    <row r="180" ht="44.1" customHeight="1" spans="1:15">
      <c r="A180" s="431">
        <f t="shared" si="20"/>
        <v>5</v>
      </c>
      <c r="B180" s="437">
        <v>20133</v>
      </c>
      <c r="C180" s="289" t="s">
        <v>407</v>
      </c>
      <c r="D180" s="286">
        <f>VLOOKUP(B180,'04'!$B$5:$F$1322,5,FALSE)</f>
        <v>437</v>
      </c>
      <c r="E180" s="286">
        <f>((((SUM(E181:E186))+0)+0)+0)+0</f>
        <v>393</v>
      </c>
      <c r="F180" s="297">
        <f t="shared" si="16"/>
        <v>-44</v>
      </c>
      <c r="G180" s="287">
        <f t="shared" si="17"/>
        <v>-0.100686498855835</v>
      </c>
      <c r="H180" s="180" t="str">
        <f t="shared" si="18"/>
        <v>是</v>
      </c>
      <c r="I180" s="393" t="str">
        <f t="shared" si="19"/>
        <v>款</v>
      </c>
      <c r="O180" s="393">
        <f t="shared" si="21"/>
        <v>0</v>
      </c>
    </row>
    <row r="181" ht="44.1" customHeight="1" spans="1:15">
      <c r="A181" s="431">
        <f t="shared" si="20"/>
        <v>7</v>
      </c>
      <c r="B181" s="438">
        <v>2013301</v>
      </c>
      <c r="C181" s="439" t="s">
        <v>307</v>
      </c>
      <c r="D181" s="230">
        <f>VLOOKUP(B181,'04'!$B$5:$F$1322,5,FALSE)</f>
        <v>247</v>
      </c>
      <c r="E181" s="230">
        <v>237</v>
      </c>
      <c r="F181" s="296">
        <f t="shared" si="16"/>
        <v>-10</v>
      </c>
      <c r="G181" s="293">
        <f t="shared" si="17"/>
        <v>-0.0404858299595142</v>
      </c>
      <c r="H181" s="180" t="str">
        <f t="shared" si="18"/>
        <v>是</v>
      </c>
      <c r="I181" s="393" t="str">
        <f t="shared" si="19"/>
        <v>项</v>
      </c>
      <c r="L181" s="393">
        <f>VLOOKUP(B181,[265]Sheet1!$A$4:$F$275,6,FALSE)</f>
        <v>237</v>
      </c>
      <c r="O181" s="432">
        <f t="shared" si="21"/>
        <v>237</v>
      </c>
    </row>
    <row r="182" ht="36" customHeight="1" spans="1:15">
      <c r="A182" s="431">
        <f t="shared" si="20"/>
        <v>7</v>
      </c>
      <c r="B182" s="438">
        <v>2013302</v>
      </c>
      <c r="C182" s="439" t="s">
        <v>308</v>
      </c>
      <c r="D182" s="230">
        <f>VLOOKUP(B182,'04'!$B$5:$F$1322,5,FALSE)</f>
        <v>0</v>
      </c>
      <c r="E182" s="230">
        <v>12</v>
      </c>
      <c r="F182" s="296">
        <f t="shared" si="16"/>
        <v>12</v>
      </c>
      <c r="G182" s="293">
        <f t="shared" si="17"/>
        <v>0</v>
      </c>
      <c r="H182" s="180" t="str">
        <f t="shared" si="18"/>
        <v>是</v>
      </c>
      <c r="I182" s="393" t="str">
        <f t="shared" si="19"/>
        <v>项</v>
      </c>
      <c r="L182" s="393">
        <f>VLOOKUP(B182,[265]Sheet1!$A$4:$F$275,6,FALSE)</f>
        <v>12</v>
      </c>
      <c r="O182" s="432">
        <f t="shared" si="21"/>
        <v>12</v>
      </c>
    </row>
    <row r="183" ht="36" customHeight="1" spans="1:15">
      <c r="A183" s="431">
        <f t="shared" si="20"/>
        <v>7</v>
      </c>
      <c r="B183" s="438">
        <v>2013303</v>
      </c>
      <c r="C183" s="439" t="s">
        <v>309</v>
      </c>
      <c r="D183" s="230">
        <f>VLOOKUP(B183,'04'!$B$5:$F$1322,5,FALSE)</f>
        <v>0</v>
      </c>
      <c r="E183" s="230"/>
      <c r="F183" s="296">
        <f t="shared" si="16"/>
        <v>0</v>
      </c>
      <c r="G183" s="293">
        <f t="shared" si="17"/>
        <v>0</v>
      </c>
      <c r="H183" s="180" t="str">
        <f t="shared" si="18"/>
        <v>否</v>
      </c>
      <c r="I183" s="393" t="str">
        <f t="shared" si="19"/>
        <v>项</v>
      </c>
      <c r="O183" s="393">
        <f t="shared" si="21"/>
        <v>0</v>
      </c>
    </row>
    <row r="184" ht="36" customHeight="1" spans="1:15">
      <c r="A184" s="431">
        <f t="shared" si="20"/>
        <v>7</v>
      </c>
      <c r="B184" s="438">
        <v>2013304</v>
      </c>
      <c r="C184" s="439" t="s">
        <v>408</v>
      </c>
      <c r="D184" s="230">
        <f>VLOOKUP(B184,'04'!$B$5:$F$1322,5,FALSE)</f>
        <v>59</v>
      </c>
      <c r="E184" s="230">
        <v>5</v>
      </c>
      <c r="F184" s="296">
        <f t="shared" si="16"/>
        <v>-54</v>
      </c>
      <c r="G184" s="293">
        <f t="shared" si="17"/>
        <v>-0.915254237288136</v>
      </c>
      <c r="H184" s="180" t="str">
        <f t="shared" si="18"/>
        <v>是</v>
      </c>
      <c r="I184" s="393" t="str">
        <f t="shared" si="19"/>
        <v>项</v>
      </c>
      <c r="L184" s="393">
        <f>VLOOKUP(B184,[265]Sheet1!$A$4:$F$275,6,FALSE)</f>
        <v>5</v>
      </c>
      <c r="O184" s="432">
        <f t="shared" si="21"/>
        <v>5</v>
      </c>
    </row>
    <row r="185" ht="36" customHeight="1" spans="1:15">
      <c r="A185" s="431">
        <f t="shared" si="20"/>
        <v>7</v>
      </c>
      <c r="B185" s="438">
        <v>2013350</v>
      </c>
      <c r="C185" s="439" t="s">
        <v>316</v>
      </c>
      <c r="D185" s="230">
        <f>VLOOKUP(B185,'04'!$B$5:$F$1322,5,FALSE)</f>
        <v>131</v>
      </c>
      <c r="E185" s="230">
        <v>139</v>
      </c>
      <c r="F185" s="296">
        <f t="shared" si="16"/>
        <v>8</v>
      </c>
      <c r="G185" s="293">
        <f t="shared" si="17"/>
        <v>0.0610687022900764</v>
      </c>
      <c r="H185" s="180" t="str">
        <f t="shared" si="18"/>
        <v>是</v>
      </c>
      <c r="I185" s="393" t="str">
        <f t="shared" si="19"/>
        <v>项</v>
      </c>
      <c r="L185" s="393">
        <f>VLOOKUP(B185,[265]Sheet1!$A$4:$F$275,6,FALSE)</f>
        <v>139</v>
      </c>
      <c r="O185" s="432">
        <f t="shared" si="21"/>
        <v>139</v>
      </c>
    </row>
    <row r="186" ht="44.1" customHeight="1" spans="1:15">
      <c r="A186" s="431">
        <f t="shared" si="20"/>
        <v>7</v>
      </c>
      <c r="B186" s="438">
        <v>2013399</v>
      </c>
      <c r="C186" s="439" t="s">
        <v>409</v>
      </c>
      <c r="D186" s="230">
        <f>VLOOKUP(B186,'04'!$B$5:$F$1322,5,FALSE)</f>
        <v>0</v>
      </c>
      <c r="E186" s="230"/>
      <c r="F186" s="296">
        <f t="shared" si="16"/>
        <v>0</v>
      </c>
      <c r="G186" s="293">
        <f t="shared" si="17"/>
        <v>0</v>
      </c>
      <c r="H186" s="180" t="str">
        <f t="shared" si="18"/>
        <v>否</v>
      </c>
      <c r="I186" s="393" t="str">
        <f t="shared" si="19"/>
        <v>项</v>
      </c>
      <c r="O186" s="393">
        <f t="shared" si="21"/>
        <v>0</v>
      </c>
    </row>
    <row r="187" ht="44.1" customHeight="1" spans="1:15">
      <c r="A187" s="431">
        <f t="shared" si="20"/>
        <v>5</v>
      </c>
      <c r="B187" s="437">
        <v>20134</v>
      </c>
      <c r="C187" s="289" t="s">
        <v>410</v>
      </c>
      <c r="D187" s="286">
        <f>VLOOKUP(B187,'04'!$B$5:$F$1322,5,FALSE)</f>
        <v>194</v>
      </c>
      <c r="E187" s="286">
        <f>((((SUM(E188:E194))+0)+0)+0)+0</f>
        <v>277</v>
      </c>
      <c r="F187" s="297">
        <f t="shared" si="16"/>
        <v>83</v>
      </c>
      <c r="G187" s="287">
        <f t="shared" si="17"/>
        <v>0.427835051546392</v>
      </c>
      <c r="H187" s="180" t="str">
        <f t="shared" si="18"/>
        <v>是</v>
      </c>
      <c r="I187" s="393" t="str">
        <f t="shared" si="19"/>
        <v>款</v>
      </c>
      <c r="O187" s="393">
        <f t="shared" si="21"/>
        <v>0</v>
      </c>
    </row>
    <row r="188" ht="44.1" customHeight="1" spans="1:15">
      <c r="A188" s="431">
        <f t="shared" si="20"/>
        <v>7</v>
      </c>
      <c r="B188" s="438">
        <v>2013401</v>
      </c>
      <c r="C188" s="439" t="s">
        <v>307</v>
      </c>
      <c r="D188" s="230">
        <f>VLOOKUP(B188,'04'!$B$5:$F$1322,5,FALSE)</f>
        <v>140</v>
      </c>
      <c r="E188" s="230">
        <v>149</v>
      </c>
      <c r="F188" s="296">
        <f t="shared" si="16"/>
        <v>9</v>
      </c>
      <c r="G188" s="293">
        <f t="shared" si="17"/>
        <v>0.0642857142857143</v>
      </c>
      <c r="H188" s="180" t="str">
        <f t="shared" si="18"/>
        <v>是</v>
      </c>
      <c r="I188" s="393" t="str">
        <f t="shared" si="19"/>
        <v>项</v>
      </c>
      <c r="L188" s="393">
        <f>VLOOKUP(B188,[265]Sheet1!$A$4:$F$275,6,FALSE)</f>
        <v>149</v>
      </c>
      <c r="O188" s="432">
        <f t="shared" si="21"/>
        <v>149</v>
      </c>
    </row>
    <row r="189" ht="36" customHeight="1" spans="1:15">
      <c r="A189" s="431">
        <f t="shared" si="20"/>
        <v>7</v>
      </c>
      <c r="B189" s="438">
        <v>2013402</v>
      </c>
      <c r="C189" s="439" t="s">
        <v>308</v>
      </c>
      <c r="D189" s="230">
        <f>VLOOKUP(B189,'04'!$B$5:$F$1322,5,FALSE)</f>
        <v>0</v>
      </c>
      <c r="E189" s="230"/>
      <c r="F189" s="296">
        <f t="shared" si="16"/>
        <v>0</v>
      </c>
      <c r="G189" s="293">
        <f t="shared" si="17"/>
        <v>0</v>
      </c>
      <c r="H189" s="180" t="str">
        <f t="shared" si="18"/>
        <v>否</v>
      </c>
      <c r="I189" s="393" t="str">
        <f t="shared" si="19"/>
        <v>项</v>
      </c>
      <c r="O189" s="393">
        <f t="shared" si="21"/>
        <v>0</v>
      </c>
    </row>
    <row r="190" ht="36" customHeight="1" spans="1:15">
      <c r="A190" s="431">
        <f t="shared" si="20"/>
        <v>7</v>
      </c>
      <c r="B190" s="438">
        <v>2013403</v>
      </c>
      <c r="C190" s="439" t="s">
        <v>309</v>
      </c>
      <c r="D190" s="230">
        <f>VLOOKUP(B190,'04'!$B$5:$F$1322,5,FALSE)</f>
        <v>0</v>
      </c>
      <c r="E190" s="230"/>
      <c r="F190" s="296">
        <f t="shared" si="16"/>
        <v>0</v>
      </c>
      <c r="G190" s="293">
        <f t="shared" si="17"/>
        <v>0</v>
      </c>
      <c r="H190" s="180" t="str">
        <f t="shared" si="18"/>
        <v>否</v>
      </c>
      <c r="I190" s="393" t="str">
        <f t="shared" si="19"/>
        <v>项</v>
      </c>
      <c r="O190" s="393">
        <f t="shared" si="21"/>
        <v>0</v>
      </c>
    </row>
    <row r="191" ht="44.1" customHeight="1" spans="1:15">
      <c r="A191" s="431">
        <f t="shared" si="20"/>
        <v>7</v>
      </c>
      <c r="B191" s="438">
        <v>2013404</v>
      </c>
      <c r="C191" s="439" t="s">
        <v>411</v>
      </c>
      <c r="D191" s="230">
        <f>VLOOKUP(B191,'04'!$B$5:$F$1322,5,FALSE)</f>
        <v>1</v>
      </c>
      <c r="E191" s="230">
        <v>65</v>
      </c>
      <c r="F191" s="296">
        <f t="shared" si="16"/>
        <v>64</v>
      </c>
      <c r="G191" s="293">
        <f t="shared" si="17"/>
        <v>64</v>
      </c>
      <c r="H191" s="180" t="str">
        <f t="shared" si="18"/>
        <v>是</v>
      </c>
      <c r="I191" s="393" t="str">
        <f t="shared" si="19"/>
        <v>项</v>
      </c>
      <c r="L191" s="393">
        <f>VLOOKUP(B191,[265]Sheet1!$A$4:$F$275,6,FALSE)</f>
        <v>65</v>
      </c>
      <c r="O191" s="432">
        <f t="shared" si="21"/>
        <v>65</v>
      </c>
    </row>
    <row r="192" ht="44.1" customHeight="1" spans="1:15">
      <c r="A192" s="431">
        <f t="shared" si="20"/>
        <v>7</v>
      </c>
      <c r="B192" s="438">
        <v>2013405</v>
      </c>
      <c r="C192" s="439" t="s">
        <v>412</v>
      </c>
      <c r="D192" s="230">
        <f>VLOOKUP(B192,'04'!$B$5:$F$1322,5,FALSE)</f>
        <v>2</v>
      </c>
      <c r="E192" s="230">
        <v>2</v>
      </c>
      <c r="F192" s="296">
        <f t="shared" si="16"/>
        <v>0</v>
      </c>
      <c r="G192" s="293">
        <f t="shared" si="17"/>
        <v>0</v>
      </c>
      <c r="H192" s="180" t="str">
        <f t="shared" si="18"/>
        <v>是</v>
      </c>
      <c r="I192" s="393" t="str">
        <f t="shared" si="19"/>
        <v>项</v>
      </c>
      <c r="M192" s="393">
        <f>VLOOKUP(B192,[266]Sheet2!$A$2:$D$135,4,FALSE)</f>
        <v>2</v>
      </c>
      <c r="O192" s="432">
        <f t="shared" si="21"/>
        <v>2</v>
      </c>
    </row>
    <row r="193" ht="44.1" customHeight="1" spans="1:15">
      <c r="A193" s="431">
        <f t="shared" si="20"/>
        <v>7</v>
      </c>
      <c r="B193" s="438">
        <v>2013450</v>
      </c>
      <c r="C193" s="439" t="s">
        <v>316</v>
      </c>
      <c r="D193" s="230">
        <f>VLOOKUP(B193,'04'!$B$5:$F$1322,5,FALSE)</f>
        <v>46</v>
      </c>
      <c r="E193" s="230">
        <v>55</v>
      </c>
      <c r="F193" s="296">
        <f t="shared" si="16"/>
        <v>9</v>
      </c>
      <c r="G193" s="293">
        <f t="shared" si="17"/>
        <v>0.195652173913043</v>
      </c>
      <c r="H193" s="180" t="str">
        <f t="shared" si="18"/>
        <v>是</v>
      </c>
      <c r="I193" s="393" t="str">
        <f t="shared" si="19"/>
        <v>项</v>
      </c>
      <c r="L193" s="393">
        <f>VLOOKUP(B193,[265]Sheet1!$A$4:$F$275,6,FALSE)</f>
        <v>55</v>
      </c>
      <c r="O193" s="432">
        <f t="shared" si="21"/>
        <v>55</v>
      </c>
    </row>
    <row r="194" ht="44.1" customHeight="1" spans="1:15">
      <c r="A194" s="431">
        <f t="shared" si="20"/>
        <v>7</v>
      </c>
      <c r="B194" s="438">
        <v>2013499</v>
      </c>
      <c r="C194" s="439" t="s">
        <v>413</v>
      </c>
      <c r="D194" s="230">
        <f>VLOOKUP(B194,'04'!$B$5:$F$1322,5,FALSE)</f>
        <v>5</v>
      </c>
      <c r="E194" s="230">
        <v>6</v>
      </c>
      <c r="F194" s="296">
        <f t="shared" si="16"/>
        <v>1</v>
      </c>
      <c r="G194" s="293">
        <f t="shared" si="17"/>
        <v>0.2</v>
      </c>
      <c r="H194" s="180" t="str">
        <f t="shared" si="18"/>
        <v>是</v>
      </c>
      <c r="I194" s="393" t="str">
        <f t="shared" si="19"/>
        <v>项</v>
      </c>
      <c r="L194" s="393">
        <f>VLOOKUP(B194,[265]Sheet1!$A$4:$F$275,6,FALSE)</f>
        <v>6</v>
      </c>
      <c r="M194" s="393">
        <f>VLOOKUP(B194,[266]Sheet2!$A$2:$D$135,4,FALSE)</f>
        <v>0</v>
      </c>
      <c r="O194" s="432">
        <f t="shared" si="21"/>
        <v>6</v>
      </c>
    </row>
    <row r="195" ht="36" customHeight="1" spans="1:15">
      <c r="A195" s="431">
        <f t="shared" si="20"/>
        <v>5</v>
      </c>
      <c r="B195" s="437">
        <v>20135</v>
      </c>
      <c r="C195" s="289" t="s">
        <v>414</v>
      </c>
      <c r="D195" s="286">
        <f>VLOOKUP(B195,'04'!$B$5:$F$1322,5,FALSE)</f>
        <v>0</v>
      </c>
      <c r="E195" s="297">
        <f>((((SUM(E196:E200))+0)+0)+0)+0</f>
        <v>0</v>
      </c>
      <c r="F195" s="297">
        <f t="shared" ref="F195:F228" si="22">E195-D195</f>
        <v>0</v>
      </c>
      <c r="G195" s="287">
        <f t="shared" ref="G195:G240" si="23">IF(D195&lt;0,"",IFERROR(E195/D195-1,0))</f>
        <v>0</v>
      </c>
      <c r="H195" s="180" t="str">
        <f t="shared" ref="H195:H240" si="24">IF(LEN(B195)=3,"是",IF(C195&lt;&gt;"",IF(SUM(D195:E195)&lt;&gt;0,"是","否"),"是"))</f>
        <v>否</v>
      </c>
      <c r="I195" s="393" t="str">
        <f t="shared" ref="I195:I240" si="25">IF(LEN(B195)=3,"类",IF(LEN(B195)=5,"款","项"))</f>
        <v>款</v>
      </c>
      <c r="O195" s="393">
        <f t="shared" si="21"/>
        <v>0</v>
      </c>
    </row>
    <row r="196" ht="36" customHeight="1" spans="1:15">
      <c r="A196" s="431">
        <f t="shared" si="20"/>
        <v>7</v>
      </c>
      <c r="B196" s="438">
        <v>2013501</v>
      </c>
      <c r="C196" s="439" t="s">
        <v>307</v>
      </c>
      <c r="D196" s="230">
        <f>VLOOKUP(B196,'04'!$B$5:$F$1322,5,FALSE)</f>
        <v>0</v>
      </c>
      <c r="E196" s="230"/>
      <c r="F196" s="296">
        <f t="shared" si="22"/>
        <v>0</v>
      </c>
      <c r="G196" s="293">
        <f t="shared" si="23"/>
        <v>0</v>
      </c>
      <c r="H196" s="180" t="str">
        <f t="shared" si="24"/>
        <v>否</v>
      </c>
      <c r="I196" s="393" t="str">
        <f t="shared" si="25"/>
        <v>项</v>
      </c>
      <c r="O196" s="393">
        <f t="shared" si="21"/>
        <v>0</v>
      </c>
    </row>
    <row r="197" ht="36" customHeight="1" spans="1:15">
      <c r="A197" s="431">
        <f t="shared" ref="A197:A260" si="26">LEN(B197)</f>
        <v>7</v>
      </c>
      <c r="B197" s="438">
        <v>2013502</v>
      </c>
      <c r="C197" s="439" t="s">
        <v>308</v>
      </c>
      <c r="D197" s="230">
        <f>VLOOKUP(B197,'04'!$B$5:$F$1322,5,FALSE)</f>
        <v>0</v>
      </c>
      <c r="E197" s="230"/>
      <c r="F197" s="296">
        <f t="shared" si="22"/>
        <v>0</v>
      </c>
      <c r="G197" s="293">
        <f t="shared" si="23"/>
        <v>0</v>
      </c>
      <c r="H197" s="180" t="str">
        <f t="shared" si="24"/>
        <v>否</v>
      </c>
      <c r="I197" s="393" t="str">
        <f t="shared" si="25"/>
        <v>项</v>
      </c>
      <c r="O197" s="393">
        <f t="shared" ref="O197:O260" si="27">+L197+M197+N197</f>
        <v>0</v>
      </c>
    </row>
    <row r="198" ht="36" customHeight="1" spans="1:15">
      <c r="A198" s="431">
        <f t="shared" si="26"/>
        <v>7</v>
      </c>
      <c r="B198" s="438">
        <v>2013503</v>
      </c>
      <c r="C198" s="439" t="s">
        <v>309</v>
      </c>
      <c r="D198" s="230">
        <f>VLOOKUP(B198,'04'!$B$5:$F$1322,5,FALSE)</f>
        <v>0</v>
      </c>
      <c r="E198" s="230"/>
      <c r="F198" s="296">
        <f t="shared" si="22"/>
        <v>0</v>
      </c>
      <c r="G198" s="293">
        <f t="shared" si="23"/>
        <v>0</v>
      </c>
      <c r="H198" s="180" t="str">
        <f t="shared" si="24"/>
        <v>否</v>
      </c>
      <c r="I198" s="393" t="str">
        <f t="shared" si="25"/>
        <v>项</v>
      </c>
      <c r="O198" s="393">
        <f t="shared" si="27"/>
        <v>0</v>
      </c>
    </row>
    <row r="199" ht="36" customHeight="1" spans="1:15">
      <c r="A199" s="431">
        <f t="shared" si="26"/>
        <v>7</v>
      </c>
      <c r="B199" s="438">
        <v>2013550</v>
      </c>
      <c r="C199" s="439" t="s">
        <v>316</v>
      </c>
      <c r="D199" s="230">
        <f>VLOOKUP(B199,'04'!$B$5:$F$1322,5,FALSE)</f>
        <v>0</v>
      </c>
      <c r="E199" s="230"/>
      <c r="F199" s="296">
        <f t="shared" si="22"/>
        <v>0</v>
      </c>
      <c r="G199" s="293">
        <f t="shared" si="23"/>
        <v>0</v>
      </c>
      <c r="H199" s="180" t="str">
        <f t="shared" si="24"/>
        <v>否</v>
      </c>
      <c r="I199" s="393" t="str">
        <f t="shared" si="25"/>
        <v>项</v>
      </c>
      <c r="O199" s="393">
        <f t="shared" si="27"/>
        <v>0</v>
      </c>
    </row>
    <row r="200" ht="36" customHeight="1" spans="1:15">
      <c r="A200" s="431">
        <f t="shared" si="26"/>
        <v>7</v>
      </c>
      <c r="B200" s="438">
        <v>2013599</v>
      </c>
      <c r="C200" s="439" t="s">
        <v>415</v>
      </c>
      <c r="D200" s="230">
        <f>VLOOKUP(B200,'04'!$B$5:$F$1322,5,FALSE)</f>
        <v>0</v>
      </c>
      <c r="E200" s="230"/>
      <c r="F200" s="296">
        <f t="shared" si="22"/>
        <v>0</v>
      </c>
      <c r="G200" s="293">
        <f t="shared" si="23"/>
        <v>0</v>
      </c>
      <c r="H200" s="180" t="str">
        <f t="shared" si="24"/>
        <v>否</v>
      </c>
      <c r="I200" s="393" t="str">
        <f t="shared" si="25"/>
        <v>项</v>
      </c>
      <c r="O200" s="393">
        <f t="shared" si="27"/>
        <v>0</v>
      </c>
    </row>
    <row r="201" ht="44.1" customHeight="1" spans="1:15">
      <c r="A201" s="431">
        <f t="shared" si="26"/>
        <v>5</v>
      </c>
      <c r="B201" s="437">
        <v>20136</v>
      </c>
      <c r="C201" s="289" t="s">
        <v>416</v>
      </c>
      <c r="D201" s="286">
        <f>VLOOKUP(B201,'04'!$B$5:$F$1322,5,FALSE)</f>
        <v>73</v>
      </c>
      <c r="E201" s="286">
        <f>((((SUM(E202:E206))+0)+0)+0)+0</f>
        <v>115</v>
      </c>
      <c r="F201" s="297">
        <f t="shared" si="22"/>
        <v>42</v>
      </c>
      <c r="G201" s="287">
        <f t="shared" si="23"/>
        <v>0.575342465753425</v>
      </c>
      <c r="H201" s="180" t="str">
        <f t="shared" si="24"/>
        <v>是</v>
      </c>
      <c r="I201" s="393" t="str">
        <f t="shared" si="25"/>
        <v>款</v>
      </c>
      <c r="O201" s="393">
        <f t="shared" si="27"/>
        <v>0</v>
      </c>
    </row>
    <row r="202" ht="44.1" customHeight="1" spans="1:15">
      <c r="A202" s="431">
        <f t="shared" si="26"/>
        <v>7</v>
      </c>
      <c r="B202" s="438">
        <v>2013601</v>
      </c>
      <c r="C202" s="439" t="s">
        <v>307</v>
      </c>
      <c r="D202" s="230">
        <f>VLOOKUP(B202,'04'!$B$5:$F$1322,5,FALSE)</f>
        <v>0</v>
      </c>
      <c r="E202" s="230"/>
      <c r="F202" s="296">
        <f t="shared" si="22"/>
        <v>0</v>
      </c>
      <c r="G202" s="293">
        <f t="shared" si="23"/>
        <v>0</v>
      </c>
      <c r="H202" s="180" t="str">
        <f t="shared" si="24"/>
        <v>否</v>
      </c>
      <c r="I202" s="393" t="str">
        <f t="shared" si="25"/>
        <v>项</v>
      </c>
      <c r="O202" s="393">
        <f t="shared" si="27"/>
        <v>0</v>
      </c>
    </row>
    <row r="203" ht="36" customHeight="1" spans="1:15">
      <c r="A203" s="431">
        <f t="shared" si="26"/>
        <v>7</v>
      </c>
      <c r="B203" s="438">
        <v>2013602</v>
      </c>
      <c r="C203" s="439" t="s">
        <v>308</v>
      </c>
      <c r="D203" s="230">
        <f>VLOOKUP(B203,'04'!$B$5:$F$1322,5,FALSE)</f>
        <v>4</v>
      </c>
      <c r="E203" s="230"/>
      <c r="F203" s="296">
        <f t="shared" si="22"/>
        <v>-4</v>
      </c>
      <c r="G203" s="293">
        <f t="shared" si="23"/>
        <v>-1</v>
      </c>
      <c r="H203" s="180" t="str">
        <f t="shared" si="24"/>
        <v>是</v>
      </c>
      <c r="I203" s="393" t="str">
        <f t="shared" si="25"/>
        <v>项</v>
      </c>
      <c r="O203" s="393">
        <f t="shared" si="27"/>
        <v>0</v>
      </c>
    </row>
    <row r="204" ht="36" customHeight="1" spans="1:15">
      <c r="A204" s="431">
        <f t="shared" si="26"/>
        <v>7</v>
      </c>
      <c r="B204" s="438">
        <v>2013603</v>
      </c>
      <c r="C204" s="439" t="s">
        <v>309</v>
      </c>
      <c r="D204" s="230">
        <f>VLOOKUP(B204,'04'!$B$5:$F$1322,5,FALSE)</f>
        <v>0</v>
      </c>
      <c r="E204" s="230"/>
      <c r="F204" s="296">
        <f t="shared" si="22"/>
        <v>0</v>
      </c>
      <c r="G204" s="293">
        <f t="shared" si="23"/>
        <v>0</v>
      </c>
      <c r="H204" s="180" t="str">
        <f t="shared" si="24"/>
        <v>否</v>
      </c>
      <c r="I204" s="393" t="str">
        <f t="shared" si="25"/>
        <v>项</v>
      </c>
      <c r="O204" s="393">
        <f t="shared" si="27"/>
        <v>0</v>
      </c>
    </row>
    <row r="205" ht="44.1" customHeight="1" spans="1:15">
      <c r="A205" s="431">
        <f t="shared" si="26"/>
        <v>7</v>
      </c>
      <c r="B205" s="438">
        <v>2013650</v>
      </c>
      <c r="C205" s="439" t="s">
        <v>316</v>
      </c>
      <c r="D205" s="230">
        <f>VLOOKUP(B205,'04'!$B$5:$F$1322,5,FALSE)</f>
        <v>67</v>
      </c>
      <c r="E205" s="230">
        <v>112</v>
      </c>
      <c r="F205" s="296">
        <f t="shared" si="22"/>
        <v>45</v>
      </c>
      <c r="G205" s="293">
        <f t="shared" si="23"/>
        <v>0.671641791044776</v>
      </c>
      <c r="H205" s="180" t="str">
        <f t="shared" si="24"/>
        <v>是</v>
      </c>
      <c r="I205" s="393" t="str">
        <f t="shared" si="25"/>
        <v>项</v>
      </c>
      <c r="L205" s="393">
        <f>VLOOKUP(B205,[265]Sheet1!$A$4:$F$275,6,FALSE)</f>
        <v>112</v>
      </c>
      <c r="O205" s="432">
        <f t="shared" si="27"/>
        <v>112</v>
      </c>
    </row>
    <row r="206" ht="44.1" customHeight="1" spans="1:15">
      <c r="A206" s="431">
        <f t="shared" si="26"/>
        <v>7</v>
      </c>
      <c r="B206" s="438">
        <v>2013699</v>
      </c>
      <c r="C206" s="439" t="s">
        <v>416</v>
      </c>
      <c r="D206" s="230">
        <f>VLOOKUP(B206,'04'!$B$5:$F$1322,5,FALSE)</f>
        <v>2</v>
      </c>
      <c r="E206" s="230">
        <v>3</v>
      </c>
      <c r="F206" s="296">
        <f t="shared" si="22"/>
        <v>1</v>
      </c>
      <c r="G206" s="293">
        <f t="shared" si="23"/>
        <v>0.5</v>
      </c>
      <c r="H206" s="180" t="str">
        <f t="shared" si="24"/>
        <v>是</v>
      </c>
      <c r="I206" s="393" t="str">
        <f t="shared" si="25"/>
        <v>项</v>
      </c>
      <c r="L206" s="393">
        <f>VLOOKUP(B206,[265]Sheet1!$A$4:$F$275,6,FALSE)</f>
        <v>3</v>
      </c>
      <c r="O206" s="432">
        <f t="shared" si="27"/>
        <v>3</v>
      </c>
    </row>
    <row r="207" ht="44.1" customHeight="1" spans="1:15">
      <c r="A207" s="431">
        <f t="shared" si="26"/>
        <v>5</v>
      </c>
      <c r="B207" s="437">
        <v>20137</v>
      </c>
      <c r="C207" s="289" t="s">
        <v>417</v>
      </c>
      <c r="D207" s="286">
        <f>VLOOKUP(B207,'04'!$B$5:$F$1322,5,FALSE)</f>
        <v>0</v>
      </c>
      <c r="E207" s="286">
        <f>((((SUM(E208:E213))+0)+0)+0)+0</f>
        <v>0</v>
      </c>
      <c r="F207" s="297">
        <f t="shared" si="22"/>
        <v>0</v>
      </c>
      <c r="G207" s="287">
        <f t="shared" si="23"/>
        <v>0</v>
      </c>
      <c r="H207" s="180" t="str">
        <f t="shared" si="24"/>
        <v>否</v>
      </c>
      <c r="I207" s="393" t="str">
        <f t="shared" si="25"/>
        <v>款</v>
      </c>
      <c r="O207" s="393">
        <f t="shared" si="27"/>
        <v>0</v>
      </c>
    </row>
    <row r="208" ht="44.1" customHeight="1" spans="1:15">
      <c r="A208" s="431">
        <f t="shared" si="26"/>
        <v>7</v>
      </c>
      <c r="B208" s="438">
        <v>2013701</v>
      </c>
      <c r="C208" s="439" t="s">
        <v>307</v>
      </c>
      <c r="D208" s="230">
        <f>VLOOKUP(B208,'04'!$B$5:$F$1322,5,FALSE)</f>
        <v>0</v>
      </c>
      <c r="E208" s="230"/>
      <c r="F208" s="296">
        <f t="shared" si="22"/>
        <v>0</v>
      </c>
      <c r="G208" s="293">
        <f t="shared" si="23"/>
        <v>0</v>
      </c>
      <c r="H208" s="180" t="str">
        <f t="shared" si="24"/>
        <v>否</v>
      </c>
      <c r="I208" s="393" t="str">
        <f t="shared" si="25"/>
        <v>项</v>
      </c>
      <c r="O208" s="393">
        <f t="shared" si="27"/>
        <v>0</v>
      </c>
    </row>
    <row r="209" ht="36" customHeight="1" spans="1:15">
      <c r="A209" s="431">
        <f t="shared" si="26"/>
        <v>7</v>
      </c>
      <c r="B209" s="438">
        <v>2013702</v>
      </c>
      <c r="C209" s="439" t="s">
        <v>308</v>
      </c>
      <c r="D209" s="230">
        <f>VLOOKUP(B209,'04'!$B$5:$F$1322,5,FALSE)</f>
        <v>0</v>
      </c>
      <c r="E209" s="230"/>
      <c r="F209" s="296">
        <f t="shared" si="22"/>
        <v>0</v>
      </c>
      <c r="G209" s="293">
        <f t="shared" si="23"/>
        <v>0</v>
      </c>
      <c r="H209" s="180" t="str">
        <f t="shared" si="24"/>
        <v>否</v>
      </c>
      <c r="I209" s="393" t="str">
        <f t="shared" si="25"/>
        <v>项</v>
      </c>
      <c r="O209" s="393">
        <f t="shared" si="27"/>
        <v>0</v>
      </c>
    </row>
    <row r="210" ht="36" customHeight="1" spans="1:15">
      <c r="A210" s="431">
        <f t="shared" si="26"/>
        <v>7</v>
      </c>
      <c r="B210" s="438">
        <v>2013703</v>
      </c>
      <c r="C210" s="439" t="s">
        <v>309</v>
      </c>
      <c r="D210" s="230">
        <f>VLOOKUP(B210,'04'!$B$5:$F$1322,5,FALSE)</f>
        <v>0</v>
      </c>
      <c r="E210" s="230"/>
      <c r="F210" s="296">
        <f t="shared" si="22"/>
        <v>0</v>
      </c>
      <c r="G210" s="293">
        <f t="shared" si="23"/>
        <v>0</v>
      </c>
      <c r="H210" s="180" t="str">
        <f t="shared" si="24"/>
        <v>否</v>
      </c>
      <c r="I210" s="393" t="str">
        <f t="shared" si="25"/>
        <v>项</v>
      </c>
      <c r="O210" s="393">
        <f t="shared" si="27"/>
        <v>0</v>
      </c>
    </row>
    <row r="211" ht="44.1" customHeight="1" spans="1:15">
      <c r="A211" s="431">
        <f t="shared" si="26"/>
        <v>7</v>
      </c>
      <c r="B211" s="438">
        <v>2013704</v>
      </c>
      <c r="C211" s="439" t="s">
        <v>418</v>
      </c>
      <c r="D211" s="230">
        <f>VLOOKUP(B211,'04'!$B$5:$F$1322,5,FALSE)</f>
        <v>0</v>
      </c>
      <c r="E211" s="230"/>
      <c r="F211" s="296">
        <f t="shared" si="22"/>
        <v>0</v>
      </c>
      <c r="G211" s="293">
        <f t="shared" si="23"/>
        <v>0</v>
      </c>
      <c r="H211" s="180" t="str">
        <f t="shared" si="24"/>
        <v>否</v>
      </c>
      <c r="I211" s="393" t="str">
        <f t="shared" si="25"/>
        <v>项</v>
      </c>
      <c r="O211" s="393">
        <f t="shared" si="27"/>
        <v>0</v>
      </c>
    </row>
    <row r="212" ht="36" customHeight="1" spans="1:15">
      <c r="A212" s="431">
        <f t="shared" si="26"/>
        <v>7</v>
      </c>
      <c r="B212" s="438">
        <v>2013750</v>
      </c>
      <c r="C212" s="439" t="s">
        <v>316</v>
      </c>
      <c r="D212" s="230">
        <f>VLOOKUP(B212,'04'!$B$5:$F$1322,5,FALSE)</f>
        <v>0</v>
      </c>
      <c r="E212" s="230"/>
      <c r="F212" s="296">
        <f t="shared" si="22"/>
        <v>0</v>
      </c>
      <c r="G212" s="293">
        <f t="shared" si="23"/>
        <v>0</v>
      </c>
      <c r="H212" s="180" t="str">
        <f t="shared" si="24"/>
        <v>否</v>
      </c>
      <c r="I212" s="393" t="str">
        <f t="shared" si="25"/>
        <v>项</v>
      </c>
      <c r="O212" s="393">
        <f t="shared" si="27"/>
        <v>0</v>
      </c>
    </row>
    <row r="213" ht="44.1" customHeight="1" spans="1:15">
      <c r="A213" s="431">
        <f t="shared" si="26"/>
        <v>7</v>
      </c>
      <c r="B213" s="438">
        <v>2013799</v>
      </c>
      <c r="C213" s="439" t="s">
        <v>419</v>
      </c>
      <c r="D213" s="230">
        <f>VLOOKUP(B213,'04'!$B$5:$F$1322,5,FALSE)</f>
        <v>0</v>
      </c>
      <c r="E213" s="230"/>
      <c r="F213" s="296">
        <f t="shared" si="22"/>
        <v>0</v>
      </c>
      <c r="G213" s="293">
        <f t="shared" si="23"/>
        <v>0</v>
      </c>
      <c r="H213" s="180" t="str">
        <f t="shared" si="24"/>
        <v>否</v>
      </c>
      <c r="I213" s="393" t="str">
        <f t="shared" si="25"/>
        <v>项</v>
      </c>
      <c r="O213" s="393">
        <f t="shared" si="27"/>
        <v>0</v>
      </c>
    </row>
    <row r="214" ht="44.1" customHeight="1" spans="1:15">
      <c r="A214" s="431">
        <f t="shared" si="26"/>
        <v>5</v>
      </c>
      <c r="B214" s="437">
        <v>20138</v>
      </c>
      <c r="C214" s="289" t="s">
        <v>420</v>
      </c>
      <c r="D214" s="286">
        <f>VLOOKUP(B214,'04'!$B$5:$F$1322,5,FALSE)</f>
        <v>950</v>
      </c>
      <c r="E214" s="286">
        <f>((((SUM(E215:E228))+0)+0)+0)+0</f>
        <v>1065</v>
      </c>
      <c r="F214" s="297">
        <f t="shared" si="22"/>
        <v>115</v>
      </c>
      <c r="G214" s="287">
        <f t="shared" si="23"/>
        <v>0.121052631578947</v>
      </c>
      <c r="H214" s="180" t="str">
        <f t="shared" si="24"/>
        <v>是</v>
      </c>
      <c r="I214" s="393" t="str">
        <f t="shared" si="25"/>
        <v>款</v>
      </c>
      <c r="O214" s="393">
        <f t="shared" si="27"/>
        <v>0</v>
      </c>
    </row>
    <row r="215" ht="44.1" customHeight="1" spans="1:15">
      <c r="A215" s="431">
        <f t="shared" si="26"/>
        <v>7</v>
      </c>
      <c r="B215" s="438">
        <v>2013801</v>
      </c>
      <c r="C215" s="439" t="s">
        <v>307</v>
      </c>
      <c r="D215" s="230">
        <f>VLOOKUP(B215,'04'!$B$5:$F$1322,5,FALSE)</f>
        <v>701</v>
      </c>
      <c r="E215" s="230">
        <v>650</v>
      </c>
      <c r="F215" s="296">
        <f t="shared" si="22"/>
        <v>-51</v>
      </c>
      <c r="G215" s="293">
        <f t="shared" si="23"/>
        <v>-0.072753209700428</v>
      </c>
      <c r="H215" s="180" t="str">
        <f t="shared" si="24"/>
        <v>是</v>
      </c>
      <c r="I215" s="393" t="str">
        <f t="shared" si="25"/>
        <v>项</v>
      </c>
      <c r="L215" s="393">
        <f>VLOOKUP(B215,[265]Sheet1!$A$4:$F$275,6,FALSE)</f>
        <v>650</v>
      </c>
      <c r="O215" s="432">
        <f t="shared" si="27"/>
        <v>650</v>
      </c>
    </row>
    <row r="216" ht="44.1" customHeight="1" spans="1:15">
      <c r="A216" s="431">
        <f t="shared" si="26"/>
        <v>7</v>
      </c>
      <c r="B216" s="438">
        <v>2013802</v>
      </c>
      <c r="C216" s="439" t="s">
        <v>308</v>
      </c>
      <c r="D216" s="230">
        <f>VLOOKUP(B216,'04'!$B$5:$F$1322,5,FALSE)</f>
        <v>0</v>
      </c>
      <c r="E216" s="230"/>
      <c r="F216" s="296">
        <f t="shared" si="22"/>
        <v>0</v>
      </c>
      <c r="G216" s="293">
        <f t="shared" si="23"/>
        <v>0</v>
      </c>
      <c r="H216" s="180" t="str">
        <f t="shared" si="24"/>
        <v>否</v>
      </c>
      <c r="I216" s="393" t="str">
        <f t="shared" si="25"/>
        <v>项</v>
      </c>
      <c r="O216" s="393">
        <f t="shared" si="27"/>
        <v>0</v>
      </c>
    </row>
    <row r="217" ht="44.1" customHeight="1" spans="1:15">
      <c r="A217" s="431">
        <f t="shared" si="26"/>
        <v>7</v>
      </c>
      <c r="B217" s="438">
        <v>2013803</v>
      </c>
      <c r="C217" s="439" t="s">
        <v>309</v>
      </c>
      <c r="D217" s="230">
        <f>VLOOKUP(B217,'04'!$B$5:$F$1322,5,FALSE)</f>
        <v>0</v>
      </c>
      <c r="E217" s="230"/>
      <c r="F217" s="296">
        <f t="shared" si="22"/>
        <v>0</v>
      </c>
      <c r="G217" s="293">
        <f t="shared" si="23"/>
        <v>0</v>
      </c>
      <c r="H217" s="180" t="str">
        <f t="shared" si="24"/>
        <v>否</v>
      </c>
      <c r="I217" s="393" t="str">
        <f t="shared" si="25"/>
        <v>项</v>
      </c>
      <c r="O217" s="393">
        <f t="shared" si="27"/>
        <v>0</v>
      </c>
    </row>
    <row r="218" ht="44.1" customHeight="1" spans="1:15">
      <c r="A218" s="431">
        <f t="shared" si="26"/>
        <v>7</v>
      </c>
      <c r="B218" s="438">
        <v>2013804</v>
      </c>
      <c r="C218" s="439" t="s">
        <v>1863</v>
      </c>
      <c r="D218" s="230">
        <f>VLOOKUP(B218,'04'!$B$5:$F$1322,5,FALSE)</f>
        <v>32</v>
      </c>
      <c r="E218" s="230">
        <v>25</v>
      </c>
      <c r="F218" s="296">
        <f t="shared" si="22"/>
        <v>-7</v>
      </c>
      <c r="G218" s="293">
        <f t="shared" si="23"/>
        <v>-0.21875</v>
      </c>
      <c r="H218" s="180" t="str">
        <f t="shared" si="24"/>
        <v>是</v>
      </c>
      <c r="I218" s="393" t="str">
        <f t="shared" si="25"/>
        <v>项</v>
      </c>
      <c r="L218" s="393">
        <f>VLOOKUP(B218,[265]Sheet1!$A$4:$F$275,6,FALSE)</f>
        <v>25</v>
      </c>
      <c r="O218" s="432">
        <f t="shared" si="27"/>
        <v>25</v>
      </c>
    </row>
    <row r="219" ht="44.1" customHeight="1" spans="1:15">
      <c r="A219" s="431">
        <f t="shared" si="26"/>
        <v>7</v>
      </c>
      <c r="B219" s="438">
        <v>2013805</v>
      </c>
      <c r="C219" s="439" t="s">
        <v>422</v>
      </c>
      <c r="D219" s="230">
        <f>VLOOKUP(B219,'04'!$B$5:$F$1322,5,FALSE)</f>
        <v>19</v>
      </c>
      <c r="E219" s="230">
        <v>19</v>
      </c>
      <c r="F219" s="296">
        <f t="shared" si="22"/>
        <v>0</v>
      </c>
      <c r="G219" s="293">
        <f t="shared" si="23"/>
        <v>0</v>
      </c>
      <c r="H219" s="180" t="str">
        <f t="shared" si="24"/>
        <v>是</v>
      </c>
      <c r="I219" s="393" t="str">
        <f t="shared" si="25"/>
        <v>项</v>
      </c>
      <c r="L219" s="393">
        <f>VLOOKUP(B219,[265]Sheet1!$A$4:$F$275,6,FALSE)</f>
        <v>17</v>
      </c>
      <c r="M219" s="393">
        <f>VLOOKUP(B219,[266]Sheet2!$A$2:$D$135,4,FALSE)</f>
        <v>2</v>
      </c>
      <c r="O219" s="432">
        <f t="shared" si="27"/>
        <v>19</v>
      </c>
    </row>
    <row r="220" ht="44.1" customHeight="1" spans="1:15">
      <c r="A220" s="431">
        <f t="shared" si="26"/>
        <v>7</v>
      </c>
      <c r="B220" s="438">
        <v>2013808</v>
      </c>
      <c r="C220" s="439" t="s">
        <v>348</v>
      </c>
      <c r="D220" s="230">
        <f>VLOOKUP(B220,'04'!$B$5:$F$1322,5,FALSE)</f>
        <v>0</v>
      </c>
      <c r="E220" s="230"/>
      <c r="F220" s="296">
        <f t="shared" si="22"/>
        <v>0</v>
      </c>
      <c r="G220" s="293">
        <f t="shared" si="23"/>
        <v>0</v>
      </c>
      <c r="H220" s="180" t="str">
        <f t="shared" si="24"/>
        <v>否</v>
      </c>
      <c r="I220" s="393" t="str">
        <f t="shared" si="25"/>
        <v>项</v>
      </c>
      <c r="O220" s="393">
        <f t="shared" si="27"/>
        <v>0</v>
      </c>
    </row>
    <row r="221" ht="44.1" customHeight="1" spans="1:15">
      <c r="A221" s="431">
        <f t="shared" si="26"/>
        <v>7</v>
      </c>
      <c r="B221" s="438">
        <v>2013810</v>
      </c>
      <c r="C221" s="439" t="s">
        <v>423</v>
      </c>
      <c r="D221" s="230">
        <f>VLOOKUP(B221,'04'!$B$5:$F$1322,5,FALSE)</f>
        <v>0</v>
      </c>
      <c r="E221" s="230"/>
      <c r="F221" s="296">
        <f t="shared" si="22"/>
        <v>0</v>
      </c>
      <c r="G221" s="293">
        <f t="shared" si="23"/>
        <v>0</v>
      </c>
      <c r="H221" s="180" t="str">
        <f t="shared" si="24"/>
        <v>否</v>
      </c>
      <c r="I221" s="393" t="str">
        <f t="shared" si="25"/>
        <v>项</v>
      </c>
      <c r="O221" s="393">
        <f t="shared" si="27"/>
        <v>0</v>
      </c>
    </row>
    <row r="222" ht="44.1" customHeight="1" spans="1:15">
      <c r="A222" s="431">
        <f t="shared" si="26"/>
        <v>7</v>
      </c>
      <c r="B222" s="438">
        <v>2013812</v>
      </c>
      <c r="C222" s="439" t="s">
        <v>424</v>
      </c>
      <c r="D222" s="230">
        <f>VLOOKUP(B222,'04'!$B$5:$F$1322,5,FALSE)</f>
        <v>2</v>
      </c>
      <c r="E222" s="230"/>
      <c r="F222" s="296">
        <f t="shared" si="22"/>
        <v>-2</v>
      </c>
      <c r="G222" s="293">
        <f t="shared" si="23"/>
        <v>-1</v>
      </c>
      <c r="H222" s="180" t="str">
        <f t="shared" si="24"/>
        <v>是</v>
      </c>
      <c r="I222" s="393" t="str">
        <f t="shared" si="25"/>
        <v>项</v>
      </c>
      <c r="O222" s="393">
        <f t="shared" si="27"/>
        <v>0</v>
      </c>
    </row>
    <row r="223" ht="44.1" customHeight="1" spans="1:15">
      <c r="A223" s="431">
        <f t="shared" si="26"/>
        <v>7</v>
      </c>
      <c r="B223" s="438">
        <v>2013813</v>
      </c>
      <c r="C223" s="439" t="s">
        <v>425</v>
      </c>
      <c r="D223" s="230">
        <f>VLOOKUP(B223,'04'!$B$5:$F$1322,5,FALSE)</f>
        <v>0</v>
      </c>
      <c r="E223" s="230"/>
      <c r="F223" s="296">
        <f t="shared" si="22"/>
        <v>0</v>
      </c>
      <c r="G223" s="293">
        <f t="shared" si="23"/>
        <v>0</v>
      </c>
      <c r="H223" s="180" t="str">
        <f t="shared" si="24"/>
        <v>否</v>
      </c>
      <c r="I223" s="393" t="str">
        <f t="shared" si="25"/>
        <v>项</v>
      </c>
      <c r="O223" s="393">
        <f t="shared" si="27"/>
        <v>0</v>
      </c>
    </row>
    <row r="224" ht="44.1" customHeight="1" spans="1:15">
      <c r="A224" s="431">
        <f t="shared" si="26"/>
        <v>7</v>
      </c>
      <c r="B224" s="438">
        <v>2013814</v>
      </c>
      <c r="C224" s="439" t="s">
        <v>426</v>
      </c>
      <c r="D224" s="230">
        <f>VLOOKUP(B224,'04'!$B$5:$F$1322,5,FALSE)</f>
        <v>0</v>
      </c>
      <c r="E224" s="230"/>
      <c r="F224" s="296">
        <f t="shared" si="22"/>
        <v>0</v>
      </c>
      <c r="G224" s="293">
        <f t="shared" si="23"/>
        <v>0</v>
      </c>
      <c r="H224" s="180" t="str">
        <f t="shared" si="24"/>
        <v>否</v>
      </c>
      <c r="I224" s="393" t="str">
        <f t="shared" si="25"/>
        <v>项</v>
      </c>
      <c r="O224" s="393">
        <f t="shared" si="27"/>
        <v>0</v>
      </c>
    </row>
    <row r="225" ht="44.1" customHeight="1" spans="1:15">
      <c r="A225" s="431">
        <f t="shared" si="26"/>
        <v>7</v>
      </c>
      <c r="B225" s="438">
        <v>2013815</v>
      </c>
      <c r="C225" s="439" t="s">
        <v>427</v>
      </c>
      <c r="D225" s="230">
        <f>VLOOKUP(B225,'04'!$B$5:$F$1322,5,FALSE)</f>
        <v>0</v>
      </c>
      <c r="E225" s="230">
        <v>8</v>
      </c>
      <c r="F225" s="296">
        <f t="shared" si="22"/>
        <v>8</v>
      </c>
      <c r="G225" s="293">
        <f t="shared" si="23"/>
        <v>0</v>
      </c>
      <c r="H225" s="180" t="str">
        <f t="shared" si="24"/>
        <v>是</v>
      </c>
      <c r="I225" s="393" t="str">
        <f t="shared" si="25"/>
        <v>项</v>
      </c>
      <c r="L225" s="393">
        <f>VLOOKUP(B225,[265]Sheet1!$A$4:$F$275,6,FALSE)</f>
        <v>8</v>
      </c>
      <c r="O225" s="432">
        <f t="shared" si="27"/>
        <v>8</v>
      </c>
    </row>
    <row r="226" ht="44.1" customHeight="1" spans="1:15">
      <c r="A226" s="431">
        <f t="shared" si="26"/>
        <v>7</v>
      </c>
      <c r="B226" s="438">
        <v>2013816</v>
      </c>
      <c r="C226" s="439" t="s">
        <v>428</v>
      </c>
      <c r="D226" s="230">
        <f>VLOOKUP(B226,'04'!$B$5:$F$1322,5,FALSE)</f>
        <v>37</v>
      </c>
      <c r="E226" s="230">
        <v>50</v>
      </c>
      <c r="F226" s="296">
        <f t="shared" si="22"/>
        <v>13</v>
      </c>
      <c r="G226" s="293">
        <f t="shared" si="23"/>
        <v>0.351351351351351</v>
      </c>
      <c r="H226" s="180" t="str">
        <f t="shared" si="24"/>
        <v>是</v>
      </c>
      <c r="I226" s="393" t="str">
        <f t="shared" si="25"/>
        <v>项</v>
      </c>
      <c r="L226" s="393">
        <f>VLOOKUP(B226,[265]Sheet1!$A$4:$F$275,6,FALSE)</f>
        <v>50</v>
      </c>
      <c r="O226" s="432">
        <f t="shared" si="27"/>
        <v>50</v>
      </c>
    </row>
    <row r="227" ht="44.1" customHeight="1" spans="1:15">
      <c r="A227" s="431">
        <f t="shared" si="26"/>
        <v>7</v>
      </c>
      <c r="B227" s="438">
        <v>2013850</v>
      </c>
      <c r="C227" s="439" t="s">
        <v>316</v>
      </c>
      <c r="D227" s="230">
        <f>VLOOKUP(B227,'04'!$B$5:$F$1322,5,FALSE)</f>
        <v>150</v>
      </c>
      <c r="E227" s="230">
        <v>313</v>
      </c>
      <c r="F227" s="296">
        <f t="shared" si="22"/>
        <v>163</v>
      </c>
      <c r="G227" s="293">
        <f t="shared" si="23"/>
        <v>1.08666666666667</v>
      </c>
      <c r="H227" s="180" t="str">
        <f t="shared" si="24"/>
        <v>是</v>
      </c>
      <c r="I227" s="393" t="str">
        <f t="shared" si="25"/>
        <v>项</v>
      </c>
      <c r="L227" s="393">
        <f>VLOOKUP(B227,[265]Sheet1!$A$4:$F$275,6,FALSE)</f>
        <v>313</v>
      </c>
      <c r="O227" s="432">
        <f t="shared" si="27"/>
        <v>313</v>
      </c>
    </row>
    <row r="228" ht="44.1" customHeight="1" spans="1:15">
      <c r="A228" s="431">
        <f t="shared" si="26"/>
        <v>7</v>
      </c>
      <c r="B228" s="438">
        <v>2013899</v>
      </c>
      <c r="C228" s="439" t="s">
        <v>429</v>
      </c>
      <c r="D228" s="230">
        <f>VLOOKUP(B228,'04'!$B$5:$F$1322,5,FALSE)</f>
        <v>9</v>
      </c>
      <c r="E228" s="230"/>
      <c r="F228" s="296">
        <f t="shared" si="22"/>
        <v>-9</v>
      </c>
      <c r="G228" s="293">
        <f t="shared" si="23"/>
        <v>-1</v>
      </c>
      <c r="H228" s="180" t="str">
        <f t="shared" si="24"/>
        <v>是</v>
      </c>
      <c r="I228" s="393" t="str">
        <f t="shared" si="25"/>
        <v>项</v>
      </c>
      <c r="L228" s="393">
        <f>VLOOKUP(B228,[265]Sheet1!$A$4:$F$275,6,FALSE)</f>
        <v>0</v>
      </c>
      <c r="O228" s="393">
        <f t="shared" si="27"/>
        <v>0</v>
      </c>
    </row>
    <row r="229" ht="44.1" customHeight="1" spans="1:15">
      <c r="A229" s="431">
        <f t="shared" si="26"/>
        <v>5</v>
      </c>
      <c r="B229" s="437">
        <v>20139</v>
      </c>
      <c r="C229" s="289" t="s">
        <v>1864</v>
      </c>
      <c r="D229" s="286">
        <f>VLOOKUP(B229,'04'!$B$5:$F$1322,5,FALSE)</f>
        <v>54</v>
      </c>
      <c r="E229" s="286">
        <f>SUM(E230:E235)</f>
        <v>137</v>
      </c>
      <c r="F229" s="297"/>
      <c r="G229" s="287">
        <f t="shared" si="23"/>
        <v>1.53703703703704</v>
      </c>
      <c r="H229" s="180" t="str">
        <f t="shared" si="24"/>
        <v>是</v>
      </c>
      <c r="I229" s="393" t="str">
        <f t="shared" si="25"/>
        <v>款</v>
      </c>
      <c r="O229" s="393">
        <f t="shared" si="27"/>
        <v>0</v>
      </c>
    </row>
    <row r="230" ht="44.1" customHeight="1" spans="1:15">
      <c r="A230" s="431">
        <f t="shared" si="26"/>
        <v>7</v>
      </c>
      <c r="B230" s="438">
        <v>2013901</v>
      </c>
      <c r="C230" s="439" t="s">
        <v>307</v>
      </c>
      <c r="D230" s="230">
        <f>VLOOKUP(B230,'04'!$B$5:$F$1322,5,FALSE)</f>
        <v>54</v>
      </c>
      <c r="E230" s="230">
        <v>137</v>
      </c>
      <c r="F230" s="296"/>
      <c r="G230" s="293">
        <f t="shared" si="23"/>
        <v>1.53703703703704</v>
      </c>
      <c r="H230" s="180" t="str">
        <f t="shared" si="24"/>
        <v>是</v>
      </c>
      <c r="I230" s="393" t="str">
        <f t="shared" si="25"/>
        <v>项</v>
      </c>
      <c r="L230" s="393">
        <f>VLOOKUP(B230,[265]Sheet1!$A$4:$F$275,6,FALSE)</f>
        <v>137</v>
      </c>
      <c r="O230" s="432">
        <f t="shared" si="27"/>
        <v>137</v>
      </c>
    </row>
    <row r="231" ht="44.1" customHeight="1" spans="1:15">
      <c r="A231" s="431">
        <f t="shared" si="26"/>
        <v>7</v>
      </c>
      <c r="B231" s="438">
        <v>2013902</v>
      </c>
      <c r="C231" s="439" t="s">
        <v>308</v>
      </c>
      <c r="D231" s="230">
        <f>VLOOKUP(B231,'04'!$B$5:$F$1322,5,FALSE)</f>
        <v>0</v>
      </c>
      <c r="E231" s="230"/>
      <c r="F231" s="296"/>
      <c r="G231" s="293">
        <f t="shared" si="23"/>
        <v>0</v>
      </c>
      <c r="H231" s="180" t="str">
        <f t="shared" si="24"/>
        <v>否</v>
      </c>
      <c r="I231" s="393" t="str">
        <f t="shared" si="25"/>
        <v>项</v>
      </c>
      <c r="O231" s="393">
        <f t="shared" si="27"/>
        <v>0</v>
      </c>
    </row>
    <row r="232" ht="44.1" customHeight="1" spans="1:15">
      <c r="A232" s="431">
        <f t="shared" si="26"/>
        <v>7</v>
      </c>
      <c r="B232" s="438">
        <v>2013903</v>
      </c>
      <c r="C232" s="439" t="s">
        <v>309</v>
      </c>
      <c r="D232" s="230">
        <f>VLOOKUP(B232,'04'!$B$5:$F$1322,5,FALSE)</f>
        <v>0</v>
      </c>
      <c r="E232" s="230"/>
      <c r="F232" s="296"/>
      <c r="G232" s="293">
        <f t="shared" si="23"/>
        <v>0</v>
      </c>
      <c r="H232" s="180" t="str">
        <f t="shared" si="24"/>
        <v>否</v>
      </c>
      <c r="I232" s="393" t="str">
        <f t="shared" si="25"/>
        <v>项</v>
      </c>
      <c r="O232" s="393">
        <f t="shared" si="27"/>
        <v>0</v>
      </c>
    </row>
    <row r="233" ht="44.1" customHeight="1" spans="1:15">
      <c r="A233" s="431">
        <f t="shared" si="26"/>
        <v>7</v>
      </c>
      <c r="B233" s="438">
        <v>2013904</v>
      </c>
      <c r="C233" s="439" t="s">
        <v>402</v>
      </c>
      <c r="D233" s="230">
        <f>VLOOKUP(B233,'04'!$B$5:$F$1322,5,FALSE)</f>
        <v>0</v>
      </c>
      <c r="E233" s="230"/>
      <c r="F233" s="296"/>
      <c r="G233" s="293">
        <f t="shared" si="23"/>
        <v>0</v>
      </c>
      <c r="H233" s="180" t="str">
        <f t="shared" si="24"/>
        <v>否</v>
      </c>
      <c r="I233" s="393" t="str">
        <f t="shared" si="25"/>
        <v>项</v>
      </c>
      <c r="O233" s="393">
        <f t="shared" si="27"/>
        <v>0</v>
      </c>
    </row>
    <row r="234" ht="44.1" customHeight="1" spans="1:15">
      <c r="A234" s="431">
        <f t="shared" si="26"/>
        <v>7</v>
      </c>
      <c r="B234" s="438">
        <v>2013950</v>
      </c>
      <c r="C234" s="439" t="s">
        <v>316</v>
      </c>
      <c r="D234" s="230">
        <f>VLOOKUP(B234,'04'!$B$5:$F$1322,5,FALSE)</f>
        <v>0</v>
      </c>
      <c r="E234" s="230"/>
      <c r="F234" s="296"/>
      <c r="G234" s="293">
        <f t="shared" si="23"/>
        <v>0</v>
      </c>
      <c r="H234" s="180" t="str">
        <f t="shared" si="24"/>
        <v>否</v>
      </c>
      <c r="I234" s="393" t="str">
        <f t="shared" si="25"/>
        <v>项</v>
      </c>
      <c r="O234" s="393">
        <f t="shared" si="27"/>
        <v>0</v>
      </c>
    </row>
    <row r="235" ht="44.1" customHeight="1" spans="1:15">
      <c r="A235" s="431">
        <f t="shared" si="26"/>
        <v>7</v>
      </c>
      <c r="B235" s="438">
        <v>2013999</v>
      </c>
      <c r="C235" s="439" t="s">
        <v>1865</v>
      </c>
      <c r="D235" s="230">
        <f>VLOOKUP(B235,'04'!$B$5:$F$1322,5,FALSE)</f>
        <v>0</v>
      </c>
      <c r="E235" s="230"/>
      <c r="F235" s="296"/>
      <c r="G235" s="293">
        <f t="shared" si="23"/>
        <v>0</v>
      </c>
      <c r="H235" s="180" t="str">
        <f t="shared" si="24"/>
        <v>否</v>
      </c>
      <c r="I235" s="393" t="str">
        <f t="shared" si="25"/>
        <v>项</v>
      </c>
      <c r="O235" s="393">
        <f t="shared" si="27"/>
        <v>0</v>
      </c>
    </row>
    <row r="236" ht="44.1" customHeight="1" spans="1:15">
      <c r="A236" s="431">
        <f t="shared" si="26"/>
        <v>5</v>
      </c>
      <c r="B236" s="437">
        <v>20140</v>
      </c>
      <c r="C236" s="289" t="s">
        <v>1866</v>
      </c>
      <c r="D236" s="286">
        <f>VLOOKUP(B236,'04'!$B$5:$F$1322,5,FALSE)</f>
        <v>1</v>
      </c>
      <c r="E236" s="286">
        <f>SUM(E237:E242)</f>
        <v>15</v>
      </c>
      <c r="F236" s="297"/>
      <c r="G236" s="287">
        <f t="shared" si="23"/>
        <v>14</v>
      </c>
      <c r="H236" s="180" t="str">
        <f t="shared" si="24"/>
        <v>是</v>
      </c>
      <c r="I236" s="393" t="str">
        <f t="shared" si="25"/>
        <v>款</v>
      </c>
      <c r="O236" s="393">
        <f t="shared" si="27"/>
        <v>0</v>
      </c>
    </row>
    <row r="237" ht="44.1" customHeight="1" spans="1:15">
      <c r="A237" s="431">
        <f t="shared" si="26"/>
        <v>7</v>
      </c>
      <c r="B237" s="438">
        <v>2014001</v>
      </c>
      <c r="C237" s="439" t="s">
        <v>307</v>
      </c>
      <c r="D237" s="230">
        <f>VLOOKUP(B237,'04'!$B$5:$F$1322,5,FALSE)</f>
        <v>0</v>
      </c>
      <c r="E237" s="230"/>
      <c r="F237" s="296"/>
      <c r="G237" s="293">
        <f t="shared" si="23"/>
        <v>0</v>
      </c>
      <c r="H237" s="180" t="str">
        <f t="shared" si="24"/>
        <v>否</v>
      </c>
      <c r="I237" s="393" t="str">
        <f t="shared" si="25"/>
        <v>项</v>
      </c>
      <c r="O237" s="393">
        <f t="shared" si="27"/>
        <v>0</v>
      </c>
    </row>
    <row r="238" ht="44.1" customHeight="1" spans="1:15">
      <c r="A238" s="431">
        <f t="shared" si="26"/>
        <v>7</v>
      </c>
      <c r="B238" s="438">
        <v>2014002</v>
      </c>
      <c r="C238" s="439" t="s">
        <v>308</v>
      </c>
      <c r="D238" s="230">
        <f>VLOOKUP(B238,'04'!$B$5:$F$1322,5,FALSE)</f>
        <v>0</v>
      </c>
      <c r="E238" s="230"/>
      <c r="F238" s="296"/>
      <c r="G238" s="293">
        <f t="shared" si="23"/>
        <v>0</v>
      </c>
      <c r="H238" s="180" t="str">
        <f t="shared" si="24"/>
        <v>否</v>
      </c>
      <c r="I238" s="393" t="str">
        <f t="shared" si="25"/>
        <v>项</v>
      </c>
      <c r="O238" s="393">
        <f t="shared" si="27"/>
        <v>0</v>
      </c>
    </row>
    <row r="239" ht="44.1" customHeight="1" spans="1:15">
      <c r="A239" s="431">
        <f t="shared" si="26"/>
        <v>7</v>
      </c>
      <c r="B239" s="438">
        <v>2014003</v>
      </c>
      <c r="C239" s="439" t="s">
        <v>309</v>
      </c>
      <c r="D239" s="230">
        <f>VLOOKUP(B239,'04'!$B$5:$F$1322,5,FALSE)</f>
        <v>0</v>
      </c>
      <c r="E239" s="230"/>
      <c r="F239" s="296"/>
      <c r="G239" s="293">
        <f t="shared" si="23"/>
        <v>0</v>
      </c>
      <c r="H239" s="180" t="str">
        <f t="shared" si="24"/>
        <v>否</v>
      </c>
      <c r="I239" s="393" t="str">
        <f t="shared" si="25"/>
        <v>项</v>
      </c>
      <c r="O239" s="393">
        <f t="shared" si="27"/>
        <v>0</v>
      </c>
    </row>
    <row r="240" ht="44.1" customHeight="1" spans="1:15">
      <c r="A240" s="431">
        <f t="shared" si="26"/>
        <v>7</v>
      </c>
      <c r="B240" s="438">
        <v>2014004</v>
      </c>
      <c r="C240" s="439" t="s">
        <v>1867</v>
      </c>
      <c r="D240" s="230">
        <f>VLOOKUP(B240,'04'!$B$5:$F$1322,5,FALSE)</f>
        <v>1</v>
      </c>
      <c r="E240" s="230">
        <v>15</v>
      </c>
      <c r="F240" s="296"/>
      <c r="G240" s="293">
        <f t="shared" si="23"/>
        <v>14</v>
      </c>
      <c r="H240" s="180" t="str">
        <f t="shared" si="24"/>
        <v>是</v>
      </c>
      <c r="I240" s="393" t="str">
        <f t="shared" si="25"/>
        <v>项</v>
      </c>
      <c r="L240" s="393">
        <f>VLOOKUP(B240,[265]Sheet1!$A$4:$F$275,6,FALSE)</f>
        <v>15</v>
      </c>
      <c r="O240" s="432">
        <f t="shared" si="27"/>
        <v>15</v>
      </c>
    </row>
    <row r="241" ht="44.1" customHeight="1" spans="1:15">
      <c r="A241" s="431">
        <f t="shared" si="26"/>
        <v>7</v>
      </c>
      <c r="B241" s="438">
        <v>2014050</v>
      </c>
      <c r="C241" s="439" t="s">
        <v>1868</v>
      </c>
      <c r="D241" s="230"/>
      <c r="E241" s="230"/>
      <c r="F241" s="296"/>
      <c r="G241" s="293"/>
      <c r="H241" s="180"/>
      <c r="O241" s="393">
        <f t="shared" si="27"/>
        <v>0</v>
      </c>
    </row>
    <row r="242" ht="44.1" customHeight="1" spans="1:15">
      <c r="A242" s="431">
        <f t="shared" si="26"/>
        <v>7</v>
      </c>
      <c r="B242" s="438">
        <v>2014099</v>
      </c>
      <c r="C242" s="439" t="s">
        <v>1869</v>
      </c>
      <c r="D242" s="230">
        <f>VLOOKUP(B242,'04'!$B$5:$F$1322,5,FALSE)</f>
        <v>0</v>
      </c>
      <c r="E242" s="230"/>
      <c r="F242" s="296"/>
      <c r="G242" s="293">
        <f>IF(D242&lt;0,"",IFERROR(E242/D242-1,0))</f>
        <v>0</v>
      </c>
      <c r="H242" s="180" t="str">
        <f>IF(LEN(B242)=3,"是",IF(C242&lt;&gt;"",IF(SUM(D242:E242)&lt;&gt;0,"是","否"),"是"))</f>
        <v>否</v>
      </c>
      <c r="I242" s="393" t="str">
        <f>IF(LEN(B242)=3,"类",IF(LEN(B242)=5,"款","项"))</f>
        <v>项</v>
      </c>
      <c r="O242" s="393">
        <f t="shared" si="27"/>
        <v>0</v>
      </c>
    </row>
    <row r="243" ht="44.1" customHeight="1" spans="1:15">
      <c r="A243" s="431">
        <f t="shared" si="26"/>
        <v>5</v>
      </c>
      <c r="B243" s="437">
        <v>20141</v>
      </c>
      <c r="C243" s="289" t="s">
        <v>1870</v>
      </c>
      <c r="D243" s="286"/>
      <c r="E243" s="286">
        <f>SUM(E244:E248)</f>
        <v>0</v>
      </c>
      <c r="F243" s="297"/>
      <c r="G243" s="287"/>
      <c r="H243" s="180"/>
      <c r="O243" s="393">
        <f t="shared" si="27"/>
        <v>0</v>
      </c>
    </row>
    <row r="244" ht="44.1" customHeight="1" spans="1:15">
      <c r="A244" s="431">
        <f t="shared" si="26"/>
        <v>7</v>
      </c>
      <c r="B244" s="438">
        <v>2014101</v>
      </c>
      <c r="C244" s="439" t="s">
        <v>1871</v>
      </c>
      <c r="D244" s="230"/>
      <c r="E244" s="230"/>
      <c r="F244" s="296"/>
      <c r="G244" s="293"/>
      <c r="H244" s="180"/>
      <c r="O244" s="393">
        <f t="shared" si="27"/>
        <v>0</v>
      </c>
    </row>
    <row r="245" ht="44.1" customHeight="1" spans="1:15">
      <c r="A245" s="431">
        <f t="shared" si="26"/>
        <v>7</v>
      </c>
      <c r="B245" s="438">
        <v>2014102</v>
      </c>
      <c r="C245" s="439" t="s">
        <v>1872</v>
      </c>
      <c r="D245" s="230"/>
      <c r="E245" s="230"/>
      <c r="F245" s="296"/>
      <c r="G245" s="293"/>
      <c r="H245" s="180"/>
      <c r="O245" s="393">
        <f t="shared" si="27"/>
        <v>0</v>
      </c>
    </row>
    <row r="246" ht="44.1" customHeight="1" spans="1:15">
      <c r="A246" s="431">
        <f t="shared" si="26"/>
        <v>7</v>
      </c>
      <c r="B246" s="438">
        <v>2014103</v>
      </c>
      <c r="C246" s="439" t="s">
        <v>1873</v>
      </c>
      <c r="D246" s="230"/>
      <c r="E246" s="230"/>
      <c r="F246" s="296"/>
      <c r="G246" s="293"/>
      <c r="H246" s="180"/>
      <c r="O246" s="393">
        <f t="shared" si="27"/>
        <v>0</v>
      </c>
    </row>
    <row r="247" ht="44.1" customHeight="1" spans="1:15">
      <c r="A247" s="431">
        <f t="shared" si="26"/>
        <v>7</v>
      </c>
      <c r="B247" s="438">
        <v>2014150</v>
      </c>
      <c r="C247" s="439" t="s">
        <v>1868</v>
      </c>
      <c r="D247" s="230"/>
      <c r="E247" s="230"/>
      <c r="F247" s="296"/>
      <c r="G247" s="293"/>
      <c r="H247" s="180"/>
      <c r="O247" s="393">
        <f t="shared" si="27"/>
        <v>0</v>
      </c>
    </row>
    <row r="248" ht="44.1" customHeight="1" spans="1:15">
      <c r="A248" s="431">
        <f t="shared" si="26"/>
        <v>7</v>
      </c>
      <c r="B248" s="438">
        <v>2014199</v>
      </c>
      <c r="C248" s="439" t="s">
        <v>1874</v>
      </c>
      <c r="D248" s="230"/>
      <c r="E248" s="230"/>
      <c r="F248" s="296"/>
      <c r="G248" s="293"/>
      <c r="H248" s="180"/>
      <c r="O248" s="393">
        <f t="shared" si="27"/>
        <v>0</v>
      </c>
    </row>
    <row r="249" ht="44.1" customHeight="1" spans="1:15">
      <c r="A249" s="431">
        <f t="shared" si="26"/>
        <v>5</v>
      </c>
      <c r="B249" s="437">
        <v>20199</v>
      </c>
      <c r="C249" s="289" t="s">
        <v>440</v>
      </c>
      <c r="D249" s="286">
        <f>VLOOKUP(B249,'04'!$B$5:$F$1322,5,FALSE)</f>
        <v>10</v>
      </c>
      <c r="E249" s="286">
        <f>((((SUM(E250:E251))+0)+0)+0)+0</f>
        <v>2066</v>
      </c>
      <c r="F249" s="297">
        <f t="shared" ref="F249:F312" si="28">E249-D249</f>
        <v>2056</v>
      </c>
      <c r="G249" s="287">
        <f t="shared" ref="G249:G265" si="29">IF(D249&lt;0,"",IFERROR(E249/D249-1,0))</f>
        <v>205.6</v>
      </c>
      <c r="H249" s="180" t="str">
        <f t="shared" ref="H249:H265" si="30">IF(LEN(B249)=3,"是",IF(C249&lt;&gt;"",IF(SUM(D249:E249)&lt;&gt;0,"是","否"),"是"))</f>
        <v>是</v>
      </c>
      <c r="I249" s="393" t="str">
        <f t="shared" ref="I249:I265" si="31">IF(LEN(B249)=3,"类",IF(LEN(B249)=5,"款","项"))</f>
        <v>款</v>
      </c>
      <c r="O249" s="393">
        <f t="shared" si="27"/>
        <v>0</v>
      </c>
    </row>
    <row r="250" ht="44.1" customHeight="1" spans="1:15">
      <c r="A250" s="431">
        <f t="shared" si="26"/>
        <v>7</v>
      </c>
      <c r="B250" s="438">
        <v>2019901</v>
      </c>
      <c r="C250" s="439" t="s">
        <v>441</v>
      </c>
      <c r="D250" s="230">
        <f>VLOOKUP(B250,'04'!$B$5:$F$1322,5,FALSE)</f>
        <v>0</v>
      </c>
      <c r="E250" s="230">
        <v>6</v>
      </c>
      <c r="F250" s="296">
        <f t="shared" si="28"/>
        <v>6</v>
      </c>
      <c r="G250" s="293">
        <f t="shared" si="29"/>
        <v>0</v>
      </c>
      <c r="H250" s="180" t="str">
        <f t="shared" si="30"/>
        <v>是</v>
      </c>
      <c r="I250" s="393" t="str">
        <f t="shared" si="31"/>
        <v>项</v>
      </c>
      <c r="L250" s="393">
        <f>VLOOKUP(B250,[265]Sheet1!$A$4:$F$275,6,FALSE)</f>
        <v>6</v>
      </c>
      <c r="O250" s="432">
        <f t="shared" si="27"/>
        <v>6</v>
      </c>
    </row>
    <row r="251" ht="44.1" customHeight="1" spans="1:15">
      <c r="A251" s="431">
        <f t="shared" si="26"/>
        <v>7</v>
      </c>
      <c r="B251" s="438">
        <v>2019999</v>
      </c>
      <c r="C251" s="439" t="s">
        <v>440</v>
      </c>
      <c r="D251" s="230">
        <f>VLOOKUP(B251,'04'!$B$5:$F$1322,5,FALSE)</f>
        <v>10</v>
      </c>
      <c r="E251" s="230">
        <v>2060</v>
      </c>
      <c r="F251" s="296">
        <f t="shared" si="28"/>
        <v>2050</v>
      </c>
      <c r="G251" s="293">
        <f t="shared" si="29"/>
        <v>205</v>
      </c>
      <c r="H251" s="180" t="str">
        <f t="shared" si="30"/>
        <v>是</v>
      </c>
      <c r="I251" s="393" t="str">
        <f t="shared" si="31"/>
        <v>项</v>
      </c>
      <c r="L251" s="393">
        <f>VLOOKUP(B251,[265]Sheet1!$A$4:$F$275,6,FALSE)</f>
        <v>2060</v>
      </c>
      <c r="O251" s="432">
        <f t="shared" si="27"/>
        <v>2060</v>
      </c>
    </row>
    <row r="252" ht="44.1" customHeight="1" spans="1:15">
      <c r="A252" s="431">
        <f t="shared" si="26"/>
        <v>4</v>
      </c>
      <c r="B252" s="402" t="s">
        <v>1340</v>
      </c>
      <c r="C252" s="445" t="s">
        <v>1341</v>
      </c>
      <c r="D252" s="286">
        <f>VLOOKUP(B252,'04'!$B$5:$F$1322,5,FALSE)</f>
        <v>0</v>
      </c>
      <c r="E252" s="286"/>
      <c r="F252" s="297">
        <f t="shared" si="28"/>
        <v>0</v>
      </c>
      <c r="G252" s="287">
        <f t="shared" si="29"/>
        <v>0</v>
      </c>
      <c r="H252" s="180" t="str">
        <f t="shared" si="30"/>
        <v>否</v>
      </c>
      <c r="I252" s="393" t="str">
        <f t="shared" si="31"/>
        <v>项</v>
      </c>
      <c r="O252" s="393">
        <f t="shared" si="27"/>
        <v>0</v>
      </c>
    </row>
    <row r="253" ht="44.1" customHeight="1" spans="1:15">
      <c r="A253" s="431">
        <f t="shared" si="26"/>
        <v>3</v>
      </c>
      <c r="B253" s="437">
        <v>202</v>
      </c>
      <c r="C253" s="285" t="s">
        <v>258</v>
      </c>
      <c r="D253" s="286">
        <f>VLOOKUP(B253,'04'!$B$5:$F$1322,5,FALSE)</f>
        <v>0</v>
      </c>
      <c r="E253" s="286">
        <f>((((SUM(E254:E255))+0)+0)+0)+0</f>
        <v>0</v>
      </c>
      <c r="F253" s="297">
        <f t="shared" si="28"/>
        <v>0</v>
      </c>
      <c r="G253" s="287">
        <f t="shared" si="29"/>
        <v>0</v>
      </c>
      <c r="H253" s="180" t="str">
        <f t="shared" si="30"/>
        <v>是</v>
      </c>
      <c r="I253" s="393" t="str">
        <f t="shared" si="31"/>
        <v>类</v>
      </c>
      <c r="O253" s="393">
        <f t="shared" si="27"/>
        <v>0</v>
      </c>
    </row>
    <row r="254" ht="36" customHeight="1" spans="1:15">
      <c r="A254" s="431">
        <f t="shared" si="26"/>
        <v>5</v>
      </c>
      <c r="B254" s="437">
        <v>20205</v>
      </c>
      <c r="C254" s="289" t="s">
        <v>442</v>
      </c>
      <c r="D254" s="286">
        <f>VLOOKUP(B254,'04'!$B$5:$F$1322,5,FALSE)</f>
        <v>0</v>
      </c>
      <c r="E254" s="297"/>
      <c r="F254" s="297">
        <f t="shared" si="28"/>
        <v>0</v>
      </c>
      <c r="G254" s="287">
        <f t="shared" si="29"/>
        <v>0</v>
      </c>
      <c r="H254" s="180" t="str">
        <f t="shared" si="30"/>
        <v>否</v>
      </c>
      <c r="I254" s="393" t="str">
        <f t="shared" si="31"/>
        <v>款</v>
      </c>
      <c r="O254" s="393">
        <f t="shared" si="27"/>
        <v>0</v>
      </c>
    </row>
    <row r="255" ht="36" customHeight="1" spans="1:15">
      <c r="A255" s="431">
        <f t="shared" si="26"/>
        <v>5</v>
      </c>
      <c r="B255" s="437">
        <v>20299</v>
      </c>
      <c r="C255" s="289" t="s">
        <v>443</v>
      </c>
      <c r="D255" s="286">
        <f>VLOOKUP(B255,'04'!$B$5:$F$1322,5,FALSE)</f>
        <v>0</v>
      </c>
      <c r="E255" s="297"/>
      <c r="F255" s="297">
        <f t="shared" si="28"/>
        <v>0</v>
      </c>
      <c r="G255" s="287">
        <f t="shared" si="29"/>
        <v>0</v>
      </c>
      <c r="H255" s="180" t="str">
        <f t="shared" si="30"/>
        <v>否</v>
      </c>
      <c r="I255" s="393" t="str">
        <f t="shared" si="31"/>
        <v>款</v>
      </c>
      <c r="O255" s="393">
        <f t="shared" si="27"/>
        <v>0</v>
      </c>
    </row>
    <row r="256" ht="44.1" customHeight="1" spans="1:15">
      <c r="A256" s="431">
        <f t="shared" si="26"/>
        <v>3</v>
      </c>
      <c r="B256" s="437">
        <v>203</v>
      </c>
      <c r="C256" s="285" t="s">
        <v>259</v>
      </c>
      <c r="D256" s="286">
        <f>VLOOKUP(B256,'04'!$B$5:$F$1322,5,FALSE)</f>
        <v>264</v>
      </c>
      <c r="E256" s="286">
        <f>((((SUM(E257,E261,E263,E265,E273,E275))+0)+0)+0)+0</f>
        <v>258</v>
      </c>
      <c r="F256" s="297">
        <f t="shared" si="28"/>
        <v>-6</v>
      </c>
      <c r="G256" s="287">
        <f t="shared" si="29"/>
        <v>-0.0227272727272727</v>
      </c>
      <c r="H256" s="180" t="str">
        <f t="shared" si="30"/>
        <v>是</v>
      </c>
      <c r="I256" s="393" t="str">
        <f t="shared" si="31"/>
        <v>类</v>
      </c>
      <c r="O256" s="393">
        <f t="shared" si="27"/>
        <v>0</v>
      </c>
    </row>
    <row r="257" ht="36" customHeight="1" spans="1:15">
      <c r="A257" s="431">
        <f t="shared" si="26"/>
        <v>5</v>
      </c>
      <c r="B257" s="446">
        <v>20301</v>
      </c>
      <c r="C257" s="359" t="s">
        <v>444</v>
      </c>
      <c r="D257" s="286">
        <f>VLOOKUP(B257,'04'!$B$5:$F$1322,5,FALSE)</f>
        <v>0</v>
      </c>
      <c r="E257" s="297">
        <f>((((E258)+0)+0)+0)+0</f>
        <v>0</v>
      </c>
      <c r="F257" s="297">
        <f t="shared" si="28"/>
        <v>0</v>
      </c>
      <c r="G257" s="287">
        <f t="shared" si="29"/>
        <v>0</v>
      </c>
      <c r="H257" s="180" t="str">
        <f t="shared" si="30"/>
        <v>否</v>
      </c>
      <c r="I257" s="393" t="str">
        <f t="shared" si="31"/>
        <v>款</v>
      </c>
      <c r="O257" s="393">
        <f t="shared" si="27"/>
        <v>0</v>
      </c>
    </row>
    <row r="258" ht="36" customHeight="1" spans="1:15">
      <c r="A258" s="431">
        <f t="shared" si="26"/>
        <v>7</v>
      </c>
      <c r="B258" s="447">
        <v>2030101</v>
      </c>
      <c r="C258" s="439" t="s">
        <v>445</v>
      </c>
      <c r="D258" s="230">
        <f>VLOOKUP(B258,'04'!$B$5:$F$1322,5,FALSE)</f>
        <v>0</v>
      </c>
      <c r="E258" s="230"/>
      <c r="F258" s="296">
        <f t="shared" si="28"/>
        <v>0</v>
      </c>
      <c r="G258" s="293">
        <f t="shared" si="29"/>
        <v>0</v>
      </c>
      <c r="H258" s="180" t="str">
        <f t="shared" si="30"/>
        <v>否</v>
      </c>
      <c r="I258" s="393" t="str">
        <f t="shared" si="31"/>
        <v>项</v>
      </c>
      <c r="O258" s="393">
        <f t="shared" si="27"/>
        <v>0</v>
      </c>
    </row>
    <row r="259" ht="36" customHeight="1" spans="1:15">
      <c r="A259" s="431">
        <f t="shared" si="26"/>
        <v>7</v>
      </c>
      <c r="B259" s="305">
        <v>2030102</v>
      </c>
      <c r="C259" s="439" t="s">
        <v>446</v>
      </c>
      <c r="D259" s="230">
        <f>VLOOKUP(B259,'04'!$B$5:$F$1322,5,FALSE)</f>
        <v>0</v>
      </c>
      <c r="E259" s="230"/>
      <c r="F259" s="296">
        <f t="shared" si="28"/>
        <v>0</v>
      </c>
      <c r="G259" s="293">
        <f t="shared" si="29"/>
        <v>0</v>
      </c>
      <c r="H259" s="180" t="str">
        <f t="shared" si="30"/>
        <v>否</v>
      </c>
      <c r="I259" s="393" t="str">
        <f t="shared" si="31"/>
        <v>项</v>
      </c>
      <c r="O259" s="393">
        <f t="shared" si="27"/>
        <v>0</v>
      </c>
    </row>
    <row r="260" ht="36" customHeight="1" spans="1:15">
      <c r="A260" s="431">
        <f t="shared" si="26"/>
        <v>7</v>
      </c>
      <c r="B260" s="305">
        <v>2030199</v>
      </c>
      <c r="C260" s="439" t="s">
        <v>447</v>
      </c>
      <c r="D260" s="230">
        <f>VLOOKUP(B260,'04'!$B$5:$F$1322,5,FALSE)</f>
        <v>0</v>
      </c>
      <c r="E260" s="230"/>
      <c r="F260" s="296">
        <f t="shared" si="28"/>
        <v>0</v>
      </c>
      <c r="G260" s="293">
        <f t="shared" si="29"/>
        <v>0</v>
      </c>
      <c r="H260" s="180" t="str">
        <f t="shared" si="30"/>
        <v>否</v>
      </c>
      <c r="I260" s="393" t="str">
        <f t="shared" si="31"/>
        <v>项</v>
      </c>
      <c r="O260" s="393">
        <f t="shared" si="27"/>
        <v>0</v>
      </c>
    </row>
    <row r="261" ht="36" customHeight="1" spans="1:15">
      <c r="A261" s="431">
        <f t="shared" ref="A261:A324" si="32">LEN(B261)</f>
        <v>5</v>
      </c>
      <c r="B261" s="446">
        <v>20304</v>
      </c>
      <c r="C261" s="289" t="s">
        <v>448</v>
      </c>
      <c r="D261" s="286">
        <f>VLOOKUP(B261,'04'!$B$5:$F$1322,5,FALSE)</f>
        <v>0</v>
      </c>
      <c r="E261" s="297">
        <f>((((E262)+0)+0)+0)+0</f>
        <v>0</v>
      </c>
      <c r="F261" s="297">
        <f t="shared" si="28"/>
        <v>0</v>
      </c>
      <c r="G261" s="287">
        <f t="shared" si="29"/>
        <v>0</v>
      </c>
      <c r="H261" s="180" t="str">
        <f t="shared" si="30"/>
        <v>否</v>
      </c>
      <c r="I261" s="393" t="str">
        <f t="shared" si="31"/>
        <v>款</v>
      </c>
      <c r="O261" s="393">
        <f t="shared" ref="O261:O324" si="33">+L261+M261+N261</f>
        <v>0</v>
      </c>
    </row>
    <row r="262" ht="36" customHeight="1" spans="1:15">
      <c r="A262" s="431">
        <f t="shared" si="32"/>
        <v>7</v>
      </c>
      <c r="B262" s="447">
        <v>2030401</v>
      </c>
      <c r="C262" s="439" t="s">
        <v>448</v>
      </c>
      <c r="D262" s="230">
        <f>VLOOKUP(B262,'04'!$B$5:$F$1322,5,FALSE)</f>
        <v>0</v>
      </c>
      <c r="E262" s="230"/>
      <c r="F262" s="296">
        <f t="shared" si="28"/>
        <v>0</v>
      </c>
      <c r="G262" s="293">
        <f t="shared" si="29"/>
        <v>0</v>
      </c>
      <c r="H262" s="180" t="str">
        <f t="shared" si="30"/>
        <v>否</v>
      </c>
      <c r="I262" s="393" t="str">
        <f t="shared" si="31"/>
        <v>项</v>
      </c>
      <c r="O262" s="393">
        <f t="shared" si="33"/>
        <v>0</v>
      </c>
    </row>
    <row r="263" ht="36" customHeight="1" spans="1:15">
      <c r="A263" s="431">
        <f t="shared" si="32"/>
        <v>5</v>
      </c>
      <c r="B263" s="446">
        <v>20305</v>
      </c>
      <c r="C263" s="289" t="s">
        <v>449</v>
      </c>
      <c r="D263" s="286">
        <f>VLOOKUP(B263,'04'!$B$5:$F$1322,5,FALSE)</f>
        <v>0</v>
      </c>
      <c r="E263" s="297">
        <f>((((E264)+0)+0)+0)+0</f>
        <v>0</v>
      </c>
      <c r="F263" s="297">
        <f t="shared" si="28"/>
        <v>0</v>
      </c>
      <c r="G263" s="287">
        <f t="shared" si="29"/>
        <v>0</v>
      </c>
      <c r="H263" s="180" t="str">
        <f t="shared" si="30"/>
        <v>否</v>
      </c>
      <c r="I263" s="393" t="str">
        <f t="shared" si="31"/>
        <v>款</v>
      </c>
      <c r="O263" s="393">
        <f t="shared" si="33"/>
        <v>0</v>
      </c>
    </row>
    <row r="264" ht="36" customHeight="1" spans="1:15">
      <c r="A264" s="431">
        <f t="shared" si="32"/>
        <v>7</v>
      </c>
      <c r="B264" s="447">
        <v>2030501</v>
      </c>
      <c r="C264" s="439" t="s">
        <v>449</v>
      </c>
      <c r="D264" s="230">
        <f>VLOOKUP(B264,'04'!$B$5:$F$1322,5,FALSE)</f>
        <v>0</v>
      </c>
      <c r="E264" s="230"/>
      <c r="F264" s="296">
        <f t="shared" si="28"/>
        <v>0</v>
      </c>
      <c r="G264" s="293">
        <f t="shared" si="29"/>
        <v>0</v>
      </c>
      <c r="H264" s="180" t="str">
        <f t="shared" si="30"/>
        <v>否</v>
      </c>
      <c r="I264" s="393" t="str">
        <f t="shared" si="31"/>
        <v>项</v>
      </c>
      <c r="O264" s="393">
        <f t="shared" si="33"/>
        <v>0</v>
      </c>
    </row>
    <row r="265" ht="44.1" customHeight="1" spans="1:15">
      <c r="A265" s="431">
        <f t="shared" si="32"/>
        <v>5</v>
      </c>
      <c r="B265" s="437">
        <v>20306</v>
      </c>
      <c r="C265" s="289" t="s">
        <v>450</v>
      </c>
      <c r="D265" s="286">
        <f>VLOOKUP(B265,'04'!$B$5:$F$1322,5,FALSE)</f>
        <v>264</v>
      </c>
      <c r="E265" s="286">
        <f>((((SUM(E266:E272))+0)+0)+0)+0</f>
        <v>258</v>
      </c>
      <c r="F265" s="297">
        <f t="shared" si="28"/>
        <v>-6</v>
      </c>
      <c r="G265" s="287">
        <f t="shared" si="29"/>
        <v>-0.0227272727272727</v>
      </c>
      <c r="H265" s="180" t="str">
        <f t="shared" si="30"/>
        <v>是</v>
      </c>
      <c r="I265" s="393" t="str">
        <f t="shared" si="31"/>
        <v>款</v>
      </c>
      <c r="O265" s="393">
        <f t="shared" si="33"/>
        <v>0</v>
      </c>
    </row>
    <row r="266" ht="44.1" customHeight="1" spans="1:15">
      <c r="A266" s="431">
        <f t="shared" si="32"/>
        <v>7</v>
      </c>
      <c r="B266" s="438">
        <v>2030601</v>
      </c>
      <c r="C266" s="439" t="s">
        <v>451</v>
      </c>
      <c r="D266" s="230">
        <f>VLOOKUP(B266,'04'!$B$5:$F$1322,5,FALSE)</f>
        <v>108</v>
      </c>
      <c r="E266" s="230">
        <v>112</v>
      </c>
      <c r="F266" s="296">
        <f t="shared" si="28"/>
        <v>4</v>
      </c>
      <c r="G266" s="293">
        <f t="shared" ref="G266:G329" si="34">IF(D266&lt;0,"",IFERROR(E266/D266-1,0))</f>
        <v>0.037037037037037</v>
      </c>
      <c r="H266" s="180" t="str">
        <f t="shared" ref="H266:H329" si="35">IF(LEN(B266)=3,"是",IF(C266&lt;&gt;"",IF(SUM(D266:E266)&lt;&gt;0,"是","否"),"是"))</f>
        <v>是</v>
      </c>
      <c r="I266" s="393" t="str">
        <f t="shared" ref="I266:I329" si="36">IF(LEN(B266)=3,"类",IF(LEN(B266)=5,"款","项"))</f>
        <v>项</v>
      </c>
      <c r="L266" s="393">
        <f>VLOOKUP(B266,[265]Sheet1!$A$4:$F$275,6,FALSE)</f>
        <v>72</v>
      </c>
      <c r="M266" s="393">
        <f>VLOOKUP(B266,[266]Sheet2!$A$2:$D$135,4,FALSE)</f>
        <v>40</v>
      </c>
      <c r="O266" s="432">
        <f t="shared" si="33"/>
        <v>112</v>
      </c>
    </row>
    <row r="267" ht="36" customHeight="1" spans="1:15">
      <c r="A267" s="431">
        <f t="shared" si="32"/>
        <v>7</v>
      </c>
      <c r="B267" s="438">
        <v>2030602</v>
      </c>
      <c r="C267" s="439" t="s">
        <v>452</v>
      </c>
      <c r="D267" s="230">
        <f>VLOOKUP(B267,'04'!$B$5:$F$1322,5,FALSE)</f>
        <v>0</v>
      </c>
      <c r="E267" s="230"/>
      <c r="F267" s="296">
        <f t="shared" si="28"/>
        <v>0</v>
      </c>
      <c r="G267" s="293">
        <f t="shared" si="34"/>
        <v>0</v>
      </c>
      <c r="H267" s="180" t="str">
        <f t="shared" si="35"/>
        <v>否</v>
      </c>
      <c r="I267" s="393" t="str">
        <f t="shared" si="36"/>
        <v>项</v>
      </c>
      <c r="O267" s="393">
        <f t="shared" si="33"/>
        <v>0</v>
      </c>
    </row>
    <row r="268" ht="44.1" customHeight="1" spans="1:15">
      <c r="A268" s="431">
        <f t="shared" si="32"/>
        <v>7</v>
      </c>
      <c r="B268" s="438">
        <v>2030603</v>
      </c>
      <c r="C268" s="439" t="s">
        <v>453</v>
      </c>
      <c r="D268" s="230">
        <f>VLOOKUP(B268,'04'!$B$5:$F$1322,5,FALSE)</f>
        <v>5</v>
      </c>
      <c r="E268" s="230">
        <v>10</v>
      </c>
      <c r="F268" s="296">
        <f t="shared" si="28"/>
        <v>5</v>
      </c>
      <c r="G268" s="293">
        <f t="shared" si="34"/>
        <v>1</v>
      </c>
      <c r="H268" s="180" t="str">
        <f t="shared" si="35"/>
        <v>是</v>
      </c>
      <c r="I268" s="393" t="str">
        <f t="shared" si="36"/>
        <v>项</v>
      </c>
      <c r="L268" s="393">
        <f>VLOOKUP(B268,[265]Sheet1!$A$4:$F$275,6,FALSE)</f>
        <v>10</v>
      </c>
      <c r="O268" s="432">
        <f t="shared" si="33"/>
        <v>10</v>
      </c>
    </row>
    <row r="269" ht="36" customHeight="1" spans="1:15">
      <c r="A269" s="431">
        <f t="shared" si="32"/>
        <v>7</v>
      </c>
      <c r="B269" s="438">
        <v>2030604</v>
      </c>
      <c r="C269" s="439" t="s">
        <v>454</v>
      </c>
      <c r="D269" s="230">
        <f>VLOOKUP(B269,'04'!$B$5:$F$1322,5,FALSE)</f>
        <v>0</v>
      </c>
      <c r="E269" s="230"/>
      <c r="F269" s="296">
        <f t="shared" si="28"/>
        <v>0</v>
      </c>
      <c r="G269" s="293">
        <f t="shared" si="34"/>
        <v>0</v>
      </c>
      <c r="H269" s="180" t="str">
        <f t="shared" si="35"/>
        <v>否</v>
      </c>
      <c r="I269" s="393" t="str">
        <f t="shared" si="36"/>
        <v>项</v>
      </c>
      <c r="O269" s="393">
        <f t="shared" si="33"/>
        <v>0</v>
      </c>
    </row>
    <row r="270" ht="44.1" customHeight="1" spans="1:15">
      <c r="A270" s="431">
        <f t="shared" si="32"/>
        <v>7</v>
      </c>
      <c r="B270" s="438">
        <v>2030607</v>
      </c>
      <c r="C270" s="439" t="s">
        <v>455</v>
      </c>
      <c r="D270" s="230">
        <f>VLOOKUP(B270,'04'!$B$5:$F$1322,5,FALSE)</f>
        <v>149</v>
      </c>
      <c r="E270" s="230">
        <v>116</v>
      </c>
      <c r="F270" s="296">
        <f t="shared" si="28"/>
        <v>-33</v>
      </c>
      <c r="G270" s="293">
        <f t="shared" si="34"/>
        <v>-0.221476510067114</v>
      </c>
      <c r="H270" s="180" t="str">
        <f t="shared" si="35"/>
        <v>是</v>
      </c>
      <c r="I270" s="393" t="str">
        <f t="shared" si="36"/>
        <v>项</v>
      </c>
      <c r="L270" s="393">
        <f>VLOOKUP(B270,[265]Sheet1!$A$4:$F$275,6,FALSE)</f>
        <v>76</v>
      </c>
      <c r="M270" s="393">
        <f>VLOOKUP(B270,[266]Sheet2!$A$2:$D$135,4,FALSE)</f>
        <v>40</v>
      </c>
      <c r="O270" s="432">
        <f t="shared" si="33"/>
        <v>116</v>
      </c>
    </row>
    <row r="271" ht="36" customHeight="1" spans="1:15">
      <c r="A271" s="431">
        <f t="shared" si="32"/>
        <v>7</v>
      </c>
      <c r="B271" s="438">
        <v>2030608</v>
      </c>
      <c r="C271" s="439" t="s">
        <v>456</v>
      </c>
      <c r="D271" s="230">
        <f>VLOOKUP(B271,'04'!$B$5:$F$1322,5,FALSE)</f>
        <v>0</v>
      </c>
      <c r="E271" s="230"/>
      <c r="F271" s="296">
        <f t="shared" si="28"/>
        <v>0</v>
      </c>
      <c r="G271" s="293">
        <f t="shared" si="34"/>
        <v>0</v>
      </c>
      <c r="H271" s="180" t="str">
        <f t="shared" si="35"/>
        <v>否</v>
      </c>
      <c r="I271" s="393" t="str">
        <f t="shared" si="36"/>
        <v>项</v>
      </c>
      <c r="O271" s="393">
        <f t="shared" si="33"/>
        <v>0</v>
      </c>
    </row>
    <row r="272" ht="44.1" customHeight="1" spans="1:15">
      <c r="A272" s="431">
        <f t="shared" si="32"/>
        <v>7</v>
      </c>
      <c r="B272" s="438">
        <v>2030699</v>
      </c>
      <c r="C272" s="439" t="s">
        <v>457</v>
      </c>
      <c r="D272" s="230">
        <f>VLOOKUP(B272,'04'!$B$5:$F$1322,5,FALSE)</f>
        <v>2</v>
      </c>
      <c r="E272" s="230">
        <v>20</v>
      </c>
      <c r="F272" s="296">
        <f t="shared" si="28"/>
        <v>18</v>
      </c>
      <c r="G272" s="293">
        <f t="shared" si="34"/>
        <v>9</v>
      </c>
      <c r="H272" s="180" t="str">
        <f t="shared" si="35"/>
        <v>是</v>
      </c>
      <c r="I272" s="393" t="str">
        <f t="shared" si="36"/>
        <v>项</v>
      </c>
      <c r="L272" s="393">
        <f>VLOOKUP(B272,[265]Sheet1!$A$4:$F$275,6,FALSE)</f>
        <v>20</v>
      </c>
      <c r="O272" s="432">
        <f t="shared" si="33"/>
        <v>20</v>
      </c>
    </row>
    <row r="273" ht="44.1" customHeight="1" spans="1:15">
      <c r="A273" s="431">
        <f t="shared" si="32"/>
        <v>5</v>
      </c>
      <c r="B273" s="437">
        <v>20399</v>
      </c>
      <c r="C273" s="289" t="s">
        <v>458</v>
      </c>
      <c r="D273" s="286">
        <f>VLOOKUP(B273,'04'!$B$5:$F$1322,5,FALSE)</f>
        <v>0</v>
      </c>
      <c r="E273" s="286">
        <f>((((E274)+0)+0)+0)+0</f>
        <v>0</v>
      </c>
      <c r="F273" s="297">
        <f t="shared" si="28"/>
        <v>0</v>
      </c>
      <c r="G273" s="287">
        <f t="shared" si="34"/>
        <v>0</v>
      </c>
      <c r="H273" s="180" t="str">
        <f t="shared" si="35"/>
        <v>否</v>
      </c>
      <c r="I273" s="393" t="str">
        <f t="shared" si="36"/>
        <v>款</v>
      </c>
      <c r="O273" s="393">
        <f t="shared" si="33"/>
        <v>0</v>
      </c>
    </row>
    <row r="274" ht="44.1" customHeight="1" spans="1:15">
      <c r="A274" s="431">
        <f t="shared" si="32"/>
        <v>7</v>
      </c>
      <c r="B274" s="447">
        <v>2039999</v>
      </c>
      <c r="C274" s="439" t="s">
        <v>458</v>
      </c>
      <c r="D274" s="230">
        <f>VLOOKUP(B274,'04'!$B$5:$F$1322,5,FALSE)</f>
        <v>0</v>
      </c>
      <c r="E274" s="230"/>
      <c r="F274" s="296">
        <f t="shared" si="28"/>
        <v>0</v>
      </c>
      <c r="G274" s="293">
        <f t="shared" si="34"/>
        <v>0</v>
      </c>
      <c r="H274" s="180" t="str">
        <f t="shared" si="35"/>
        <v>否</v>
      </c>
      <c r="I274" s="393" t="str">
        <f t="shared" si="36"/>
        <v>项</v>
      </c>
      <c r="O274" s="393">
        <f t="shared" si="33"/>
        <v>0</v>
      </c>
    </row>
    <row r="275" ht="44.1" customHeight="1" spans="1:15">
      <c r="A275" s="431">
        <f t="shared" si="32"/>
        <v>4</v>
      </c>
      <c r="B275" s="402" t="s">
        <v>1342</v>
      </c>
      <c r="C275" s="445" t="s">
        <v>1341</v>
      </c>
      <c r="D275" s="286">
        <f>VLOOKUP(B275,'04'!$B$5:$F$1322,5,FALSE)</f>
        <v>0</v>
      </c>
      <c r="E275" s="286">
        <f>'24'!C22</f>
        <v>0</v>
      </c>
      <c r="F275" s="297">
        <f t="shared" si="28"/>
        <v>0</v>
      </c>
      <c r="G275" s="287">
        <f t="shared" si="34"/>
        <v>0</v>
      </c>
      <c r="H275" s="180" t="str">
        <f t="shared" si="35"/>
        <v>否</v>
      </c>
      <c r="I275" s="393" t="str">
        <f t="shared" si="36"/>
        <v>项</v>
      </c>
      <c r="O275" s="393">
        <f t="shared" si="33"/>
        <v>0</v>
      </c>
    </row>
    <row r="276" ht="44.1" customHeight="1" spans="1:15">
      <c r="A276" s="431">
        <f t="shared" si="32"/>
        <v>3</v>
      </c>
      <c r="B276" s="437">
        <v>204</v>
      </c>
      <c r="C276" s="285" t="s">
        <v>260</v>
      </c>
      <c r="D276" s="286">
        <f>VLOOKUP(B276,'04'!$B$5:$F$1322,5,FALSE)</f>
        <v>7874</v>
      </c>
      <c r="E276" s="286">
        <f>((((SUM(E277,E280,E291,E298,E306,E315,E329,E339,E349,E357,E363,E366:E367))+0)+0)+0)+0</f>
        <v>7786</v>
      </c>
      <c r="F276" s="297">
        <f t="shared" si="28"/>
        <v>-88</v>
      </c>
      <c r="G276" s="287">
        <f t="shared" si="34"/>
        <v>-0.0111760223520447</v>
      </c>
      <c r="H276" s="180" t="str">
        <f t="shared" si="35"/>
        <v>是</v>
      </c>
      <c r="I276" s="393" t="str">
        <f t="shared" si="36"/>
        <v>类</v>
      </c>
      <c r="O276" s="393">
        <f t="shared" si="33"/>
        <v>0</v>
      </c>
    </row>
    <row r="277" ht="44.1" customHeight="1" spans="1:15">
      <c r="A277" s="431">
        <f t="shared" si="32"/>
        <v>5</v>
      </c>
      <c r="B277" s="437">
        <v>20401</v>
      </c>
      <c r="C277" s="289" t="s">
        <v>459</v>
      </c>
      <c r="D277" s="286">
        <f>VLOOKUP(B277,'04'!$B$5:$F$1322,5,FALSE)</f>
        <v>0</v>
      </c>
      <c r="E277" s="297">
        <f>((((SUM(E278:E279))+0)+0)+0)+0</f>
        <v>15</v>
      </c>
      <c r="F277" s="297">
        <f t="shared" si="28"/>
        <v>15</v>
      </c>
      <c r="G277" s="287">
        <f t="shared" si="34"/>
        <v>0</v>
      </c>
      <c r="H277" s="180" t="str">
        <f t="shared" si="35"/>
        <v>是</v>
      </c>
      <c r="I277" s="393" t="str">
        <f t="shared" si="36"/>
        <v>款</v>
      </c>
      <c r="O277" s="393">
        <f t="shared" si="33"/>
        <v>0</v>
      </c>
    </row>
    <row r="278" ht="44.1" customHeight="1" spans="1:15">
      <c r="A278" s="431">
        <f t="shared" si="32"/>
        <v>7</v>
      </c>
      <c r="B278" s="438">
        <v>2040101</v>
      </c>
      <c r="C278" s="439" t="s">
        <v>459</v>
      </c>
      <c r="D278" s="230">
        <f>VLOOKUP(B278,'04'!$B$5:$F$1322,5,FALSE)</f>
        <v>0</v>
      </c>
      <c r="E278" s="230"/>
      <c r="F278" s="296">
        <f t="shared" si="28"/>
        <v>0</v>
      </c>
      <c r="G278" s="293">
        <f t="shared" si="34"/>
        <v>0</v>
      </c>
      <c r="H278" s="180" t="str">
        <f t="shared" si="35"/>
        <v>否</v>
      </c>
      <c r="I278" s="393" t="str">
        <f t="shared" si="36"/>
        <v>项</v>
      </c>
      <c r="O278" s="393">
        <f t="shared" si="33"/>
        <v>0</v>
      </c>
    </row>
    <row r="279" ht="36" customHeight="1" spans="1:15">
      <c r="A279" s="431">
        <f t="shared" si="32"/>
        <v>7</v>
      </c>
      <c r="B279" s="438">
        <v>2040199</v>
      </c>
      <c r="C279" s="439" t="s">
        <v>460</v>
      </c>
      <c r="D279" s="230">
        <f>VLOOKUP(B279,'04'!$B$5:$F$1322,5,FALSE)</f>
        <v>0</v>
      </c>
      <c r="E279" s="230">
        <v>15</v>
      </c>
      <c r="F279" s="296">
        <f t="shared" si="28"/>
        <v>15</v>
      </c>
      <c r="G279" s="293">
        <f t="shared" si="34"/>
        <v>0</v>
      </c>
      <c r="H279" s="180" t="str">
        <f t="shared" si="35"/>
        <v>是</v>
      </c>
      <c r="I279" s="393" t="str">
        <f t="shared" si="36"/>
        <v>项</v>
      </c>
      <c r="L279" s="393">
        <f>VLOOKUP(B279,[265]Sheet1!$A$4:$F$275,6,FALSE)</f>
        <v>15</v>
      </c>
      <c r="O279" s="432">
        <f t="shared" si="33"/>
        <v>15</v>
      </c>
    </row>
    <row r="280" ht="44.1" customHeight="1" spans="1:15">
      <c r="A280" s="431">
        <f t="shared" si="32"/>
        <v>5</v>
      </c>
      <c r="B280" s="437">
        <v>20402</v>
      </c>
      <c r="C280" s="289" t="s">
        <v>461</v>
      </c>
      <c r="D280" s="286">
        <f>VLOOKUP(B280,'04'!$B$5:$F$1322,5,FALSE)</f>
        <v>7150</v>
      </c>
      <c r="E280" s="286">
        <f>((((SUM(E281:E290))+0)+0)+0)+0</f>
        <v>7076</v>
      </c>
      <c r="F280" s="297">
        <f t="shared" si="28"/>
        <v>-74</v>
      </c>
      <c r="G280" s="287">
        <f t="shared" si="34"/>
        <v>-0.0103496503496503</v>
      </c>
      <c r="H280" s="180" t="str">
        <f t="shared" si="35"/>
        <v>是</v>
      </c>
      <c r="I280" s="393" t="str">
        <f t="shared" si="36"/>
        <v>款</v>
      </c>
      <c r="O280" s="393">
        <f t="shared" si="33"/>
        <v>0</v>
      </c>
    </row>
    <row r="281" ht="44.1" customHeight="1" spans="1:15">
      <c r="A281" s="431">
        <f t="shared" si="32"/>
        <v>7</v>
      </c>
      <c r="B281" s="438">
        <v>2040201</v>
      </c>
      <c r="C281" s="439" t="s">
        <v>307</v>
      </c>
      <c r="D281" s="230">
        <f>VLOOKUP(B281,'04'!$B$5:$F$1322,5,FALSE)</f>
        <v>5374</v>
      </c>
      <c r="E281" s="230">
        <v>5895</v>
      </c>
      <c r="F281" s="296">
        <f t="shared" si="28"/>
        <v>521</v>
      </c>
      <c r="G281" s="293">
        <f t="shared" si="34"/>
        <v>0.0969482694454782</v>
      </c>
      <c r="H281" s="180" t="str">
        <f t="shared" si="35"/>
        <v>是</v>
      </c>
      <c r="I281" s="393" t="str">
        <f t="shared" si="36"/>
        <v>项</v>
      </c>
      <c r="L281" s="393">
        <f>VLOOKUP(B281,[265]Sheet1!$A$4:$F$275,6,FALSE)</f>
        <v>5895</v>
      </c>
      <c r="O281" s="432">
        <f t="shared" si="33"/>
        <v>5895</v>
      </c>
    </row>
    <row r="282" ht="36" customHeight="1" spans="1:15">
      <c r="A282" s="431">
        <f t="shared" si="32"/>
        <v>7</v>
      </c>
      <c r="B282" s="438">
        <v>2040202</v>
      </c>
      <c r="C282" s="439" t="s">
        <v>308</v>
      </c>
      <c r="D282" s="230">
        <f>VLOOKUP(B282,'04'!$B$5:$F$1322,5,FALSE)</f>
        <v>390</v>
      </c>
      <c r="E282" s="230">
        <v>435</v>
      </c>
      <c r="F282" s="296">
        <f t="shared" si="28"/>
        <v>45</v>
      </c>
      <c r="G282" s="293">
        <f t="shared" si="34"/>
        <v>0.115384615384615</v>
      </c>
      <c r="H282" s="180" t="str">
        <f t="shared" si="35"/>
        <v>是</v>
      </c>
      <c r="I282" s="393" t="str">
        <f t="shared" si="36"/>
        <v>项</v>
      </c>
      <c r="L282" s="393">
        <f>VLOOKUP(B282,[265]Sheet1!$A$4:$F$275,6,FALSE)</f>
        <v>435</v>
      </c>
      <c r="O282" s="432">
        <f t="shared" si="33"/>
        <v>435</v>
      </c>
    </row>
    <row r="283" ht="36" customHeight="1" spans="1:15">
      <c r="A283" s="431">
        <f t="shared" si="32"/>
        <v>7</v>
      </c>
      <c r="B283" s="438">
        <v>2040203</v>
      </c>
      <c r="C283" s="439" t="s">
        <v>309</v>
      </c>
      <c r="D283" s="230">
        <f>VLOOKUP(B283,'04'!$B$5:$F$1322,5,FALSE)</f>
        <v>0</v>
      </c>
      <c r="E283" s="230"/>
      <c r="F283" s="296">
        <f t="shared" si="28"/>
        <v>0</v>
      </c>
      <c r="G283" s="293">
        <f t="shared" si="34"/>
        <v>0</v>
      </c>
      <c r="H283" s="180" t="str">
        <f t="shared" si="35"/>
        <v>否</v>
      </c>
      <c r="I283" s="393" t="str">
        <f t="shared" si="36"/>
        <v>项</v>
      </c>
      <c r="O283" s="393">
        <f t="shared" si="33"/>
        <v>0</v>
      </c>
    </row>
    <row r="284" ht="44.1" customHeight="1" spans="1:15">
      <c r="A284" s="431">
        <f t="shared" si="32"/>
        <v>7</v>
      </c>
      <c r="B284" s="438">
        <v>2040219</v>
      </c>
      <c r="C284" s="439" t="s">
        <v>348</v>
      </c>
      <c r="D284" s="230">
        <f>VLOOKUP(B284,'04'!$B$5:$F$1322,5,FALSE)</f>
        <v>0</v>
      </c>
      <c r="E284" s="230"/>
      <c r="F284" s="296">
        <f t="shared" si="28"/>
        <v>0</v>
      </c>
      <c r="G284" s="293">
        <f t="shared" si="34"/>
        <v>0</v>
      </c>
      <c r="H284" s="180" t="str">
        <f t="shared" si="35"/>
        <v>否</v>
      </c>
      <c r="I284" s="393" t="str">
        <f t="shared" si="36"/>
        <v>项</v>
      </c>
      <c r="O284" s="393">
        <f t="shared" si="33"/>
        <v>0</v>
      </c>
    </row>
    <row r="285" ht="44.1" customHeight="1" spans="1:15">
      <c r="A285" s="431">
        <f t="shared" si="32"/>
        <v>7</v>
      </c>
      <c r="B285" s="438">
        <v>2040220</v>
      </c>
      <c r="C285" s="439" t="s">
        <v>462</v>
      </c>
      <c r="D285" s="230">
        <f>VLOOKUP(B285,'04'!$B$5:$F$1322,5,FALSE)</f>
        <v>18</v>
      </c>
      <c r="E285" s="230">
        <v>19</v>
      </c>
      <c r="F285" s="296">
        <f t="shared" si="28"/>
        <v>1</v>
      </c>
      <c r="G285" s="293">
        <f t="shared" si="34"/>
        <v>0.0555555555555556</v>
      </c>
      <c r="H285" s="180" t="str">
        <f t="shared" si="35"/>
        <v>是</v>
      </c>
      <c r="I285" s="393" t="str">
        <f t="shared" si="36"/>
        <v>项</v>
      </c>
      <c r="L285" s="393">
        <f>VLOOKUP(B285,[265]Sheet1!$A$4:$F$275,6,FALSE)</f>
        <v>19</v>
      </c>
      <c r="O285" s="432">
        <f t="shared" si="33"/>
        <v>19</v>
      </c>
    </row>
    <row r="286" ht="44.1" customHeight="1" spans="1:15">
      <c r="A286" s="431">
        <f t="shared" si="32"/>
        <v>7</v>
      </c>
      <c r="B286" s="438">
        <v>2040221</v>
      </c>
      <c r="C286" s="439" t="s">
        <v>463</v>
      </c>
      <c r="D286" s="230">
        <f>VLOOKUP(B286,'04'!$B$5:$F$1322,5,FALSE)</f>
        <v>0</v>
      </c>
      <c r="E286" s="230"/>
      <c r="F286" s="296">
        <f t="shared" si="28"/>
        <v>0</v>
      </c>
      <c r="G286" s="293">
        <f t="shared" si="34"/>
        <v>0</v>
      </c>
      <c r="H286" s="180" t="str">
        <f t="shared" si="35"/>
        <v>否</v>
      </c>
      <c r="I286" s="393" t="str">
        <f t="shared" si="36"/>
        <v>项</v>
      </c>
      <c r="O286" s="393">
        <f t="shared" si="33"/>
        <v>0</v>
      </c>
    </row>
    <row r="287" ht="44.1" customHeight="1" spans="1:15">
      <c r="A287" s="431">
        <f t="shared" si="32"/>
        <v>7</v>
      </c>
      <c r="B287" s="438">
        <v>2040222</v>
      </c>
      <c r="C287" s="439" t="s">
        <v>464</v>
      </c>
      <c r="D287" s="230">
        <f>VLOOKUP(B287,'04'!$B$5:$F$1322,5,FALSE)</f>
        <v>0</v>
      </c>
      <c r="E287" s="230"/>
      <c r="F287" s="296">
        <f t="shared" si="28"/>
        <v>0</v>
      </c>
      <c r="G287" s="293">
        <f t="shared" si="34"/>
        <v>0</v>
      </c>
      <c r="H287" s="180" t="str">
        <f t="shared" si="35"/>
        <v>否</v>
      </c>
      <c r="I287" s="393" t="str">
        <f t="shared" si="36"/>
        <v>项</v>
      </c>
      <c r="O287" s="393">
        <f t="shared" si="33"/>
        <v>0</v>
      </c>
    </row>
    <row r="288" ht="44.1" customHeight="1" spans="1:15">
      <c r="A288" s="431">
        <f t="shared" si="32"/>
        <v>7</v>
      </c>
      <c r="B288" s="438">
        <v>2040223</v>
      </c>
      <c r="C288" s="439" t="s">
        <v>465</v>
      </c>
      <c r="D288" s="230">
        <f>VLOOKUP(B288,'04'!$B$5:$F$1322,5,FALSE)</f>
        <v>0</v>
      </c>
      <c r="E288" s="230"/>
      <c r="F288" s="296">
        <f t="shared" si="28"/>
        <v>0</v>
      </c>
      <c r="G288" s="293">
        <f t="shared" si="34"/>
        <v>0</v>
      </c>
      <c r="H288" s="180" t="str">
        <f t="shared" si="35"/>
        <v>否</v>
      </c>
      <c r="I288" s="393" t="str">
        <f t="shared" si="36"/>
        <v>项</v>
      </c>
      <c r="O288" s="393">
        <f t="shared" si="33"/>
        <v>0</v>
      </c>
    </row>
    <row r="289" s="428" customFormat="1" ht="44.1" customHeight="1" spans="1:15">
      <c r="A289" s="431">
        <f t="shared" si="32"/>
        <v>7</v>
      </c>
      <c r="B289" s="438">
        <v>2040250</v>
      </c>
      <c r="C289" s="439" t="s">
        <v>316</v>
      </c>
      <c r="D289" s="230">
        <f>VLOOKUP(B289,'04'!$B$5:$F$1322,5,FALSE)</f>
        <v>0</v>
      </c>
      <c r="E289" s="230"/>
      <c r="F289" s="296">
        <f t="shared" si="28"/>
        <v>0</v>
      </c>
      <c r="G289" s="293">
        <f t="shared" si="34"/>
        <v>0</v>
      </c>
      <c r="H289" s="180" t="str">
        <f t="shared" si="35"/>
        <v>否</v>
      </c>
      <c r="I289" s="393" t="str">
        <f t="shared" si="36"/>
        <v>项</v>
      </c>
      <c r="L289" s="393"/>
      <c r="M289" s="393"/>
      <c r="O289" s="393">
        <f t="shared" si="33"/>
        <v>0</v>
      </c>
    </row>
    <row r="290" ht="44.1" customHeight="1" spans="1:15">
      <c r="A290" s="431">
        <f t="shared" si="32"/>
        <v>7</v>
      </c>
      <c r="B290" s="438">
        <v>2040299</v>
      </c>
      <c r="C290" s="439" t="s">
        <v>466</v>
      </c>
      <c r="D290" s="230">
        <f>VLOOKUP(B290,'04'!$B$5:$F$1322,5,FALSE)</f>
        <v>1368</v>
      </c>
      <c r="E290" s="230">
        <v>727</v>
      </c>
      <c r="F290" s="296">
        <f t="shared" si="28"/>
        <v>-641</v>
      </c>
      <c r="G290" s="293">
        <f t="shared" si="34"/>
        <v>-0.468567251461988</v>
      </c>
      <c r="H290" s="180" t="str">
        <f t="shared" si="35"/>
        <v>是</v>
      </c>
      <c r="I290" s="393" t="str">
        <f t="shared" si="36"/>
        <v>项</v>
      </c>
      <c r="L290" s="393">
        <f>VLOOKUP(B290,[265]Sheet1!$A$4:$F$275,6,FALSE)</f>
        <v>24</v>
      </c>
      <c r="M290" s="393">
        <f>VLOOKUP(B290,[266]Sheet2!$A$2:$D$135,4,FALSE)</f>
        <v>703</v>
      </c>
      <c r="O290" s="432">
        <f t="shared" si="33"/>
        <v>727</v>
      </c>
    </row>
    <row r="291" ht="44.1" customHeight="1" spans="1:15">
      <c r="A291" s="431">
        <f t="shared" si="32"/>
        <v>5</v>
      </c>
      <c r="B291" s="437">
        <v>20403</v>
      </c>
      <c r="C291" s="289" t="s">
        <v>467</v>
      </c>
      <c r="D291" s="286">
        <f>VLOOKUP(B291,'04'!$B$5:$F$1322,5,FALSE)</f>
        <v>0</v>
      </c>
      <c r="E291" s="286">
        <f>((((SUM(E292:E297))+0)+0)+0)+0</f>
        <v>0</v>
      </c>
      <c r="F291" s="297">
        <f t="shared" si="28"/>
        <v>0</v>
      </c>
      <c r="G291" s="287">
        <f t="shared" si="34"/>
        <v>0</v>
      </c>
      <c r="H291" s="180" t="str">
        <f t="shared" si="35"/>
        <v>否</v>
      </c>
      <c r="I291" s="393" t="str">
        <f t="shared" si="36"/>
        <v>款</v>
      </c>
      <c r="O291" s="393">
        <f t="shared" si="33"/>
        <v>0</v>
      </c>
    </row>
    <row r="292" ht="44.1" customHeight="1" spans="1:15">
      <c r="A292" s="431">
        <f t="shared" si="32"/>
        <v>7</v>
      </c>
      <c r="B292" s="438">
        <v>2040301</v>
      </c>
      <c r="C292" s="439" t="s">
        <v>307</v>
      </c>
      <c r="D292" s="230">
        <f>VLOOKUP(B292,'04'!$B$5:$F$1322,5,FALSE)</f>
        <v>0</v>
      </c>
      <c r="E292" s="230"/>
      <c r="F292" s="296">
        <f t="shared" si="28"/>
        <v>0</v>
      </c>
      <c r="G292" s="293">
        <f t="shared" si="34"/>
        <v>0</v>
      </c>
      <c r="H292" s="180" t="str">
        <f t="shared" si="35"/>
        <v>否</v>
      </c>
      <c r="I292" s="393" t="str">
        <f t="shared" si="36"/>
        <v>项</v>
      </c>
      <c r="O292" s="393">
        <f t="shared" si="33"/>
        <v>0</v>
      </c>
    </row>
    <row r="293" ht="36" customHeight="1" spans="1:15">
      <c r="A293" s="431">
        <f t="shared" si="32"/>
        <v>7</v>
      </c>
      <c r="B293" s="438">
        <v>2040302</v>
      </c>
      <c r="C293" s="439" t="s">
        <v>308</v>
      </c>
      <c r="D293" s="230">
        <f>VLOOKUP(B293,'04'!$B$5:$F$1322,5,FALSE)</f>
        <v>0</v>
      </c>
      <c r="E293" s="230"/>
      <c r="F293" s="296">
        <f t="shared" si="28"/>
        <v>0</v>
      </c>
      <c r="G293" s="293">
        <f t="shared" si="34"/>
        <v>0</v>
      </c>
      <c r="H293" s="180" t="str">
        <f t="shared" si="35"/>
        <v>否</v>
      </c>
      <c r="I293" s="393" t="str">
        <f t="shared" si="36"/>
        <v>项</v>
      </c>
      <c r="O293" s="393">
        <f t="shared" si="33"/>
        <v>0</v>
      </c>
    </row>
    <row r="294" ht="36" customHeight="1" spans="1:15">
      <c r="A294" s="431">
        <f t="shared" si="32"/>
        <v>7</v>
      </c>
      <c r="B294" s="438">
        <v>2040303</v>
      </c>
      <c r="C294" s="439" t="s">
        <v>309</v>
      </c>
      <c r="D294" s="230">
        <f>VLOOKUP(B294,'04'!$B$5:$F$1322,5,FALSE)</f>
        <v>0</v>
      </c>
      <c r="E294" s="230"/>
      <c r="F294" s="296">
        <f t="shared" si="28"/>
        <v>0</v>
      </c>
      <c r="G294" s="293">
        <f t="shared" si="34"/>
        <v>0</v>
      </c>
      <c r="H294" s="180" t="str">
        <f t="shared" si="35"/>
        <v>否</v>
      </c>
      <c r="I294" s="393" t="str">
        <f t="shared" si="36"/>
        <v>项</v>
      </c>
      <c r="O294" s="393">
        <f t="shared" si="33"/>
        <v>0</v>
      </c>
    </row>
    <row r="295" ht="44.1" customHeight="1" spans="1:15">
      <c r="A295" s="431">
        <f t="shared" si="32"/>
        <v>7</v>
      </c>
      <c r="B295" s="438">
        <v>2040304</v>
      </c>
      <c r="C295" s="439" t="s">
        <v>468</v>
      </c>
      <c r="D295" s="230">
        <f>VLOOKUP(B295,'04'!$B$5:$F$1322,5,FALSE)</f>
        <v>0</v>
      </c>
      <c r="E295" s="230"/>
      <c r="F295" s="296">
        <f t="shared" si="28"/>
        <v>0</v>
      </c>
      <c r="G295" s="293">
        <f t="shared" si="34"/>
        <v>0</v>
      </c>
      <c r="H295" s="180" t="str">
        <f t="shared" si="35"/>
        <v>否</v>
      </c>
      <c r="I295" s="393" t="str">
        <f t="shared" si="36"/>
        <v>项</v>
      </c>
      <c r="O295" s="393">
        <f t="shared" si="33"/>
        <v>0</v>
      </c>
    </row>
    <row r="296" ht="44.1" customHeight="1" spans="1:15">
      <c r="A296" s="431">
        <f t="shared" si="32"/>
        <v>7</v>
      </c>
      <c r="B296" s="438">
        <v>2040350</v>
      </c>
      <c r="C296" s="439" t="s">
        <v>316</v>
      </c>
      <c r="D296" s="230">
        <f>VLOOKUP(B296,'04'!$B$5:$F$1322,5,FALSE)</f>
        <v>0</v>
      </c>
      <c r="E296" s="230"/>
      <c r="F296" s="296">
        <f t="shared" si="28"/>
        <v>0</v>
      </c>
      <c r="G296" s="293">
        <f t="shared" si="34"/>
        <v>0</v>
      </c>
      <c r="H296" s="180" t="str">
        <f t="shared" si="35"/>
        <v>否</v>
      </c>
      <c r="I296" s="393" t="str">
        <f t="shared" si="36"/>
        <v>项</v>
      </c>
      <c r="O296" s="393">
        <f t="shared" si="33"/>
        <v>0</v>
      </c>
    </row>
    <row r="297" ht="44.1" customHeight="1" spans="1:15">
      <c r="A297" s="431">
        <f t="shared" si="32"/>
        <v>7</v>
      </c>
      <c r="B297" s="438">
        <v>2040399</v>
      </c>
      <c r="C297" s="439" t="s">
        <v>469</v>
      </c>
      <c r="D297" s="230">
        <f>VLOOKUP(B297,'04'!$B$5:$F$1322,5,FALSE)</f>
        <v>0</v>
      </c>
      <c r="E297" s="230"/>
      <c r="F297" s="296">
        <f t="shared" si="28"/>
        <v>0</v>
      </c>
      <c r="G297" s="293">
        <f t="shared" si="34"/>
        <v>0</v>
      </c>
      <c r="H297" s="180" t="str">
        <f t="shared" si="35"/>
        <v>否</v>
      </c>
      <c r="I297" s="393" t="str">
        <f t="shared" si="36"/>
        <v>项</v>
      </c>
      <c r="O297" s="393">
        <f t="shared" si="33"/>
        <v>0</v>
      </c>
    </row>
    <row r="298" ht="44.1" customHeight="1" spans="1:15">
      <c r="A298" s="431">
        <f t="shared" si="32"/>
        <v>5</v>
      </c>
      <c r="B298" s="437">
        <v>20404</v>
      </c>
      <c r="C298" s="289" t="s">
        <v>470</v>
      </c>
      <c r="D298" s="286">
        <f>VLOOKUP(B298,'04'!$B$5:$F$1322,5,FALSE)</f>
        <v>26</v>
      </c>
      <c r="E298" s="286">
        <f>((((SUM(E299:E305))+0)+0)+0)+0</f>
        <v>50</v>
      </c>
      <c r="F298" s="297">
        <f t="shared" si="28"/>
        <v>24</v>
      </c>
      <c r="G298" s="287">
        <f t="shared" si="34"/>
        <v>0.923076923076923</v>
      </c>
      <c r="H298" s="180" t="str">
        <f t="shared" si="35"/>
        <v>是</v>
      </c>
      <c r="I298" s="393" t="str">
        <f t="shared" si="36"/>
        <v>款</v>
      </c>
      <c r="O298" s="393">
        <f t="shared" si="33"/>
        <v>0</v>
      </c>
    </row>
    <row r="299" ht="44.1" customHeight="1" spans="1:15">
      <c r="A299" s="431">
        <f t="shared" si="32"/>
        <v>7</v>
      </c>
      <c r="B299" s="438">
        <v>2040401</v>
      </c>
      <c r="C299" s="439" t="s">
        <v>307</v>
      </c>
      <c r="D299" s="230">
        <f>VLOOKUP(B299,'04'!$B$5:$F$1322,5,FALSE)</f>
        <v>31</v>
      </c>
      <c r="E299" s="230">
        <v>50</v>
      </c>
      <c r="F299" s="296">
        <f t="shared" si="28"/>
        <v>19</v>
      </c>
      <c r="G299" s="293">
        <f t="shared" si="34"/>
        <v>0.612903225806452</v>
      </c>
      <c r="H299" s="180" t="str">
        <f t="shared" si="35"/>
        <v>是</v>
      </c>
      <c r="I299" s="393" t="str">
        <f t="shared" si="36"/>
        <v>项</v>
      </c>
      <c r="L299" s="393">
        <f>VLOOKUP(B299,[265]Sheet1!$A$4:$F$275,6,FALSE)</f>
        <v>50</v>
      </c>
      <c r="O299" s="432">
        <f t="shared" si="33"/>
        <v>50</v>
      </c>
    </row>
    <row r="300" ht="44.1" customHeight="1" spans="1:15">
      <c r="A300" s="431">
        <f t="shared" si="32"/>
        <v>7</v>
      </c>
      <c r="B300" s="438">
        <v>2040402</v>
      </c>
      <c r="C300" s="439" t="s">
        <v>308</v>
      </c>
      <c r="D300" s="230">
        <f>VLOOKUP(B300,'04'!$B$5:$F$1322,5,FALSE)</f>
        <v>0</v>
      </c>
      <c r="E300" s="230"/>
      <c r="F300" s="296">
        <f t="shared" si="28"/>
        <v>0</v>
      </c>
      <c r="G300" s="293">
        <f t="shared" si="34"/>
        <v>0</v>
      </c>
      <c r="H300" s="180" t="str">
        <f t="shared" si="35"/>
        <v>否</v>
      </c>
      <c r="I300" s="393" t="str">
        <f t="shared" si="36"/>
        <v>项</v>
      </c>
      <c r="O300" s="393">
        <f t="shared" si="33"/>
        <v>0</v>
      </c>
    </row>
    <row r="301" ht="44.1" customHeight="1" spans="1:15">
      <c r="A301" s="431">
        <f t="shared" si="32"/>
        <v>7</v>
      </c>
      <c r="B301" s="438">
        <v>2040403</v>
      </c>
      <c r="C301" s="439" t="s">
        <v>309</v>
      </c>
      <c r="D301" s="230">
        <f>VLOOKUP(B301,'04'!$B$5:$F$1322,5,FALSE)</f>
        <v>0</v>
      </c>
      <c r="E301" s="230"/>
      <c r="F301" s="296">
        <f t="shared" si="28"/>
        <v>0</v>
      </c>
      <c r="G301" s="293">
        <f t="shared" si="34"/>
        <v>0</v>
      </c>
      <c r="H301" s="180" t="str">
        <f t="shared" si="35"/>
        <v>否</v>
      </c>
      <c r="I301" s="393" t="str">
        <f t="shared" si="36"/>
        <v>项</v>
      </c>
      <c r="O301" s="393">
        <f t="shared" si="33"/>
        <v>0</v>
      </c>
    </row>
    <row r="302" ht="44.1" customHeight="1" spans="1:15">
      <c r="A302" s="431">
        <f t="shared" si="32"/>
        <v>7</v>
      </c>
      <c r="B302" s="438">
        <v>2040409</v>
      </c>
      <c r="C302" s="439" t="s">
        <v>471</v>
      </c>
      <c r="D302" s="230">
        <f>VLOOKUP(B302,'04'!$B$5:$F$1322,5,FALSE)</f>
        <v>0</v>
      </c>
      <c r="E302" s="230"/>
      <c r="F302" s="296">
        <f t="shared" si="28"/>
        <v>0</v>
      </c>
      <c r="G302" s="293">
        <f t="shared" si="34"/>
        <v>0</v>
      </c>
      <c r="H302" s="180" t="str">
        <f t="shared" si="35"/>
        <v>否</v>
      </c>
      <c r="I302" s="393" t="str">
        <f t="shared" si="36"/>
        <v>项</v>
      </c>
      <c r="O302" s="393">
        <f t="shared" si="33"/>
        <v>0</v>
      </c>
    </row>
    <row r="303" ht="44.1" customHeight="1" spans="1:15">
      <c r="A303" s="431">
        <f t="shared" si="32"/>
        <v>7</v>
      </c>
      <c r="B303" s="438">
        <v>2040410</v>
      </c>
      <c r="C303" s="439" t="s">
        <v>472</v>
      </c>
      <c r="D303" s="230">
        <f>VLOOKUP(B303,'04'!$B$5:$F$1322,5,FALSE)</f>
        <v>0</v>
      </c>
      <c r="E303" s="230"/>
      <c r="F303" s="296">
        <f t="shared" si="28"/>
        <v>0</v>
      </c>
      <c r="G303" s="293">
        <f t="shared" si="34"/>
        <v>0</v>
      </c>
      <c r="H303" s="180" t="str">
        <f t="shared" si="35"/>
        <v>否</v>
      </c>
      <c r="I303" s="393" t="str">
        <f t="shared" si="36"/>
        <v>项</v>
      </c>
      <c r="O303" s="393">
        <f t="shared" si="33"/>
        <v>0</v>
      </c>
    </row>
    <row r="304" ht="44.1" customHeight="1" spans="1:15">
      <c r="A304" s="431">
        <f t="shared" si="32"/>
        <v>7</v>
      </c>
      <c r="B304" s="438">
        <v>2040450</v>
      </c>
      <c r="C304" s="439" t="s">
        <v>316</v>
      </c>
      <c r="D304" s="230">
        <f>VLOOKUP(B304,'04'!$B$5:$F$1322,5,FALSE)</f>
        <v>0</v>
      </c>
      <c r="E304" s="230"/>
      <c r="F304" s="296">
        <f t="shared" si="28"/>
        <v>0</v>
      </c>
      <c r="G304" s="293">
        <f t="shared" si="34"/>
        <v>0</v>
      </c>
      <c r="H304" s="180" t="str">
        <f t="shared" si="35"/>
        <v>否</v>
      </c>
      <c r="I304" s="393" t="str">
        <f t="shared" si="36"/>
        <v>项</v>
      </c>
      <c r="O304" s="393">
        <f t="shared" si="33"/>
        <v>0</v>
      </c>
    </row>
    <row r="305" ht="44.1" customHeight="1" spans="1:15">
      <c r="A305" s="431">
        <f t="shared" si="32"/>
        <v>7</v>
      </c>
      <c r="B305" s="438">
        <v>2040499</v>
      </c>
      <c r="C305" s="439" t="s">
        <v>473</v>
      </c>
      <c r="D305" s="230">
        <f>VLOOKUP(B305,'04'!$B$5:$F$1322,5,FALSE)</f>
        <v>-5</v>
      </c>
      <c r="E305" s="230"/>
      <c r="F305" s="296">
        <f t="shared" si="28"/>
        <v>5</v>
      </c>
      <c r="G305" s="293" t="str">
        <f t="shared" si="34"/>
        <v/>
      </c>
      <c r="H305" s="180" t="str">
        <f t="shared" si="35"/>
        <v>是</v>
      </c>
      <c r="I305" s="393" t="str">
        <f t="shared" si="36"/>
        <v>项</v>
      </c>
      <c r="O305" s="393">
        <f t="shared" si="33"/>
        <v>0</v>
      </c>
    </row>
    <row r="306" ht="44.1" customHeight="1" spans="1:15">
      <c r="A306" s="431">
        <f t="shared" si="32"/>
        <v>5</v>
      </c>
      <c r="B306" s="437">
        <v>20405</v>
      </c>
      <c r="C306" s="289" t="s">
        <v>474</v>
      </c>
      <c r="D306" s="286">
        <f>VLOOKUP(B306,'04'!$B$5:$F$1322,5,FALSE)</f>
        <v>25</v>
      </c>
      <c r="E306" s="286">
        <f>((((SUM(E307:E314))+0)+0)+0)+0</f>
        <v>62</v>
      </c>
      <c r="F306" s="297">
        <f t="shared" si="28"/>
        <v>37</v>
      </c>
      <c r="G306" s="287">
        <f t="shared" si="34"/>
        <v>1.48</v>
      </c>
      <c r="H306" s="180" t="str">
        <f t="shared" si="35"/>
        <v>是</v>
      </c>
      <c r="I306" s="393" t="str">
        <f t="shared" si="36"/>
        <v>款</v>
      </c>
      <c r="O306" s="393">
        <f t="shared" si="33"/>
        <v>0</v>
      </c>
    </row>
    <row r="307" ht="44.1" customHeight="1" spans="1:15">
      <c r="A307" s="431">
        <f t="shared" si="32"/>
        <v>7</v>
      </c>
      <c r="B307" s="438">
        <v>2040501</v>
      </c>
      <c r="C307" s="439" t="s">
        <v>307</v>
      </c>
      <c r="D307" s="230">
        <f>VLOOKUP(B307,'04'!$B$5:$F$1322,5,FALSE)</f>
        <v>25</v>
      </c>
      <c r="E307" s="230">
        <v>50</v>
      </c>
      <c r="F307" s="296">
        <f t="shared" si="28"/>
        <v>25</v>
      </c>
      <c r="G307" s="293">
        <f t="shared" si="34"/>
        <v>1</v>
      </c>
      <c r="H307" s="180" t="str">
        <f t="shared" si="35"/>
        <v>是</v>
      </c>
      <c r="I307" s="393" t="str">
        <f t="shared" si="36"/>
        <v>项</v>
      </c>
      <c r="L307" s="393">
        <f>VLOOKUP(B307,[265]Sheet1!$A$4:$F$275,6,FALSE)</f>
        <v>50</v>
      </c>
      <c r="O307" s="432">
        <f t="shared" si="33"/>
        <v>50</v>
      </c>
    </row>
    <row r="308" ht="36" customHeight="1" spans="1:15">
      <c r="A308" s="431">
        <f t="shared" si="32"/>
        <v>7</v>
      </c>
      <c r="B308" s="438">
        <v>2040502</v>
      </c>
      <c r="C308" s="439" t="s">
        <v>308</v>
      </c>
      <c r="D308" s="230">
        <f>VLOOKUP(B308,'04'!$B$5:$F$1322,5,FALSE)</f>
        <v>0</v>
      </c>
      <c r="E308" s="230"/>
      <c r="F308" s="296">
        <f t="shared" si="28"/>
        <v>0</v>
      </c>
      <c r="G308" s="293">
        <f t="shared" si="34"/>
        <v>0</v>
      </c>
      <c r="H308" s="180" t="str">
        <f t="shared" si="35"/>
        <v>否</v>
      </c>
      <c r="I308" s="393" t="str">
        <f t="shared" si="36"/>
        <v>项</v>
      </c>
      <c r="O308" s="393">
        <f t="shared" si="33"/>
        <v>0</v>
      </c>
    </row>
    <row r="309" ht="36" customHeight="1" spans="1:15">
      <c r="A309" s="431">
        <f t="shared" si="32"/>
        <v>7</v>
      </c>
      <c r="B309" s="438">
        <v>2040503</v>
      </c>
      <c r="C309" s="439" t="s">
        <v>309</v>
      </c>
      <c r="D309" s="230">
        <f>VLOOKUP(B309,'04'!$B$5:$F$1322,5,FALSE)</f>
        <v>0</v>
      </c>
      <c r="E309" s="230"/>
      <c r="F309" s="296">
        <f t="shared" si="28"/>
        <v>0</v>
      </c>
      <c r="G309" s="293">
        <f t="shared" si="34"/>
        <v>0</v>
      </c>
      <c r="H309" s="180" t="str">
        <f t="shared" si="35"/>
        <v>否</v>
      </c>
      <c r="I309" s="393" t="str">
        <f t="shared" si="36"/>
        <v>项</v>
      </c>
      <c r="O309" s="393">
        <f t="shared" si="33"/>
        <v>0</v>
      </c>
    </row>
    <row r="310" ht="44.1" customHeight="1" spans="1:15">
      <c r="A310" s="431">
        <f t="shared" si="32"/>
        <v>7</v>
      </c>
      <c r="B310" s="438">
        <v>2040504</v>
      </c>
      <c r="C310" s="439" t="s">
        <v>475</v>
      </c>
      <c r="D310" s="230">
        <f>VLOOKUP(B310,'04'!$B$5:$F$1322,5,FALSE)</f>
        <v>0</v>
      </c>
      <c r="E310" s="230"/>
      <c r="F310" s="296">
        <f t="shared" si="28"/>
        <v>0</v>
      </c>
      <c r="G310" s="293">
        <f t="shared" si="34"/>
        <v>0</v>
      </c>
      <c r="H310" s="180" t="str">
        <f t="shared" si="35"/>
        <v>否</v>
      </c>
      <c r="I310" s="393" t="str">
        <f t="shared" si="36"/>
        <v>项</v>
      </c>
      <c r="O310" s="393">
        <f t="shared" si="33"/>
        <v>0</v>
      </c>
    </row>
    <row r="311" ht="44.1" customHeight="1" spans="1:15">
      <c r="A311" s="431">
        <f t="shared" si="32"/>
        <v>7</v>
      </c>
      <c r="B311" s="438">
        <v>2040505</v>
      </c>
      <c r="C311" s="439" t="s">
        <v>476</v>
      </c>
      <c r="D311" s="230">
        <f>VLOOKUP(B311,'04'!$B$5:$F$1322,5,FALSE)</f>
        <v>0</v>
      </c>
      <c r="E311" s="230"/>
      <c r="F311" s="296">
        <f t="shared" si="28"/>
        <v>0</v>
      </c>
      <c r="G311" s="293">
        <f t="shared" si="34"/>
        <v>0</v>
      </c>
      <c r="H311" s="180" t="str">
        <f t="shared" si="35"/>
        <v>否</v>
      </c>
      <c r="I311" s="393" t="str">
        <f t="shared" si="36"/>
        <v>项</v>
      </c>
      <c r="O311" s="393">
        <f t="shared" si="33"/>
        <v>0</v>
      </c>
    </row>
    <row r="312" ht="44.1" customHeight="1" spans="1:15">
      <c r="A312" s="431">
        <f t="shared" si="32"/>
        <v>7</v>
      </c>
      <c r="B312" s="438">
        <v>2040506</v>
      </c>
      <c r="C312" s="439" t="s">
        <v>477</v>
      </c>
      <c r="D312" s="230">
        <f>VLOOKUP(B312,'04'!$B$5:$F$1322,5,FALSE)</f>
        <v>0</v>
      </c>
      <c r="E312" s="230"/>
      <c r="F312" s="296">
        <f t="shared" si="28"/>
        <v>0</v>
      </c>
      <c r="G312" s="293">
        <f t="shared" si="34"/>
        <v>0</v>
      </c>
      <c r="H312" s="180" t="str">
        <f t="shared" si="35"/>
        <v>否</v>
      </c>
      <c r="I312" s="393" t="str">
        <f t="shared" si="36"/>
        <v>项</v>
      </c>
      <c r="O312" s="393">
        <f t="shared" si="33"/>
        <v>0</v>
      </c>
    </row>
    <row r="313" ht="44.1" customHeight="1" spans="1:15">
      <c r="A313" s="431">
        <f t="shared" si="32"/>
        <v>7</v>
      </c>
      <c r="B313" s="438">
        <v>2040550</v>
      </c>
      <c r="C313" s="439" t="s">
        <v>316</v>
      </c>
      <c r="D313" s="230">
        <f>VLOOKUP(B313,'04'!$B$5:$F$1322,5,FALSE)</f>
        <v>0</v>
      </c>
      <c r="E313" s="230"/>
      <c r="F313" s="296">
        <f t="shared" ref="F313:F376" si="37">E313-D313</f>
        <v>0</v>
      </c>
      <c r="G313" s="293">
        <f t="shared" si="34"/>
        <v>0</v>
      </c>
      <c r="H313" s="180" t="str">
        <f t="shared" si="35"/>
        <v>否</v>
      </c>
      <c r="I313" s="393" t="str">
        <f t="shared" si="36"/>
        <v>项</v>
      </c>
      <c r="O313" s="393">
        <f t="shared" si="33"/>
        <v>0</v>
      </c>
    </row>
    <row r="314" ht="44.1" customHeight="1" spans="1:15">
      <c r="A314" s="431">
        <f t="shared" si="32"/>
        <v>7</v>
      </c>
      <c r="B314" s="438">
        <v>2040599</v>
      </c>
      <c r="C314" s="439" t="s">
        <v>478</v>
      </c>
      <c r="D314" s="230">
        <f>VLOOKUP(B314,'04'!$B$5:$F$1322,5,FALSE)</f>
        <v>0</v>
      </c>
      <c r="E314" s="230">
        <v>12</v>
      </c>
      <c r="F314" s="296">
        <f t="shared" si="37"/>
        <v>12</v>
      </c>
      <c r="G314" s="293">
        <f t="shared" si="34"/>
        <v>0</v>
      </c>
      <c r="H314" s="180" t="str">
        <f t="shared" si="35"/>
        <v>是</v>
      </c>
      <c r="I314" s="393" t="str">
        <f t="shared" si="36"/>
        <v>项</v>
      </c>
      <c r="L314" s="393">
        <f>VLOOKUP(B314,[265]Sheet1!$A$4:$F$275,6,FALSE)</f>
        <v>12</v>
      </c>
      <c r="O314" s="432">
        <f t="shared" si="33"/>
        <v>12</v>
      </c>
    </row>
    <row r="315" ht="44.1" customHeight="1" spans="1:15">
      <c r="A315" s="431">
        <f t="shared" si="32"/>
        <v>5</v>
      </c>
      <c r="B315" s="437">
        <v>20406</v>
      </c>
      <c r="C315" s="289" t="s">
        <v>479</v>
      </c>
      <c r="D315" s="286">
        <f>VLOOKUP(B315,'04'!$B$5:$F$1322,5,FALSE)</f>
        <v>530</v>
      </c>
      <c r="E315" s="286">
        <f>((((SUM(E316:E328))+0)+0)+0)+0</f>
        <v>494</v>
      </c>
      <c r="F315" s="297">
        <f t="shared" si="37"/>
        <v>-36</v>
      </c>
      <c r="G315" s="287">
        <f t="shared" si="34"/>
        <v>-0.0679245283018868</v>
      </c>
      <c r="H315" s="180" t="str">
        <f t="shared" si="35"/>
        <v>是</v>
      </c>
      <c r="I315" s="393" t="str">
        <f t="shared" si="36"/>
        <v>款</v>
      </c>
      <c r="O315" s="393">
        <f t="shared" si="33"/>
        <v>0</v>
      </c>
    </row>
    <row r="316" ht="44.1" customHeight="1" spans="1:15">
      <c r="A316" s="431">
        <f t="shared" si="32"/>
        <v>7</v>
      </c>
      <c r="B316" s="438">
        <v>2040601</v>
      </c>
      <c r="C316" s="439" t="s">
        <v>307</v>
      </c>
      <c r="D316" s="230">
        <f>VLOOKUP(B316,'04'!$B$5:$F$1322,5,FALSE)</f>
        <v>473</v>
      </c>
      <c r="E316" s="230">
        <v>459</v>
      </c>
      <c r="F316" s="296">
        <f t="shared" si="37"/>
        <v>-14</v>
      </c>
      <c r="G316" s="293">
        <f t="shared" si="34"/>
        <v>-0.0295983086680761</v>
      </c>
      <c r="H316" s="180" t="str">
        <f t="shared" si="35"/>
        <v>是</v>
      </c>
      <c r="I316" s="393" t="str">
        <f t="shared" si="36"/>
        <v>项</v>
      </c>
      <c r="L316" s="393">
        <f>VLOOKUP(B316,[265]Sheet1!$A$4:$F$275,6,FALSE)</f>
        <v>459</v>
      </c>
      <c r="O316" s="432">
        <f t="shared" si="33"/>
        <v>459</v>
      </c>
    </row>
    <row r="317" ht="36" customHeight="1" spans="1:15">
      <c r="A317" s="431">
        <f t="shared" si="32"/>
        <v>7</v>
      </c>
      <c r="B317" s="438">
        <v>2040602</v>
      </c>
      <c r="C317" s="439" t="s">
        <v>308</v>
      </c>
      <c r="D317" s="230">
        <f>VLOOKUP(B317,'04'!$B$5:$F$1322,5,FALSE)</f>
        <v>12</v>
      </c>
      <c r="E317" s="230">
        <v>10</v>
      </c>
      <c r="F317" s="296">
        <f t="shared" si="37"/>
        <v>-2</v>
      </c>
      <c r="G317" s="293">
        <f t="shared" si="34"/>
        <v>-0.166666666666667</v>
      </c>
      <c r="H317" s="180" t="str">
        <f t="shared" si="35"/>
        <v>是</v>
      </c>
      <c r="I317" s="393" t="str">
        <f t="shared" si="36"/>
        <v>项</v>
      </c>
      <c r="L317" s="393">
        <f>VLOOKUP(B317,[265]Sheet1!$A$4:$F$275,6,FALSE)</f>
        <v>10</v>
      </c>
      <c r="O317" s="432">
        <f t="shared" si="33"/>
        <v>10</v>
      </c>
    </row>
    <row r="318" ht="36" customHeight="1" spans="1:15">
      <c r="A318" s="431">
        <f t="shared" si="32"/>
        <v>7</v>
      </c>
      <c r="B318" s="438">
        <v>2040603</v>
      </c>
      <c r="C318" s="439" t="s">
        <v>309</v>
      </c>
      <c r="D318" s="230">
        <f>VLOOKUP(B318,'04'!$B$5:$F$1322,5,FALSE)</f>
        <v>0</v>
      </c>
      <c r="E318" s="230"/>
      <c r="F318" s="296">
        <f t="shared" si="37"/>
        <v>0</v>
      </c>
      <c r="G318" s="293">
        <f t="shared" si="34"/>
        <v>0</v>
      </c>
      <c r="H318" s="180" t="str">
        <f t="shared" si="35"/>
        <v>否</v>
      </c>
      <c r="I318" s="393" t="str">
        <f t="shared" si="36"/>
        <v>项</v>
      </c>
      <c r="O318" s="393">
        <f t="shared" si="33"/>
        <v>0</v>
      </c>
    </row>
    <row r="319" ht="44.1" customHeight="1" spans="1:15">
      <c r="A319" s="431">
        <f t="shared" si="32"/>
        <v>7</v>
      </c>
      <c r="B319" s="438">
        <v>2040604</v>
      </c>
      <c r="C319" s="439" t="s">
        <v>480</v>
      </c>
      <c r="D319" s="230">
        <f>VLOOKUP(B319,'04'!$B$5:$F$1322,5,FALSE)</f>
        <v>0</v>
      </c>
      <c r="E319" s="230"/>
      <c r="F319" s="296">
        <f t="shared" si="37"/>
        <v>0</v>
      </c>
      <c r="G319" s="293"/>
      <c r="H319" s="180" t="str">
        <f t="shared" si="35"/>
        <v>否</v>
      </c>
      <c r="I319" s="393" t="str">
        <f t="shared" si="36"/>
        <v>项</v>
      </c>
      <c r="L319" s="393">
        <f>VLOOKUP(B319,[265]Sheet1!$A$4:$F$275,6,FALSE)</f>
        <v>0</v>
      </c>
      <c r="O319" s="393">
        <f t="shared" si="33"/>
        <v>0</v>
      </c>
    </row>
    <row r="320" ht="44.1" customHeight="1" spans="1:15">
      <c r="A320" s="431">
        <f t="shared" si="32"/>
        <v>7</v>
      </c>
      <c r="B320" s="438">
        <v>2040605</v>
      </c>
      <c r="C320" s="439" t="s">
        <v>481</v>
      </c>
      <c r="D320" s="230">
        <f>VLOOKUP(B320,'04'!$B$5:$F$1322,5,FALSE)</f>
        <v>0</v>
      </c>
      <c r="E320" s="230"/>
      <c r="F320" s="296">
        <f t="shared" si="37"/>
        <v>0</v>
      </c>
      <c r="G320" s="293">
        <f t="shared" si="34"/>
        <v>0</v>
      </c>
      <c r="H320" s="180" t="str">
        <f t="shared" si="35"/>
        <v>否</v>
      </c>
      <c r="I320" s="393" t="str">
        <f t="shared" si="36"/>
        <v>项</v>
      </c>
      <c r="O320" s="393">
        <f t="shared" si="33"/>
        <v>0</v>
      </c>
    </row>
    <row r="321" ht="44.1" customHeight="1" spans="1:15">
      <c r="A321" s="431">
        <f t="shared" si="32"/>
        <v>7</v>
      </c>
      <c r="B321" s="438">
        <v>2040606</v>
      </c>
      <c r="C321" s="439" t="s">
        <v>482</v>
      </c>
      <c r="D321" s="230">
        <f>VLOOKUP(B321,'04'!$B$5:$F$1322,5,FALSE)</f>
        <v>0</v>
      </c>
      <c r="E321" s="230"/>
      <c r="F321" s="296">
        <f t="shared" si="37"/>
        <v>0</v>
      </c>
      <c r="G321" s="293">
        <f t="shared" si="34"/>
        <v>0</v>
      </c>
      <c r="H321" s="180" t="str">
        <f t="shared" si="35"/>
        <v>否</v>
      </c>
      <c r="I321" s="393" t="str">
        <f t="shared" si="36"/>
        <v>项</v>
      </c>
      <c r="O321" s="393">
        <f t="shared" si="33"/>
        <v>0</v>
      </c>
    </row>
    <row r="322" ht="44.1" customHeight="1" spans="1:15">
      <c r="A322" s="431">
        <f t="shared" si="32"/>
        <v>7</v>
      </c>
      <c r="B322" s="438">
        <v>2040607</v>
      </c>
      <c r="C322" s="439" t="s">
        <v>483</v>
      </c>
      <c r="D322" s="230">
        <f>VLOOKUP(B322,'04'!$B$5:$F$1322,5,FALSE)</f>
        <v>0</v>
      </c>
      <c r="E322" s="230"/>
      <c r="F322" s="296">
        <f t="shared" si="37"/>
        <v>0</v>
      </c>
      <c r="G322" s="293">
        <f t="shared" si="34"/>
        <v>0</v>
      </c>
      <c r="H322" s="180" t="str">
        <f t="shared" si="35"/>
        <v>否</v>
      </c>
      <c r="I322" s="393" t="str">
        <f t="shared" si="36"/>
        <v>项</v>
      </c>
      <c r="O322" s="393">
        <f t="shared" si="33"/>
        <v>0</v>
      </c>
    </row>
    <row r="323" ht="44.1" customHeight="1" spans="1:15">
      <c r="A323" s="431">
        <f t="shared" si="32"/>
        <v>7</v>
      </c>
      <c r="B323" s="438">
        <v>2040608</v>
      </c>
      <c r="C323" s="439" t="s">
        <v>484</v>
      </c>
      <c r="D323" s="230">
        <f>VLOOKUP(B323,'04'!$B$5:$F$1322,5,FALSE)</f>
        <v>0</v>
      </c>
      <c r="E323" s="230"/>
      <c r="F323" s="296">
        <f t="shared" si="37"/>
        <v>0</v>
      </c>
      <c r="G323" s="293">
        <f t="shared" si="34"/>
        <v>0</v>
      </c>
      <c r="H323" s="180" t="str">
        <f t="shared" si="35"/>
        <v>否</v>
      </c>
      <c r="I323" s="393" t="str">
        <f t="shared" si="36"/>
        <v>项</v>
      </c>
      <c r="O323" s="393">
        <f t="shared" si="33"/>
        <v>0</v>
      </c>
    </row>
    <row r="324" ht="44.1" customHeight="1" spans="1:15">
      <c r="A324" s="431">
        <f t="shared" si="32"/>
        <v>7</v>
      </c>
      <c r="B324" s="438">
        <v>2040610</v>
      </c>
      <c r="C324" s="439" t="s">
        <v>485</v>
      </c>
      <c r="D324" s="230">
        <f>VLOOKUP(B324,'04'!$B$5:$F$1322,5,FALSE)</f>
        <v>0</v>
      </c>
      <c r="E324" s="230"/>
      <c r="F324" s="296">
        <f t="shared" si="37"/>
        <v>0</v>
      </c>
      <c r="G324" s="293">
        <f t="shared" si="34"/>
        <v>0</v>
      </c>
      <c r="H324" s="180" t="str">
        <f t="shared" si="35"/>
        <v>否</v>
      </c>
      <c r="I324" s="393" t="str">
        <f t="shared" si="36"/>
        <v>项</v>
      </c>
      <c r="O324" s="393">
        <f t="shared" si="33"/>
        <v>0</v>
      </c>
    </row>
    <row r="325" ht="44.1" customHeight="1" spans="1:15">
      <c r="A325" s="431">
        <f t="shared" ref="A325:A388" si="38">LEN(B325)</f>
        <v>7</v>
      </c>
      <c r="B325" s="438">
        <v>2040612</v>
      </c>
      <c r="C325" s="439" t="s">
        <v>486</v>
      </c>
      <c r="D325" s="230">
        <f>VLOOKUP(B325,'04'!$B$5:$F$1322,5,FALSE)</f>
        <v>0</v>
      </c>
      <c r="E325" s="230"/>
      <c r="F325" s="296">
        <f t="shared" si="37"/>
        <v>0</v>
      </c>
      <c r="G325" s="293">
        <f t="shared" si="34"/>
        <v>0</v>
      </c>
      <c r="H325" s="180" t="str">
        <f t="shared" si="35"/>
        <v>否</v>
      </c>
      <c r="I325" s="393" t="str">
        <f t="shared" si="36"/>
        <v>项</v>
      </c>
      <c r="O325" s="393">
        <f t="shared" ref="O325:O388" si="39">+L325+M325+N325</f>
        <v>0</v>
      </c>
    </row>
    <row r="326" ht="44.1" customHeight="1" spans="1:15">
      <c r="A326" s="431">
        <f t="shared" si="38"/>
        <v>7</v>
      </c>
      <c r="B326" s="438">
        <v>2040613</v>
      </c>
      <c r="C326" s="439" t="s">
        <v>348</v>
      </c>
      <c r="D326" s="230">
        <f>VLOOKUP(B326,'04'!$B$5:$F$1322,5,FALSE)</f>
        <v>0</v>
      </c>
      <c r="E326" s="230"/>
      <c r="F326" s="296">
        <f t="shared" si="37"/>
        <v>0</v>
      </c>
      <c r="G326" s="293">
        <f t="shared" si="34"/>
        <v>0</v>
      </c>
      <c r="H326" s="180" t="str">
        <f t="shared" si="35"/>
        <v>否</v>
      </c>
      <c r="I326" s="393" t="str">
        <f t="shared" si="36"/>
        <v>项</v>
      </c>
      <c r="O326" s="393">
        <f t="shared" si="39"/>
        <v>0</v>
      </c>
    </row>
    <row r="327" ht="44.1" customHeight="1" spans="1:15">
      <c r="A327" s="431">
        <f t="shared" si="38"/>
        <v>7</v>
      </c>
      <c r="B327" s="438">
        <v>2040650</v>
      </c>
      <c r="C327" s="439" t="s">
        <v>316</v>
      </c>
      <c r="D327" s="230">
        <f>VLOOKUP(B327,'04'!$B$5:$F$1322,5,FALSE)</f>
        <v>0</v>
      </c>
      <c r="E327" s="230"/>
      <c r="F327" s="296">
        <f t="shared" si="37"/>
        <v>0</v>
      </c>
      <c r="G327" s="293">
        <f t="shared" si="34"/>
        <v>0</v>
      </c>
      <c r="H327" s="180" t="str">
        <f t="shared" si="35"/>
        <v>否</v>
      </c>
      <c r="I327" s="393" t="str">
        <f t="shared" si="36"/>
        <v>项</v>
      </c>
      <c r="O327" s="393">
        <f t="shared" si="39"/>
        <v>0</v>
      </c>
    </row>
    <row r="328" ht="44.1" customHeight="1" spans="1:15">
      <c r="A328" s="431">
        <f t="shared" si="38"/>
        <v>7</v>
      </c>
      <c r="B328" s="438">
        <v>2040699</v>
      </c>
      <c r="C328" s="439" t="s">
        <v>487</v>
      </c>
      <c r="D328" s="230">
        <f>VLOOKUP(B328,'04'!$B$5:$F$1322,5,FALSE)</f>
        <v>45</v>
      </c>
      <c r="E328" s="230">
        <v>25</v>
      </c>
      <c r="F328" s="296">
        <f t="shared" si="37"/>
        <v>-20</v>
      </c>
      <c r="G328" s="293">
        <f t="shared" si="34"/>
        <v>-0.444444444444444</v>
      </c>
      <c r="H328" s="180" t="str">
        <f t="shared" si="35"/>
        <v>是</v>
      </c>
      <c r="I328" s="393" t="str">
        <f t="shared" si="36"/>
        <v>项</v>
      </c>
      <c r="M328" s="393">
        <f>VLOOKUP(B328,[266]Sheet2!$A$2:$D$135,4,FALSE)</f>
        <v>25</v>
      </c>
      <c r="O328" s="432">
        <f t="shared" si="39"/>
        <v>25</v>
      </c>
    </row>
    <row r="329" ht="44.1" customHeight="1" spans="1:15">
      <c r="A329" s="431">
        <f t="shared" si="38"/>
        <v>5</v>
      </c>
      <c r="B329" s="437">
        <v>20407</v>
      </c>
      <c r="C329" s="289" t="s">
        <v>488</v>
      </c>
      <c r="D329" s="286">
        <f>VLOOKUP(B329,'04'!$B$5:$F$1322,5,FALSE)</f>
        <v>0</v>
      </c>
      <c r="E329" s="286">
        <f>((((SUM(E330:E338))+0)+0)+0)+0</f>
        <v>0</v>
      </c>
      <c r="F329" s="297">
        <f t="shared" si="37"/>
        <v>0</v>
      </c>
      <c r="G329" s="287">
        <f t="shared" si="34"/>
        <v>0</v>
      </c>
      <c r="H329" s="180" t="str">
        <f t="shared" si="35"/>
        <v>否</v>
      </c>
      <c r="I329" s="393" t="str">
        <f t="shared" si="36"/>
        <v>款</v>
      </c>
      <c r="O329" s="393">
        <f t="shared" si="39"/>
        <v>0</v>
      </c>
    </row>
    <row r="330" ht="44.1" customHeight="1" spans="1:15">
      <c r="A330" s="431">
        <f t="shared" si="38"/>
        <v>7</v>
      </c>
      <c r="B330" s="438">
        <v>2040701</v>
      </c>
      <c r="C330" s="439" t="s">
        <v>307</v>
      </c>
      <c r="D330" s="230">
        <f>VLOOKUP(B330,'04'!$B$5:$F$1322,5,FALSE)</f>
        <v>0</v>
      </c>
      <c r="E330" s="230"/>
      <c r="F330" s="296">
        <f t="shared" si="37"/>
        <v>0</v>
      </c>
      <c r="G330" s="293">
        <f t="shared" ref="G330:G393" si="40">IF(D330&lt;0,"",IFERROR(E330/D330-1,0))</f>
        <v>0</v>
      </c>
      <c r="H330" s="180" t="str">
        <f t="shared" ref="H330:H393" si="41">IF(LEN(B330)=3,"是",IF(C330&lt;&gt;"",IF(SUM(D330:E330)&lt;&gt;0,"是","否"),"是"))</f>
        <v>否</v>
      </c>
      <c r="I330" s="393" t="str">
        <f t="shared" ref="I330:I393" si="42">IF(LEN(B330)=3,"类",IF(LEN(B330)=5,"款","项"))</f>
        <v>项</v>
      </c>
      <c r="O330" s="393">
        <f t="shared" si="39"/>
        <v>0</v>
      </c>
    </row>
    <row r="331" ht="36" customHeight="1" spans="1:15">
      <c r="A331" s="431">
        <f t="shared" si="38"/>
        <v>7</v>
      </c>
      <c r="B331" s="438">
        <v>2040702</v>
      </c>
      <c r="C331" s="439" t="s">
        <v>308</v>
      </c>
      <c r="D331" s="230">
        <f>VLOOKUP(B331,'04'!$B$5:$F$1322,5,FALSE)</f>
        <v>0</v>
      </c>
      <c r="E331" s="230"/>
      <c r="F331" s="296">
        <f t="shared" si="37"/>
        <v>0</v>
      </c>
      <c r="G331" s="293">
        <f t="shared" si="40"/>
        <v>0</v>
      </c>
      <c r="H331" s="180" t="str">
        <f t="shared" si="41"/>
        <v>否</v>
      </c>
      <c r="I331" s="393" t="str">
        <f t="shared" si="42"/>
        <v>项</v>
      </c>
      <c r="O331" s="393">
        <f t="shared" si="39"/>
        <v>0</v>
      </c>
    </row>
    <row r="332" ht="36" customHeight="1" spans="1:15">
      <c r="A332" s="431">
        <f t="shared" si="38"/>
        <v>7</v>
      </c>
      <c r="B332" s="438">
        <v>2040703</v>
      </c>
      <c r="C332" s="439" t="s">
        <v>309</v>
      </c>
      <c r="D332" s="230">
        <f>VLOOKUP(B332,'04'!$B$5:$F$1322,5,FALSE)</f>
        <v>0</v>
      </c>
      <c r="E332" s="230"/>
      <c r="F332" s="296">
        <f t="shared" si="37"/>
        <v>0</v>
      </c>
      <c r="G332" s="293">
        <f t="shared" si="40"/>
        <v>0</v>
      </c>
      <c r="H332" s="180" t="str">
        <f t="shared" si="41"/>
        <v>否</v>
      </c>
      <c r="I332" s="393" t="str">
        <f t="shared" si="42"/>
        <v>项</v>
      </c>
      <c r="O332" s="393">
        <f t="shared" si="39"/>
        <v>0</v>
      </c>
    </row>
    <row r="333" ht="44.1" customHeight="1" spans="1:15">
      <c r="A333" s="431">
        <f t="shared" si="38"/>
        <v>7</v>
      </c>
      <c r="B333" s="438">
        <v>2040704</v>
      </c>
      <c r="C333" s="439" t="s">
        <v>489</v>
      </c>
      <c r="D333" s="230">
        <f>VLOOKUP(B333,'04'!$B$5:$F$1322,5,FALSE)</f>
        <v>0</v>
      </c>
      <c r="E333" s="230"/>
      <c r="F333" s="296">
        <f t="shared" si="37"/>
        <v>0</v>
      </c>
      <c r="G333" s="293">
        <f t="shared" si="40"/>
        <v>0</v>
      </c>
      <c r="H333" s="180" t="str">
        <f t="shared" si="41"/>
        <v>否</v>
      </c>
      <c r="I333" s="393" t="str">
        <f t="shared" si="42"/>
        <v>项</v>
      </c>
      <c r="O333" s="393">
        <f t="shared" si="39"/>
        <v>0</v>
      </c>
    </row>
    <row r="334" ht="44.1" customHeight="1" spans="1:15">
      <c r="A334" s="431">
        <f t="shared" si="38"/>
        <v>7</v>
      </c>
      <c r="B334" s="438">
        <v>2040705</v>
      </c>
      <c r="C334" s="439" t="s">
        <v>490</v>
      </c>
      <c r="D334" s="230">
        <f>VLOOKUP(B334,'04'!$B$5:$F$1322,5,FALSE)</f>
        <v>0</v>
      </c>
      <c r="E334" s="230"/>
      <c r="F334" s="296">
        <f t="shared" si="37"/>
        <v>0</v>
      </c>
      <c r="G334" s="293">
        <f t="shared" si="40"/>
        <v>0</v>
      </c>
      <c r="H334" s="180" t="str">
        <f t="shared" si="41"/>
        <v>否</v>
      </c>
      <c r="I334" s="393" t="str">
        <f t="shared" si="42"/>
        <v>项</v>
      </c>
      <c r="O334" s="393">
        <f t="shared" si="39"/>
        <v>0</v>
      </c>
    </row>
    <row r="335" ht="44.1" customHeight="1" spans="1:15">
      <c r="A335" s="431">
        <f t="shared" si="38"/>
        <v>7</v>
      </c>
      <c r="B335" s="438">
        <v>2040706</v>
      </c>
      <c r="C335" s="439" t="s">
        <v>491</v>
      </c>
      <c r="D335" s="230">
        <f>VLOOKUP(B335,'04'!$B$5:$F$1322,5,FALSE)</f>
        <v>0</v>
      </c>
      <c r="E335" s="230"/>
      <c r="F335" s="296">
        <f t="shared" si="37"/>
        <v>0</v>
      </c>
      <c r="G335" s="293">
        <f t="shared" si="40"/>
        <v>0</v>
      </c>
      <c r="H335" s="180" t="str">
        <f t="shared" si="41"/>
        <v>否</v>
      </c>
      <c r="I335" s="393" t="str">
        <f t="shared" si="42"/>
        <v>项</v>
      </c>
      <c r="O335" s="393">
        <f t="shared" si="39"/>
        <v>0</v>
      </c>
    </row>
    <row r="336" ht="44.1" customHeight="1" spans="1:15">
      <c r="A336" s="431">
        <f t="shared" si="38"/>
        <v>7</v>
      </c>
      <c r="B336" s="438">
        <v>2040707</v>
      </c>
      <c r="C336" s="439" t="s">
        <v>348</v>
      </c>
      <c r="D336" s="230">
        <f>VLOOKUP(B336,'04'!$B$5:$F$1322,5,FALSE)</f>
        <v>0</v>
      </c>
      <c r="E336" s="230"/>
      <c r="F336" s="296">
        <f t="shared" si="37"/>
        <v>0</v>
      </c>
      <c r="G336" s="293">
        <f t="shared" si="40"/>
        <v>0</v>
      </c>
      <c r="H336" s="180" t="str">
        <f t="shared" si="41"/>
        <v>否</v>
      </c>
      <c r="I336" s="393" t="str">
        <f t="shared" si="42"/>
        <v>项</v>
      </c>
      <c r="O336" s="393">
        <f t="shared" si="39"/>
        <v>0</v>
      </c>
    </row>
    <row r="337" ht="36" customHeight="1" spans="1:15">
      <c r="A337" s="431">
        <f t="shared" si="38"/>
        <v>7</v>
      </c>
      <c r="B337" s="438">
        <v>2040750</v>
      </c>
      <c r="C337" s="439" t="s">
        <v>316</v>
      </c>
      <c r="D337" s="230">
        <f>VLOOKUP(B337,'04'!$B$5:$F$1322,5,FALSE)</f>
        <v>0</v>
      </c>
      <c r="E337" s="230"/>
      <c r="F337" s="296">
        <f t="shared" si="37"/>
        <v>0</v>
      </c>
      <c r="G337" s="293">
        <f t="shared" si="40"/>
        <v>0</v>
      </c>
      <c r="H337" s="180" t="str">
        <f t="shared" si="41"/>
        <v>否</v>
      </c>
      <c r="I337" s="393" t="str">
        <f t="shared" si="42"/>
        <v>项</v>
      </c>
      <c r="O337" s="393">
        <f t="shared" si="39"/>
        <v>0</v>
      </c>
    </row>
    <row r="338" ht="44.1" customHeight="1" spans="1:15">
      <c r="A338" s="431">
        <f t="shared" si="38"/>
        <v>7</v>
      </c>
      <c r="B338" s="438">
        <v>2040799</v>
      </c>
      <c r="C338" s="439" t="s">
        <v>492</v>
      </c>
      <c r="D338" s="230">
        <f>VLOOKUP(B338,'04'!$B$5:$F$1322,5,FALSE)</f>
        <v>0</v>
      </c>
      <c r="E338" s="230"/>
      <c r="F338" s="296">
        <f t="shared" si="37"/>
        <v>0</v>
      </c>
      <c r="G338" s="293">
        <f t="shared" si="40"/>
        <v>0</v>
      </c>
      <c r="H338" s="180" t="str">
        <f t="shared" si="41"/>
        <v>否</v>
      </c>
      <c r="I338" s="393" t="str">
        <f t="shared" si="42"/>
        <v>项</v>
      </c>
      <c r="O338" s="393">
        <f t="shared" si="39"/>
        <v>0</v>
      </c>
    </row>
    <row r="339" ht="44.1" customHeight="1" spans="1:15">
      <c r="A339" s="431">
        <f t="shared" si="38"/>
        <v>5</v>
      </c>
      <c r="B339" s="437">
        <v>20408</v>
      </c>
      <c r="C339" s="289" t="s">
        <v>493</v>
      </c>
      <c r="D339" s="286">
        <f>VLOOKUP(B339,'04'!$B$5:$F$1322,5,FALSE)</f>
        <v>0</v>
      </c>
      <c r="E339" s="286">
        <f>((((SUM(E340:E348))+0)+0)+0)+0</f>
        <v>0</v>
      </c>
      <c r="F339" s="297">
        <f t="shared" si="37"/>
        <v>0</v>
      </c>
      <c r="G339" s="287">
        <f t="shared" si="40"/>
        <v>0</v>
      </c>
      <c r="H339" s="180" t="str">
        <f t="shared" si="41"/>
        <v>否</v>
      </c>
      <c r="I339" s="393" t="str">
        <f t="shared" si="42"/>
        <v>款</v>
      </c>
      <c r="O339" s="393">
        <f t="shared" si="39"/>
        <v>0</v>
      </c>
    </row>
    <row r="340" ht="44.1" customHeight="1" spans="1:15">
      <c r="A340" s="431">
        <f t="shared" si="38"/>
        <v>7</v>
      </c>
      <c r="B340" s="438">
        <v>2040801</v>
      </c>
      <c r="C340" s="439" t="s">
        <v>307</v>
      </c>
      <c r="D340" s="230">
        <f>VLOOKUP(B340,'04'!$B$5:$F$1322,5,FALSE)</f>
        <v>0</v>
      </c>
      <c r="E340" s="230"/>
      <c r="F340" s="296">
        <f t="shared" si="37"/>
        <v>0</v>
      </c>
      <c r="G340" s="293">
        <f t="shared" si="40"/>
        <v>0</v>
      </c>
      <c r="H340" s="180" t="str">
        <f t="shared" si="41"/>
        <v>否</v>
      </c>
      <c r="I340" s="393" t="str">
        <f t="shared" si="42"/>
        <v>项</v>
      </c>
      <c r="O340" s="393">
        <f t="shared" si="39"/>
        <v>0</v>
      </c>
    </row>
    <row r="341" ht="36" customHeight="1" spans="1:15">
      <c r="A341" s="431">
        <f t="shared" si="38"/>
        <v>7</v>
      </c>
      <c r="B341" s="438">
        <v>2040802</v>
      </c>
      <c r="C341" s="439" t="s">
        <v>308</v>
      </c>
      <c r="D341" s="230">
        <f>VLOOKUP(B341,'04'!$B$5:$F$1322,5,FALSE)</f>
        <v>0</v>
      </c>
      <c r="E341" s="230"/>
      <c r="F341" s="296">
        <f t="shared" si="37"/>
        <v>0</v>
      </c>
      <c r="G341" s="293">
        <f t="shared" si="40"/>
        <v>0</v>
      </c>
      <c r="H341" s="180" t="str">
        <f t="shared" si="41"/>
        <v>否</v>
      </c>
      <c r="I341" s="393" t="str">
        <f t="shared" si="42"/>
        <v>项</v>
      </c>
      <c r="O341" s="393">
        <f t="shared" si="39"/>
        <v>0</v>
      </c>
    </row>
    <row r="342" ht="36" customHeight="1" spans="1:15">
      <c r="A342" s="431">
        <f t="shared" si="38"/>
        <v>7</v>
      </c>
      <c r="B342" s="438">
        <v>2040803</v>
      </c>
      <c r="C342" s="439" t="s">
        <v>309</v>
      </c>
      <c r="D342" s="230">
        <f>VLOOKUP(B342,'04'!$B$5:$F$1322,5,FALSE)</f>
        <v>0</v>
      </c>
      <c r="E342" s="230"/>
      <c r="F342" s="296">
        <f t="shared" si="37"/>
        <v>0</v>
      </c>
      <c r="G342" s="293">
        <f t="shared" si="40"/>
        <v>0</v>
      </c>
      <c r="H342" s="180" t="str">
        <f t="shared" si="41"/>
        <v>否</v>
      </c>
      <c r="I342" s="393" t="str">
        <f t="shared" si="42"/>
        <v>项</v>
      </c>
      <c r="O342" s="393">
        <f t="shared" si="39"/>
        <v>0</v>
      </c>
    </row>
    <row r="343" ht="44.1" customHeight="1" spans="1:15">
      <c r="A343" s="431">
        <f t="shared" si="38"/>
        <v>7</v>
      </c>
      <c r="B343" s="438">
        <v>2040804</v>
      </c>
      <c r="C343" s="439" t="s">
        <v>494</v>
      </c>
      <c r="D343" s="230">
        <f>VLOOKUP(B343,'04'!$B$5:$F$1322,5,FALSE)</f>
        <v>0</v>
      </c>
      <c r="E343" s="230"/>
      <c r="F343" s="296">
        <f t="shared" si="37"/>
        <v>0</v>
      </c>
      <c r="G343" s="293">
        <f t="shared" si="40"/>
        <v>0</v>
      </c>
      <c r="H343" s="180" t="str">
        <f t="shared" si="41"/>
        <v>否</v>
      </c>
      <c r="I343" s="393" t="str">
        <f t="shared" si="42"/>
        <v>项</v>
      </c>
      <c r="O343" s="393">
        <f t="shared" si="39"/>
        <v>0</v>
      </c>
    </row>
    <row r="344" ht="44.1" customHeight="1" spans="1:15">
      <c r="A344" s="431">
        <f t="shared" si="38"/>
        <v>7</v>
      </c>
      <c r="B344" s="438">
        <v>2040805</v>
      </c>
      <c r="C344" s="439" t="s">
        <v>495</v>
      </c>
      <c r="D344" s="230">
        <f>VLOOKUP(B344,'04'!$B$5:$F$1322,5,FALSE)</f>
        <v>0</v>
      </c>
      <c r="E344" s="230"/>
      <c r="F344" s="296">
        <f t="shared" si="37"/>
        <v>0</v>
      </c>
      <c r="G344" s="293">
        <f t="shared" si="40"/>
        <v>0</v>
      </c>
      <c r="H344" s="180" t="str">
        <f t="shared" si="41"/>
        <v>否</v>
      </c>
      <c r="I344" s="393" t="str">
        <f t="shared" si="42"/>
        <v>项</v>
      </c>
      <c r="O344" s="393">
        <f t="shared" si="39"/>
        <v>0</v>
      </c>
    </row>
    <row r="345" ht="44.1" customHeight="1" spans="1:15">
      <c r="A345" s="431">
        <f t="shared" si="38"/>
        <v>7</v>
      </c>
      <c r="B345" s="438">
        <v>2040806</v>
      </c>
      <c r="C345" s="439" t="s">
        <v>496</v>
      </c>
      <c r="D345" s="230">
        <f>VLOOKUP(B345,'04'!$B$5:$F$1322,5,FALSE)</f>
        <v>0</v>
      </c>
      <c r="E345" s="230"/>
      <c r="F345" s="296">
        <f t="shared" si="37"/>
        <v>0</v>
      </c>
      <c r="G345" s="293">
        <f t="shared" si="40"/>
        <v>0</v>
      </c>
      <c r="H345" s="180" t="str">
        <f t="shared" si="41"/>
        <v>否</v>
      </c>
      <c r="I345" s="393" t="str">
        <f t="shared" si="42"/>
        <v>项</v>
      </c>
      <c r="O345" s="393">
        <f t="shared" si="39"/>
        <v>0</v>
      </c>
    </row>
    <row r="346" ht="44.1" customHeight="1" spans="1:15">
      <c r="A346" s="431">
        <f t="shared" si="38"/>
        <v>7</v>
      </c>
      <c r="B346" s="438">
        <v>2040807</v>
      </c>
      <c r="C346" s="439" t="s">
        <v>348</v>
      </c>
      <c r="D346" s="230">
        <f>VLOOKUP(B346,'04'!$B$5:$F$1322,5,FALSE)</f>
        <v>0</v>
      </c>
      <c r="E346" s="230"/>
      <c r="F346" s="296">
        <f t="shared" si="37"/>
        <v>0</v>
      </c>
      <c r="G346" s="293">
        <f t="shared" si="40"/>
        <v>0</v>
      </c>
      <c r="H346" s="180" t="str">
        <f t="shared" si="41"/>
        <v>否</v>
      </c>
      <c r="I346" s="393" t="str">
        <f t="shared" si="42"/>
        <v>项</v>
      </c>
      <c r="O346" s="393">
        <f t="shared" si="39"/>
        <v>0</v>
      </c>
    </row>
    <row r="347" ht="36" customHeight="1" spans="1:15">
      <c r="A347" s="431">
        <f t="shared" si="38"/>
        <v>7</v>
      </c>
      <c r="B347" s="438">
        <v>2040850</v>
      </c>
      <c r="C347" s="439" t="s">
        <v>316</v>
      </c>
      <c r="D347" s="230">
        <f>VLOOKUP(B347,'04'!$B$5:$F$1322,5,FALSE)</f>
        <v>0</v>
      </c>
      <c r="E347" s="230"/>
      <c r="F347" s="296">
        <f t="shared" si="37"/>
        <v>0</v>
      </c>
      <c r="G347" s="293">
        <f t="shared" si="40"/>
        <v>0</v>
      </c>
      <c r="H347" s="180" t="str">
        <f t="shared" si="41"/>
        <v>否</v>
      </c>
      <c r="I347" s="393" t="str">
        <f t="shared" si="42"/>
        <v>项</v>
      </c>
      <c r="O347" s="393">
        <f t="shared" si="39"/>
        <v>0</v>
      </c>
    </row>
    <row r="348" ht="44.1" customHeight="1" spans="1:15">
      <c r="A348" s="431">
        <f t="shared" si="38"/>
        <v>7</v>
      </c>
      <c r="B348" s="438">
        <v>2040899</v>
      </c>
      <c r="C348" s="439" t="s">
        <v>497</v>
      </c>
      <c r="D348" s="230">
        <f>VLOOKUP(B348,'04'!$B$5:$F$1322,5,FALSE)</f>
        <v>0</v>
      </c>
      <c r="E348" s="230"/>
      <c r="F348" s="296">
        <f t="shared" si="37"/>
        <v>0</v>
      </c>
      <c r="G348" s="293">
        <f t="shared" si="40"/>
        <v>0</v>
      </c>
      <c r="H348" s="180" t="str">
        <f t="shared" si="41"/>
        <v>否</v>
      </c>
      <c r="I348" s="393" t="str">
        <f t="shared" si="42"/>
        <v>项</v>
      </c>
      <c r="O348" s="393">
        <f t="shared" si="39"/>
        <v>0</v>
      </c>
    </row>
    <row r="349" ht="44.1" customHeight="1" spans="1:15">
      <c r="A349" s="431">
        <f t="shared" si="38"/>
        <v>5</v>
      </c>
      <c r="B349" s="437">
        <v>20409</v>
      </c>
      <c r="C349" s="289" t="s">
        <v>498</v>
      </c>
      <c r="D349" s="286">
        <f>VLOOKUP(B349,'04'!$B$5:$F$1322,5,FALSE)</f>
        <v>0</v>
      </c>
      <c r="E349" s="286">
        <f>((((SUM(E350:E356))+0)+0)+0)+0</f>
        <v>0</v>
      </c>
      <c r="F349" s="297">
        <f t="shared" si="37"/>
        <v>0</v>
      </c>
      <c r="G349" s="287">
        <f t="shared" si="40"/>
        <v>0</v>
      </c>
      <c r="H349" s="180" t="str">
        <f t="shared" si="41"/>
        <v>否</v>
      </c>
      <c r="I349" s="393" t="str">
        <f t="shared" si="42"/>
        <v>款</v>
      </c>
      <c r="O349" s="393">
        <f t="shared" si="39"/>
        <v>0</v>
      </c>
    </row>
    <row r="350" ht="44.1" customHeight="1" spans="1:15">
      <c r="A350" s="431">
        <f t="shared" si="38"/>
        <v>7</v>
      </c>
      <c r="B350" s="438">
        <v>2040901</v>
      </c>
      <c r="C350" s="439" t="s">
        <v>307</v>
      </c>
      <c r="D350" s="230">
        <f>VLOOKUP(B350,'04'!$B$5:$F$1322,5,FALSE)</f>
        <v>0</v>
      </c>
      <c r="E350" s="230"/>
      <c r="F350" s="296">
        <f t="shared" si="37"/>
        <v>0</v>
      </c>
      <c r="G350" s="293">
        <f t="shared" si="40"/>
        <v>0</v>
      </c>
      <c r="H350" s="180" t="str">
        <f t="shared" si="41"/>
        <v>否</v>
      </c>
      <c r="I350" s="393" t="str">
        <f t="shared" si="42"/>
        <v>项</v>
      </c>
      <c r="O350" s="393">
        <f t="shared" si="39"/>
        <v>0</v>
      </c>
    </row>
    <row r="351" ht="36" customHeight="1" spans="1:15">
      <c r="A351" s="431">
        <f t="shared" si="38"/>
        <v>7</v>
      </c>
      <c r="B351" s="438">
        <v>2040902</v>
      </c>
      <c r="C351" s="439" t="s">
        <v>308</v>
      </c>
      <c r="D351" s="230">
        <f>VLOOKUP(B351,'04'!$B$5:$F$1322,5,FALSE)</f>
        <v>0</v>
      </c>
      <c r="E351" s="230"/>
      <c r="F351" s="296">
        <f t="shared" si="37"/>
        <v>0</v>
      </c>
      <c r="G351" s="293">
        <f t="shared" si="40"/>
        <v>0</v>
      </c>
      <c r="H351" s="180" t="str">
        <f t="shared" si="41"/>
        <v>否</v>
      </c>
      <c r="I351" s="393" t="str">
        <f t="shared" si="42"/>
        <v>项</v>
      </c>
      <c r="O351" s="393">
        <f t="shared" si="39"/>
        <v>0</v>
      </c>
    </row>
    <row r="352" ht="36" customHeight="1" spans="1:15">
      <c r="A352" s="431">
        <f t="shared" si="38"/>
        <v>7</v>
      </c>
      <c r="B352" s="438">
        <v>2040903</v>
      </c>
      <c r="C352" s="439" t="s">
        <v>309</v>
      </c>
      <c r="D352" s="230">
        <f>VLOOKUP(B352,'04'!$B$5:$F$1322,5,FALSE)</f>
        <v>0</v>
      </c>
      <c r="E352" s="230"/>
      <c r="F352" s="296">
        <f t="shared" si="37"/>
        <v>0</v>
      </c>
      <c r="G352" s="293">
        <f t="shared" si="40"/>
        <v>0</v>
      </c>
      <c r="H352" s="180" t="str">
        <f t="shared" si="41"/>
        <v>否</v>
      </c>
      <c r="I352" s="393" t="str">
        <f t="shared" si="42"/>
        <v>项</v>
      </c>
      <c r="O352" s="393">
        <f t="shared" si="39"/>
        <v>0</v>
      </c>
    </row>
    <row r="353" ht="36" customHeight="1" spans="1:15">
      <c r="A353" s="431">
        <f t="shared" si="38"/>
        <v>7</v>
      </c>
      <c r="B353" s="438">
        <v>2040904</v>
      </c>
      <c r="C353" s="439" t="s">
        <v>499</v>
      </c>
      <c r="D353" s="230">
        <f>VLOOKUP(B353,'04'!$B$5:$F$1322,5,FALSE)</f>
        <v>0</v>
      </c>
      <c r="E353" s="230"/>
      <c r="F353" s="296">
        <f t="shared" si="37"/>
        <v>0</v>
      </c>
      <c r="G353" s="293">
        <f t="shared" si="40"/>
        <v>0</v>
      </c>
      <c r="H353" s="180" t="str">
        <f t="shared" si="41"/>
        <v>否</v>
      </c>
      <c r="I353" s="393" t="str">
        <f t="shared" si="42"/>
        <v>项</v>
      </c>
      <c r="O353" s="393">
        <f t="shared" si="39"/>
        <v>0</v>
      </c>
    </row>
    <row r="354" ht="36" customHeight="1" spans="1:15">
      <c r="A354" s="431">
        <f t="shared" si="38"/>
        <v>7</v>
      </c>
      <c r="B354" s="438">
        <v>2040905</v>
      </c>
      <c r="C354" s="439" t="s">
        <v>500</v>
      </c>
      <c r="D354" s="230">
        <f>VLOOKUP(B354,'04'!$B$5:$F$1322,5,FALSE)</f>
        <v>0</v>
      </c>
      <c r="E354" s="230"/>
      <c r="F354" s="296">
        <f t="shared" si="37"/>
        <v>0</v>
      </c>
      <c r="G354" s="293">
        <f t="shared" si="40"/>
        <v>0</v>
      </c>
      <c r="H354" s="180" t="str">
        <f t="shared" si="41"/>
        <v>否</v>
      </c>
      <c r="I354" s="393" t="str">
        <f t="shared" si="42"/>
        <v>项</v>
      </c>
      <c r="O354" s="393">
        <f t="shared" si="39"/>
        <v>0</v>
      </c>
    </row>
    <row r="355" ht="44.1" customHeight="1" spans="1:15">
      <c r="A355" s="431">
        <f t="shared" si="38"/>
        <v>7</v>
      </c>
      <c r="B355" s="438">
        <v>2040950</v>
      </c>
      <c r="C355" s="439" t="s">
        <v>316</v>
      </c>
      <c r="D355" s="230">
        <f>VLOOKUP(B355,'04'!$B$5:$F$1322,5,FALSE)</f>
        <v>0</v>
      </c>
      <c r="E355" s="230"/>
      <c r="F355" s="296">
        <f t="shared" si="37"/>
        <v>0</v>
      </c>
      <c r="G355" s="293">
        <f t="shared" si="40"/>
        <v>0</v>
      </c>
      <c r="H355" s="180" t="str">
        <f t="shared" si="41"/>
        <v>否</v>
      </c>
      <c r="I355" s="393" t="str">
        <f t="shared" si="42"/>
        <v>项</v>
      </c>
      <c r="O355" s="393">
        <f t="shared" si="39"/>
        <v>0</v>
      </c>
    </row>
    <row r="356" ht="36" customHeight="1" spans="1:15">
      <c r="A356" s="431">
        <f t="shared" si="38"/>
        <v>7</v>
      </c>
      <c r="B356" s="438">
        <v>2040999</v>
      </c>
      <c r="C356" s="439" t="s">
        <v>501</v>
      </c>
      <c r="D356" s="230">
        <f>VLOOKUP(B356,'04'!$B$5:$F$1322,5,FALSE)</f>
        <v>0</v>
      </c>
      <c r="E356" s="230"/>
      <c r="F356" s="296">
        <f t="shared" si="37"/>
        <v>0</v>
      </c>
      <c r="G356" s="293">
        <f t="shared" si="40"/>
        <v>0</v>
      </c>
      <c r="H356" s="180" t="str">
        <f t="shared" si="41"/>
        <v>否</v>
      </c>
      <c r="I356" s="393" t="str">
        <f t="shared" si="42"/>
        <v>项</v>
      </c>
      <c r="O356" s="393">
        <f t="shared" si="39"/>
        <v>0</v>
      </c>
    </row>
    <row r="357" ht="36" customHeight="1" spans="1:15">
      <c r="A357" s="431">
        <f t="shared" si="38"/>
        <v>5</v>
      </c>
      <c r="B357" s="437">
        <v>20410</v>
      </c>
      <c r="C357" s="289" t="s">
        <v>502</v>
      </c>
      <c r="D357" s="286">
        <f>VLOOKUP(B357,'04'!$B$5:$F$1322,5,FALSE)</f>
        <v>0</v>
      </c>
      <c r="E357" s="286">
        <f>((((SUM(E358:E362))+0)+0)+0)+0</f>
        <v>0</v>
      </c>
      <c r="F357" s="297">
        <f t="shared" si="37"/>
        <v>0</v>
      </c>
      <c r="G357" s="287">
        <f t="shared" si="40"/>
        <v>0</v>
      </c>
      <c r="H357" s="180" t="str">
        <f t="shared" si="41"/>
        <v>否</v>
      </c>
      <c r="I357" s="393" t="str">
        <f t="shared" si="42"/>
        <v>款</v>
      </c>
      <c r="O357" s="393">
        <f t="shared" si="39"/>
        <v>0</v>
      </c>
    </row>
    <row r="358" ht="36" customHeight="1" spans="1:15">
      <c r="A358" s="431">
        <f t="shared" si="38"/>
        <v>7</v>
      </c>
      <c r="B358" s="438">
        <v>2041001</v>
      </c>
      <c r="C358" s="439" t="s">
        <v>307</v>
      </c>
      <c r="D358" s="230">
        <f>VLOOKUP(B358,'04'!$B$5:$F$1322,5,FALSE)</f>
        <v>0</v>
      </c>
      <c r="E358" s="230"/>
      <c r="F358" s="296">
        <f t="shared" si="37"/>
        <v>0</v>
      </c>
      <c r="G358" s="293">
        <f t="shared" si="40"/>
        <v>0</v>
      </c>
      <c r="H358" s="180" t="str">
        <f t="shared" si="41"/>
        <v>否</v>
      </c>
      <c r="I358" s="393" t="str">
        <f t="shared" si="42"/>
        <v>项</v>
      </c>
      <c r="O358" s="393">
        <f t="shared" si="39"/>
        <v>0</v>
      </c>
    </row>
    <row r="359" ht="36" customHeight="1" spans="1:15">
      <c r="A359" s="431">
        <f t="shared" si="38"/>
        <v>7</v>
      </c>
      <c r="B359" s="438">
        <v>2041002</v>
      </c>
      <c r="C359" s="439" t="s">
        <v>308</v>
      </c>
      <c r="D359" s="230">
        <f>VLOOKUP(B359,'04'!$B$5:$F$1322,5,FALSE)</f>
        <v>0</v>
      </c>
      <c r="E359" s="230"/>
      <c r="F359" s="296">
        <f t="shared" si="37"/>
        <v>0</v>
      </c>
      <c r="G359" s="293">
        <f t="shared" si="40"/>
        <v>0</v>
      </c>
      <c r="H359" s="180" t="str">
        <f t="shared" si="41"/>
        <v>否</v>
      </c>
      <c r="I359" s="393" t="str">
        <f t="shared" si="42"/>
        <v>项</v>
      </c>
      <c r="O359" s="393">
        <f t="shared" si="39"/>
        <v>0</v>
      </c>
    </row>
    <row r="360" ht="36" customHeight="1" spans="1:15">
      <c r="A360" s="431">
        <f t="shared" si="38"/>
        <v>7</v>
      </c>
      <c r="B360" s="438">
        <v>2041006</v>
      </c>
      <c r="C360" s="439" t="s">
        <v>348</v>
      </c>
      <c r="D360" s="230">
        <f>VLOOKUP(B360,'04'!$B$5:$F$1322,5,FALSE)</f>
        <v>0</v>
      </c>
      <c r="E360" s="230"/>
      <c r="F360" s="296">
        <f t="shared" si="37"/>
        <v>0</v>
      </c>
      <c r="G360" s="293">
        <f t="shared" si="40"/>
        <v>0</v>
      </c>
      <c r="H360" s="180" t="str">
        <f t="shared" si="41"/>
        <v>否</v>
      </c>
      <c r="I360" s="393" t="str">
        <f t="shared" si="42"/>
        <v>项</v>
      </c>
      <c r="O360" s="393">
        <f t="shared" si="39"/>
        <v>0</v>
      </c>
    </row>
    <row r="361" ht="36" customHeight="1" spans="1:15">
      <c r="A361" s="431">
        <f t="shared" si="38"/>
        <v>7</v>
      </c>
      <c r="B361" s="438">
        <v>2041007</v>
      </c>
      <c r="C361" s="439" t="s">
        <v>503</v>
      </c>
      <c r="D361" s="230">
        <f>VLOOKUP(B361,'04'!$B$5:$F$1322,5,FALSE)</f>
        <v>0</v>
      </c>
      <c r="E361" s="230"/>
      <c r="F361" s="296">
        <f t="shared" si="37"/>
        <v>0</v>
      </c>
      <c r="G361" s="293">
        <f t="shared" si="40"/>
        <v>0</v>
      </c>
      <c r="H361" s="180" t="str">
        <f t="shared" si="41"/>
        <v>否</v>
      </c>
      <c r="I361" s="393" t="str">
        <f t="shared" si="42"/>
        <v>项</v>
      </c>
      <c r="O361" s="393">
        <f t="shared" si="39"/>
        <v>0</v>
      </c>
    </row>
    <row r="362" ht="36" customHeight="1" spans="1:15">
      <c r="A362" s="431">
        <f t="shared" si="38"/>
        <v>7</v>
      </c>
      <c r="B362" s="438">
        <v>2041099</v>
      </c>
      <c r="C362" s="439" t="s">
        <v>504</v>
      </c>
      <c r="D362" s="230">
        <f>VLOOKUP(B362,'04'!$B$5:$F$1322,5,FALSE)</f>
        <v>0</v>
      </c>
      <c r="E362" s="230"/>
      <c r="F362" s="296">
        <f t="shared" si="37"/>
        <v>0</v>
      </c>
      <c r="G362" s="293">
        <f t="shared" si="40"/>
        <v>0</v>
      </c>
      <c r="H362" s="180" t="str">
        <f t="shared" si="41"/>
        <v>否</v>
      </c>
      <c r="I362" s="393" t="str">
        <f t="shared" si="42"/>
        <v>项</v>
      </c>
      <c r="O362" s="393">
        <f t="shared" si="39"/>
        <v>0</v>
      </c>
    </row>
    <row r="363" ht="44.1" customHeight="1" spans="1:15">
      <c r="A363" s="431">
        <f t="shared" si="38"/>
        <v>5</v>
      </c>
      <c r="B363" s="437">
        <v>20499</v>
      </c>
      <c r="C363" s="289" t="s">
        <v>505</v>
      </c>
      <c r="D363" s="286">
        <f>VLOOKUP(B363,'04'!$B$5:$F$1322,5,FALSE)</f>
        <v>143</v>
      </c>
      <c r="E363" s="286">
        <f>((((SUM(E364:E365))+0)+0)+0)+0</f>
        <v>89</v>
      </c>
      <c r="F363" s="297">
        <f t="shared" si="37"/>
        <v>-54</v>
      </c>
      <c r="G363" s="287">
        <f t="shared" si="40"/>
        <v>-0.377622377622378</v>
      </c>
      <c r="H363" s="180" t="str">
        <f t="shared" si="41"/>
        <v>是</v>
      </c>
      <c r="I363" s="393" t="str">
        <f t="shared" si="42"/>
        <v>款</v>
      </c>
      <c r="O363" s="393">
        <f t="shared" si="39"/>
        <v>0</v>
      </c>
    </row>
    <row r="364" ht="44.1" customHeight="1" spans="1:15">
      <c r="A364" s="431">
        <f t="shared" si="38"/>
        <v>7</v>
      </c>
      <c r="B364" s="444">
        <v>2049902</v>
      </c>
      <c r="C364" s="439" t="s">
        <v>506</v>
      </c>
      <c r="D364" s="230">
        <f>VLOOKUP(B364,'04'!$B$5:$F$1322,5,FALSE)</f>
        <v>0</v>
      </c>
      <c r="E364" s="230">
        <v>2</v>
      </c>
      <c r="F364" s="296">
        <f t="shared" si="37"/>
        <v>2</v>
      </c>
      <c r="G364" s="293">
        <f t="shared" si="40"/>
        <v>0</v>
      </c>
      <c r="H364" s="180" t="str">
        <f t="shared" si="41"/>
        <v>是</v>
      </c>
      <c r="I364" s="393" t="str">
        <f t="shared" si="42"/>
        <v>项</v>
      </c>
      <c r="L364" s="393">
        <f>VLOOKUP(B364,[265]Sheet1!$A$4:$F$275,6,FALSE)</f>
        <v>2</v>
      </c>
      <c r="O364" s="432">
        <f t="shared" si="39"/>
        <v>2</v>
      </c>
    </row>
    <row r="365" ht="44.1" customHeight="1" spans="1:15">
      <c r="A365" s="431">
        <f t="shared" si="38"/>
        <v>7</v>
      </c>
      <c r="B365" s="447">
        <v>2049999</v>
      </c>
      <c r="C365" s="439" t="s">
        <v>505</v>
      </c>
      <c r="D365" s="230">
        <f>VLOOKUP(B365,'04'!$B$5:$F$1322,5,FALSE)</f>
        <v>143</v>
      </c>
      <c r="E365" s="230">
        <v>87</v>
      </c>
      <c r="F365" s="296">
        <f t="shared" si="37"/>
        <v>-56</v>
      </c>
      <c r="G365" s="293">
        <f t="shared" si="40"/>
        <v>-0.391608391608392</v>
      </c>
      <c r="H365" s="180" t="str">
        <f t="shared" si="41"/>
        <v>是</v>
      </c>
      <c r="I365" s="393" t="str">
        <f t="shared" si="42"/>
        <v>项</v>
      </c>
      <c r="L365" s="393">
        <f>VLOOKUP(B365,[265]Sheet1!$A$4:$F$275,6,FALSE)</f>
        <v>18</v>
      </c>
      <c r="M365" s="393">
        <f>VLOOKUP(B365,[266]Sheet2!$A$2:$D$135,4,FALSE)</f>
        <v>69</v>
      </c>
      <c r="O365" s="432">
        <f t="shared" si="39"/>
        <v>87</v>
      </c>
    </row>
    <row r="366" ht="44.1" customHeight="1" spans="1:15">
      <c r="A366" s="431">
        <f t="shared" si="38"/>
        <v>4</v>
      </c>
      <c r="B366" s="210" t="s">
        <v>1343</v>
      </c>
      <c r="C366" s="445" t="s">
        <v>1341</v>
      </c>
      <c r="D366" s="286">
        <f>VLOOKUP(B366,'04'!$B$5:$F$1322,5,FALSE)</f>
        <v>0</v>
      </c>
      <c r="E366" s="286">
        <f>'24'!C23</f>
        <v>0</v>
      </c>
      <c r="F366" s="297">
        <f t="shared" si="37"/>
        <v>0</v>
      </c>
      <c r="G366" s="287">
        <f t="shared" si="40"/>
        <v>0</v>
      </c>
      <c r="H366" s="180" t="str">
        <f t="shared" si="41"/>
        <v>否</v>
      </c>
      <c r="I366" s="393" t="str">
        <f t="shared" si="42"/>
        <v>项</v>
      </c>
      <c r="O366" s="393">
        <f t="shared" si="39"/>
        <v>0</v>
      </c>
    </row>
    <row r="367" ht="44.1" customHeight="1" spans="1:15">
      <c r="A367" s="431">
        <f t="shared" si="38"/>
        <v>4</v>
      </c>
      <c r="B367" s="210" t="s">
        <v>1344</v>
      </c>
      <c r="C367" s="445" t="s">
        <v>1345</v>
      </c>
      <c r="D367" s="286">
        <f>VLOOKUP(B367,'04'!$B$5:$F$1322,5,FALSE)</f>
        <v>0</v>
      </c>
      <c r="E367" s="286"/>
      <c r="F367" s="297">
        <f t="shared" si="37"/>
        <v>0</v>
      </c>
      <c r="G367" s="287">
        <f t="shared" si="40"/>
        <v>0</v>
      </c>
      <c r="H367" s="180" t="str">
        <f t="shared" si="41"/>
        <v>否</v>
      </c>
      <c r="I367" s="393" t="str">
        <f t="shared" si="42"/>
        <v>项</v>
      </c>
      <c r="O367" s="393">
        <f t="shared" si="39"/>
        <v>0</v>
      </c>
    </row>
    <row r="368" ht="44.1" customHeight="1" spans="1:15">
      <c r="A368" s="431">
        <f t="shared" si="38"/>
        <v>3</v>
      </c>
      <c r="B368" s="437">
        <v>205</v>
      </c>
      <c r="C368" s="285" t="s">
        <v>261</v>
      </c>
      <c r="D368" s="286">
        <f>VLOOKUP(B368,'04'!$B$5:$F$1322,5,FALSE)</f>
        <v>28613</v>
      </c>
      <c r="E368" s="286">
        <f>((((SUM(E369,E374,E381,E387,E393,E397,E401,E405,E411,E418,E420:E421))+0)+0)+0)+0</f>
        <v>28195</v>
      </c>
      <c r="F368" s="297">
        <f t="shared" si="37"/>
        <v>-418</v>
      </c>
      <c r="G368" s="287">
        <f t="shared" si="40"/>
        <v>-0.0146087442770768</v>
      </c>
      <c r="H368" s="180" t="str">
        <f t="shared" si="41"/>
        <v>是</v>
      </c>
      <c r="I368" s="393" t="str">
        <f t="shared" si="42"/>
        <v>类</v>
      </c>
      <c r="O368" s="393">
        <f t="shared" si="39"/>
        <v>0</v>
      </c>
    </row>
    <row r="369" ht="44.1" customHeight="1" spans="1:15">
      <c r="A369" s="431">
        <f t="shared" si="38"/>
        <v>5</v>
      </c>
      <c r="B369" s="437">
        <v>20501</v>
      </c>
      <c r="C369" s="289" t="s">
        <v>507</v>
      </c>
      <c r="D369" s="286">
        <f>VLOOKUP(B369,'04'!$B$5:$F$1322,5,FALSE)</f>
        <v>590</v>
      </c>
      <c r="E369" s="286">
        <f>((((SUM(E370:E373))+0)+0)+0)+0</f>
        <v>609</v>
      </c>
      <c r="F369" s="297">
        <f t="shared" si="37"/>
        <v>19</v>
      </c>
      <c r="G369" s="287">
        <f t="shared" si="40"/>
        <v>0.0322033898305085</v>
      </c>
      <c r="H369" s="180" t="str">
        <f t="shared" si="41"/>
        <v>是</v>
      </c>
      <c r="I369" s="393" t="str">
        <f t="shared" si="42"/>
        <v>款</v>
      </c>
      <c r="O369" s="393">
        <f t="shared" si="39"/>
        <v>0</v>
      </c>
    </row>
    <row r="370" ht="44.1" customHeight="1" spans="1:15">
      <c r="A370" s="431">
        <f t="shared" si="38"/>
        <v>7</v>
      </c>
      <c r="B370" s="438">
        <v>2050101</v>
      </c>
      <c r="C370" s="439" t="s">
        <v>307</v>
      </c>
      <c r="D370" s="230">
        <f>VLOOKUP(B370,'04'!$B$5:$F$1322,5,FALSE)</f>
        <v>177</v>
      </c>
      <c r="E370" s="230">
        <v>168</v>
      </c>
      <c r="F370" s="296">
        <f t="shared" si="37"/>
        <v>-9</v>
      </c>
      <c r="G370" s="293">
        <f t="shared" si="40"/>
        <v>-0.0508474576271186</v>
      </c>
      <c r="H370" s="180" t="str">
        <f t="shared" si="41"/>
        <v>是</v>
      </c>
      <c r="I370" s="393" t="str">
        <f t="shared" si="42"/>
        <v>项</v>
      </c>
      <c r="L370" s="393">
        <f>VLOOKUP(B370,[265]Sheet1!$A$4:$F$275,6,FALSE)</f>
        <v>168</v>
      </c>
      <c r="O370" s="432">
        <f t="shared" si="39"/>
        <v>168</v>
      </c>
    </row>
    <row r="371" ht="36" customHeight="1" spans="1:15">
      <c r="A371" s="431">
        <f t="shared" si="38"/>
        <v>7</v>
      </c>
      <c r="B371" s="438">
        <v>2050102</v>
      </c>
      <c r="C371" s="439" t="s">
        <v>308</v>
      </c>
      <c r="D371" s="230">
        <f>VLOOKUP(B371,'04'!$B$5:$F$1322,5,FALSE)</f>
        <v>0</v>
      </c>
      <c r="E371" s="230"/>
      <c r="F371" s="296">
        <f t="shared" si="37"/>
        <v>0</v>
      </c>
      <c r="G371" s="293">
        <f t="shared" si="40"/>
        <v>0</v>
      </c>
      <c r="H371" s="180" t="str">
        <f t="shared" si="41"/>
        <v>否</v>
      </c>
      <c r="I371" s="393" t="str">
        <f t="shared" si="42"/>
        <v>项</v>
      </c>
      <c r="O371" s="393">
        <f t="shared" si="39"/>
        <v>0</v>
      </c>
    </row>
    <row r="372" ht="44.1" customHeight="1" spans="1:15">
      <c r="A372" s="431">
        <f t="shared" si="38"/>
        <v>7</v>
      </c>
      <c r="B372" s="438">
        <v>2050103</v>
      </c>
      <c r="C372" s="439" t="s">
        <v>309</v>
      </c>
      <c r="D372" s="230">
        <f>VLOOKUP(B372,'04'!$B$5:$F$1322,5,FALSE)</f>
        <v>0</v>
      </c>
      <c r="E372" s="230"/>
      <c r="F372" s="296">
        <f t="shared" si="37"/>
        <v>0</v>
      </c>
      <c r="G372" s="293">
        <f t="shared" si="40"/>
        <v>0</v>
      </c>
      <c r="H372" s="180" t="str">
        <f t="shared" si="41"/>
        <v>否</v>
      </c>
      <c r="I372" s="393" t="str">
        <f t="shared" si="42"/>
        <v>项</v>
      </c>
      <c r="O372" s="393">
        <f t="shared" si="39"/>
        <v>0</v>
      </c>
    </row>
    <row r="373" ht="44.1" customHeight="1" spans="1:15">
      <c r="A373" s="431">
        <f t="shared" si="38"/>
        <v>7</v>
      </c>
      <c r="B373" s="438">
        <v>2050199</v>
      </c>
      <c r="C373" s="439" t="s">
        <v>508</v>
      </c>
      <c r="D373" s="230">
        <f>VLOOKUP(B373,'04'!$B$5:$F$1322,5,FALSE)</f>
        <v>413</v>
      </c>
      <c r="E373" s="230">
        <v>441</v>
      </c>
      <c r="F373" s="296">
        <f t="shared" si="37"/>
        <v>28</v>
      </c>
      <c r="G373" s="293">
        <f t="shared" si="40"/>
        <v>0.0677966101694916</v>
      </c>
      <c r="H373" s="180" t="str">
        <f t="shared" si="41"/>
        <v>是</v>
      </c>
      <c r="I373" s="393" t="str">
        <f t="shared" si="42"/>
        <v>项</v>
      </c>
      <c r="L373" s="393">
        <f>VLOOKUP(B373,[265]Sheet1!$A$4:$F$275,6,FALSE)</f>
        <v>441</v>
      </c>
      <c r="O373" s="432">
        <f t="shared" si="39"/>
        <v>441</v>
      </c>
    </row>
    <row r="374" ht="44.1" customHeight="1" spans="1:15">
      <c r="A374" s="431">
        <f t="shared" si="38"/>
        <v>5</v>
      </c>
      <c r="B374" s="437">
        <v>20502</v>
      </c>
      <c r="C374" s="289" t="s">
        <v>509</v>
      </c>
      <c r="D374" s="286">
        <f>VLOOKUP(B374,'04'!$B$5:$F$1322,5,FALSE)</f>
        <v>26977</v>
      </c>
      <c r="E374" s="286">
        <f>((((SUM(E375:E380))+0)+0)+0)+0</f>
        <v>25902</v>
      </c>
      <c r="F374" s="297">
        <f t="shared" si="37"/>
        <v>-1075</v>
      </c>
      <c r="G374" s="287">
        <f t="shared" si="40"/>
        <v>-0.0398487600548616</v>
      </c>
      <c r="H374" s="180" t="str">
        <f t="shared" si="41"/>
        <v>是</v>
      </c>
      <c r="I374" s="393" t="str">
        <f t="shared" si="42"/>
        <v>款</v>
      </c>
      <c r="O374" s="393">
        <f t="shared" si="39"/>
        <v>0</v>
      </c>
    </row>
    <row r="375" ht="44.1" customHeight="1" spans="1:15">
      <c r="A375" s="431">
        <f t="shared" si="38"/>
        <v>7</v>
      </c>
      <c r="B375" s="438">
        <v>2050201</v>
      </c>
      <c r="C375" s="439" t="s">
        <v>510</v>
      </c>
      <c r="D375" s="230">
        <f>VLOOKUP(B375,'04'!$B$5:$F$1322,5,FALSE)</f>
        <v>2369</v>
      </c>
      <c r="E375" s="230">
        <v>2630</v>
      </c>
      <c r="F375" s="296">
        <f t="shared" si="37"/>
        <v>261</v>
      </c>
      <c r="G375" s="293">
        <f t="shared" si="40"/>
        <v>0.110173068805403</v>
      </c>
      <c r="H375" s="180" t="str">
        <f t="shared" si="41"/>
        <v>是</v>
      </c>
      <c r="I375" s="393" t="str">
        <f t="shared" si="42"/>
        <v>项</v>
      </c>
      <c r="L375" s="393">
        <f>VLOOKUP(B375,[265]Sheet1!$A$4:$F$275,6,FALSE)</f>
        <v>2514</v>
      </c>
      <c r="M375" s="393">
        <f>VLOOKUP(B375,[266]Sheet2!$A$2:$D$135,4,FALSE)</f>
        <v>116</v>
      </c>
      <c r="O375" s="432">
        <f t="shared" si="39"/>
        <v>2630</v>
      </c>
    </row>
    <row r="376" ht="44.1" customHeight="1" spans="1:15">
      <c r="A376" s="431">
        <f t="shared" si="38"/>
        <v>7</v>
      </c>
      <c r="B376" s="438">
        <v>2050202</v>
      </c>
      <c r="C376" s="439" t="s">
        <v>511</v>
      </c>
      <c r="D376" s="230">
        <f>VLOOKUP(B376,'04'!$B$5:$F$1322,5,FALSE)</f>
        <v>14401</v>
      </c>
      <c r="E376" s="230">
        <v>13466</v>
      </c>
      <c r="F376" s="296">
        <f t="shared" si="37"/>
        <v>-935</v>
      </c>
      <c r="G376" s="293">
        <f t="shared" si="40"/>
        <v>-0.0649260468023054</v>
      </c>
      <c r="H376" s="180" t="str">
        <f t="shared" si="41"/>
        <v>是</v>
      </c>
      <c r="I376" s="393" t="str">
        <f t="shared" si="42"/>
        <v>项</v>
      </c>
      <c r="L376" s="393">
        <f>VLOOKUP(B376,[265]Sheet1!$A$4:$F$275,6,FALSE)</f>
        <v>12732</v>
      </c>
      <c r="M376" s="393">
        <f>VLOOKUP(B376,[266]Sheet2!$A$2:$D$135,4,FALSE)</f>
        <v>734</v>
      </c>
      <c r="O376" s="432">
        <f t="shared" si="39"/>
        <v>13466</v>
      </c>
    </row>
    <row r="377" ht="44.1" customHeight="1" spans="1:15">
      <c r="A377" s="431">
        <f t="shared" si="38"/>
        <v>7</v>
      </c>
      <c r="B377" s="438">
        <v>2050203</v>
      </c>
      <c r="C377" s="439" t="s">
        <v>512</v>
      </c>
      <c r="D377" s="230">
        <f>VLOOKUP(B377,'04'!$B$5:$F$1322,5,FALSE)</f>
        <v>6575</v>
      </c>
      <c r="E377" s="230">
        <v>6250</v>
      </c>
      <c r="F377" s="296">
        <f t="shared" ref="F377:F440" si="43">E377-D377</f>
        <v>-325</v>
      </c>
      <c r="G377" s="293">
        <f t="shared" si="40"/>
        <v>-0.0494296577946768</v>
      </c>
      <c r="H377" s="180" t="str">
        <f t="shared" si="41"/>
        <v>是</v>
      </c>
      <c r="I377" s="393" t="str">
        <f t="shared" si="42"/>
        <v>项</v>
      </c>
      <c r="L377" s="393">
        <f>VLOOKUP(B377,[265]Sheet1!$A$4:$F$275,6,FALSE)</f>
        <v>5788</v>
      </c>
      <c r="M377" s="393">
        <f>VLOOKUP(B377,[266]Sheet2!$A$2:$D$135,4,FALSE)</f>
        <v>462</v>
      </c>
      <c r="O377" s="432">
        <f t="shared" si="39"/>
        <v>6250</v>
      </c>
    </row>
    <row r="378" ht="44.1" customHeight="1" spans="1:15">
      <c r="A378" s="431">
        <f t="shared" si="38"/>
        <v>7</v>
      </c>
      <c r="B378" s="438">
        <v>2050204</v>
      </c>
      <c r="C378" s="439" t="s">
        <v>513</v>
      </c>
      <c r="D378" s="230">
        <f>VLOOKUP(B378,'04'!$B$5:$F$1322,5,FALSE)</f>
        <v>2790</v>
      </c>
      <c r="E378" s="230">
        <v>2653</v>
      </c>
      <c r="F378" s="296">
        <f t="shared" si="43"/>
        <v>-137</v>
      </c>
      <c r="G378" s="293">
        <f t="shared" si="40"/>
        <v>-0.0491039426523298</v>
      </c>
      <c r="H378" s="180" t="str">
        <f t="shared" si="41"/>
        <v>是</v>
      </c>
      <c r="I378" s="393" t="str">
        <f t="shared" si="42"/>
        <v>项</v>
      </c>
      <c r="L378" s="393">
        <f>VLOOKUP(B378,[265]Sheet1!$A$4:$F$275,6,FALSE)</f>
        <v>2576</v>
      </c>
      <c r="M378" s="393">
        <f>VLOOKUP(B378,[266]Sheet2!$A$2:$D$135,4,FALSE)</f>
        <v>77</v>
      </c>
      <c r="O378" s="432">
        <f t="shared" si="39"/>
        <v>2653</v>
      </c>
    </row>
    <row r="379" ht="44.1" customHeight="1" spans="1:15">
      <c r="A379" s="431">
        <f t="shared" si="38"/>
        <v>7</v>
      </c>
      <c r="B379" s="438">
        <v>2050205</v>
      </c>
      <c r="C379" s="439" t="s">
        <v>514</v>
      </c>
      <c r="D379" s="230">
        <f>VLOOKUP(B379,'04'!$B$5:$F$1322,5,FALSE)</f>
        <v>0</v>
      </c>
      <c r="E379" s="230"/>
      <c r="F379" s="296">
        <f t="shared" si="43"/>
        <v>0</v>
      </c>
      <c r="G379" s="293">
        <f t="shared" si="40"/>
        <v>0</v>
      </c>
      <c r="H379" s="180" t="str">
        <f t="shared" si="41"/>
        <v>否</v>
      </c>
      <c r="I379" s="393" t="str">
        <f t="shared" si="42"/>
        <v>项</v>
      </c>
      <c r="O379" s="393">
        <f t="shared" si="39"/>
        <v>0</v>
      </c>
    </row>
    <row r="380" ht="44.1" customHeight="1" spans="1:15">
      <c r="A380" s="431">
        <f t="shared" si="38"/>
        <v>7</v>
      </c>
      <c r="B380" s="438">
        <v>2050299</v>
      </c>
      <c r="C380" s="439" t="s">
        <v>515</v>
      </c>
      <c r="D380" s="230">
        <f>VLOOKUP(B380,'04'!$B$5:$F$1322,5,FALSE)</f>
        <v>842</v>
      </c>
      <c r="E380" s="230">
        <v>903</v>
      </c>
      <c r="F380" s="296">
        <f t="shared" si="43"/>
        <v>61</v>
      </c>
      <c r="G380" s="293">
        <f t="shared" si="40"/>
        <v>0.0724465558194773</v>
      </c>
      <c r="H380" s="180" t="str">
        <f t="shared" si="41"/>
        <v>是</v>
      </c>
      <c r="I380" s="393" t="str">
        <f t="shared" si="42"/>
        <v>项</v>
      </c>
      <c r="L380" s="393">
        <f>VLOOKUP(B380,[265]Sheet1!$A$4:$F$275,6,FALSE)</f>
        <v>893</v>
      </c>
      <c r="M380" s="393">
        <f>VLOOKUP(B380,[266]Sheet2!$A$2:$D$135,4,FALSE)</f>
        <v>10</v>
      </c>
      <c r="O380" s="432">
        <f t="shared" si="39"/>
        <v>903</v>
      </c>
    </row>
    <row r="381" ht="44.1" customHeight="1" spans="1:15">
      <c r="A381" s="431">
        <f t="shared" si="38"/>
        <v>5</v>
      </c>
      <c r="B381" s="437">
        <v>20503</v>
      </c>
      <c r="C381" s="289" t="s">
        <v>516</v>
      </c>
      <c r="D381" s="286">
        <f>VLOOKUP(B381,'04'!$B$5:$F$1322,5,FALSE)</f>
        <v>843</v>
      </c>
      <c r="E381" s="286">
        <f>((((SUM(E382:E386))+0)+0)+0)+0</f>
        <v>732</v>
      </c>
      <c r="F381" s="297">
        <f t="shared" si="43"/>
        <v>-111</v>
      </c>
      <c r="G381" s="287">
        <f t="shared" si="40"/>
        <v>-0.131672597864769</v>
      </c>
      <c r="H381" s="180" t="str">
        <f t="shared" si="41"/>
        <v>是</v>
      </c>
      <c r="I381" s="393" t="str">
        <f t="shared" si="42"/>
        <v>款</v>
      </c>
      <c r="O381" s="393">
        <f t="shared" si="39"/>
        <v>0</v>
      </c>
    </row>
    <row r="382" ht="36" customHeight="1" spans="1:15">
      <c r="A382" s="431">
        <f t="shared" si="38"/>
        <v>7</v>
      </c>
      <c r="B382" s="438">
        <v>2050301</v>
      </c>
      <c r="C382" s="439" t="s">
        <v>517</v>
      </c>
      <c r="D382" s="230">
        <f>VLOOKUP(B382,'04'!$B$5:$F$1322,5,FALSE)</f>
        <v>0</v>
      </c>
      <c r="E382" s="230"/>
      <c r="F382" s="296">
        <f t="shared" si="43"/>
        <v>0</v>
      </c>
      <c r="G382" s="293">
        <f t="shared" si="40"/>
        <v>0</v>
      </c>
      <c r="H382" s="180" t="str">
        <f t="shared" si="41"/>
        <v>否</v>
      </c>
      <c r="I382" s="393" t="str">
        <f t="shared" si="42"/>
        <v>项</v>
      </c>
      <c r="O382" s="393">
        <f t="shared" si="39"/>
        <v>0</v>
      </c>
    </row>
    <row r="383" ht="44.1" customHeight="1" spans="1:15">
      <c r="A383" s="431">
        <f t="shared" si="38"/>
        <v>7</v>
      </c>
      <c r="B383" s="438">
        <v>2050302</v>
      </c>
      <c r="C383" s="439" t="s">
        <v>518</v>
      </c>
      <c r="D383" s="230">
        <f>VLOOKUP(B383,'04'!$B$5:$F$1322,5,FALSE)</f>
        <v>843</v>
      </c>
      <c r="E383" s="230">
        <v>732</v>
      </c>
      <c r="F383" s="296">
        <f t="shared" si="43"/>
        <v>-111</v>
      </c>
      <c r="G383" s="293">
        <f t="shared" si="40"/>
        <v>-0.131672597864769</v>
      </c>
      <c r="H383" s="180" t="str">
        <f t="shared" si="41"/>
        <v>是</v>
      </c>
      <c r="I383" s="393" t="str">
        <f t="shared" si="42"/>
        <v>项</v>
      </c>
      <c r="L383" s="393">
        <f>VLOOKUP(B383,[265]Sheet1!$A$4:$F$275,6,FALSE)</f>
        <v>715</v>
      </c>
      <c r="M383" s="393">
        <f>VLOOKUP(B383,[266]Sheet2!$A$2:$D$135,4,FALSE)</f>
        <v>17</v>
      </c>
      <c r="O383" s="432">
        <f t="shared" si="39"/>
        <v>732</v>
      </c>
    </row>
    <row r="384" ht="44.1" customHeight="1" spans="1:15">
      <c r="A384" s="431">
        <f t="shared" si="38"/>
        <v>7</v>
      </c>
      <c r="B384" s="438">
        <v>2050303</v>
      </c>
      <c r="C384" s="439" t="s">
        <v>519</v>
      </c>
      <c r="D384" s="230">
        <f>VLOOKUP(B384,'04'!$B$5:$F$1322,5,FALSE)</f>
        <v>0</v>
      </c>
      <c r="E384" s="230"/>
      <c r="F384" s="296">
        <f t="shared" si="43"/>
        <v>0</v>
      </c>
      <c r="G384" s="293">
        <f t="shared" si="40"/>
        <v>0</v>
      </c>
      <c r="H384" s="180" t="str">
        <f t="shared" si="41"/>
        <v>否</v>
      </c>
      <c r="I384" s="393" t="str">
        <f t="shared" si="42"/>
        <v>项</v>
      </c>
      <c r="O384" s="393">
        <f t="shared" si="39"/>
        <v>0</v>
      </c>
    </row>
    <row r="385" ht="44.1" customHeight="1" spans="1:15">
      <c r="A385" s="431">
        <f t="shared" si="38"/>
        <v>7</v>
      </c>
      <c r="B385" s="438">
        <v>2050305</v>
      </c>
      <c r="C385" s="439" t="s">
        <v>520</v>
      </c>
      <c r="D385" s="230">
        <f>VLOOKUP(B385,'04'!$B$5:$F$1322,5,FALSE)</f>
        <v>0</v>
      </c>
      <c r="E385" s="230"/>
      <c r="F385" s="296">
        <f t="shared" si="43"/>
        <v>0</v>
      </c>
      <c r="G385" s="293">
        <f t="shared" si="40"/>
        <v>0</v>
      </c>
      <c r="H385" s="180" t="str">
        <f t="shared" si="41"/>
        <v>否</v>
      </c>
      <c r="I385" s="393" t="str">
        <f t="shared" si="42"/>
        <v>项</v>
      </c>
      <c r="O385" s="393">
        <f t="shared" si="39"/>
        <v>0</v>
      </c>
    </row>
    <row r="386" ht="44.1" customHeight="1" spans="1:15">
      <c r="A386" s="431">
        <f t="shared" si="38"/>
        <v>7</v>
      </c>
      <c r="B386" s="438">
        <v>2050399</v>
      </c>
      <c r="C386" s="439" t="s">
        <v>521</v>
      </c>
      <c r="D386" s="230">
        <f>VLOOKUP(B386,'04'!$B$5:$F$1322,5,FALSE)</f>
        <v>0</v>
      </c>
      <c r="E386" s="230"/>
      <c r="F386" s="296">
        <f t="shared" si="43"/>
        <v>0</v>
      </c>
      <c r="G386" s="293">
        <f t="shared" si="40"/>
        <v>0</v>
      </c>
      <c r="H386" s="180" t="str">
        <f t="shared" si="41"/>
        <v>否</v>
      </c>
      <c r="I386" s="393" t="str">
        <f t="shared" si="42"/>
        <v>项</v>
      </c>
      <c r="O386" s="393">
        <f t="shared" si="39"/>
        <v>0</v>
      </c>
    </row>
    <row r="387" ht="44.1" customHeight="1" spans="1:15">
      <c r="A387" s="431">
        <f t="shared" si="38"/>
        <v>5</v>
      </c>
      <c r="B387" s="437">
        <v>20504</v>
      </c>
      <c r="C387" s="289" t="s">
        <v>522</v>
      </c>
      <c r="D387" s="286">
        <f>VLOOKUP(B387,'04'!$B$5:$F$1322,5,FALSE)</f>
        <v>0</v>
      </c>
      <c r="E387" s="286">
        <f>((((SUM(E388:E392))+0)+0)+0)+0</f>
        <v>0</v>
      </c>
      <c r="F387" s="297">
        <f t="shared" si="43"/>
        <v>0</v>
      </c>
      <c r="G387" s="287">
        <f t="shared" si="40"/>
        <v>0</v>
      </c>
      <c r="H387" s="180" t="str">
        <f t="shared" si="41"/>
        <v>否</v>
      </c>
      <c r="I387" s="393" t="str">
        <f t="shared" si="42"/>
        <v>款</v>
      </c>
      <c r="O387" s="393">
        <f t="shared" si="39"/>
        <v>0</v>
      </c>
    </row>
    <row r="388" ht="36" customHeight="1" spans="1:15">
      <c r="A388" s="431">
        <f t="shared" si="38"/>
        <v>7</v>
      </c>
      <c r="B388" s="438">
        <v>2050401</v>
      </c>
      <c r="C388" s="439" t="s">
        <v>523</v>
      </c>
      <c r="D388" s="230">
        <f>VLOOKUP(B388,'04'!$B$5:$F$1322,5,FALSE)</f>
        <v>0</v>
      </c>
      <c r="E388" s="230"/>
      <c r="F388" s="296">
        <f t="shared" si="43"/>
        <v>0</v>
      </c>
      <c r="G388" s="293">
        <f t="shared" si="40"/>
        <v>0</v>
      </c>
      <c r="H388" s="180" t="str">
        <f t="shared" si="41"/>
        <v>否</v>
      </c>
      <c r="I388" s="393" t="str">
        <f t="shared" si="42"/>
        <v>项</v>
      </c>
      <c r="O388" s="393">
        <f t="shared" si="39"/>
        <v>0</v>
      </c>
    </row>
    <row r="389" ht="44.1" customHeight="1" spans="1:15">
      <c r="A389" s="431">
        <f t="shared" ref="A389:A452" si="44">LEN(B389)</f>
        <v>7</v>
      </c>
      <c r="B389" s="438">
        <v>2050402</v>
      </c>
      <c r="C389" s="439" t="s">
        <v>524</v>
      </c>
      <c r="D389" s="230">
        <f>VLOOKUP(B389,'04'!$B$5:$F$1322,5,FALSE)</f>
        <v>0</v>
      </c>
      <c r="E389" s="230"/>
      <c r="F389" s="296">
        <f t="shared" si="43"/>
        <v>0</v>
      </c>
      <c r="G389" s="293">
        <f t="shared" si="40"/>
        <v>0</v>
      </c>
      <c r="H389" s="180" t="str">
        <f t="shared" si="41"/>
        <v>否</v>
      </c>
      <c r="I389" s="393" t="str">
        <f t="shared" si="42"/>
        <v>项</v>
      </c>
      <c r="O389" s="393">
        <f t="shared" ref="O389:O452" si="45">+L389+M389+N389</f>
        <v>0</v>
      </c>
    </row>
    <row r="390" ht="36" customHeight="1" spans="1:15">
      <c r="A390" s="431">
        <f t="shared" si="44"/>
        <v>7</v>
      </c>
      <c r="B390" s="438">
        <v>2050403</v>
      </c>
      <c r="C390" s="439" t="s">
        <v>525</v>
      </c>
      <c r="D390" s="230">
        <f>VLOOKUP(B390,'04'!$B$5:$F$1322,5,FALSE)</f>
        <v>0</v>
      </c>
      <c r="E390" s="230"/>
      <c r="F390" s="296">
        <f t="shared" si="43"/>
        <v>0</v>
      </c>
      <c r="G390" s="293">
        <f t="shared" si="40"/>
        <v>0</v>
      </c>
      <c r="H390" s="180" t="str">
        <f t="shared" si="41"/>
        <v>否</v>
      </c>
      <c r="I390" s="393" t="str">
        <f t="shared" si="42"/>
        <v>项</v>
      </c>
      <c r="O390" s="393">
        <f t="shared" si="45"/>
        <v>0</v>
      </c>
    </row>
    <row r="391" ht="36" customHeight="1" spans="1:15">
      <c r="A391" s="431">
        <f t="shared" si="44"/>
        <v>7</v>
      </c>
      <c r="B391" s="438">
        <v>2050404</v>
      </c>
      <c r="C391" s="439" t="s">
        <v>526</v>
      </c>
      <c r="D391" s="230">
        <f>VLOOKUP(B391,'04'!$B$5:$F$1322,5,FALSE)</f>
        <v>0</v>
      </c>
      <c r="E391" s="230"/>
      <c r="F391" s="296">
        <f t="shared" si="43"/>
        <v>0</v>
      </c>
      <c r="G391" s="293">
        <f t="shared" si="40"/>
        <v>0</v>
      </c>
      <c r="H391" s="180" t="str">
        <f t="shared" si="41"/>
        <v>否</v>
      </c>
      <c r="I391" s="393" t="str">
        <f t="shared" si="42"/>
        <v>项</v>
      </c>
      <c r="O391" s="393">
        <f t="shared" si="45"/>
        <v>0</v>
      </c>
    </row>
    <row r="392" ht="36" customHeight="1" spans="1:15">
      <c r="A392" s="431">
        <f t="shared" si="44"/>
        <v>7</v>
      </c>
      <c r="B392" s="438">
        <v>2050499</v>
      </c>
      <c r="C392" s="439" t="s">
        <v>527</v>
      </c>
      <c r="D392" s="230">
        <f>VLOOKUP(B392,'04'!$B$5:$F$1322,5,FALSE)</f>
        <v>0</v>
      </c>
      <c r="E392" s="230"/>
      <c r="F392" s="296">
        <f t="shared" si="43"/>
        <v>0</v>
      </c>
      <c r="G392" s="293">
        <f t="shared" si="40"/>
        <v>0</v>
      </c>
      <c r="H392" s="180" t="str">
        <f t="shared" si="41"/>
        <v>否</v>
      </c>
      <c r="I392" s="393" t="str">
        <f t="shared" si="42"/>
        <v>项</v>
      </c>
      <c r="O392" s="393">
        <f t="shared" si="45"/>
        <v>0</v>
      </c>
    </row>
    <row r="393" ht="44.1" customHeight="1" spans="1:15">
      <c r="A393" s="431">
        <f t="shared" si="44"/>
        <v>5</v>
      </c>
      <c r="B393" s="437">
        <v>20505</v>
      </c>
      <c r="C393" s="289" t="s">
        <v>528</v>
      </c>
      <c r="D393" s="286">
        <f>VLOOKUP(B393,'04'!$B$5:$F$1322,5,FALSE)</f>
        <v>0</v>
      </c>
      <c r="E393" s="286">
        <f>((((SUM(E394:E396))+0)+0)+0)+0</f>
        <v>0</v>
      </c>
      <c r="F393" s="297">
        <f t="shared" si="43"/>
        <v>0</v>
      </c>
      <c r="G393" s="287">
        <f t="shared" si="40"/>
        <v>0</v>
      </c>
      <c r="H393" s="180" t="str">
        <f t="shared" si="41"/>
        <v>否</v>
      </c>
      <c r="I393" s="393" t="str">
        <f t="shared" si="42"/>
        <v>款</v>
      </c>
      <c r="O393" s="393">
        <f t="shared" si="45"/>
        <v>0</v>
      </c>
    </row>
    <row r="394" ht="44.1" customHeight="1" spans="1:15">
      <c r="A394" s="431">
        <f t="shared" si="44"/>
        <v>7</v>
      </c>
      <c r="B394" s="438">
        <v>2050501</v>
      </c>
      <c r="C394" s="439" t="s">
        <v>529</v>
      </c>
      <c r="D394" s="230">
        <f>VLOOKUP(B394,'04'!$B$5:$F$1322,5,FALSE)</f>
        <v>0</v>
      </c>
      <c r="E394" s="230"/>
      <c r="F394" s="296">
        <f t="shared" si="43"/>
        <v>0</v>
      </c>
      <c r="G394" s="293">
        <f t="shared" ref="G394:G457" si="46">IF(D394&lt;0,"",IFERROR(E394/D394-1,0))</f>
        <v>0</v>
      </c>
      <c r="H394" s="180" t="str">
        <f t="shared" ref="H394:H457" si="47">IF(LEN(B394)=3,"是",IF(C394&lt;&gt;"",IF(SUM(D394:E394)&lt;&gt;0,"是","否"),"是"))</f>
        <v>否</v>
      </c>
      <c r="I394" s="393" t="str">
        <f t="shared" ref="I394:I457" si="48">IF(LEN(B394)=3,"类",IF(LEN(B394)=5,"款","项"))</f>
        <v>项</v>
      </c>
      <c r="O394" s="393">
        <f t="shared" si="45"/>
        <v>0</v>
      </c>
    </row>
    <row r="395" ht="36" customHeight="1" spans="1:15">
      <c r="A395" s="431">
        <f t="shared" si="44"/>
        <v>7</v>
      </c>
      <c r="B395" s="438">
        <v>2050502</v>
      </c>
      <c r="C395" s="439" t="s">
        <v>530</v>
      </c>
      <c r="D395" s="230">
        <f>VLOOKUP(B395,'04'!$B$5:$F$1322,5,FALSE)</f>
        <v>0</v>
      </c>
      <c r="E395" s="230"/>
      <c r="F395" s="296">
        <f t="shared" si="43"/>
        <v>0</v>
      </c>
      <c r="G395" s="293">
        <f t="shared" si="46"/>
        <v>0</v>
      </c>
      <c r="H395" s="180" t="str">
        <f t="shared" si="47"/>
        <v>否</v>
      </c>
      <c r="I395" s="393" t="str">
        <f t="shared" si="48"/>
        <v>项</v>
      </c>
      <c r="O395" s="393">
        <f t="shared" si="45"/>
        <v>0</v>
      </c>
    </row>
    <row r="396" ht="36" customHeight="1" spans="1:15">
      <c r="A396" s="431">
        <f t="shared" si="44"/>
        <v>7</v>
      </c>
      <c r="B396" s="438">
        <v>2050599</v>
      </c>
      <c r="C396" s="439" t="s">
        <v>531</v>
      </c>
      <c r="D396" s="230">
        <f>VLOOKUP(B396,'04'!$B$5:$F$1322,5,FALSE)</f>
        <v>0</v>
      </c>
      <c r="E396" s="230"/>
      <c r="F396" s="296">
        <f t="shared" si="43"/>
        <v>0</v>
      </c>
      <c r="G396" s="293">
        <f t="shared" si="46"/>
        <v>0</v>
      </c>
      <c r="H396" s="180" t="str">
        <f t="shared" si="47"/>
        <v>否</v>
      </c>
      <c r="I396" s="393" t="str">
        <f t="shared" si="48"/>
        <v>项</v>
      </c>
      <c r="O396" s="393">
        <f t="shared" si="45"/>
        <v>0</v>
      </c>
    </row>
    <row r="397" ht="36" customHeight="1" spans="1:15">
      <c r="A397" s="431">
        <f t="shared" si="44"/>
        <v>5</v>
      </c>
      <c r="B397" s="437">
        <v>20506</v>
      </c>
      <c r="C397" s="289" t="s">
        <v>532</v>
      </c>
      <c r="D397" s="286">
        <f>VLOOKUP(B397,'04'!$B$5:$F$1322,5,FALSE)</f>
        <v>0</v>
      </c>
      <c r="E397" s="286">
        <f>((((SUM(E398:E400))+0)+0)+0)+0</f>
        <v>0</v>
      </c>
      <c r="F397" s="297">
        <f t="shared" si="43"/>
        <v>0</v>
      </c>
      <c r="G397" s="287">
        <f t="shared" si="46"/>
        <v>0</v>
      </c>
      <c r="H397" s="180" t="str">
        <f t="shared" si="47"/>
        <v>否</v>
      </c>
      <c r="I397" s="393" t="str">
        <f t="shared" si="48"/>
        <v>款</v>
      </c>
      <c r="O397" s="393">
        <f t="shared" si="45"/>
        <v>0</v>
      </c>
    </row>
    <row r="398" ht="36" customHeight="1" spans="1:15">
      <c r="A398" s="431">
        <f t="shared" si="44"/>
        <v>7</v>
      </c>
      <c r="B398" s="438">
        <v>2050601</v>
      </c>
      <c r="C398" s="439" t="s">
        <v>533</v>
      </c>
      <c r="D398" s="230">
        <f>VLOOKUP(B398,'04'!$B$5:$F$1322,5,FALSE)</f>
        <v>0</v>
      </c>
      <c r="E398" s="230"/>
      <c r="F398" s="296">
        <f t="shared" si="43"/>
        <v>0</v>
      </c>
      <c r="G398" s="293">
        <f t="shared" si="46"/>
        <v>0</v>
      </c>
      <c r="H398" s="180" t="str">
        <f t="shared" si="47"/>
        <v>否</v>
      </c>
      <c r="I398" s="393" t="str">
        <f t="shared" si="48"/>
        <v>项</v>
      </c>
      <c r="O398" s="393">
        <f t="shared" si="45"/>
        <v>0</v>
      </c>
    </row>
    <row r="399" ht="36" customHeight="1" spans="1:15">
      <c r="A399" s="431">
        <f t="shared" si="44"/>
        <v>7</v>
      </c>
      <c r="B399" s="438">
        <v>2050602</v>
      </c>
      <c r="C399" s="439" t="s">
        <v>534</v>
      </c>
      <c r="D399" s="230">
        <f>VLOOKUP(B399,'04'!$B$5:$F$1322,5,FALSE)</f>
        <v>0</v>
      </c>
      <c r="E399" s="230"/>
      <c r="F399" s="296">
        <f t="shared" si="43"/>
        <v>0</v>
      </c>
      <c r="G399" s="293">
        <f t="shared" si="46"/>
        <v>0</v>
      </c>
      <c r="H399" s="180" t="str">
        <f t="shared" si="47"/>
        <v>否</v>
      </c>
      <c r="I399" s="393" t="str">
        <f t="shared" si="48"/>
        <v>项</v>
      </c>
      <c r="O399" s="393">
        <f t="shared" si="45"/>
        <v>0</v>
      </c>
    </row>
    <row r="400" ht="36" customHeight="1" spans="1:15">
      <c r="A400" s="431">
        <f t="shared" si="44"/>
        <v>7</v>
      </c>
      <c r="B400" s="438">
        <v>2050699</v>
      </c>
      <c r="C400" s="439" t="s">
        <v>535</v>
      </c>
      <c r="D400" s="230">
        <f>VLOOKUP(B400,'04'!$B$5:$F$1322,5,FALSE)</f>
        <v>0</v>
      </c>
      <c r="E400" s="230"/>
      <c r="F400" s="296">
        <f t="shared" si="43"/>
        <v>0</v>
      </c>
      <c r="G400" s="293">
        <f t="shared" si="46"/>
        <v>0</v>
      </c>
      <c r="H400" s="180" t="str">
        <f t="shared" si="47"/>
        <v>否</v>
      </c>
      <c r="I400" s="393" t="str">
        <f t="shared" si="48"/>
        <v>项</v>
      </c>
      <c r="O400" s="393">
        <f t="shared" si="45"/>
        <v>0</v>
      </c>
    </row>
    <row r="401" ht="44.1" customHeight="1" spans="1:15">
      <c r="A401" s="431">
        <f t="shared" si="44"/>
        <v>5</v>
      </c>
      <c r="B401" s="437">
        <v>20507</v>
      </c>
      <c r="C401" s="289" t="s">
        <v>536</v>
      </c>
      <c r="D401" s="286">
        <f>VLOOKUP(B401,'04'!$B$5:$F$1322,5,FALSE)</f>
        <v>0</v>
      </c>
      <c r="E401" s="286">
        <f>((((SUM(E402:E404))+0)+0)+0)+0</f>
        <v>2</v>
      </c>
      <c r="F401" s="297">
        <f t="shared" si="43"/>
        <v>2</v>
      </c>
      <c r="G401" s="287">
        <f t="shared" si="46"/>
        <v>0</v>
      </c>
      <c r="H401" s="180" t="str">
        <f t="shared" si="47"/>
        <v>是</v>
      </c>
      <c r="I401" s="393" t="str">
        <f t="shared" si="48"/>
        <v>款</v>
      </c>
      <c r="O401" s="393">
        <f t="shared" si="45"/>
        <v>0</v>
      </c>
    </row>
    <row r="402" ht="44.1" customHeight="1" spans="1:15">
      <c r="A402" s="431">
        <f t="shared" si="44"/>
        <v>7</v>
      </c>
      <c r="B402" s="438">
        <v>2050701</v>
      </c>
      <c r="C402" s="439" t="s">
        <v>537</v>
      </c>
      <c r="D402" s="230">
        <f>VLOOKUP(B402,'04'!$B$5:$F$1322,5,FALSE)</f>
        <v>0</v>
      </c>
      <c r="E402" s="230">
        <v>2</v>
      </c>
      <c r="F402" s="296">
        <f t="shared" si="43"/>
        <v>2</v>
      </c>
      <c r="G402" s="293">
        <f t="shared" si="46"/>
        <v>0</v>
      </c>
      <c r="H402" s="180" t="str">
        <f t="shared" si="47"/>
        <v>是</v>
      </c>
      <c r="I402" s="393" t="str">
        <f t="shared" si="48"/>
        <v>项</v>
      </c>
      <c r="L402" s="393">
        <f>VLOOKUP(B402,[265]Sheet1!$A$4:$F$275,6,FALSE)</f>
        <v>2</v>
      </c>
      <c r="O402" s="432">
        <f t="shared" si="45"/>
        <v>2</v>
      </c>
    </row>
    <row r="403" ht="36" customHeight="1" spans="1:15">
      <c r="A403" s="431">
        <f t="shared" si="44"/>
        <v>7</v>
      </c>
      <c r="B403" s="438">
        <v>2050702</v>
      </c>
      <c r="C403" s="439" t="s">
        <v>1875</v>
      </c>
      <c r="D403" s="230">
        <f>VLOOKUP(B403,'04'!$B$5:$F$1322,5,FALSE)</f>
        <v>0</v>
      </c>
      <c r="E403" s="230"/>
      <c r="F403" s="296">
        <f t="shared" si="43"/>
        <v>0</v>
      </c>
      <c r="G403" s="293">
        <f t="shared" si="46"/>
        <v>0</v>
      </c>
      <c r="H403" s="180" t="str">
        <f t="shared" si="47"/>
        <v>否</v>
      </c>
      <c r="I403" s="393" t="str">
        <f t="shared" si="48"/>
        <v>项</v>
      </c>
      <c r="O403" s="393">
        <f t="shared" si="45"/>
        <v>0</v>
      </c>
    </row>
    <row r="404" ht="36" customHeight="1" spans="1:15">
      <c r="A404" s="431">
        <f t="shared" si="44"/>
        <v>7</v>
      </c>
      <c r="B404" s="438">
        <v>2050799</v>
      </c>
      <c r="C404" s="439" t="s">
        <v>539</v>
      </c>
      <c r="D404" s="230">
        <f>VLOOKUP(B404,'04'!$B$5:$F$1322,5,FALSE)</f>
        <v>0</v>
      </c>
      <c r="E404" s="230"/>
      <c r="F404" s="296">
        <f t="shared" si="43"/>
        <v>0</v>
      </c>
      <c r="G404" s="293">
        <f t="shared" si="46"/>
        <v>0</v>
      </c>
      <c r="H404" s="180" t="str">
        <f t="shared" si="47"/>
        <v>否</v>
      </c>
      <c r="I404" s="393" t="str">
        <f t="shared" si="48"/>
        <v>项</v>
      </c>
      <c r="O404" s="393">
        <f t="shared" si="45"/>
        <v>0</v>
      </c>
    </row>
    <row r="405" ht="44.1" customHeight="1" spans="1:15">
      <c r="A405" s="431">
        <f t="shared" si="44"/>
        <v>5</v>
      </c>
      <c r="B405" s="437">
        <v>20508</v>
      </c>
      <c r="C405" s="289" t="s">
        <v>540</v>
      </c>
      <c r="D405" s="286">
        <f>VLOOKUP(B405,'04'!$B$5:$F$1322,5,FALSE)</f>
        <v>186</v>
      </c>
      <c r="E405" s="286">
        <f>((((SUM(E406:E410))+0)+0)+0)+0</f>
        <v>235</v>
      </c>
      <c r="F405" s="297">
        <f t="shared" si="43"/>
        <v>49</v>
      </c>
      <c r="G405" s="287">
        <f t="shared" si="46"/>
        <v>0.263440860215054</v>
      </c>
      <c r="H405" s="180" t="str">
        <f t="shared" si="47"/>
        <v>是</v>
      </c>
      <c r="I405" s="393" t="str">
        <f t="shared" si="48"/>
        <v>款</v>
      </c>
      <c r="O405" s="393">
        <f t="shared" si="45"/>
        <v>0</v>
      </c>
    </row>
    <row r="406" ht="44.1" customHeight="1" spans="1:15">
      <c r="A406" s="431">
        <f t="shared" si="44"/>
        <v>7</v>
      </c>
      <c r="B406" s="438">
        <v>2050801</v>
      </c>
      <c r="C406" s="439" t="s">
        <v>541</v>
      </c>
      <c r="D406" s="230">
        <f>VLOOKUP(B406,'04'!$B$5:$F$1322,5,FALSE)</f>
        <v>0</v>
      </c>
      <c r="E406" s="230"/>
      <c r="F406" s="296">
        <f t="shared" si="43"/>
        <v>0</v>
      </c>
      <c r="G406" s="293">
        <f t="shared" si="46"/>
        <v>0</v>
      </c>
      <c r="H406" s="180" t="str">
        <f t="shared" si="47"/>
        <v>否</v>
      </c>
      <c r="I406" s="393" t="str">
        <f t="shared" si="48"/>
        <v>项</v>
      </c>
      <c r="O406" s="393">
        <f t="shared" si="45"/>
        <v>0</v>
      </c>
    </row>
    <row r="407" ht="44.1" customHeight="1" spans="1:15">
      <c r="A407" s="431">
        <f t="shared" si="44"/>
        <v>7</v>
      </c>
      <c r="B407" s="438">
        <v>2050802</v>
      </c>
      <c r="C407" s="439" t="s">
        <v>542</v>
      </c>
      <c r="D407" s="230">
        <f>VLOOKUP(B407,'04'!$B$5:$F$1322,5,FALSE)</f>
        <v>186</v>
      </c>
      <c r="E407" s="230">
        <v>220</v>
      </c>
      <c r="F407" s="296">
        <f t="shared" si="43"/>
        <v>34</v>
      </c>
      <c r="G407" s="293">
        <f t="shared" si="46"/>
        <v>0.182795698924731</v>
      </c>
      <c r="H407" s="180" t="str">
        <f t="shared" si="47"/>
        <v>是</v>
      </c>
      <c r="I407" s="393" t="str">
        <f t="shared" si="48"/>
        <v>项</v>
      </c>
      <c r="L407" s="393">
        <f>VLOOKUP(B407,[265]Sheet1!$A$4:$F$275,6,FALSE)</f>
        <v>220</v>
      </c>
      <c r="O407" s="432">
        <f t="shared" si="45"/>
        <v>220</v>
      </c>
    </row>
    <row r="408" ht="44.1" customHeight="1" spans="1:15">
      <c r="A408" s="431">
        <f t="shared" si="44"/>
        <v>7</v>
      </c>
      <c r="B408" s="438">
        <v>2050803</v>
      </c>
      <c r="C408" s="439" t="s">
        <v>543</v>
      </c>
      <c r="D408" s="230">
        <f>VLOOKUP(B408,'04'!$B$5:$F$1322,5,FALSE)</f>
        <v>0</v>
      </c>
      <c r="E408" s="230">
        <v>15</v>
      </c>
      <c r="F408" s="296">
        <f t="shared" si="43"/>
        <v>15</v>
      </c>
      <c r="G408" s="293">
        <f t="shared" si="46"/>
        <v>0</v>
      </c>
      <c r="H408" s="180" t="str">
        <f t="shared" si="47"/>
        <v>是</v>
      </c>
      <c r="I408" s="393" t="str">
        <f t="shared" si="48"/>
        <v>项</v>
      </c>
      <c r="L408" s="393">
        <f>VLOOKUP(B408,[265]Sheet1!$A$4:$F$275,6,FALSE)</f>
        <v>15</v>
      </c>
      <c r="O408" s="432">
        <f t="shared" si="45"/>
        <v>15</v>
      </c>
    </row>
    <row r="409" ht="36" customHeight="1" spans="1:15">
      <c r="A409" s="431">
        <f t="shared" si="44"/>
        <v>7</v>
      </c>
      <c r="B409" s="438">
        <v>2050804</v>
      </c>
      <c r="C409" s="439" t="s">
        <v>544</v>
      </c>
      <c r="D409" s="230">
        <f>VLOOKUP(B409,'04'!$B$5:$F$1322,5,FALSE)</f>
        <v>0</v>
      </c>
      <c r="E409" s="230"/>
      <c r="F409" s="296">
        <f t="shared" si="43"/>
        <v>0</v>
      </c>
      <c r="G409" s="293">
        <f t="shared" si="46"/>
        <v>0</v>
      </c>
      <c r="H409" s="180" t="str">
        <f t="shared" si="47"/>
        <v>否</v>
      </c>
      <c r="I409" s="393" t="str">
        <f t="shared" si="48"/>
        <v>项</v>
      </c>
      <c r="O409" s="393">
        <f t="shared" si="45"/>
        <v>0</v>
      </c>
    </row>
    <row r="410" ht="36" customHeight="1" spans="1:15">
      <c r="A410" s="431">
        <f t="shared" si="44"/>
        <v>7</v>
      </c>
      <c r="B410" s="438">
        <v>2050899</v>
      </c>
      <c r="C410" s="439" t="s">
        <v>545</v>
      </c>
      <c r="D410" s="230">
        <f>VLOOKUP(B410,'04'!$B$5:$F$1322,5,FALSE)</f>
        <v>0</v>
      </c>
      <c r="E410" s="230"/>
      <c r="F410" s="296">
        <f t="shared" si="43"/>
        <v>0</v>
      </c>
      <c r="G410" s="293">
        <f t="shared" si="46"/>
        <v>0</v>
      </c>
      <c r="H410" s="180" t="str">
        <f t="shared" si="47"/>
        <v>否</v>
      </c>
      <c r="I410" s="393" t="str">
        <f t="shared" si="48"/>
        <v>项</v>
      </c>
      <c r="O410" s="393">
        <f t="shared" si="45"/>
        <v>0</v>
      </c>
    </row>
    <row r="411" ht="44.1" customHeight="1" spans="1:15">
      <c r="A411" s="431">
        <f t="shared" si="44"/>
        <v>5</v>
      </c>
      <c r="B411" s="437">
        <v>20509</v>
      </c>
      <c r="C411" s="289" t="s">
        <v>546</v>
      </c>
      <c r="D411" s="286">
        <f>VLOOKUP(B411,'04'!$B$5:$F$1322,5,FALSE)</f>
        <v>0</v>
      </c>
      <c r="E411" s="286">
        <f>((((SUM(E412:E417))+0)+0)+0)+0</f>
        <v>0</v>
      </c>
      <c r="F411" s="297">
        <f t="shared" si="43"/>
        <v>0</v>
      </c>
      <c r="G411" s="287">
        <f t="shared" si="46"/>
        <v>0</v>
      </c>
      <c r="H411" s="180" t="str">
        <f t="shared" si="47"/>
        <v>否</v>
      </c>
      <c r="I411" s="393" t="str">
        <f t="shared" si="48"/>
        <v>款</v>
      </c>
      <c r="O411" s="393">
        <f t="shared" si="45"/>
        <v>0</v>
      </c>
    </row>
    <row r="412" s="429" customFormat="1" ht="36" customHeight="1" spans="1:15">
      <c r="A412" s="431">
        <f t="shared" si="44"/>
        <v>7</v>
      </c>
      <c r="B412" s="438">
        <v>2050901</v>
      </c>
      <c r="C412" s="439" t="s">
        <v>547</v>
      </c>
      <c r="D412" s="230">
        <f>VLOOKUP(B412,'04'!$B$5:$F$1322,5,FALSE)</f>
        <v>0</v>
      </c>
      <c r="E412" s="230"/>
      <c r="F412" s="296">
        <f t="shared" si="43"/>
        <v>0</v>
      </c>
      <c r="G412" s="293">
        <f t="shared" si="46"/>
        <v>0</v>
      </c>
      <c r="H412" s="180" t="str">
        <f t="shared" si="47"/>
        <v>否</v>
      </c>
      <c r="I412" s="393" t="str">
        <f t="shared" si="48"/>
        <v>项</v>
      </c>
      <c r="L412" s="393"/>
      <c r="M412" s="393"/>
      <c r="O412" s="393">
        <f t="shared" si="45"/>
        <v>0</v>
      </c>
    </row>
    <row r="413" ht="36" customHeight="1" spans="1:15">
      <c r="A413" s="431">
        <f t="shared" si="44"/>
        <v>7</v>
      </c>
      <c r="B413" s="438">
        <v>2050902</v>
      </c>
      <c r="C413" s="439" t="s">
        <v>548</v>
      </c>
      <c r="D413" s="230">
        <f>VLOOKUP(B413,'04'!$B$5:$F$1322,5,FALSE)</f>
        <v>0</v>
      </c>
      <c r="E413" s="230"/>
      <c r="F413" s="296">
        <f t="shared" si="43"/>
        <v>0</v>
      </c>
      <c r="G413" s="293">
        <f t="shared" si="46"/>
        <v>0</v>
      </c>
      <c r="H413" s="180" t="str">
        <f t="shared" si="47"/>
        <v>否</v>
      </c>
      <c r="I413" s="393" t="str">
        <f t="shared" si="48"/>
        <v>项</v>
      </c>
      <c r="O413" s="393">
        <f t="shared" si="45"/>
        <v>0</v>
      </c>
    </row>
    <row r="414" ht="36" customHeight="1" spans="1:15">
      <c r="A414" s="431">
        <f t="shared" si="44"/>
        <v>7</v>
      </c>
      <c r="B414" s="438">
        <v>2050903</v>
      </c>
      <c r="C414" s="439" t="s">
        <v>549</v>
      </c>
      <c r="D414" s="230">
        <f>VLOOKUP(B414,'04'!$B$5:$F$1322,5,FALSE)</f>
        <v>0</v>
      </c>
      <c r="E414" s="230"/>
      <c r="F414" s="296">
        <f t="shared" si="43"/>
        <v>0</v>
      </c>
      <c r="G414" s="293">
        <f t="shared" si="46"/>
        <v>0</v>
      </c>
      <c r="H414" s="180" t="str">
        <f t="shared" si="47"/>
        <v>否</v>
      </c>
      <c r="I414" s="393" t="str">
        <f t="shared" si="48"/>
        <v>项</v>
      </c>
      <c r="O414" s="393">
        <f t="shared" si="45"/>
        <v>0</v>
      </c>
    </row>
    <row r="415" s="429" customFormat="1" ht="36" customHeight="1" spans="1:15">
      <c r="A415" s="431">
        <f t="shared" si="44"/>
        <v>7</v>
      </c>
      <c r="B415" s="438">
        <v>2050904</v>
      </c>
      <c r="C415" s="439" t="s">
        <v>550</v>
      </c>
      <c r="D415" s="230">
        <f>VLOOKUP(B415,'04'!$B$5:$F$1322,5,FALSE)</f>
        <v>0</v>
      </c>
      <c r="E415" s="230"/>
      <c r="F415" s="296">
        <f t="shared" si="43"/>
        <v>0</v>
      </c>
      <c r="G415" s="293">
        <f t="shared" si="46"/>
        <v>0</v>
      </c>
      <c r="H415" s="180" t="str">
        <f t="shared" si="47"/>
        <v>否</v>
      </c>
      <c r="I415" s="393" t="str">
        <f t="shared" si="48"/>
        <v>项</v>
      </c>
      <c r="L415" s="393"/>
      <c r="M415" s="393"/>
      <c r="O415" s="393">
        <f t="shared" si="45"/>
        <v>0</v>
      </c>
    </row>
    <row r="416" ht="36" customHeight="1" spans="1:15">
      <c r="A416" s="431">
        <f t="shared" si="44"/>
        <v>7</v>
      </c>
      <c r="B416" s="438">
        <v>2050905</v>
      </c>
      <c r="C416" s="439" t="s">
        <v>551</v>
      </c>
      <c r="D416" s="230">
        <f>VLOOKUP(B416,'04'!$B$5:$F$1322,5,FALSE)</f>
        <v>0</v>
      </c>
      <c r="E416" s="230"/>
      <c r="F416" s="296">
        <f t="shared" si="43"/>
        <v>0</v>
      </c>
      <c r="G416" s="293">
        <f t="shared" si="46"/>
        <v>0</v>
      </c>
      <c r="H416" s="180" t="str">
        <f t="shared" si="47"/>
        <v>否</v>
      </c>
      <c r="I416" s="393" t="str">
        <f t="shared" si="48"/>
        <v>项</v>
      </c>
      <c r="O416" s="393">
        <f t="shared" si="45"/>
        <v>0</v>
      </c>
    </row>
    <row r="417" ht="44.1" customHeight="1" spans="1:15">
      <c r="A417" s="431">
        <f t="shared" si="44"/>
        <v>7</v>
      </c>
      <c r="B417" s="438">
        <v>2050999</v>
      </c>
      <c r="C417" s="439" t="s">
        <v>552</v>
      </c>
      <c r="D417" s="230">
        <f>VLOOKUP(B417,'04'!$B$5:$F$1322,5,FALSE)</f>
        <v>0</v>
      </c>
      <c r="E417" s="230"/>
      <c r="F417" s="296">
        <f t="shared" si="43"/>
        <v>0</v>
      </c>
      <c r="G417" s="293">
        <f t="shared" si="46"/>
        <v>0</v>
      </c>
      <c r="H417" s="180" t="str">
        <f t="shared" si="47"/>
        <v>否</v>
      </c>
      <c r="I417" s="393" t="str">
        <f t="shared" si="48"/>
        <v>项</v>
      </c>
      <c r="O417" s="393">
        <f t="shared" si="45"/>
        <v>0</v>
      </c>
    </row>
    <row r="418" ht="44.1" customHeight="1" spans="1:15">
      <c r="A418" s="431">
        <f t="shared" si="44"/>
        <v>5</v>
      </c>
      <c r="B418" s="437">
        <v>20599</v>
      </c>
      <c r="C418" s="289" t="s">
        <v>553</v>
      </c>
      <c r="D418" s="286">
        <f>VLOOKUP(B418,'04'!$B$5:$F$1322,5,FALSE)</f>
        <v>17</v>
      </c>
      <c r="E418" s="286">
        <f>((((E419)+0)+0)+0)+0</f>
        <v>715</v>
      </c>
      <c r="F418" s="297">
        <f t="shared" si="43"/>
        <v>698</v>
      </c>
      <c r="G418" s="287">
        <f t="shared" si="46"/>
        <v>41.0588235294118</v>
      </c>
      <c r="H418" s="180" t="str">
        <f t="shared" si="47"/>
        <v>是</v>
      </c>
      <c r="I418" s="393" t="str">
        <f t="shared" si="48"/>
        <v>款</v>
      </c>
      <c r="O418" s="393">
        <f t="shared" si="45"/>
        <v>0</v>
      </c>
    </row>
    <row r="419" ht="44.1" customHeight="1" spans="1:15">
      <c r="A419" s="431">
        <f t="shared" si="44"/>
        <v>7</v>
      </c>
      <c r="B419" s="448">
        <v>2059999</v>
      </c>
      <c r="C419" s="439" t="s">
        <v>553</v>
      </c>
      <c r="D419" s="230">
        <f>VLOOKUP(B419,'04'!$B$5:$F$1322,5,FALSE)</f>
        <v>17</v>
      </c>
      <c r="E419" s="230">
        <v>715</v>
      </c>
      <c r="F419" s="296">
        <f t="shared" si="43"/>
        <v>698</v>
      </c>
      <c r="G419" s="293">
        <f t="shared" si="46"/>
        <v>41.0588235294118</v>
      </c>
      <c r="H419" s="180" t="str">
        <f t="shared" si="47"/>
        <v>是</v>
      </c>
      <c r="I419" s="393" t="str">
        <f t="shared" si="48"/>
        <v>项</v>
      </c>
      <c r="L419" s="393">
        <f>VLOOKUP(B419,[265]Sheet1!$A$4:$F$275,6,FALSE)</f>
        <v>705</v>
      </c>
      <c r="M419" s="393">
        <f>VLOOKUP(B419,[266]Sheet2!$A$2:$D$135,4,FALSE)</f>
        <v>10</v>
      </c>
      <c r="O419" s="432">
        <f t="shared" si="45"/>
        <v>715</v>
      </c>
    </row>
    <row r="420" ht="44.1" customHeight="1" spans="1:15">
      <c r="A420" s="431">
        <f t="shared" si="44"/>
        <v>4</v>
      </c>
      <c r="B420" s="402" t="s">
        <v>1346</v>
      </c>
      <c r="C420" s="445" t="s">
        <v>1341</v>
      </c>
      <c r="D420" s="286">
        <f>VLOOKUP(B420,'04'!$B$5:$F$1322,5,FALSE)</f>
        <v>0</v>
      </c>
      <c r="E420" s="286"/>
      <c r="F420" s="297">
        <f t="shared" si="43"/>
        <v>0</v>
      </c>
      <c r="G420" s="287">
        <f t="shared" si="46"/>
        <v>0</v>
      </c>
      <c r="H420" s="180" t="str">
        <f t="shared" si="47"/>
        <v>否</v>
      </c>
      <c r="I420" s="393" t="str">
        <f t="shared" si="48"/>
        <v>项</v>
      </c>
      <c r="O420" s="393">
        <f t="shared" si="45"/>
        <v>0</v>
      </c>
    </row>
    <row r="421" ht="44.1" customHeight="1" spans="1:15">
      <c r="A421" s="431">
        <f t="shared" si="44"/>
        <v>4</v>
      </c>
      <c r="B421" s="402" t="s">
        <v>1347</v>
      </c>
      <c r="C421" s="445" t="s">
        <v>1348</v>
      </c>
      <c r="D421" s="286">
        <f>VLOOKUP(B421,'04'!$B$5:$F$1322,5,FALSE)</f>
        <v>0</v>
      </c>
      <c r="E421" s="286"/>
      <c r="F421" s="297">
        <f t="shared" si="43"/>
        <v>0</v>
      </c>
      <c r="G421" s="287">
        <f t="shared" si="46"/>
        <v>0</v>
      </c>
      <c r="H421" s="180" t="str">
        <f t="shared" si="47"/>
        <v>否</v>
      </c>
      <c r="I421" s="393" t="str">
        <f t="shared" si="48"/>
        <v>项</v>
      </c>
      <c r="O421" s="393">
        <f t="shared" si="45"/>
        <v>0</v>
      </c>
    </row>
    <row r="422" ht="44.1" customHeight="1" spans="1:15">
      <c r="A422" s="431">
        <f t="shared" si="44"/>
        <v>3</v>
      </c>
      <c r="B422" s="437">
        <v>206</v>
      </c>
      <c r="C422" s="285" t="s">
        <v>262</v>
      </c>
      <c r="D422" s="286">
        <f>VLOOKUP(B422,'04'!$B$5:$F$1322,5,FALSE)</f>
        <v>91</v>
      </c>
      <c r="E422" s="286">
        <f>((((SUM(E423,E428,E437,E443,E448,E453,E458,E465,E469,E473,E478))+0)+0)+0)+0</f>
        <v>111</v>
      </c>
      <c r="F422" s="297">
        <f t="shared" si="43"/>
        <v>20</v>
      </c>
      <c r="G422" s="287">
        <f t="shared" si="46"/>
        <v>0.21978021978022</v>
      </c>
      <c r="H422" s="180" t="str">
        <f t="shared" si="47"/>
        <v>是</v>
      </c>
      <c r="I422" s="393" t="str">
        <f t="shared" si="48"/>
        <v>类</v>
      </c>
      <c r="O422" s="393">
        <f t="shared" si="45"/>
        <v>0</v>
      </c>
    </row>
    <row r="423" ht="44.1" customHeight="1" spans="1:15">
      <c r="A423" s="431">
        <f t="shared" si="44"/>
        <v>5</v>
      </c>
      <c r="B423" s="437">
        <v>20601</v>
      </c>
      <c r="C423" s="289" t="s">
        <v>554</v>
      </c>
      <c r="D423" s="286">
        <f>VLOOKUP(B423,'04'!$B$5:$F$1322,5,FALSE)</f>
        <v>84</v>
      </c>
      <c r="E423" s="286">
        <f>((((SUM(E424:E427))+0)+0)+0)+0</f>
        <v>91</v>
      </c>
      <c r="F423" s="297">
        <f t="shared" si="43"/>
        <v>7</v>
      </c>
      <c r="G423" s="287">
        <f t="shared" si="46"/>
        <v>0.0833333333333333</v>
      </c>
      <c r="H423" s="180" t="str">
        <f t="shared" si="47"/>
        <v>是</v>
      </c>
      <c r="I423" s="393" t="str">
        <f t="shared" si="48"/>
        <v>款</v>
      </c>
      <c r="O423" s="393">
        <f t="shared" si="45"/>
        <v>0</v>
      </c>
    </row>
    <row r="424" ht="44.1" customHeight="1" spans="1:15">
      <c r="A424" s="431">
        <f t="shared" si="44"/>
        <v>7</v>
      </c>
      <c r="B424" s="438">
        <v>2060101</v>
      </c>
      <c r="C424" s="439" t="s">
        <v>307</v>
      </c>
      <c r="D424" s="230">
        <f>VLOOKUP(B424,'04'!$B$5:$F$1322,5,FALSE)</f>
        <v>76</v>
      </c>
      <c r="E424" s="230">
        <v>80</v>
      </c>
      <c r="F424" s="296">
        <f t="shared" si="43"/>
        <v>4</v>
      </c>
      <c r="G424" s="293">
        <f t="shared" si="46"/>
        <v>0.0526315789473684</v>
      </c>
      <c r="H424" s="180" t="str">
        <f t="shared" si="47"/>
        <v>是</v>
      </c>
      <c r="I424" s="393" t="str">
        <f t="shared" si="48"/>
        <v>项</v>
      </c>
      <c r="L424" s="393">
        <f>VLOOKUP(B424,[265]Sheet1!$A$4:$F$275,6,FALSE)</f>
        <v>80</v>
      </c>
      <c r="O424" s="432">
        <f t="shared" si="45"/>
        <v>80</v>
      </c>
    </row>
    <row r="425" ht="36" customHeight="1" spans="1:15">
      <c r="A425" s="431">
        <f t="shared" si="44"/>
        <v>7</v>
      </c>
      <c r="B425" s="438">
        <v>2060102</v>
      </c>
      <c r="C425" s="439" t="s">
        <v>308</v>
      </c>
      <c r="D425" s="230">
        <f>VLOOKUP(B425,'04'!$B$5:$F$1322,5,FALSE)</f>
        <v>0</v>
      </c>
      <c r="E425" s="230"/>
      <c r="F425" s="296">
        <f t="shared" si="43"/>
        <v>0</v>
      </c>
      <c r="G425" s="293">
        <f t="shared" si="46"/>
        <v>0</v>
      </c>
      <c r="H425" s="180" t="str">
        <f t="shared" si="47"/>
        <v>否</v>
      </c>
      <c r="I425" s="393" t="str">
        <f t="shared" si="48"/>
        <v>项</v>
      </c>
      <c r="O425" s="393">
        <f t="shared" si="45"/>
        <v>0</v>
      </c>
    </row>
    <row r="426" ht="44.1" customHeight="1" spans="1:15">
      <c r="A426" s="431">
        <f t="shared" si="44"/>
        <v>7</v>
      </c>
      <c r="B426" s="438">
        <v>2060103</v>
      </c>
      <c r="C426" s="439" t="s">
        <v>309</v>
      </c>
      <c r="D426" s="230">
        <f>VLOOKUP(B426,'04'!$B$5:$F$1322,5,FALSE)</f>
        <v>0</v>
      </c>
      <c r="E426" s="230"/>
      <c r="F426" s="296">
        <f t="shared" si="43"/>
        <v>0</v>
      </c>
      <c r="G426" s="293">
        <f t="shared" si="46"/>
        <v>0</v>
      </c>
      <c r="H426" s="180" t="str">
        <f t="shared" si="47"/>
        <v>否</v>
      </c>
      <c r="I426" s="393" t="str">
        <f t="shared" si="48"/>
        <v>项</v>
      </c>
      <c r="O426" s="393">
        <f t="shared" si="45"/>
        <v>0</v>
      </c>
    </row>
    <row r="427" ht="44.1" customHeight="1" spans="1:15">
      <c r="A427" s="431">
        <f t="shared" si="44"/>
        <v>7</v>
      </c>
      <c r="B427" s="438">
        <v>2060199</v>
      </c>
      <c r="C427" s="439" t="s">
        <v>555</v>
      </c>
      <c r="D427" s="230">
        <f>VLOOKUP(B427,'04'!$B$5:$F$1322,5,FALSE)</f>
        <v>8</v>
      </c>
      <c r="E427" s="230">
        <v>11</v>
      </c>
      <c r="F427" s="296">
        <f t="shared" si="43"/>
        <v>3</v>
      </c>
      <c r="G427" s="293">
        <f t="shared" si="46"/>
        <v>0.375</v>
      </c>
      <c r="H427" s="180" t="str">
        <f t="shared" si="47"/>
        <v>是</v>
      </c>
      <c r="I427" s="393" t="str">
        <f t="shared" si="48"/>
        <v>项</v>
      </c>
      <c r="L427" s="393">
        <f>VLOOKUP(B427,[265]Sheet1!$A$4:$F$275,6,FALSE)</f>
        <v>11</v>
      </c>
      <c r="O427" s="432">
        <f t="shared" si="45"/>
        <v>11</v>
      </c>
    </row>
    <row r="428" ht="44.1" customHeight="1" spans="1:15">
      <c r="A428" s="431">
        <f t="shared" si="44"/>
        <v>5</v>
      </c>
      <c r="B428" s="437">
        <v>20602</v>
      </c>
      <c r="C428" s="289" t="s">
        <v>556</v>
      </c>
      <c r="D428" s="286">
        <f>VLOOKUP(B428,'04'!$B$5:$F$1322,5,FALSE)</f>
        <v>0</v>
      </c>
      <c r="E428" s="286">
        <f>((((SUM(E429:E436))+0)+0)+0)+0</f>
        <v>0</v>
      </c>
      <c r="F428" s="297">
        <f t="shared" si="43"/>
        <v>0</v>
      </c>
      <c r="G428" s="287">
        <f t="shared" si="46"/>
        <v>0</v>
      </c>
      <c r="H428" s="180" t="str">
        <f t="shared" si="47"/>
        <v>否</v>
      </c>
      <c r="I428" s="393" t="str">
        <f t="shared" si="48"/>
        <v>款</v>
      </c>
      <c r="O428" s="393">
        <f t="shared" si="45"/>
        <v>0</v>
      </c>
    </row>
    <row r="429" ht="36" customHeight="1" spans="1:15">
      <c r="A429" s="431">
        <f t="shared" si="44"/>
        <v>7</v>
      </c>
      <c r="B429" s="438">
        <v>2060201</v>
      </c>
      <c r="C429" s="439" t="s">
        <v>557</v>
      </c>
      <c r="D429" s="230">
        <f>VLOOKUP(B429,'04'!$B$5:$F$1322,5,FALSE)</f>
        <v>0</v>
      </c>
      <c r="E429" s="230"/>
      <c r="F429" s="296">
        <f t="shared" si="43"/>
        <v>0</v>
      </c>
      <c r="G429" s="293">
        <f t="shared" si="46"/>
        <v>0</v>
      </c>
      <c r="H429" s="180" t="str">
        <f t="shared" si="47"/>
        <v>否</v>
      </c>
      <c r="I429" s="393" t="str">
        <f t="shared" si="48"/>
        <v>项</v>
      </c>
      <c r="O429" s="393">
        <f t="shared" si="45"/>
        <v>0</v>
      </c>
    </row>
    <row r="430" ht="36" customHeight="1" spans="1:15">
      <c r="A430" s="431">
        <f t="shared" si="44"/>
        <v>7</v>
      </c>
      <c r="B430" s="438">
        <v>2060203</v>
      </c>
      <c r="C430" s="439" t="s">
        <v>558</v>
      </c>
      <c r="D430" s="230">
        <f>VLOOKUP(B430,'04'!$B$5:$F$1322,5,FALSE)</f>
        <v>0</v>
      </c>
      <c r="E430" s="230"/>
      <c r="F430" s="296">
        <f t="shared" si="43"/>
        <v>0</v>
      </c>
      <c r="G430" s="293">
        <f t="shared" si="46"/>
        <v>0</v>
      </c>
      <c r="H430" s="180" t="str">
        <f t="shared" si="47"/>
        <v>否</v>
      </c>
      <c r="I430" s="393" t="str">
        <f t="shared" si="48"/>
        <v>项</v>
      </c>
      <c r="O430" s="393">
        <f t="shared" si="45"/>
        <v>0</v>
      </c>
    </row>
    <row r="431" ht="36" customHeight="1" spans="1:15">
      <c r="A431" s="431">
        <f t="shared" si="44"/>
        <v>7</v>
      </c>
      <c r="B431" s="438">
        <v>2060204</v>
      </c>
      <c r="C431" s="439" t="s">
        <v>559</v>
      </c>
      <c r="D431" s="230">
        <f>VLOOKUP(B431,'04'!$B$5:$F$1322,5,FALSE)</f>
        <v>0</v>
      </c>
      <c r="E431" s="230"/>
      <c r="F431" s="296">
        <f t="shared" si="43"/>
        <v>0</v>
      </c>
      <c r="G431" s="293">
        <f t="shared" si="46"/>
        <v>0</v>
      </c>
      <c r="H431" s="180" t="str">
        <f t="shared" si="47"/>
        <v>否</v>
      </c>
      <c r="I431" s="393" t="str">
        <f t="shared" si="48"/>
        <v>项</v>
      </c>
      <c r="O431" s="393">
        <f t="shared" si="45"/>
        <v>0</v>
      </c>
    </row>
    <row r="432" ht="36" customHeight="1" spans="1:15">
      <c r="A432" s="431">
        <f t="shared" si="44"/>
        <v>7</v>
      </c>
      <c r="B432" s="438">
        <v>2060205</v>
      </c>
      <c r="C432" s="439" t="s">
        <v>560</v>
      </c>
      <c r="D432" s="230">
        <f>VLOOKUP(B432,'04'!$B$5:$F$1322,5,FALSE)</f>
        <v>0</v>
      </c>
      <c r="E432" s="230"/>
      <c r="F432" s="296">
        <f t="shared" si="43"/>
        <v>0</v>
      </c>
      <c r="G432" s="293">
        <f t="shared" si="46"/>
        <v>0</v>
      </c>
      <c r="H432" s="180" t="str">
        <f t="shared" si="47"/>
        <v>否</v>
      </c>
      <c r="I432" s="393" t="str">
        <f t="shared" si="48"/>
        <v>项</v>
      </c>
      <c r="O432" s="393">
        <f t="shared" si="45"/>
        <v>0</v>
      </c>
    </row>
    <row r="433" ht="44.1" customHeight="1" spans="1:15">
      <c r="A433" s="431">
        <f t="shared" si="44"/>
        <v>7</v>
      </c>
      <c r="B433" s="438">
        <v>2060206</v>
      </c>
      <c r="C433" s="439" t="s">
        <v>561</v>
      </c>
      <c r="D433" s="230">
        <f>VLOOKUP(B433,'04'!$B$5:$F$1322,5,FALSE)</f>
        <v>0</v>
      </c>
      <c r="E433" s="230"/>
      <c r="F433" s="296">
        <f t="shared" si="43"/>
        <v>0</v>
      </c>
      <c r="G433" s="293">
        <f t="shared" si="46"/>
        <v>0</v>
      </c>
      <c r="H433" s="180" t="str">
        <f t="shared" si="47"/>
        <v>否</v>
      </c>
      <c r="I433" s="393" t="str">
        <f t="shared" si="48"/>
        <v>项</v>
      </c>
      <c r="O433" s="393">
        <f t="shared" si="45"/>
        <v>0</v>
      </c>
    </row>
    <row r="434" ht="36" customHeight="1" spans="1:15">
      <c r="A434" s="431">
        <f t="shared" si="44"/>
        <v>7</v>
      </c>
      <c r="B434" s="438">
        <v>2060207</v>
      </c>
      <c r="C434" s="439" t="s">
        <v>562</v>
      </c>
      <c r="D434" s="230">
        <f>VLOOKUP(B434,'04'!$B$5:$F$1322,5,FALSE)</f>
        <v>0</v>
      </c>
      <c r="E434" s="230"/>
      <c r="F434" s="296">
        <f t="shared" si="43"/>
        <v>0</v>
      </c>
      <c r="G434" s="293">
        <f t="shared" si="46"/>
        <v>0</v>
      </c>
      <c r="H434" s="180" t="str">
        <f t="shared" si="47"/>
        <v>否</v>
      </c>
      <c r="I434" s="393" t="str">
        <f t="shared" si="48"/>
        <v>项</v>
      </c>
      <c r="O434" s="393">
        <f t="shared" si="45"/>
        <v>0</v>
      </c>
    </row>
    <row r="435" ht="36" customHeight="1" spans="1:15">
      <c r="A435" s="431">
        <f t="shared" si="44"/>
        <v>7</v>
      </c>
      <c r="B435" s="443">
        <v>2060208</v>
      </c>
      <c r="C435" s="449" t="s">
        <v>563</v>
      </c>
      <c r="D435" s="230">
        <f>VLOOKUP(B435,'04'!$B$5:$F$1322,5,FALSE)</f>
        <v>0</v>
      </c>
      <c r="E435" s="230"/>
      <c r="F435" s="296">
        <f t="shared" si="43"/>
        <v>0</v>
      </c>
      <c r="G435" s="293">
        <f t="shared" si="46"/>
        <v>0</v>
      </c>
      <c r="H435" s="180" t="str">
        <f t="shared" si="47"/>
        <v>否</v>
      </c>
      <c r="I435" s="393" t="str">
        <f t="shared" si="48"/>
        <v>项</v>
      </c>
      <c r="O435" s="393">
        <f t="shared" si="45"/>
        <v>0</v>
      </c>
    </row>
    <row r="436" ht="44.1" customHeight="1" spans="1:15">
      <c r="A436" s="431">
        <f t="shared" si="44"/>
        <v>7</v>
      </c>
      <c r="B436" s="438">
        <v>2060299</v>
      </c>
      <c r="C436" s="439" t="s">
        <v>564</v>
      </c>
      <c r="D436" s="230">
        <f>VLOOKUP(B436,'04'!$B$5:$F$1322,5,FALSE)</f>
        <v>0</v>
      </c>
      <c r="E436" s="230"/>
      <c r="F436" s="296">
        <f t="shared" si="43"/>
        <v>0</v>
      </c>
      <c r="G436" s="293">
        <f t="shared" si="46"/>
        <v>0</v>
      </c>
      <c r="H436" s="180" t="str">
        <f t="shared" si="47"/>
        <v>否</v>
      </c>
      <c r="I436" s="393" t="str">
        <f t="shared" si="48"/>
        <v>项</v>
      </c>
      <c r="O436" s="393">
        <f t="shared" si="45"/>
        <v>0</v>
      </c>
    </row>
    <row r="437" ht="44.1" customHeight="1" spans="1:15">
      <c r="A437" s="431">
        <f t="shared" si="44"/>
        <v>5</v>
      </c>
      <c r="B437" s="437">
        <v>20603</v>
      </c>
      <c r="C437" s="289" t="s">
        <v>565</v>
      </c>
      <c r="D437" s="286">
        <f>VLOOKUP(B437,'04'!$B$5:$F$1322,5,FALSE)</f>
        <v>0</v>
      </c>
      <c r="E437" s="286">
        <f>((((SUM(E438:E442))+0)+0)+0)+0</f>
        <v>0</v>
      </c>
      <c r="F437" s="297">
        <f t="shared" si="43"/>
        <v>0</v>
      </c>
      <c r="G437" s="287">
        <f t="shared" si="46"/>
        <v>0</v>
      </c>
      <c r="H437" s="180" t="str">
        <f t="shared" si="47"/>
        <v>否</v>
      </c>
      <c r="I437" s="393" t="str">
        <f t="shared" si="48"/>
        <v>款</v>
      </c>
      <c r="O437" s="393">
        <f t="shared" si="45"/>
        <v>0</v>
      </c>
    </row>
    <row r="438" ht="44.1" customHeight="1" spans="1:15">
      <c r="A438" s="431">
        <f t="shared" si="44"/>
        <v>7</v>
      </c>
      <c r="B438" s="438">
        <v>2060301</v>
      </c>
      <c r="C438" s="439" t="s">
        <v>557</v>
      </c>
      <c r="D438" s="230">
        <f>VLOOKUP(B438,'04'!$B$5:$F$1322,5,FALSE)</f>
        <v>0</v>
      </c>
      <c r="E438" s="230"/>
      <c r="F438" s="296">
        <f t="shared" si="43"/>
        <v>0</v>
      </c>
      <c r="G438" s="293">
        <f t="shared" si="46"/>
        <v>0</v>
      </c>
      <c r="H438" s="180" t="str">
        <f t="shared" si="47"/>
        <v>否</v>
      </c>
      <c r="I438" s="393" t="str">
        <f t="shared" si="48"/>
        <v>项</v>
      </c>
      <c r="O438" s="393">
        <f t="shared" si="45"/>
        <v>0</v>
      </c>
    </row>
    <row r="439" ht="44.1" customHeight="1" spans="1:15">
      <c r="A439" s="431">
        <f t="shared" si="44"/>
        <v>7</v>
      </c>
      <c r="B439" s="438">
        <v>2060302</v>
      </c>
      <c r="C439" s="439" t="s">
        <v>566</v>
      </c>
      <c r="D439" s="230">
        <f>VLOOKUP(B439,'04'!$B$5:$F$1322,5,FALSE)</f>
        <v>0</v>
      </c>
      <c r="E439" s="230"/>
      <c r="F439" s="296">
        <f t="shared" si="43"/>
        <v>0</v>
      </c>
      <c r="G439" s="293">
        <f t="shared" si="46"/>
        <v>0</v>
      </c>
      <c r="H439" s="180" t="str">
        <f t="shared" si="47"/>
        <v>否</v>
      </c>
      <c r="I439" s="393" t="str">
        <f t="shared" si="48"/>
        <v>项</v>
      </c>
      <c r="O439" s="393">
        <f t="shared" si="45"/>
        <v>0</v>
      </c>
    </row>
    <row r="440" ht="36" customHeight="1" spans="1:15">
      <c r="A440" s="431">
        <f t="shared" si="44"/>
        <v>7</v>
      </c>
      <c r="B440" s="438">
        <v>2060303</v>
      </c>
      <c r="C440" s="439" t="s">
        <v>567</v>
      </c>
      <c r="D440" s="230">
        <f>VLOOKUP(B440,'04'!$B$5:$F$1322,5,FALSE)</f>
        <v>0</v>
      </c>
      <c r="E440" s="230"/>
      <c r="F440" s="296">
        <f t="shared" si="43"/>
        <v>0</v>
      </c>
      <c r="G440" s="293">
        <f t="shared" si="46"/>
        <v>0</v>
      </c>
      <c r="H440" s="180" t="str">
        <f t="shared" si="47"/>
        <v>否</v>
      </c>
      <c r="I440" s="393" t="str">
        <f t="shared" si="48"/>
        <v>项</v>
      </c>
      <c r="O440" s="393">
        <f t="shared" si="45"/>
        <v>0</v>
      </c>
    </row>
    <row r="441" ht="36" customHeight="1" spans="1:15">
      <c r="A441" s="431">
        <f t="shared" si="44"/>
        <v>7</v>
      </c>
      <c r="B441" s="438">
        <v>2060304</v>
      </c>
      <c r="C441" s="439" t="s">
        <v>568</v>
      </c>
      <c r="D441" s="230">
        <f>VLOOKUP(B441,'04'!$B$5:$F$1322,5,FALSE)</f>
        <v>0</v>
      </c>
      <c r="E441" s="230"/>
      <c r="F441" s="296">
        <f t="shared" ref="F441:F504" si="49">E441-D441</f>
        <v>0</v>
      </c>
      <c r="G441" s="293">
        <f t="shared" si="46"/>
        <v>0</v>
      </c>
      <c r="H441" s="180" t="str">
        <f t="shared" si="47"/>
        <v>否</v>
      </c>
      <c r="I441" s="393" t="str">
        <f t="shared" si="48"/>
        <v>项</v>
      </c>
      <c r="O441" s="393">
        <f t="shared" si="45"/>
        <v>0</v>
      </c>
    </row>
    <row r="442" ht="44.1" customHeight="1" spans="1:15">
      <c r="A442" s="431">
        <f t="shared" si="44"/>
        <v>7</v>
      </c>
      <c r="B442" s="438">
        <v>2060399</v>
      </c>
      <c r="C442" s="439" t="s">
        <v>569</v>
      </c>
      <c r="D442" s="230">
        <f>VLOOKUP(B442,'04'!$B$5:$F$1322,5,FALSE)</f>
        <v>0</v>
      </c>
      <c r="E442" s="230"/>
      <c r="F442" s="296">
        <f t="shared" si="49"/>
        <v>0</v>
      </c>
      <c r="G442" s="293">
        <f t="shared" si="46"/>
        <v>0</v>
      </c>
      <c r="H442" s="180" t="str">
        <f t="shared" si="47"/>
        <v>否</v>
      </c>
      <c r="I442" s="393" t="str">
        <f t="shared" si="48"/>
        <v>项</v>
      </c>
      <c r="O442" s="393">
        <f t="shared" si="45"/>
        <v>0</v>
      </c>
    </row>
    <row r="443" ht="44.1" customHeight="1" spans="1:15">
      <c r="A443" s="431">
        <f t="shared" si="44"/>
        <v>5</v>
      </c>
      <c r="B443" s="437">
        <v>20604</v>
      </c>
      <c r="C443" s="289" t="s">
        <v>570</v>
      </c>
      <c r="D443" s="286">
        <f>VLOOKUP(B443,'04'!$B$5:$F$1322,5,FALSE)</f>
        <v>0</v>
      </c>
      <c r="E443" s="286">
        <f>((((SUM(E444:E447))+0)+0)+0)+0</f>
        <v>0</v>
      </c>
      <c r="F443" s="297">
        <f t="shared" si="49"/>
        <v>0</v>
      </c>
      <c r="G443" s="287">
        <f t="shared" si="46"/>
        <v>0</v>
      </c>
      <c r="H443" s="180" t="str">
        <f t="shared" si="47"/>
        <v>否</v>
      </c>
      <c r="I443" s="393" t="str">
        <f t="shared" si="48"/>
        <v>款</v>
      </c>
      <c r="O443" s="393">
        <f t="shared" si="45"/>
        <v>0</v>
      </c>
    </row>
    <row r="444" ht="44.1" customHeight="1" spans="1:15">
      <c r="A444" s="431">
        <f t="shared" si="44"/>
        <v>7</v>
      </c>
      <c r="B444" s="438">
        <v>2060401</v>
      </c>
      <c r="C444" s="439" t="s">
        <v>557</v>
      </c>
      <c r="D444" s="230">
        <f>VLOOKUP(B444,'04'!$B$5:$F$1322,5,FALSE)</f>
        <v>0</v>
      </c>
      <c r="E444" s="230"/>
      <c r="F444" s="296">
        <f t="shared" si="49"/>
        <v>0</v>
      </c>
      <c r="G444" s="293">
        <f t="shared" si="46"/>
        <v>0</v>
      </c>
      <c r="H444" s="180" t="str">
        <f t="shared" si="47"/>
        <v>否</v>
      </c>
      <c r="I444" s="393" t="str">
        <f t="shared" si="48"/>
        <v>项</v>
      </c>
      <c r="O444" s="393">
        <f t="shared" si="45"/>
        <v>0</v>
      </c>
    </row>
    <row r="445" ht="44.1" customHeight="1" spans="1:15">
      <c r="A445" s="431">
        <f t="shared" si="44"/>
        <v>7</v>
      </c>
      <c r="B445" s="438">
        <v>2060404</v>
      </c>
      <c r="C445" s="439" t="s">
        <v>571</v>
      </c>
      <c r="D445" s="230">
        <f>VLOOKUP(B445,'04'!$B$5:$F$1322,5,FALSE)</f>
        <v>0</v>
      </c>
      <c r="E445" s="230"/>
      <c r="F445" s="296">
        <f t="shared" si="49"/>
        <v>0</v>
      </c>
      <c r="G445" s="293">
        <f t="shared" si="46"/>
        <v>0</v>
      </c>
      <c r="H445" s="180" t="str">
        <f t="shared" si="47"/>
        <v>否</v>
      </c>
      <c r="I445" s="393" t="str">
        <f t="shared" si="48"/>
        <v>项</v>
      </c>
      <c r="O445" s="393">
        <f t="shared" si="45"/>
        <v>0</v>
      </c>
    </row>
    <row r="446" ht="44.1" customHeight="1" spans="1:15">
      <c r="A446" s="431">
        <f t="shared" si="44"/>
        <v>7</v>
      </c>
      <c r="B446" s="450">
        <v>2060405</v>
      </c>
      <c r="C446" s="439" t="s">
        <v>572</v>
      </c>
      <c r="D446" s="230">
        <f>VLOOKUP(B446,'04'!$B$5:$F$1322,5,FALSE)</f>
        <v>0</v>
      </c>
      <c r="E446" s="230"/>
      <c r="F446" s="296">
        <f t="shared" si="49"/>
        <v>0</v>
      </c>
      <c r="G446" s="293">
        <f t="shared" si="46"/>
        <v>0</v>
      </c>
      <c r="H446" s="180" t="str">
        <f t="shared" si="47"/>
        <v>否</v>
      </c>
      <c r="I446" s="393" t="str">
        <f t="shared" si="48"/>
        <v>项</v>
      </c>
      <c r="O446" s="393">
        <f t="shared" si="45"/>
        <v>0</v>
      </c>
    </row>
    <row r="447" ht="44.1" customHeight="1" spans="1:15">
      <c r="A447" s="431">
        <f t="shared" si="44"/>
        <v>7</v>
      </c>
      <c r="B447" s="438">
        <v>2060499</v>
      </c>
      <c r="C447" s="439" t="s">
        <v>573</v>
      </c>
      <c r="D447" s="230">
        <f>VLOOKUP(B447,'04'!$B$5:$F$1322,5,FALSE)</f>
        <v>0</v>
      </c>
      <c r="E447" s="230"/>
      <c r="F447" s="296">
        <f t="shared" si="49"/>
        <v>0</v>
      </c>
      <c r="G447" s="293">
        <f t="shared" si="46"/>
        <v>0</v>
      </c>
      <c r="H447" s="180" t="str">
        <f t="shared" si="47"/>
        <v>否</v>
      </c>
      <c r="I447" s="393" t="str">
        <f t="shared" si="48"/>
        <v>项</v>
      </c>
      <c r="O447" s="393">
        <f t="shared" si="45"/>
        <v>0</v>
      </c>
    </row>
    <row r="448" ht="44.1" customHeight="1" spans="1:15">
      <c r="A448" s="431">
        <f t="shared" si="44"/>
        <v>5</v>
      </c>
      <c r="B448" s="437">
        <v>20605</v>
      </c>
      <c r="C448" s="289" t="s">
        <v>574</v>
      </c>
      <c r="D448" s="286">
        <f>VLOOKUP(B448,'04'!$B$5:$F$1322,5,FALSE)</f>
        <v>0</v>
      </c>
      <c r="E448" s="286">
        <f>((((SUM(E449:E452))+0)+0)+0)+0</f>
        <v>0</v>
      </c>
      <c r="F448" s="297">
        <f t="shared" si="49"/>
        <v>0</v>
      </c>
      <c r="G448" s="287"/>
      <c r="H448" s="180" t="str">
        <f t="shared" si="47"/>
        <v>否</v>
      </c>
      <c r="I448" s="393" t="str">
        <f t="shared" si="48"/>
        <v>款</v>
      </c>
      <c r="O448" s="393">
        <f t="shared" si="45"/>
        <v>0</v>
      </c>
    </row>
    <row r="449" ht="44.1" customHeight="1" spans="1:15">
      <c r="A449" s="431">
        <f t="shared" si="44"/>
        <v>7</v>
      </c>
      <c r="B449" s="438">
        <v>2060501</v>
      </c>
      <c r="C449" s="439" t="s">
        <v>557</v>
      </c>
      <c r="D449" s="230">
        <f>VLOOKUP(B449,'04'!$B$5:$F$1322,5,FALSE)</f>
        <v>0</v>
      </c>
      <c r="E449" s="230"/>
      <c r="F449" s="296">
        <f t="shared" si="49"/>
        <v>0</v>
      </c>
      <c r="G449" s="293">
        <f t="shared" si="46"/>
        <v>0</v>
      </c>
      <c r="H449" s="180" t="str">
        <f t="shared" si="47"/>
        <v>否</v>
      </c>
      <c r="I449" s="393" t="str">
        <f t="shared" si="48"/>
        <v>项</v>
      </c>
      <c r="O449" s="393">
        <f t="shared" si="45"/>
        <v>0</v>
      </c>
    </row>
    <row r="450" ht="36" customHeight="1" spans="1:15">
      <c r="A450" s="431">
        <f t="shared" si="44"/>
        <v>7</v>
      </c>
      <c r="B450" s="438">
        <v>2060502</v>
      </c>
      <c r="C450" s="439" t="s">
        <v>575</v>
      </c>
      <c r="D450" s="230">
        <f>VLOOKUP(B450,'04'!$B$5:$F$1322,5,FALSE)</f>
        <v>0</v>
      </c>
      <c r="E450" s="230"/>
      <c r="F450" s="296">
        <f t="shared" si="49"/>
        <v>0</v>
      </c>
      <c r="G450" s="293">
        <f t="shared" si="46"/>
        <v>0</v>
      </c>
      <c r="H450" s="180" t="str">
        <f t="shared" si="47"/>
        <v>否</v>
      </c>
      <c r="I450" s="393" t="str">
        <f t="shared" si="48"/>
        <v>项</v>
      </c>
      <c r="O450" s="393">
        <f t="shared" si="45"/>
        <v>0</v>
      </c>
    </row>
    <row r="451" ht="36" customHeight="1" spans="1:15">
      <c r="A451" s="431">
        <f t="shared" si="44"/>
        <v>7</v>
      </c>
      <c r="B451" s="438">
        <v>2060503</v>
      </c>
      <c r="C451" s="439" t="s">
        <v>576</v>
      </c>
      <c r="D451" s="230">
        <f>VLOOKUP(B451,'04'!$B$5:$F$1322,5,FALSE)</f>
        <v>0</v>
      </c>
      <c r="E451" s="230"/>
      <c r="F451" s="296">
        <f t="shared" si="49"/>
        <v>0</v>
      </c>
      <c r="G451" s="293">
        <f t="shared" si="46"/>
        <v>0</v>
      </c>
      <c r="H451" s="180" t="str">
        <f t="shared" si="47"/>
        <v>否</v>
      </c>
      <c r="I451" s="393" t="str">
        <f t="shared" si="48"/>
        <v>项</v>
      </c>
      <c r="O451" s="393">
        <f t="shared" si="45"/>
        <v>0</v>
      </c>
    </row>
    <row r="452" ht="44.1" customHeight="1" spans="1:15">
      <c r="A452" s="431">
        <f t="shared" si="44"/>
        <v>7</v>
      </c>
      <c r="B452" s="438">
        <v>2060599</v>
      </c>
      <c r="C452" s="439" t="s">
        <v>577</v>
      </c>
      <c r="D452" s="230">
        <f>VLOOKUP(B452,'04'!$B$5:$F$1322,5,FALSE)</f>
        <v>0</v>
      </c>
      <c r="E452" s="230"/>
      <c r="F452" s="296">
        <f t="shared" si="49"/>
        <v>0</v>
      </c>
      <c r="G452" s="293">
        <f t="shared" si="46"/>
        <v>0</v>
      </c>
      <c r="H452" s="180" t="str">
        <f t="shared" si="47"/>
        <v>否</v>
      </c>
      <c r="I452" s="393" t="str">
        <f t="shared" si="48"/>
        <v>项</v>
      </c>
      <c r="O452" s="393">
        <f t="shared" si="45"/>
        <v>0</v>
      </c>
    </row>
    <row r="453" ht="44.1" customHeight="1" spans="1:15">
      <c r="A453" s="431">
        <f t="shared" ref="A453:A516" si="50">LEN(B453)</f>
        <v>5</v>
      </c>
      <c r="B453" s="437">
        <v>20606</v>
      </c>
      <c r="C453" s="289" t="s">
        <v>578</v>
      </c>
      <c r="D453" s="286">
        <f>VLOOKUP(B453,'04'!$B$5:$F$1322,5,FALSE)</f>
        <v>0</v>
      </c>
      <c r="E453" s="286">
        <f>((((SUM(E454:E457))+0)+0)+0)+0</f>
        <v>0</v>
      </c>
      <c r="F453" s="297">
        <f t="shared" si="49"/>
        <v>0</v>
      </c>
      <c r="G453" s="287">
        <f t="shared" si="46"/>
        <v>0</v>
      </c>
      <c r="H453" s="180" t="str">
        <f t="shared" si="47"/>
        <v>否</v>
      </c>
      <c r="I453" s="393" t="str">
        <f t="shared" si="48"/>
        <v>款</v>
      </c>
      <c r="O453" s="393">
        <f t="shared" ref="O453:O516" si="51">+L453+M453+N453</f>
        <v>0</v>
      </c>
    </row>
    <row r="454" ht="44.1" customHeight="1" spans="1:15">
      <c r="A454" s="431">
        <f t="shared" si="50"/>
        <v>7</v>
      </c>
      <c r="B454" s="438">
        <v>2060601</v>
      </c>
      <c r="C454" s="439" t="s">
        <v>579</v>
      </c>
      <c r="D454" s="230">
        <f>VLOOKUP(B454,'04'!$B$5:$F$1322,5,FALSE)</f>
        <v>0</v>
      </c>
      <c r="E454" s="230"/>
      <c r="F454" s="296">
        <f t="shared" si="49"/>
        <v>0</v>
      </c>
      <c r="G454" s="293">
        <f t="shared" si="46"/>
        <v>0</v>
      </c>
      <c r="H454" s="180" t="str">
        <f t="shared" si="47"/>
        <v>否</v>
      </c>
      <c r="I454" s="393" t="str">
        <f t="shared" si="48"/>
        <v>项</v>
      </c>
      <c r="O454" s="393">
        <f t="shared" si="51"/>
        <v>0</v>
      </c>
    </row>
    <row r="455" ht="44.1" customHeight="1" spans="1:15">
      <c r="A455" s="431">
        <f t="shared" si="50"/>
        <v>7</v>
      </c>
      <c r="B455" s="438">
        <v>2060602</v>
      </c>
      <c r="C455" s="439" t="s">
        <v>580</v>
      </c>
      <c r="D455" s="230">
        <f>VLOOKUP(B455,'04'!$B$5:$F$1322,5,FALSE)</f>
        <v>0</v>
      </c>
      <c r="E455" s="230"/>
      <c r="F455" s="296">
        <f t="shared" si="49"/>
        <v>0</v>
      </c>
      <c r="G455" s="293">
        <f t="shared" si="46"/>
        <v>0</v>
      </c>
      <c r="H455" s="180" t="str">
        <f t="shared" si="47"/>
        <v>否</v>
      </c>
      <c r="I455" s="393" t="str">
        <f t="shared" si="48"/>
        <v>项</v>
      </c>
      <c r="O455" s="393">
        <f t="shared" si="51"/>
        <v>0</v>
      </c>
    </row>
    <row r="456" ht="36" customHeight="1" spans="1:15">
      <c r="A456" s="431">
        <f t="shared" si="50"/>
        <v>7</v>
      </c>
      <c r="B456" s="438">
        <v>2060603</v>
      </c>
      <c r="C456" s="439" t="s">
        <v>581</v>
      </c>
      <c r="D456" s="230">
        <f>VLOOKUP(B456,'04'!$B$5:$F$1322,5,FALSE)</f>
        <v>0</v>
      </c>
      <c r="E456" s="230"/>
      <c r="F456" s="296">
        <f t="shared" si="49"/>
        <v>0</v>
      </c>
      <c r="G456" s="293">
        <f t="shared" si="46"/>
        <v>0</v>
      </c>
      <c r="H456" s="180" t="str">
        <f t="shared" si="47"/>
        <v>否</v>
      </c>
      <c r="I456" s="393" t="str">
        <f t="shared" si="48"/>
        <v>项</v>
      </c>
      <c r="O456" s="393">
        <f t="shared" si="51"/>
        <v>0</v>
      </c>
    </row>
    <row r="457" ht="44.1" customHeight="1" spans="1:15">
      <c r="A457" s="431">
        <f t="shared" si="50"/>
        <v>7</v>
      </c>
      <c r="B457" s="438">
        <v>2060699</v>
      </c>
      <c r="C457" s="439" t="s">
        <v>582</v>
      </c>
      <c r="D457" s="230">
        <f>VLOOKUP(B457,'04'!$B$5:$F$1322,5,FALSE)</f>
        <v>0</v>
      </c>
      <c r="E457" s="230"/>
      <c r="F457" s="296">
        <f t="shared" si="49"/>
        <v>0</v>
      </c>
      <c r="G457" s="293">
        <f t="shared" si="46"/>
        <v>0</v>
      </c>
      <c r="H457" s="180" t="str">
        <f t="shared" si="47"/>
        <v>否</v>
      </c>
      <c r="I457" s="393" t="str">
        <f t="shared" si="48"/>
        <v>项</v>
      </c>
      <c r="O457" s="393">
        <f t="shared" si="51"/>
        <v>0</v>
      </c>
    </row>
    <row r="458" ht="44.1" customHeight="1" spans="1:15">
      <c r="A458" s="431">
        <f t="shared" si="50"/>
        <v>5</v>
      </c>
      <c r="B458" s="437">
        <v>20607</v>
      </c>
      <c r="C458" s="289" t="s">
        <v>583</v>
      </c>
      <c r="D458" s="286">
        <f>VLOOKUP(B458,'04'!$B$5:$F$1322,5,FALSE)</f>
        <v>7</v>
      </c>
      <c r="E458" s="286">
        <f>((((SUM(E459:E464))+0)+0)+0)+0</f>
        <v>20</v>
      </c>
      <c r="F458" s="297">
        <f t="shared" si="49"/>
        <v>13</v>
      </c>
      <c r="G458" s="287">
        <f t="shared" ref="G458:G521" si="52">IF(D458&lt;0,"",IFERROR(E458/D458-1,0))</f>
        <v>1.85714285714286</v>
      </c>
      <c r="H458" s="180" t="str">
        <f t="shared" ref="H458:H521" si="53">IF(LEN(B458)=3,"是",IF(C458&lt;&gt;"",IF(SUM(D458:E458)&lt;&gt;0,"是","否"),"是"))</f>
        <v>是</v>
      </c>
      <c r="I458" s="393" t="str">
        <f t="shared" ref="I458:I521" si="54">IF(LEN(B458)=3,"类",IF(LEN(B458)=5,"款","项"))</f>
        <v>款</v>
      </c>
      <c r="O458" s="393">
        <f t="shared" si="51"/>
        <v>0</v>
      </c>
    </row>
    <row r="459" ht="44.1" customHeight="1" spans="1:15">
      <c r="A459" s="431">
        <f t="shared" si="50"/>
        <v>7</v>
      </c>
      <c r="B459" s="438">
        <v>2060701</v>
      </c>
      <c r="C459" s="439" t="s">
        <v>557</v>
      </c>
      <c r="D459" s="230">
        <f>VLOOKUP(B459,'04'!$B$5:$F$1322,5,FALSE)</f>
        <v>0</v>
      </c>
      <c r="E459" s="230"/>
      <c r="F459" s="296">
        <f t="shared" si="49"/>
        <v>0</v>
      </c>
      <c r="G459" s="293">
        <f t="shared" si="52"/>
        <v>0</v>
      </c>
      <c r="H459" s="180" t="str">
        <f t="shared" si="53"/>
        <v>否</v>
      </c>
      <c r="I459" s="393" t="str">
        <f t="shared" si="54"/>
        <v>项</v>
      </c>
      <c r="O459" s="393">
        <f t="shared" si="51"/>
        <v>0</v>
      </c>
    </row>
    <row r="460" ht="44.1" customHeight="1" spans="1:15">
      <c r="A460" s="431">
        <f t="shared" si="50"/>
        <v>7</v>
      </c>
      <c r="B460" s="438">
        <v>2060702</v>
      </c>
      <c r="C460" s="439" t="s">
        <v>584</v>
      </c>
      <c r="D460" s="230">
        <f>VLOOKUP(B460,'04'!$B$5:$F$1322,5,FALSE)</f>
        <v>5</v>
      </c>
      <c r="E460" s="230">
        <v>5</v>
      </c>
      <c r="F460" s="296">
        <f t="shared" si="49"/>
        <v>0</v>
      </c>
      <c r="G460" s="293">
        <f t="shared" si="52"/>
        <v>0</v>
      </c>
      <c r="H460" s="180" t="str">
        <f t="shared" si="53"/>
        <v>是</v>
      </c>
      <c r="I460" s="393" t="str">
        <f t="shared" si="54"/>
        <v>项</v>
      </c>
      <c r="M460" s="393">
        <f>VLOOKUP(B460,[266]Sheet2!$A$2:$D$135,4,FALSE)</f>
        <v>5</v>
      </c>
      <c r="O460" s="432">
        <f t="shared" si="51"/>
        <v>5</v>
      </c>
    </row>
    <row r="461" ht="44.1" customHeight="1" spans="1:15">
      <c r="A461" s="431">
        <f t="shared" si="50"/>
        <v>7</v>
      </c>
      <c r="B461" s="438">
        <v>2060703</v>
      </c>
      <c r="C461" s="439" t="s">
        <v>585</v>
      </c>
      <c r="D461" s="230">
        <f>VLOOKUP(B461,'04'!$B$5:$F$1322,5,FALSE)</f>
        <v>0</v>
      </c>
      <c r="E461" s="230"/>
      <c r="F461" s="296">
        <f t="shared" si="49"/>
        <v>0</v>
      </c>
      <c r="G461" s="293">
        <f t="shared" si="52"/>
        <v>0</v>
      </c>
      <c r="H461" s="180" t="str">
        <f t="shared" si="53"/>
        <v>否</v>
      </c>
      <c r="I461" s="393" t="str">
        <f t="shared" si="54"/>
        <v>项</v>
      </c>
      <c r="O461" s="393">
        <f t="shared" si="51"/>
        <v>0</v>
      </c>
    </row>
    <row r="462" ht="44.1" customHeight="1" spans="1:15">
      <c r="A462" s="431">
        <f t="shared" si="50"/>
        <v>7</v>
      </c>
      <c r="B462" s="438">
        <v>2060704</v>
      </c>
      <c r="C462" s="439" t="s">
        <v>586</v>
      </c>
      <c r="D462" s="230">
        <f>VLOOKUP(B462,'04'!$B$5:$F$1322,5,FALSE)</f>
        <v>0</v>
      </c>
      <c r="E462" s="230"/>
      <c r="F462" s="296">
        <f t="shared" si="49"/>
        <v>0</v>
      </c>
      <c r="G462" s="293">
        <f t="shared" si="52"/>
        <v>0</v>
      </c>
      <c r="H462" s="180" t="str">
        <f t="shared" si="53"/>
        <v>否</v>
      </c>
      <c r="I462" s="393" t="str">
        <f t="shared" si="54"/>
        <v>项</v>
      </c>
      <c r="O462" s="393">
        <f t="shared" si="51"/>
        <v>0</v>
      </c>
    </row>
    <row r="463" ht="36" customHeight="1" spans="1:15">
      <c r="A463" s="431">
        <f t="shared" si="50"/>
        <v>7</v>
      </c>
      <c r="B463" s="438">
        <v>2060705</v>
      </c>
      <c r="C463" s="439" t="s">
        <v>587</v>
      </c>
      <c r="D463" s="230">
        <f>VLOOKUP(B463,'04'!$B$5:$F$1322,5,FALSE)</f>
        <v>0</v>
      </c>
      <c r="E463" s="230"/>
      <c r="F463" s="296">
        <f t="shared" si="49"/>
        <v>0</v>
      </c>
      <c r="G463" s="293">
        <f t="shared" si="52"/>
        <v>0</v>
      </c>
      <c r="H463" s="180" t="str">
        <f t="shared" si="53"/>
        <v>否</v>
      </c>
      <c r="I463" s="393" t="str">
        <f t="shared" si="54"/>
        <v>项</v>
      </c>
      <c r="O463" s="393">
        <f t="shared" si="51"/>
        <v>0</v>
      </c>
    </row>
    <row r="464" ht="44.1" customHeight="1" spans="1:15">
      <c r="A464" s="431">
        <f t="shared" si="50"/>
        <v>7</v>
      </c>
      <c r="B464" s="438">
        <v>2060799</v>
      </c>
      <c r="C464" s="439" t="s">
        <v>588</v>
      </c>
      <c r="D464" s="230">
        <f>VLOOKUP(B464,'04'!$B$5:$F$1322,5,FALSE)</f>
        <v>2</v>
      </c>
      <c r="E464" s="230">
        <v>15</v>
      </c>
      <c r="F464" s="296">
        <f t="shared" si="49"/>
        <v>13</v>
      </c>
      <c r="G464" s="293">
        <f t="shared" si="52"/>
        <v>6.5</v>
      </c>
      <c r="H464" s="180" t="str">
        <f t="shared" si="53"/>
        <v>是</v>
      </c>
      <c r="I464" s="393" t="str">
        <f t="shared" si="54"/>
        <v>项</v>
      </c>
      <c r="L464" s="393">
        <f>VLOOKUP(B464,[265]Sheet1!$A$4:$F$275,6,FALSE)</f>
        <v>15</v>
      </c>
      <c r="O464" s="432">
        <f t="shared" si="51"/>
        <v>15</v>
      </c>
    </row>
    <row r="465" ht="44.1" customHeight="1" spans="1:15">
      <c r="A465" s="431">
        <f t="shared" si="50"/>
        <v>5</v>
      </c>
      <c r="B465" s="437">
        <v>20608</v>
      </c>
      <c r="C465" s="289" t="s">
        <v>589</v>
      </c>
      <c r="D465" s="286">
        <f>VLOOKUP(B465,'04'!$B$5:$F$1322,5,FALSE)</f>
        <v>0</v>
      </c>
      <c r="E465" s="286">
        <f>((((SUM(E466:E468))+0)+0)+0)+0</f>
        <v>0</v>
      </c>
      <c r="F465" s="297">
        <f t="shared" si="49"/>
        <v>0</v>
      </c>
      <c r="G465" s="287">
        <f t="shared" si="52"/>
        <v>0</v>
      </c>
      <c r="H465" s="180" t="str">
        <f t="shared" si="53"/>
        <v>否</v>
      </c>
      <c r="I465" s="393" t="str">
        <f t="shared" si="54"/>
        <v>款</v>
      </c>
      <c r="O465" s="393">
        <f t="shared" si="51"/>
        <v>0</v>
      </c>
    </row>
    <row r="466" ht="44.1" customHeight="1" spans="1:15">
      <c r="A466" s="431">
        <f t="shared" si="50"/>
        <v>7</v>
      </c>
      <c r="B466" s="438">
        <v>2060801</v>
      </c>
      <c r="C466" s="439" t="s">
        <v>590</v>
      </c>
      <c r="D466" s="230">
        <f>VLOOKUP(B466,'04'!$B$5:$F$1322,5,FALSE)</f>
        <v>0</v>
      </c>
      <c r="E466" s="230"/>
      <c r="F466" s="296">
        <f t="shared" si="49"/>
        <v>0</v>
      </c>
      <c r="G466" s="293">
        <f t="shared" si="52"/>
        <v>0</v>
      </c>
      <c r="H466" s="180" t="str">
        <f t="shared" si="53"/>
        <v>否</v>
      </c>
      <c r="I466" s="393" t="str">
        <f t="shared" si="54"/>
        <v>项</v>
      </c>
      <c r="O466" s="393">
        <f t="shared" si="51"/>
        <v>0</v>
      </c>
    </row>
    <row r="467" ht="44.1" customHeight="1" spans="1:15">
      <c r="A467" s="431">
        <f t="shared" si="50"/>
        <v>7</v>
      </c>
      <c r="B467" s="438">
        <v>2060802</v>
      </c>
      <c r="C467" s="439" t="s">
        <v>591</v>
      </c>
      <c r="D467" s="230">
        <f>VLOOKUP(B467,'04'!$B$5:$F$1322,5,FALSE)</f>
        <v>0</v>
      </c>
      <c r="E467" s="230"/>
      <c r="F467" s="296">
        <f t="shared" si="49"/>
        <v>0</v>
      </c>
      <c r="G467" s="293">
        <f t="shared" si="52"/>
        <v>0</v>
      </c>
      <c r="H467" s="180" t="str">
        <f t="shared" si="53"/>
        <v>否</v>
      </c>
      <c r="I467" s="393" t="str">
        <f t="shared" si="54"/>
        <v>项</v>
      </c>
      <c r="O467" s="393">
        <f t="shared" si="51"/>
        <v>0</v>
      </c>
    </row>
    <row r="468" ht="36" customHeight="1" spans="1:15">
      <c r="A468" s="431">
        <f t="shared" si="50"/>
        <v>7</v>
      </c>
      <c r="B468" s="438">
        <v>2060899</v>
      </c>
      <c r="C468" s="439" t="s">
        <v>592</v>
      </c>
      <c r="D468" s="230">
        <f>VLOOKUP(B468,'04'!$B$5:$F$1322,5,FALSE)</f>
        <v>0</v>
      </c>
      <c r="E468" s="230"/>
      <c r="F468" s="296">
        <f t="shared" si="49"/>
        <v>0</v>
      </c>
      <c r="G468" s="293">
        <f t="shared" si="52"/>
        <v>0</v>
      </c>
      <c r="H468" s="180" t="str">
        <f t="shared" si="53"/>
        <v>否</v>
      </c>
      <c r="I468" s="393" t="str">
        <f t="shared" si="54"/>
        <v>项</v>
      </c>
      <c r="O468" s="393">
        <f t="shared" si="51"/>
        <v>0</v>
      </c>
    </row>
    <row r="469" ht="44.1" customHeight="1" spans="1:15">
      <c r="A469" s="431">
        <f t="shared" si="50"/>
        <v>5</v>
      </c>
      <c r="B469" s="437">
        <v>20609</v>
      </c>
      <c r="C469" s="289" t="s">
        <v>593</v>
      </c>
      <c r="D469" s="286">
        <f>VLOOKUP(B469,'04'!$B$5:$F$1322,5,FALSE)</f>
        <v>0</v>
      </c>
      <c r="E469" s="286">
        <f>((((SUM(E470:E472))+0)+0)+0)+0</f>
        <v>0</v>
      </c>
      <c r="F469" s="297">
        <f t="shared" si="49"/>
        <v>0</v>
      </c>
      <c r="G469" s="287">
        <f t="shared" si="52"/>
        <v>0</v>
      </c>
      <c r="H469" s="180" t="str">
        <f t="shared" si="53"/>
        <v>否</v>
      </c>
      <c r="I469" s="393" t="str">
        <f t="shared" si="54"/>
        <v>款</v>
      </c>
      <c r="O469" s="393">
        <f t="shared" si="51"/>
        <v>0</v>
      </c>
    </row>
    <row r="470" ht="44.1" customHeight="1" spans="1:15">
      <c r="A470" s="431">
        <f t="shared" si="50"/>
        <v>7</v>
      </c>
      <c r="B470" s="438">
        <v>2060901</v>
      </c>
      <c r="C470" s="439" t="s">
        <v>594</v>
      </c>
      <c r="D470" s="230">
        <f>VLOOKUP(B470,'04'!$B$5:$F$1322,5,FALSE)</f>
        <v>0</v>
      </c>
      <c r="E470" s="230"/>
      <c r="F470" s="296">
        <f t="shared" si="49"/>
        <v>0</v>
      </c>
      <c r="G470" s="293">
        <f t="shared" si="52"/>
        <v>0</v>
      </c>
      <c r="H470" s="180" t="str">
        <f t="shared" si="53"/>
        <v>否</v>
      </c>
      <c r="I470" s="393" t="str">
        <f t="shared" si="54"/>
        <v>项</v>
      </c>
      <c r="O470" s="393">
        <f t="shared" si="51"/>
        <v>0</v>
      </c>
    </row>
    <row r="471" ht="44.1" customHeight="1" spans="1:15">
      <c r="A471" s="431">
        <f t="shared" si="50"/>
        <v>7</v>
      </c>
      <c r="B471" s="438">
        <v>2060902</v>
      </c>
      <c r="C471" s="439" t="s">
        <v>595</v>
      </c>
      <c r="D471" s="230">
        <f>VLOOKUP(B471,'04'!$B$5:$F$1322,5,FALSE)</f>
        <v>0</v>
      </c>
      <c r="E471" s="230"/>
      <c r="F471" s="296">
        <f t="shared" si="49"/>
        <v>0</v>
      </c>
      <c r="G471" s="293">
        <f t="shared" si="52"/>
        <v>0</v>
      </c>
      <c r="H471" s="180" t="str">
        <f t="shared" si="53"/>
        <v>否</v>
      </c>
      <c r="I471" s="393" t="str">
        <f t="shared" si="54"/>
        <v>项</v>
      </c>
      <c r="O471" s="393">
        <f t="shared" si="51"/>
        <v>0</v>
      </c>
    </row>
    <row r="472" ht="36" customHeight="1" spans="1:15">
      <c r="A472" s="431">
        <f t="shared" si="50"/>
        <v>7</v>
      </c>
      <c r="B472" s="438">
        <v>2060999</v>
      </c>
      <c r="C472" s="439" t="s">
        <v>596</v>
      </c>
      <c r="D472" s="230">
        <f>VLOOKUP(B472,'04'!$B$5:$F$1322,5,FALSE)</f>
        <v>0</v>
      </c>
      <c r="E472" s="230"/>
      <c r="F472" s="296">
        <f t="shared" si="49"/>
        <v>0</v>
      </c>
      <c r="G472" s="293">
        <f t="shared" si="52"/>
        <v>0</v>
      </c>
      <c r="H472" s="180" t="str">
        <f t="shared" si="53"/>
        <v>否</v>
      </c>
      <c r="I472" s="393" t="str">
        <f t="shared" si="54"/>
        <v>项</v>
      </c>
      <c r="O472" s="393">
        <f t="shared" si="51"/>
        <v>0</v>
      </c>
    </row>
    <row r="473" ht="44.1" customHeight="1" spans="1:15">
      <c r="A473" s="431">
        <f t="shared" si="50"/>
        <v>5</v>
      </c>
      <c r="B473" s="437">
        <v>20699</v>
      </c>
      <c r="C473" s="289" t="s">
        <v>597</v>
      </c>
      <c r="D473" s="286">
        <f>VLOOKUP(B473,'04'!$B$5:$F$1322,5,FALSE)</f>
        <v>0</v>
      </c>
      <c r="E473" s="286">
        <f>((((SUM(E474:E477))+0)+0)+0)+0</f>
        <v>0</v>
      </c>
      <c r="F473" s="297">
        <f t="shared" si="49"/>
        <v>0</v>
      </c>
      <c r="G473" s="287">
        <f t="shared" si="52"/>
        <v>0</v>
      </c>
      <c r="H473" s="180" t="str">
        <f t="shared" si="53"/>
        <v>否</v>
      </c>
      <c r="I473" s="393" t="str">
        <f t="shared" si="54"/>
        <v>款</v>
      </c>
      <c r="O473" s="393">
        <f t="shared" si="51"/>
        <v>0</v>
      </c>
    </row>
    <row r="474" ht="44.1" customHeight="1" spans="1:15">
      <c r="A474" s="431">
        <f t="shared" si="50"/>
        <v>7</v>
      </c>
      <c r="B474" s="438">
        <v>2069901</v>
      </c>
      <c r="C474" s="439" t="s">
        <v>598</v>
      </c>
      <c r="D474" s="230">
        <f>VLOOKUP(B474,'04'!$B$5:$F$1322,5,FALSE)</f>
        <v>0</v>
      </c>
      <c r="E474" s="230"/>
      <c r="F474" s="296">
        <f t="shared" si="49"/>
        <v>0</v>
      </c>
      <c r="G474" s="293">
        <f t="shared" si="52"/>
        <v>0</v>
      </c>
      <c r="H474" s="180" t="str">
        <f t="shared" si="53"/>
        <v>否</v>
      </c>
      <c r="I474" s="393" t="str">
        <f t="shared" si="54"/>
        <v>项</v>
      </c>
      <c r="O474" s="393">
        <f t="shared" si="51"/>
        <v>0</v>
      </c>
    </row>
    <row r="475" ht="36" customHeight="1" spans="1:15">
      <c r="A475" s="431">
        <f t="shared" si="50"/>
        <v>7</v>
      </c>
      <c r="B475" s="438">
        <v>2069902</v>
      </c>
      <c r="C475" s="439" t="s">
        <v>599</v>
      </c>
      <c r="D475" s="230">
        <f>VLOOKUP(B475,'04'!$B$5:$F$1322,5,FALSE)</f>
        <v>0</v>
      </c>
      <c r="E475" s="230"/>
      <c r="F475" s="296">
        <f t="shared" si="49"/>
        <v>0</v>
      </c>
      <c r="G475" s="293">
        <f t="shared" si="52"/>
        <v>0</v>
      </c>
      <c r="H475" s="180" t="str">
        <f t="shared" si="53"/>
        <v>否</v>
      </c>
      <c r="I475" s="393" t="str">
        <f t="shared" si="54"/>
        <v>项</v>
      </c>
      <c r="O475" s="393">
        <f t="shared" si="51"/>
        <v>0</v>
      </c>
    </row>
    <row r="476" ht="44.1" customHeight="1" spans="1:15">
      <c r="A476" s="431">
        <f t="shared" si="50"/>
        <v>7</v>
      </c>
      <c r="B476" s="438">
        <v>2069903</v>
      </c>
      <c r="C476" s="439" t="s">
        <v>600</v>
      </c>
      <c r="D476" s="230">
        <f>VLOOKUP(B476,'04'!$B$5:$F$1322,5,FALSE)</f>
        <v>0</v>
      </c>
      <c r="E476" s="230"/>
      <c r="F476" s="296">
        <f t="shared" si="49"/>
        <v>0</v>
      </c>
      <c r="G476" s="293">
        <f t="shared" si="52"/>
        <v>0</v>
      </c>
      <c r="H476" s="180" t="str">
        <f t="shared" si="53"/>
        <v>否</v>
      </c>
      <c r="I476" s="393" t="str">
        <f t="shared" si="54"/>
        <v>项</v>
      </c>
      <c r="O476" s="393">
        <f t="shared" si="51"/>
        <v>0</v>
      </c>
    </row>
    <row r="477" ht="44.1" customHeight="1" spans="1:15">
      <c r="A477" s="431">
        <f t="shared" si="50"/>
        <v>7</v>
      </c>
      <c r="B477" s="438">
        <v>2069999</v>
      </c>
      <c r="C477" s="439" t="s">
        <v>597</v>
      </c>
      <c r="D477" s="230">
        <f>VLOOKUP(B477,'04'!$B$5:$F$1322,5,FALSE)</f>
        <v>0</v>
      </c>
      <c r="E477" s="230"/>
      <c r="F477" s="296">
        <f t="shared" si="49"/>
        <v>0</v>
      </c>
      <c r="G477" s="293">
        <f t="shared" si="52"/>
        <v>0</v>
      </c>
      <c r="H477" s="180" t="str">
        <f t="shared" si="53"/>
        <v>否</v>
      </c>
      <c r="I477" s="393" t="str">
        <f t="shared" si="54"/>
        <v>项</v>
      </c>
      <c r="O477" s="393">
        <f t="shared" si="51"/>
        <v>0</v>
      </c>
    </row>
    <row r="478" ht="44.1" customHeight="1" spans="1:15">
      <c r="A478" s="431">
        <f t="shared" si="50"/>
        <v>4</v>
      </c>
      <c r="B478" s="451" t="s">
        <v>1349</v>
      </c>
      <c r="C478" s="445" t="s">
        <v>1341</v>
      </c>
      <c r="D478" s="286">
        <f>VLOOKUP(B478,'04'!$B$5:$F$1322,5,FALSE)</f>
        <v>0</v>
      </c>
      <c r="E478" s="286"/>
      <c r="F478" s="297">
        <f t="shared" si="49"/>
        <v>0</v>
      </c>
      <c r="G478" s="287">
        <f t="shared" si="52"/>
        <v>0</v>
      </c>
      <c r="H478" s="180" t="str">
        <f t="shared" si="53"/>
        <v>否</v>
      </c>
      <c r="I478" s="393" t="str">
        <f t="shared" si="54"/>
        <v>项</v>
      </c>
      <c r="O478" s="393">
        <f t="shared" si="51"/>
        <v>0</v>
      </c>
    </row>
    <row r="479" ht="44.1" customHeight="1" spans="1:15">
      <c r="A479" s="431">
        <f t="shared" si="50"/>
        <v>3</v>
      </c>
      <c r="B479" s="437">
        <v>207</v>
      </c>
      <c r="C479" s="285" t="s">
        <v>263</v>
      </c>
      <c r="D479" s="286">
        <f>VLOOKUP(B479,'04'!$B$5:$F$1322,5,FALSE)</f>
        <v>2124</v>
      </c>
      <c r="E479" s="286">
        <f>((((SUM(E480,E496,E504,E515,E524,E532,E536))+0)+0)+0)+0</f>
        <v>2246</v>
      </c>
      <c r="F479" s="297">
        <f t="shared" si="49"/>
        <v>122</v>
      </c>
      <c r="G479" s="287">
        <f t="shared" si="52"/>
        <v>0.0574387947269304</v>
      </c>
      <c r="H479" s="180" t="str">
        <f t="shared" si="53"/>
        <v>是</v>
      </c>
      <c r="I479" s="393" t="str">
        <f t="shared" si="54"/>
        <v>类</v>
      </c>
      <c r="O479" s="393">
        <f t="shared" si="51"/>
        <v>0</v>
      </c>
    </row>
    <row r="480" ht="44.1" customHeight="1" spans="1:15">
      <c r="A480" s="431">
        <f t="shared" si="50"/>
        <v>5</v>
      </c>
      <c r="B480" s="437">
        <v>20701</v>
      </c>
      <c r="C480" s="289" t="s">
        <v>601</v>
      </c>
      <c r="D480" s="286">
        <f>VLOOKUP(B480,'04'!$B$5:$F$1322,5,FALSE)</f>
        <v>811</v>
      </c>
      <c r="E480" s="286">
        <f>((((SUM(E481:E495))+0)+0)+0)+0</f>
        <v>919</v>
      </c>
      <c r="F480" s="297">
        <f t="shared" si="49"/>
        <v>108</v>
      </c>
      <c r="G480" s="287">
        <f t="shared" si="52"/>
        <v>0.133168927250308</v>
      </c>
      <c r="H480" s="180" t="str">
        <f t="shared" si="53"/>
        <v>是</v>
      </c>
      <c r="I480" s="393" t="str">
        <f t="shared" si="54"/>
        <v>款</v>
      </c>
      <c r="O480" s="393">
        <f t="shared" si="51"/>
        <v>0</v>
      </c>
    </row>
    <row r="481" ht="44.1" customHeight="1" spans="1:15">
      <c r="A481" s="431">
        <f t="shared" si="50"/>
        <v>7</v>
      </c>
      <c r="B481" s="438">
        <v>2070101</v>
      </c>
      <c r="C481" s="439" t="s">
        <v>307</v>
      </c>
      <c r="D481" s="230">
        <f>VLOOKUP(B481,'04'!$B$5:$F$1322,5,FALSE)</f>
        <v>244</v>
      </c>
      <c r="E481" s="230">
        <v>277</v>
      </c>
      <c r="F481" s="296">
        <f t="shared" si="49"/>
        <v>33</v>
      </c>
      <c r="G481" s="293">
        <f t="shared" si="52"/>
        <v>0.135245901639344</v>
      </c>
      <c r="H481" s="180" t="str">
        <f t="shared" si="53"/>
        <v>是</v>
      </c>
      <c r="I481" s="393" t="str">
        <f t="shared" si="54"/>
        <v>项</v>
      </c>
      <c r="L481" s="393">
        <f>VLOOKUP(B481,[265]Sheet1!$A$4:$F$275,6,FALSE)</f>
        <v>277</v>
      </c>
      <c r="M481" s="393">
        <f>VLOOKUP(B481,[266]Sheet2!$A$2:$D$135,4,FALSE)</f>
        <v>0</v>
      </c>
      <c r="O481" s="432">
        <f t="shared" si="51"/>
        <v>277</v>
      </c>
    </row>
    <row r="482" ht="36" customHeight="1" spans="1:15">
      <c r="A482" s="431">
        <f t="shared" si="50"/>
        <v>7</v>
      </c>
      <c r="B482" s="438">
        <v>2070102</v>
      </c>
      <c r="C482" s="439" t="s">
        <v>308</v>
      </c>
      <c r="D482" s="230">
        <f>VLOOKUP(B482,'04'!$B$5:$F$1322,5,FALSE)</f>
        <v>0</v>
      </c>
      <c r="E482" s="230"/>
      <c r="F482" s="296">
        <f t="shared" si="49"/>
        <v>0</v>
      </c>
      <c r="G482" s="293">
        <f t="shared" si="52"/>
        <v>0</v>
      </c>
      <c r="H482" s="180" t="str">
        <f t="shared" si="53"/>
        <v>否</v>
      </c>
      <c r="I482" s="393" t="str">
        <f t="shared" si="54"/>
        <v>项</v>
      </c>
      <c r="O482" s="393">
        <f t="shared" si="51"/>
        <v>0</v>
      </c>
    </row>
    <row r="483" ht="44.1" customHeight="1" spans="1:15">
      <c r="A483" s="431">
        <f t="shared" si="50"/>
        <v>7</v>
      </c>
      <c r="B483" s="438">
        <v>2070103</v>
      </c>
      <c r="C483" s="439" t="s">
        <v>309</v>
      </c>
      <c r="D483" s="230">
        <f>VLOOKUP(B483,'04'!$B$5:$F$1322,5,FALSE)</f>
        <v>0</v>
      </c>
      <c r="E483" s="230"/>
      <c r="F483" s="296">
        <f t="shared" si="49"/>
        <v>0</v>
      </c>
      <c r="G483" s="293">
        <f t="shared" si="52"/>
        <v>0</v>
      </c>
      <c r="H483" s="180" t="str">
        <f t="shared" si="53"/>
        <v>否</v>
      </c>
      <c r="I483" s="393" t="str">
        <f t="shared" si="54"/>
        <v>项</v>
      </c>
      <c r="O483" s="393">
        <f t="shared" si="51"/>
        <v>0</v>
      </c>
    </row>
    <row r="484" ht="44.1" customHeight="1" spans="1:15">
      <c r="A484" s="431">
        <f t="shared" si="50"/>
        <v>7</v>
      </c>
      <c r="B484" s="438">
        <v>2070104</v>
      </c>
      <c r="C484" s="439" t="s">
        <v>602</v>
      </c>
      <c r="D484" s="230">
        <f>VLOOKUP(B484,'04'!$B$5:$F$1322,5,FALSE)</f>
        <v>91</v>
      </c>
      <c r="E484" s="230">
        <v>101</v>
      </c>
      <c r="F484" s="296">
        <f t="shared" si="49"/>
        <v>10</v>
      </c>
      <c r="G484" s="293">
        <f t="shared" si="52"/>
        <v>0.10989010989011</v>
      </c>
      <c r="H484" s="180" t="str">
        <f t="shared" si="53"/>
        <v>是</v>
      </c>
      <c r="I484" s="393" t="str">
        <f t="shared" si="54"/>
        <v>项</v>
      </c>
      <c r="L484" s="393">
        <f>VLOOKUP(B484,[265]Sheet1!$A$4:$F$275,6,FALSE)</f>
        <v>101</v>
      </c>
      <c r="O484" s="432">
        <f t="shared" si="51"/>
        <v>101</v>
      </c>
    </row>
    <row r="485" ht="44.1" customHeight="1" spans="1:15">
      <c r="A485" s="431">
        <f t="shared" si="50"/>
        <v>7</v>
      </c>
      <c r="B485" s="438">
        <v>2070105</v>
      </c>
      <c r="C485" s="439" t="s">
        <v>603</v>
      </c>
      <c r="D485" s="230">
        <f>VLOOKUP(B485,'04'!$B$5:$F$1322,5,FALSE)</f>
        <v>0</v>
      </c>
      <c r="E485" s="230"/>
      <c r="F485" s="296">
        <f t="shared" si="49"/>
        <v>0</v>
      </c>
      <c r="G485" s="293">
        <f t="shared" si="52"/>
        <v>0</v>
      </c>
      <c r="H485" s="180" t="str">
        <f t="shared" si="53"/>
        <v>否</v>
      </c>
      <c r="I485" s="393" t="str">
        <f t="shared" si="54"/>
        <v>项</v>
      </c>
      <c r="O485" s="393">
        <f t="shared" si="51"/>
        <v>0</v>
      </c>
    </row>
    <row r="486" ht="36" customHeight="1" spans="1:15">
      <c r="A486" s="431">
        <f t="shared" si="50"/>
        <v>7</v>
      </c>
      <c r="B486" s="438">
        <v>2070106</v>
      </c>
      <c r="C486" s="439" t="s">
        <v>604</v>
      </c>
      <c r="D486" s="230">
        <f>VLOOKUP(B486,'04'!$B$5:$F$1322,5,FALSE)</f>
        <v>0</v>
      </c>
      <c r="E486" s="230"/>
      <c r="F486" s="296">
        <f t="shared" si="49"/>
        <v>0</v>
      </c>
      <c r="G486" s="293">
        <f t="shared" si="52"/>
        <v>0</v>
      </c>
      <c r="H486" s="180" t="str">
        <f t="shared" si="53"/>
        <v>否</v>
      </c>
      <c r="I486" s="393" t="str">
        <f t="shared" si="54"/>
        <v>项</v>
      </c>
      <c r="O486" s="393">
        <f t="shared" si="51"/>
        <v>0</v>
      </c>
    </row>
    <row r="487" ht="44.1" customHeight="1" spans="1:15">
      <c r="A487" s="431">
        <f t="shared" si="50"/>
        <v>7</v>
      </c>
      <c r="B487" s="438">
        <v>2070107</v>
      </c>
      <c r="C487" s="439" t="s">
        <v>605</v>
      </c>
      <c r="D487" s="230">
        <f>VLOOKUP(B487,'04'!$B$5:$F$1322,5,FALSE)</f>
        <v>0</v>
      </c>
      <c r="E487" s="230"/>
      <c r="F487" s="296">
        <f t="shared" si="49"/>
        <v>0</v>
      </c>
      <c r="G487" s="293">
        <f t="shared" si="52"/>
        <v>0</v>
      </c>
      <c r="H487" s="180" t="str">
        <f t="shared" si="53"/>
        <v>否</v>
      </c>
      <c r="I487" s="393" t="str">
        <f t="shared" si="54"/>
        <v>项</v>
      </c>
      <c r="O487" s="393">
        <f t="shared" si="51"/>
        <v>0</v>
      </c>
    </row>
    <row r="488" ht="44.1" customHeight="1" spans="1:15">
      <c r="A488" s="431">
        <f t="shared" si="50"/>
        <v>7</v>
      </c>
      <c r="B488" s="438">
        <v>2070108</v>
      </c>
      <c r="C488" s="439" t="s">
        <v>606</v>
      </c>
      <c r="D488" s="230">
        <f>VLOOKUP(B488,'04'!$B$5:$F$1322,5,FALSE)</f>
        <v>0</v>
      </c>
      <c r="E488" s="230"/>
      <c r="F488" s="296">
        <f t="shared" si="49"/>
        <v>0</v>
      </c>
      <c r="G488" s="293">
        <f t="shared" si="52"/>
        <v>0</v>
      </c>
      <c r="H488" s="180" t="str">
        <f t="shared" si="53"/>
        <v>否</v>
      </c>
      <c r="I488" s="393" t="str">
        <f t="shared" si="54"/>
        <v>项</v>
      </c>
      <c r="O488" s="393">
        <f t="shared" si="51"/>
        <v>0</v>
      </c>
    </row>
    <row r="489" ht="44.1" customHeight="1" spans="1:15">
      <c r="A489" s="431">
        <f t="shared" si="50"/>
        <v>7</v>
      </c>
      <c r="B489" s="438">
        <v>2070109</v>
      </c>
      <c r="C489" s="439" t="s">
        <v>607</v>
      </c>
      <c r="D489" s="230">
        <f>VLOOKUP(B489,'04'!$B$5:$F$1322,5,FALSE)</f>
        <v>294</v>
      </c>
      <c r="E489" s="230">
        <v>272</v>
      </c>
      <c r="F489" s="296">
        <f t="shared" si="49"/>
        <v>-22</v>
      </c>
      <c r="G489" s="293">
        <f t="shared" si="52"/>
        <v>-0.0748299319727891</v>
      </c>
      <c r="H489" s="180" t="str">
        <f t="shared" si="53"/>
        <v>是</v>
      </c>
      <c r="I489" s="393" t="str">
        <f t="shared" si="54"/>
        <v>项</v>
      </c>
      <c r="L489" s="393">
        <f>VLOOKUP(B489,[265]Sheet1!$A$4:$F$275,6,FALSE)</f>
        <v>272</v>
      </c>
      <c r="O489" s="432">
        <f t="shared" si="51"/>
        <v>272</v>
      </c>
    </row>
    <row r="490" ht="44.1" customHeight="1" spans="1:15">
      <c r="A490" s="431">
        <f t="shared" si="50"/>
        <v>7</v>
      </c>
      <c r="B490" s="438">
        <v>2070110</v>
      </c>
      <c r="C490" s="439" t="s">
        <v>608</v>
      </c>
      <c r="D490" s="230">
        <f>VLOOKUP(B490,'04'!$B$5:$F$1322,5,FALSE)</f>
        <v>0</v>
      </c>
      <c r="E490" s="230"/>
      <c r="F490" s="296">
        <f t="shared" si="49"/>
        <v>0</v>
      </c>
      <c r="G490" s="293">
        <f t="shared" si="52"/>
        <v>0</v>
      </c>
      <c r="H490" s="180" t="str">
        <f t="shared" si="53"/>
        <v>否</v>
      </c>
      <c r="I490" s="393" t="str">
        <f t="shared" si="54"/>
        <v>项</v>
      </c>
      <c r="O490" s="393">
        <f t="shared" si="51"/>
        <v>0</v>
      </c>
    </row>
    <row r="491" ht="44.1" customHeight="1" spans="1:15">
      <c r="A491" s="431">
        <f t="shared" si="50"/>
        <v>7</v>
      </c>
      <c r="B491" s="438">
        <v>2070111</v>
      </c>
      <c r="C491" s="439" t="s">
        <v>609</v>
      </c>
      <c r="D491" s="230">
        <f>VLOOKUP(B491,'04'!$B$5:$F$1322,5,FALSE)</f>
        <v>4</v>
      </c>
      <c r="E491" s="230">
        <v>9</v>
      </c>
      <c r="F491" s="296">
        <f t="shared" si="49"/>
        <v>5</v>
      </c>
      <c r="G491" s="293">
        <f t="shared" si="52"/>
        <v>1.25</v>
      </c>
      <c r="H491" s="180" t="str">
        <f t="shared" si="53"/>
        <v>是</v>
      </c>
      <c r="I491" s="393" t="str">
        <f t="shared" si="54"/>
        <v>项</v>
      </c>
      <c r="L491" s="393">
        <f>VLOOKUP(B491,[265]Sheet1!$A$4:$F$275,6,FALSE)</f>
        <v>5</v>
      </c>
      <c r="M491" s="393">
        <f>VLOOKUP(B491,[266]Sheet2!$A$2:$D$135,4,FALSE)</f>
        <v>4</v>
      </c>
      <c r="O491" s="432">
        <f t="shared" si="51"/>
        <v>9</v>
      </c>
    </row>
    <row r="492" ht="44.1" customHeight="1" spans="1:15">
      <c r="A492" s="431">
        <f t="shared" si="50"/>
        <v>7</v>
      </c>
      <c r="B492" s="438">
        <v>2070112</v>
      </c>
      <c r="C492" s="439" t="s">
        <v>610</v>
      </c>
      <c r="D492" s="230">
        <f>VLOOKUP(B492,'04'!$B$5:$F$1322,5,FALSE)</f>
        <v>0</v>
      </c>
      <c r="E492" s="230">
        <v>21</v>
      </c>
      <c r="F492" s="296">
        <f t="shared" si="49"/>
        <v>21</v>
      </c>
      <c r="G492" s="293">
        <f t="shared" si="52"/>
        <v>0</v>
      </c>
      <c r="H492" s="180" t="str">
        <f t="shared" si="53"/>
        <v>是</v>
      </c>
      <c r="I492" s="393" t="str">
        <f t="shared" si="54"/>
        <v>项</v>
      </c>
      <c r="L492" s="393">
        <f>VLOOKUP(B492,[265]Sheet1!$A$4:$F$275,6,FALSE)</f>
        <v>21</v>
      </c>
      <c r="O492" s="432">
        <f t="shared" si="51"/>
        <v>21</v>
      </c>
    </row>
    <row r="493" ht="44.1" customHeight="1" spans="1:15">
      <c r="A493" s="431">
        <f t="shared" si="50"/>
        <v>7</v>
      </c>
      <c r="B493" s="438">
        <v>2070113</v>
      </c>
      <c r="C493" s="439" t="s">
        <v>611</v>
      </c>
      <c r="D493" s="230">
        <f>VLOOKUP(B493,'04'!$B$5:$F$1322,5,FALSE)</f>
        <v>0</v>
      </c>
      <c r="E493" s="230">
        <v>39</v>
      </c>
      <c r="F493" s="296">
        <f t="shared" si="49"/>
        <v>39</v>
      </c>
      <c r="G493" s="293">
        <f t="shared" si="52"/>
        <v>0</v>
      </c>
      <c r="H493" s="180" t="str">
        <f t="shared" si="53"/>
        <v>是</v>
      </c>
      <c r="I493" s="393" t="str">
        <f t="shared" si="54"/>
        <v>项</v>
      </c>
      <c r="L493" s="393">
        <f>VLOOKUP(B493,[265]Sheet1!$A$4:$F$275,6,FALSE)</f>
        <v>39</v>
      </c>
      <c r="O493" s="432">
        <f t="shared" si="51"/>
        <v>39</v>
      </c>
    </row>
    <row r="494" ht="44.1" customHeight="1" spans="1:15">
      <c r="A494" s="431">
        <f t="shared" si="50"/>
        <v>7</v>
      </c>
      <c r="B494" s="438">
        <v>2070114</v>
      </c>
      <c r="C494" s="439" t="s">
        <v>612</v>
      </c>
      <c r="D494" s="230">
        <f>VLOOKUP(B494,'04'!$B$5:$F$1322,5,FALSE)</f>
        <v>0</v>
      </c>
      <c r="E494" s="230">
        <v>35</v>
      </c>
      <c r="F494" s="296">
        <f t="shared" si="49"/>
        <v>35</v>
      </c>
      <c r="G494" s="293">
        <f t="shared" si="52"/>
        <v>0</v>
      </c>
      <c r="H494" s="180" t="str">
        <f t="shared" si="53"/>
        <v>是</v>
      </c>
      <c r="I494" s="393" t="str">
        <f t="shared" si="54"/>
        <v>项</v>
      </c>
      <c r="L494" s="393">
        <f>VLOOKUP(B494,[265]Sheet1!$A$4:$F$275,6,FALSE)</f>
        <v>35</v>
      </c>
      <c r="O494" s="432">
        <f t="shared" si="51"/>
        <v>35</v>
      </c>
    </row>
    <row r="495" ht="44.1" customHeight="1" spans="1:15">
      <c r="A495" s="431">
        <f t="shared" si="50"/>
        <v>7</v>
      </c>
      <c r="B495" s="438">
        <v>2070199</v>
      </c>
      <c r="C495" s="439" t="s">
        <v>613</v>
      </c>
      <c r="D495" s="230">
        <f>VLOOKUP(B495,'04'!$B$5:$F$1322,5,FALSE)</f>
        <v>178</v>
      </c>
      <c r="E495" s="230">
        <v>165</v>
      </c>
      <c r="F495" s="296">
        <f t="shared" si="49"/>
        <v>-13</v>
      </c>
      <c r="G495" s="293">
        <f t="shared" si="52"/>
        <v>-0.0730337078651685</v>
      </c>
      <c r="H495" s="180" t="str">
        <f t="shared" si="53"/>
        <v>是</v>
      </c>
      <c r="I495" s="393" t="str">
        <f t="shared" si="54"/>
        <v>项</v>
      </c>
      <c r="L495" s="393">
        <f>VLOOKUP(B495,[265]Sheet1!$A$4:$F$275,6,FALSE)</f>
        <v>145</v>
      </c>
      <c r="M495" s="393">
        <f>VLOOKUP(B495,[266]Sheet2!$A$2:$D$135,4,FALSE)</f>
        <v>20</v>
      </c>
      <c r="O495" s="432">
        <f t="shared" si="51"/>
        <v>165</v>
      </c>
    </row>
    <row r="496" ht="44.1" customHeight="1" spans="1:15">
      <c r="A496" s="431">
        <f t="shared" si="50"/>
        <v>5</v>
      </c>
      <c r="B496" s="437">
        <v>20702</v>
      </c>
      <c r="C496" s="289" t="s">
        <v>614</v>
      </c>
      <c r="D496" s="286">
        <f>VLOOKUP(B496,'04'!$B$5:$F$1322,5,FALSE)</f>
        <v>885</v>
      </c>
      <c r="E496" s="286">
        <f>((((SUM(E497:E503))+0)+0)+0)+0</f>
        <v>822</v>
      </c>
      <c r="F496" s="297">
        <f t="shared" si="49"/>
        <v>-63</v>
      </c>
      <c r="G496" s="287">
        <f t="shared" si="52"/>
        <v>-0.0711864406779661</v>
      </c>
      <c r="H496" s="180" t="str">
        <f t="shared" si="53"/>
        <v>是</v>
      </c>
      <c r="I496" s="393" t="str">
        <f t="shared" si="54"/>
        <v>款</v>
      </c>
      <c r="O496" s="393">
        <f t="shared" si="51"/>
        <v>0</v>
      </c>
    </row>
    <row r="497" ht="36" customHeight="1" spans="1:15">
      <c r="A497" s="431">
        <f t="shared" si="50"/>
        <v>7</v>
      </c>
      <c r="B497" s="438">
        <v>2070201</v>
      </c>
      <c r="C497" s="439" t="s">
        <v>307</v>
      </c>
      <c r="D497" s="230">
        <f>VLOOKUP(B497,'04'!$B$5:$F$1322,5,FALSE)</f>
        <v>306</v>
      </c>
      <c r="E497" s="230">
        <v>276</v>
      </c>
      <c r="F497" s="296">
        <f t="shared" si="49"/>
        <v>-30</v>
      </c>
      <c r="G497" s="293">
        <f t="shared" si="52"/>
        <v>-0.0980392156862745</v>
      </c>
      <c r="H497" s="180" t="str">
        <f t="shared" si="53"/>
        <v>是</v>
      </c>
      <c r="I497" s="393" t="str">
        <f t="shared" si="54"/>
        <v>项</v>
      </c>
      <c r="L497" s="393">
        <f>VLOOKUP(B497,[265]Sheet1!$A$4:$F$275,6,FALSE)</f>
        <v>276</v>
      </c>
      <c r="O497" s="432">
        <f t="shared" si="51"/>
        <v>276</v>
      </c>
    </row>
    <row r="498" ht="36" customHeight="1" spans="1:15">
      <c r="A498" s="431">
        <f t="shared" si="50"/>
        <v>7</v>
      </c>
      <c r="B498" s="438">
        <v>2070202</v>
      </c>
      <c r="C498" s="439" t="s">
        <v>308</v>
      </c>
      <c r="D498" s="230">
        <f>VLOOKUP(B498,'04'!$B$5:$F$1322,5,FALSE)</f>
        <v>0</v>
      </c>
      <c r="E498" s="230"/>
      <c r="F498" s="296">
        <f t="shared" si="49"/>
        <v>0</v>
      </c>
      <c r="G498" s="293">
        <f t="shared" si="52"/>
        <v>0</v>
      </c>
      <c r="H498" s="180" t="str">
        <f t="shared" si="53"/>
        <v>否</v>
      </c>
      <c r="I498" s="393" t="str">
        <f t="shared" si="54"/>
        <v>项</v>
      </c>
      <c r="L498" s="393">
        <f>VLOOKUP(B498,[265]Sheet1!$A$4:$F$275,6,FALSE)</f>
        <v>0</v>
      </c>
      <c r="O498" s="393">
        <f t="shared" si="51"/>
        <v>0</v>
      </c>
    </row>
    <row r="499" ht="36" customHeight="1" spans="1:15">
      <c r="A499" s="431">
        <f t="shared" si="50"/>
        <v>7</v>
      </c>
      <c r="B499" s="438">
        <v>2070203</v>
      </c>
      <c r="C499" s="439" t="s">
        <v>309</v>
      </c>
      <c r="D499" s="230">
        <f>VLOOKUP(B499,'04'!$B$5:$F$1322,5,FALSE)</f>
        <v>0</v>
      </c>
      <c r="E499" s="230"/>
      <c r="F499" s="296">
        <f t="shared" si="49"/>
        <v>0</v>
      </c>
      <c r="G499" s="293">
        <f t="shared" si="52"/>
        <v>0</v>
      </c>
      <c r="H499" s="180" t="str">
        <f t="shared" si="53"/>
        <v>否</v>
      </c>
      <c r="I499" s="393" t="str">
        <f t="shared" si="54"/>
        <v>项</v>
      </c>
      <c r="O499" s="393">
        <f t="shared" si="51"/>
        <v>0</v>
      </c>
    </row>
    <row r="500" ht="44.1" customHeight="1" spans="1:15">
      <c r="A500" s="431">
        <f t="shared" si="50"/>
        <v>7</v>
      </c>
      <c r="B500" s="438">
        <v>2070204</v>
      </c>
      <c r="C500" s="439" t="s">
        <v>615</v>
      </c>
      <c r="D500" s="230">
        <f>VLOOKUP(B500,'04'!$B$5:$F$1322,5,FALSE)</f>
        <v>6</v>
      </c>
      <c r="E500" s="230">
        <v>30</v>
      </c>
      <c r="F500" s="296">
        <f t="shared" si="49"/>
        <v>24</v>
      </c>
      <c r="G500" s="293"/>
      <c r="H500" s="180" t="str">
        <f t="shared" si="53"/>
        <v>是</v>
      </c>
      <c r="I500" s="393" t="str">
        <f t="shared" si="54"/>
        <v>项</v>
      </c>
      <c r="L500" s="393">
        <f>VLOOKUP(B500,[265]Sheet1!$A$4:$F$275,6,FALSE)</f>
        <v>30</v>
      </c>
      <c r="M500" s="393">
        <f>VLOOKUP(B500,[266]Sheet2!$A$2:$D$135,4,FALSE)</f>
        <v>0</v>
      </c>
      <c r="O500" s="432">
        <f t="shared" si="51"/>
        <v>30</v>
      </c>
    </row>
    <row r="501" ht="44.1" customHeight="1" spans="1:15">
      <c r="A501" s="431">
        <f t="shared" si="50"/>
        <v>7</v>
      </c>
      <c r="B501" s="438">
        <v>2070205</v>
      </c>
      <c r="C501" s="439" t="s">
        <v>616</v>
      </c>
      <c r="D501" s="230">
        <f>VLOOKUP(B501,'04'!$B$5:$F$1322,5,FALSE)</f>
        <v>476</v>
      </c>
      <c r="E501" s="230">
        <v>433</v>
      </c>
      <c r="F501" s="296">
        <f t="shared" si="49"/>
        <v>-43</v>
      </c>
      <c r="G501" s="293">
        <f t="shared" si="52"/>
        <v>-0.0903361344537815</v>
      </c>
      <c r="H501" s="180" t="str">
        <f t="shared" si="53"/>
        <v>是</v>
      </c>
      <c r="I501" s="393" t="str">
        <f t="shared" si="54"/>
        <v>项</v>
      </c>
      <c r="L501" s="393">
        <f>VLOOKUP(B501,[265]Sheet1!$A$4:$F$275,6,FALSE)</f>
        <v>433</v>
      </c>
      <c r="O501" s="432">
        <f t="shared" si="51"/>
        <v>433</v>
      </c>
    </row>
    <row r="502" ht="36" customHeight="1" spans="1:15">
      <c r="A502" s="431">
        <f t="shared" si="50"/>
        <v>7</v>
      </c>
      <c r="B502" s="438">
        <v>2070206</v>
      </c>
      <c r="C502" s="439" t="s">
        <v>617</v>
      </c>
      <c r="D502" s="230">
        <f>VLOOKUP(B502,'04'!$B$5:$F$1322,5,FALSE)</f>
        <v>0</v>
      </c>
      <c r="E502" s="230"/>
      <c r="F502" s="296">
        <f t="shared" si="49"/>
        <v>0</v>
      </c>
      <c r="G502" s="293">
        <f t="shared" si="52"/>
        <v>0</v>
      </c>
      <c r="H502" s="180" t="str">
        <f t="shared" si="53"/>
        <v>否</v>
      </c>
      <c r="I502" s="393" t="str">
        <f t="shared" si="54"/>
        <v>项</v>
      </c>
      <c r="O502" s="393">
        <f t="shared" si="51"/>
        <v>0</v>
      </c>
    </row>
    <row r="503" ht="44.1" customHeight="1" spans="1:15">
      <c r="A503" s="431">
        <f t="shared" si="50"/>
        <v>7</v>
      </c>
      <c r="B503" s="438">
        <v>2070299</v>
      </c>
      <c r="C503" s="439" t="s">
        <v>618</v>
      </c>
      <c r="D503" s="230">
        <f>VLOOKUP(B503,'04'!$B$5:$F$1322,5,FALSE)</f>
        <v>97</v>
      </c>
      <c r="E503" s="230">
        <v>83</v>
      </c>
      <c r="F503" s="296">
        <f t="shared" si="49"/>
        <v>-14</v>
      </c>
      <c r="G503" s="293">
        <f t="shared" si="52"/>
        <v>-0.144329896907217</v>
      </c>
      <c r="H503" s="180" t="str">
        <f t="shared" si="53"/>
        <v>是</v>
      </c>
      <c r="I503" s="393" t="str">
        <f t="shared" si="54"/>
        <v>项</v>
      </c>
      <c r="L503" s="393">
        <f>VLOOKUP(B503,[265]Sheet1!$A$4:$F$275,6,FALSE)</f>
        <v>83</v>
      </c>
      <c r="O503" s="432">
        <f t="shared" si="51"/>
        <v>83</v>
      </c>
    </row>
    <row r="504" ht="44.1" customHeight="1" spans="1:15">
      <c r="A504" s="431">
        <f t="shared" si="50"/>
        <v>5</v>
      </c>
      <c r="B504" s="437">
        <v>20703</v>
      </c>
      <c r="C504" s="289" t="s">
        <v>619</v>
      </c>
      <c r="D504" s="286">
        <f>VLOOKUP(B504,'04'!$B$5:$F$1322,5,FALSE)</f>
        <v>71</v>
      </c>
      <c r="E504" s="286">
        <f>((((SUM(E505:E514))+0)+0)+0)+0</f>
        <v>75</v>
      </c>
      <c r="F504" s="297">
        <f t="shared" si="49"/>
        <v>4</v>
      </c>
      <c r="G504" s="287">
        <f t="shared" si="52"/>
        <v>0.056338028169014</v>
      </c>
      <c r="H504" s="180" t="str">
        <f t="shared" si="53"/>
        <v>是</v>
      </c>
      <c r="I504" s="393" t="str">
        <f t="shared" si="54"/>
        <v>款</v>
      </c>
      <c r="O504" s="393">
        <f t="shared" si="51"/>
        <v>0</v>
      </c>
    </row>
    <row r="505" ht="44.1" customHeight="1" spans="1:15">
      <c r="A505" s="431">
        <f t="shared" si="50"/>
        <v>7</v>
      </c>
      <c r="B505" s="438">
        <v>2070301</v>
      </c>
      <c r="C505" s="439" t="s">
        <v>307</v>
      </c>
      <c r="D505" s="230">
        <f>VLOOKUP(B505,'04'!$B$5:$F$1322,5,FALSE)</f>
        <v>0</v>
      </c>
      <c r="E505" s="230"/>
      <c r="F505" s="296">
        <f t="shared" ref="F505:F563" si="55">E505-D505</f>
        <v>0</v>
      </c>
      <c r="G505" s="293">
        <f t="shared" si="52"/>
        <v>0</v>
      </c>
      <c r="H505" s="180" t="str">
        <f t="shared" si="53"/>
        <v>否</v>
      </c>
      <c r="I505" s="393" t="str">
        <f t="shared" si="54"/>
        <v>项</v>
      </c>
      <c r="O505" s="393">
        <f t="shared" si="51"/>
        <v>0</v>
      </c>
    </row>
    <row r="506" ht="36" customHeight="1" spans="1:15">
      <c r="A506" s="431">
        <f t="shared" si="50"/>
        <v>7</v>
      </c>
      <c r="B506" s="438">
        <v>2070302</v>
      </c>
      <c r="C506" s="439" t="s">
        <v>308</v>
      </c>
      <c r="D506" s="230">
        <f>VLOOKUP(B506,'04'!$B$5:$F$1322,5,FALSE)</f>
        <v>0</v>
      </c>
      <c r="E506" s="230"/>
      <c r="F506" s="296">
        <f t="shared" si="55"/>
        <v>0</v>
      </c>
      <c r="G506" s="293">
        <f t="shared" si="52"/>
        <v>0</v>
      </c>
      <c r="H506" s="180" t="str">
        <f t="shared" si="53"/>
        <v>否</v>
      </c>
      <c r="I506" s="393" t="str">
        <f t="shared" si="54"/>
        <v>项</v>
      </c>
      <c r="O506" s="393">
        <f t="shared" si="51"/>
        <v>0</v>
      </c>
    </row>
    <row r="507" ht="44.1" customHeight="1" spans="1:15">
      <c r="A507" s="431">
        <f t="shared" si="50"/>
        <v>7</v>
      </c>
      <c r="B507" s="438">
        <v>2070303</v>
      </c>
      <c r="C507" s="439" t="s">
        <v>309</v>
      </c>
      <c r="D507" s="230">
        <f>VLOOKUP(B507,'04'!$B$5:$F$1322,5,FALSE)</f>
        <v>0</v>
      </c>
      <c r="E507" s="230"/>
      <c r="F507" s="296">
        <f t="shared" si="55"/>
        <v>0</v>
      </c>
      <c r="G507" s="293">
        <f t="shared" si="52"/>
        <v>0</v>
      </c>
      <c r="H507" s="180" t="str">
        <f t="shared" si="53"/>
        <v>否</v>
      </c>
      <c r="I507" s="393" t="str">
        <f t="shared" si="54"/>
        <v>项</v>
      </c>
      <c r="O507" s="393">
        <f t="shared" si="51"/>
        <v>0</v>
      </c>
    </row>
    <row r="508" ht="44.1" customHeight="1" spans="1:15">
      <c r="A508" s="431">
        <f t="shared" si="50"/>
        <v>7</v>
      </c>
      <c r="B508" s="438">
        <v>2070304</v>
      </c>
      <c r="C508" s="439" t="s">
        <v>620</v>
      </c>
      <c r="D508" s="230">
        <f>VLOOKUP(B508,'04'!$B$5:$F$1322,5,FALSE)</f>
        <v>0</v>
      </c>
      <c r="E508" s="230"/>
      <c r="F508" s="296">
        <f t="shared" si="55"/>
        <v>0</v>
      </c>
      <c r="G508" s="293">
        <f t="shared" si="52"/>
        <v>0</v>
      </c>
      <c r="H508" s="180" t="str">
        <f t="shared" si="53"/>
        <v>否</v>
      </c>
      <c r="I508" s="393" t="str">
        <f t="shared" si="54"/>
        <v>项</v>
      </c>
      <c r="O508" s="393">
        <f t="shared" si="51"/>
        <v>0</v>
      </c>
    </row>
    <row r="509" ht="36" customHeight="1" spans="1:15">
      <c r="A509" s="431">
        <f t="shared" si="50"/>
        <v>7</v>
      </c>
      <c r="B509" s="438">
        <v>2070305</v>
      </c>
      <c r="C509" s="439" t="s">
        <v>621</v>
      </c>
      <c r="D509" s="230">
        <f>VLOOKUP(B509,'04'!$B$5:$F$1322,5,FALSE)</f>
        <v>0</v>
      </c>
      <c r="E509" s="230"/>
      <c r="F509" s="296">
        <f t="shared" si="55"/>
        <v>0</v>
      </c>
      <c r="G509" s="293">
        <f t="shared" si="52"/>
        <v>0</v>
      </c>
      <c r="H509" s="180" t="str">
        <f t="shared" si="53"/>
        <v>否</v>
      </c>
      <c r="I509" s="393" t="str">
        <f t="shared" si="54"/>
        <v>项</v>
      </c>
      <c r="O509" s="393">
        <f t="shared" si="51"/>
        <v>0</v>
      </c>
    </row>
    <row r="510" ht="44.1" customHeight="1" spans="1:15">
      <c r="A510" s="431">
        <f t="shared" si="50"/>
        <v>7</v>
      </c>
      <c r="B510" s="438">
        <v>2070306</v>
      </c>
      <c r="C510" s="439" t="s">
        <v>622</v>
      </c>
      <c r="D510" s="230">
        <f>VLOOKUP(B510,'04'!$B$5:$F$1322,5,FALSE)</f>
        <v>0</v>
      </c>
      <c r="E510" s="230"/>
      <c r="F510" s="296">
        <f t="shared" si="55"/>
        <v>0</v>
      </c>
      <c r="G510" s="293">
        <f t="shared" si="52"/>
        <v>0</v>
      </c>
      <c r="H510" s="180" t="str">
        <f t="shared" si="53"/>
        <v>否</v>
      </c>
      <c r="I510" s="393" t="str">
        <f t="shared" si="54"/>
        <v>项</v>
      </c>
      <c r="O510" s="393">
        <f t="shared" si="51"/>
        <v>0</v>
      </c>
    </row>
    <row r="511" ht="44.1" customHeight="1" spans="1:15">
      <c r="A511" s="431">
        <f t="shared" si="50"/>
        <v>7</v>
      </c>
      <c r="B511" s="438">
        <v>2070307</v>
      </c>
      <c r="C511" s="439" t="s">
        <v>623</v>
      </c>
      <c r="D511" s="230">
        <f>VLOOKUP(B511,'04'!$B$5:$F$1322,5,FALSE)</f>
        <v>0</v>
      </c>
      <c r="E511" s="230"/>
      <c r="F511" s="296">
        <f t="shared" si="55"/>
        <v>0</v>
      </c>
      <c r="G511" s="293">
        <f t="shared" si="52"/>
        <v>0</v>
      </c>
      <c r="H511" s="180" t="str">
        <f t="shared" si="53"/>
        <v>否</v>
      </c>
      <c r="I511" s="393" t="str">
        <f t="shared" si="54"/>
        <v>项</v>
      </c>
      <c r="O511" s="393">
        <f t="shared" si="51"/>
        <v>0</v>
      </c>
    </row>
    <row r="512" ht="44.1" customHeight="1" spans="1:15">
      <c r="A512" s="431">
        <f t="shared" si="50"/>
        <v>7</v>
      </c>
      <c r="B512" s="438">
        <v>2070308</v>
      </c>
      <c r="C512" s="439" t="s">
        <v>624</v>
      </c>
      <c r="D512" s="230">
        <f>VLOOKUP(B512,'04'!$B$5:$F$1322,5,FALSE)</f>
        <v>0</v>
      </c>
      <c r="E512" s="230"/>
      <c r="F512" s="296">
        <f t="shared" si="55"/>
        <v>0</v>
      </c>
      <c r="G512" s="293">
        <f t="shared" si="52"/>
        <v>0</v>
      </c>
      <c r="H512" s="180" t="str">
        <f t="shared" si="53"/>
        <v>否</v>
      </c>
      <c r="I512" s="393" t="str">
        <f t="shared" si="54"/>
        <v>项</v>
      </c>
      <c r="O512" s="393">
        <f t="shared" si="51"/>
        <v>0</v>
      </c>
    </row>
    <row r="513" ht="44.1" customHeight="1" spans="1:15">
      <c r="A513" s="431">
        <f t="shared" si="50"/>
        <v>7</v>
      </c>
      <c r="B513" s="438">
        <v>2070309</v>
      </c>
      <c r="C513" s="439" t="s">
        <v>625</v>
      </c>
      <c r="D513" s="230">
        <f>VLOOKUP(B513,'04'!$B$5:$F$1322,5,FALSE)</f>
        <v>0</v>
      </c>
      <c r="E513" s="230"/>
      <c r="F513" s="296">
        <f t="shared" si="55"/>
        <v>0</v>
      </c>
      <c r="G513" s="293">
        <f t="shared" si="52"/>
        <v>0</v>
      </c>
      <c r="H513" s="180" t="str">
        <f t="shared" si="53"/>
        <v>否</v>
      </c>
      <c r="I513" s="393" t="str">
        <f t="shared" si="54"/>
        <v>项</v>
      </c>
      <c r="O513" s="393">
        <f t="shared" si="51"/>
        <v>0</v>
      </c>
    </row>
    <row r="514" ht="44.1" customHeight="1" spans="1:15">
      <c r="A514" s="431">
        <f t="shared" si="50"/>
        <v>7</v>
      </c>
      <c r="B514" s="438">
        <v>2070399</v>
      </c>
      <c r="C514" s="439" t="s">
        <v>626</v>
      </c>
      <c r="D514" s="230">
        <f>VLOOKUP(B514,'04'!$B$5:$F$1322,5,FALSE)</f>
        <v>71</v>
      </c>
      <c r="E514" s="230">
        <v>75</v>
      </c>
      <c r="F514" s="296">
        <f t="shared" si="55"/>
        <v>4</v>
      </c>
      <c r="G514" s="293"/>
      <c r="H514" s="180" t="str">
        <f t="shared" si="53"/>
        <v>是</v>
      </c>
      <c r="I514" s="393" t="str">
        <f t="shared" si="54"/>
        <v>项</v>
      </c>
      <c r="L514" s="393">
        <f>VLOOKUP(B514,[265]Sheet1!$A$4:$F$275,6,FALSE)</f>
        <v>75</v>
      </c>
      <c r="O514" s="432">
        <f t="shared" si="51"/>
        <v>75</v>
      </c>
    </row>
    <row r="515" ht="44.1" customHeight="1" spans="1:15">
      <c r="A515" s="431">
        <f t="shared" si="50"/>
        <v>5</v>
      </c>
      <c r="B515" s="437">
        <v>20706</v>
      </c>
      <c r="C515" s="289" t="s">
        <v>627</v>
      </c>
      <c r="D515" s="286">
        <f>VLOOKUP(B515,'04'!$B$5:$F$1322,5,FALSE)</f>
        <v>0</v>
      </c>
      <c r="E515" s="286">
        <f>((((SUM(E516:E523))+0)+0)+0)+0</f>
        <v>0</v>
      </c>
      <c r="F515" s="297">
        <f t="shared" si="55"/>
        <v>0</v>
      </c>
      <c r="G515" s="287">
        <f t="shared" si="52"/>
        <v>0</v>
      </c>
      <c r="H515" s="180" t="str">
        <f t="shared" si="53"/>
        <v>否</v>
      </c>
      <c r="I515" s="393" t="str">
        <f t="shared" si="54"/>
        <v>款</v>
      </c>
      <c r="O515" s="393">
        <f t="shared" si="51"/>
        <v>0</v>
      </c>
    </row>
    <row r="516" ht="36" customHeight="1" spans="1:15">
      <c r="A516" s="431">
        <f t="shared" si="50"/>
        <v>7</v>
      </c>
      <c r="B516" s="438">
        <v>2070601</v>
      </c>
      <c r="C516" s="439" t="s">
        <v>307</v>
      </c>
      <c r="D516" s="230">
        <f>VLOOKUP(B516,'04'!$B$5:$F$1322,5,FALSE)</f>
        <v>0</v>
      </c>
      <c r="E516" s="230"/>
      <c r="F516" s="296">
        <f t="shared" si="55"/>
        <v>0</v>
      </c>
      <c r="G516" s="293">
        <f t="shared" si="52"/>
        <v>0</v>
      </c>
      <c r="H516" s="180" t="str">
        <f t="shared" si="53"/>
        <v>否</v>
      </c>
      <c r="I516" s="393" t="str">
        <f t="shared" si="54"/>
        <v>项</v>
      </c>
      <c r="O516" s="393">
        <f t="shared" si="51"/>
        <v>0</v>
      </c>
    </row>
    <row r="517" ht="36" customHeight="1" spans="1:15">
      <c r="A517" s="431">
        <f t="shared" ref="A517:A580" si="56">LEN(B517)</f>
        <v>7</v>
      </c>
      <c r="B517" s="438">
        <v>2070602</v>
      </c>
      <c r="C517" s="439" t="s">
        <v>308</v>
      </c>
      <c r="D517" s="230">
        <f>VLOOKUP(B517,'04'!$B$5:$F$1322,5,FALSE)</f>
        <v>0</v>
      </c>
      <c r="E517" s="230"/>
      <c r="F517" s="296">
        <f t="shared" si="55"/>
        <v>0</v>
      </c>
      <c r="G517" s="293">
        <f t="shared" si="52"/>
        <v>0</v>
      </c>
      <c r="H517" s="180" t="str">
        <f t="shared" si="53"/>
        <v>否</v>
      </c>
      <c r="I517" s="393" t="str">
        <f t="shared" si="54"/>
        <v>项</v>
      </c>
      <c r="O517" s="393">
        <f t="shared" ref="O517:O580" si="57">+L517+M517+N517</f>
        <v>0</v>
      </c>
    </row>
    <row r="518" ht="36" customHeight="1" spans="1:15">
      <c r="A518" s="431">
        <f t="shared" si="56"/>
        <v>7</v>
      </c>
      <c r="B518" s="438">
        <v>2070603</v>
      </c>
      <c r="C518" s="439" t="s">
        <v>309</v>
      </c>
      <c r="D518" s="230">
        <f>VLOOKUP(B518,'04'!$B$5:$F$1322,5,FALSE)</f>
        <v>0</v>
      </c>
      <c r="E518" s="230"/>
      <c r="F518" s="296">
        <f t="shared" si="55"/>
        <v>0</v>
      </c>
      <c r="G518" s="293">
        <f t="shared" si="52"/>
        <v>0</v>
      </c>
      <c r="H518" s="180" t="str">
        <f t="shared" si="53"/>
        <v>否</v>
      </c>
      <c r="I518" s="393" t="str">
        <f t="shared" si="54"/>
        <v>项</v>
      </c>
      <c r="O518" s="393">
        <f t="shared" si="57"/>
        <v>0</v>
      </c>
    </row>
    <row r="519" ht="36" customHeight="1" spans="1:15">
      <c r="A519" s="431">
        <f t="shared" si="56"/>
        <v>7</v>
      </c>
      <c r="B519" s="438">
        <v>2070604</v>
      </c>
      <c r="C519" s="439" t="s">
        <v>628</v>
      </c>
      <c r="D519" s="230">
        <f>VLOOKUP(B519,'04'!$B$5:$F$1322,5,FALSE)</f>
        <v>0</v>
      </c>
      <c r="E519" s="230"/>
      <c r="F519" s="296">
        <f t="shared" si="55"/>
        <v>0</v>
      </c>
      <c r="G519" s="293">
        <f t="shared" si="52"/>
        <v>0</v>
      </c>
      <c r="H519" s="180" t="str">
        <f t="shared" si="53"/>
        <v>否</v>
      </c>
      <c r="I519" s="393" t="str">
        <f t="shared" si="54"/>
        <v>项</v>
      </c>
      <c r="O519" s="393">
        <f t="shared" si="57"/>
        <v>0</v>
      </c>
    </row>
    <row r="520" ht="44.1" customHeight="1" spans="1:15">
      <c r="A520" s="431">
        <f t="shared" si="56"/>
        <v>7</v>
      </c>
      <c r="B520" s="438">
        <v>2070605</v>
      </c>
      <c r="C520" s="439" t="s">
        <v>629</v>
      </c>
      <c r="D520" s="230">
        <f>VLOOKUP(B520,'04'!$B$5:$F$1322,5,FALSE)</f>
        <v>0</v>
      </c>
      <c r="E520" s="230"/>
      <c r="F520" s="296">
        <f t="shared" si="55"/>
        <v>0</v>
      </c>
      <c r="G520" s="293">
        <f t="shared" si="52"/>
        <v>0</v>
      </c>
      <c r="H520" s="180" t="str">
        <f t="shared" si="53"/>
        <v>否</v>
      </c>
      <c r="I520" s="393" t="str">
        <f t="shared" si="54"/>
        <v>项</v>
      </c>
      <c r="O520" s="393">
        <f t="shared" si="57"/>
        <v>0</v>
      </c>
    </row>
    <row r="521" ht="36" customHeight="1" spans="1:15">
      <c r="A521" s="431">
        <f t="shared" si="56"/>
        <v>7</v>
      </c>
      <c r="B521" s="438">
        <v>2070606</v>
      </c>
      <c r="C521" s="439" t="s">
        <v>630</v>
      </c>
      <c r="D521" s="230">
        <f>VLOOKUP(B521,'04'!$B$5:$F$1322,5,FALSE)</f>
        <v>0</v>
      </c>
      <c r="E521" s="230"/>
      <c r="F521" s="296">
        <f t="shared" si="55"/>
        <v>0</v>
      </c>
      <c r="G521" s="293">
        <f t="shared" si="52"/>
        <v>0</v>
      </c>
      <c r="H521" s="180" t="str">
        <f t="shared" si="53"/>
        <v>否</v>
      </c>
      <c r="I521" s="393" t="str">
        <f t="shared" si="54"/>
        <v>项</v>
      </c>
      <c r="O521" s="393">
        <f t="shared" si="57"/>
        <v>0</v>
      </c>
    </row>
    <row r="522" ht="44.1" customHeight="1" spans="1:15">
      <c r="A522" s="431">
        <f t="shared" si="56"/>
        <v>7</v>
      </c>
      <c r="B522" s="438">
        <v>2070607</v>
      </c>
      <c r="C522" s="439" t="s">
        <v>631</v>
      </c>
      <c r="D522" s="230">
        <f>VLOOKUP(B522,'04'!$B$5:$F$1322,5,FALSE)</f>
        <v>0</v>
      </c>
      <c r="E522" s="230"/>
      <c r="F522" s="296">
        <f t="shared" si="55"/>
        <v>0</v>
      </c>
      <c r="G522" s="293">
        <f t="shared" ref="G522:G563" si="58">IF(D522&lt;0,"",IFERROR(E522/D522-1,0))</f>
        <v>0</v>
      </c>
      <c r="H522" s="180" t="str">
        <f t="shared" ref="H522:H563" si="59">IF(LEN(B522)=3,"是",IF(C522&lt;&gt;"",IF(SUM(D522:E522)&lt;&gt;0,"是","否"),"是"))</f>
        <v>否</v>
      </c>
      <c r="I522" s="393" t="str">
        <f t="shared" ref="I522:I563" si="60">IF(LEN(B522)=3,"类",IF(LEN(B522)=5,"款","项"))</f>
        <v>项</v>
      </c>
      <c r="O522" s="393">
        <f t="shared" si="57"/>
        <v>0</v>
      </c>
    </row>
    <row r="523" ht="36" customHeight="1" spans="1:15">
      <c r="A523" s="431">
        <f t="shared" si="56"/>
        <v>7</v>
      </c>
      <c r="B523" s="438">
        <v>2070699</v>
      </c>
      <c r="C523" s="439" t="s">
        <v>632</v>
      </c>
      <c r="D523" s="230">
        <f>VLOOKUP(B523,'04'!$B$5:$F$1322,5,FALSE)</f>
        <v>0</v>
      </c>
      <c r="E523" s="230"/>
      <c r="F523" s="296">
        <f t="shared" si="55"/>
        <v>0</v>
      </c>
      <c r="G523" s="293">
        <f t="shared" si="58"/>
        <v>0</v>
      </c>
      <c r="H523" s="180" t="str">
        <f t="shared" si="59"/>
        <v>否</v>
      </c>
      <c r="I523" s="393" t="str">
        <f t="shared" si="60"/>
        <v>项</v>
      </c>
      <c r="O523" s="393">
        <f t="shared" si="57"/>
        <v>0</v>
      </c>
    </row>
    <row r="524" ht="44.1" customHeight="1" spans="1:15">
      <c r="A524" s="431">
        <f t="shared" si="56"/>
        <v>5</v>
      </c>
      <c r="B524" s="437">
        <v>20708</v>
      </c>
      <c r="C524" s="289" t="s">
        <v>633</v>
      </c>
      <c r="D524" s="286">
        <f>VLOOKUP(B524,'04'!$B$5:$F$1322,5,FALSE)</f>
        <v>357</v>
      </c>
      <c r="E524" s="286">
        <f>((((SUM(E525:E531))+0)+0)+0)+0</f>
        <v>420</v>
      </c>
      <c r="F524" s="297">
        <f t="shared" si="55"/>
        <v>63</v>
      </c>
      <c r="G524" s="287">
        <f t="shared" si="58"/>
        <v>0.176470588235294</v>
      </c>
      <c r="H524" s="180" t="str">
        <f t="shared" si="59"/>
        <v>是</v>
      </c>
      <c r="I524" s="393" t="str">
        <f t="shared" si="60"/>
        <v>款</v>
      </c>
      <c r="O524" s="393">
        <f t="shared" si="57"/>
        <v>0</v>
      </c>
    </row>
    <row r="525" ht="44.1" customHeight="1" spans="1:15">
      <c r="A525" s="431">
        <f t="shared" si="56"/>
        <v>7</v>
      </c>
      <c r="B525" s="438">
        <v>2070801</v>
      </c>
      <c r="C525" s="439" t="s">
        <v>307</v>
      </c>
      <c r="D525" s="230">
        <f>VLOOKUP(B525,'04'!$B$5:$F$1322,5,FALSE)</f>
        <v>0</v>
      </c>
      <c r="E525" s="230"/>
      <c r="F525" s="296">
        <f t="shared" si="55"/>
        <v>0</v>
      </c>
      <c r="G525" s="293">
        <f t="shared" si="58"/>
        <v>0</v>
      </c>
      <c r="H525" s="180" t="str">
        <f t="shared" si="59"/>
        <v>否</v>
      </c>
      <c r="I525" s="393" t="str">
        <f t="shared" si="60"/>
        <v>项</v>
      </c>
      <c r="O525" s="393">
        <f t="shared" si="57"/>
        <v>0</v>
      </c>
    </row>
    <row r="526" ht="36" customHeight="1" spans="1:15">
      <c r="A526" s="431">
        <f t="shared" si="56"/>
        <v>7</v>
      </c>
      <c r="B526" s="438">
        <v>2070802</v>
      </c>
      <c r="C526" s="439" t="s">
        <v>308</v>
      </c>
      <c r="D526" s="230">
        <f>VLOOKUP(B526,'04'!$B$5:$F$1322,5,FALSE)</f>
        <v>0</v>
      </c>
      <c r="E526" s="230"/>
      <c r="F526" s="296">
        <f t="shared" si="55"/>
        <v>0</v>
      </c>
      <c r="G526" s="293">
        <f t="shared" si="58"/>
        <v>0</v>
      </c>
      <c r="H526" s="180" t="str">
        <f t="shared" si="59"/>
        <v>否</v>
      </c>
      <c r="I526" s="393" t="str">
        <f t="shared" si="60"/>
        <v>项</v>
      </c>
      <c r="O526" s="393">
        <f t="shared" si="57"/>
        <v>0</v>
      </c>
    </row>
    <row r="527" ht="44.1" customHeight="1" spans="1:15">
      <c r="A527" s="431">
        <f t="shared" si="56"/>
        <v>7</v>
      </c>
      <c r="B527" s="438">
        <v>2070803</v>
      </c>
      <c r="C527" s="439" t="s">
        <v>309</v>
      </c>
      <c r="D527" s="230">
        <f>VLOOKUP(B527,'04'!$B$5:$F$1322,5,FALSE)</f>
        <v>0</v>
      </c>
      <c r="E527" s="230"/>
      <c r="F527" s="296">
        <f t="shared" si="55"/>
        <v>0</v>
      </c>
      <c r="G527" s="293">
        <f t="shared" si="58"/>
        <v>0</v>
      </c>
      <c r="H527" s="180" t="str">
        <f t="shared" si="59"/>
        <v>否</v>
      </c>
      <c r="I527" s="393" t="str">
        <f t="shared" si="60"/>
        <v>项</v>
      </c>
      <c r="O527" s="393">
        <f t="shared" si="57"/>
        <v>0</v>
      </c>
    </row>
    <row r="528" ht="44.1" customHeight="1" spans="1:15">
      <c r="A528" s="431">
        <f t="shared" si="56"/>
        <v>7</v>
      </c>
      <c r="B528" s="438">
        <v>2070806</v>
      </c>
      <c r="C528" s="439" t="s">
        <v>634</v>
      </c>
      <c r="D528" s="230">
        <f>VLOOKUP(B528,'04'!$B$5:$F$1322,5,FALSE)</f>
        <v>0</v>
      </c>
      <c r="E528" s="230"/>
      <c r="F528" s="296">
        <f t="shared" si="55"/>
        <v>0</v>
      </c>
      <c r="G528" s="293">
        <f t="shared" si="58"/>
        <v>0</v>
      </c>
      <c r="H528" s="180" t="str">
        <f t="shared" si="59"/>
        <v>否</v>
      </c>
      <c r="I528" s="393" t="str">
        <f t="shared" si="60"/>
        <v>项</v>
      </c>
      <c r="O528" s="393">
        <f t="shared" si="57"/>
        <v>0</v>
      </c>
    </row>
    <row r="529" ht="44.1" customHeight="1" spans="1:15">
      <c r="A529" s="431">
        <f t="shared" si="56"/>
        <v>7</v>
      </c>
      <c r="B529" s="452">
        <v>2070807</v>
      </c>
      <c r="C529" s="439" t="s">
        <v>635</v>
      </c>
      <c r="D529" s="230">
        <f>VLOOKUP(B529,'04'!$B$5:$F$1322,5,FALSE)</f>
        <v>0</v>
      </c>
      <c r="E529" s="230"/>
      <c r="F529" s="296">
        <f t="shared" si="55"/>
        <v>0</v>
      </c>
      <c r="G529" s="293">
        <f t="shared" si="58"/>
        <v>0</v>
      </c>
      <c r="H529" s="180" t="str">
        <f t="shared" si="59"/>
        <v>否</v>
      </c>
      <c r="I529" s="393" t="str">
        <f t="shared" si="60"/>
        <v>项</v>
      </c>
      <c r="O529" s="393">
        <f t="shared" si="57"/>
        <v>0</v>
      </c>
    </row>
    <row r="530" ht="44.1" customHeight="1" spans="1:15">
      <c r="A530" s="431">
        <f t="shared" si="56"/>
        <v>7</v>
      </c>
      <c r="B530" s="452">
        <v>2070808</v>
      </c>
      <c r="C530" s="439" t="s">
        <v>636</v>
      </c>
      <c r="D530" s="230">
        <f>VLOOKUP(B530,'04'!$B$5:$F$1322,5,FALSE)</f>
        <v>357</v>
      </c>
      <c r="E530" s="230">
        <v>420</v>
      </c>
      <c r="F530" s="296">
        <f t="shared" si="55"/>
        <v>63</v>
      </c>
      <c r="G530" s="293">
        <f t="shared" si="58"/>
        <v>0.176470588235294</v>
      </c>
      <c r="H530" s="180" t="str">
        <f t="shared" si="59"/>
        <v>是</v>
      </c>
      <c r="I530" s="393" t="str">
        <f t="shared" si="60"/>
        <v>项</v>
      </c>
      <c r="L530" s="393">
        <f>VLOOKUP(B530,[265]Sheet1!$A$4:$F$275,6,FALSE)</f>
        <v>417</v>
      </c>
      <c r="M530" s="393">
        <f>VLOOKUP(B530,[266]Sheet2!$A$2:$D$135,4,FALSE)</f>
        <v>3</v>
      </c>
      <c r="O530" s="432">
        <f t="shared" si="57"/>
        <v>420</v>
      </c>
    </row>
    <row r="531" ht="44.1" customHeight="1" spans="1:15">
      <c r="A531" s="431">
        <f t="shared" si="56"/>
        <v>7</v>
      </c>
      <c r="B531" s="438">
        <v>2070899</v>
      </c>
      <c r="C531" s="439" t="s">
        <v>637</v>
      </c>
      <c r="D531" s="230">
        <f>VLOOKUP(B531,'04'!$B$5:$F$1322,5,FALSE)</f>
        <v>0</v>
      </c>
      <c r="E531" s="230"/>
      <c r="F531" s="296">
        <f t="shared" si="55"/>
        <v>0</v>
      </c>
      <c r="G531" s="293">
        <f t="shared" si="58"/>
        <v>0</v>
      </c>
      <c r="H531" s="180" t="str">
        <f t="shared" si="59"/>
        <v>否</v>
      </c>
      <c r="I531" s="393" t="str">
        <f t="shared" si="60"/>
        <v>项</v>
      </c>
      <c r="O531" s="393">
        <f t="shared" si="57"/>
        <v>0</v>
      </c>
    </row>
    <row r="532" ht="44.1" customHeight="1" spans="1:15">
      <c r="A532" s="431">
        <f t="shared" si="56"/>
        <v>5</v>
      </c>
      <c r="B532" s="437">
        <v>20799</v>
      </c>
      <c r="C532" s="289" t="s">
        <v>638</v>
      </c>
      <c r="D532" s="286">
        <f>VLOOKUP(B532,'04'!$B$5:$F$1322,5,FALSE)</f>
        <v>0</v>
      </c>
      <c r="E532" s="286">
        <f>((((SUM(E533:E535))+0)+0)+0)+0</f>
        <v>10</v>
      </c>
      <c r="F532" s="297">
        <f t="shared" si="55"/>
        <v>10</v>
      </c>
      <c r="G532" s="287">
        <f t="shared" si="58"/>
        <v>0</v>
      </c>
      <c r="H532" s="180" t="str">
        <f t="shared" si="59"/>
        <v>是</v>
      </c>
      <c r="I532" s="393" t="str">
        <f t="shared" si="60"/>
        <v>款</v>
      </c>
      <c r="O532" s="393">
        <f t="shared" si="57"/>
        <v>0</v>
      </c>
    </row>
    <row r="533" ht="44.1" customHeight="1" spans="1:15">
      <c r="A533" s="431">
        <f t="shared" si="56"/>
        <v>7</v>
      </c>
      <c r="B533" s="438">
        <v>2079902</v>
      </c>
      <c r="C533" s="439" t="s">
        <v>1876</v>
      </c>
      <c r="D533" s="230">
        <f>VLOOKUP(B533,'04'!$B$5:$F$1322,5,FALSE)</f>
        <v>0</v>
      </c>
      <c r="E533" s="230"/>
      <c r="F533" s="296">
        <f t="shared" si="55"/>
        <v>0</v>
      </c>
      <c r="G533" s="293">
        <f t="shared" si="58"/>
        <v>0</v>
      </c>
      <c r="H533" s="180" t="str">
        <f t="shared" si="59"/>
        <v>否</v>
      </c>
      <c r="I533" s="393" t="str">
        <f t="shared" si="60"/>
        <v>项</v>
      </c>
      <c r="O533" s="393">
        <f t="shared" si="57"/>
        <v>0</v>
      </c>
    </row>
    <row r="534" ht="44.1" customHeight="1" spans="1:15">
      <c r="A534" s="431">
        <f t="shared" si="56"/>
        <v>7</v>
      </c>
      <c r="B534" s="438">
        <v>2079903</v>
      </c>
      <c r="C534" s="439" t="s">
        <v>640</v>
      </c>
      <c r="D534" s="230">
        <f>VLOOKUP(B534,'04'!$B$5:$F$1322,5,FALSE)</f>
        <v>0</v>
      </c>
      <c r="E534" s="230"/>
      <c r="F534" s="296">
        <f t="shared" si="55"/>
        <v>0</v>
      </c>
      <c r="G534" s="293">
        <f t="shared" si="58"/>
        <v>0</v>
      </c>
      <c r="H534" s="180" t="str">
        <f t="shared" si="59"/>
        <v>否</v>
      </c>
      <c r="I534" s="393" t="str">
        <f t="shared" si="60"/>
        <v>项</v>
      </c>
      <c r="O534" s="393">
        <f t="shared" si="57"/>
        <v>0</v>
      </c>
    </row>
    <row r="535" ht="44.1" customHeight="1" spans="1:15">
      <c r="A535" s="431">
        <f t="shared" si="56"/>
        <v>7</v>
      </c>
      <c r="B535" s="438">
        <v>2079999</v>
      </c>
      <c r="C535" s="439" t="s">
        <v>638</v>
      </c>
      <c r="D535" s="230">
        <f>VLOOKUP(B535,'04'!$B$5:$F$1322,5,FALSE)</f>
        <v>0</v>
      </c>
      <c r="E535" s="230">
        <v>10</v>
      </c>
      <c r="F535" s="296">
        <f t="shared" si="55"/>
        <v>10</v>
      </c>
      <c r="G535" s="293">
        <f t="shared" si="58"/>
        <v>0</v>
      </c>
      <c r="H535" s="180" t="str">
        <f t="shared" si="59"/>
        <v>是</v>
      </c>
      <c r="I535" s="393" t="str">
        <f t="shared" si="60"/>
        <v>项</v>
      </c>
      <c r="L535" s="393">
        <f>VLOOKUP(B535,[265]Sheet1!$A$4:$F$275,6,FALSE)</f>
        <v>10</v>
      </c>
      <c r="O535" s="432">
        <f t="shared" si="57"/>
        <v>10</v>
      </c>
    </row>
    <row r="536" ht="44.1" customHeight="1" spans="1:15">
      <c r="A536" s="431">
        <f t="shared" si="56"/>
        <v>4</v>
      </c>
      <c r="B536" s="402" t="s">
        <v>1350</v>
      </c>
      <c r="C536" s="445" t="s">
        <v>1341</v>
      </c>
      <c r="D536" s="286">
        <f>VLOOKUP(B536,'04'!$B$5:$F$1322,5,FALSE)</f>
        <v>0</v>
      </c>
      <c r="E536" s="286"/>
      <c r="F536" s="297">
        <f t="shared" si="55"/>
        <v>0</v>
      </c>
      <c r="G536" s="287">
        <f t="shared" si="58"/>
        <v>0</v>
      </c>
      <c r="H536" s="180" t="str">
        <f t="shared" si="59"/>
        <v>否</v>
      </c>
      <c r="I536" s="393" t="str">
        <f t="shared" si="60"/>
        <v>项</v>
      </c>
      <c r="O536" s="393">
        <f t="shared" si="57"/>
        <v>0</v>
      </c>
    </row>
    <row r="537" ht="44.1" customHeight="1" spans="1:15">
      <c r="A537" s="431">
        <f t="shared" si="56"/>
        <v>3</v>
      </c>
      <c r="B537" s="437">
        <v>208</v>
      </c>
      <c r="C537" s="285" t="s">
        <v>264</v>
      </c>
      <c r="D537" s="286">
        <f>VLOOKUP(B537,'04'!$B$5:$F$1322,5,FALSE)</f>
        <v>26330</v>
      </c>
      <c r="E537" s="286">
        <f>((((SUM(E538,E557,E566,E568,E577,E581,E591,E600,E607,E615,E624,E630,E633,E636,E639,E642,E645,E649,E653,E662,E665,E667:E668))+0)+0)+0)+0</f>
        <v>33450</v>
      </c>
      <c r="F537" s="297">
        <f t="shared" si="55"/>
        <v>7120</v>
      </c>
      <c r="G537" s="287">
        <f t="shared" si="58"/>
        <v>0.270413976452716</v>
      </c>
      <c r="H537" s="180" t="str">
        <f t="shared" si="59"/>
        <v>是</v>
      </c>
      <c r="I537" s="393" t="str">
        <f t="shared" si="60"/>
        <v>类</v>
      </c>
      <c r="O537" s="393">
        <f t="shared" si="57"/>
        <v>0</v>
      </c>
    </row>
    <row r="538" ht="44.1" customHeight="1" spans="1:15">
      <c r="A538" s="431">
        <f t="shared" si="56"/>
        <v>5</v>
      </c>
      <c r="B538" s="437">
        <v>20801</v>
      </c>
      <c r="C538" s="289" t="s">
        <v>641</v>
      </c>
      <c r="D538" s="286">
        <f>VLOOKUP(B538,'04'!$B$5:$F$1322,5,FALSE)</f>
        <v>820</v>
      </c>
      <c r="E538" s="286">
        <f>((((SUM(E539:E556))+0)+0)+0)+0</f>
        <v>887</v>
      </c>
      <c r="F538" s="297">
        <f t="shared" si="55"/>
        <v>67</v>
      </c>
      <c r="G538" s="287">
        <f t="shared" si="58"/>
        <v>0.0817073170731708</v>
      </c>
      <c r="H538" s="180" t="str">
        <f t="shared" si="59"/>
        <v>是</v>
      </c>
      <c r="I538" s="393" t="str">
        <f t="shared" si="60"/>
        <v>款</v>
      </c>
      <c r="O538" s="393">
        <f t="shared" si="57"/>
        <v>0</v>
      </c>
    </row>
    <row r="539" ht="44.1" customHeight="1" spans="1:15">
      <c r="A539" s="431">
        <f t="shared" si="56"/>
        <v>7</v>
      </c>
      <c r="B539" s="438">
        <v>2080101</v>
      </c>
      <c r="C539" s="439" t="s">
        <v>307</v>
      </c>
      <c r="D539" s="230">
        <f>VLOOKUP(B539,'04'!$B$5:$F$1322,5,FALSE)</f>
        <v>181</v>
      </c>
      <c r="E539" s="230">
        <v>195</v>
      </c>
      <c r="F539" s="296">
        <f t="shared" si="55"/>
        <v>14</v>
      </c>
      <c r="G539" s="293">
        <f t="shared" si="58"/>
        <v>0.0773480662983426</v>
      </c>
      <c r="H539" s="180" t="str">
        <f t="shared" si="59"/>
        <v>是</v>
      </c>
      <c r="I539" s="393" t="str">
        <f t="shared" si="60"/>
        <v>项</v>
      </c>
      <c r="L539" s="393">
        <f>VLOOKUP(B539,[265]Sheet1!$A$4:$F$275,6,FALSE)</f>
        <v>195</v>
      </c>
      <c r="O539" s="432">
        <f t="shared" si="57"/>
        <v>195</v>
      </c>
    </row>
    <row r="540" ht="36" customHeight="1" spans="1:15">
      <c r="A540" s="431">
        <f t="shared" si="56"/>
        <v>7</v>
      </c>
      <c r="B540" s="438">
        <v>2080102</v>
      </c>
      <c r="C540" s="439" t="s">
        <v>308</v>
      </c>
      <c r="D540" s="230">
        <f>VLOOKUP(B540,'04'!$B$5:$F$1322,5,FALSE)</f>
        <v>0</v>
      </c>
      <c r="E540" s="230"/>
      <c r="F540" s="296">
        <f t="shared" si="55"/>
        <v>0</v>
      </c>
      <c r="G540" s="293">
        <f t="shared" si="58"/>
        <v>0</v>
      </c>
      <c r="H540" s="180" t="str">
        <f t="shared" si="59"/>
        <v>否</v>
      </c>
      <c r="I540" s="393" t="str">
        <f t="shared" si="60"/>
        <v>项</v>
      </c>
      <c r="O540" s="393">
        <f t="shared" si="57"/>
        <v>0</v>
      </c>
    </row>
    <row r="541" ht="44.1" customHeight="1" spans="1:15">
      <c r="A541" s="431">
        <f t="shared" si="56"/>
        <v>7</v>
      </c>
      <c r="B541" s="438">
        <v>2080103</v>
      </c>
      <c r="C541" s="439" t="s">
        <v>309</v>
      </c>
      <c r="D541" s="230">
        <f>VLOOKUP(B541,'04'!$B$5:$F$1322,5,FALSE)</f>
        <v>0</v>
      </c>
      <c r="E541" s="230"/>
      <c r="F541" s="296">
        <f t="shared" si="55"/>
        <v>0</v>
      </c>
      <c r="G541" s="293">
        <f t="shared" si="58"/>
        <v>0</v>
      </c>
      <c r="H541" s="180" t="str">
        <f t="shared" si="59"/>
        <v>否</v>
      </c>
      <c r="I541" s="393" t="str">
        <f t="shared" si="60"/>
        <v>项</v>
      </c>
      <c r="O541" s="393">
        <f t="shared" si="57"/>
        <v>0</v>
      </c>
    </row>
    <row r="542" ht="36" customHeight="1" spans="1:15">
      <c r="A542" s="431">
        <f t="shared" si="56"/>
        <v>7</v>
      </c>
      <c r="B542" s="438">
        <v>2080104</v>
      </c>
      <c r="C542" s="439" t="s">
        <v>642</v>
      </c>
      <c r="D542" s="230">
        <f>VLOOKUP(B542,'04'!$B$5:$F$1322,5,FALSE)</f>
        <v>10</v>
      </c>
      <c r="E542" s="230">
        <v>28</v>
      </c>
      <c r="F542" s="296">
        <f t="shared" si="55"/>
        <v>18</v>
      </c>
      <c r="G542" s="293">
        <f t="shared" si="58"/>
        <v>1.8</v>
      </c>
      <c r="H542" s="180" t="str">
        <f t="shared" si="59"/>
        <v>是</v>
      </c>
      <c r="I542" s="393" t="str">
        <f t="shared" si="60"/>
        <v>项</v>
      </c>
      <c r="L542" s="393">
        <f>VLOOKUP(B542,[265]Sheet1!$A$4:$F$275,6,FALSE)</f>
        <v>28</v>
      </c>
      <c r="O542" s="432">
        <f t="shared" si="57"/>
        <v>28</v>
      </c>
    </row>
    <row r="543" ht="44.1" customHeight="1" spans="1:15">
      <c r="A543" s="431">
        <f t="shared" si="56"/>
        <v>7</v>
      </c>
      <c r="B543" s="438">
        <v>2080105</v>
      </c>
      <c r="C543" s="439" t="s">
        <v>643</v>
      </c>
      <c r="D543" s="230">
        <f>VLOOKUP(B543,'04'!$B$5:$F$1322,5,FALSE)</f>
        <v>0</v>
      </c>
      <c r="E543" s="230"/>
      <c r="F543" s="296">
        <f t="shared" si="55"/>
        <v>0</v>
      </c>
      <c r="G543" s="293">
        <f t="shared" si="58"/>
        <v>0</v>
      </c>
      <c r="H543" s="180" t="str">
        <f t="shared" si="59"/>
        <v>否</v>
      </c>
      <c r="I543" s="393" t="str">
        <f t="shared" si="60"/>
        <v>项</v>
      </c>
      <c r="O543" s="393">
        <f t="shared" si="57"/>
        <v>0</v>
      </c>
    </row>
    <row r="544" ht="36" customHeight="1" spans="1:15">
      <c r="A544" s="431">
        <f t="shared" si="56"/>
        <v>7</v>
      </c>
      <c r="B544" s="438">
        <v>2080106</v>
      </c>
      <c r="C544" s="439" t="s">
        <v>644</v>
      </c>
      <c r="D544" s="230">
        <f>VLOOKUP(B544,'04'!$B$5:$F$1322,5,FALSE)</f>
        <v>0</v>
      </c>
      <c r="E544" s="230"/>
      <c r="F544" s="296">
        <f t="shared" si="55"/>
        <v>0</v>
      </c>
      <c r="G544" s="293">
        <f t="shared" si="58"/>
        <v>0</v>
      </c>
      <c r="H544" s="180" t="str">
        <f t="shared" si="59"/>
        <v>否</v>
      </c>
      <c r="I544" s="393" t="str">
        <f t="shared" si="60"/>
        <v>项</v>
      </c>
      <c r="O544" s="393">
        <f t="shared" si="57"/>
        <v>0</v>
      </c>
    </row>
    <row r="545" ht="44.1" customHeight="1" spans="1:15">
      <c r="A545" s="431">
        <f t="shared" si="56"/>
        <v>7</v>
      </c>
      <c r="B545" s="438">
        <v>2080107</v>
      </c>
      <c r="C545" s="439" t="s">
        <v>645</v>
      </c>
      <c r="D545" s="230">
        <f>VLOOKUP(B545,'04'!$B$5:$F$1322,5,FALSE)</f>
        <v>0</v>
      </c>
      <c r="E545" s="230"/>
      <c r="F545" s="296">
        <f t="shared" si="55"/>
        <v>0</v>
      </c>
      <c r="G545" s="293">
        <f t="shared" si="58"/>
        <v>0</v>
      </c>
      <c r="H545" s="180" t="str">
        <f t="shared" si="59"/>
        <v>否</v>
      </c>
      <c r="I545" s="393" t="str">
        <f t="shared" si="60"/>
        <v>项</v>
      </c>
      <c r="O545" s="393">
        <f t="shared" si="57"/>
        <v>0</v>
      </c>
    </row>
    <row r="546" ht="36" customHeight="1" spans="1:15">
      <c r="A546" s="431">
        <f t="shared" si="56"/>
        <v>7</v>
      </c>
      <c r="B546" s="438">
        <v>2080108</v>
      </c>
      <c r="C546" s="439" t="s">
        <v>348</v>
      </c>
      <c r="D546" s="230">
        <f>VLOOKUP(B546,'04'!$B$5:$F$1322,5,FALSE)</f>
        <v>0</v>
      </c>
      <c r="E546" s="230"/>
      <c r="F546" s="296">
        <f t="shared" si="55"/>
        <v>0</v>
      </c>
      <c r="G546" s="293">
        <f t="shared" si="58"/>
        <v>0</v>
      </c>
      <c r="H546" s="180" t="str">
        <f t="shared" si="59"/>
        <v>否</v>
      </c>
      <c r="I546" s="393" t="str">
        <f t="shared" si="60"/>
        <v>项</v>
      </c>
      <c r="O546" s="393">
        <f t="shared" si="57"/>
        <v>0</v>
      </c>
    </row>
    <row r="547" ht="44.1" customHeight="1" spans="1:15">
      <c r="A547" s="431">
        <f t="shared" si="56"/>
        <v>7</v>
      </c>
      <c r="B547" s="438">
        <v>2080109</v>
      </c>
      <c r="C547" s="439" t="s">
        <v>646</v>
      </c>
      <c r="D547" s="230">
        <f>VLOOKUP(B547,'04'!$B$5:$F$1322,5,FALSE)</f>
        <v>466</v>
      </c>
      <c r="E547" s="230">
        <v>454</v>
      </c>
      <c r="F547" s="296">
        <f t="shared" si="55"/>
        <v>-12</v>
      </c>
      <c r="G547" s="293">
        <f t="shared" si="58"/>
        <v>-0.0257510729613734</v>
      </c>
      <c r="H547" s="180" t="str">
        <f t="shared" si="59"/>
        <v>是</v>
      </c>
      <c r="I547" s="393" t="str">
        <f t="shared" si="60"/>
        <v>项</v>
      </c>
      <c r="L547" s="393">
        <f>VLOOKUP(B547,[265]Sheet1!$A$4:$F$275,6,FALSE)</f>
        <v>454</v>
      </c>
      <c r="O547" s="432">
        <f t="shared" si="57"/>
        <v>454</v>
      </c>
    </row>
    <row r="548" ht="44.1" customHeight="1" spans="1:15">
      <c r="A548" s="431">
        <f t="shared" si="56"/>
        <v>7</v>
      </c>
      <c r="B548" s="438">
        <v>2080110</v>
      </c>
      <c r="C548" s="439" t="s">
        <v>647</v>
      </c>
      <c r="D548" s="230">
        <f>VLOOKUP(B548,'04'!$B$5:$F$1322,5,FALSE)</f>
        <v>0</v>
      </c>
      <c r="E548" s="230"/>
      <c r="F548" s="296">
        <f t="shared" si="55"/>
        <v>0</v>
      </c>
      <c r="G548" s="293">
        <f t="shared" si="58"/>
        <v>0</v>
      </c>
      <c r="H548" s="180" t="str">
        <f t="shared" si="59"/>
        <v>否</v>
      </c>
      <c r="I548" s="393" t="str">
        <f t="shared" si="60"/>
        <v>项</v>
      </c>
      <c r="O548" s="393">
        <f t="shared" si="57"/>
        <v>0</v>
      </c>
    </row>
    <row r="549" ht="44.1" customHeight="1" spans="1:15">
      <c r="A549" s="431">
        <f t="shared" si="56"/>
        <v>7</v>
      </c>
      <c r="B549" s="438">
        <v>2080111</v>
      </c>
      <c r="C549" s="439" t="s">
        <v>648</v>
      </c>
      <c r="D549" s="230">
        <f>VLOOKUP(B549,'04'!$B$5:$F$1322,5,FALSE)</f>
        <v>0</v>
      </c>
      <c r="E549" s="230"/>
      <c r="F549" s="296">
        <f t="shared" si="55"/>
        <v>0</v>
      </c>
      <c r="G549" s="293">
        <f t="shared" si="58"/>
        <v>0</v>
      </c>
      <c r="H549" s="180" t="str">
        <f t="shared" si="59"/>
        <v>否</v>
      </c>
      <c r="I549" s="393" t="str">
        <f t="shared" si="60"/>
        <v>项</v>
      </c>
      <c r="O549" s="393">
        <f t="shared" si="57"/>
        <v>0</v>
      </c>
    </row>
    <row r="550" ht="44.1" customHeight="1" spans="1:15">
      <c r="A550" s="431">
        <f t="shared" si="56"/>
        <v>7</v>
      </c>
      <c r="B550" s="438">
        <v>2080112</v>
      </c>
      <c r="C550" s="439" t="s">
        <v>649</v>
      </c>
      <c r="D550" s="230">
        <f>VLOOKUP(B550,'04'!$B$5:$F$1322,5,FALSE)</f>
        <v>0</v>
      </c>
      <c r="E550" s="230"/>
      <c r="F550" s="296">
        <f t="shared" si="55"/>
        <v>0</v>
      </c>
      <c r="G550" s="293">
        <f t="shared" si="58"/>
        <v>0</v>
      </c>
      <c r="H550" s="180" t="str">
        <f t="shared" si="59"/>
        <v>否</v>
      </c>
      <c r="I550" s="393" t="str">
        <f t="shared" si="60"/>
        <v>项</v>
      </c>
      <c r="O550" s="393">
        <f t="shared" si="57"/>
        <v>0</v>
      </c>
    </row>
    <row r="551" ht="36" customHeight="1" spans="1:15">
      <c r="A551" s="431">
        <f t="shared" si="56"/>
        <v>7</v>
      </c>
      <c r="B551" s="443">
        <v>2080113</v>
      </c>
      <c r="C551" s="449" t="s">
        <v>650</v>
      </c>
      <c r="D551" s="230">
        <f>VLOOKUP(B551,'04'!$B$5:$F$1322,5,FALSE)</f>
        <v>0</v>
      </c>
      <c r="E551" s="230"/>
      <c r="F551" s="296">
        <f t="shared" si="55"/>
        <v>0</v>
      </c>
      <c r="G551" s="293">
        <f t="shared" si="58"/>
        <v>0</v>
      </c>
      <c r="H551" s="180" t="str">
        <f t="shared" si="59"/>
        <v>否</v>
      </c>
      <c r="I551" s="393" t="str">
        <f t="shared" si="60"/>
        <v>项</v>
      </c>
      <c r="O551" s="393">
        <f t="shared" si="57"/>
        <v>0</v>
      </c>
    </row>
    <row r="552" ht="36" customHeight="1" spans="1:15">
      <c r="A552" s="431">
        <f t="shared" si="56"/>
        <v>7</v>
      </c>
      <c r="B552" s="443">
        <v>2080114</v>
      </c>
      <c r="C552" s="449" t="s">
        <v>651</v>
      </c>
      <c r="D552" s="230">
        <f>VLOOKUP(B552,'04'!$B$5:$F$1322,5,FALSE)</f>
        <v>0</v>
      </c>
      <c r="E552" s="230"/>
      <c r="F552" s="296">
        <f t="shared" si="55"/>
        <v>0</v>
      </c>
      <c r="G552" s="293">
        <f t="shared" si="58"/>
        <v>0</v>
      </c>
      <c r="H552" s="180" t="str">
        <f t="shared" si="59"/>
        <v>否</v>
      </c>
      <c r="I552" s="393" t="str">
        <f t="shared" si="60"/>
        <v>项</v>
      </c>
      <c r="O552" s="393">
        <f t="shared" si="57"/>
        <v>0</v>
      </c>
    </row>
    <row r="553" ht="44.1" customHeight="1" spans="1:15">
      <c r="A553" s="431">
        <f t="shared" si="56"/>
        <v>7</v>
      </c>
      <c r="B553" s="443">
        <v>2080115</v>
      </c>
      <c r="C553" s="449" t="s">
        <v>652</v>
      </c>
      <c r="D553" s="230">
        <f>VLOOKUP(B553,'04'!$B$5:$F$1322,5,FALSE)</f>
        <v>0</v>
      </c>
      <c r="E553" s="230"/>
      <c r="F553" s="296">
        <f t="shared" si="55"/>
        <v>0</v>
      </c>
      <c r="G553" s="293">
        <f t="shared" si="58"/>
        <v>0</v>
      </c>
      <c r="H553" s="180" t="str">
        <f t="shared" si="59"/>
        <v>否</v>
      </c>
      <c r="I553" s="393" t="str">
        <f t="shared" si="60"/>
        <v>项</v>
      </c>
      <c r="O553" s="393">
        <f t="shared" si="57"/>
        <v>0</v>
      </c>
    </row>
    <row r="554" ht="44.1" customHeight="1" spans="1:15">
      <c r="A554" s="431">
        <f t="shared" si="56"/>
        <v>7</v>
      </c>
      <c r="B554" s="443">
        <v>2080116</v>
      </c>
      <c r="C554" s="449" t="s">
        <v>653</v>
      </c>
      <c r="D554" s="230">
        <f>VLOOKUP(B554,'04'!$B$5:$F$1322,5,FALSE)</f>
        <v>0</v>
      </c>
      <c r="E554" s="230"/>
      <c r="F554" s="296">
        <f t="shared" si="55"/>
        <v>0</v>
      </c>
      <c r="G554" s="293">
        <f t="shared" si="58"/>
        <v>0</v>
      </c>
      <c r="H554" s="180" t="str">
        <f t="shared" si="59"/>
        <v>否</v>
      </c>
      <c r="I554" s="393" t="str">
        <f t="shared" si="60"/>
        <v>项</v>
      </c>
      <c r="O554" s="393">
        <f t="shared" si="57"/>
        <v>0</v>
      </c>
    </row>
    <row r="555" ht="36" customHeight="1" spans="1:15">
      <c r="A555" s="431">
        <f t="shared" si="56"/>
        <v>7</v>
      </c>
      <c r="B555" s="443">
        <v>2080150</v>
      </c>
      <c r="C555" s="449" t="s">
        <v>316</v>
      </c>
      <c r="D555" s="230">
        <f>VLOOKUP(B555,'04'!$B$5:$F$1322,5,FALSE)</f>
        <v>90</v>
      </c>
      <c r="E555" s="230">
        <v>115</v>
      </c>
      <c r="F555" s="296">
        <f t="shared" si="55"/>
        <v>25</v>
      </c>
      <c r="G555" s="293">
        <f t="shared" si="58"/>
        <v>0.277777777777778</v>
      </c>
      <c r="H555" s="180" t="str">
        <f t="shared" si="59"/>
        <v>是</v>
      </c>
      <c r="I555" s="393" t="str">
        <f t="shared" si="60"/>
        <v>项</v>
      </c>
      <c r="L555" s="393">
        <f>VLOOKUP(B555,[265]Sheet1!$A$4:$F$275,6,FALSE)</f>
        <v>115</v>
      </c>
      <c r="O555" s="432">
        <f t="shared" si="57"/>
        <v>115</v>
      </c>
    </row>
    <row r="556" ht="44.1" customHeight="1" spans="1:15">
      <c r="A556" s="431">
        <f t="shared" si="56"/>
        <v>7</v>
      </c>
      <c r="B556" s="438">
        <v>2080199</v>
      </c>
      <c r="C556" s="439" t="s">
        <v>654</v>
      </c>
      <c r="D556" s="230">
        <f>VLOOKUP(B556,'04'!$B$5:$F$1322,5,FALSE)</f>
        <v>73</v>
      </c>
      <c r="E556" s="230">
        <v>95</v>
      </c>
      <c r="F556" s="296">
        <f t="shared" si="55"/>
        <v>22</v>
      </c>
      <c r="G556" s="293">
        <f t="shared" si="58"/>
        <v>0.301369863013699</v>
      </c>
      <c r="H556" s="180" t="str">
        <f t="shared" si="59"/>
        <v>是</v>
      </c>
      <c r="I556" s="393" t="str">
        <f t="shared" si="60"/>
        <v>项</v>
      </c>
      <c r="L556" s="393">
        <f>VLOOKUP(B556,[265]Sheet1!$A$4:$F$275,6,FALSE)</f>
        <v>58</v>
      </c>
      <c r="M556" s="393">
        <f>VLOOKUP(B556,[266]Sheet2!$A$2:$D$135,4,FALSE)</f>
        <v>37</v>
      </c>
      <c r="O556" s="432">
        <f t="shared" si="57"/>
        <v>95</v>
      </c>
    </row>
    <row r="557" ht="44.1" customHeight="1" spans="1:15">
      <c r="A557" s="431">
        <f t="shared" si="56"/>
        <v>5</v>
      </c>
      <c r="B557" s="437">
        <v>20802</v>
      </c>
      <c r="C557" s="289" t="s">
        <v>655</v>
      </c>
      <c r="D557" s="286">
        <f>VLOOKUP(B557,'04'!$B$5:$F$1322,5,FALSE)</f>
        <v>400</v>
      </c>
      <c r="E557" s="286">
        <f>((((SUM(E558:E565))+0)+0)+0)+0</f>
        <v>400</v>
      </c>
      <c r="F557" s="297">
        <f t="shared" si="55"/>
        <v>0</v>
      </c>
      <c r="G557" s="287">
        <f t="shared" si="58"/>
        <v>0</v>
      </c>
      <c r="H557" s="180" t="str">
        <f t="shared" si="59"/>
        <v>是</v>
      </c>
      <c r="I557" s="393" t="str">
        <f t="shared" si="60"/>
        <v>款</v>
      </c>
      <c r="O557" s="393">
        <f t="shared" si="57"/>
        <v>0</v>
      </c>
    </row>
    <row r="558" ht="44.1" customHeight="1" spans="1:15">
      <c r="A558" s="431">
        <f t="shared" si="56"/>
        <v>7</v>
      </c>
      <c r="B558" s="438">
        <v>2080201</v>
      </c>
      <c r="C558" s="439" t="s">
        <v>307</v>
      </c>
      <c r="D558" s="230">
        <f>VLOOKUP(B558,'04'!$B$5:$F$1322,5,FALSE)</f>
        <v>118</v>
      </c>
      <c r="E558" s="230">
        <v>189</v>
      </c>
      <c r="F558" s="296">
        <f t="shared" si="55"/>
        <v>71</v>
      </c>
      <c r="G558" s="293">
        <f t="shared" si="58"/>
        <v>0.601694915254237</v>
      </c>
      <c r="H558" s="180" t="str">
        <f t="shared" si="59"/>
        <v>是</v>
      </c>
      <c r="I558" s="393" t="str">
        <f t="shared" si="60"/>
        <v>项</v>
      </c>
      <c r="L558" s="393">
        <f>VLOOKUP(B558,[265]Sheet1!$A$4:$F$275,6,FALSE)</f>
        <v>189</v>
      </c>
      <c r="O558" s="432">
        <f t="shared" si="57"/>
        <v>189</v>
      </c>
    </row>
    <row r="559" ht="36" customHeight="1" spans="1:15">
      <c r="A559" s="431">
        <f t="shared" si="56"/>
        <v>7</v>
      </c>
      <c r="B559" s="438">
        <v>2080202</v>
      </c>
      <c r="C559" s="439" t="s">
        <v>308</v>
      </c>
      <c r="D559" s="230">
        <f>VLOOKUP(B559,'04'!$B$5:$F$1322,5,FALSE)</f>
        <v>0</v>
      </c>
      <c r="E559" s="230"/>
      <c r="F559" s="296">
        <f t="shared" si="55"/>
        <v>0</v>
      </c>
      <c r="G559" s="293">
        <f t="shared" si="58"/>
        <v>0</v>
      </c>
      <c r="H559" s="180" t="str">
        <f t="shared" si="59"/>
        <v>否</v>
      </c>
      <c r="I559" s="393" t="str">
        <f t="shared" si="60"/>
        <v>项</v>
      </c>
      <c r="O559" s="393">
        <f t="shared" si="57"/>
        <v>0</v>
      </c>
    </row>
    <row r="560" ht="44.1" customHeight="1" spans="1:15">
      <c r="A560" s="431">
        <f t="shared" si="56"/>
        <v>7</v>
      </c>
      <c r="B560" s="438">
        <v>2080203</v>
      </c>
      <c r="C560" s="439" t="s">
        <v>309</v>
      </c>
      <c r="D560" s="230">
        <f>VLOOKUP(B560,'04'!$B$5:$F$1322,5,FALSE)</f>
        <v>0</v>
      </c>
      <c r="E560" s="230"/>
      <c r="F560" s="296">
        <f t="shared" si="55"/>
        <v>0</v>
      </c>
      <c r="G560" s="293">
        <f t="shared" si="58"/>
        <v>0</v>
      </c>
      <c r="H560" s="180" t="str">
        <f t="shared" si="59"/>
        <v>否</v>
      </c>
      <c r="I560" s="393" t="str">
        <f t="shared" si="60"/>
        <v>项</v>
      </c>
      <c r="O560" s="393">
        <f t="shared" si="57"/>
        <v>0</v>
      </c>
    </row>
    <row r="561" ht="44.1" customHeight="1" spans="1:15">
      <c r="A561" s="431">
        <f t="shared" si="56"/>
        <v>7</v>
      </c>
      <c r="B561" s="438">
        <v>2080206</v>
      </c>
      <c r="C561" s="439" t="s">
        <v>656</v>
      </c>
      <c r="D561" s="230">
        <f>VLOOKUP(B561,'04'!$B$5:$F$1322,5,FALSE)</f>
        <v>2</v>
      </c>
      <c r="E561" s="230"/>
      <c r="F561" s="296">
        <f t="shared" si="55"/>
        <v>-2</v>
      </c>
      <c r="G561" s="293">
        <f t="shared" si="58"/>
        <v>-1</v>
      </c>
      <c r="H561" s="180" t="str">
        <f t="shared" si="59"/>
        <v>是</v>
      </c>
      <c r="I561" s="393" t="str">
        <f t="shared" si="60"/>
        <v>项</v>
      </c>
      <c r="O561" s="393">
        <f t="shared" si="57"/>
        <v>0</v>
      </c>
    </row>
    <row r="562" ht="44.1" customHeight="1" spans="1:15">
      <c r="A562" s="431">
        <f t="shared" si="56"/>
        <v>7</v>
      </c>
      <c r="B562" s="438">
        <v>2080207</v>
      </c>
      <c r="C562" s="439" t="s">
        <v>657</v>
      </c>
      <c r="D562" s="230">
        <f>VLOOKUP(B562,'04'!$B$5:$F$1322,5,FALSE)</f>
        <v>0</v>
      </c>
      <c r="E562" s="230"/>
      <c r="F562" s="296">
        <f t="shared" si="55"/>
        <v>0</v>
      </c>
      <c r="G562" s="293">
        <f t="shared" si="58"/>
        <v>0</v>
      </c>
      <c r="H562" s="180" t="str">
        <f t="shared" si="59"/>
        <v>否</v>
      </c>
      <c r="I562" s="393" t="str">
        <f t="shared" si="60"/>
        <v>项</v>
      </c>
      <c r="O562" s="393">
        <f t="shared" si="57"/>
        <v>0</v>
      </c>
    </row>
    <row r="563" ht="44.1" customHeight="1" spans="1:15">
      <c r="A563" s="431">
        <f t="shared" si="56"/>
        <v>7</v>
      </c>
      <c r="B563" s="438">
        <v>2080208</v>
      </c>
      <c r="C563" s="439" t="s">
        <v>1877</v>
      </c>
      <c r="D563" s="230">
        <f>VLOOKUP(B563,'04'!$B$5:$F$1322,5,FALSE)</f>
        <v>0</v>
      </c>
      <c r="E563" s="230"/>
      <c r="F563" s="296">
        <f t="shared" si="55"/>
        <v>0</v>
      </c>
      <c r="G563" s="293">
        <f t="shared" si="58"/>
        <v>0</v>
      </c>
      <c r="H563" s="180" t="str">
        <f t="shared" si="59"/>
        <v>否</v>
      </c>
      <c r="I563" s="393" t="str">
        <f t="shared" si="60"/>
        <v>项</v>
      </c>
      <c r="O563" s="393">
        <f t="shared" si="57"/>
        <v>0</v>
      </c>
    </row>
    <row r="564" ht="44.1" customHeight="1" spans="1:15">
      <c r="A564" s="431">
        <f t="shared" si="56"/>
        <v>7</v>
      </c>
      <c r="B564" s="438">
        <v>2080209</v>
      </c>
      <c r="C564" s="439" t="s">
        <v>1878</v>
      </c>
      <c r="D564" s="230"/>
      <c r="E564" s="230"/>
      <c r="F564" s="296"/>
      <c r="G564" s="293"/>
      <c r="H564" s="180"/>
      <c r="O564" s="393">
        <f t="shared" si="57"/>
        <v>0</v>
      </c>
    </row>
    <row r="565" ht="44.1" customHeight="1" spans="1:15">
      <c r="A565" s="431">
        <f t="shared" si="56"/>
        <v>7</v>
      </c>
      <c r="B565" s="438">
        <v>2080299</v>
      </c>
      <c r="C565" s="439" t="s">
        <v>659</v>
      </c>
      <c r="D565" s="230">
        <f>VLOOKUP(B565,'04'!$B$5:$F$1322,5,FALSE)</f>
        <v>280</v>
      </c>
      <c r="E565" s="230">
        <v>211</v>
      </c>
      <c r="F565" s="296">
        <f>E565-D565</f>
        <v>-69</v>
      </c>
      <c r="G565" s="293">
        <f t="shared" ref="G565:G586" si="61">IF(D565&lt;0,"",IFERROR(E565/D565-1,0))</f>
        <v>-0.246428571428571</v>
      </c>
      <c r="H565" s="180" t="str">
        <f t="shared" ref="H565:H586" si="62">IF(LEN(B565)=3,"是",IF(C565&lt;&gt;"",IF(SUM(D565:E565)&lt;&gt;0,"是","否"),"是"))</f>
        <v>是</v>
      </c>
      <c r="I565" s="393" t="str">
        <f t="shared" ref="I565:I586" si="63">IF(LEN(B565)=3,"类",IF(LEN(B565)=5,"款","项"))</f>
        <v>项</v>
      </c>
      <c r="L565" s="393">
        <f>VLOOKUP(B565,[265]Sheet1!$A$4:$F$275,6,FALSE)</f>
        <v>187</v>
      </c>
      <c r="M565" s="393">
        <f>VLOOKUP(B565,[266]Sheet2!$A$2:$D$135,4,FALSE)</f>
        <v>24</v>
      </c>
      <c r="O565" s="432">
        <f t="shared" si="57"/>
        <v>211</v>
      </c>
    </row>
    <row r="566" ht="36" customHeight="1" spans="1:15">
      <c r="A566" s="431">
        <f t="shared" si="56"/>
        <v>5</v>
      </c>
      <c r="B566" s="437">
        <v>20804</v>
      </c>
      <c r="C566" s="289" t="s">
        <v>660</v>
      </c>
      <c r="D566" s="286">
        <f>VLOOKUP(B566,'04'!$B$5:$F$1322,5,FALSE)</f>
        <v>0</v>
      </c>
      <c r="E566" s="286">
        <f>((((SUM(E567:E567))+0)+0)+0)+0</f>
        <v>0</v>
      </c>
      <c r="F566" s="297">
        <f>E566-D566</f>
        <v>0</v>
      </c>
      <c r="G566" s="287">
        <f t="shared" si="61"/>
        <v>0</v>
      </c>
      <c r="H566" s="180" t="str">
        <f t="shared" si="62"/>
        <v>否</v>
      </c>
      <c r="I566" s="393" t="str">
        <f t="shared" si="63"/>
        <v>款</v>
      </c>
      <c r="O566" s="393">
        <f t="shared" si="57"/>
        <v>0</v>
      </c>
    </row>
    <row r="567" ht="36" customHeight="1" spans="1:15">
      <c r="A567" s="431">
        <f t="shared" si="56"/>
        <v>7</v>
      </c>
      <c r="B567" s="438">
        <v>2080402</v>
      </c>
      <c r="C567" s="439" t="s">
        <v>661</v>
      </c>
      <c r="D567" s="230">
        <f>VLOOKUP(B567,'04'!$B$5:$F$1322,5,FALSE)</f>
        <v>0</v>
      </c>
      <c r="E567" s="230"/>
      <c r="F567" s="296">
        <f>E567-D567</f>
        <v>0</v>
      </c>
      <c r="G567" s="293">
        <f t="shared" si="61"/>
        <v>0</v>
      </c>
      <c r="H567" s="180" t="str">
        <f t="shared" si="62"/>
        <v>否</v>
      </c>
      <c r="I567" s="393" t="str">
        <f t="shared" si="63"/>
        <v>项</v>
      </c>
      <c r="O567" s="393">
        <f t="shared" si="57"/>
        <v>0</v>
      </c>
    </row>
    <row r="568" ht="44.1" customHeight="1" spans="1:15">
      <c r="A568" s="431">
        <f t="shared" si="56"/>
        <v>5</v>
      </c>
      <c r="B568" s="437">
        <v>20805</v>
      </c>
      <c r="C568" s="289" t="s">
        <v>662</v>
      </c>
      <c r="D568" s="286">
        <f>VLOOKUP(B568,'04'!$B$5:$F$1322,5,FALSE)</f>
        <v>14651</v>
      </c>
      <c r="E568" s="286">
        <f>((((SUM(E569:E576))+0)+0)+0)+0</f>
        <v>18997</v>
      </c>
      <c r="F568" s="297">
        <f>E568-D568</f>
        <v>4346</v>
      </c>
      <c r="G568" s="287">
        <f t="shared" si="61"/>
        <v>0.296635041976657</v>
      </c>
      <c r="H568" s="180" t="str">
        <f t="shared" si="62"/>
        <v>是</v>
      </c>
      <c r="I568" s="393" t="str">
        <f t="shared" si="63"/>
        <v>款</v>
      </c>
      <c r="O568" s="393">
        <f t="shared" si="57"/>
        <v>0</v>
      </c>
    </row>
    <row r="569" ht="44.1" customHeight="1" spans="1:15">
      <c r="A569" s="431">
        <f t="shared" si="56"/>
        <v>7</v>
      </c>
      <c r="B569" s="438">
        <v>2080501</v>
      </c>
      <c r="C569" s="439" t="s">
        <v>663</v>
      </c>
      <c r="D569" s="230">
        <f>VLOOKUP(B569,'04'!$B$5:$F$1322,5,FALSE)</f>
        <v>25</v>
      </c>
      <c r="E569" s="230">
        <v>608</v>
      </c>
      <c r="F569" s="296">
        <f>E569-D569</f>
        <v>583</v>
      </c>
      <c r="G569" s="293">
        <f t="shared" si="61"/>
        <v>23.32</v>
      </c>
      <c r="H569" s="180" t="str">
        <f t="shared" si="62"/>
        <v>是</v>
      </c>
      <c r="I569" s="393" t="str">
        <f t="shared" si="63"/>
        <v>项</v>
      </c>
      <c r="L569" s="393">
        <f>VLOOKUP(B569,[265]Sheet1!$A$4:$F$275,6,FALSE)</f>
        <v>608</v>
      </c>
      <c r="O569" s="432">
        <f t="shared" si="57"/>
        <v>608</v>
      </c>
    </row>
    <row r="570" ht="44.1" customHeight="1" spans="1:15">
      <c r="A570" s="431">
        <f t="shared" si="56"/>
        <v>7</v>
      </c>
      <c r="B570" s="438">
        <v>2080502</v>
      </c>
      <c r="C570" s="439" t="s">
        <v>664</v>
      </c>
      <c r="D570" s="230">
        <f>VLOOKUP(B570,'04'!$B$5:$F$1322,5,FALSE)</f>
        <v>5</v>
      </c>
      <c r="E570" s="230">
        <v>1379</v>
      </c>
      <c r="F570" s="296">
        <f t="shared" ref="F570:F633" si="64">E570-D570</f>
        <v>1374</v>
      </c>
      <c r="G570" s="293">
        <f t="shared" si="61"/>
        <v>274.8</v>
      </c>
      <c r="H570" s="180" t="str">
        <f t="shared" si="62"/>
        <v>是</v>
      </c>
      <c r="I570" s="393" t="str">
        <f t="shared" si="63"/>
        <v>项</v>
      </c>
      <c r="L570" s="393">
        <f>VLOOKUP(B570,[265]Sheet1!$A$4:$F$275,6,FALSE)</f>
        <v>1379</v>
      </c>
      <c r="O570" s="432">
        <f t="shared" si="57"/>
        <v>1379</v>
      </c>
    </row>
    <row r="571" ht="44.1" customHeight="1" spans="1:15">
      <c r="A571" s="431">
        <f t="shared" si="56"/>
        <v>7</v>
      </c>
      <c r="B571" s="438">
        <v>2080503</v>
      </c>
      <c r="C571" s="439" t="s">
        <v>665</v>
      </c>
      <c r="D571" s="230">
        <f>VLOOKUP(B571,'04'!$B$5:$F$1322,5,FALSE)</f>
        <v>0</v>
      </c>
      <c r="E571" s="230"/>
      <c r="F571" s="296">
        <f t="shared" si="64"/>
        <v>0</v>
      </c>
      <c r="G571" s="293">
        <f t="shared" si="61"/>
        <v>0</v>
      </c>
      <c r="H571" s="180" t="str">
        <f t="shared" si="62"/>
        <v>否</v>
      </c>
      <c r="I571" s="393" t="str">
        <f t="shared" si="63"/>
        <v>项</v>
      </c>
      <c r="O571" s="393">
        <f t="shared" si="57"/>
        <v>0</v>
      </c>
    </row>
    <row r="572" ht="44.1" customHeight="1" spans="1:15">
      <c r="A572" s="431">
        <f t="shared" si="56"/>
        <v>7</v>
      </c>
      <c r="B572" s="438">
        <v>2080505</v>
      </c>
      <c r="C572" s="439" t="s">
        <v>666</v>
      </c>
      <c r="D572" s="230">
        <f>VLOOKUP(B572,'04'!$B$5:$F$1322,5,FALSE)</f>
        <v>7297</v>
      </c>
      <c r="E572" s="230">
        <v>6817</v>
      </c>
      <c r="F572" s="296">
        <f t="shared" si="64"/>
        <v>-480</v>
      </c>
      <c r="G572" s="293">
        <f t="shared" si="61"/>
        <v>-0.0657804577223516</v>
      </c>
      <c r="H572" s="180" t="str">
        <f t="shared" si="62"/>
        <v>是</v>
      </c>
      <c r="I572" s="393" t="str">
        <f t="shared" si="63"/>
        <v>项</v>
      </c>
      <c r="L572" s="393">
        <f>VLOOKUP(B572,[265]Sheet1!$A$4:$F$275,6,FALSE)</f>
        <v>6817</v>
      </c>
      <c r="O572" s="432">
        <f t="shared" si="57"/>
        <v>6817</v>
      </c>
    </row>
    <row r="573" ht="44.1" customHeight="1" spans="1:15">
      <c r="A573" s="431">
        <f t="shared" si="56"/>
        <v>7</v>
      </c>
      <c r="B573" s="438">
        <v>2080506</v>
      </c>
      <c r="C573" s="439" t="s">
        <v>667</v>
      </c>
      <c r="D573" s="230">
        <f>VLOOKUP(B573,'04'!$B$5:$F$1322,5,FALSE)</f>
        <v>379</v>
      </c>
      <c r="E573" s="230">
        <v>499</v>
      </c>
      <c r="F573" s="296">
        <f t="shared" si="64"/>
        <v>120</v>
      </c>
      <c r="G573" s="293">
        <f t="shared" si="61"/>
        <v>0.316622691292876</v>
      </c>
      <c r="H573" s="180" t="str">
        <f t="shared" si="62"/>
        <v>是</v>
      </c>
      <c r="I573" s="393" t="str">
        <f t="shared" si="63"/>
        <v>项</v>
      </c>
      <c r="L573" s="393">
        <f>VLOOKUP(B573,[265]Sheet1!$A$4:$F$275,6,FALSE)</f>
        <v>499</v>
      </c>
      <c r="O573" s="432">
        <f t="shared" si="57"/>
        <v>499</v>
      </c>
    </row>
    <row r="574" ht="44.1" customHeight="1" spans="1:15">
      <c r="A574" s="431">
        <f t="shared" si="56"/>
        <v>7</v>
      </c>
      <c r="B574" s="438">
        <v>2080507</v>
      </c>
      <c r="C574" s="439" t="s">
        <v>668</v>
      </c>
      <c r="D574" s="230">
        <f>VLOOKUP(B574,'04'!$B$5:$F$1322,5,FALSE)</f>
        <v>4944</v>
      </c>
      <c r="E574" s="230">
        <v>7534</v>
      </c>
      <c r="F574" s="296">
        <f t="shared" si="64"/>
        <v>2590</v>
      </c>
      <c r="G574" s="293">
        <f t="shared" si="61"/>
        <v>0.523867313915858</v>
      </c>
      <c r="H574" s="180" t="str">
        <f t="shared" si="62"/>
        <v>是</v>
      </c>
      <c r="I574" s="393" t="str">
        <f t="shared" si="63"/>
        <v>项</v>
      </c>
      <c r="L574" s="393">
        <f>VLOOKUP(B574,[265]Sheet1!$A$4:$F$275,6,FALSE)</f>
        <v>5800</v>
      </c>
      <c r="M574" s="393">
        <f>VLOOKUP(B574,[266]Sheet2!$A$2:$D$135,4,FALSE)</f>
        <v>1734</v>
      </c>
      <c r="O574" s="432">
        <f t="shared" si="57"/>
        <v>7534</v>
      </c>
    </row>
    <row r="575" ht="36" customHeight="1" spans="1:15">
      <c r="A575" s="431">
        <f t="shared" si="56"/>
        <v>7</v>
      </c>
      <c r="B575" s="443">
        <v>2080508</v>
      </c>
      <c r="C575" s="449" t="s">
        <v>669</v>
      </c>
      <c r="D575" s="230">
        <f>VLOOKUP(B575,'04'!$B$5:$F$1322,5,FALSE)</f>
        <v>0</v>
      </c>
      <c r="E575" s="230"/>
      <c r="F575" s="296">
        <f t="shared" si="64"/>
        <v>0</v>
      </c>
      <c r="G575" s="293">
        <f t="shared" si="61"/>
        <v>0</v>
      </c>
      <c r="H575" s="180" t="str">
        <f t="shared" si="62"/>
        <v>否</v>
      </c>
      <c r="I575" s="393" t="str">
        <f t="shared" si="63"/>
        <v>项</v>
      </c>
      <c r="O575" s="393">
        <f t="shared" si="57"/>
        <v>0</v>
      </c>
    </row>
    <row r="576" ht="44.1" customHeight="1" spans="1:15">
      <c r="A576" s="431">
        <f t="shared" si="56"/>
        <v>7</v>
      </c>
      <c r="B576" s="438">
        <v>2080599</v>
      </c>
      <c r="C576" s="439" t="s">
        <v>670</v>
      </c>
      <c r="D576" s="230">
        <f>VLOOKUP(B576,'04'!$B$5:$F$1322,5,FALSE)</f>
        <v>2001</v>
      </c>
      <c r="E576" s="230">
        <v>2160</v>
      </c>
      <c r="F576" s="296">
        <f t="shared" si="64"/>
        <v>159</v>
      </c>
      <c r="G576" s="293">
        <f t="shared" si="61"/>
        <v>0.0794602698650675</v>
      </c>
      <c r="H576" s="180" t="str">
        <f t="shared" si="62"/>
        <v>是</v>
      </c>
      <c r="I576" s="393" t="str">
        <f t="shared" si="63"/>
        <v>项</v>
      </c>
      <c r="L576" s="393">
        <f>VLOOKUP(B576,[265]Sheet1!$A$4:$F$275,6,FALSE)</f>
        <v>2160</v>
      </c>
      <c r="O576" s="432">
        <f t="shared" si="57"/>
        <v>2160</v>
      </c>
    </row>
    <row r="577" ht="36" customHeight="1" spans="1:15">
      <c r="A577" s="431">
        <f t="shared" si="56"/>
        <v>5</v>
      </c>
      <c r="B577" s="437">
        <v>20806</v>
      </c>
      <c r="C577" s="289" t="s">
        <v>671</v>
      </c>
      <c r="D577" s="286">
        <f>VLOOKUP(B577,'04'!$B$5:$F$1322,5,FALSE)</f>
        <v>0</v>
      </c>
      <c r="E577" s="297">
        <f>((((SUM(E578:E580))+0)+0)+0)+0</f>
        <v>12</v>
      </c>
      <c r="F577" s="297">
        <f t="shared" si="64"/>
        <v>12</v>
      </c>
      <c r="G577" s="287">
        <f t="shared" si="61"/>
        <v>0</v>
      </c>
      <c r="H577" s="180" t="str">
        <f t="shared" si="62"/>
        <v>是</v>
      </c>
      <c r="I577" s="393" t="str">
        <f t="shared" si="63"/>
        <v>款</v>
      </c>
      <c r="O577" s="393">
        <f t="shared" si="57"/>
        <v>0</v>
      </c>
    </row>
    <row r="578" ht="36" customHeight="1" spans="1:15">
      <c r="A578" s="431">
        <f t="shared" si="56"/>
        <v>7</v>
      </c>
      <c r="B578" s="438">
        <v>2080601</v>
      </c>
      <c r="C578" s="439" t="s">
        <v>672</v>
      </c>
      <c r="D578" s="230">
        <f>VLOOKUP(B578,'04'!$B$5:$F$1322,5,FALSE)</f>
        <v>0</v>
      </c>
      <c r="E578" s="230">
        <v>12</v>
      </c>
      <c r="F578" s="296">
        <f t="shared" si="64"/>
        <v>12</v>
      </c>
      <c r="G578" s="293">
        <f t="shared" si="61"/>
        <v>0</v>
      </c>
      <c r="H578" s="180" t="str">
        <f t="shared" si="62"/>
        <v>是</v>
      </c>
      <c r="I578" s="393" t="str">
        <f t="shared" si="63"/>
        <v>项</v>
      </c>
      <c r="L578" s="393">
        <f>VLOOKUP(B578,[265]Sheet1!$A$4:$F$275,6,FALSE)</f>
        <v>12</v>
      </c>
      <c r="O578" s="432">
        <f t="shared" si="57"/>
        <v>12</v>
      </c>
    </row>
    <row r="579" ht="36" customHeight="1" spans="1:15">
      <c r="A579" s="431">
        <f t="shared" si="56"/>
        <v>7</v>
      </c>
      <c r="B579" s="438">
        <v>2080602</v>
      </c>
      <c r="C579" s="439" t="s">
        <v>673</v>
      </c>
      <c r="D579" s="230">
        <f>VLOOKUP(B579,'04'!$B$5:$F$1322,5,FALSE)</f>
        <v>0</v>
      </c>
      <c r="E579" s="230"/>
      <c r="F579" s="296">
        <f t="shared" si="64"/>
        <v>0</v>
      </c>
      <c r="G579" s="293">
        <f t="shared" si="61"/>
        <v>0</v>
      </c>
      <c r="H579" s="180" t="str">
        <f t="shared" si="62"/>
        <v>否</v>
      </c>
      <c r="I579" s="393" t="str">
        <f t="shared" si="63"/>
        <v>项</v>
      </c>
      <c r="O579" s="393">
        <f t="shared" si="57"/>
        <v>0</v>
      </c>
    </row>
    <row r="580" ht="36" customHeight="1" spans="1:15">
      <c r="A580" s="431">
        <f t="shared" si="56"/>
        <v>7</v>
      </c>
      <c r="B580" s="438">
        <v>2080699</v>
      </c>
      <c r="C580" s="439" t="s">
        <v>674</v>
      </c>
      <c r="D580" s="230">
        <f>VLOOKUP(B580,'04'!$B$5:$F$1322,5,FALSE)</f>
        <v>0</v>
      </c>
      <c r="E580" s="230"/>
      <c r="F580" s="296">
        <f t="shared" si="64"/>
        <v>0</v>
      </c>
      <c r="G580" s="293">
        <f t="shared" si="61"/>
        <v>0</v>
      </c>
      <c r="H580" s="180" t="str">
        <f t="shared" si="62"/>
        <v>否</v>
      </c>
      <c r="I580" s="393" t="str">
        <f t="shared" si="63"/>
        <v>项</v>
      </c>
      <c r="O580" s="393">
        <f t="shared" si="57"/>
        <v>0</v>
      </c>
    </row>
    <row r="581" ht="44.1" customHeight="1" spans="1:15">
      <c r="A581" s="431">
        <f t="shared" ref="A581:A644" si="65">LEN(B581)</f>
        <v>5</v>
      </c>
      <c r="B581" s="437">
        <v>20807</v>
      </c>
      <c r="C581" s="289" t="s">
        <v>675</v>
      </c>
      <c r="D581" s="286">
        <f>VLOOKUP(B581,'04'!$B$5:$F$1322,5,FALSE)</f>
        <v>650</v>
      </c>
      <c r="E581" s="286">
        <f>((((SUM(E582:E590))+0)+0)+0)+0</f>
        <v>525</v>
      </c>
      <c r="F581" s="297">
        <f t="shared" si="64"/>
        <v>-125</v>
      </c>
      <c r="G581" s="287">
        <f t="shared" si="61"/>
        <v>-0.192307692307692</v>
      </c>
      <c r="H581" s="180" t="str">
        <f t="shared" si="62"/>
        <v>是</v>
      </c>
      <c r="I581" s="393" t="str">
        <f t="shared" si="63"/>
        <v>款</v>
      </c>
      <c r="O581" s="393">
        <f t="shared" ref="O581:O644" si="66">+L581+M581+N581</f>
        <v>0</v>
      </c>
    </row>
    <row r="582" ht="44.1" customHeight="1" spans="1:15">
      <c r="A582" s="431">
        <f t="shared" si="65"/>
        <v>7</v>
      </c>
      <c r="B582" s="438">
        <v>2080701</v>
      </c>
      <c r="C582" s="439" t="s">
        <v>1879</v>
      </c>
      <c r="D582" s="230">
        <f>VLOOKUP(B582,'04'!$B$5:$F$1322,5,FALSE)</f>
        <v>0</v>
      </c>
      <c r="E582" s="230"/>
      <c r="F582" s="296">
        <f t="shared" si="64"/>
        <v>0</v>
      </c>
      <c r="G582" s="293">
        <f t="shared" si="61"/>
        <v>0</v>
      </c>
      <c r="H582" s="180" t="str">
        <f t="shared" si="62"/>
        <v>否</v>
      </c>
      <c r="I582" s="393" t="str">
        <f t="shared" si="63"/>
        <v>项</v>
      </c>
      <c r="O582" s="393">
        <f t="shared" si="66"/>
        <v>0</v>
      </c>
    </row>
    <row r="583" ht="36" customHeight="1" spans="1:15">
      <c r="A583" s="431">
        <f t="shared" si="65"/>
        <v>7</v>
      </c>
      <c r="B583" s="438">
        <v>2080702</v>
      </c>
      <c r="C583" s="439" t="s">
        <v>677</v>
      </c>
      <c r="D583" s="230">
        <f>VLOOKUP(B583,'04'!$B$5:$F$1322,5,FALSE)</f>
        <v>0</v>
      </c>
      <c r="E583" s="230"/>
      <c r="F583" s="296">
        <f t="shared" si="64"/>
        <v>0</v>
      </c>
      <c r="G583" s="293">
        <f t="shared" si="61"/>
        <v>0</v>
      </c>
      <c r="H583" s="180" t="str">
        <f t="shared" si="62"/>
        <v>否</v>
      </c>
      <c r="I583" s="393" t="str">
        <f t="shared" si="63"/>
        <v>项</v>
      </c>
      <c r="O583" s="393">
        <f t="shared" si="66"/>
        <v>0</v>
      </c>
    </row>
    <row r="584" ht="36" customHeight="1" spans="1:15">
      <c r="A584" s="431">
        <f t="shared" si="65"/>
        <v>7</v>
      </c>
      <c r="B584" s="438">
        <v>2080704</v>
      </c>
      <c r="C584" s="439" t="s">
        <v>678</v>
      </c>
      <c r="D584" s="230">
        <f>VLOOKUP(B584,'04'!$B$5:$F$1322,5,FALSE)</f>
        <v>0</v>
      </c>
      <c r="E584" s="230"/>
      <c r="F584" s="296">
        <f t="shared" si="64"/>
        <v>0</v>
      </c>
      <c r="G584" s="293">
        <f t="shared" si="61"/>
        <v>0</v>
      </c>
      <c r="H584" s="180" t="str">
        <f t="shared" si="62"/>
        <v>否</v>
      </c>
      <c r="I584" s="393" t="str">
        <f t="shared" si="63"/>
        <v>项</v>
      </c>
      <c r="O584" s="393">
        <f t="shared" si="66"/>
        <v>0</v>
      </c>
    </row>
    <row r="585" ht="36" customHeight="1" spans="1:15">
      <c r="A585" s="431">
        <f t="shared" si="65"/>
        <v>7</v>
      </c>
      <c r="B585" s="438">
        <v>2080705</v>
      </c>
      <c r="C585" s="439" t="s">
        <v>679</v>
      </c>
      <c r="D585" s="230">
        <f>VLOOKUP(B585,'04'!$B$5:$F$1322,5,FALSE)</f>
        <v>0</v>
      </c>
      <c r="E585" s="230"/>
      <c r="F585" s="296">
        <f t="shared" si="64"/>
        <v>0</v>
      </c>
      <c r="G585" s="293">
        <f t="shared" si="61"/>
        <v>0</v>
      </c>
      <c r="H585" s="180" t="str">
        <f t="shared" si="62"/>
        <v>否</v>
      </c>
      <c r="I585" s="393" t="str">
        <f t="shared" si="63"/>
        <v>项</v>
      </c>
      <c r="O585" s="393">
        <f t="shared" si="66"/>
        <v>0</v>
      </c>
    </row>
    <row r="586" ht="36" customHeight="1" spans="1:15">
      <c r="A586" s="431">
        <f t="shared" si="65"/>
        <v>7</v>
      </c>
      <c r="B586" s="438">
        <v>2080709</v>
      </c>
      <c r="C586" s="439" t="s">
        <v>1880</v>
      </c>
      <c r="D586" s="230">
        <f>VLOOKUP(B586,'04'!$B$5:$F$1322,5,FALSE)</f>
        <v>0</v>
      </c>
      <c r="E586" s="230"/>
      <c r="F586" s="296">
        <f t="shared" si="64"/>
        <v>0</v>
      </c>
      <c r="G586" s="293">
        <f t="shared" si="61"/>
        <v>0</v>
      </c>
      <c r="H586" s="180" t="str">
        <f t="shared" si="62"/>
        <v>否</v>
      </c>
      <c r="I586" s="393" t="str">
        <f t="shared" si="63"/>
        <v>项</v>
      </c>
      <c r="O586" s="393">
        <f t="shared" si="66"/>
        <v>0</v>
      </c>
    </row>
    <row r="587" ht="36" customHeight="1" spans="1:15">
      <c r="A587" s="431">
        <f t="shared" si="65"/>
        <v>7</v>
      </c>
      <c r="B587" s="438">
        <v>2080711</v>
      </c>
      <c r="C587" s="439" t="s">
        <v>681</v>
      </c>
      <c r="D587" s="230">
        <f>VLOOKUP(B587,'04'!$B$5:$F$1322,5,FALSE)</f>
        <v>0</v>
      </c>
      <c r="E587" s="230"/>
      <c r="F587" s="296">
        <f t="shared" si="64"/>
        <v>0</v>
      </c>
      <c r="G587" s="293">
        <f t="shared" ref="G587:G650" si="67">IF(D587&lt;0,"",IFERROR(E587/D587-1,0))</f>
        <v>0</v>
      </c>
      <c r="H587" s="180" t="str">
        <f t="shared" ref="H587:H650" si="68">IF(LEN(B587)=3,"是",IF(C587&lt;&gt;"",IF(SUM(D587:E587)&lt;&gt;0,"是","否"),"是"))</f>
        <v>否</v>
      </c>
      <c r="I587" s="393" t="str">
        <f t="shared" ref="I587:I650" si="69">IF(LEN(B587)=3,"类",IF(LEN(B587)=5,"款","项"))</f>
        <v>项</v>
      </c>
      <c r="O587" s="393">
        <f t="shared" si="66"/>
        <v>0</v>
      </c>
    </row>
    <row r="588" ht="36" customHeight="1" spans="1:15">
      <c r="A588" s="431">
        <f t="shared" si="65"/>
        <v>7</v>
      </c>
      <c r="B588" s="438">
        <v>2080712</v>
      </c>
      <c r="C588" s="439" t="s">
        <v>682</v>
      </c>
      <c r="D588" s="230">
        <f>VLOOKUP(B588,'04'!$B$5:$F$1322,5,FALSE)</f>
        <v>0</v>
      </c>
      <c r="E588" s="230"/>
      <c r="F588" s="296">
        <f t="shared" si="64"/>
        <v>0</v>
      </c>
      <c r="G588" s="293">
        <f t="shared" si="67"/>
        <v>0</v>
      </c>
      <c r="H588" s="180" t="str">
        <f t="shared" si="68"/>
        <v>否</v>
      </c>
      <c r="I588" s="393" t="str">
        <f t="shared" si="69"/>
        <v>项</v>
      </c>
      <c r="O588" s="393">
        <f t="shared" si="66"/>
        <v>0</v>
      </c>
    </row>
    <row r="589" ht="36" customHeight="1" spans="1:15">
      <c r="A589" s="431">
        <f t="shared" si="65"/>
        <v>7</v>
      </c>
      <c r="B589" s="438">
        <v>2080713</v>
      </c>
      <c r="C589" s="439" t="s">
        <v>1881</v>
      </c>
      <c r="D589" s="230">
        <f>VLOOKUP(B589,'04'!$B$5:$F$1322,5,FALSE)</f>
        <v>0</v>
      </c>
      <c r="E589" s="230"/>
      <c r="F589" s="296">
        <f t="shared" si="64"/>
        <v>0</v>
      </c>
      <c r="G589" s="293">
        <f t="shared" si="67"/>
        <v>0</v>
      </c>
      <c r="H589" s="180" t="str">
        <f t="shared" si="68"/>
        <v>否</v>
      </c>
      <c r="I589" s="393" t="str">
        <f t="shared" si="69"/>
        <v>项</v>
      </c>
      <c r="O589" s="393">
        <f t="shared" si="66"/>
        <v>0</v>
      </c>
    </row>
    <row r="590" ht="44.1" customHeight="1" spans="1:15">
      <c r="A590" s="431">
        <f t="shared" si="65"/>
        <v>7</v>
      </c>
      <c r="B590" s="438">
        <v>2080799</v>
      </c>
      <c r="C590" s="439" t="s">
        <v>684</v>
      </c>
      <c r="D590" s="230">
        <f>VLOOKUP(B590,'04'!$B$5:$F$1322,5,FALSE)</f>
        <v>650</v>
      </c>
      <c r="E590" s="230">
        <v>525</v>
      </c>
      <c r="F590" s="296">
        <f t="shared" si="64"/>
        <v>-125</v>
      </c>
      <c r="G590" s="293">
        <f t="shared" si="67"/>
        <v>-0.192307692307692</v>
      </c>
      <c r="H590" s="180" t="str">
        <f t="shared" si="68"/>
        <v>是</v>
      </c>
      <c r="I590" s="393" t="str">
        <f t="shared" si="69"/>
        <v>项</v>
      </c>
      <c r="L590" s="393">
        <f>VLOOKUP(B590,[265]Sheet1!$A$4:$F$275,6,FALSE)</f>
        <v>16</v>
      </c>
      <c r="M590" s="393">
        <f>VLOOKUP(B590,[266]Sheet2!$A$2:$D$135,4,FALSE)</f>
        <v>509</v>
      </c>
      <c r="O590" s="432">
        <f t="shared" si="66"/>
        <v>525</v>
      </c>
    </row>
    <row r="591" ht="44.1" customHeight="1" spans="1:15">
      <c r="A591" s="431">
        <f t="shared" si="65"/>
        <v>5</v>
      </c>
      <c r="B591" s="437">
        <v>20808</v>
      </c>
      <c r="C591" s="289" t="s">
        <v>685</v>
      </c>
      <c r="D591" s="286">
        <f>VLOOKUP(B591,'04'!$B$5:$F$1322,5,FALSE)</f>
        <v>2612</v>
      </c>
      <c r="E591" s="286">
        <f>((((SUM(E592:E599))+0)+0)+0)+0</f>
        <v>2839</v>
      </c>
      <c r="F591" s="297">
        <f t="shared" si="64"/>
        <v>227</v>
      </c>
      <c r="G591" s="287">
        <f t="shared" si="67"/>
        <v>0.0869065849923429</v>
      </c>
      <c r="H591" s="180" t="str">
        <f t="shared" si="68"/>
        <v>是</v>
      </c>
      <c r="I591" s="393" t="str">
        <f t="shared" si="69"/>
        <v>款</v>
      </c>
      <c r="O591" s="393">
        <f t="shared" si="66"/>
        <v>0</v>
      </c>
    </row>
    <row r="592" ht="44.1" customHeight="1" spans="1:15">
      <c r="A592" s="431">
        <f t="shared" si="65"/>
        <v>7</v>
      </c>
      <c r="B592" s="438">
        <v>2080801</v>
      </c>
      <c r="C592" s="439" t="s">
        <v>686</v>
      </c>
      <c r="D592" s="230">
        <f>VLOOKUP(B592,'04'!$B$5:$F$1322,5,FALSE)</f>
        <v>836</v>
      </c>
      <c r="E592" s="230">
        <v>858</v>
      </c>
      <c r="F592" s="296">
        <f t="shared" si="64"/>
        <v>22</v>
      </c>
      <c r="G592" s="293">
        <f t="shared" si="67"/>
        <v>0.0263157894736843</v>
      </c>
      <c r="H592" s="180" t="str">
        <f t="shared" si="68"/>
        <v>是</v>
      </c>
      <c r="I592" s="393" t="str">
        <f t="shared" si="69"/>
        <v>项</v>
      </c>
      <c r="L592" s="393">
        <f>VLOOKUP(B592,[265]Sheet1!$A$4:$F$275,6,FALSE)</f>
        <v>781</v>
      </c>
      <c r="M592" s="393">
        <f>VLOOKUP(B592,[266]Sheet2!$A$2:$D$135,4,FALSE)</f>
        <v>77</v>
      </c>
      <c r="O592" s="432">
        <f t="shared" si="66"/>
        <v>858</v>
      </c>
    </row>
    <row r="593" ht="36" customHeight="1" spans="1:15">
      <c r="A593" s="431">
        <f t="shared" si="65"/>
        <v>7</v>
      </c>
      <c r="B593" s="438">
        <v>2080802</v>
      </c>
      <c r="C593" s="439" t="s">
        <v>687</v>
      </c>
      <c r="D593" s="230">
        <f>VLOOKUP(B593,'04'!$B$5:$F$1322,5,FALSE)</f>
        <v>219</v>
      </c>
      <c r="E593" s="230">
        <v>204</v>
      </c>
      <c r="F593" s="296">
        <f t="shared" si="64"/>
        <v>-15</v>
      </c>
      <c r="G593" s="293">
        <f t="shared" si="67"/>
        <v>-0.0684931506849316</v>
      </c>
      <c r="H593" s="180" t="str">
        <f t="shared" si="68"/>
        <v>是</v>
      </c>
      <c r="I593" s="393" t="str">
        <f t="shared" si="69"/>
        <v>项</v>
      </c>
      <c r="L593" s="393">
        <f>VLOOKUP(B593,[265]Sheet1!$A$4:$F$275,6,FALSE)</f>
        <v>37</v>
      </c>
      <c r="M593" s="393">
        <f>VLOOKUP(B593,[266]Sheet2!$A$2:$D$135,4,FALSE)</f>
        <v>167</v>
      </c>
      <c r="O593" s="432">
        <f t="shared" si="66"/>
        <v>204</v>
      </c>
    </row>
    <row r="594" ht="36" customHeight="1" spans="1:15">
      <c r="A594" s="431">
        <f t="shared" si="65"/>
        <v>7</v>
      </c>
      <c r="B594" s="438">
        <v>2080803</v>
      </c>
      <c r="C594" s="439" t="s">
        <v>688</v>
      </c>
      <c r="D594" s="230">
        <f>VLOOKUP(B594,'04'!$B$5:$F$1322,5,FALSE)</f>
        <v>104</v>
      </c>
      <c r="E594" s="230">
        <v>97</v>
      </c>
      <c r="F594" s="296">
        <f t="shared" si="64"/>
        <v>-7</v>
      </c>
      <c r="G594" s="293">
        <f t="shared" si="67"/>
        <v>-0.0673076923076923</v>
      </c>
      <c r="H594" s="180" t="str">
        <f t="shared" si="68"/>
        <v>是</v>
      </c>
      <c r="I594" s="393" t="str">
        <f t="shared" si="69"/>
        <v>项</v>
      </c>
      <c r="L594" s="393">
        <f>VLOOKUP(B594,[265]Sheet1!$A$4:$F$275,6,FALSE)</f>
        <v>9</v>
      </c>
      <c r="M594" s="393">
        <f>VLOOKUP(B594,[266]Sheet2!$A$2:$D$135,4,FALSE)</f>
        <v>88</v>
      </c>
      <c r="O594" s="432">
        <f t="shared" si="66"/>
        <v>97</v>
      </c>
    </row>
    <row r="595" ht="36" customHeight="1" spans="1:15">
      <c r="A595" s="431">
        <f t="shared" si="65"/>
        <v>7</v>
      </c>
      <c r="B595" s="438">
        <v>2080805</v>
      </c>
      <c r="C595" s="439" t="s">
        <v>689</v>
      </c>
      <c r="D595" s="230">
        <f>VLOOKUP(B595,'04'!$B$5:$F$1322,5,FALSE)</f>
        <v>196</v>
      </c>
      <c r="E595" s="230">
        <v>443</v>
      </c>
      <c r="F595" s="296">
        <f t="shared" si="64"/>
        <v>247</v>
      </c>
      <c r="G595" s="293">
        <f t="shared" si="67"/>
        <v>1.26020408163265</v>
      </c>
      <c r="H595" s="180" t="str">
        <f t="shared" si="68"/>
        <v>是</v>
      </c>
      <c r="I595" s="393" t="str">
        <f t="shared" si="69"/>
        <v>项</v>
      </c>
      <c r="L595" s="393">
        <f>VLOOKUP(B595,[265]Sheet1!$A$4:$F$275,6,FALSE)</f>
        <v>260</v>
      </c>
      <c r="M595" s="393">
        <f>VLOOKUP(B595,[266]Sheet2!$A$2:$D$135,4,FALSE)</f>
        <v>183</v>
      </c>
      <c r="O595" s="432">
        <f t="shared" si="66"/>
        <v>443</v>
      </c>
    </row>
    <row r="596" ht="36" customHeight="1" spans="1:15">
      <c r="A596" s="431">
        <f t="shared" si="65"/>
        <v>7</v>
      </c>
      <c r="B596" s="438">
        <v>2080806</v>
      </c>
      <c r="C596" s="439" t="s">
        <v>690</v>
      </c>
      <c r="D596" s="230">
        <f>VLOOKUP(B596,'04'!$B$5:$F$1322,5,FALSE)</f>
        <v>223</v>
      </c>
      <c r="E596" s="230">
        <v>205</v>
      </c>
      <c r="F596" s="296">
        <f t="shared" si="64"/>
        <v>-18</v>
      </c>
      <c r="G596" s="293">
        <f t="shared" si="67"/>
        <v>-0.0807174887892377</v>
      </c>
      <c r="H596" s="180" t="str">
        <f t="shared" si="68"/>
        <v>是</v>
      </c>
      <c r="I596" s="393" t="str">
        <f t="shared" si="69"/>
        <v>项</v>
      </c>
      <c r="M596" s="393">
        <f>VLOOKUP(B596,[266]Sheet2!$A$2:$D$135,4,FALSE)</f>
        <v>205</v>
      </c>
      <c r="O596" s="432">
        <f t="shared" si="66"/>
        <v>205</v>
      </c>
    </row>
    <row r="597" ht="36" customHeight="1" spans="1:15">
      <c r="A597" s="431">
        <f t="shared" si="65"/>
        <v>7</v>
      </c>
      <c r="B597" s="438">
        <v>2080807</v>
      </c>
      <c r="C597" s="439" t="s">
        <v>691</v>
      </c>
      <c r="D597" s="230">
        <f>VLOOKUP(B597,'04'!$B$5:$F$1322,5,FALSE)</f>
        <v>0</v>
      </c>
      <c r="E597" s="230"/>
      <c r="F597" s="296">
        <f t="shared" si="64"/>
        <v>0</v>
      </c>
      <c r="G597" s="293">
        <f t="shared" si="67"/>
        <v>0</v>
      </c>
      <c r="H597" s="180" t="str">
        <f t="shared" si="68"/>
        <v>否</v>
      </c>
      <c r="I597" s="393" t="str">
        <f t="shared" si="69"/>
        <v>项</v>
      </c>
      <c r="O597" s="393">
        <f t="shared" si="66"/>
        <v>0</v>
      </c>
    </row>
    <row r="598" ht="36" customHeight="1" spans="1:15">
      <c r="A598" s="431">
        <f t="shared" si="65"/>
        <v>7</v>
      </c>
      <c r="B598" s="438">
        <v>2080808</v>
      </c>
      <c r="C598" s="439" t="s">
        <v>1882</v>
      </c>
      <c r="D598" s="230">
        <f>VLOOKUP(B598,'04'!$B$5:$F$1322,5,FALSE)</f>
        <v>0</v>
      </c>
      <c r="E598" s="230">
        <v>10</v>
      </c>
      <c r="F598" s="296">
        <f t="shared" si="64"/>
        <v>10</v>
      </c>
      <c r="G598" s="293">
        <f t="shared" si="67"/>
        <v>0</v>
      </c>
      <c r="H598" s="180" t="str">
        <f t="shared" si="68"/>
        <v>是</v>
      </c>
      <c r="I598" s="393" t="str">
        <f t="shared" si="69"/>
        <v>项</v>
      </c>
      <c r="L598" s="393">
        <f>VLOOKUP(B598,[265]Sheet1!$A$4:$F$275,6,FALSE)</f>
        <v>10</v>
      </c>
      <c r="M598" s="393">
        <f>VLOOKUP(B598,[266]Sheet2!$A$2:$D$135,4,FALSE)</f>
        <v>0</v>
      </c>
      <c r="O598" s="432">
        <f t="shared" si="66"/>
        <v>10</v>
      </c>
    </row>
    <row r="599" ht="44.1" customHeight="1" spans="1:15">
      <c r="A599" s="431">
        <f t="shared" si="65"/>
        <v>7</v>
      </c>
      <c r="B599" s="438">
        <v>2080899</v>
      </c>
      <c r="C599" s="439" t="s">
        <v>693</v>
      </c>
      <c r="D599" s="230">
        <f>VLOOKUP(B599,'04'!$B$5:$F$1322,5,FALSE)</f>
        <v>1034</v>
      </c>
      <c r="E599" s="230">
        <v>1022</v>
      </c>
      <c r="F599" s="296">
        <f t="shared" si="64"/>
        <v>-12</v>
      </c>
      <c r="G599" s="293">
        <f t="shared" si="67"/>
        <v>-0.011605415860735</v>
      </c>
      <c r="H599" s="180" t="str">
        <f t="shared" si="68"/>
        <v>是</v>
      </c>
      <c r="I599" s="393" t="str">
        <f t="shared" si="69"/>
        <v>项</v>
      </c>
      <c r="L599" s="393">
        <f>VLOOKUP(B599,[265]Sheet1!$A$4:$F$275,6,FALSE)</f>
        <v>200</v>
      </c>
      <c r="M599" s="393">
        <f>VLOOKUP(B599,[266]Sheet2!$A$2:$D$135,4,FALSE)</f>
        <v>822</v>
      </c>
      <c r="O599" s="432">
        <f t="shared" si="66"/>
        <v>1022</v>
      </c>
    </row>
    <row r="600" ht="44.1" customHeight="1" spans="1:15">
      <c r="A600" s="431">
        <f t="shared" si="65"/>
        <v>5</v>
      </c>
      <c r="B600" s="437">
        <v>20809</v>
      </c>
      <c r="C600" s="289" t="s">
        <v>694</v>
      </c>
      <c r="D600" s="286">
        <f>VLOOKUP(B600,'04'!$B$5:$F$1322,5,FALSE)</f>
        <v>221</v>
      </c>
      <c r="E600" s="286">
        <f>((((SUM(E601:E606))+0)+0)+0)+0</f>
        <v>388</v>
      </c>
      <c r="F600" s="297">
        <f t="shared" si="64"/>
        <v>167</v>
      </c>
      <c r="G600" s="287">
        <f t="shared" si="67"/>
        <v>0.755656108597285</v>
      </c>
      <c r="H600" s="180" t="str">
        <f t="shared" si="68"/>
        <v>是</v>
      </c>
      <c r="I600" s="393" t="str">
        <f t="shared" si="69"/>
        <v>款</v>
      </c>
      <c r="O600" s="393">
        <f t="shared" si="66"/>
        <v>0</v>
      </c>
    </row>
    <row r="601" ht="44.1" customHeight="1" spans="1:15">
      <c r="A601" s="431">
        <f t="shared" si="65"/>
        <v>7</v>
      </c>
      <c r="B601" s="438">
        <v>2080901</v>
      </c>
      <c r="C601" s="439" t="s">
        <v>695</v>
      </c>
      <c r="D601" s="230">
        <f>VLOOKUP(B601,'04'!$B$5:$F$1322,5,FALSE)</f>
        <v>79</v>
      </c>
      <c r="E601" s="230">
        <v>94</v>
      </c>
      <c r="F601" s="296">
        <f t="shared" si="64"/>
        <v>15</v>
      </c>
      <c r="G601" s="293">
        <f t="shared" si="67"/>
        <v>0.189873417721519</v>
      </c>
      <c r="H601" s="180" t="str">
        <f t="shared" si="68"/>
        <v>是</v>
      </c>
      <c r="I601" s="393" t="str">
        <f t="shared" si="69"/>
        <v>项</v>
      </c>
      <c r="L601" s="393">
        <f>VLOOKUP(B601,[265]Sheet1!$A$4:$F$275,6,FALSE)</f>
        <v>46</v>
      </c>
      <c r="M601" s="393">
        <f>VLOOKUP(B601,[266]Sheet2!$A$2:$D$135,4,FALSE)</f>
        <v>48</v>
      </c>
      <c r="O601" s="432">
        <f t="shared" si="66"/>
        <v>94</v>
      </c>
    </row>
    <row r="602" ht="44.1" customHeight="1" spans="1:15">
      <c r="A602" s="431">
        <f t="shared" si="65"/>
        <v>7</v>
      </c>
      <c r="B602" s="438">
        <v>2080902</v>
      </c>
      <c r="C602" s="439" t="s">
        <v>696</v>
      </c>
      <c r="D602" s="230">
        <f>VLOOKUP(B602,'04'!$B$5:$F$1322,5,FALSE)</f>
        <v>141</v>
      </c>
      <c r="E602" s="230">
        <v>244</v>
      </c>
      <c r="F602" s="296">
        <f t="shared" si="64"/>
        <v>103</v>
      </c>
      <c r="G602" s="293">
        <f t="shared" si="67"/>
        <v>0.730496453900709</v>
      </c>
      <c r="H602" s="180" t="str">
        <f t="shared" si="68"/>
        <v>是</v>
      </c>
      <c r="I602" s="393" t="str">
        <f t="shared" si="69"/>
        <v>项</v>
      </c>
      <c r="L602" s="393">
        <f>VLOOKUP(B602,[265]Sheet1!$A$4:$F$275,6,FALSE)</f>
        <v>75</v>
      </c>
      <c r="M602" s="393">
        <f>VLOOKUP(B602,[266]Sheet2!$A$2:$D$135,4,FALSE)</f>
        <v>169</v>
      </c>
      <c r="O602" s="432">
        <f t="shared" si="66"/>
        <v>244</v>
      </c>
    </row>
    <row r="603" ht="44.1" customHeight="1" spans="1:15">
      <c r="A603" s="431">
        <f t="shared" si="65"/>
        <v>7</v>
      </c>
      <c r="B603" s="438">
        <v>2080903</v>
      </c>
      <c r="C603" s="439" t="s">
        <v>697</v>
      </c>
      <c r="D603" s="230">
        <f>VLOOKUP(B603,'04'!$B$5:$F$1322,5,FALSE)</f>
        <v>-16</v>
      </c>
      <c r="E603" s="230">
        <v>1</v>
      </c>
      <c r="F603" s="296">
        <f t="shared" si="64"/>
        <v>17</v>
      </c>
      <c r="G603" s="293" t="str">
        <f t="shared" si="67"/>
        <v/>
      </c>
      <c r="H603" s="180" t="str">
        <f t="shared" si="68"/>
        <v>是</v>
      </c>
      <c r="I603" s="393" t="str">
        <f t="shared" si="69"/>
        <v>项</v>
      </c>
      <c r="M603" s="393">
        <f>VLOOKUP(B603,[266]Sheet2!$A$2:$D$135,4,FALSE)</f>
        <v>1</v>
      </c>
      <c r="O603" s="432">
        <f t="shared" si="66"/>
        <v>1</v>
      </c>
    </row>
    <row r="604" ht="36" customHeight="1" spans="1:15">
      <c r="A604" s="431">
        <f t="shared" si="65"/>
        <v>7</v>
      </c>
      <c r="B604" s="438">
        <v>2080904</v>
      </c>
      <c r="C604" s="439" t="s">
        <v>698</v>
      </c>
      <c r="D604" s="230">
        <f>VLOOKUP(B604,'04'!$B$5:$F$1322,5,FALSE)</f>
        <v>0</v>
      </c>
      <c r="E604" s="230">
        <v>18</v>
      </c>
      <c r="F604" s="296">
        <f t="shared" si="64"/>
        <v>18</v>
      </c>
      <c r="G604" s="293">
        <f t="shared" si="67"/>
        <v>0</v>
      </c>
      <c r="H604" s="180" t="str">
        <f t="shared" si="68"/>
        <v>是</v>
      </c>
      <c r="I604" s="393" t="str">
        <f t="shared" si="69"/>
        <v>项</v>
      </c>
      <c r="L604" s="393">
        <f>VLOOKUP(B604,[265]Sheet1!$A$4:$F$275,6,FALSE)</f>
        <v>18</v>
      </c>
      <c r="M604" s="393">
        <f>VLOOKUP(B604,[266]Sheet2!$A$2:$D$135,4,FALSE)</f>
        <v>0</v>
      </c>
      <c r="O604" s="432">
        <f t="shared" si="66"/>
        <v>18</v>
      </c>
    </row>
    <row r="605" ht="44.1" customHeight="1" spans="1:15">
      <c r="A605" s="431">
        <f t="shared" si="65"/>
        <v>7</v>
      </c>
      <c r="B605" s="438">
        <v>2080905</v>
      </c>
      <c r="C605" s="439" t="s">
        <v>699</v>
      </c>
      <c r="D605" s="230">
        <f>VLOOKUP(B605,'04'!$B$5:$F$1322,5,FALSE)</f>
        <v>10</v>
      </c>
      <c r="E605" s="230">
        <v>21</v>
      </c>
      <c r="F605" s="296">
        <f t="shared" si="64"/>
        <v>11</v>
      </c>
      <c r="G605" s="293">
        <f t="shared" si="67"/>
        <v>1.1</v>
      </c>
      <c r="H605" s="180" t="str">
        <f t="shared" si="68"/>
        <v>是</v>
      </c>
      <c r="I605" s="393" t="str">
        <f t="shared" si="69"/>
        <v>项</v>
      </c>
      <c r="L605" s="393">
        <f>VLOOKUP(B605,[265]Sheet1!$A$4:$F$275,6,FALSE)</f>
        <v>21</v>
      </c>
      <c r="M605" s="393">
        <f>VLOOKUP(B605,[266]Sheet2!$A$2:$D$135,4,FALSE)</f>
        <v>0</v>
      </c>
      <c r="O605" s="432">
        <f t="shared" si="66"/>
        <v>21</v>
      </c>
    </row>
    <row r="606" ht="44.1" customHeight="1" spans="1:15">
      <c r="A606" s="431">
        <f t="shared" si="65"/>
        <v>7</v>
      </c>
      <c r="B606" s="438">
        <v>2080999</v>
      </c>
      <c r="C606" s="439" t="s">
        <v>700</v>
      </c>
      <c r="D606" s="230">
        <f>VLOOKUP(B606,'04'!$B$5:$F$1322,5,FALSE)</f>
        <v>7</v>
      </c>
      <c r="E606" s="230">
        <v>10</v>
      </c>
      <c r="F606" s="296">
        <f t="shared" si="64"/>
        <v>3</v>
      </c>
      <c r="G606" s="293">
        <f t="shared" si="67"/>
        <v>0.428571428571429</v>
      </c>
      <c r="H606" s="180" t="str">
        <f t="shared" si="68"/>
        <v>是</v>
      </c>
      <c r="I606" s="393" t="str">
        <f t="shared" si="69"/>
        <v>项</v>
      </c>
      <c r="L606" s="393">
        <f>VLOOKUP(B606,[265]Sheet1!$A$4:$F$275,6,FALSE)</f>
        <v>10</v>
      </c>
      <c r="O606" s="432">
        <f t="shared" si="66"/>
        <v>10</v>
      </c>
    </row>
    <row r="607" ht="44.1" customHeight="1" spans="1:15">
      <c r="A607" s="431">
        <f t="shared" si="65"/>
        <v>5</v>
      </c>
      <c r="B607" s="437">
        <v>20810</v>
      </c>
      <c r="C607" s="289" t="s">
        <v>701</v>
      </c>
      <c r="D607" s="286">
        <f>VLOOKUP(B607,'04'!$B$5:$F$1322,5,FALSE)</f>
        <v>530</v>
      </c>
      <c r="E607" s="286">
        <f>((((SUM(E608:E614))+0)+0)+0)+0</f>
        <v>1083</v>
      </c>
      <c r="F607" s="297">
        <f t="shared" si="64"/>
        <v>553</v>
      </c>
      <c r="G607" s="287">
        <f t="shared" si="67"/>
        <v>1.04339622641509</v>
      </c>
      <c r="H607" s="180" t="str">
        <f t="shared" si="68"/>
        <v>是</v>
      </c>
      <c r="I607" s="393" t="str">
        <f t="shared" si="69"/>
        <v>款</v>
      </c>
      <c r="O607" s="393">
        <f t="shared" si="66"/>
        <v>0</v>
      </c>
    </row>
    <row r="608" ht="44.1" customHeight="1" spans="1:15">
      <c r="A608" s="431">
        <f t="shared" si="65"/>
        <v>7</v>
      </c>
      <c r="B608" s="438">
        <v>2081001</v>
      </c>
      <c r="C608" s="439" t="s">
        <v>702</v>
      </c>
      <c r="D608" s="230">
        <f>VLOOKUP(B608,'04'!$B$5:$F$1322,5,FALSE)</f>
        <v>40</v>
      </c>
      <c r="E608" s="230">
        <v>37</v>
      </c>
      <c r="F608" s="296">
        <f t="shared" si="64"/>
        <v>-3</v>
      </c>
      <c r="G608" s="293">
        <f t="shared" si="67"/>
        <v>-0.075</v>
      </c>
      <c r="H608" s="180" t="str">
        <f t="shared" si="68"/>
        <v>是</v>
      </c>
      <c r="I608" s="393" t="str">
        <f t="shared" si="69"/>
        <v>项</v>
      </c>
      <c r="L608" s="393">
        <f>VLOOKUP(B608,[265]Sheet1!$A$4:$F$275,6,FALSE)</f>
        <v>4</v>
      </c>
      <c r="M608" s="393">
        <f>VLOOKUP(B608,[266]Sheet2!$A$2:$D$135,4,FALSE)</f>
        <v>33</v>
      </c>
      <c r="O608" s="432">
        <f t="shared" si="66"/>
        <v>37</v>
      </c>
    </row>
    <row r="609" ht="36" customHeight="1" spans="1:15">
      <c r="A609" s="431">
        <f t="shared" si="65"/>
        <v>7</v>
      </c>
      <c r="B609" s="438">
        <v>2081002</v>
      </c>
      <c r="C609" s="439" t="s">
        <v>703</v>
      </c>
      <c r="D609" s="230">
        <f>VLOOKUP(B609,'04'!$B$5:$F$1322,5,FALSE)</f>
        <v>328</v>
      </c>
      <c r="E609" s="230">
        <v>346</v>
      </c>
      <c r="F609" s="296">
        <f t="shared" si="64"/>
        <v>18</v>
      </c>
      <c r="G609" s="293">
        <f t="shared" si="67"/>
        <v>0.0548780487804879</v>
      </c>
      <c r="H609" s="180" t="str">
        <f t="shared" si="68"/>
        <v>是</v>
      </c>
      <c r="I609" s="393" t="str">
        <f t="shared" si="69"/>
        <v>项</v>
      </c>
      <c r="L609" s="393">
        <f>VLOOKUP(B609,[265]Sheet1!$A$4:$F$275,6,FALSE)</f>
        <v>237</v>
      </c>
      <c r="M609" s="393">
        <f>VLOOKUP(B609,[266]Sheet2!$A$2:$D$135,4,FALSE)</f>
        <v>109</v>
      </c>
      <c r="O609" s="432">
        <f t="shared" si="66"/>
        <v>346</v>
      </c>
    </row>
    <row r="610" ht="44.1" customHeight="1" spans="1:15">
      <c r="A610" s="431">
        <f t="shared" si="65"/>
        <v>7</v>
      </c>
      <c r="B610" s="438">
        <v>2081003</v>
      </c>
      <c r="C610" s="439" t="s">
        <v>704</v>
      </c>
      <c r="D610" s="230">
        <f>VLOOKUP(B610,'04'!$B$5:$F$1322,5,FALSE)</f>
        <v>0</v>
      </c>
      <c r="E610" s="230"/>
      <c r="F610" s="296">
        <f t="shared" si="64"/>
        <v>0</v>
      </c>
      <c r="G610" s="293">
        <f t="shared" si="67"/>
        <v>0</v>
      </c>
      <c r="H610" s="180" t="str">
        <f t="shared" si="68"/>
        <v>否</v>
      </c>
      <c r="I610" s="393" t="str">
        <f t="shared" si="69"/>
        <v>项</v>
      </c>
      <c r="O610" s="393">
        <f t="shared" si="66"/>
        <v>0</v>
      </c>
    </row>
    <row r="611" ht="44.1" customHeight="1" spans="1:15">
      <c r="A611" s="431">
        <f t="shared" si="65"/>
        <v>7</v>
      </c>
      <c r="B611" s="438">
        <v>2081004</v>
      </c>
      <c r="C611" s="439" t="s">
        <v>705</v>
      </c>
      <c r="D611" s="230">
        <f>VLOOKUP(B611,'04'!$B$5:$F$1322,5,FALSE)</f>
        <v>161</v>
      </c>
      <c r="E611" s="230">
        <v>700</v>
      </c>
      <c r="F611" s="296">
        <f t="shared" si="64"/>
        <v>539</v>
      </c>
      <c r="G611" s="293">
        <f t="shared" si="67"/>
        <v>3.34782608695652</v>
      </c>
      <c r="H611" s="180" t="str">
        <f t="shared" si="68"/>
        <v>是</v>
      </c>
      <c r="I611" s="393" t="str">
        <f t="shared" si="69"/>
        <v>项</v>
      </c>
      <c r="L611" s="393">
        <f>VLOOKUP(B611,[265]Sheet1!$A$4:$F$275,6,FALSE)</f>
        <v>700</v>
      </c>
      <c r="M611" s="393">
        <f>VLOOKUP(B611,[266]Sheet2!$A$2:$D$135,4,FALSE)</f>
        <v>0</v>
      </c>
      <c r="O611" s="432">
        <f t="shared" si="66"/>
        <v>700</v>
      </c>
    </row>
    <row r="612" ht="36" customHeight="1" spans="1:15">
      <c r="A612" s="431">
        <f t="shared" si="65"/>
        <v>7</v>
      </c>
      <c r="B612" s="438">
        <v>2081005</v>
      </c>
      <c r="C612" s="439" t="s">
        <v>706</v>
      </c>
      <c r="D612" s="230">
        <f>VLOOKUP(B612,'04'!$B$5:$F$1322,5,FALSE)</f>
        <v>0</v>
      </c>
      <c r="E612" s="230"/>
      <c r="F612" s="296">
        <f t="shared" si="64"/>
        <v>0</v>
      </c>
      <c r="G612" s="293">
        <f t="shared" si="67"/>
        <v>0</v>
      </c>
      <c r="H612" s="180" t="str">
        <f t="shared" si="68"/>
        <v>否</v>
      </c>
      <c r="I612" s="393" t="str">
        <f t="shared" si="69"/>
        <v>项</v>
      </c>
      <c r="O612" s="393">
        <f t="shared" si="66"/>
        <v>0</v>
      </c>
    </row>
    <row r="613" ht="36" customHeight="1" spans="1:15">
      <c r="A613" s="431">
        <f t="shared" si="65"/>
        <v>7</v>
      </c>
      <c r="B613" s="438">
        <v>2081006</v>
      </c>
      <c r="C613" s="439" t="s">
        <v>707</v>
      </c>
      <c r="D613" s="230">
        <f>VLOOKUP(B613,'04'!$B$5:$F$1322,5,FALSE)</f>
        <v>1</v>
      </c>
      <c r="E613" s="230"/>
      <c r="F613" s="296">
        <f t="shared" si="64"/>
        <v>-1</v>
      </c>
      <c r="G613" s="293">
        <f t="shared" si="67"/>
        <v>-1</v>
      </c>
      <c r="H613" s="180" t="str">
        <f t="shared" si="68"/>
        <v>是</v>
      </c>
      <c r="I613" s="393" t="str">
        <f t="shared" si="69"/>
        <v>项</v>
      </c>
      <c r="M613" s="393">
        <f>VLOOKUP(B613,[266]Sheet2!$A$2:$D$135,4,FALSE)</f>
        <v>0</v>
      </c>
      <c r="O613" s="393">
        <f t="shared" si="66"/>
        <v>0</v>
      </c>
    </row>
    <row r="614" ht="36" customHeight="1" spans="1:15">
      <c r="A614" s="431">
        <f t="shared" si="65"/>
        <v>7</v>
      </c>
      <c r="B614" s="438">
        <v>2081099</v>
      </c>
      <c r="C614" s="439" t="s">
        <v>708</v>
      </c>
      <c r="D614" s="230">
        <f>VLOOKUP(B614,'04'!$B$5:$F$1322,5,FALSE)</f>
        <v>0</v>
      </c>
      <c r="E614" s="230"/>
      <c r="F614" s="296">
        <f t="shared" si="64"/>
        <v>0</v>
      </c>
      <c r="G614" s="293">
        <f t="shared" si="67"/>
        <v>0</v>
      </c>
      <c r="H614" s="180" t="str">
        <f t="shared" si="68"/>
        <v>否</v>
      </c>
      <c r="I614" s="393" t="str">
        <f t="shared" si="69"/>
        <v>项</v>
      </c>
      <c r="O614" s="393">
        <f t="shared" si="66"/>
        <v>0</v>
      </c>
    </row>
    <row r="615" ht="44.1" customHeight="1" spans="1:15">
      <c r="A615" s="431">
        <f t="shared" si="65"/>
        <v>5</v>
      </c>
      <c r="B615" s="437">
        <v>20811</v>
      </c>
      <c r="C615" s="289" t="s">
        <v>709</v>
      </c>
      <c r="D615" s="286">
        <f>VLOOKUP(B615,'04'!$B$5:$F$1322,5,FALSE)</f>
        <v>630</v>
      </c>
      <c r="E615" s="286">
        <f>((((SUM(E616:E623))+0)+0)+0)+0</f>
        <v>643</v>
      </c>
      <c r="F615" s="297">
        <f t="shared" si="64"/>
        <v>13</v>
      </c>
      <c r="G615" s="287">
        <f t="shared" si="67"/>
        <v>0.0206349206349206</v>
      </c>
      <c r="H615" s="180" t="str">
        <f t="shared" si="68"/>
        <v>是</v>
      </c>
      <c r="I615" s="393" t="str">
        <f t="shared" si="69"/>
        <v>款</v>
      </c>
      <c r="O615" s="393">
        <f t="shared" si="66"/>
        <v>0</v>
      </c>
    </row>
    <row r="616" ht="44.1" customHeight="1" spans="1:15">
      <c r="A616" s="431">
        <f t="shared" si="65"/>
        <v>7</v>
      </c>
      <c r="B616" s="438">
        <v>2081101</v>
      </c>
      <c r="C616" s="439" t="s">
        <v>307</v>
      </c>
      <c r="D616" s="230">
        <f>VLOOKUP(B616,'04'!$B$5:$F$1322,5,FALSE)</f>
        <v>99</v>
      </c>
      <c r="E616" s="230">
        <v>98</v>
      </c>
      <c r="F616" s="296">
        <f t="shared" si="64"/>
        <v>-1</v>
      </c>
      <c r="G616" s="293">
        <f t="shared" si="67"/>
        <v>-0.0101010101010101</v>
      </c>
      <c r="H616" s="180" t="str">
        <f t="shared" si="68"/>
        <v>是</v>
      </c>
      <c r="I616" s="393" t="str">
        <f t="shared" si="69"/>
        <v>项</v>
      </c>
      <c r="L616" s="393">
        <f>VLOOKUP(B616,[265]Sheet1!$A$4:$F$275,6,FALSE)</f>
        <v>98</v>
      </c>
      <c r="O616" s="432">
        <f t="shared" si="66"/>
        <v>98</v>
      </c>
    </row>
    <row r="617" ht="36" customHeight="1" spans="1:15">
      <c r="A617" s="431">
        <f t="shared" si="65"/>
        <v>7</v>
      </c>
      <c r="B617" s="438">
        <v>2081102</v>
      </c>
      <c r="C617" s="439" t="s">
        <v>308</v>
      </c>
      <c r="D617" s="230">
        <f>VLOOKUP(B617,'04'!$B$5:$F$1322,5,FALSE)</f>
        <v>0</v>
      </c>
      <c r="E617" s="230"/>
      <c r="F617" s="296">
        <f t="shared" si="64"/>
        <v>0</v>
      </c>
      <c r="G617" s="293">
        <f t="shared" si="67"/>
        <v>0</v>
      </c>
      <c r="H617" s="180" t="str">
        <f t="shared" si="68"/>
        <v>否</v>
      </c>
      <c r="I617" s="393" t="str">
        <f t="shared" si="69"/>
        <v>项</v>
      </c>
      <c r="O617" s="393">
        <f t="shared" si="66"/>
        <v>0</v>
      </c>
    </row>
    <row r="618" ht="44.1" customHeight="1" spans="1:15">
      <c r="A618" s="431">
        <f t="shared" si="65"/>
        <v>7</v>
      </c>
      <c r="B618" s="438">
        <v>2081103</v>
      </c>
      <c r="C618" s="439" t="s">
        <v>309</v>
      </c>
      <c r="D618" s="230">
        <f>VLOOKUP(B618,'04'!$B$5:$F$1322,5,FALSE)</f>
        <v>0</v>
      </c>
      <c r="E618" s="230"/>
      <c r="F618" s="296">
        <f t="shared" si="64"/>
        <v>0</v>
      </c>
      <c r="G618" s="293">
        <f t="shared" si="67"/>
        <v>0</v>
      </c>
      <c r="H618" s="180" t="str">
        <f t="shared" si="68"/>
        <v>否</v>
      </c>
      <c r="I618" s="393" t="str">
        <f t="shared" si="69"/>
        <v>项</v>
      </c>
      <c r="O618" s="393">
        <f t="shared" si="66"/>
        <v>0</v>
      </c>
    </row>
    <row r="619" ht="44.1" customHeight="1" spans="1:15">
      <c r="A619" s="431">
        <f t="shared" si="65"/>
        <v>7</v>
      </c>
      <c r="B619" s="438">
        <v>2081104</v>
      </c>
      <c r="C619" s="439" t="s">
        <v>710</v>
      </c>
      <c r="D619" s="230">
        <f>VLOOKUP(B619,'04'!$B$5:$F$1322,5,FALSE)</f>
        <v>44</v>
      </c>
      <c r="E619" s="230">
        <v>58</v>
      </c>
      <c r="F619" s="296">
        <f t="shared" si="64"/>
        <v>14</v>
      </c>
      <c r="G619" s="293">
        <f t="shared" si="67"/>
        <v>0.318181818181818</v>
      </c>
      <c r="H619" s="180" t="str">
        <f t="shared" si="68"/>
        <v>是</v>
      </c>
      <c r="I619" s="393" t="str">
        <f t="shared" si="69"/>
        <v>项</v>
      </c>
      <c r="L619" s="393">
        <f>VLOOKUP(B619,[265]Sheet1!$A$4:$F$275,6,FALSE)</f>
        <v>48</v>
      </c>
      <c r="M619" s="393">
        <f>VLOOKUP(B619,[266]Sheet2!$A$2:$D$135,4,FALSE)</f>
        <v>10</v>
      </c>
      <c r="O619" s="432">
        <f t="shared" si="66"/>
        <v>58</v>
      </c>
    </row>
    <row r="620" ht="44.1" customHeight="1" spans="1:15">
      <c r="A620" s="431">
        <f t="shared" si="65"/>
        <v>7</v>
      </c>
      <c r="B620" s="438">
        <v>2081105</v>
      </c>
      <c r="C620" s="439" t="s">
        <v>711</v>
      </c>
      <c r="D620" s="230">
        <f>VLOOKUP(B620,'04'!$B$5:$F$1322,5,FALSE)</f>
        <v>32</v>
      </c>
      <c r="E620" s="230"/>
      <c r="F620" s="296">
        <f t="shared" si="64"/>
        <v>-32</v>
      </c>
      <c r="G620" s="293">
        <f t="shared" si="67"/>
        <v>-1</v>
      </c>
      <c r="H620" s="180" t="str">
        <f t="shared" si="68"/>
        <v>是</v>
      </c>
      <c r="I620" s="393" t="str">
        <f t="shared" si="69"/>
        <v>项</v>
      </c>
      <c r="M620" s="393">
        <f>VLOOKUP(B620,[266]Sheet2!$A$2:$D$135,4,FALSE)</f>
        <v>0</v>
      </c>
      <c r="O620" s="393">
        <f t="shared" si="66"/>
        <v>0</v>
      </c>
    </row>
    <row r="621" ht="44.1" customHeight="1" spans="1:15">
      <c r="A621" s="431">
        <f t="shared" si="65"/>
        <v>7</v>
      </c>
      <c r="B621" s="438">
        <v>2081106</v>
      </c>
      <c r="C621" s="439" t="s">
        <v>712</v>
      </c>
      <c r="D621" s="230">
        <f>VLOOKUP(B621,'04'!$B$5:$F$1322,5,FALSE)</f>
        <v>0</v>
      </c>
      <c r="E621" s="230"/>
      <c r="F621" s="296">
        <f t="shared" si="64"/>
        <v>0</v>
      </c>
      <c r="G621" s="293">
        <f t="shared" si="67"/>
        <v>0</v>
      </c>
      <c r="H621" s="180" t="str">
        <f t="shared" si="68"/>
        <v>否</v>
      </c>
      <c r="I621" s="393" t="str">
        <f t="shared" si="69"/>
        <v>项</v>
      </c>
      <c r="O621" s="393">
        <f t="shared" si="66"/>
        <v>0</v>
      </c>
    </row>
    <row r="622" ht="36" customHeight="1" spans="1:15">
      <c r="A622" s="431">
        <f t="shared" si="65"/>
        <v>7</v>
      </c>
      <c r="B622" s="438">
        <v>2081107</v>
      </c>
      <c r="C622" s="439" t="s">
        <v>713</v>
      </c>
      <c r="D622" s="230">
        <f>VLOOKUP(B622,'04'!$B$5:$F$1322,5,FALSE)</f>
        <v>417</v>
      </c>
      <c r="E622" s="230">
        <v>449</v>
      </c>
      <c r="F622" s="296">
        <f t="shared" si="64"/>
        <v>32</v>
      </c>
      <c r="G622" s="293">
        <f t="shared" si="67"/>
        <v>0.0767386091127098</v>
      </c>
      <c r="H622" s="180" t="str">
        <f t="shared" si="68"/>
        <v>是</v>
      </c>
      <c r="I622" s="393" t="str">
        <f t="shared" si="69"/>
        <v>项</v>
      </c>
      <c r="L622" s="393">
        <f>VLOOKUP(B622,[265]Sheet1!$A$4:$F$275,6,FALSE)</f>
        <v>408</v>
      </c>
      <c r="M622" s="393">
        <f>VLOOKUP(B622,[266]Sheet2!$A$2:$D$135,4,FALSE)</f>
        <v>41</v>
      </c>
      <c r="O622" s="432">
        <f t="shared" si="66"/>
        <v>449</v>
      </c>
    </row>
    <row r="623" ht="44.1" customHeight="1" spans="1:15">
      <c r="A623" s="431">
        <f t="shared" si="65"/>
        <v>7</v>
      </c>
      <c r="B623" s="438">
        <v>2081199</v>
      </c>
      <c r="C623" s="439" t="s">
        <v>714</v>
      </c>
      <c r="D623" s="230">
        <f>VLOOKUP(B623,'04'!$B$5:$F$1322,5,FALSE)</f>
        <v>38</v>
      </c>
      <c r="E623" s="230">
        <v>38</v>
      </c>
      <c r="F623" s="296">
        <f t="shared" si="64"/>
        <v>0</v>
      </c>
      <c r="G623" s="293">
        <f t="shared" si="67"/>
        <v>0</v>
      </c>
      <c r="H623" s="180" t="str">
        <f t="shared" si="68"/>
        <v>是</v>
      </c>
      <c r="I623" s="393" t="str">
        <f t="shared" si="69"/>
        <v>项</v>
      </c>
      <c r="L623" s="393">
        <f>VLOOKUP(B623,[265]Sheet1!$A$4:$F$275,6,FALSE)</f>
        <v>38</v>
      </c>
      <c r="M623" s="393">
        <f>VLOOKUP(B623,[266]Sheet2!$A$2:$D$135,4,FALSE)</f>
        <v>0</v>
      </c>
      <c r="O623" s="432">
        <f t="shared" si="66"/>
        <v>38</v>
      </c>
    </row>
    <row r="624" ht="44.1" customHeight="1" spans="1:15">
      <c r="A624" s="431">
        <f t="shared" si="65"/>
        <v>5</v>
      </c>
      <c r="B624" s="437">
        <v>20816</v>
      </c>
      <c r="C624" s="289" t="s">
        <v>715</v>
      </c>
      <c r="D624" s="286">
        <f>VLOOKUP(B624,'04'!$B$5:$F$1322,5,FALSE)</f>
        <v>61</v>
      </c>
      <c r="E624" s="286">
        <f>((((SUM(E625:E629))+0)+0)+0)+0</f>
        <v>66</v>
      </c>
      <c r="F624" s="297">
        <f t="shared" si="64"/>
        <v>5</v>
      </c>
      <c r="G624" s="287">
        <f t="shared" si="67"/>
        <v>0.0819672131147542</v>
      </c>
      <c r="H624" s="180" t="str">
        <f t="shared" si="68"/>
        <v>是</v>
      </c>
      <c r="I624" s="393" t="str">
        <f t="shared" si="69"/>
        <v>款</v>
      </c>
      <c r="O624" s="393">
        <f t="shared" si="66"/>
        <v>0</v>
      </c>
    </row>
    <row r="625" ht="44.1" customHeight="1" spans="1:15">
      <c r="A625" s="431">
        <f t="shared" si="65"/>
        <v>7</v>
      </c>
      <c r="B625" s="438">
        <v>2081601</v>
      </c>
      <c r="C625" s="439" t="s">
        <v>307</v>
      </c>
      <c r="D625" s="230">
        <f>VLOOKUP(B625,'04'!$B$5:$F$1322,5,FALSE)</f>
        <v>59</v>
      </c>
      <c r="E625" s="230">
        <v>64</v>
      </c>
      <c r="F625" s="296">
        <f t="shared" si="64"/>
        <v>5</v>
      </c>
      <c r="G625" s="293">
        <f t="shared" si="67"/>
        <v>0.0847457627118644</v>
      </c>
      <c r="H625" s="180" t="str">
        <f t="shared" si="68"/>
        <v>是</v>
      </c>
      <c r="I625" s="393" t="str">
        <f t="shared" si="69"/>
        <v>项</v>
      </c>
      <c r="L625" s="393">
        <f>VLOOKUP(B625,[265]Sheet1!$A$4:$F$275,6,FALSE)</f>
        <v>64</v>
      </c>
      <c r="O625" s="432">
        <f t="shared" si="66"/>
        <v>64</v>
      </c>
    </row>
    <row r="626" ht="36" customHeight="1" spans="1:15">
      <c r="A626" s="431">
        <f t="shared" si="65"/>
        <v>7</v>
      </c>
      <c r="B626" s="438">
        <v>2081602</v>
      </c>
      <c r="C626" s="439" t="s">
        <v>308</v>
      </c>
      <c r="D626" s="230">
        <f>VLOOKUP(B626,'04'!$B$5:$F$1322,5,FALSE)</f>
        <v>0</v>
      </c>
      <c r="E626" s="230"/>
      <c r="F626" s="296">
        <f t="shared" si="64"/>
        <v>0</v>
      </c>
      <c r="G626" s="293">
        <f t="shared" si="67"/>
        <v>0</v>
      </c>
      <c r="H626" s="180" t="str">
        <f t="shared" si="68"/>
        <v>否</v>
      </c>
      <c r="I626" s="393" t="str">
        <f t="shared" si="69"/>
        <v>项</v>
      </c>
      <c r="O626" s="393">
        <f t="shared" si="66"/>
        <v>0</v>
      </c>
    </row>
    <row r="627" ht="36" customHeight="1" spans="1:15">
      <c r="A627" s="431">
        <f t="shared" si="65"/>
        <v>7</v>
      </c>
      <c r="B627" s="438">
        <v>2081603</v>
      </c>
      <c r="C627" s="439" t="s">
        <v>309</v>
      </c>
      <c r="D627" s="230">
        <f>VLOOKUP(B627,'04'!$B$5:$F$1322,5,FALSE)</f>
        <v>0</v>
      </c>
      <c r="E627" s="230"/>
      <c r="F627" s="296">
        <f t="shared" si="64"/>
        <v>0</v>
      </c>
      <c r="G627" s="293">
        <f t="shared" si="67"/>
        <v>0</v>
      </c>
      <c r="H627" s="180" t="str">
        <f t="shared" si="68"/>
        <v>否</v>
      </c>
      <c r="I627" s="393" t="str">
        <f t="shared" si="69"/>
        <v>项</v>
      </c>
      <c r="O627" s="393">
        <f t="shared" si="66"/>
        <v>0</v>
      </c>
    </row>
    <row r="628" ht="36" customHeight="1" spans="1:15">
      <c r="A628" s="431">
        <f t="shared" si="65"/>
        <v>7</v>
      </c>
      <c r="B628" s="444">
        <v>2081650</v>
      </c>
      <c r="C628" s="439" t="s">
        <v>316</v>
      </c>
      <c r="D628" s="230">
        <f>VLOOKUP(B628,'04'!$B$5:$F$1322,5,FALSE)</f>
        <v>0</v>
      </c>
      <c r="E628" s="230"/>
      <c r="F628" s="296">
        <f t="shared" si="64"/>
        <v>0</v>
      </c>
      <c r="G628" s="293">
        <f t="shared" si="67"/>
        <v>0</v>
      </c>
      <c r="H628" s="180" t="str">
        <f t="shared" si="68"/>
        <v>否</v>
      </c>
      <c r="I628" s="393" t="str">
        <f t="shared" si="69"/>
        <v>项</v>
      </c>
      <c r="O628" s="393">
        <f t="shared" si="66"/>
        <v>0</v>
      </c>
    </row>
    <row r="629" ht="44.1" customHeight="1" spans="1:15">
      <c r="A629" s="431">
        <f t="shared" si="65"/>
        <v>7</v>
      </c>
      <c r="B629" s="438">
        <v>2081699</v>
      </c>
      <c r="C629" s="439" t="s">
        <v>716</v>
      </c>
      <c r="D629" s="230">
        <f>VLOOKUP(B629,'04'!$B$5:$F$1322,5,FALSE)</f>
        <v>2</v>
      </c>
      <c r="E629" s="230">
        <v>2</v>
      </c>
      <c r="F629" s="296">
        <f t="shared" si="64"/>
        <v>0</v>
      </c>
      <c r="G629" s="293">
        <f t="shared" si="67"/>
        <v>0</v>
      </c>
      <c r="H629" s="180" t="str">
        <f t="shared" si="68"/>
        <v>是</v>
      </c>
      <c r="I629" s="393" t="str">
        <f t="shared" si="69"/>
        <v>项</v>
      </c>
      <c r="L629" s="393">
        <f>VLOOKUP(B629,[265]Sheet1!$A$4:$F$275,6,FALSE)</f>
        <v>2</v>
      </c>
      <c r="O629" s="432">
        <f t="shared" si="66"/>
        <v>2</v>
      </c>
    </row>
    <row r="630" ht="36" customHeight="1" spans="1:15">
      <c r="A630" s="431">
        <f t="shared" si="65"/>
        <v>5</v>
      </c>
      <c r="B630" s="437">
        <v>20819</v>
      </c>
      <c r="C630" s="289" t="s">
        <v>717</v>
      </c>
      <c r="D630" s="286">
        <f>VLOOKUP(B630,'04'!$B$5:$F$1322,5,FALSE)</f>
        <v>2940</v>
      </c>
      <c r="E630" s="297">
        <f>((((SUM(E631:E632))+0)+0)+0)+0</f>
        <v>3164</v>
      </c>
      <c r="F630" s="297">
        <f t="shared" si="64"/>
        <v>224</v>
      </c>
      <c r="G630" s="287">
        <f t="shared" si="67"/>
        <v>0.0761904761904761</v>
      </c>
      <c r="H630" s="180" t="str">
        <f t="shared" si="68"/>
        <v>是</v>
      </c>
      <c r="I630" s="393" t="str">
        <f t="shared" si="69"/>
        <v>款</v>
      </c>
      <c r="O630" s="393">
        <f t="shared" si="66"/>
        <v>0</v>
      </c>
    </row>
    <row r="631" ht="36" customHeight="1" spans="1:15">
      <c r="A631" s="431">
        <f t="shared" si="65"/>
        <v>7</v>
      </c>
      <c r="B631" s="438">
        <v>2081901</v>
      </c>
      <c r="C631" s="439" t="s">
        <v>718</v>
      </c>
      <c r="D631" s="230">
        <f>VLOOKUP(B631,'04'!$B$5:$F$1322,5,FALSE)</f>
        <v>1194</v>
      </c>
      <c r="E631" s="230">
        <v>1279</v>
      </c>
      <c r="F631" s="296">
        <f t="shared" si="64"/>
        <v>85</v>
      </c>
      <c r="G631" s="293">
        <f t="shared" si="67"/>
        <v>0.0711892797319933</v>
      </c>
      <c r="H631" s="180" t="str">
        <f t="shared" si="68"/>
        <v>是</v>
      </c>
      <c r="I631" s="393" t="str">
        <f t="shared" si="69"/>
        <v>项</v>
      </c>
      <c r="L631" s="393">
        <f>VLOOKUP(B631,[265]Sheet1!$A$4:$F$275,6,FALSE)</f>
        <v>117</v>
      </c>
      <c r="M631" s="393">
        <f>VLOOKUP(B631,[266]Sheet2!$A$2:$D$135,4,FALSE)</f>
        <v>1162</v>
      </c>
      <c r="O631" s="432">
        <f t="shared" si="66"/>
        <v>1279</v>
      </c>
    </row>
    <row r="632" ht="36" customHeight="1" spans="1:15">
      <c r="A632" s="431">
        <f t="shared" si="65"/>
        <v>7</v>
      </c>
      <c r="B632" s="438">
        <v>2081902</v>
      </c>
      <c r="C632" s="439" t="s">
        <v>719</v>
      </c>
      <c r="D632" s="230">
        <f>VLOOKUP(B632,'04'!$B$5:$F$1322,5,FALSE)</f>
        <v>1746</v>
      </c>
      <c r="E632" s="230">
        <v>1885</v>
      </c>
      <c r="F632" s="296">
        <f t="shared" si="64"/>
        <v>139</v>
      </c>
      <c r="G632" s="293">
        <f t="shared" si="67"/>
        <v>0.0796105383734249</v>
      </c>
      <c r="H632" s="180" t="str">
        <f t="shared" si="68"/>
        <v>是</v>
      </c>
      <c r="I632" s="393" t="str">
        <f t="shared" si="69"/>
        <v>项</v>
      </c>
      <c r="L632" s="393">
        <f>VLOOKUP(B632,[265]Sheet1!$A$4:$F$275,6,FALSE)</f>
        <v>300</v>
      </c>
      <c r="M632" s="393">
        <f>VLOOKUP(B632,[266]Sheet2!$A$2:$D$135,4,FALSE)</f>
        <v>1585</v>
      </c>
      <c r="O632" s="432">
        <f t="shared" si="66"/>
        <v>1885</v>
      </c>
    </row>
    <row r="633" ht="44.1" customHeight="1" spans="1:15">
      <c r="A633" s="431">
        <f t="shared" si="65"/>
        <v>5</v>
      </c>
      <c r="B633" s="437">
        <v>20820</v>
      </c>
      <c r="C633" s="289" t="s">
        <v>720</v>
      </c>
      <c r="D633" s="286">
        <f>VLOOKUP(B633,'04'!$B$5:$F$1322,5,FALSE)</f>
        <v>227</v>
      </c>
      <c r="E633" s="286">
        <f>((((SUM(E634:E635))+0)+0)+0)+0</f>
        <v>253</v>
      </c>
      <c r="F633" s="297">
        <f t="shared" si="64"/>
        <v>26</v>
      </c>
      <c r="G633" s="287">
        <f t="shared" si="67"/>
        <v>0.114537444933921</v>
      </c>
      <c r="H633" s="180" t="str">
        <f t="shared" si="68"/>
        <v>是</v>
      </c>
      <c r="I633" s="393" t="str">
        <f t="shared" si="69"/>
        <v>款</v>
      </c>
      <c r="O633" s="393">
        <f t="shared" si="66"/>
        <v>0</v>
      </c>
    </row>
    <row r="634" ht="36" customHeight="1" spans="1:15">
      <c r="A634" s="431">
        <f t="shared" si="65"/>
        <v>7</v>
      </c>
      <c r="B634" s="438">
        <v>2082001</v>
      </c>
      <c r="C634" s="439" t="s">
        <v>721</v>
      </c>
      <c r="D634" s="230">
        <f>VLOOKUP(B634,'04'!$B$5:$F$1322,5,FALSE)</f>
        <v>227</v>
      </c>
      <c r="E634" s="230">
        <v>251</v>
      </c>
      <c r="F634" s="296">
        <f t="shared" ref="F634:F658" si="70">E634-D634</f>
        <v>24</v>
      </c>
      <c r="G634" s="293">
        <f t="shared" si="67"/>
        <v>0.105726872246696</v>
      </c>
      <c r="H634" s="180" t="str">
        <f t="shared" si="68"/>
        <v>是</v>
      </c>
      <c r="I634" s="393" t="str">
        <f t="shared" si="69"/>
        <v>项</v>
      </c>
      <c r="L634" s="393">
        <f>VLOOKUP(B634,[265]Sheet1!$A$4:$F$275,6,FALSE)</f>
        <v>48</v>
      </c>
      <c r="M634" s="393">
        <f>VLOOKUP(B634,[266]Sheet2!$A$2:$D$135,4,FALSE)</f>
        <v>203</v>
      </c>
      <c r="O634" s="432">
        <f t="shared" si="66"/>
        <v>251</v>
      </c>
    </row>
    <row r="635" ht="44.1" customHeight="1" spans="1:15">
      <c r="A635" s="431">
        <f t="shared" si="65"/>
        <v>7</v>
      </c>
      <c r="B635" s="438">
        <v>2082002</v>
      </c>
      <c r="C635" s="439" t="s">
        <v>722</v>
      </c>
      <c r="D635" s="230">
        <f>VLOOKUP(B635,'04'!$B$5:$F$1322,5,FALSE)</f>
        <v>0</v>
      </c>
      <c r="E635" s="230">
        <v>2</v>
      </c>
      <c r="F635" s="296">
        <f t="shared" si="70"/>
        <v>2</v>
      </c>
      <c r="G635" s="293">
        <f t="shared" si="67"/>
        <v>0</v>
      </c>
      <c r="H635" s="180" t="str">
        <f t="shared" si="68"/>
        <v>是</v>
      </c>
      <c r="I635" s="393" t="str">
        <f t="shared" si="69"/>
        <v>项</v>
      </c>
      <c r="L635" s="393">
        <f>VLOOKUP(B635,[265]Sheet1!$A$4:$F$275,6,FALSE)</f>
        <v>2</v>
      </c>
      <c r="M635" s="393">
        <f>VLOOKUP(B635,[266]Sheet2!$A$2:$D$135,4,FALSE)</f>
        <v>0</v>
      </c>
      <c r="O635" s="432">
        <f t="shared" si="66"/>
        <v>2</v>
      </c>
    </row>
    <row r="636" ht="36" customHeight="1" spans="1:15">
      <c r="A636" s="431">
        <f t="shared" si="65"/>
        <v>5</v>
      </c>
      <c r="B636" s="437">
        <v>20821</v>
      </c>
      <c r="C636" s="289" t="s">
        <v>723</v>
      </c>
      <c r="D636" s="286">
        <f>VLOOKUP(B636,'04'!$B$5:$F$1322,5,FALSE)</f>
        <v>324</v>
      </c>
      <c r="E636" s="297">
        <f>((((SUM(E637:E638))+0)+0)+0)+0</f>
        <v>329</v>
      </c>
      <c r="F636" s="297">
        <f t="shared" si="70"/>
        <v>5</v>
      </c>
      <c r="G636" s="287">
        <f t="shared" si="67"/>
        <v>0.0154320987654322</v>
      </c>
      <c r="H636" s="180" t="str">
        <f t="shared" si="68"/>
        <v>是</v>
      </c>
      <c r="I636" s="393" t="str">
        <f t="shared" si="69"/>
        <v>款</v>
      </c>
      <c r="O636" s="393">
        <f t="shared" si="66"/>
        <v>0</v>
      </c>
    </row>
    <row r="637" ht="36" customHeight="1" spans="1:15">
      <c r="A637" s="431">
        <f t="shared" si="65"/>
        <v>7</v>
      </c>
      <c r="B637" s="438">
        <v>2082101</v>
      </c>
      <c r="C637" s="439" t="s">
        <v>724</v>
      </c>
      <c r="D637" s="230">
        <f>VLOOKUP(B637,'04'!$B$5:$F$1322,5,FALSE)</f>
        <v>135</v>
      </c>
      <c r="E637" s="230">
        <v>135</v>
      </c>
      <c r="F637" s="296">
        <f t="shared" si="70"/>
        <v>0</v>
      </c>
      <c r="G637" s="293">
        <f t="shared" si="67"/>
        <v>0</v>
      </c>
      <c r="H637" s="180" t="str">
        <f t="shared" si="68"/>
        <v>是</v>
      </c>
      <c r="I637" s="393" t="str">
        <f t="shared" si="69"/>
        <v>项</v>
      </c>
      <c r="M637" s="393">
        <f>VLOOKUP(B637,[266]Sheet2!$A$2:$D$135,4,FALSE)</f>
        <v>135</v>
      </c>
      <c r="O637" s="432">
        <f t="shared" si="66"/>
        <v>135</v>
      </c>
    </row>
    <row r="638" ht="36" customHeight="1" spans="1:15">
      <c r="A638" s="431">
        <f t="shared" si="65"/>
        <v>7</v>
      </c>
      <c r="B638" s="438">
        <v>2082102</v>
      </c>
      <c r="C638" s="439" t="s">
        <v>725</v>
      </c>
      <c r="D638" s="230">
        <f>VLOOKUP(B638,'04'!$B$5:$F$1322,5,FALSE)</f>
        <v>189</v>
      </c>
      <c r="E638" s="230">
        <v>194</v>
      </c>
      <c r="F638" s="296">
        <f t="shared" si="70"/>
        <v>5</v>
      </c>
      <c r="G638" s="293">
        <f t="shared" si="67"/>
        <v>0.0264550264550265</v>
      </c>
      <c r="H638" s="180" t="str">
        <f t="shared" si="68"/>
        <v>是</v>
      </c>
      <c r="I638" s="393" t="str">
        <f t="shared" si="69"/>
        <v>项</v>
      </c>
      <c r="L638" s="393">
        <f>VLOOKUP(B638,[265]Sheet1!$A$4:$F$275,6,FALSE)</f>
        <v>6</v>
      </c>
      <c r="M638" s="393">
        <f>VLOOKUP(B638,[266]Sheet2!$A$2:$D$135,4,FALSE)</f>
        <v>188</v>
      </c>
      <c r="O638" s="432">
        <f t="shared" si="66"/>
        <v>194</v>
      </c>
    </row>
    <row r="639" ht="36" customHeight="1" spans="1:15">
      <c r="A639" s="431">
        <f t="shared" si="65"/>
        <v>5</v>
      </c>
      <c r="B639" s="437">
        <v>20824</v>
      </c>
      <c r="C639" s="289" t="s">
        <v>726</v>
      </c>
      <c r="D639" s="286">
        <f>VLOOKUP(B639,'04'!$B$5:$F$1322,5,FALSE)</f>
        <v>0</v>
      </c>
      <c r="E639" s="297">
        <f>((((SUM(E640:E641))+0)+0)+0)+0</f>
        <v>0</v>
      </c>
      <c r="F639" s="297">
        <f t="shared" si="70"/>
        <v>0</v>
      </c>
      <c r="G639" s="287">
        <f t="shared" si="67"/>
        <v>0</v>
      </c>
      <c r="H639" s="180" t="str">
        <f t="shared" si="68"/>
        <v>否</v>
      </c>
      <c r="I639" s="393" t="str">
        <f t="shared" si="69"/>
        <v>款</v>
      </c>
      <c r="O639" s="393">
        <f t="shared" si="66"/>
        <v>0</v>
      </c>
    </row>
    <row r="640" ht="36" customHeight="1" spans="1:15">
      <c r="A640" s="431">
        <f t="shared" si="65"/>
        <v>7</v>
      </c>
      <c r="B640" s="438">
        <v>2082401</v>
      </c>
      <c r="C640" s="439" t="s">
        <v>1883</v>
      </c>
      <c r="D640" s="230">
        <f>VLOOKUP(B640,'04'!$B$5:$F$1322,5,FALSE)</f>
        <v>0</v>
      </c>
      <c r="E640" s="230"/>
      <c r="F640" s="296">
        <f t="shared" si="70"/>
        <v>0</v>
      </c>
      <c r="G640" s="293">
        <f t="shared" si="67"/>
        <v>0</v>
      </c>
      <c r="H640" s="180" t="str">
        <f t="shared" si="68"/>
        <v>否</v>
      </c>
      <c r="I640" s="393" t="str">
        <f t="shared" si="69"/>
        <v>项</v>
      </c>
      <c r="O640" s="393">
        <f t="shared" si="66"/>
        <v>0</v>
      </c>
    </row>
    <row r="641" ht="36" customHeight="1" spans="1:15">
      <c r="A641" s="431">
        <f t="shared" si="65"/>
        <v>7</v>
      </c>
      <c r="B641" s="438">
        <v>2082402</v>
      </c>
      <c r="C641" s="439" t="s">
        <v>728</v>
      </c>
      <c r="D641" s="230">
        <f>VLOOKUP(B641,'04'!$B$5:$F$1322,5,FALSE)</f>
        <v>0</v>
      </c>
      <c r="E641" s="230"/>
      <c r="F641" s="296">
        <f t="shared" si="70"/>
        <v>0</v>
      </c>
      <c r="G641" s="293">
        <f t="shared" si="67"/>
        <v>0</v>
      </c>
      <c r="H641" s="180" t="str">
        <f t="shared" si="68"/>
        <v>否</v>
      </c>
      <c r="I641" s="393" t="str">
        <f t="shared" si="69"/>
        <v>项</v>
      </c>
      <c r="O641" s="393">
        <f t="shared" si="66"/>
        <v>0</v>
      </c>
    </row>
    <row r="642" ht="36" customHeight="1" spans="1:15">
      <c r="A642" s="431">
        <f t="shared" si="65"/>
        <v>5</v>
      </c>
      <c r="B642" s="437">
        <v>20825</v>
      </c>
      <c r="C642" s="289" t="s">
        <v>729</v>
      </c>
      <c r="D642" s="286">
        <f>VLOOKUP(B642,'04'!$B$5:$F$1322,5,FALSE)</f>
        <v>165</v>
      </c>
      <c r="E642" s="297">
        <f>((((SUM(E643:E644))+0)+0)+0)+0</f>
        <v>166</v>
      </c>
      <c r="F642" s="297">
        <f t="shared" si="70"/>
        <v>1</v>
      </c>
      <c r="G642" s="287">
        <f t="shared" si="67"/>
        <v>0.0060606060606061</v>
      </c>
      <c r="H642" s="180" t="str">
        <f t="shared" si="68"/>
        <v>是</v>
      </c>
      <c r="I642" s="393" t="str">
        <f t="shared" si="69"/>
        <v>款</v>
      </c>
      <c r="O642" s="393">
        <f t="shared" si="66"/>
        <v>0</v>
      </c>
    </row>
    <row r="643" ht="36" customHeight="1" spans="1:15">
      <c r="A643" s="431">
        <f t="shared" si="65"/>
        <v>7</v>
      </c>
      <c r="B643" s="438">
        <v>2082501</v>
      </c>
      <c r="C643" s="439" t="s">
        <v>730</v>
      </c>
      <c r="D643" s="230">
        <f>VLOOKUP(B643,'04'!$B$5:$F$1322,5,FALSE)</f>
        <v>0</v>
      </c>
      <c r="E643" s="230"/>
      <c r="F643" s="296">
        <f t="shared" si="70"/>
        <v>0</v>
      </c>
      <c r="G643" s="293">
        <f t="shared" si="67"/>
        <v>0</v>
      </c>
      <c r="H643" s="180" t="str">
        <f t="shared" si="68"/>
        <v>否</v>
      </c>
      <c r="I643" s="393" t="str">
        <f t="shared" si="69"/>
        <v>项</v>
      </c>
      <c r="O643" s="393">
        <f t="shared" si="66"/>
        <v>0</v>
      </c>
    </row>
    <row r="644" ht="36" customHeight="1" spans="1:15">
      <c r="A644" s="431">
        <f t="shared" si="65"/>
        <v>7</v>
      </c>
      <c r="B644" s="438">
        <v>2082502</v>
      </c>
      <c r="C644" s="439" t="s">
        <v>731</v>
      </c>
      <c r="D644" s="230">
        <f>VLOOKUP(B644,'04'!$B$5:$F$1322,5,FALSE)</f>
        <v>165</v>
      </c>
      <c r="E644" s="230">
        <v>166</v>
      </c>
      <c r="F644" s="296">
        <f t="shared" si="70"/>
        <v>1</v>
      </c>
      <c r="G644" s="293">
        <f t="shared" si="67"/>
        <v>0.0060606060606061</v>
      </c>
      <c r="H644" s="180" t="str">
        <f t="shared" si="68"/>
        <v>是</v>
      </c>
      <c r="I644" s="393" t="str">
        <f t="shared" si="69"/>
        <v>项</v>
      </c>
      <c r="L644" s="393">
        <f>VLOOKUP(B644,[265]Sheet1!$A$4:$F$275,6,FALSE)</f>
        <v>60</v>
      </c>
      <c r="M644" s="393">
        <f>VLOOKUP(B644,[266]Sheet2!$A$2:$D$135,4,FALSE)</f>
        <v>106</v>
      </c>
      <c r="O644" s="432">
        <f t="shared" si="66"/>
        <v>166</v>
      </c>
    </row>
    <row r="645" ht="44.1" customHeight="1" spans="1:15">
      <c r="A645" s="431">
        <f t="shared" ref="A645:A708" si="71">LEN(B645)</f>
        <v>5</v>
      </c>
      <c r="B645" s="437">
        <v>20826</v>
      </c>
      <c r="C645" s="289" t="s">
        <v>732</v>
      </c>
      <c r="D645" s="286">
        <f>VLOOKUP(B645,'04'!$B$5:$F$1322,5,FALSE)</f>
        <v>1453</v>
      </c>
      <c r="E645" s="286">
        <f>((((SUM(E646:E648))+0)+0)+0)+0</f>
        <v>3211</v>
      </c>
      <c r="F645" s="297">
        <f t="shared" si="70"/>
        <v>1758</v>
      </c>
      <c r="G645" s="287">
        <f t="shared" si="67"/>
        <v>1.20991052993806</v>
      </c>
      <c r="H645" s="180" t="str">
        <f t="shared" si="68"/>
        <v>是</v>
      </c>
      <c r="I645" s="393" t="str">
        <f t="shared" si="69"/>
        <v>款</v>
      </c>
      <c r="O645" s="393">
        <f t="shared" ref="O645:O708" si="72">+L645+M645+N645</f>
        <v>0</v>
      </c>
    </row>
    <row r="646" ht="44.1" customHeight="1" spans="1:15">
      <c r="A646" s="431">
        <f t="shared" si="71"/>
        <v>7</v>
      </c>
      <c r="B646" s="438">
        <v>2082601</v>
      </c>
      <c r="C646" s="439" t="s">
        <v>733</v>
      </c>
      <c r="D646" s="230">
        <f>VLOOKUP(B646,'04'!$B$5:$F$1322,5,FALSE)</f>
        <v>0</v>
      </c>
      <c r="E646" s="230"/>
      <c r="F646" s="296">
        <f t="shared" si="70"/>
        <v>0</v>
      </c>
      <c r="G646" s="293">
        <f t="shared" si="67"/>
        <v>0</v>
      </c>
      <c r="H646" s="180" t="str">
        <f t="shared" si="68"/>
        <v>否</v>
      </c>
      <c r="I646" s="393" t="str">
        <f t="shared" si="69"/>
        <v>项</v>
      </c>
      <c r="O646" s="393">
        <f t="shared" si="72"/>
        <v>0</v>
      </c>
    </row>
    <row r="647" ht="36" customHeight="1" spans="1:15">
      <c r="A647" s="431">
        <f t="shared" si="71"/>
        <v>7</v>
      </c>
      <c r="B647" s="438">
        <v>2082602</v>
      </c>
      <c r="C647" s="439" t="s">
        <v>734</v>
      </c>
      <c r="D647" s="230">
        <f>VLOOKUP(B647,'04'!$B$5:$F$1322,5,FALSE)</f>
        <v>1453</v>
      </c>
      <c r="E647" s="230">
        <v>3211</v>
      </c>
      <c r="F647" s="296">
        <f t="shared" si="70"/>
        <v>1758</v>
      </c>
      <c r="G647" s="293">
        <f t="shared" si="67"/>
        <v>1.20991052993806</v>
      </c>
      <c r="H647" s="180" t="str">
        <f t="shared" si="68"/>
        <v>是</v>
      </c>
      <c r="I647" s="393" t="str">
        <f t="shared" si="69"/>
        <v>项</v>
      </c>
      <c r="L647" s="393">
        <f>VLOOKUP(B647,[265]Sheet1!$A$4:$F$275,6,FALSE)</f>
        <v>3211</v>
      </c>
      <c r="O647" s="432">
        <f t="shared" si="72"/>
        <v>3211</v>
      </c>
    </row>
    <row r="648" ht="36" customHeight="1" spans="1:15">
      <c r="A648" s="431">
        <f t="shared" si="71"/>
        <v>7</v>
      </c>
      <c r="B648" s="438">
        <v>2082699</v>
      </c>
      <c r="C648" s="439" t="s">
        <v>735</v>
      </c>
      <c r="D648" s="230">
        <f>VLOOKUP(B648,'04'!$B$5:$F$1322,5,FALSE)</f>
        <v>0</v>
      </c>
      <c r="E648" s="230"/>
      <c r="F648" s="296">
        <f t="shared" si="70"/>
        <v>0</v>
      </c>
      <c r="G648" s="293">
        <f t="shared" si="67"/>
        <v>0</v>
      </c>
      <c r="H648" s="180" t="str">
        <f t="shared" si="68"/>
        <v>否</v>
      </c>
      <c r="I648" s="393" t="str">
        <f t="shared" si="69"/>
        <v>项</v>
      </c>
      <c r="O648" s="393">
        <f t="shared" si="72"/>
        <v>0</v>
      </c>
    </row>
    <row r="649" ht="36" customHeight="1" spans="1:15">
      <c r="A649" s="431">
        <f t="shared" si="71"/>
        <v>5</v>
      </c>
      <c r="B649" s="437">
        <v>20827</v>
      </c>
      <c r="C649" s="289" t="s">
        <v>736</v>
      </c>
      <c r="D649" s="286">
        <f>VLOOKUP(B649,'04'!$B$5:$F$1322,5,FALSE)</f>
        <v>0</v>
      </c>
      <c r="E649" s="297">
        <f>((((SUM(E650:E652))+0)+0)+0)+0</f>
        <v>0</v>
      </c>
      <c r="F649" s="297">
        <f t="shared" si="70"/>
        <v>0</v>
      </c>
      <c r="G649" s="287">
        <f t="shared" si="67"/>
        <v>0</v>
      </c>
      <c r="H649" s="180" t="str">
        <f t="shared" si="68"/>
        <v>否</v>
      </c>
      <c r="I649" s="393" t="str">
        <f t="shared" si="69"/>
        <v>款</v>
      </c>
      <c r="O649" s="393">
        <f t="shared" si="72"/>
        <v>0</v>
      </c>
    </row>
    <row r="650" s="428" customFormat="1" ht="36" customHeight="1" spans="1:15">
      <c r="A650" s="431">
        <f t="shared" si="71"/>
        <v>7</v>
      </c>
      <c r="B650" s="438">
        <v>2082701</v>
      </c>
      <c r="C650" s="439" t="s">
        <v>737</v>
      </c>
      <c r="D650" s="230">
        <f>VLOOKUP(B650,'04'!$B$5:$F$1322,5,FALSE)</f>
        <v>0</v>
      </c>
      <c r="E650" s="230"/>
      <c r="F650" s="296">
        <f t="shared" si="70"/>
        <v>0</v>
      </c>
      <c r="G650" s="293">
        <f t="shared" si="67"/>
        <v>0</v>
      </c>
      <c r="H650" s="180" t="str">
        <f t="shared" si="68"/>
        <v>否</v>
      </c>
      <c r="I650" s="393" t="str">
        <f t="shared" si="69"/>
        <v>项</v>
      </c>
      <c r="L650" s="393"/>
      <c r="M650" s="393"/>
      <c r="O650" s="393">
        <f t="shared" si="72"/>
        <v>0</v>
      </c>
    </row>
    <row r="651" ht="36" customHeight="1" spans="1:15">
      <c r="A651" s="431">
        <f t="shared" si="71"/>
        <v>7</v>
      </c>
      <c r="B651" s="438">
        <v>2082702</v>
      </c>
      <c r="C651" s="439" t="s">
        <v>738</v>
      </c>
      <c r="D651" s="230">
        <f>VLOOKUP(B651,'04'!$B$5:$F$1322,5,FALSE)</f>
        <v>0</v>
      </c>
      <c r="E651" s="230"/>
      <c r="F651" s="296">
        <f t="shared" si="70"/>
        <v>0</v>
      </c>
      <c r="G651" s="293">
        <f t="shared" ref="G651:G714" si="73">IF(D651&lt;0,"",IFERROR(E651/D651-1,0))</f>
        <v>0</v>
      </c>
      <c r="H651" s="180" t="str">
        <f t="shared" ref="H651:H714" si="74">IF(LEN(B651)=3,"是",IF(C651&lt;&gt;"",IF(SUM(D651:E651)&lt;&gt;0,"是","否"),"是"))</f>
        <v>否</v>
      </c>
      <c r="I651" s="393" t="str">
        <f t="shared" ref="I651:I714" si="75">IF(LEN(B651)=3,"类",IF(LEN(B651)=5,"款","项"))</f>
        <v>项</v>
      </c>
      <c r="O651" s="393">
        <f t="shared" si="72"/>
        <v>0</v>
      </c>
    </row>
    <row r="652" ht="36" customHeight="1" spans="1:15">
      <c r="A652" s="431">
        <f t="shared" si="71"/>
        <v>7</v>
      </c>
      <c r="B652" s="438">
        <v>2082799</v>
      </c>
      <c r="C652" s="439" t="s">
        <v>739</v>
      </c>
      <c r="D652" s="230">
        <f>VLOOKUP(B652,'04'!$B$5:$F$1322,5,FALSE)</f>
        <v>0</v>
      </c>
      <c r="E652" s="230"/>
      <c r="F652" s="296">
        <f t="shared" si="70"/>
        <v>0</v>
      </c>
      <c r="G652" s="293">
        <f t="shared" si="73"/>
        <v>0</v>
      </c>
      <c r="H652" s="180" t="str">
        <f t="shared" si="74"/>
        <v>否</v>
      </c>
      <c r="I652" s="393" t="str">
        <f t="shared" si="75"/>
        <v>项</v>
      </c>
      <c r="O652" s="393">
        <f t="shared" si="72"/>
        <v>0</v>
      </c>
    </row>
    <row r="653" ht="44.1" customHeight="1" spans="1:15">
      <c r="A653" s="431">
        <f t="shared" si="71"/>
        <v>5</v>
      </c>
      <c r="B653" s="437">
        <v>20828</v>
      </c>
      <c r="C653" s="289" t="s">
        <v>740</v>
      </c>
      <c r="D653" s="286">
        <f>VLOOKUP(B653,'04'!$B$5:$F$1322,5,FALSE)</f>
        <v>253</v>
      </c>
      <c r="E653" s="286">
        <f>((((SUM(E654:E661))+0)+0)+0)+0</f>
        <v>260</v>
      </c>
      <c r="F653" s="297">
        <f t="shared" si="70"/>
        <v>7</v>
      </c>
      <c r="G653" s="287">
        <f t="shared" si="73"/>
        <v>0.0276679841897234</v>
      </c>
      <c r="H653" s="180" t="str">
        <f t="shared" si="74"/>
        <v>是</v>
      </c>
      <c r="I653" s="393" t="str">
        <f t="shared" si="75"/>
        <v>款</v>
      </c>
      <c r="O653" s="393">
        <f t="shared" si="72"/>
        <v>0</v>
      </c>
    </row>
    <row r="654" ht="44.1" customHeight="1" spans="1:15">
      <c r="A654" s="431">
        <f t="shared" si="71"/>
        <v>7</v>
      </c>
      <c r="B654" s="438">
        <v>2082801</v>
      </c>
      <c r="C654" s="439" t="s">
        <v>307</v>
      </c>
      <c r="D654" s="230">
        <f>VLOOKUP(B654,'04'!$B$5:$F$1322,5,FALSE)</f>
        <v>92</v>
      </c>
      <c r="E654" s="230">
        <v>84</v>
      </c>
      <c r="F654" s="296">
        <f t="shared" si="70"/>
        <v>-8</v>
      </c>
      <c r="G654" s="293">
        <f t="shared" si="73"/>
        <v>-0.0869565217391305</v>
      </c>
      <c r="H654" s="180" t="str">
        <f t="shared" si="74"/>
        <v>是</v>
      </c>
      <c r="I654" s="393" t="str">
        <f t="shared" si="75"/>
        <v>项</v>
      </c>
      <c r="L654" s="393">
        <f>VLOOKUP(B654,[265]Sheet1!$A$4:$F$275,6,FALSE)</f>
        <v>76</v>
      </c>
      <c r="M654" s="393">
        <f>VLOOKUP(B654,[266]Sheet2!$A$2:$D$135,4,FALSE)</f>
        <v>8</v>
      </c>
      <c r="O654" s="432">
        <f t="shared" si="72"/>
        <v>84</v>
      </c>
    </row>
    <row r="655" ht="44.1" customHeight="1" spans="1:15">
      <c r="A655" s="431">
        <f t="shared" si="71"/>
        <v>7</v>
      </c>
      <c r="B655" s="438">
        <v>2082802</v>
      </c>
      <c r="C655" s="439" t="s">
        <v>308</v>
      </c>
      <c r="D655" s="230">
        <f>VLOOKUP(B655,'04'!$B$5:$F$1322,5,FALSE)</f>
        <v>0</v>
      </c>
      <c r="E655" s="230"/>
      <c r="F655" s="296">
        <f t="shared" si="70"/>
        <v>0</v>
      </c>
      <c r="G655" s="293">
        <f t="shared" si="73"/>
        <v>0</v>
      </c>
      <c r="H655" s="180" t="str">
        <f t="shared" si="74"/>
        <v>否</v>
      </c>
      <c r="I655" s="393" t="str">
        <f t="shared" si="75"/>
        <v>项</v>
      </c>
      <c r="O655" s="393">
        <f t="shared" si="72"/>
        <v>0</v>
      </c>
    </row>
    <row r="656" ht="36" customHeight="1" spans="1:15">
      <c r="A656" s="431">
        <f t="shared" si="71"/>
        <v>7</v>
      </c>
      <c r="B656" s="438">
        <v>2082803</v>
      </c>
      <c r="C656" s="439" t="s">
        <v>309</v>
      </c>
      <c r="D656" s="230">
        <f>VLOOKUP(B656,'04'!$B$5:$F$1322,5,FALSE)</f>
        <v>0</v>
      </c>
      <c r="E656" s="230"/>
      <c r="F656" s="296">
        <f t="shared" si="70"/>
        <v>0</v>
      </c>
      <c r="G656" s="293">
        <f t="shared" si="73"/>
        <v>0</v>
      </c>
      <c r="H656" s="180" t="str">
        <f t="shared" si="74"/>
        <v>否</v>
      </c>
      <c r="I656" s="393" t="str">
        <f t="shared" si="75"/>
        <v>项</v>
      </c>
      <c r="O656" s="393">
        <f t="shared" si="72"/>
        <v>0</v>
      </c>
    </row>
    <row r="657" ht="44.1" customHeight="1" spans="1:15">
      <c r="A657" s="431">
        <f t="shared" si="71"/>
        <v>7</v>
      </c>
      <c r="B657" s="438">
        <v>2082804</v>
      </c>
      <c r="C657" s="439" t="s">
        <v>741</v>
      </c>
      <c r="D657" s="230">
        <f>VLOOKUP(B657,'04'!$B$5:$F$1322,5,FALSE)</f>
        <v>53</v>
      </c>
      <c r="E657" s="230">
        <v>71</v>
      </c>
      <c r="F657" s="296">
        <f t="shared" si="70"/>
        <v>18</v>
      </c>
      <c r="G657" s="293">
        <f t="shared" si="73"/>
        <v>0.339622641509434</v>
      </c>
      <c r="H657" s="180" t="str">
        <f t="shared" si="74"/>
        <v>是</v>
      </c>
      <c r="I657" s="393" t="str">
        <f t="shared" si="75"/>
        <v>项</v>
      </c>
      <c r="L657" s="393">
        <f>VLOOKUP(B657,[265]Sheet1!$A$4:$F$275,6,FALSE)</f>
        <v>37</v>
      </c>
      <c r="M657" s="393">
        <f>VLOOKUP(B657,[266]Sheet2!$A$2:$D$135,4,FALSE)</f>
        <v>34</v>
      </c>
      <c r="O657" s="432">
        <f t="shared" si="72"/>
        <v>71</v>
      </c>
    </row>
    <row r="658" ht="44.1" customHeight="1" spans="1:15">
      <c r="A658" s="431">
        <f t="shared" si="71"/>
        <v>7</v>
      </c>
      <c r="B658" s="438">
        <v>2082805</v>
      </c>
      <c r="C658" s="439" t="s">
        <v>742</v>
      </c>
      <c r="D658" s="230">
        <f>VLOOKUP(B658,'04'!$B$5:$F$1322,5,FALSE)</f>
        <v>0</v>
      </c>
      <c r="E658" s="230"/>
      <c r="F658" s="296">
        <f t="shared" si="70"/>
        <v>0</v>
      </c>
      <c r="G658" s="293">
        <f t="shared" si="73"/>
        <v>0</v>
      </c>
      <c r="H658" s="180" t="str">
        <f t="shared" si="74"/>
        <v>否</v>
      </c>
      <c r="I658" s="393" t="str">
        <f t="shared" si="75"/>
        <v>项</v>
      </c>
      <c r="O658" s="393">
        <f t="shared" si="72"/>
        <v>0</v>
      </c>
    </row>
    <row r="659" ht="44.1" customHeight="1" spans="1:15">
      <c r="A659" s="431">
        <f t="shared" si="71"/>
        <v>7</v>
      </c>
      <c r="B659" s="438">
        <v>2082806</v>
      </c>
      <c r="C659" s="439" t="s">
        <v>348</v>
      </c>
      <c r="D659" s="230">
        <f>VLOOKUP(B659,'04'!$B$5:$F$1322,5,FALSE)</f>
        <v>0</v>
      </c>
      <c r="E659" s="230"/>
      <c r="F659" s="296"/>
      <c r="G659" s="293">
        <f t="shared" si="73"/>
        <v>0</v>
      </c>
      <c r="H659" s="180" t="str">
        <f t="shared" si="74"/>
        <v>否</v>
      </c>
      <c r="I659" s="393" t="str">
        <f t="shared" si="75"/>
        <v>项</v>
      </c>
      <c r="O659" s="393">
        <f t="shared" si="72"/>
        <v>0</v>
      </c>
    </row>
    <row r="660" ht="44.1" customHeight="1" spans="1:15">
      <c r="A660" s="431">
        <f t="shared" si="71"/>
        <v>7</v>
      </c>
      <c r="B660" s="438">
        <v>2082850</v>
      </c>
      <c r="C660" s="439" t="s">
        <v>316</v>
      </c>
      <c r="D660" s="230">
        <f>VLOOKUP(B660,'04'!$B$5:$F$1322,5,FALSE)</f>
        <v>100</v>
      </c>
      <c r="E660" s="230">
        <v>105</v>
      </c>
      <c r="F660" s="296">
        <f t="shared" ref="F660:F720" si="76">E660-D660</f>
        <v>5</v>
      </c>
      <c r="G660" s="293">
        <f t="shared" si="73"/>
        <v>0.05</v>
      </c>
      <c r="H660" s="180" t="str">
        <f t="shared" si="74"/>
        <v>是</v>
      </c>
      <c r="I660" s="393" t="str">
        <f t="shared" si="75"/>
        <v>项</v>
      </c>
      <c r="L660" s="393">
        <f>VLOOKUP(B660,[265]Sheet1!$A$4:$F$275,6,FALSE)</f>
        <v>105</v>
      </c>
      <c r="O660" s="432">
        <f t="shared" si="72"/>
        <v>105</v>
      </c>
    </row>
    <row r="661" ht="44.1" customHeight="1" spans="1:15">
      <c r="A661" s="431">
        <f t="shared" si="71"/>
        <v>7</v>
      </c>
      <c r="B661" s="438">
        <v>2082899</v>
      </c>
      <c r="C661" s="439" t="s">
        <v>744</v>
      </c>
      <c r="D661" s="230">
        <f>VLOOKUP(B661,'04'!$B$5:$F$1322,5,FALSE)</f>
        <v>8</v>
      </c>
      <c r="E661" s="230"/>
      <c r="F661" s="296">
        <f t="shared" si="76"/>
        <v>-8</v>
      </c>
      <c r="G661" s="293">
        <f t="shared" si="73"/>
        <v>-1</v>
      </c>
      <c r="H661" s="180" t="str">
        <f t="shared" si="74"/>
        <v>是</v>
      </c>
      <c r="I661" s="393" t="str">
        <f t="shared" si="75"/>
        <v>项</v>
      </c>
      <c r="O661" s="393">
        <f t="shared" si="72"/>
        <v>0</v>
      </c>
    </row>
    <row r="662" ht="36" customHeight="1" spans="1:15">
      <c r="A662" s="431">
        <f t="shared" si="71"/>
        <v>5</v>
      </c>
      <c r="B662" s="437">
        <v>20830</v>
      </c>
      <c r="C662" s="289" t="s">
        <v>745</v>
      </c>
      <c r="D662" s="286">
        <f>VLOOKUP(B662,'04'!$B$5:$F$1322,5,FALSE)</f>
        <v>50</v>
      </c>
      <c r="E662" s="297">
        <f>((((SUM(E663:E664))+0)+0)+0)+0</f>
        <v>27</v>
      </c>
      <c r="F662" s="297">
        <f t="shared" si="76"/>
        <v>-23</v>
      </c>
      <c r="G662" s="287">
        <f t="shared" si="73"/>
        <v>-0.46</v>
      </c>
      <c r="H662" s="180" t="str">
        <f t="shared" si="74"/>
        <v>是</v>
      </c>
      <c r="I662" s="393" t="str">
        <f t="shared" si="75"/>
        <v>款</v>
      </c>
      <c r="O662" s="393">
        <f t="shared" si="72"/>
        <v>0</v>
      </c>
    </row>
    <row r="663" ht="36" customHeight="1" spans="1:15">
      <c r="A663" s="431">
        <f t="shared" si="71"/>
        <v>7</v>
      </c>
      <c r="B663" s="438">
        <v>2083001</v>
      </c>
      <c r="C663" s="439" t="s">
        <v>746</v>
      </c>
      <c r="D663" s="230">
        <f>VLOOKUP(B663,'04'!$B$5:$F$1322,5,FALSE)</f>
        <v>50</v>
      </c>
      <c r="E663" s="230">
        <v>27</v>
      </c>
      <c r="F663" s="296">
        <f t="shared" si="76"/>
        <v>-23</v>
      </c>
      <c r="G663" s="293">
        <f t="shared" si="73"/>
        <v>-0.46</v>
      </c>
      <c r="H663" s="180" t="str">
        <f t="shared" si="74"/>
        <v>是</v>
      </c>
      <c r="I663" s="393" t="str">
        <f t="shared" si="75"/>
        <v>项</v>
      </c>
      <c r="L663" s="393">
        <f>VLOOKUP(B663,[265]Sheet1!$A$4:$F$275,6,FALSE)</f>
        <v>27</v>
      </c>
      <c r="O663" s="432">
        <f t="shared" si="72"/>
        <v>27</v>
      </c>
    </row>
    <row r="664" ht="36" customHeight="1" spans="1:15">
      <c r="A664" s="431">
        <f t="shared" si="71"/>
        <v>7</v>
      </c>
      <c r="B664" s="438">
        <v>2083099</v>
      </c>
      <c r="C664" s="439" t="s">
        <v>747</v>
      </c>
      <c r="D664" s="230">
        <f>VLOOKUP(B664,'04'!$B$5:$F$1322,5,FALSE)</f>
        <v>0</v>
      </c>
      <c r="E664" s="230"/>
      <c r="F664" s="296">
        <f t="shared" si="76"/>
        <v>0</v>
      </c>
      <c r="G664" s="293">
        <f t="shared" si="73"/>
        <v>0</v>
      </c>
      <c r="H664" s="180" t="str">
        <f t="shared" si="74"/>
        <v>否</v>
      </c>
      <c r="I664" s="393" t="str">
        <f t="shared" si="75"/>
        <v>项</v>
      </c>
      <c r="O664" s="393">
        <f t="shared" si="72"/>
        <v>0</v>
      </c>
    </row>
    <row r="665" ht="44.1" customHeight="1" spans="1:15">
      <c r="A665" s="431">
        <f t="shared" si="71"/>
        <v>5</v>
      </c>
      <c r="B665" s="437">
        <v>20899</v>
      </c>
      <c r="C665" s="289" t="s">
        <v>748</v>
      </c>
      <c r="D665" s="286">
        <f>VLOOKUP(B665,'04'!$B$5:$F$1322,5,FALSE)</f>
        <v>343</v>
      </c>
      <c r="E665" s="286">
        <f>((((E666)+0)+0)+0)+0</f>
        <v>200</v>
      </c>
      <c r="F665" s="297">
        <f t="shared" si="76"/>
        <v>-143</v>
      </c>
      <c r="G665" s="287">
        <f t="shared" si="73"/>
        <v>-0.416909620991254</v>
      </c>
      <c r="H665" s="180" t="str">
        <f t="shared" si="74"/>
        <v>是</v>
      </c>
      <c r="I665" s="393" t="str">
        <f t="shared" si="75"/>
        <v>款</v>
      </c>
      <c r="O665" s="393">
        <f t="shared" si="72"/>
        <v>0</v>
      </c>
    </row>
    <row r="666" ht="44.1" customHeight="1" spans="1:15">
      <c r="A666" s="431">
        <f t="shared" si="71"/>
        <v>7</v>
      </c>
      <c r="B666" s="448">
        <v>2089999</v>
      </c>
      <c r="C666" s="439" t="s">
        <v>748</v>
      </c>
      <c r="D666" s="230">
        <f>VLOOKUP(B666,'04'!$B$5:$F$1322,5,FALSE)</f>
        <v>343</v>
      </c>
      <c r="E666" s="230">
        <v>200</v>
      </c>
      <c r="F666" s="296">
        <f t="shared" si="76"/>
        <v>-143</v>
      </c>
      <c r="G666" s="293">
        <f t="shared" si="73"/>
        <v>-0.416909620991254</v>
      </c>
      <c r="H666" s="180" t="str">
        <f t="shared" si="74"/>
        <v>是</v>
      </c>
      <c r="I666" s="393" t="str">
        <f t="shared" si="75"/>
        <v>项</v>
      </c>
      <c r="L666" s="393">
        <f>VLOOKUP(B666,[265]Sheet1!$A$4:$F$275,6,FALSE)</f>
        <v>190</v>
      </c>
      <c r="M666" s="393">
        <f>VLOOKUP(B666,[266]Sheet2!$A$2:$D$135,4,FALSE)</f>
        <v>10</v>
      </c>
      <c r="O666" s="432">
        <f t="shared" si="72"/>
        <v>200</v>
      </c>
    </row>
    <row r="667" ht="44.1" customHeight="1" spans="1:15">
      <c r="A667" s="431">
        <f t="shared" si="71"/>
        <v>4</v>
      </c>
      <c r="B667" s="285" t="s">
        <v>1351</v>
      </c>
      <c r="C667" s="445" t="s">
        <v>1341</v>
      </c>
      <c r="D667" s="286">
        <f>VLOOKUP(B667,'04'!$B$5:$F$1322,5,FALSE)</f>
        <v>0</v>
      </c>
      <c r="E667" s="286"/>
      <c r="F667" s="297">
        <f t="shared" si="76"/>
        <v>0</v>
      </c>
      <c r="G667" s="287">
        <f t="shared" si="73"/>
        <v>0</v>
      </c>
      <c r="H667" s="180" t="str">
        <f t="shared" si="74"/>
        <v>否</v>
      </c>
      <c r="I667" s="393" t="str">
        <f t="shared" si="75"/>
        <v>项</v>
      </c>
      <c r="O667" s="393">
        <f t="shared" si="72"/>
        <v>0</v>
      </c>
    </row>
    <row r="668" ht="44.1" customHeight="1" spans="1:15">
      <c r="A668" s="431">
        <f t="shared" si="71"/>
        <v>4</v>
      </c>
      <c r="B668" s="285" t="s">
        <v>1352</v>
      </c>
      <c r="C668" s="445" t="s">
        <v>1353</v>
      </c>
      <c r="D668" s="286">
        <f>VLOOKUP(B668,'04'!$B$5:$F$1322,5,FALSE)</f>
        <v>0</v>
      </c>
      <c r="E668" s="286"/>
      <c r="F668" s="297">
        <f t="shared" si="76"/>
        <v>0</v>
      </c>
      <c r="G668" s="287">
        <f t="shared" si="73"/>
        <v>0</v>
      </c>
      <c r="H668" s="180" t="str">
        <f t="shared" si="74"/>
        <v>否</v>
      </c>
      <c r="I668" s="393" t="str">
        <f t="shared" si="75"/>
        <v>项</v>
      </c>
      <c r="O668" s="393">
        <f t="shared" si="72"/>
        <v>0</v>
      </c>
    </row>
    <row r="669" ht="44.1" customHeight="1" spans="1:15">
      <c r="A669" s="431">
        <f t="shared" si="71"/>
        <v>3</v>
      </c>
      <c r="B669" s="437">
        <v>210</v>
      </c>
      <c r="C669" s="285" t="s">
        <v>265</v>
      </c>
      <c r="D669" s="286">
        <f>VLOOKUP(B669,'04'!$B$5:$F$1322,5,FALSE)</f>
        <v>14499</v>
      </c>
      <c r="E669" s="286">
        <f>SUM(E670,E675,E690,E694,E706,E710,E715,E719,E723,E726,E735,E737,E744,E749,E752,E754:E755)</f>
        <v>13666</v>
      </c>
      <c r="F669" s="297">
        <f t="shared" si="76"/>
        <v>-833</v>
      </c>
      <c r="G669" s="287">
        <f t="shared" si="73"/>
        <v>-0.0574522380853852</v>
      </c>
      <c r="H669" s="180" t="str">
        <f t="shared" si="74"/>
        <v>是</v>
      </c>
      <c r="I669" s="393" t="str">
        <f t="shared" si="75"/>
        <v>类</v>
      </c>
      <c r="O669" s="393">
        <f t="shared" si="72"/>
        <v>0</v>
      </c>
    </row>
    <row r="670" ht="44.1" customHeight="1" spans="1:15">
      <c r="A670" s="431">
        <f t="shared" si="71"/>
        <v>5</v>
      </c>
      <c r="B670" s="437">
        <v>21001</v>
      </c>
      <c r="C670" s="289" t="s">
        <v>749</v>
      </c>
      <c r="D670" s="286">
        <f>VLOOKUP(B670,'04'!$B$5:$F$1322,5,FALSE)</f>
        <v>568</v>
      </c>
      <c r="E670" s="286">
        <f>((((SUM(E671:E674))+0)+0)+0)+0</f>
        <v>414</v>
      </c>
      <c r="F670" s="297">
        <f t="shared" si="76"/>
        <v>-154</v>
      </c>
      <c r="G670" s="287">
        <f t="shared" si="73"/>
        <v>-0.27112676056338</v>
      </c>
      <c r="H670" s="180" t="str">
        <f t="shared" si="74"/>
        <v>是</v>
      </c>
      <c r="I670" s="393" t="str">
        <f t="shared" si="75"/>
        <v>款</v>
      </c>
      <c r="O670" s="393">
        <f t="shared" si="72"/>
        <v>0</v>
      </c>
    </row>
    <row r="671" ht="44.1" customHeight="1" spans="1:15">
      <c r="A671" s="431">
        <f t="shared" si="71"/>
        <v>7</v>
      </c>
      <c r="B671" s="438">
        <v>2100101</v>
      </c>
      <c r="C671" s="439" t="s">
        <v>307</v>
      </c>
      <c r="D671" s="230">
        <f>VLOOKUP(B671,'04'!$B$5:$F$1322,5,FALSE)</f>
        <v>222</v>
      </c>
      <c r="E671" s="230">
        <v>199</v>
      </c>
      <c r="F671" s="296">
        <f t="shared" si="76"/>
        <v>-23</v>
      </c>
      <c r="G671" s="293">
        <f t="shared" si="73"/>
        <v>-0.103603603603604</v>
      </c>
      <c r="H671" s="180" t="str">
        <f t="shared" si="74"/>
        <v>是</v>
      </c>
      <c r="I671" s="393" t="str">
        <f t="shared" si="75"/>
        <v>项</v>
      </c>
      <c r="L671" s="393">
        <f>VLOOKUP(B671,[265]Sheet1!$A$4:$F$275,6,FALSE)</f>
        <v>199</v>
      </c>
      <c r="O671" s="432">
        <f t="shared" si="72"/>
        <v>199</v>
      </c>
    </row>
    <row r="672" ht="44.1" customHeight="1" spans="1:15">
      <c r="A672" s="431">
        <f t="shared" si="71"/>
        <v>7</v>
      </c>
      <c r="B672" s="438">
        <v>2100102</v>
      </c>
      <c r="C672" s="439" t="s">
        <v>308</v>
      </c>
      <c r="D672" s="230">
        <f>VLOOKUP(B672,'04'!$B$5:$F$1322,5,FALSE)</f>
        <v>0</v>
      </c>
      <c r="E672" s="230"/>
      <c r="F672" s="296">
        <f t="shared" si="76"/>
        <v>0</v>
      </c>
      <c r="G672" s="293">
        <f t="shared" si="73"/>
        <v>0</v>
      </c>
      <c r="H672" s="180" t="str">
        <f t="shared" si="74"/>
        <v>否</v>
      </c>
      <c r="I672" s="393" t="str">
        <f t="shared" si="75"/>
        <v>项</v>
      </c>
      <c r="O672" s="393">
        <f t="shared" si="72"/>
        <v>0</v>
      </c>
    </row>
    <row r="673" ht="44.1" customHeight="1" spans="1:15">
      <c r="A673" s="431">
        <f t="shared" si="71"/>
        <v>7</v>
      </c>
      <c r="B673" s="438">
        <v>2100103</v>
      </c>
      <c r="C673" s="439" t="s">
        <v>309</v>
      </c>
      <c r="D673" s="230">
        <f>VLOOKUP(B673,'04'!$B$5:$F$1322,5,FALSE)</f>
        <v>0</v>
      </c>
      <c r="E673" s="230"/>
      <c r="F673" s="296">
        <f t="shared" si="76"/>
        <v>0</v>
      </c>
      <c r="G673" s="293">
        <f t="shared" si="73"/>
        <v>0</v>
      </c>
      <c r="H673" s="180" t="str">
        <f t="shared" si="74"/>
        <v>否</v>
      </c>
      <c r="I673" s="393" t="str">
        <f t="shared" si="75"/>
        <v>项</v>
      </c>
      <c r="O673" s="393">
        <f t="shared" si="72"/>
        <v>0</v>
      </c>
    </row>
    <row r="674" ht="44.1" customHeight="1" spans="1:15">
      <c r="A674" s="431">
        <f t="shared" si="71"/>
        <v>7</v>
      </c>
      <c r="B674" s="438">
        <v>2100199</v>
      </c>
      <c r="C674" s="439" t="s">
        <v>750</v>
      </c>
      <c r="D674" s="230">
        <f>VLOOKUP(B674,'04'!$B$5:$F$1322,5,FALSE)</f>
        <v>346</v>
      </c>
      <c r="E674" s="230">
        <v>215</v>
      </c>
      <c r="F674" s="296">
        <f t="shared" si="76"/>
        <v>-131</v>
      </c>
      <c r="G674" s="293">
        <f t="shared" si="73"/>
        <v>-0.378612716763006</v>
      </c>
      <c r="H674" s="180" t="str">
        <f t="shared" si="74"/>
        <v>是</v>
      </c>
      <c r="I674" s="393" t="str">
        <f t="shared" si="75"/>
        <v>项</v>
      </c>
      <c r="L674" s="393">
        <f>VLOOKUP(B674,[265]Sheet1!$A$4:$F$275,6,FALSE)</f>
        <v>215</v>
      </c>
      <c r="M674" s="393">
        <f>VLOOKUP(B674,[266]Sheet2!$A$2:$D$135,4,FALSE)</f>
        <v>0</v>
      </c>
      <c r="O674" s="432">
        <f t="shared" si="72"/>
        <v>215</v>
      </c>
    </row>
    <row r="675" ht="44.1" customHeight="1" spans="1:15">
      <c r="A675" s="431">
        <f t="shared" si="71"/>
        <v>5</v>
      </c>
      <c r="B675" s="437">
        <v>21002</v>
      </c>
      <c r="C675" s="289" t="s">
        <v>751</v>
      </c>
      <c r="D675" s="286">
        <f>VLOOKUP(B675,'04'!$B$5:$F$1322,5,FALSE)</f>
        <v>788</v>
      </c>
      <c r="E675" s="286">
        <f>((((SUM(E676:E689))+0)+0)+0)+0</f>
        <v>662</v>
      </c>
      <c r="F675" s="297">
        <f t="shared" si="76"/>
        <v>-126</v>
      </c>
      <c r="G675" s="287">
        <f t="shared" si="73"/>
        <v>-0.15989847715736</v>
      </c>
      <c r="H675" s="180" t="str">
        <f t="shared" si="74"/>
        <v>是</v>
      </c>
      <c r="I675" s="393" t="str">
        <f t="shared" si="75"/>
        <v>款</v>
      </c>
      <c r="O675" s="393">
        <f t="shared" si="72"/>
        <v>0</v>
      </c>
    </row>
    <row r="676" ht="44.1" customHeight="1" spans="1:15">
      <c r="A676" s="431">
        <f t="shared" si="71"/>
        <v>7</v>
      </c>
      <c r="B676" s="438">
        <v>2100201</v>
      </c>
      <c r="C676" s="439" t="s">
        <v>752</v>
      </c>
      <c r="D676" s="230">
        <f>VLOOKUP(B676,'04'!$B$5:$F$1322,5,FALSE)</f>
        <v>0</v>
      </c>
      <c r="E676" s="230"/>
      <c r="F676" s="296">
        <f t="shared" si="76"/>
        <v>0</v>
      </c>
      <c r="G676" s="293">
        <f t="shared" si="73"/>
        <v>0</v>
      </c>
      <c r="H676" s="180" t="str">
        <f t="shared" si="74"/>
        <v>否</v>
      </c>
      <c r="I676" s="393" t="str">
        <f t="shared" si="75"/>
        <v>项</v>
      </c>
      <c r="O676" s="393">
        <f t="shared" si="72"/>
        <v>0</v>
      </c>
    </row>
    <row r="677" ht="44.1" customHeight="1" spans="1:15">
      <c r="A677" s="431">
        <f t="shared" si="71"/>
        <v>7</v>
      </c>
      <c r="B677" s="438">
        <v>2100202</v>
      </c>
      <c r="C677" s="439" t="s">
        <v>753</v>
      </c>
      <c r="D677" s="230">
        <f>VLOOKUP(B677,'04'!$B$5:$F$1322,5,FALSE)</f>
        <v>198</v>
      </c>
      <c r="E677" s="230">
        <v>662</v>
      </c>
      <c r="F677" s="296">
        <f t="shared" si="76"/>
        <v>464</v>
      </c>
      <c r="G677" s="293">
        <f t="shared" si="73"/>
        <v>2.34343434343434</v>
      </c>
      <c r="H677" s="180" t="str">
        <f t="shared" si="74"/>
        <v>是</v>
      </c>
      <c r="I677" s="393" t="str">
        <f t="shared" si="75"/>
        <v>项</v>
      </c>
      <c r="L677" s="393">
        <f>VLOOKUP(B677,[265]Sheet1!$A$4:$F$275,6,FALSE)</f>
        <v>662</v>
      </c>
      <c r="O677" s="432">
        <f t="shared" si="72"/>
        <v>662</v>
      </c>
    </row>
    <row r="678" ht="44.1" customHeight="1" spans="1:15">
      <c r="A678" s="431">
        <f t="shared" si="71"/>
        <v>7</v>
      </c>
      <c r="B678" s="438">
        <v>2100203</v>
      </c>
      <c r="C678" s="439" t="s">
        <v>754</v>
      </c>
      <c r="D678" s="230">
        <f>VLOOKUP(B678,'04'!$B$5:$F$1322,5,FALSE)</f>
        <v>0</v>
      </c>
      <c r="E678" s="230"/>
      <c r="F678" s="296">
        <f t="shared" si="76"/>
        <v>0</v>
      </c>
      <c r="G678" s="293">
        <f t="shared" si="73"/>
        <v>0</v>
      </c>
      <c r="H678" s="180" t="str">
        <f t="shared" si="74"/>
        <v>否</v>
      </c>
      <c r="I678" s="393" t="str">
        <f t="shared" si="75"/>
        <v>项</v>
      </c>
      <c r="O678" s="393">
        <f t="shared" si="72"/>
        <v>0</v>
      </c>
    </row>
    <row r="679" ht="36" customHeight="1" spans="1:15">
      <c r="A679" s="431">
        <f t="shared" si="71"/>
        <v>7</v>
      </c>
      <c r="B679" s="438">
        <v>2100204</v>
      </c>
      <c r="C679" s="439" t="s">
        <v>755</v>
      </c>
      <c r="D679" s="230">
        <f>VLOOKUP(B679,'04'!$B$5:$F$1322,5,FALSE)</f>
        <v>0</v>
      </c>
      <c r="E679" s="230"/>
      <c r="F679" s="296">
        <f t="shared" si="76"/>
        <v>0</v>
      </c>
      <c r="G679" s="293">
        <f t="shared" si="73"/>
        <v>0</v>
      </c>
      <c r="H679" s="180" t="str">
        <f t="shared" si="74"/>
        <v>否</v>
      </c>
      <c r="I679" s="393" t="str">
        <f t="shared" si="75"/>
        <v>项</v>
      </c>
      <c r="O679" s="393">
        <f t="shared" si="72"/>
        <v>0</v>
      </c>
    </row>
    <row r="680" ht="36" customHeight="1" spans="1:15">
      <c r="A680" s="431">
        <f t="shared" si="71"/>
        <v>7</v>
      </c>
      <c r="B680" s="438">
        <v>2100205</v>
      </c>
      <c r="C680" s="439" t="s">
        <v>756</v>
      </c>
      <c r="D680" s="230">
        <f>VLOOKUP(B680,'04'!$B$5:$F$1322,5,FALSE)</f>
        <v>0</v>
      </c>
      <c r="E680" s="230"/>
      <c r="F680" s="296">
        <f t="shared" si="76"/>
        <v>0</v>
      </c>
      <c r="G680" s="293">
        <f t="shared" si="73"/>
        <v>0</v>
      </c>
      <c r="H680" s="180" t="str">
        <f t="shared" si="74"/>
        <v>否</v>
      </c>
      <c r="I680" s="393" t="str">
        <f t="shared" si="75"/>
        <v>项</v>
      </c>
      <c r="O680" s="393">
        <f t="shared" si="72"/>
        <v>0</v>
      </c>
    </row>
    <row r="681" ht="36" customHeight="1" spans="1:15">
      <c r="A681" s="431">
        <f t="shared" si="71"/>
        <v>7</v>
      </c>
      <c r="B681" s="438">
        <v>2100206</v>
      </c>
      <c r="C681" s="439" t="s">
        <v>757</v>
      </c>
      <c r="D681" s="230">
        <f>VLOOKUP(B681,'04'!$B$5:$F$1322,5,FALSE)</f>
        <v>0</v>
      </c>
      <c r="E681" s="230"/>
      <c r="F681" s="296">
        <f t="shared" si="76"/>
        <v>0</v>
      </c>
      <c r="G681" s="293">
        <f t="shared" si="73"/>
        <v>0</v>
      </c>
      <c r="H681" s="180" t="str">
        <f t="shared" si="74"/>
        <v>否</v>
      </c>
      <c r="I681" s="393" t="str">
        <f t="shared" si="75"/>
        <v>项</v>
      </c>
      <c r="O681" s="393">
        <f t="shared" si="72"/>
        <v>0</v>
      </c>
    </row>
    <row r="682" ht="36" customHeight="1" spans="1:15">
      <c r="A682" s="431">
        <f t="shared" si="71"/>
        <v>7</v>
      </c>
      <c r="B682" s="438">
        <v>2100207</v>
      </c>
      <c r="C682" s="439" t="s">
        <v>758</v>
      </c>
      <c r="D682" s="230">
        <f>VLOOKUP(B682,'04'!$B$5:$F$1322,5,FALSE)</f>
        <v>0</v>
      </c>
      <c r="E682" s="230"/>
      <c r="F682" s="296">
        <f t="shared" si="76"/>
        <v>0</v>
      </c>
      <c r="G682" s="293">
        <f t="shared" si="73"/>
        <v>0</v>
      </c>
      <c r="H682" s="180" t="str">
        <f t="shared" si="74"/>
        <v>否</v>
      </c>
      <c r="I682" s="393" t="str">
        <f t="shared" si="75"/>
        <v>项</v>
      </c>
      <c r="O682" s="393">
        <f t="shared" si="72"/>
        <v>0</v>
      </c>
    </row>
    <row r="683" ht="44.1" customHeight="1" spans="1:15">
      <c r="A683" s="431">
        <f t="shared" si="71"/>
        <v>7</v>
      </c>
      <c r="B683" s="438">
        <v>2100208</v>
      </c>
      <c r="C683" s="439" t="s">
        <v>759</v>
      </c>
      <c r="D683" s="230">
        <f>VLOOKUP(B683,'04'!$B$5:$F$1322,5,FALSE)</f>
        <v>0</v>
      </c>
      <c r="E683" s="230"/>
      <c r="F683" s="296">
        <f t="shared" si="76"/>
        <v>0</v>
      </c>
      <c r="G683" s="293">
        <f t="shared" si="73"/>
        <v>0</v>
      </c>
      <c r="H683" s="180" t="str">
        <f t="shared" si="74"/>
        <v>否</v>
      </c>
      <c r="I683" s="393" t="str">
        <f t="shared" si="75"/>
        <v>项</v>
      </c>
      <c r="O683" s="393">
        <f t="shared" si="72"/>
        <v>0</v>
      </c>
    </row>
    <row r="684" ht="36" customHeight="1" spans="1:15">
      <c r="A684" s="431">
        <f t="shared" si="71"/>
        <v>7</v>
      </c>
      <c r="B684" s="438">
        <v>2100209</v>
      </c>
      <c r="C684" s="439" t="s">
        <v>760</v>
      </c>
      <c r="D684" s="230">
        <f>VLOOKUP(B684,'04'!$B$5:$F$1322,5,FALSE)</f>
        <v>0</v>
      </c>
      <c r="E684" s="230"/>
      <c r="F684" s="296">
        <f t="shared" si="76"/>
        <v>0</v>
      </c>
      <c r="G684" s="293">
        <f t="shared" si="73"/>
        <v>0</v>
      </c>
      <c r="H684" s="180" t="str">
        <f t="shared" si="74"/>
        <v>否</v>
      </c>
      <c r="I684" s="393" t="str">
        <f t="shared" si="75"/>
        <v>项</v>
      </c>
      <c r="O684" s="393">
        <f t="shared" si="72"/>
        <v>0</v>
      </c>
    </row>
    <row r="685" ht="44.1" customHeight="1" spans="1:15">
      <c r="A685" s="431">
        <f t="shared" si="71"/>
        <v>7</v>
      </c>
      <c r="B685" s="438">
        <v>2100210</v>
      </c>
      <c r="C685" s="439" t="s">
        <v>761</v>
      </c>
      <c r="D685" s="230">
        <f>VLOOKUP(B685,'04'!$B$5:$F$1322,5,FALSE)</f>
        <v>0</v>
      </c>
      <c r="E685" s="230"/>
      <c r="F685" s="296">
        <f t="shared" si="76"/>
        <v>0</v>
      </c>
      <c r="G685" s="293">
        <f t="shared" si="73"/>
        <v>0</v>
      </c>
      <c r="H685" s="180" t="str">
        <f t="shared" si="74"/>
        <v>否</v>
      </c>
      <c r="I685" s="393" t="str">
        <f t="shared" si="75"/>
        <v>项</v>
      </c>
      <c r="O685" s="393">
        <f t="shared" si="72"/>
        <v>0</v>
      </c>
    </row>
    <row r="686" ht="36" customHeight="1" spans="1:15">
      <c r="A686" s="431">
        <f t="shared" si="71"/>
        <v>7</v>
      </c>
      <c r="B686" s="438">
        <v>2100211</v>
      </c>
      <c r="C686" s="439" t="s">
        <v>762</v>
      </c>
      <c r="D686" s="230">
        <f>VLOOKUP(B686,'04'!$B$5:$F$1322,5,FALSE)</f>
        <v>0</v>
      </c>
      <c r="E686" s="230"/>
      <c r="F686" s="296">
        <f t="shared" si="76"/>
        <v>0</v>
      </c>
      <c r="G686" s="293">
        <f t="shared" si="73"/>
        <v>0</v>
      </c>
      <c r="H686" s="180" t="str">
        <f t="shared" si="74"/>
        <v>否</v>
      </c>
      <c r="I686" s="393" t="str">
        <f t="shared" si="75"/>
        <v>项</v>
      </c>
      <c r="O686" s="393">
        <f t="shared" si="72"/>
        <v>0</v>
      </c>
    </row>
    <row r="687" ht="44.1" customHeight="1" spans="1:15">
      <c r="A687" s="431">
        <f t="shared" si="71"/>
        <v>7</v>
      </c>
      <c r="B687" s="438">
        <v>2100212</v>
      </c>
      <c r="C687" s="439" t="s">
        <v>763</v>
      </c>
      <c r="D687" s="230">
        <f>VLOOKUP(B687,'04'!$B$5:$F$1322,5,FALSE)</f>
        <v>0</v>
      </c>
      <c r="E687" s="230"/>
      <c r="F687" s="296">
        <f t="shared" si="76"/>
        <v>0</v>
      </c>
      <c r="G687" s="293">
        <f t="shared" si="73"/>
        <v>0</v>
      </c>
      <c r="H687" s="180" t="str">
        <f t="shared" si="74"/>
        <v>否</v>
      </c>
      <c r="I687" s="393" t="str">
        <f t="shared" si="75"/>
        <v>项</v>
      </c>
      <c r="O687" s="393">
        <f t="shared" si="72"/>
        <v>0</v>
      </c>
    </row>
    <row r="688" ht="44.1" customHeight="1" spans="1:15">
      <c r="A688" s="431">
        <f t="shared" si="71"/>
        <v>7</v>
      </c>
      <c r="B688" s="438">
        <v>2100213</v>
      </c>
      <c r="C688" s="439" t="s">
        <v>764</v>
      </c>
      <c r="D688" s="230">
        <f>VLOOKUP(B688,'04'!$B$5:$F$1322,5,FALSE)</f>
        <v>0</v>
      </c>
      <c r="E688" s="230"/>
      <c r="F688" s="296">
        <f t="shared" si="76"/>
        <v>0</v>
      </c>
      <c r="G688" s="293">
        <f t="shared" si="73"/>
        <v>0</v>
      </c>
      <c r="H688" s="180" t="str">
        <f t="shared" si="74"/>
        <v>否</v>
      </c>
      <c r="I688" s="393" t="str">
        <f t="shared" si="75"/>
        <v>项</v>
      </c>
      <c r="O688" s="393">
        <f t="shared" si="72"/>
        <v>0</v>
      </c>
    </row>
    <row r="689" ht="44.1" customHeight="1" spans="1:15">
      <c r="A689" s="431">
        <f t="shared" si="71"/>
        <v>7</v>
      </c>
      <c r="B689" s="438">
        <v>2100299</v>
      </c>
      <c r="C689" s="439" t="s">
        <v>765</v>
      </c>
      <c r="D689" s="230">
        <f>VLOOKUP(B689,'04'!$B$5:$F$1322,5,FALSE)</f>
        <v>590</v>
      </c>
      <c r="E689" s="230"/>
      <c r="F689" s="296">
        <f t="shared" si="76"/>
        <v>-590</v>
      </c>
      <c r="G689" s="293">
        <f t="shared" si="73"/>
        <v>-1</v>
      </c>
      <c r="H689" s="180" t="str">
        <f t="shared" si="74"/>
        <v>是</v>
      </c>
      <c r="I689" s="393" t="str">
        <f t="shared" si="75"/>
        <v>项</v>
      </c>
      <c r="M689" s="393">
        <f>VLOOKUP(B689,[266]Sheet2!$A$2:$D$135,4,FALSE)</f>
        <v>0</v>
      </c>
      <c r="O689" s="393">
        <f t="shared" si="72"/>
        <v>0</v>
      </c>
    </row>
    <row r="690" ht="36" customHeight="1" spans="1:15">
      <c r="A690" s="431">
        <f t="shared" si="71"/>
        <v>5</v>
      </c>
      <c r="B690" s="437">
        <v>21003</v>
      </c>
      <c r="C690" s="289" t="s">
        <v>766</v>
      </c>
      <c r="D690" s="286">
        <f>VLOOKUP(B690,'04'!$B$5:$F$1322,5,FALSE)</f>
        <v>2135</v>
      </c>
      <c r="E690" s="297">
        <f>((((SUM(E691:E693))+0)+0)+0)+0</f>
        <v>2175</v>
      </c>
      <c r="F690" s="297">
        <f t="shared" si="76"/>
        <v>40</v>
      </c>
      <c r="G690" s="287">
        <f t="shared" si="73"/>
        <v>0.0187353629976581</v>
      </c>
      <c r="H690" s="180" t="str">
        <f t="shared" si="74"/>
        <v>是</v>
      </c>
      <c r="I690" s="393" t="str">
        <f t="shared" si="75"/>
        <v>款</v>
      </c>
      <c r="O690" s="393">
        <f t="shared" si="72"/>
        <v>0</v>
      </c>
    </row>
    <row r="691" ht="36" customHeight="1" spans="1:15">
      <c r="A691" s="431">
        <f t="shared" si="71"/>
        <v>7</v>
      </c>
      <c r="B691" s="438">
        <v>2100301</v>
      </c>
      <c r="C691" s="439" t="s">
        <v>767</v>
      </c>
      <c r="D691" s="230">
        <f>VLOOKUP(B691,'04'!$B$5:$F$1322,5,FALSE)</f>
        <v>120</v>
      </c>
      <c r="E691" s="230">
        <v>138</v>
      </c>
      <c r="F691" s="296">
        <f t="shared" si="76"/>
        <v>18</v>
      </c>
      <c r="G691" s="293">
        <f t="shared" si="73"/>
        <v>0.15</v>
      </c>
      <c r="H691" s="180" t="str">
        <f t="shared" si="74"/>
        <v>是</v>
      </c>
      <c r="I691" s="393" t="str">
        <f t="shared" si="75"/>
        <v>项</v>
      </c>
      <c r="L691" s="393">
        <f>VLOOKUP(B691,[265]Sheet1!$A$4:$F$275,6,FALSE)</f>
        <v>138</v>
      </c>
      <c r="O691" s="432">
        <f t="shared" si="72"/>
        <v>138</v>
      </c>
    </row>
    <row r="692" ht="36" customHeight="1" spans="1:15">
      <c r="A692" s="431">
        <f t="shared" si="71"/>
        <v>7</v>
      </c>
      <c r="B692" s="438">
        <v>2100302</v>
      </c>
      <c r="C692" s="439" t="s">
        <v>768</v>
      </c>
      <c r="D692" s="230">
        <f>VLOOKUP(B692,'04'!$B$5:$F$1322,5,FALSE)</f>
        <v>1865</v>
      </c>
      <c r="E692" s="230">
        <v>1962</v>
      </c>
      <c r="F692" s="296">
        <f t="shared" si="76"/>
        <v>97</v>
      </c>
      <c r="G692" s="293">
        <f t="shared" si="73"/>
        <v>0.0520107238605898</v>
      </c>
      <c r="H692" s="180" t="str">
        <f t="shared" si="74"/>
        <v>是</v>
      </c>
      <c r="I692" s="393" t="str">
        <f t="shared" si="75"/>
        <v>项</v>
      </c>
      <c r="L692" s="393">
        <f>VLOOKUP(B692,[265]Sheet1!$A$4:$F$275,6,FALSE)</f>
        <v>1962</v>
      </c>
      <c r="O692" s="432">
        <f t="shared" si="72"/>
        <v>1962</v>
      </c>
    </row>
    <row r="693" ht="36" customHeight="1" spans="1:15">
      <c r="A693" s="431">
        <f t="shared" si="71"/>
        <v>7</v>
      </c>
      <c r="B693" s="438">
        <v>2100399</v>
      </c>
      <c r="C693" s="439" t="s">
        <v>769</v>
      </c>
      <c r="D693" s="230">
        <f>VLOOKUP(B693,'04'!$B$5:$F$1322,5,FALSE)</f>
        <v>150</v>
      </c>
      <c r="E693" s="230">
        <v>75</v>
      </c>
      <c r="F693" s="296">
        <f t="shared" si="76"/>
        <v>-75</v>
      </c>
      <c r="G693" s="293">
        <f t="shared" si="73"/>
        <v>-0.5</v>
      </c>
      <c r="H693" s="180" t="str">
        <f t="shared" si="74"/>
        <v>是</v>
      </c>
      <c r="I693" s="393" t="str">
        <f t="shared" si="75"/>
        <v>项</v>
      </c>
      <c r="L693" s="393">
        <f>VLOOKUP(B693,[265]Sheet1!$A$4:$F$275,6,FALSE)</f>
        <v>26</v>
      </c>
      <c r="M693" s="393">
        <f>VLOOKUP(B693,[266]Sheet2!$A$2:$D$135,4,FALSE)</f>
        <v>49</v>
      </c>
      <c r="O693" s="432">
        <f t="shared" si="72"/>
        <v>75</v>
      </c>
    </row>
    <row r="694" ht="44.1" customHeight="1" spans="1:15">
      <c r="A694" s="431">
        <f t="shared" si="71"/>
        <v>5</v>
      </c>
      <c r="B694" s="437">
        <v>21004</v>
      </c>
      <c r="C694" s="289" t="s">
        <v>770</v>
      </c>
      <c r="D694" s="286">
        <f>VLOOKUP(B694,'04'!$B$5:$F$1322,5,FALSE)</f>
        <v>2779</v>
      </c>
      <c r="E694" s="286">
        <f>((((SUM(E695:E705))+0)+0)+0)+0</f>
        <v>2080</v>
      </c>
      <c r="F694" s="297">
        <f t="shared" si="76"/>
        <v>-699</v>
      </c>
      <c r="G694" s="287">
        <f t="shared" si="73"/>
        <v>-0.251529327096078</v>
      </c>
      <c r="H694" s="180" t="str">
        <f t="shared" si="74"/>
        <v>是</v>
      </c>
      <c r="I694" s="393" t="str">
        <f t="shared" si="75"/>
        <v>款</v>
      </c>
      <c r="O694" s="393">
        <f t="shared" si="72"/>
        <v>0</v>
      </c>
    </row>
    <row r="695" ht="44.1" customHeight="1" spans="1:15">
      <c r="A695" s="431">
        <f t="shared" si="71"/>
        <v>7</v>
      </c>
      <c r="B695" s="438">
        <v>2100401</v>
      </c>
      <c r="C695" s="439" t="s">
        <v>771</v>
      </c>
      <c r="D695" s="230">
        <f>VLOOKUP(B695,'04'!$B$5:$F$1322,5,FALSE)</f>
        <v>1100</v>
      </c>
      <c r="E695" s="230">
        <v>564</v>
      </c>
      <c r="F695" s="296">
        <f t="shared" si="76"/>
        <v>-536</v>
      </c>
      <c r="G695" s="293">
        <f t="shared" si="73"/>
        <v>-0.487272727272727</v>
      </c>
      <c r="H695" s="180" t="str">
        <f t="shared" si="74"/>
        <v>是</v>
      </c>
      <c r="I695" s="393" t="str">
        <f t="shared" si="75"/>
        <v>项</v>
      </c>
      <c r="L695" s="393">
        <f>VLOOKUP(B695,[265]Sheet1!$A$4:$F$275,6,FALSE)</f>
        <v>564</v>
      </c>
      <c r="O695" s="432">
        <f t="shared" si="72"/>
        <v>564</v>
      </c>
    </row>
    <row r="696" ht="44.1" customHeight="1" spans="1:15">
      <c r="A696" s="431">
        <f t="shared" si="71"/>
        <v>7</v>
      </c>
      <c r="B696" s="438">
        <v>2100402</v>
      </c>
      <c r="C696" s="439" t="s">
        <v>772</v>
      </c>
      <c r="D696" s="230">
        <f>VLOOKUP(B696,'04'!$B$5:$F$1322,5,FALSE)</f>
        <v>111</v>
      </c>
      <c r="E696" s="230">
        <v>100</v>
      </c>
      <c r="F696" s="296">
        <f t="shared" si="76"/>
        <v>-11</v>
      </c>
      <c r="G696" s="293">
        <f t="shared" si="73"/>
        <v>-0.0990990990990991</v>
      </c>
      <c r="H696" s="180" t="str">
        <f t="shared" si="74"/>
        <v>是</v>
      </c>
      <c r="I696" s="393" t="str">
        <f t="shared" si="75"/>
        <v>项</v>
      </c>
      <c r="L696" s="393">
        <f>VLOOKUP(B696,[265]Sheet1!$A$4:$F$275,6,FALSE)</f>
        <v>100</v>
      </c>
      <c r="O696" s="432">
        <f t="shared" si="72"/>
        <v>100</v>
      </c>
    </row>
    <row r="697" ht="44.1" customHeight="1" spans="1:15">
      <c r="A697" s="431">
        <f t="shared" si="71"/>
        <v>7</v>
      </c>
      <c r="B697" s="438">
        <v>2100403</v>
      </c>
      <c r="C697" s="439" t="s">
        <v>773</v>
      </c>
      <c r="D697" s="230">
        <f>VLOOKUP(B697,'04'!$B$5:$F$1322,5,FALSE)</f>
        <v>642</v>
      </c>
      <c r="E697" s="230">
        <v>659</v>
      </c>
      <c r="F697" s="296">
        <f t="shared" si="76"/>
        <v>17</v>
      </c>
      <c r="G697" s="293">
        <f t="shared" si="73"/>
        <v>0.0264797507788161</v>
      </c>
      <c r="H697" s="180" t="str">
        <f t="shared" si="74"/>
        <v>是</v>
      </c>
      <c r="I697" s="393" t="str">
        <f t="shared" si="75"/>
        <v>项</v>
      </c>
      <c r="L697" s="393">
        <f>VLOOKUP(B697,[265]Sheet1!$A$4:$F$275,6,FALSE)</f>
        <v>659</v>
      </c>
      <c r="O697" s="432">
        <f t="shared" si="72"/>
        <v>659</v>
      </c>
    </row>
    <row r="698" ht="36" customHeight="1" spans="1:15">
      <c r="A698" s="431">
        <f t="shared" si="71"/>
        <v>7</v>
      </c>
      <c r="B698" s="438">
        <v>2100404</v>
      </c>
      <c r="C698" s="439" t="s">
        <v>774</v>
      </c>
      <c r="D698" s="230">
        <f>VLOOKUP(B698,'04'!$B$5:$F$1322,5,FALSE)</f>
        <v>0</v>
      </c>
      <c r="E698" s="230"/>
      <c r="F698" s="296">
        <f t="shared" si="76"/>
        <v>0</v>
      </c>
      <c r="G698" s="293">
        <f t="shared" si="73"/>
        <v>0</v>
      </c>
      <c r="H698" s="180" t="str">
        <f t="shared" si="74"/>
        <v>否</v>
      </c>
      <c r="I698" s="393" t="str">
        <f t="shared" si="75"/>
        <v>项</v>
      </c>
      <c r="O698" s="393">
        <f t="shared" si="72"/>
        <v>0</v>
      </c>
    </row>
    <row r="699" ht="44.1" customHeight="1" spans="1:15">
      <c r="A699" s="431">
        <f t="shared" si="71"/>
        <v>7</v>
      </c>
      <c r="B699" s="438">
        <v>2100405</v>
      </c>
      <c r="C699" s="439" t="s">
        <v>775</v>
      </c>
      <c r="D699" s="230">
        <f>VLOOKUP(B699,'04'!$B$5:$F$1322,5,FALSE)</f>
        <v>252</v>
      </c>
      <c r="E699" s="230">
        <v>191</v>
      </c>
      <c r="F699" s="296">
        <f t="shared" si="76"/>
        <v>-61</v>
      </c>
      <c r="G699" s="293">
        <f t="shared" si="73"/>
        <v>-0.242063492063492</v>
      </c>
      <c r="H699" s="180" t="str">
        <f t="shared" si="74"/>
        <v>是</v>
      </c>
      <c r="I699" s="393" t="str">
        <f t="shared" si="75"/>
        <v>项</v>
      </c>
      <c r="L699" s="393">
        <f>VLOOKUP(B699,[265]Sheet1!$A$4:$F$275,6,FALSE)</f>
        <v>191</v>
      </c>
      <c r="O699" s="432">
        <f t="shared" si="72"/>
        <v>191</v>
      </c>
    </row>
    <row r="700" ht="36" customHeight="1" spans="1:15">
      <c r="A700" s="431">
        <f t="shared" si="71"/>
        <v>7</v>
      </c>
      <c r="B700" s="438">
        <v>2100406</v>
      </c>
      <c r="C700" s="439" t="s">
        <v>776</v>
      </c>
      <c r="D700" s="230">
        <f>VLOOKUP(B700,'04'!$B$5:$F$1322,5,FALSE)</f>
        <v>0</v>
      </c>
      <c r="E700" s="230"/>
      <c r="F700" s="296">
        <f t="shared" si="76"/>
        <v>0</v>
      </c>
      <c r="G700" s="293">
        <f t="shared" si="73"/>
        <v>0</v>
      </c>
      <c r="H700" s="180" t="str">
        <f t="shared" si="74"/>
        <v>否</v>
      </c>
      <c r="I700" s="393" t="str">
        <f t="shared" si="75"/>
        <v>项</v>
      </c>
      <c r="O700" s="393">
        <f t="shared" si="72"/>
        <v>0</v>
      </c>
    </row>
    <row r="701" ht="36" customHeight="1" spans="1:15">
      <c r="A701" s="431">
        <f t="shared" si="71"/>
        <v>7</v>
      </c>
      <c r="B701" s="438">
        <v>2100407</v>
      </c>
      <c r="C701" s="439" t="s">
        <v>777</v>
      </c>
      <c r="D701" s="230">
        <f>VLOOKUP(B701,'04'!$B$5:$F$1322,5,FALSE)</f>
        <v>0</v>
      </c>
      <c r="E701" s="230"/>
      <c r="F701" s="296">
        <f t="shared" si="76"/>
        <v>0</v>
      </c>
      <c r="G701" s="293">
        <f t="shared" si="73"/>
        <v>0</v>
      </c>
      <c r="H701" s="180" t="str">
        <f t="shared" si="74"/>
        <v>否</v>
      </c>
      <c r="I701" s="393" t="str">
        <f t="shared" si="75"/>
        <v>项</v>
      </c>
      <c r="O701" s="393">
        <f t="shared" si="72"/>
        <v>0</v>
      </c>
    </row>
    <row r="702" ht="36" customHeight="1" spans="1:15">
      <c r="A702" s="431">
        <f t="shared" si="71"/>
        <v>7</v>
      </c>
      <c r="B702" s="438">
        <v>2100408</v>
      </c>
      <c r="C702" s="439" t="s">
        <v>778</v>
      </c>
      <c r="D702" s="230">
        <f>VLOOKUP(B702,'04'!$B$5:$F$1322,5,FALSE)</f>
        <v>645</v>
      </c>
      <c r="E702" s="230">
        <v>518</v>
      </c>
      <c r="F702" s="296">
        <f t="shared" si="76"/>
        <v>-127</v>
      </c>
      <c r="G702" s="293">
        <f t="shared" si="73"/>
        <v>-0.196899224806202</v>
      </c>
      <c r="H702" s="180" t="str">
        <f t="shared" si="74"/>
        <v>是</v>
      </c>
      <c r="I702" s="393" t="str">
        <f t="shared" si="75"/>
        <v>项</v>
      </c>
      <c r="L702" s="393">
        <f>VLOOKUP(B702,[265]Sheet1!$A$4:$F$275,6,FALSE)</f>
        <v>77</v>
      </c>
      <c r="M702" s="393">
        <f>VLOOKUP(B702,[266]Sheet2!$A$2:$D$135,4,FALSE)</f>
        <v>441</v>
      </c>
      <c r="O702" s="432">
        <f t="shared" si="72"/>
        <v>518</v>
      </c>
    </row>
    <row r="703" ht="44.1" customHeight="1" spans="1:15">
      <c r="A703" s="431">
        <f t="shared" si="71"/>
        <v>7</v>
      </c>
      <c r="B703" s="438">
        <v>2100409</v>
      </c>
      <c r="C703" s="439" t="s">
        <v>779</v>
      </c>
      <c r="D703" s="230">
        <f>VLOOKUP(B703,'04'!$B$5:$F$1322,5,FALSE)</f>
        <v>31</v>
      </c>
      <c r="E703" s="230">
        <v>48</v>
      </c>
      <c r="F703" s="296">
        <f t="shared" si="76"/>
        <v>17</v>
      </c>
      <c r="G703" s="293">
        <f t="shared" si="73"/>
        <v>0.548387096774194</v>
      </c>
      <c r="H703" s="180" t="str">
        <f t="shared" si="74"/>
        <v>是</v>
      </c>
      <c r="I703" s="393" t="str">
        <f t="shared" si="75"/>
        <v>项</v>
      </c>
      <c r="L703" s="393">
        <f>VLOOKUP(B703,[265]Sheet1!$A$4:$F$275,6,FALSE)</f>
        <v>35</v>
      </c>
      <c r="M703" s="393">
        <f>VLOOKUP(B703,[266]Sheet2!$A$2:$D$135,4,FALSE)</f>
        <v>13</v>
      </c>
      <c r="O703" s="432">
        <f t="shared" si="72"/>
        <v>48</v>
      </c>
    </row>
    <row r="704" ht="44.1" customHeight="1" spans="1:15">
      <c r="A704" s="431">
        <f t="shared" si="71"/>
        <v>7</v>
      </c>
      <c r="B704" s="438">
        <v>2100410</v>
      </c>
      <c r="C704" s="439" t="s">
        <v>1884</v>
      </c>
      <c r="D704" s="230">
        <f>VLOOKUP(B704,'04'!$B$5:$F$1322,5,FALSE)</f>
        <v>-2</v>
      </c>
      <c r="E704" s="230"/>
      <c r="F704" s="296">
        <f t="shared" si="76"/>
        <v>2</v>
      </c>
      <c r="G704" s="293" t="str">
        <f t="shared" si="73"/>
        <v/>
      </c>
      <c r="H704" s="180" t="str">
        <f t="shared" si="74"/>
        <v>是</v>
      </c>
      <c r="I704" s="393" t="str">
        <f t="shared" si="75"/>
        <v>项</v>
      </c>
      <c r="M704" s="393">
        <f>VLOOKUP(B704,[266]Sheet2!$A$2:$D$135,4,FALSE)</f>
        <v>0</v>
      </c>
      <c r="O704" s="393">
        <f t="shared" si="72"/>
        <v>0</v>
      </c>
    </row>
    <row r="705" ht="36" customHeight="1" spans="1:15">
      <c r="A705" s="431">
        <f t="shared" si="71"/>
        <v>7</v>
      </c>
      <c r="B705" s="438">
        <v>2100499</v>
      </c>
      <c r="C705" s="439" t="s">
        <v>781</v>
      </c>
      <c r="D705" s="230">
        <f>VLOOKUP(B705,'04'!$B$5:$F$1322,5,FALSE)</f>
        <v>0</v>
      </c>
      <c r="E705" s="230"/>
      <c r="F705" s="296">
        <f t="shared" si="76"/>
        <v>0</v>
      </c>
      <c r="G705" s="293">
        <f t="shared" si="73"/>
        <v>0</v>
      </c>
      <c r="H705" s="180" t="str">
        <f t="shared" si="74"/>
        <v>否</v>
      </c>
      <c r="I705" s="393" t="str">
        <f t="shared" si="75"/>
        <v>项</v>
      </c>
      <c r="O705" s="393">
        <f t="shared" si="72"/>
        <v>0</v>
      </c>
    </row>
    <row r="706" ht="44.1" customHeight="1" spans="1:15">
      <c r="A706" s="431">
        <f t="shared" si="71"/>
        <v>5</v>
      </c>
      <c r="B706" s="437">
        <v>21007</v>
      </c>
      <c r="C706" s="289" t="s">
        <v>785</v>
      </c>
      <c r="D706" s="286">
        <f>VLOOKUP(B706,'04'!$B$5:$F$1322,5,FALSE)</f>
        <v>403</v>
      </c>
      <c r="E706" s="286">
        <f>((((SUM(E707:E709))+0)+0)+0)+0</f>
        <v>375</v>
      </c>
      <c r="F706" s="297">
        <f t="shared" si="76"/>
        <v>-28</v>
      </c>
      <c r="G706" s="287">
        <f t="shared" si="73"/>
        <v>-0.0694789081885856</v>
      </c>
      <c r="H706" s="180" t="str">
        <f t="shared" si="74"/>
        <v>是</v>
      </c>
      <c r="I706" s="393" t="str">
        <f t="shared" si="75"/>
        <v>款</v>
      </c>
      <c r="O706" s="393">
        <f t="shared" si="72"/>
        <v>0</v>
      </c>
    </row>
    <row r="707" ht="44.1" customHeight="1" spans="1:15">
      <c r="A707" s="431">
        <f t="shared" si="71"/>
        <v>7</v>
      </c>
      <c r="B707" s="438">
        <v>2100716</v>
      </c>
      <c r="C707" s="439" t="s">
        <v>786</v>
      </c>
      <c r="D707" s="230">
        <f>VLOOKUP(B707,'04'!$B$5:$F$1322,5,FALSE)</f>
        <v>0</v>
      </c>
      <c r="E707" s="230"/>
      <c r="F707" s="296">
        <f t="shared" si="76"/>
        <v>0</v>
      </c>
      <c r="G707" s="293">
        <f t="shared" si="73"/>
        <v>0</v>
      </c>
      <c r="H707" s="180" t="str">
        <f t="shared" si="74"/>
        <v>否</v>
      </c>
      <c r="I707" s="393" t="str">
        <f t="shared" si="75"/>
        <v>项</v>
      </c>
      <c r="O707" s="393">
        <f t="shared" si="72"/>
        <v>0</v>
      </c>
    </row>
    <row r="708" ht="44.1" customHeight="1" spans="1:15">
      <c r="A708" s="431">
        <f t="shared" si="71"/>
        <v>7</v>
      </c>
      <c r="B708" s="438">
        <v>2100717</v>
      </c>
      <c r="C708" s="439" t="s">
        <v>787</v>
      </c>
      <c r="D708" s="230">
        <f>VLOOKUP(B708,'04'!$B$5:$F$1322,5,FALSE)</f>
        <v>112</v>
      </c>
      <c r="E708" s="230">
        <v>12</v>
      </c>
      <c r="F708" s="296">
        <f t="shared" si="76"/>
        <v>-100</v>
      </c>
      <c r="G708" s="293">
        <f t="shared" si="73"/>
        <v>-0.892857142857143</v>
      </c>
      <c r="H708" s="180" t="str">
        <f t="shared" si="74"/>
        <v>是</v>
      </c>
      <c r="I708" s="393" t="str">
        <f t="shared" si="75"/>
        <v>项</v>
      </c>
      <c r="L708" s="393">
        <f>VLOOKUP(B708,[265]Sheet1!$A$4:$F$275,6,FALSE)</f>
        <v>10</v>
      </c>
      <c r="M708" s="393">
        <f>VLOOKUP(B708,[266]Sheet2!$A$2:$D$135,4,FALSE)</f>
        <v>2</v>
      </c>
      <c r="O708" s="432">
        <f t="shared" si="72"/>
        <v>12</v>
      </c>
    </row>
    <row r="709" ht="44.1" customHeight="1" spans="1:15">
      <c r="A709" s="431">
        <f t="shared" ref="A709:A772" si="77">LEN(B709)</f>
        <v>7</v>
      </c>
      <c r="B709" s="438">
        <v>2100799</v>
      </c>
      <c r="C709" s="439" t="s">
        <v>788</v>
      </c>
      <c r="D709" s="230">
        <f>VLOOKUP(B709,'04'!$B$5:$F$1322,5,FALSE)</f>
        <v>291</v>
      </c>
      <c r="E709" s="230">
        <v>363</v>
      </c>
      <c r="F709" s="296">
        <f t="shared" si="76"/>
        <v>72</v>
      </c>
      <c r="G709" s="293">
        <f t="shared" si="73"/>
        <v>0.247422680412371</v>
      </c>
      <c r="H709" s="180" t="str">
        <f t="shared" si="74"/>
        <v>是</v>
      </c>
      <c r="I709" s="393" t="str">
        <f t="shared" si="75"/>
        <v>项</v>
      </c>
      <c r="L709" s="393">
        <f>VLOOKUP(B709,[265]Sheet1!$A$4:$F$275,6,FALSE)</f>
        <v>116</v>
      </c>
      <c r="M709" s="393">
        <f>VLOOKUP(B709,[266]Sheet2!$A$2:$D$135,4,FALSE)</f>
        <v>247</v>
      </c>
      <c r="O709" s="432">
        <f t="shared" ref="O709:O772" si="78">+L709+M709+N709</f>
        <v>363</v>
      </c>
    </row>
    <row r="710" ht="44.1" customHeight="1" spans="1:15">
      <c r="A710" s="431">
        <f t="shared" si="77"/>
        <v>5</v>
      </c>
      <c r="B710" s="437">
        <v>21011</v>
      </c>
      <c r="C710" s="289" t="s">
        <v>789</v>
      </c>
      <c r="D710" s="286">
        <f>VLOOKUP(B710,'04'!$B$5:$F$1322,5,FALSE)</f>
        <v>6585</v>
      </c>
      <c r="E710" s="286">
        <f>((((SUM(E711:E714))+0)+0)+0)+0</f>
        <v>6827</v>
      </c>
      <c r="F710" s="297">
        <f t="shared" si="76"/>
        <v>242</v>
      </c>
      <c r="G710" s="287">
        <f t="shared" si="73"/>
        <v>0.0367501898253606</v>
      </c>
      <c r="H710" s="180" t="str">
        <f t="shared" si="74"/>
        <v>是</v>
      </c>
      <c r="I710" s="393" t="str">
        <f t="shared" si="75"/>
        <v>款</v>
      </c>
      <c r="O710" s="393">
        <f t="shared" si="78"/>
        <v>0</v>
      </c>
    </row>
    <row r="711" ht="44.1" customHeight="1" spans="1:15">
      <c r="A711" s="431">
        <f t="shared" si="77"/>
        <v>7</v>
      </c>
      <c r="B711" s="438">
        <v>2101101</v>
      </c>
      <c r="C711" s="439" t="s">
        <v>790</v>
      </c>
      <c r="D711" s="230">
        <f>VLOOKUP(B711,'04'!$B$5:$F$1322,5,FALSE)</f>
        <v>1073</v>
      </c>
      <c r="E711" s="230">
        <v>1232</v>
      </c>
      <c r="F711" s="296">
        <f t="shared" si="76"/>
        <v>159</v>
      </c>
      <c r="G711" s="293">
        <f t="shared" si="73"/>
        <v>0.148182665424045</v>
      </c>
      <c r="H711" s="180" t="str">
        <f t="shared" si="74"/>
        <v>是</v>
      </c>
      <c r="I711" s="393" t="str">
        <f t="shared" si="75"/>
        <v>项</v>
      </c>
      <c r="L711" s="393">
        <f>VLOOKUP(B711,[265]Sheet1!$A$4:$F$275,6,FALSE)</f>
        <v>1232</v>
      </c>
      <c r="O711" s="432">
        <f t="shared" si="78"/>
        <v>1232</v>
      </c>
    </row>
    <row r="712" ht="44.1" customHeight="1" spans="1:15">
      <c r="A712" s="431">
        <f t="shared" si="77"/>
        <v>7</v>
      </c>
      <c r="B712" s="438">
        <v>2101102</v>
      </c>
      <c r="C712" s="439" t="s">
        <v>791</v>
      </c>
      <c r="D712" s="230">
        <f>VLOOKUP(B712,'04'!$B$5:$F$1322,5,FALSE)</f>
        <v>2666</v>
      </c>
      <c r="E712" s="230">
        <v>2608</v>
      </c>
      <c r="F712" s="296">
        <f t="shared" si="76"/>
        <v>-58</v>
      </c>
      <c r="G712" s="293">
        <f t="shared" si="73"/>
        <v>-0.021755438859715</v>
      </c>
      <c r="H712" s="180" t="str">
        <f t="shared" si="74"/>
        <v>是</v>
      </c>
      <c r="I712" s="393" t="str">
        <f t="shared" si="75"/>
        <v>项</v>
      </c>
      <c r="L712" s="393">
        <f>VLOOKUP(B712,[265]Sheet1!$A$4:$F$275,6,FALSE)</f>
        <v>2608</v>
      </c>
      <c r="O712" s="432">
        <f t="shared" si="78"/>
        <v>2608</v>
      </c>
    </row>
    <row r="713" ht="44.1" customHeight="1" spans="1:15">
      <c r="A713" s="431">
        <f t="shared" si="77"/>
        <v>7</v>
      </c>
      <c r="B713" s="438">
        <v>2101103</v>
      </c>
      <c r="C713" s="439" t="s">
        <v>792</v>
      </c>
      <c r="D713" s="230">
        <f>VLOOKUP(B713,'04'!$B$5:$F$1322,5,FALSE)</f>
        <v>2467</v>
      </c>
      <c r="E713" s="230">
        <v>2609</v>
      </c>
      <c r="F713" s="296">
        <f t="shared" si="76"/>
        <v>142</v>
      </c>
      <c r="G713" s="293">
        <f t="shared" si="73"/>
        <v>0.0575597892176734</v>
      </c>
      <c r="H713" s="180" t="str">
        <f t="shared" si="74"/>
        <v>是</v>
      </c>
      <c r="I713" s="393" t="str">
        <f t="shared" si="75"/>
        <v>项</v>
      </c>
      <c r="L713" s="393">
        <f>VLOOKUP(B713,[265]Sheet1!$A$4:$F$275,6,FALSE)</f>
        <v>2609</v>
      </c>
      <c r="O713" s="432">
        <f t="shared" si="78"/>
        <v>2609</v>
      </c>
    </row>
    <row r="714" ht="44.1" customHeight="1" spans="1:15">
      <c r="A714" s="431">
        <f t="shared" si="77"/>
        <v>7</v>
      </c>
      <c r="B714" s="438">
        <v>2101199</v>
      </c>
      <c r="C714" s="439" t="s">
        <v>793</v>
      </c>
      <c r="D714" s="230">
        <f>VLOOKUP(B714,'04'!$B$5:$F$1322,5,FALSE)</f>
        <v>379</v>
      </c>
      <c r="E714" s="230">
        <v>378</v>
      </c>
      <c r="F714" s="296">
        <f t="shared" si="76"/>
        <v>-1</v>
      </c>
      <c r="G714" s="293">
        <f t="shared" si="73"/>
        <v>-0.00263852242744067</v>
      </c>
      <c r="H714" s="180" t="str">
        <f t="shared" si="74"/>
        <v>是</v>
      </c>
      <c r="I714" s="393" t="str">
        <f t="shared" si="75"/>
        <v>项</v>
      </c>
      <c r="L714" s="393">
        <f>VLOOKUP(B714,[265]Sheet1!$A$4:$F$275,6,FALSE)</f>
        <v>378</v>
      </c>
      <c r="O714" s="432">
        <f t="shared" si="78"/>
        <v>378</v>
      </c>
    </row>
    <row r="715" ht="44.1" customHeight="1" spans="1:15">
      <c r="A715" s="431">
        <f t="shared" si="77"/>
        <v>5</v>
      </c>
      <c r="B715" s="437">
        <v>21012</v>
      </c>
      <c r="C715" s="289" t="s">
        <v>794</v>
      </c>
      <c r="D715" s="286">
        <f>VLOOKUP(B715,'04'!$B$5:$F$1322,5,FALSE)</f>
        <v>734</v>
      </c>
      <c r="E715" s="286">
        <f>((((SUM(E716:E718))+0)+0)+0)+0</f>
        <v>406</v>
      </c>
      <c r="F715" s="297">
        <f t="shared" si="76"/>
        <v>-328</v>
      </c>
      <c r="G715" s="287">
        <f t="shared" ref="G715:G741" si="79">IF(D715&lt;0,"",IFERROR(E715/D715-1,0))</f>
        <v>-0.446866485013624</v>
      </c>
      <c r="H715" s="180" t="str">
        <f t="shared" ref="H715:H741" si="80">IF(LEN(B715)=3,"是",IF(C715&lt;&gt;"",IF(SUM(D715:E715)&lt;&gt;0,"是","否"),"是"))</f>
        <v>是</v>
      </c>
      <c r="I715" s="393" t="str">
        <f t="shared" ref="I715:I741" si="81">IF(LEN(B715)=3,"类",IF(LEN(B715)=5,"款","项"))</f>
        <v>款</v>
      </c>
      <c r="O715" s="393">
        <f t="shared" si="78"/>
        <v>0</v>
      </c>
    </row>
    <row r="716" ht="36" customHeight="1" spans="1:15">
      <c r="A716" s="431">
        <f t="shared" si="77"/>
        <v>7</v>
      </c>
      <c r="B716" s="438">
        <v>2101201</v>
      </c>
      <c r="C716" s="439" t="s">
        <v>795</v>
      </c>
      <c r="D716" s="230">
        <f>VLOOKUP(B716,'04'!$B$5:$F$1322,5,FALSE)</f>
        <v>0</v>
      </c>
      <c r="E716" s="230"/>
      <c r="F716" s="296">
        <f t="shared" si="76"/>
        <v>0</v>
      </c>
      <c r="G716" s="293">
        <f t="shared" si="79"/>
        <v>0</v>
      </c>
      <c r="H716" s="180" t="str">
        <f t="shared" si="80"/>
        <v>否</v>
      </c>
      <c r="I716" s="393" t="str">
        <f t="shared" si="81"/>
        <v>项</v>
      </c>
      <c r="O716" s="393">
        <f t="shared" si="78"/>
        <v>0</v>
      </c>
    </row>
    <row r="717" ht="44.1" customHeight="1" spans="1:15">
      <c r="A717" s="431">
        <f t="shared" si="77"/>
        <v>7</v>
      </c>
      <c r="B717" s="438">
        <v>2101202</v>
      </c>
      <c r="C717" s="439" t="s">
        <v>796</v>
      </c>
      <c r="D717" s="230">
        <f>VLOOKUP(B717,'04'!$B$5:$F$1322,5,FALSE)</f>
        <v>734</v>
      </c>
      <c r="E717" s="230">
        <v>406</v>
      </c>
      <c r="F717" s="296">
        <f t="shared" si="76"/>
        <v>-328</v>
      </c>
      <c r="G717" s="293">
        <f t="shared" si="79"/>
        <v>-0.446866485013624</v>
      </c>
      <c r="H717" s="180" t="str">
        <f t="shared" si="80"/>
        <v>是</v>
      </c>
      <c r="I717" s="393" t="str">
        <f t="shared" si="81"/>
        <v>项</v>
      </c>
      <c r="L717" s="393">
        <f>VLOOKUP(B717,[265]Sheet1!$A$4:$F$275,6,FALSE)</f>
        <v>406</v>
      </c>
      <c r="O717" s="432">
        <f t="shared" si="78"/>
        <v>406</v>
      </c>
    </row>
    <row r="718" ht="36" customHeight="1" spans="1:15">
      <c r="A718" s="431">
        <f t="shared" si="77"/>
        <v>7</v>
      </c>
      <c r="B718" s="438">
        <v>2101299</v>
      </c>
      <c r="C718" s="439" t="s">
        <v>797</v>
      </c>
      <c r="D718" s="230">
        <f>VLOOKUP(B718,'04'!$B$5:$F$1322,5,FALSE)</f>
        <v>0</v>
      </c>
      <c r="E718" s="230"/>
      <c r="F718" s="296">
        <f t="shared" si="76"/>
        <v>0</v>
      </c>
      <c r="G718" s="293">
        <f t="shared" si="79"/>
        <v>0</v>
      </c>
      <c r="H718" s="180" t="str">
        <f t="shared" si="80"/>
        <v>否</v>
      </c>
      <c r="I718" s="393" t="str">
        <f t="shared" si="81"/>
        <v>项</v>
      </c>
      <c r="O718" s="393">
        <f t="shared" si="78"/>
        <v>0</v>
      </c>
    </row>
    <row r="719" ht="36" customHeight="1" spans="1:15">
      <c r="A719" s="431">
        <f t="shared" si="77"/>
        <v>5</v>
      </c>
      <c r="B719" s="437">
        <v>21013</v>
      </c>
      <c r="C719" s="289" t="s">
        <v>798</v>
      </c>
      <c r="D719" s="286">
        <f>VLOOKUP(B719,'04'!$B$5:$F$1322,5,FALSE)</f>
        <v>0</v>
      </c>
      <c r="E719" s="297">
        <f>((((SUM(E720:E722))+0)+0)+0)+0</f>
        <v>0</v>
      </c>
      <c r="F719" s="297">
        <f t="shared" si="76"/>
        <v>0</v>
      </c>
      <c r="G719" s="287">
        <f t="shared" si="79"/>
        <v>0</v>
      </c>
      <c r="H719" s="180" t="str">
        <f t="shared" si="80"/>
        <v>否</v>
      </c>
      <c r="I719" s="393" t="str">
        <f t="shared" si="81"/>
        <v>款</v>
      </c>
      <c r="O719" s="393">
        <f t="shared" si="78"/>
        <v>0</v>
      </c>
    </row>
    <row r="720" ht="36" customHeight="1" spans="1:15">
      <c r="A720" s="431">
        <f t="shared" si="77"/>
        <v>7</v>
      </c>
      <c r="B720" s="438">
        <v>2101301</v>
      </c>
      <c r="C720" s="439" t="s">
        <v>799</v>
      </c>
      <c r="D720" s="230">
        <f>VLOOKUP(B720,'04'!$B$5:$F$1322,5,FALSE)</f>
        <v>0</v>
      </c>
      <c r="E720" s="230"/>
      <c r="F720" s="296">
        <f t="shared" si="76"/>
        <v>0</v>
      </c>
      <c r="G720" s="293">
        <f t="shared" si="79"/>
        <v>0</v>
      </c>
      <c r="H720" s="180" t="str">
        <f t="shared" si="80"/>
        <v>否</v>
      </c>
      <c r="I720" s="393" t="str">
        <f t="shared" si="81"/>
        <v>项</v>
      </c>
      <c r="O720" s="393">
        <f t="shared" si="78"/>
        <v>0</v>
      </c>
    </row>
    <row r="721" ht="36" customHeight="1" spans="1:15">
      <c r="A721" s="431">
        <f t="shared" si="77"/>
        <v>7</v>
      </c>
      <c r="B721" s="438">
        <v>2101302</v>
      </c>
      <c r="C721" s="439" t="s">
        <v>800</v>
      </c>
      <c r="D721" s="230">
        <f>VLOOKUP(B721,'04'!$B$5:$F$1322,5,FALSE)</f>
        <v>0</v>
      </c>
      <c r="E721" s="230"/>
      <c r="F721" s="296">
        <f t="shared" ref="F721:F736" si="82">E721-D721</f>
        <v>0</v>
      </c>
      <c r="G721" s="293">
        <f t="shared" si="79"/>
        <v>0</v>
      </c>
      <c r="H721" s="180" t="str">
        <f t="shared" si="80"/>
        <v>否</v>
      </c>
      <c r="I721" s="393" t="str">
        <f t="shared" si="81"/>
        <v>项</v>
      </c>
      <c r="O721" s="393">
        <f t="shared" si="78"/>
        <v>0</v>
      </c>
    </row>
    <row r="722" ht="36" customHeight="1" spans="1:15">
      <c r="A722" s="431">
        <f t="shared" si="77"/>
        <v>7</v>
      </c>
      <c r="B722" s="438">
        <v>2101399</v>
      </c>
      <c r="C722" s="439" t="s">
        <v>801</v>
      </c>
      <c r="D722" s="230">
        <f>VLOOKUP(B722,'04'!$B$5:$F$1322,5,FALSE)</f>
        <v>0</v>
      </c>
      <c r="E722" s="230"/>
      <c r="F722" s="296">
        <f t="shared" si="82"/>
        <v>0</v>
      </c>
      <c r="G722" s="293">
        <f t="shared" si="79"/>
        <v>0</v>
      </c>
      <c r="H722" s="180" t="str">
        <f t="shared" si="80"/>
        <v>否</v>
      </c>
      <c r="I722" s="393" t="str">
        <f t="shared" si="81"/>
        <v>项</v>
      </c>
      <c r="O722" s="393">
        <f t="shared" si="78"/>
        <v>0</v>
      </c>
    </row>
    <row r="723" ht="44.1" customHeight="1" spans="1:15">
      <c r="A723" s="431">
        <f t="shared" si="77"/>
        <v>5</v>
      </c>
      <c r="B723" s="437">
        <v>21014</v>
      </c>
      <c r="C723" s="289" t="s">
        <v>802</v>
      </c>
      <c r="D723" s="286">
        <f>VLOOKUP(B723,'04'!$B$5:$F$1322,5,FALSE)</f>
        <v>44</v>
      </c>
      <c r="E723" s="286">
        <f>((((SUM(E724:E725))+0)+0)+0)+0</f>
        <v>195</v>
      </c>
      <c r="F723" s="297">
        <f t="shared" si="82"/>
        <v>151</v>
      </c>
      <c r="G723" s="287">
        <f t="shared" si="79"/>
        <v>3.43181818181818</v>
      </c>
      <c r="H723" s="180" t="str">
        <f t="shared" si="80"/>
        <v>是</v>
      </c>
      <c r="I723" s="393" t="str">
        <f t="shared" si="81"/>
        <v>款</v>
      </c>
      <c r="O723" s="393">
        <f t="shared" si="78"/>
        <v>0</v>
      </c>
    </row>
    <row r="724" ht="44.1" customHeight="1" spans="1:15">
      <c r="A724" s="431">
        <f t="shared" si="77"/>
        <v>7</v>
      </c>
      <c r="B724" s="438">
        <v>2101401</v>
      </c>
      <c r="C724" s="439" t="s">
        <v>803</v>
      </c>
      <c r="D724" s="230">
        <f>VLOOKUP(B724,'04'!$B$5:$F$1322,5,FALSE)</f>
        <v>44</v>
      </c>
      <c r="E724" s="230">
        <v>195</v>
      </c>
      <c r="F724" s="296">
        <f t="shared" si="82"/>
        <v>151</v>
      </c>
      <c r="G724" s="293">
        <f t="shared" si="79"/>
        <v>3.43181818181818</v>
      </c>
      <c r="H724" s="180" t="str">
        <f t="shared" si="80"/>
        <v>是</v>
      </c>
      <c r="I724" s="393" t="str">
        <f t="shared" si="81"/>
        <v>项</v>
      </c>
      <c r="L724" s="393">
        <f>VLOOKUP(B724,[265]Sheet1!$A$4:$F$275,6,FALSE)</f>
        <v>151</v>
      </c>
      <c r="M724" s="393">
        <f>VLOOKUP(B724,[266]Sheet2!$A$2:$D$135,4,FALSE)</f>
        <v>44</v>
      </c>
      <c r="O724" s="432">
        <f t="shared" si="78"/>
        <v>195</v>
      </c>
    </row>
    <row r="725" s="428" customFormat="1" ht="36" customHeight="1" spans="1:15">
      <c r="A725" s="431">
        <f t="shared" si="77"/>
        <v>7</v>
      </c>
      <c r="B725" s="438">
        <v>2101499</v>
      </c>
      <c r="C725" s="439" t="s">
        <v>804</v>
      </c>
      <c r="D725" s="230">
        <f>VLOOKUP(B725,'04'!$B$5:$F$1322,5,FALSE)</f>
        <v>0</v>
      </c>
      <c r="E725" s="230"/>
      <c r="F725" s="296">
        <f t="shared" si="82"/>
        <v>0</v>
      </c>
      <c r="G725" s="293">
        <f t="shared" si="79"/>
        <v>0</v>
      </c>
      <c r="H725" s="180" t="str">
        <f t="shared" si="80"/>
        <v>否</v>
      </c>
      <c r="I725" s="393" t="str">
        <f t="shared" si="81"/>
        <v>项</v>
      </c>
      <c r="L725" s="393"/>
      <c r="M725" s="393"/>
      <c r="O725" s="393">
        <f t="shared" si="78"/>
        <v>0</v>
      </c>
    </row>
    <row r="726" ht="44.1" customHeight="1" spans="1:15">
      <c r="A726" s="431">
        <f t="shared" si="77"/>
        <v>5</v>
      </c>
      <c r="B726" s="437">
        <v>21015</v>
      </c>
      <c r="C726" s="289" t="s">
        <v>805</v>
      </c>
      <c r="D726" s="286">
        <f>VLOOKUP(B726,'04'!$B$5:$F$1322,5,FALSE)</f>
        <v>326</v>
      </c>
      <c r="E726" s="286">
        <f>((((SUM(E727:E734))+0)+0)+0)+0</f>
        <v>365</v>
      </c>
      <c r="F726" s="297">
        <f t="shared" si="82"/>
        <v>39</v>
      </c>
      <c r="G726" s="287">
        <f t="shared" si="79"/>
        <v>0.119631901840491</v>
      </c>
      <c r="H726" s="180" t="str">
        <f t="shared" si="80"/>
        <v>是</v>
      </c>
      <c r="I726" s="393" t="str">
        <f t="shared" si="81"/>
        <v>款</v>
      </c>
      <c r="O726" s="393">
        <f t="shared" si="78"/>
        <v>0</v>
      </c>
    </row>
    <row r="727" ht="44.1" customHeight="1" spans="1:15">
      <c r="A727" s="431">
        <f t="shared" si="77"/>
        <v>7</v>
      </c>
      <c r="B727" s="438">
        <v>2101501</v>
      </c>
      <c r="C727" s="439" t="s">
        <v>307</v>
      </c>
      <c r="D727" s="230">
        <f>VLOOKUP(B727,'04'!$B$5:$F$1322,5,FALSE)</f>
        <v>297</v>
      </c>
      <c r="E727" s="230">
        <v>305</v>
      </c>
      <c r="F727" s="296">
        <f t="shared" si="82"/>
        <v>8</v>
      </c>
      <c r="G727" s="293">
        <f t="shared" si="79"/>
        <v>0.026936026936027</v>
      </c>
      <c r="H727" s="180" t="str">
        <f t="shared" si="80"/>
        <v>是</v>
      </c>
      <c r="I727" s="393" t="str">
        <f t="shared" si="81"/>
        <v>项</v>
      </c>
      <c r="L727" s="393">
        <f>VLOOKUP(B727,[265]Sheet1!$A$4:$F$275,6,FALSE)</f>
        <v>305</v>
      </c>
      <c r="O727" s="432">
        <f t="shared" si="78"/>
        <v>305</v>
      </c>
    </row>
    <row r="728" ht="36" customHeight="1" spans="1:15">
      <c r="A728" s="431">
        <f t="shared" si="77"/>
        <v>7</v>
      </c>
      <c r="B728" s="438">
        <v>2101502</v>
      </c>
      <c r="C728" s="439" t="s">
        <v>308</v>
      </c>
      <c r="D728" s="230">
        <f>VLOOKUP(B728,'04'!$B$5:$F$1322,5,FALSE)</f>
        <v>0</v>
      </c>
      <c r="E728" s="230"/>
      <c r="F728" s="296">
        <f t="shared" si="82"/>
        <v>0</v>
      </c>
      <c r="G728" s="293">
        <f t="shared" si="79"/>
        <v>0</v>
      </c>
      <c r="H728" s="180" t="str">
        <f t="shared" si="80"/>
        <v>否</v>
      </c>
      <c r="I728" s="393" t="str">
        <f t="shared" si="81"/>
        <v>项</v>
      </c>
      <c r="O728" s="393">
        <f t="shared" si="78"/>
        <v>0</v>
      </c>
    </row>
    <row r="729" ht="36" customHeight="1" spans="1:15">
      <c r="A729" s="431">
        <f t="shared" si="77"/>
        <v>7</v>
      </c>
      <c r="B729" s="438">
        <v>2101503</v>
      </c>
      <c r="C729" s="439" t="s">
        <v>309</v>
      </c>
      <c r="D729" s="230">
        <f>VLOOKUP(B729,'04'!$B$5:$F$1322,5,FALSE)</f>
        <v>0</v>
      </c>
      <c r="E729" s="230"/>
      <c r="F729" s="296">
        <f t="shared" si="82"/>
        <v>0</v>
      </c>
      <c r="G729" s="293">
        <f t="shared" si="79"/>
        <v>0</v>
      </c>
      <c r="H729" s="180" t="str">
        <f t="shared" si="80"/>
        <v>否</v>
      </c>
      <c r="I729" s="393" t="str">
        <f t="shared" si="81"/>
        <v>项</v>
      </c>
      <c r="O729" s="393">
        <f t="shared" si="78"/>
        <v>0</v>
      </c>
    </row>
    <row r="730" ht="36" customHeight="1" spans="1:15">
      <c r="A730" s="431">
        <f t="shared" si="77"/>
        <v>7</v>
      </c>
      <c r="B730" s="438">
        <v>2101504</v>
      </c>
      <c r="C730" s="439" t="s">
        <v>348</v>
      </c>
      <c r="D730" s="230">
        <f>VLOOKUP(B730,'04'!$B$5:$F$1322,5,FALSE)</f>
        <v>0</v>
      </c>
      <c r="E730" s="230"/>
      <c r="F730" s="296">
        <f t="shared" si="82"/>
        <v>0</v>
      </c>
      <c r="G730" s="293">
        <f t="shared" si="79"/>
        <v>0</v>
      </c>
      <c r="H730" s="180" t="str">
        <f t="shared" si="80"/>
        <v>否</v>
      </c>
      <c r="I730" s="393" t="str">
        <f t="shared" si="81"/>
        <v>项</v>
      </c>
      <c r="O730" s="393">
        <f t="shared" si="78"/>
        <v>0</v>
      </c>
    </row>
    <row r="731" ht="44.1" customHeight="1" spans="1:15">
      <c r="A731" s="431">
        <f t="shared" si="77"/>
        <v>7</v>
      </c>
      <c r="B731" s="438">
        <v>2101505</v>
      </c>
      <c r="C731" s="439" t="s">
        <v>806</v>
      </c>
      <c r="D731" s="230">
        <f>VLOOKUP(B731,'04'!$B$5:$F$1322,5,FALSE)</f>
        <v>13</v>
      </c>
      <c r="E731" s="230">
        <v>27</v>
      </c>
      <c r="F731" s="296">
        <f t="shared" si="82"/>
        <v>14</v>
      </c>
      <c r="G731" s="293">
        <f t="shared" si="79"/>
        <v>1.07692307692308</v>
      </c>
      <c r="H731" s="180" t="str">
        <f t="shared" si="80"/>
        <v>是</v>
      </c>
      <c r="I731" s="393" t="str">
        <f t="shared" si="81"/>
        <v>项</v>
      </c>
      <c r="L731" s="393">
        <f>VLOOKUP(B731,[265]Sheet1!$A$4:$F$275,6,FALSE)</f>
        <v>16</v>
      </c>
      <c r="M731" s="393">
        <f>VLOOKUP(B731,[266]Sheet2!$A$2:$D$135,4,FALSE)</f>
        <v>11</v>
      </c>
      <c r="O731" s="432">
        <f t="shared" si="78"/>
        <v>27</v>
      </c>
    </row>
    <row r="732" ht="44.1" customHeight="1" spans="1:15">
      <c r="A732" s="431">
        <f t="shared" si="77"/>
        <v>7</v>
      </c>
      <c r="B732" s="438">
        <v>2101506</v>
      </c>
      <c r="C732" s="439" t="s">
        <v>807</v>
      </c>
      <c r="D732" s="230">
        <f>VLOOKUP(B732,'04'!$B$5:$F$1322,5,FALSE)</f>
        <v>0</v>
      </c>
      <c r="E732" s="230"/>
      <c r="F732" s="296">
        <f t="shared" si="82"/>
        <v>0</v>
      </c>
      <c r="G732" s="293">
        <f t="shared" si="79"/>
        <v>0</v>
      </c>
      <c r="H732" s="180" t="str">
        <f t="shared" si="80"/>
        <v>否</v>
      </c>
      <c r="I732" s="393" t="str">
        <f t="shared" si="81"/>
        <v>项</v>
      </c>
      <c r="O732" s="393">
        <f t="shared" si="78"/>
        <v>0</v>
      </c>
    </row>
    <row r="733" ht="44.1" customHeight="1" spans="1:15">
      <c r="A733" s="431">
        <f t="shared" si="77"/>
        <v>7</v>
      </c>
      <c r="B733" s="438">
        <v>2101550</v>
      </c>
      <c r="C733" s="439" t="s">
        <v>316</v>
      </c>
      <c r="D733" s="230">
        <f>VLOOKUP(B733,'04'!$B$5:$F$1322,5,FALSE)</f>
        <v>16</v>
      </c>
      <c r="E733" s="230">
        <v>33</v>
      </c>
      <c r="F733" s="296">
        <f t="shared" si="82"/>
        <v>17</v>
      </c>
      <c r="G733" s="293">
        <f t="shared" si="79"/>
        <v>1.0625</v>
      </c>
      <c r="H733" s="180" t="str">
        <f t="shared" si="80"/>
        <v>是</v>
      </c>
      <c r="I733" s="393" t="str">
        <f t="shared" si="81"/>
        <v>项</v>
      </c>
      <c r="L733" s="393">
        <f>VLOOKUP(B733,[265]Sheet1!$A$4:$F$275,6,FALSE)</f>
        <v>33</v>
      </c>
      <c r="O733" s="432">
        <f t="shared" si="78"/>
        <v>33</v>
      </c>
    </row>
    <row r="734" ht="36" customHeight="1" spans="1:15">
      <c r="A734" s="431">
        <f t="shared" si="77"/>
        <v>7</v>
      </c>
      <c r="B734" s="438">
        <v>2101599</v>
      </c>
      <c r="C734" s="439" t="s">
        <v>808</v>
      </c>
      <c r="D734" s="230">
        <f>VLOOKUP(B734,'04'!$B$5:$F$1322,5,FALSE)</f>
        <v>0</v>
      </c>
      <c r="E734" s="230"/>
      <c r="F734" s="296">
        <f t="shared" si="82"/>
        <v>0</v>
      </c>
      <c r="G734" s="293">
        <f t="shared" si="79"/>
        <v>0</v>
      </c>
      <c r="H734" s="180" t="str">
        <f t="shared" si="80"/>
        <v>否</v>
      </c>
      <c r="I734" s="393" t="str">
        <f t="shared" si="81"/>
        <v>项</v>
      </c>
      <c r="O734" s="393">
        <f t="shared" si="78"/>
        <v>0</v>
      </c>
    </row>
    <row r="735" ht="36" customHeight="1" spans="1:15">
      <c r="A735" s="431">
        <f t="shared" si="77"/>
        <v>5</v>
      </c>
      <c r="B735" s="437">
        <v>21016</v>
      </c>
      <c r="C735" s="289" t="s">
        <v>1885</v>
      </c>
      <c r="D735" s="286">
        <f>VLOOKUP(B735,'04'!$B$5:$F$1322,5,FALSE)</f>
        <v>18</v>
      </c>
      <c r="E735" s="297">
        <f>((((SUM(E736))+0)+0)+0)+0</f>
        <v>6</v>
      </c>
      <c r="F735" s="297">
        <f t="shared" si="82"/>
        <v>-12</v>
      </c>
      <c r="G735" s="287">
        <f t="shared" si="79"/>
        <v>-0.666666666666667</v>
      </c>
      <c r="H735" s="180" t="str">
        <f t="shared" si="80"/>
        <v>是</v>
      </c>
      <c r="I735" s="393" t="str">
        <f t="shared" si="81"/>
        <v>款</v>
      </c>
      <c r="O735" s="393">
        <f t="shared" si="78"/>
        <v>0</v>
      </c>
    </row>
    <row r="736" ht="36" customHeight="1" spans="1:15">
      <c r="A736" s="431">
        <f t="shared" si="77"/>
        <v>7</v>
      </c>
      <c r="B736" s="438">
        <v>2101601</v>
      </c>
      <c r="C736" s="439" t="s">
        <v>1885</v>
      </c>
      <c r="D736" s="230">
        <f>VLOOKUP(B736,'04'!$B$5:$F$1322,5,FALSE)</f>
        <v>18</v>
      </c>
      <c r="E736" s="230">
        <v>6</v>
      </c>
      <c r="F736" s="296">
        <f t="shared" si="82"/>
        <v>-12</v>
      </c>
      <c r="G736" s="293">
        <f t="shared" si="79"/>
        <v>-0.666666666666667</v>
      </c>
      <c r="H736" s="180" t="str">
        <f t="shared" si="80"/>
        <v>是</v>
      </c>
      <c r="I736" s="393" t="str">
        <f t="shared" si="81"/>
        <v>项</v>
      </c>
      <c r="M736" s="393">
        <f>VLOOKUP(B736,[266]Sheet2!$A$2:$D$135,4,FALSE)</f>
        <v>6</v>
      </c>
      <c r="O736" s="432">
        <f t="shared" si="78"/>
        <v>6</v>
      </c>
    </row>
    <row r="737" ht="36" customHeight="1" spans="1:15">
      <c r="A737" s="431">
        <f t="shared" si="77"/>
        <v>5</v>
      </c>
      <c r="B737" s="438">
        <v>21017</v>
      </c>
      <c r="C737" s="289" t="s">
        <v>1886</v>
      </c>
      <c r="D737" s="286">
        <f>VLOOKUP(B737,'04'!$B$5:$F$1322,5,FALSE)</f>
        <v>0</v>
      </c>
      <c r="E737" s="297">
        <f>SUM(E738:E743)</f>
        <v>0</v>
      </c>
      <c r="F737" s="297"/>
      <c r="G737" s="287">
        <f t="shared" si="79"/>
        <v>0</v>
      </c>
      <c r="H737" s="180" t="str">
        <f t="shared" si="80"/>
        <v>否</v>
      </c>
      <c r="I737" s="393" t="str">
        <f t="shared" si="81"/>
        <v>款</v>
      </c>
      <c r="O737" s="393">
        <f t="shared" si="78"/>
        <v>0</v>
      </c>
    </row>
    <row r="738" ht="36" customHeight="1" spans="1:15">
      <c r="A738" s="431">
        <f t="shared" si="77"/>
        <v>7</v>
      </c>
      <c r="B738" s="438">
        <v>2101701</v>
      </c>
      <c r="C738" s="439" t="s">
        <v>307</v>
      </c>
      <c r="D738" s="230">
        <f>VLOOKUP(B738,'04'!$B$5:$F$1322,5,FALSE)</f>
        <v>0</v>
      </c>
      <c r="E738" s="230"/>
      <c r="F738" s="296"/>
      <c r="G738" s="293">
        <f t="shared" si="79"/>
        <v>0</v>
      </c>
      <c r="H738" s="180" t="str">
        <f t="shared" si="80"/>
        <v>否</v>
      </c>
      <c r="I738" s="393" t="str">
        <f t="shared" si="81"/>
        <v>项</v>
      </c>
      <c r="O738" s="393">
        <f t="shared" si="78"/>
        <v>0</v>
      </c>
    </row>
    <row r="739" ht="36" customHeight="1" spans="1:15">
      <c r="A739" s="431">
        <f t="shared" si="77"/>
        <v>7</v>
      </c>
      <c r="B739" s="438">
        <v>2101702</v>
      </c>
      <c r="C739" s="439" t="s">
        <v>308</v>
      </c>
      <c r="D739" s="230">
        <f>VLOOKUP(B739,'04'!$B$5:$F$1322,5,FALSE)</f>
        <v>0</v>
      </c>
      <c r="E739" s="230"/>
      <c r="F739" s="296"/>
      <c r="G739" s="293">
        <f t="shared" si="79"/>
        <v>0</v>
      </c>
      <c r="H739" s="180" t="str">
        <f t="shared" si="80"/>
        <v>否</v>
      </c>
      <c r="I739" s="393" t="str">
        <f t="shared" si="81"/>
        <v>项</v>
      </c>
      <c r="O739" s="393">
        <f t="shared" si="78"/>
        <v>0</v>
      </c>
    </row>
    <row r="740" ht="36" customHeight="1" spans="1:15">
      <c r="A740" s="431">
        <f t="shared" si="77"/>
        <v>7</v>
      </c>
      <c r="B740" s="438">
        <v>2101703</v>
      </c>
      <c r="C740" s="439" t="s">
        <v>309</v>
      </c>
      <c r="D740" s="230">
        <f>VLOOKUP(B740,'04'!$B$5:$F$1322,5,FALSE)</f>
        <v>0</v>
      </c>
      <c r="E740" s="230"/>
      <c r="F740" s="296"/>
      <c r="G740" s="293">
        <f t="shared" si="79"/>
        <v>0</v>
      </c>
      <c r="H740" s="180" t="str">
        <f t="shared" si="80"/>
        <v>否</v>
      </c>
      <c r="I740" s="393" t="str">
        <f t="shared" si="81"/>
        <v>项</v>
      </c>
      <c r="O740" s="393">
        <f t="shared" si="78"/>
        <v>0</v>
      </c>
    </row>
    <row r="741" ht="36" customHeight="1" spans="1:15">
      <c r="A741" s="431">
        <f t="shared" si="77"/>
        <v>7</v>
      </c>
      <c r="B741" s="438">
        <v>2101704</v>
      </c>
      <c r="C741" s="439" t="s">
        <v>1887</v>
      </c>
      <c r="D741" s="230">
        <f>VLOOKUP(B741,'04'!$B$5:$F$1322,5,FALSE)</f>
        <v>0</v>
      </c>
      <c r="E741" s="230"/>
      <c r="F741" s="296"/>
      <c r="G741" s="293">
        <f t="shared" si="79"/>
        <v>0</v>
      </c>
      <c r="H741" s="180" t="str">
        <f t="shared" si="80"/>
        <v>否</v>
      </c>
      <c r="I741" s="393" t="str">
        <f t="shared" si="81"/>
        <v>项</v>
      </c>
      <c r="O741" s="393">
        <f t="shared" si="78"/>
        <v>0</v>
      </c>
    </row>
    <row r="742" ht="36" customHeight="1" spans="1:15">
      <c r="A742" s="431">
        <f t="shared" si="77"/>
        <v>7</v>
      </c>
      <c r="B742" s="438">
        <v>2101750</v>
      </c>
      <c r="C742" s="439" t="s">
        <v>1868</v>
      </c>
      <c r="D742" s="230"/>
      <c r="E742" s="230"/>
      <c r="F742" s="296"/>
      <c r="G742" s="293"/>
      <c r="H742" s="180"/>
      <c r="O742" s="393">
        <f t="shared" si="78"/>
        <v>0</v>
      </c>
    </row>
    <row r="743" ht="36" customHeight="1" spans="1:15">
      <c r="A743" s="431">
        <f t="shared" si="77"/>
        <v>7</v>
      </c>
      <c r="B743" s="438">
        <v>2101799</v>
      </c>
      <c r="C743" s="439" t="s">
        <v>1888</v>
      </c>
      <c r="D743" s="230">
        <f>VLOOKUP(B743,'04'!$B$5:$F$1322,5,FALSE)</f>
        <v>0</v>
      </c>
      <c r="E743" s="230"/>
      <c r="F743" s="296"/>
      <c r="G743" s="293">
        <f t="shared" ref="G743:G748" si="83">IF(D743&lt;0,"",IFERROR(E743/D743-1,0))</f>
        <v>0</v>
      </c>
      <c r="H743" s="180" t="str">
        <f t="shared" ref="H743:H748" si="84">IF(LEN(B743)=3,"是",IF(C743&lt;&gt;"",IF(SUM(D743:E743)&lt;&gt;0,"是","否"),"是"))</f>
        <v>否</v>
      </c>
      <c r="I743" s="393" t="str">
        <f t="shared" ref="I743:I748" si="85">IF(LEN(B743)=3,"类",IF(LEN(B743)=5,"款","项"))</f>
        <v>项</v>
      </c>
      <c r="O743" s="393">
        <f t="shared" si="78"/>
        <v>0</v>
      </c>
    </row>
    <row r="744" ht="36" customHeight="1" spans="1:15">
      <c r="A744" s="431">
        <f t="shared" si="77"/>
        <v>5</v>
      </c>
      <c r="B744" s="438">
        <v>21018</v>
      </c>
      <c r="C744" s="289" t="s">
        <v>1889</v>
      </c>
      <c r="D744" s="286">
        <f>VLOOKUP(B744,'04'!$B$5:$F$1322,5,FALSE)</f>
        <v>0</v>
      </c>
      <c r="E744" s="297">
        <f>SUM(E745:E748)</f>
        <v>0</v>
      </c>
      <c r="F744" s="297"/>
      <c r="G744" s="287">
        <f t="shared" si="83"/>
        <v>0</v>
      </c>
      <c r="H744" s="180" t="str">
        <f t="shared" si="84"/>
        <v>否</v>
      </c>
      <c r="I744" s="393" t="str">
        <f t="shared" si="85"/>
        <v>款</v>
      </c>
      <c r="O744" s="393">
        <f t="shared" si="78"/>
        <v>0</v>
      </c>
    </row>
    <row r="745" ht="36" customHeight="1" spans="1:15">
      <c r="A745" s="431">
        <f t="shared" si="77"/>
        <v>7</v>
      </c>
      <c r="B745" s="438">
        <v>2101801</v>
      </c>
      <c r="C745" s="439" t="s">
        <v>307</v>
      </c>
      <c r="D745" s="230">
        <f>VLOOKUP(B745,'04'!$B$5:$F$1322,5,FALSE)</f>
        <v>0</v>
      </c>
      <c r="E745" s="230"/>
      <c r="F745" s="296"/>
      <c r="G745" s="293">
        <f t="shared" si="83"/>
        <v>0</v>
      </c>
      <c r="H745" s="180" t="str">
        <f t="shared" si="84"/>
        <v>否</v>
      </c>
      <c r="I745" s="393" t="str">
        <f t="shared" si="85"/>
        <v>项</v>
      </c>
      <c r="O745" s="393">
        <f t="shared" si="78"/>
        <v>0</v>
      </c>
    </row>
    <row r="746" ht="36" customHeight="1" spans="1:15">
      <c r="A746" s="431">
        <f t="shared" si="77"/>
        <v>7</v>
      </c>
      <c r="B746" s="438">
        <v>2101802</v>
      </c>
      <c r="C746" s="439" t="s">
        <v>308</v>
      </c>
      <c r="D746" s="230">
        <f>VLOOKUP(B746,'04'!$B$5:$F$1322,5,FALSE)</f>
        <v>0</v>
      </c>
      <c r="E746" s="230"/>
      <c r="F746" s="296"/>
      <c r="G746" s="293">
        <f t="shared" si="83"/>
        <v>0</v>
      </c>
      <c r="H746" s="180" t="str">
        <f t="shared" si="84"/>
        <v>否</v>
      </c>
      <c r="I746" s="393" t="str">
        <f t="shared" si="85"/>
        <v>项</v>
      </c>
      <c r="O746" s="393">
        <f t="shared" si="78"/>
        <v>0</v>
      </c>
    </row>
    <row r="747" ht="36" customHeight="1" spans="1:15">
      <c r="A747" s="431">
        <f t="shared" si="77"/>
        <v>7</v>
      </c>
      <c r="B747" s="438">
        <v>2101803</v>
      </c>
      <c r="C747" s="439" t="s">
        <v>309</v>
      </c>
      <c r="D747" s="230">
        <f>VLOOKUP(B747,'04'!$B$5:$F$1322,5,FALSE)</f>
        <v>0</v>
      </c>
      <c r="E747" s="230"/>
      <c r="F747" s="296"/>
      <c r="G747" s="293">
        <f t="shared" si="83"/>
        <v>0</v>
      </c>
      <c r="H747" s="180" t="str">
        <f t="shared" si="84"/>
        <v>否</v>
      </c>
      <c r="I747" s="393" t="str">
        <f t="shared" si="85"/>
        <v>项</v>
      </c>
      <c r="O747" s="393">
        <f t="shared" si="78"/>
        <v>0</v>
      </c>
    </row>
    <row r="748" ht="36" customHeight="1" spans="1:15">
      <c r="A748" s="431">
        <f t="shared" si="77"/>
        <v>7</v>
      </c>
      <c r="B748" s="438">
        <v>2101899</v>
      </c>
      <c r="C748" s="439" t="s">
        <v>1890</v>
      </c>
      <c r="D748" s="230">
        <f>VLOOKUP(B748,'04'!$B$5:$F$1322,5,FALSE)</f>
        <v>0</v>
      </c>
      <c r="E748" s="230"/>
      <c r="F748" s="296"/>
      <c r="G748" s="293">
        <f t="shared" si="83"/>
        <v>0</v>
      </c>
      <c r="H748" s="180" t="str">
        <f t="shared" si="84"/>
        <v>否</v>
      </c>
      <c r="I748" s="393" t="str">
        <f t="shared" si="85"/>
        <v>项</v>
      </c>
      <c r="O748" s="393">
        <f t="shared" si="78"/>
        <v>0</v>
      </c>
    </row>
    <row r="749" ht="36" customHeight="1" spans="1:15">
      <c r="A749" s="431">
        <f t="shared" si="77"/>
        <v>5</v>
      </c>
      <c r="B749" s="438">
        <v>21019</v>
      </c>
      <c r="C749" s="289" t="s">
        <v>1891</v>
      </c>
      <c r="D749" s="286"/>
      <c r="E749" s="286">
        <f>SUM(E750:E751)</f>
        <v>0</v>
      </c>
      <c r="F749" s="297"/>
      <c r="G749" s="287"/>
      <c r="H749" s="180"/>
      <c r="O749" s="393">
        <f t="shared" si="78"/>
        <v>0</v>
      </c>
    </row>
    <row r="750" ht="36" customHeight="1" spans="1:15">
      <c r="A750" s="431">
        <f t="shared" si="77"/>
        <v>7</v>
      </c>
      <c r="B750" s="438">
        <v>2101901</v>
      </c>
      <c r="C750" s="439" t="s">
        <v>1892</v>
      </c>
      <c r="D750" s="230"/>
      <c r="E750" s="230"/>
      <c r="F750" s="296"/>
      <c r="G750" s="293"/>
      <c r="H750" s="180"/>
      <c r="O750" s="393">
        <f t="shared" si="78"/>
        <v>0</v>
      </c>
    </row>
    <row r="751" ht="36" customHeight="1" spans="1:15">
      <c r="A751" s="431">
        <f t="shared" si="77"/>
        <v>7</v>
      </c>
      <c r="B751" s="438">
        <v>2101999</v>
      </c>
      <c r="C751" s="439" t="s">
        <v>1893</v>
      </c>
      <c r="D751" s="230"/>
      <c r="E751" s="230"/>
      <c r="F751" s="296"/>
      <c r="G751" s="293"/>
      <c r="H751" s="180"/>
      <c r="O751" s="393">
        <f t="shared" si="78"/>
        <v>0</v>
      </c>
    </row>
    <row r="752" ht="44.1" customHeight="1" spans="1:15">
      <c r="A752" s="431">
        <f t="shared" si="77"/>
        <v>5</v>
      </c>
      <c r="B752" s="437">
        <v>21099</v>
      </c>
      <c r="C752" s="289" t="s">
        <v>815</v>
      </c>
      <c r="D752" s="286">
        <f>VLOOKUP(B752,'04'!$B$5:$F$1322,5,FALSE)</f>
        <v>119</v>
      </c>
      <c r="E752" s="286">
        <f>((((SUM(E753))+0)+0)+0)+0</f>
        <v>161</v>
      </c>
      <c r="F752" s="297">
        <f t="shared" ref="F752:F811" si="86">E752-D752</f>
        <v>42</v>
      </c>
      <c r="G752" s="287">
        <f t="shared" ref="G752:G785" si="87">IF(D752&lt;0,"",IFERROR(E752/D752-1,0))</f>
        <v>0.352941176470588</v>
      </c>
      <c r="H752" s="180" t="str">
        <f t="shared" ref="H752:H811" si="88">IF(LEN(B752)=3,"是",IF(C752&lt;&gt;"",IF(SUM(D752:E752)&lt;&gt;0,"是","否"),"是"))</f>
        <v>是</v>
      </c>
      <c r="I752" s="393" t="str">
        <f t="shared" ref="I752:I811" si="89">IF(LEN(B752)=3,"类",IF(LEN(B752)=5,"款","项"))</f>
        <v>款</v>
      </c>
      <c r="O752" s="393">
        <f t="shared" si="78"/>
        <v>0</v>
      </c>
    </row>
    <row r="753" ht="44.1" customHeight="1" spans="1:15">
      <c r="A753" s="431">
        <f t="shared" si="77"/>
        <v>7</v>
      </c>
      <c r="B753" s="444">
        <v>2109999</v>
      </c>
      <c r="C753" s="439" t="s">
        <v>815</v>
      </c>
      <c r="D753" s="230">
        <f>VLOOKUP(B753,'04'!$B$5:$F$1322,5,FALSE)</f>
        <v>119</v>
      </c>
      <c r="E753" s="230">
        <v>161</v>
      </c>
      <c r="F753" s="296">
        <f t="shared" si="86"/>
        <v>42</v>
      </c>
      <c r="G753" s="293">
        <f t="shared" si="87"/>
        <v>0.352941176470588</v>
      </c>
      <c r="H753" s="180" t="str">
        <f t="shared" si="88"/>
        <v>是</v>
      </c>
      <c r="I753" s="393" t="str">
        <f t="shared" si="89"/>
        <v>项</v>
      </c>
      <c r="L753" s="393">
        <f>VLOOKUP(B753,[265]Sheet1!$A$4:$F$275,6,FALSE)</f>
        <v>129</v>
      </c>
      <c r="M753" s="393">
        <f>VLOOKUP(B753,[266]Sheet2!$A$2:$D$135,4,FALSE)</f>
        <v>32</v>
      </c>
      <c r="O753" s="432">
        <f t="shared" si="78"/>
        <v>161</v>
      </c>
    </row>
    <row r="754" ht="44.1" customHeight="1" spans="1:15">
      <c r="A754" s="431">
        <f t="shared" si="77"/>
        <v>4</v>
      </c>
      <c r="B754" s="402" t="s">
        <v>1354</v>
      </c>
      <c r="C754" s="445" t="s">
        <v>1341</v>
      </c>
      <c r="D754" s="286">
        <f>VLOOKUP(B754,'04'!$B$5:$F$1322,5,FALSE)</f>
        <v>0</v>
      </c>
      <c r="E754" s="286"/>
      <c r="F754" s="297">
        <f t="shared" si="86"/>
        <v>0</v>
      </c>
      <c r="G754" s="287">
        <f t="shared" si="87"/>
        <v>0</v>
      </c>
      <c r="H754" s="180" t="str">
        <f t="shared" si="88"/>
        <v>否</v>
      </c>
      <c r="I754" s="393" t="str">
        <f t="shared" si="89"/>
        <v>项</v>
      </c>
      <c r="O754" s="393">
        <f t="shared" si="78"/>
        <v>0</v>
      </c>
    </row>
    <row r="755" ht="36" customHeight="1" spans="1:15">
      <c r="A755" s="431">
        <f t="shared" si="77"/>
        <v>4</v>
      </c>
      <c r="B755" s="402" t="s">
        <v>1355</v>
      </c>
      <c r="C755" s="445" t="s">
        <v>1345</v>
      </c>
      <c r="D755" s="286">
        <f>VLOOKUP(B755,'04'!$B$5:$F$1322,5,FALSE)</f>
        <v>0</v>
      </c>
      <c r="E755" s="286"/>
      <c r="F755" s="297">
        <f t="shared" si="86"/>
        <v>0</v>
      </c>
      <c r="G755" s="287">
        <f t="shared" si="87"/>
        <v>0</v>
      </c>
      <c r="H755" s="180" t="str">
        <f t="shared" si="88"/>
        <v>否</v>
      </c>
      <c r="I755" s="393" t="str">
        <f t="shared" si="89"/>
        <v>项</v>
      </c>
      <c r="O755" s="393">
        <f t="shared" si="78"/>
        <v>0</v>
      </c>
    </row>
    <row r="756" ht="44.1" customHeight="1" spans="1:15">
      <c r="A756" s="431">
        <f t="shared" si="77"/>
        <v>3</v>
      </c>
      <c r="B756" s="437">
        <v>211</v>
      </c>
      <c r="C756" s="285" t="s">
        <v>266</v>
      </c>
      <c r="D756" s="286">
        <f>VLOOKUP(B756,'04'!$B$5:$F$1322,5,FALSE)</f>
        <v>57568</v>
      </c>
      <c r="E756" s="286">
        <f>SUM(E757,E767,E771,E780,E787,E794,E797,E800,E802,E804,E810,E813,E815,E826,E828)</f>
        <v>61299</v>
      </c>
      <c r="F756" s="297">
        <f t="shared" si="86"/>
        <v>3731</v>
      </c>
      <c r="G756" s="287">
        <f t="shared" si="87"/>
        <v>0.0648103112840468</v>
      </c>
      <c r="H756" s="180" t="str">
        <f t="shared" si="88"/>
        <v>是</v>
      </c>
      <c r="I756" s="393" t="str">
        <f t="shared" si="89"/>
        <v>类</v>
      </c>
      <c r="O756" s="393">
        <f t="shared" si="78"/>
        <v>0</v>
      </c>
    </row>
    <row r="757" ht="44.1" customHeight="1" spans="1:15">
      <c r="A757" s="431">
        <f t="shared" si="77"/>
        <v>5</v>
      </c>
      <c r="B757" s="437">
        <v>21101</v>
      </c>
      <c r="C757" s="289" t="s">
        <v>816</v>
      </c>
      <c r="D757" s="286">
        <f>VLOOKUP(B757,'04'!$B$5:$F$1322,5,FALSE)</f>
        <v>1005</v>
      </c>
      <c r="E757" s="286">
        <f>((((SUM(E758:E766))+0)+0)+0)+0</f>
        <v>604</v>
      </c>
      <c r="F757" s="297">
        <f t="shared" si="86"/>
        <v>-401</v>
      </c>
      <c r="G757" s="287">
        <f t="shared" si="87"/>
        <v>-0.399004975124378</v>
      </c>
      <c r="H757" s="180" t="str">
        <f t="shared" si="88"/>
        <v>是</v>
      </c>
      <c r="I757" s="393" t="str">
        <f t="shared" si="89"/>
        <v>款</v>
      </c>
      <c r="O757" s="393">
        <f t="shared" si="78"/>
        <v>0</v>
      </c>
    </row>
    <row r="758" ht="44.1" customHeight="1" spans="1:15">
      <c r="A758" s="431">
        <f t="shared" si="77"/>
        <v>7</v>
      </c>
      <c r="B758" s="438">
        <v>2110101</v>
      </c>
      <c r="C758" s="439" t="s">
        <v>307</v>
      </c>
      <c r="D758" s="230">
        <f>VLOOKUP(B758,'04'!$B$5:$F$1322,5,FALSE)</f>
        <v>242</v>
      </c>
      <c r="E758" s="230">
        <v>387</v>
      </c>
      <c r="F758" s="296">
        <f t="shared" si="86"/>
        <v>145</v>
      </c>
      <c r="G758" s="293">
        <f t="shared" si="87"/>
        <v>0.599173553719008</v>
      </c>
      <c r="H758" s="180" t="str">
        <f t="shared" si="88"/>
        <v>是</v>
      </c>
      <c r="I758" s="393" t="str">
        <f t="shared" si="89"/>
        <v>项</v>
      </c>
      <c r="L758" s="393">
        <f>VLOOKUP(B758,[265]Sheet1!$A$4:$F$275,6,FALSE)</f>
        <v>387</v>
      </c>
      <c r="O758" s="432">
        <f t="shared" si="78"/>
        <v>387</v>
      </c>
    </row>
    <row r="759" ht="44.1" customHeight="1" spans="1:15">
      <c r="A759" s="431">
        <f t="shared" si="77"/>
        <v>7</v>
      </c>
      <c r="B759" s="438">
        <v>2110102</v>
      </c>
      <c r="C759" s="439" t="s">
        <v>308</v>
      </c>
      <c r="D759" s="230">
        <f>VLOOKUP(B759,'04'!$B$5:$F$1322,5,FALSE)</f>
        <v>0</v>
      </c>
      <c r="E759" s="230"/>
      <c r="F759" s="296">
        <f t="shared" si="86"/>
        <v>0</v>
      </c>
      <c r="G759" s="293">
        <f t="shared" si="87"/>
        <v>0</v>
      </c>
      <c r="H759" s="180" t="str">
        <f t="shared" si="88"/>
        <v>否</v>
      </c>
      <c r="I759" s="393" t="str">
        <f t="shared" si="89"/>
        <v>项</v>
      </c>
      <c r="O759" s="393">
        <f t="shared" si="78"/>
        <v>0</v>
      </c>
    </row>
    <row r="760" ht="44.1" customHeight="1" spans="1:15">
      <c r="A760" s="431">
        <f t="shared" si="77"/>
        <v>7</v>
      </c>
      <c r="B760" s="438">
        <v>2110103</v>
      </c>
      <c r="C760" s="439" t="s">
        <v>309</v>
      </c>
      <c r="D760" s="230">
        <f>VLOOKUP(B760,'04'!$B$5:$F$1322,5,FALSE)</f>
        <v>0</v>
      </c>
      <c r="E760" s="230"/>
      <c r="F760" s="296">
        <f t="shared" si="86"/>
        <v>0</v>
      </c>
      <c r="G760" s="293">
        <f t="shared" si="87"/>
        <v>0</v>
      </c>
      <c r="H760" s="180" t="str">
        <f t="shared" si="88"/>
        <v>否</v>
      </c>
      <c r="I760" s="393" t="str">
        <f t="shared" si="89"/>
        <v>项</v>
      </c>
      <c r="O760" s="393">
        <f t="shared" si="78"/>
        <v>0</v>
      </c>
    </row>
    <row r="761" ht="44.1" customHeight="1" spans="1:15">
      <c r="A761" s="431">
        <f t="shared" si="77"/>
        <v>7</v>
      </c>
      <c r="B761" s="438">
        <v>2110104</v>
      </c>
      <c r="C761" s="439" t="s">
        <v>817</v>
      </c>
      <c r="D761" s="230">
        <f>VLOOKUP(B761,'04'!$B$5:$F$1322,5,FALSE)</f>
        <v>0</v>
      </c>
      <c r="E761" s="230"/>
      <c r="F761" s="296">
        <f t="shared" si="86"/>
        <v>0</v>
      </c>
      <c r="G761" s="293">
        <f t="shared" si="87"/>
        <v>0</v>
      </c>
      <c r="H761" s="180" t="str">
        <f t="shared" si="88"/>
        <v>否</v>
      </c>
      <c r="I761" s="393" t="str">
        <f t="shared" si="89"/>
        <v>项</v>
      </c>
      <c r="O761" s="393">
        <f t="shared" si="78"/>
        <v>0</v>
      </c>
    </row>
    <row r="762" ht="44.1" customHeight="1" spans="1:15">
      <c r="A762" s="431">
        <f t="shared" si="77"/>
        <v>7</v>
      </c>
      <c r="B762" s="438">
        <v>2110105</v>
      </c>
      <c r="C762" s="439" t="s">
        <v>818</v>
      </c>
      <c r="D762" s="230">
        <f>VLOOKUP(B762,'04'!$B$5:$F$1322,5,FALSE)</f>
        <v>0</v>
      </c>
      <c r="E762" s="230"/>
      <c r="F762" s="296">
        <f t="shared" si="86"/>
        <v>0</v>
      </c>
      <c r="G762" s="293">
        <f t="shared" si="87"/>
        <v>0</v>
      </c>
      <c r="H762" s="180" t="str">
        <f t="shared" si="88"/>
        <v>否</v>
      </c>
      <c r="I762" s="393" t="str">
        <f t="shared" si="89"/>
        <v>项</v>
      </c>
      <c r="O762" s="393">
        <f t="shared" si="78"/>
        <v>0</v>
      </c>
    </row>
    <row r="763" ht="44.1" customHeight="1" spans="1:15">
      <c r="A763" s="431">
        <f t="shared" si="77"/>
        <v>7</v>
      </c>
      <c r="B763" s="438">
        <v>2110106</v>
      </c>
      <c r="C763" s="439" t="s">
        <v>819</v>
      </c>
      <c r="D763" s="230">
        <f>VLOOKUP(B763,'04'!$B$5:$F$1322,5,FALSE)</f>
        <v>0</v>
      </c>
      <c r="E763" s="230"/>
      <c r="F763" s="296">
        <f t="shared" si="86"/>
        <v>0</v>
      </c>
      <c r="G763" s="293">
        <f t="shared" si="87"/>
        <v>0</v>
      </c>
      <c r="H763" s="180" t="str">
        <f t="shared" si="88"/>
        <v>否</v>
      </c>
      <c r="I763" s="393" t="str">
        <f t="shared" si="89"/>
        <v>项</v>
      </c>
      <c r="O763" s="393">
        <f t="shared" si="78"/>
        <v>0</v>
      </c>
    </row>
    <row r="764" ht="44.1" customHeight="1" spans="1:15">
      <c r="A764" s="431">
        <f t="shared" si="77"/>
        <v>7</v>
      </c>
      <c r="B764" s="438">
        <v>2110107</v>
      </c>
      <c r="C764" s="439" t="s">
        <v>820</v>
      </c>
      <c r="D764" s="230">
        <f>VLOOKUP(B764,'04'!$B$5:$F$1322,5,FALSE)</f>
        <v>0</v>
      </c>
      <c r="E764" s="230"/>
      <c r="F764" s="296">
        <f t="shared" si="86"/>
        <v>0</v>
      </c>
      <c r="G764" s="293">
        <f t="shared" si="87"/>
        <v>0</v>
      </c>
      <c r="H764" s="180" t="str">
        <f t="shared" si="88"/>
        <v>否</v>
      </c>
      <c r="I764" s="393" t="str">
        <f t="shared" si="89"/>
        <v>项</v>
      </c>
      <c r="O764" s="393">
        <f t="shared" si="78"/>
        <v>0</v>
      </c>
    </row>
    <row r="765" ht="44.1" customHeight="1" spans="1:15">
      <c r="A765" s="431">
        <f t="shared" si="77"/>
        <v>7</v>
      </c>
      <c r="B765" s="438">
        <v>2110108</v>
      </c>
      <c r="C765" s="439" t="s">
        <v>821</v>
      </c>
      <c r="D765" s="230">
        <f>VLOOKUP(B765,'04'!$B$5:$F$1322,5,FALSE)</f>
        <v>0</v>
      </c>
      <c r="E765" s="230"/>
      <c r="F765" s="296">
        <f t="shared" si="86"/>
        <v>0</v>
      </c>
      <c r="G765" s="293">
        <f t="shared" si="87"/>
        <v>0</v>
      </c>
      <c r="H765" s="180" t="str">
        <f t="shared" si="88"/>
        <v>否</v>
      </c>
      <c r="I765" s="393" t="str">
        <f t="shared" si="89"/>
        <v>项</v>
      </c>
      <c r="O765" s="393">
        <f t="shared" si="78"/>
        <v>0</v>
      </c>
    </row>
    <row r="766" ht="44.1" customHeight="1" spans="1:15">
      <c r="A766" s="431">
        <f t="shared" si="77"/>
        <v>7</v>
      </c>
      <c r="B766" s="438">
        <v>2110199</v>
      </c>
      <c r="C766" s="439" t="s">
        <v>822</v>
      </c>
      <c r="D766" s="230">
        <f>VLOOKUP(B766,'04'!$B$5:$F$1322,5,FALSE)</f>
        <v>763</v>
      </c>
      <c r="E766" s="230">
        <v>217</v>
      </c>
      <c r="F766" s="296">
        <f t="shared" si="86"/>
        <v>-546</v>
      </c>
      <c r="G766" s="293">
        <f t="shared" si="87"/>
        <v>-0.715596330275229</v>
      </c>
      <c r="H766" s="180" t="str">
        <f t="shared" si="88"/>
        <v>是</v>
      </c>
      <c r="I766" s="393" t="str">
        <f t="shared" si="89"/>
        <v>项</v>
      </c>
      <c r="L766" s="393">
        <f>VLOOKUP(B766,[265]Sheet1!$A$4:$F$275,6,FALSE)</f>
        <v>217</v>
      </c>
      <c r="O766" s="432">
        <f t="shared" si="78"/>
        <v>217</v>
      </c>
    </row>
    <row r="767" ht="44.1" customHeight="1" spans="1:15">
      <c r="A767" s="431">
        <f t="shared" si="77"/>
        <v>5</v>
      </c>
      <c r="B767" s="437">
        <v>21102</v>
      </c>
      <c r="C767" s="289" t="s">
        <v>823</v>
      </c>
      <c r="D767" s="286">
        <f>VLOOKUP(B767,'04'!$B$5:$F$1322,5,FALSE)</f>
        <v>0</v>
      </c>
      <c r="E767" s="286">
        <f>((((SUM(E768:E770))+0)+0)+0)+0</f>
        <v>0</v>
      </c>
      <c r="F767" s="297">
        <f t="shared" si="86"/>
        <v>0</v>
      </c>
      <c r="G767" s="287">
        <f t="shared" si="87"/>
        <v>0</v>
      </c>
      <c r="H767" s="180" t="str">
        <f t="shared" si="88"/>
        <v>否</v>
      </c>
      <c r="I767" s="393" t="str">
        <f t="shared" si="89"/>
        <v>款</v>
      </c>
      <c r="O767" s="393">
        <f t="shared" si="78"/>
        <v>0</v>
      </c>
    </row>
    <row r="768" ht="36" customHeight="1" spans="1:15">
      <c r="A768" s="431">
        <f t="shared" si="77"/>
        <v>7</v>
      </c>
      <c r="B768" s="438">
        <v>2110203</v>
      </c>
      <c r="C768" s="439" t="s">
        <v>824</v>
      </c>
      <c r="D768" s="230">
        <f>VLOOKUP(B768,'04'!$B$5:$F$1322,5,FALSE)</f>
        <v>0</v>
      </c>
      <c r="E768" s="230"/>
      <c r="F768" s="296">
        <f t="shared" si="86"/>
        <v>0</v>
      </c>
      <c r="G768" s="293">
        <f t="shared" si="87"/>
        <v>0</v>
      </c>
      <c r="H768" s="180" t="str">
        <f t="shared" si="88"/>
        <v>否</v>
      </c>
      <c r="I768" s="393" t="str">
        <f t="shared" si="89"/>
        <v>项</v>
      </c>
      <c r="O768" s="393">
        <f t="shared" si="78"/>
        <v>0</v>
      </c>
    </row>
    <row r="769" ht="44.1" customHeight="1" spans="1:15">
      <c r="A769" s="431">
        <f t="shared" si="77"/>
        <v>7</v>
      </c>
      <c r="B769" s="438">
        <v>2110204</v>
      </c>
      <c r="C769" s="439" t="s">
        <v>825</v>
      </c>
      <c r="D769" s="230">
        <f>VLOOKUP(B769,'04'!$B$5:$F$1322,5,FALSE)</f>
        <v>0</v>
      </c>
      <c r="E769" s="230"/>
      <c r="F769" s="296">
        <f t="shared" si="86"/>
        <v>0</v>
      </c>
      <c r="G769" s="293">
        <f t="shared" si="87"/>
        <v>0</v>
      </c>
      <c r="H769" s="180" t="str">
        <f t="shared" si="88"/>
        <v>否</v>
      </c>
      <c r="I769" s="393" t="str">
        <f t="shared" si="89"/>
        <v>项</v>
      </c>
      <c r="O769" s="393">
        <f t="shared" si="78"/>
        <v>0</v>
      </c>
    </row>
    <row r="770" ht="44.1" customHeight="1" spans="1:15">
      <c r="A770" s="431">
        <f t="shared" si="77"/>
        <v>7</v>
      </c>
      <c r="B770" s="438">
        <v>2110299</v>
      </c>
      <c r="C770" s="439" t="s">
        <v>826</v>
      </c>
      <c r="D770" s="230">
        <f>VLOOKUP(B770,'04'!$B$5:$F$1322,5,FALSE)</f>
        <v>0</v>
      </c>
      <c r="E770" s="230"/>
      <c r="F770" s="296">
        <f t="shared" si="86"/>
        <v>0</v>
      </c>
      <c r="G770" s="293">
        <f t="shared" si="87"/>
        <v>0</v>
      </c>
      <c r="H770" s="180" t="str">
        <f t="shared" si="88"/>
        <v>否</v>
      </c>
      <c r="I770" s="393" t="str">
        <f t="shared" si="89"/>
        <v>项</v>
      </c>
      <c r="O770" s="393">
        <f t="shared" si="78"/>
        <v>0</v>
      </c>
    </row>
    <row r="771" ht="44.1" customHeight="1" spans="1:15">
      <c r="A771" s="431">
        <f t="shared" si="77"/>
        <v>5</v>
      </c>
      <c r="B771" s="437">
        <v>21103</v>
      </c>
      <c r="C771" s="289" t="s">
        <v>827</v>
      </c>
      <c r="D771" s="286">
        <f>VLOOKUP(B771,'04'!$B$5:$F$1322,5,FALSE)</f>
        <v>36286</v>
      </c>
      <c r="E771" s="286">
        <f>((((SUM(E772:E779))+0)+0)+0)+0</f>
        <v>40249</v>
      </c>
      <c r="F771" s="297">
        <f t="shared" si="86"/>
        <v>3963</v>
      </c>
      <c r="G771" s="287">
        <f t="shared" si="87"/>
        <v>0.109215675467122</v>
      </c>
      <c r="H771" s="180" t="str">
        <f t="shared" si="88"/>
        <v>是</v>
      </c>
      <c r="I771" s="393" t="str">
        <f t="shared" si="89"/>
        <v>款</v>
      </c>
      <c r="O771" s="393">
        <f t="shared" si="78"/>
        <v>0</v>
      </c>
    </row>
    <row r="772" ht="44.1" customHeight="1" spans="1:15">
      <c r="A772" s="431">
        <f t="shared" si="77"/>
        <v>7</v>
      </c>
      <c r="B772" s="438">
        <v>2110301</v>
      </c>
      <c r="C772" s="439" t="s">
        <v>828</v>
      </c>
      <c r="D772" s="230">
        <f>VLOOKUP(B772,'04'!$B$5:$F$1322,5,FALSE)</f>
        <v>15</v>
      </c>
      <c r="E772" s="230"/>
      <c r="F772" s="296">
        <f t="shared" si="86"/>
        <v>-15</v>
      </c>
      <c r="G772" s="293">
        <f t="shared" si="87"/>
        <v>-1</v>
      </c>
      <c r="H772" s="180" t="str">
        <f t="shared" si="88"/>
        <v>是</v>
      </c>
      <c r="I772" s="393" t="str">
        <f t="shared" si="89"/>
        <v>项</v>
      </c>
      <c r="O772" s="393">
        <f t="shared" si="78"/>
        <v>0</v>
      </c>
    </row>
    <row r="773" ht="44.1" customHeight="1" spans="1:16">
      <c r="A773" s="431">
        <f t="shared" ref="A773:A836" si="90">LEN(B773)</f>
        <v>7</v>
      </c>
      <c r="B773" s="438">
        <v>2110302</v>
      </c>
      <c r="C773" s="439" t="s">
        <v>829</v>
      </c>
      <c r="D773" s="230">
        <f>VLOOKUP(B773,'04'!$B$5:$F$1322,5,FALSE)</f>
        <v>36271</v>
      </c>
      <c r="E773" s="230">
        <f>39042+6432-5225</f>
        <v>40249</v>
      </c>
      <c r="F773" s="296">
        <f t="shared" si="86"/>
        <v>3978</v>
      </c>
      <c r="G773" s="293">
        <f t="shared" si="87"/>
        <v>0.109674395522594</v>
      </c>
      <c r="H773" s="180" t="str">
        <f t="shared" si="88"/>
        <v>是</v>
      </c>
      <c r="I773" s="393" t="str">
        <f t="shared" si="89"/>
        <v>项</v>
      </c>
      <c r="L773" s="393">
        <f>VLOOKUP(B773,[265]Sheet1!$A$4:$F$275,6,FALSE)</f>
        <v>508</v>
      </c>
      <c r="M773" s="393">
        <f>VLOOKUP(B773,[266]Sheet2!$A$2:$D$135,4,FALSE)</f>
        <v>38534</v>
      </c>
      <c r="O773" s="432">
        <f t="shared" ref="O773:O836" si="91">+L773+M773+N773</f>
        <v>39042</v>
      </c>
      <c r="P773" s="393">
        <v>6432</v>
      </c>
    </row>
    <row r="774" ht="36" customHeight="1" spans="1:15">
      <c r="A774" s="431">
        <f t="shared" si="90"/>
        <v>7</v>
      </c>
      <c r="B774" s="438">
        <v>2110303</v>
      </c>
      <c r="C774" s="439" t="s">
        <v>830</v>
      </c>
      <c r="D774" s="230">
        <f>VLOOKUP(B774,'04'!$B$5:$F$1322,5,FALSE)</f>
        <v>0</v>
      </c>
      <c r="E774" s="230"/>
      <c r="F774" s="296">
        <f t="shared" si="86"/>
        <v>0</v>
      </c>
      <c r="G774" s="293">
        <f t="shared" si="87"/>
        <v>0</v>
      </c>
      <c r="H774" s="180" t="str">
        <f t="shared" si="88"/>
        <v>否</v>
      </c>
      <c r="I774" s="393" t="str">
        <f t="shared" si="89"/>
        <v>项</v>
      </c>
      <c r="O774" s="393">
        <f t="shared" si="91"/>
        <v>0</v>
      </c>
    </row>
    <row r="775" ht="44.1" customHeight="1" spans="1:15">
      <c r="A775" s="431">
        <f t="shared" si="90"/>
        <v>7</v>
      </c>
      <c r="B775" s="438">
        <v>2110304</v>
      </c>
      <c r="C775" s="439" t="s">
        <v>831</v>
      </c>
      <c r="D775" s="230">
        <f>VLOOKUP(B775,'04'!$B$5:$F$1322,5,FALSE)</f>
        <v>0</v>
      </c>
      <c r="E775" s="230"/>
      <c r="F775" s="296">
        <f t="shared" si="86"/>
        <v>0</v>
      </c>
      <c r="G775" s="293">
        <f t="shared" si="87"/>
        <v>0</v>
      </c>
      <c r="H775" s="180" t="str">
        <f t="shared" si="88"/>
        <v>否</v>
      </c>
      <c r="I775" s="393" t="str">
        <f t="shared" si="89"/>
        <v>项</v>
      </c>
      <c r="O775" s="393">
        <f t="shared" si="91"/>
        <v>0</v>
      </c>
    </row>
    <row r="776" ht="36" customHeight="1" spans="1:15">
      <c r="A776" s="431">
        <f t="shared" si="90"/>
        <v>7</v>
      </c>
      <c r="B776" s="438">
        <v>2110305</v>
      </c>
      <c r="C776" s="439" t="s">
        <v>832</v>
      </c>
      <c r="D776" s="230">
        <f>VLOOKUP(B776,'04'!$B$5:$F$1322,5,FALSE)</f>
        <v>0</v>
      </c>
      <c r="E776" s="230"/>
      <c r="F776" s="296">
        <f t="shared" si="86"/>
        <v>0</v>
      </c>
      <c r="G776" s="293">
        <f t="shared" si="87"/>
        <v>0</v>
      </c>
      <c r="H776" s="180" t="str">
        <f t="shared" si="88"/>
        <v>否</v>
      </c>
      <c r="I776" s="393" t="str">
        <f t="shared" si="89"/>
        <v>项</v>
      </c>
      <c r="O776" s="393">
        <f t="shared" si="91"/>
        <v>0</v>
      </c>
    </row>
    <row r="777" ht="36" customHeight="1" spans="1:15">
      <c r="A777" s="431">
        <f t="shared" si="90"/>
        <v>7</v>
      </c>
      <c r="B777" s="438">
        <v>2110306</v>
      </c>
      <c r="C777" s="439" t="s">
        <v>833</v>
      </c>
      <c r="D777" s="230">
        <f>VLOOKUP(B777,'04'!$B$5:$F$1322,5,FALSE)</f>
        <v>0</v>
      </c>
      <c r="E777" s="230"/>
      <c r="F777" s="296">
        <f t="shared" si="86"/>
        <v>0</v>
      </c>
      <c r="G777" s="293">
        <f t="shared" si="87"/>
        <v>0</v>
      </c>
      <c r="H777" s="180" t="str">
        <f t="shared" si="88"/>
        <v>否</v>
      </c>
      <c r="I777" s="393" t="str">
        <f t="shared" si="89"/>
        <v>项</v>
      </c>
      <c r="O777" s="393">
        <f t="shared" si="91"/>
        <v>0</v>
      </c>
    </row>
    <row r="778" ht="44.1" customHeight="1" spans="1:15">
      <c r="A778" s="431">
        <f t="shared" si="90"/>
        <v>7</v>
      </c>
      <c r="B778" s="447">
        <v>2110307</v>
      </c>
      <c r="C778" s="439" t="s">
        <v>834</v>
      </c>
      <c r="D778" s="230">
        <f>VLOOKUP(B778,'04'!$B$5:$F$1322,5,FALSE)</f>
        <v>0</v>
      </c>
      <c r="E778" s="230"/>
      <c r="F778" s="296">
        <f t="shared" si="86"/>
        <v>0</v>
      </c>
      <c r="G778" s="293">
        <f t="shared" si="87"/>
        <v>0</v>
      </c>
      <c r="H778" s="180" t="str">
        <f t="shared" si="88"/>
        <v>否</v>
      </c>
      <c r="I778" s="393" t="str">
        <f t="shared" si="89"/>
        <v>项</v>
      </c>
      <c r="O778" s="393">
        <f t="shared" si="91"/>
        <v>0</v>
      </c>
    </row>
    <row r="779" ht="44.1" customHeight="1" spans="1:15">
      <c r="A779" s="431">
        <f t="shared" si="90"/>
        <v>7</v>
      </c>
      <c r="B779" s="438">
        <v>2110399</v>
      </c>
      <c r="C779" s="439" t="s">
        <v>835</v>
      </c>
      <c r="D779" s="230">
        <f>VLOOKUP(B779,'04'!$B$5:$F$1322,5,FALSE)</f>
        <v>0</v>
      </c>
      <c r="E779" s="230"/>
      <c r="F779" s="296">
        <f t="shared" si="86"/>
        <v>0</v>
      </c>
      <c r="G779" s="293">
        <f t="shared" si="87"/>
        <v>0</v>
      </c>
      <c r="H779" s="180" t="str">
        <f t="shared" si="88"/>
        <v>否</v>
      </c>
      <c r="I779" s="393" t="str">
        <f t="shared" si="89"/>
        <v>项</v>
      </c>
      <c r="O779" s="393">
        <f t="shared" si="91"/>
        <v>0</v>
      </c>
    </row>
    <row r="780" ht="44.1" customHeight="1" spans="1:15">
      <c r="A780" s="431">
        <f t="shared" si="90"/>
        <v>5</v>
      </c>
      <c r="B780" s="437">
        <v>21104</v>
      </c>
      <c r="C780" s="289" t="s">
        <v>836</v>
      </c>
      <c r="D780" s="286">
        <f>VLOOKUP(B780,'04'!$B$5:$F$1322,5,FALSE)</f>
        <v>19468</v>
      </c>
      <c r="E780" s="286">
        <f>((((SUM(E781:E786))+0)+0)+0)+0</f>
        <v>19615</v>
      </c>
      <c r="F780" s="297">
        <f t="shared" si="86"/>
        <v>147</v>
      </c>
      <c r="G780" s="287">
        <f t="shared" si="87"/>
        <v>0.00755085268132327</v>
      </c>
      <c r="H780" s="180" t="str">
        <f t="shared" si="88"/>
        <v>是</v>
      </c>
      <c r="I780" s="393" t="str">
        <f t="shared" si="89"/>
        <v>款</v>
      </c>
      <c r="O780" s="393">
        <f t="shared" si="91"/>
        <v>0</v>
      </c>
    </row>
    <row r="781" ht="44.1" customHeight="1" spans="1:15">
      <c r="A781" s="431">
        <f t="shared" si="90"/>
        <v>7</v>
      </c>
      <c r="B781" s="438">
        <v>2110401</v>
      </c>
      <c r="C781" s="439" t="s">
        <v>837</v>
      </c>
      <c r="D781" s="230">
        <f>VLOOKUP(B781,'04'!$B$5:$F$1322,5,FALSE)</f>
        <v>19460</v>
      </c>
      <c r="E781" s="230">
        <v>19450</v>
      </c>
      <c r="F781" s="296">
        <f t="shared" si="86"/>
        <v>-10</v>
      </c>
      <c r="G781" s="293">
        <f t="shared" si="87"/>
        <v>-0.000513874614594068</v>
      </c>
      <c r="H781" s="180" t="str">
        <f t="shared" si="88"/>
        <v>是</v>
      </c>
      <c r="I781" s="393" t="str">
        <f t="shared" si="89"/>
        <v>项</v>
      </c>
      <c r="M781" s="393">
        <f>VLOOKUP(B781,[266]Sheet2!$A$2:$D$135,4,FALSE)</f>
        <v>19450</v>
      </c>
      <c r="O781" s="432">
        <f t="shared" si="91"/>
        <v>19450</v>
      </c>
    </row>
    <row r="782" ht="44.1" customHeight="1" spans="1:15">
      <c r="A782" s="431">
        <f t="shared" si="90"/>
        <v>7</v>
      </c>
      <c r="B782" s="438">
        <v>2110402</v>
      </c>
      <c r="C782" s="439" t="s">
        <v>838</v>
      </c>
      <c r="D782" s="230">
        <f>VLOOKUP(B782,'04'!$B$5:$F$1322,5,FALSE)</f>
        <v>0</v>
      </c>
      <c r="E782" s="230"/>
      <c r="F782" s="296">
        <f t="shared" si="86"/>
        <v>0</v>
      </c>
      <c r="G782" s="293">
        <f t="shared" si="87"/>
        <v>0</v>
      </c>
      <c r="H782" s="180" t="str">
        <f t="shared" si="88"/>
        <v>否</v>
      </c>
      <c r="I782" s="393" t="str">
        <f t="shared" si="89"/>
        <v>项</v>
      </c>
      <c r="O782" s="393">
        <f t="shared" si="91"/>
        <v>0</v>
      </c>
    </row>
    <row r="783" ht="44.1" customHeight="1" spans="1:15">
      <c r="A783" s="431">
        <f t="shared" si="90"/>
        <v>7</v>
      </c>
      <c r="B783" s="438">
        <v>2110404</v>
      </c>
      <c r="C783" s="439" t="s">
        <v>839</v>
      </c>
      <c r="D783" s="230">
        <f>VLOOKUP(B783,'04'!$B$5:$F$1322,5,FALSE)</f>
        <v>0</v>
      </c>
      <c r="E783" s="230"/>
      <c r="F783" s="296">
        <f t="shared" si="86"/>
        <v>0</v>
      </c>
      <c r="G783" s="293">
        <f t="shared" si="87"/>
        <v>0</v>
      </c>
      <c r="H783" s="180" t="str">
        <f t="shared" si="88"/>
        <v>否</v>
      </c>
      <c r="I783" s="393" t="str">
        <f t="shared" si="89"/>
        <v>项</v>
      </c>
      <c r="O783" s="393">
        <f t="shared" si="91"/>
        <v>0</v>
      </c>
    </row>
    <row r="784" ht="36" customHeight="1" spans="1:15">
      <c r="A784" s="431">
        <f t="shared" si="90"/>
        <v>7</v>
      </c>
      <c r="B784" s="438">
        <v>2110405</v>
      </c>
      <c r="C784" s="439" t="s">
        <v>840</v>
      </c>
      <c r="D784" s="230">
        <f>VLOOKUP(B784,'04'!$B$5:$F$1322,5,FALSE)</f>
        <v>0</v>
      </c>
      <c r="E784" s="230"/>
      <c r="F784" s="296">
        <f t="shared" si="86"/>
        <v>0</v>
      </c>
      <c r="G784" s="293">
        <f t="shared" si="87"/>
        <v>0</v>
      </c>
      <c r="H784" s="180" t="str">
        <f t="shared" si="88"/>
        <v>否</v>
      </c>
      <c r="I784" s="393" t="str">
        <f t="shared" si="89"/>
        <v>项</v>
      </c>
      <c r="O784" s="393">
        <f t="shared" si="91"/>
        <v>0</v>
      </c>
    </row>
    <row r="785" ht="44.1" customHeight="1" spans="1:15">
      <c r="A785" s="431">
        <f t="shared" si="90"/>
        <v>7</v>
      </c>
      <c r="B785" s="438">
        <v>2110406</v>
      </c>
      <c r="C785" s="439" t="s">
        <v>841</v>
      </c>
      <c r="D785" s="230">
        <f>VLOOKUP(B785,'04'!$B$5:$F$1322,5,FALSE)</f>
        <v>0</v>
      </c>
      <c r="E785" s="230"/>
      <c r="F785" s="296">
        <f t="shared" si="86"/>
        <v>0</v>
      </c>
      <c r="G785" s="293">
        <f t="shared" si="87"/>
        <v>0</v>
      </c>
      <c r="H785" s="180" t="str">
        <f t="shared" si="88"/>
        <v>否</v>
      </c>
      <c r="I785" s="393" t="str">
        <f t="shared" si="89"/>
        <v>项</v>
      </c>
      <c r="O785" s="393">
        <f t="shared" si="91"/>
        <v>0</v>
      </c>
    </row>
    <row r="786" ht="44.1" customHeight="1" spans="1:15">
      <c r="A786" s="431">
        <f t="shared" si="90"/>
        <v>7</v>
      </c>
      <c r="B786" s="438">
        <v>2110499</v>
      </c>
      <c r="C786" s="439" t="s">
        <v>842</v>
      </c>
      <c r="D786" s="230">
        <f>VLOOKUP(B786,'04'!$B$5:$F$1322,5,FALSE)</f>
        <v>8</v>
      </c>
      <c r="E786" s="230">
        <v>165</v>
      </c>
      <c r="F786" s="296">
        <f t="shared" si="86"/>
        <v>157</v>
      </c>
      <c r="G786" s="293"/>
      <c r="H786" s="180" t="str">
        <f t="shared" si="88"/>
        <v>是</v>
      </c>
      <c r="I786" s="393" t="str">
        <f t="shared" si="89"/>
        <v>项</v>
      </c>
      <c r="L786" s="393">
        <f>VLOOKUP(B786,[265]Sheet1!$A$4:$F$275,6,FALSE)</f>
        <v>165</v>
      </c>
      <c r="O786" s="432">
        <f t="shared" si="91"/>
        <v>165</v>
      </c>
    </row>
    <row r="787" ht="36" customHeight="1" spans="1:15">
      <c r="A787" s="431">
        <f t="shared" si="90"/>
        <v>5</v>
      </c>
      <c r="B787" s="437">
        <v>21105</v>
      </c>
      <c r="C787" s="289" t="s">
        <v>1894</v>
      </c>
      <c r="D787" s="286">
        <f>VLOOKUP(B787,'04'!$B$5:$F$1322,5,FALSE)</f>
        <v>797</v>
      </c>
      <c r="E787" s="297">
        <f>((((SUM(E788:E793))+0)+0)+0)+0</f>
        <v>831</v>
      </c>
      <c r="F787" s="297">
        <f t="shared" si="86"/>
        <v>34</v>
      </c>
      <c r="G787" s="287">
        <f t="shared" ref="G787:G811" si="92">IF(D787&lt;0,"",IFERROR(E787/D787-1,0))</f>
        <v>0.0426599749058971</v>
      </c>
      <c r="H787" s="180" t="str">
        <f t="shared" si="88"/>
        <v>是</v>
      </c>
      <c r="I787" s="393" t="str">
        <f t="shared" si="89"/>
        <v>款</v>
      </c>
      <c r="O787" s="393">
        <f t="shared" si="91"/>
        <v>0</v>
      </c>
    </row>
    <row r="788" ht="36" customHeight="1" spans="1:15">
      <c r="A788" s="431">
        <f t="shared" si="90"/>
        <v>7</v>
      </c>
      <c r="B788" s="438">
        <v>2110501</v>
      </c>
      <c r="C788" s="439" t="s">
        <v>844</v>
      </c>
      <c r="D788" s="230">
        <f>VLOOKUP(B788,'04'!$B$5:$F$1322,5,FALSE)</f>
        <v>797</v>
      </c>
      <c r="E788" s="230">
        <v>831</v>
      </c>
      <c r="F788" s="296">
        <f t="shared" si="86"/>
        <v>34</v>
      </c>
      <c r="G788" s="293">
        <f t="shared" si="92"/>
        <v>0.0426599749058971</v>
      </c>
      <c r="H788" s="180" t="str">
        <f t="shared" si="88"/>
        <v>是</v>
      </c>
      <c r="I788" s="393" t="str">
        <f t="shared" si="89"/>
        <v>项</v>
      </c>
      <c r="L788" s="393">
        <f>VLOOKUP(B788,[265]Sheet1!$A$4:$F$275,6,FALSE)</f>
        <v>831</v>
      </c>
      <c r="M788" s="393">
        <f>VLOOKUP(B788,[266]Sheet2!$A$2:$D$135,4,FALSE)</f>
        <v>0</v>
      </c>
      <c r="O788" s="432">
        <f t="shared" si="91"/>
        <v>831</v>
      </c>
    </row>
    <row r="789" ht="36" customHeight="1" spans="1:15">
      <c r="A789" s="431">
        <f t="shared" si="90"/>
        <v>7</v>
      </c>
      <c r="B789" s="438">
        <v>2110502</v>
      </c>
      <c r="C789" s="439" t="s">
        <v>845</v>
      </c>
      <c r="D789" s="230">
        <f>VLOOKUP(B789,'04'!$B$5:$F$1322,5,FALSE)</f>
        <v>0</v>
      </c>
      <c r="E789" s="230"/>
      <c r="F789" s="296">
        <f t="shared" si="86"/>
        <v>0</v>
      </c>
      <c r="G789" s="293">
        <f t="shared" si="92"/>
        <v>0</v>
      </c>
      <c r="H789" s="180" t="str">
        <f t="shared" si="88"/>
        <v>否</v>
      </c>
      <c r="I789" s="393" t="str">
        <f t="shared" si="89"/>
        <v>项</v>
      </c>
      <c r="O789" s="393">
        <f t="shared" si="91"/>
        <v>0</v>
      </c>
    </row>
    <row r="790" ht="36" customHeight="1" spans="1:15">
      <c r="A790" s="431">
        <f t="shared" si="90"/>
        <v>7</v>
      </c>
      <c r="B790" s="438">
        <v>2110503</v>
      </c>
      <c r="C790" s="439" t="s">
        <v>846</v>
      </c>
      <c r="D790" s="230">
        <f>VLOOKUP(B790,'04'!$B$5:$F$1322,5,FALSE)</f>
        <v>0</v>
      </c>
      <c r="E790" s="230"/>
      <c r="F790" s="296">
        <f t="shared" si="86"/>
        <v>0</v>
      </c>
      <c r="G790" s="293">
        <f t="shared" si="92"/>
        <v>0</v>
      </c>
      <c r="H790" s="180" t="str">
        <f t="shared" si="88"/>
        <v>否</v>
      </c>
      <c r="I790" s="393" t="str">
        <f t="shared" si="89"/>
        <v>项</v>
      </c>
      <c r="O790" s="393">
        <f t="shared" si="91"/>
        <v>0</v>
      </c>
    </row>
    <row r="791" ht="36" customHeight="1" spans="1:15">
      <c r="A791" s="431">
        <f t="shared" si="90"/>
        <v>7</v>
      </c>
      <c r="B791" s="438">
        <v>2110506</v>
      </c>
      <c r="C791" s="439" t="s">
        <v>847</v>
      </c>
      <c r="D791" s="230">
        <f>VLOOKUP(B791,'04'!$B$5:$F$1322,5,FALSE)</f>
        <v>0</v>
      </c>
      <c r="E791" s="230"/>
      <c r="F791" s="296">
        <f t="shared" si="86"/>
        <v>0</v>
      </c>
      <c r="G791" s="293">
        <f t="shared" si="92"/>
        <v>0</v>
      </c>
      <c r="H791" s="180" t="str">
        <f t="shared" si="88"/>
        <v>否</v>
      </c>
      <c r="I791" s="393" t="str">
        <f t="shared" si="89"/>
        <v>项</v>
      </c>
      <c r="O791" s="393">
        <f t="shared" si="91"/>
        <v>0</v>
      </c>
    </row>
    <row r="792" ht="36" customHeight="1" spans="1:15">
      <c r="A792" s="431">
        <f t="shared" si="90"/>
        <v>7</v>
      </c>
      <c r="B792" s="438">
        <v>2110507</v>
      </c>
      <c r="C792" s="439" t="s">
        <v>848</v>
      </c>
      <c r="D792" s="230">
        <f>VLOOKUP(B792,'04'!$B$5:$F$1322,5,FALSE)</f>
        <v>0</v>
      </c>
      <c r="E792" s="230"/>
      <c r="F792" s="296">
        <f t="shared" si="86"/>
        <v>0</v>
      </c>
      <c r="G792" s="293">
        <f t="shared" si="92"/>
        <v>0</v>
      </c>
      <c r="H792" s="180" t="str">
        <f t="shared" si="88"/>
        <v>否</v>
      </c>
      <c r="I792" s="393" t="str">
        <f t="shared" si="89"/>
        <v>项</v>
      </c>
      <c r="O792" s="393">
        <f t="shared" si="91"/>
        <v>0</v>
      </c>
    </row>
    <row r="793" ht="36" customHeight="1" spans="1:15">
      <c r="A793" s="431">
        <f t="shared" si="90"/>
        <v>7</v>
      </c>
      <c r="B793" s="438">
        <v>2110599</v>
      </c>
      <c r="C793" s="439" t="s">
        <v>1895</v>
      </c>
      <c r="D793" s="230">
        <f>VLOOKUP(B793,'04'!$B$5:$F$1322,5,FALSE)</f>
        <v>0</v>
      </c>
      <c r="E793" s="230"/>
      <c r="F793" s="296">
        <f t="shared" si="86"/>
        <v>0</v>
      </c>
      <c r="G793" s="293">
        <f t="shared" si="92"/>
        <v>0</v>
      </c>
      <c r="H793" s="180" t="str">
        <f t="shared" si="88"/>
        <v>否</v>
      </c>
      <c r="I793" s="393" t="str">
        <f t="shared" si="89"/>
        <v>项</v>
      </c>
      <c r="O793" s="393">
        <f t="shared" si="91"/>
        <v>0</v>
      </c>
    </row>
    <row r="794" ht="36" customHeight="1" spans="1:15">
      <c r="A794" s="431">
        <f t="shared" si="90"/>
        <v>5</v>
      </c>
      <c r="B794" s="437">
        <v>21107</v>
      </c>
      <c r="C794" s="289" t="s">
        <v>856</v>
      </c>
      <c r="D794" s="286">
        <f>VLOOKUP(B794,'04'!$B$5:$F$1322,5,FALSE)</f>
        <v>0</v>
      </c>
      <c r="E794" s="297">
        <f>((((SUM(E795:E796))+0)+0)+0)+0</f>
        <v>0</v>
      </c>
      <c r="F794" s="297">
        <f t="shared" si="86"/>
        <v>0</v>
      </c>
      <c r="G794" s="287">
        <f t="shared" si="92"/>
        <v>0</v>
      </c>
      <c r="H794" s="180" t="str">
        <f t="shared" si="88"/>
        <v>否</v>
      </c>
      <c r="I794" s="393" t="str">
        <f t="shared" si="89"/>
        <v>款</v>
      </c>
      <c r="O794" s="393">
        <f t="shared" si="91"/>
        <v>0</v>
      </c>
    </row>
    <row r="795" ht="36" customHeight="1" spans="1:15">
      <c r="A795" s="431">
        <f t="shared" si="90"/>
        <v>7</v>
      </c>
      <c r="B795" s="438">
        <v>2110704</v>
      </c>
      <c r="C795" s="439" t="s">
        <v>857</v>
      </c>
      <c r="D795" s="230">
        <f>VLOOKUP(B795,'04'!$B$5:$F$1322,5,FALSE)</f>
        <v>0</v>
      </c>
      <c r="E795" s="230"/>
      <c r="F795" s="296">
        <f t="shared" si="86"/>
        <v>0</v>
      </c>
      <c r="G795" s="293">
        <f t="shared" si="92"/>
        <v>0</v>
      </c>
      <c r="H795" s="180" t="str">
        <f t="shared" si="88"/>
        <v>否</v>
      </c>
      <c r="I795" s="393" t="str">
        <f t="shared" si="89"/>
        <v>项</v>
      </c>
      <c r="O795" s="393">
        <f t="shared" si="91"/>
        <v>0</v>
      </c>
    </row>
    <row r="796" ht="36" customHeight="1" spans="1:15">
      <c r="A796" s="431">
        <f t="shared" si="90"/>
        <v>7</v>
      </c>
      <c r="B796" s="438">
        <v>2110799</v>
      </c>
      <c r="C796" s="439" t="s">
        <v>858</v>
      </c>
      <c r="D796" s="230">
        <f>VLOOKUP(B796,'04'!$B$5:$F$1322,5,FALSE)</f>
        <v>0</v>
      </c>
      <c r="E796" s="230"/>
      <c r="F796" s="296">
        <f t="shared" si="86"/>
        <v>0</v>
      </c>
      <c r="G796" s="293">
        <f t="shared" si="92"/>
        <v>0</v>
      </c>
      <c r="H796" s="180" t="str">
        <f t="shared" si="88"/>
        <v>否</v>
      </c>
      <c r="I796" s="393" t="str">
        <f t="shared" si="89"/>
        <v>项</v>
      </c>
      <c r="O796" s="393">
        <f t="shared" si="91"/>
        <v>0</v>
      </c>
    </row>
    <row r="797" ht="36" customHeight="1" spans="1:15">
      <c r="A797" s="431">
        <f t="shared" si="90"/>
        <v>5</v>
      </c>
      <c r="B797" s="437">
        <v>21108</v>
      </c>
      <c r="C797" s="289" t="s">
        <v>859</v>
      </c>
      <c r="D797" s="286">
        <f>VLOOKUP(B797,'04'!$B$5:$F$1322,5,FALSE)</f>
        <v>0</v>
      </c>
      <c r="E797" s="297">
        <f>((((SUM(E798:E799))+0)+0)+0)+0</f>
        <v>0</v>
      </c>
      <c r="F797" s="297">
        <f t="shared" si="86"/>
        <v>0</v>
      </c>
      <c r="G797" s="287">
        <f t="shared" si="92"/>
        <v>0</v>
      </c>
      <c r="H797" s="180" t="str">
        <f t="shared" si="88"/>
        <v>否</v>
      </c>
      <c r="I797" s="393" t="str">
        <f t="shared" si="89"/>
        <v>款</v>
      </c>
      <c r="O797" s="393">
        <f t="shared" si="91"/>
        <v>0</v>
      </c>
    </row>
    <row r="798" ht="36" customHeight="1" spans="1:15">
      <c r="A798" s="431">
        <f t="shared" si="90"/>
        <v>7</v>
      </c>
      <c r="B798" s="438">
        <v>2110804</v>
      </c>
      <c r="C798" s="439" t="s">
        <v>860</v>
      </c>
      <c r="D798" s="230">
        <f>VLOOKUP(B798,'04'!$B$5:$F$1322,5,FALSE)</f>
        <v>0</v>
      </c>
      <c r="E798" s="230"/>
      <c r="F798" s="296">
        <f t="shared" si="86"/>
        <v>0</v>
      </c>
      <c r="G798" s="293">
        <f t="shared" si="92"/>
        <v>0</v>
      </c>
      <c r="H798" s="180" t="str">
        <f t="shared" si="88"/>
        <v>否</v>
      </c>
      <c r="I798" s="393" t="str">
        <f t="shared" si="89"/>
        <v>项</v>
      </c>
      <c r="O798" s="393">
        <f t="shared" si="91"/>
        <v>0</v>
      </c>
    </row>
    <row r="799" ht="36" customHeight="1" spans="1:15">
      <c r="A799" s="431">
        <f t="shared" si="90"/>
        <v>7</v>
      </c>
      <c r="B799" s="438">
        <v>2110899</v>
      </c>
      <c r="C799" s="439" t="s">
        <v>861</v>
      </c>
      <c r="D799" s="230">
        <f>VLOOKUP(B799,'04'!$B$5:$F$1322,5,FALSE)</f>
        <v>0</v>
      </c>
      <c r="E799" s="230"/>
      <c r="F799" s="296">
        <f t="shared" si="86"/>
        <v>0</v>
      </c>
      <c r="G799" s="293">
        <f t="shared" si="92"/>
        <v>0</v>
      </c>
      <c r="H799" s="180" t="str">
        <f t="shared" si="88"/>
        <v>否</v>
      </c>
      <c r="I799" s="393" t="str">
        <f t="shared" si="89"/>
        <v>项</v>
      </c>
      <c r="O799" s="393">
        <f t="shared" si="91"/>
        <v>0</v>
      </c>
    </row>
    <row r="800" ht="36" customHeight="1" spans="1:15">
      <c r="A800" s="431">
        <f t="shared" si="90"/>
        <v>5</v>
      </c>
      <c r="B800" s="437">
        <v>21109</v>
      </c>
      <c r="C800" s="289" t="s">
        <v>862</v>
      </c>
      <c r="D800" s="286">
        <f>VLOOKUP(B800,'04'!$B$5:$F$1322,5,FALSE)</f>
        <v>0</v>
      </c>
      <c r="E800" s="297">
        <f>((((E801)+0)+0)+0)+0</f>
        <v>0</v>
      </c>
      <c r="F800" s="297">
        <f t="shared" si="86"/>
        <v>0</v>
      </c>
      <c r="G800" s="287">
        <f t="shared" si="92"/>
        <v>0</v>
      </c>
      <c r="H800" s="180" t="str">
        <f t="shared" si="88"/>
        <v>否</v>
      </c>
      <c r="I800" s="393" t="str">
        <f t="shared" si="89"/>
        <v>款</v>
      </c>
      <c r="O800" s="393">
        <f t="shared" si="91"/>
        <v>0</v>
      </c>
    </row>
    <row r="801" ht="36" customHeight="1" spans="1:15">
      <c r="A801" s="431">
        <f t="shared" si="90"/>
        <v>7</v>
      </c>
      <c r="B801" s="444">
        <v>2110901</v>
      </c>
      <c r="C801" s="449" t="s">
        <v>862</v>
      </c>
      <c r="D801" s="230">
        <f>VLOOKUP(B801,'04'!$B$5:$F$1322,5,FALSE)</f>
        <v>0</v>
      </c>
      <c r="E801" s="230"/>
      <c r="F801" s="296">
        <f t="shared" si="86"/>
        <v>0</v>
      </c>
      <c r="G801" s="293">
        <f t="shared" si="92"/>
        <v>0</v>
      </c>
      <c r="H801" s="180" t="str">
        <f t="shared" si="88"/>
        <v>否</v>
      </c>
      <c r="I801" s="393" t="str">
        <f t="shared" si="89"/>
        <v>项</v>
      </c>
      <c r="O801" s="393">
        <f t="shared" si="91"/>
        <v>0</v>
      </c>
    </row>
    <row r="802" ht="44.1" customHeight="1" spans="1:15">
      <c r="A802" s="431">
        <f t="shared" si="90"/>
        <v>5</v>
      </c>
      <c r="B802" s="437">
        <v>21110</v>
      </c>
      <c r="C802" s="289" t="s">
        <v>863</v>
      </c>
      <c r="D802" s="286">
        <f>VLOOKUP(B802,'04'!$B$5:$F$1322,5,FALSE)</f>
        <v>0</v>
      </c>
      <c r="E802" s="286">
        <f>((((E803)+0)+0)+0)+0</f>
        <v>0</v>
      </c>
      <c r="F802" s="297">
        <f t="shared" si="86"/>
        <v>0</v>
      </c>
      <c r="G802" s="287">
        <f t="shared" si="92"/>
        <v>0</v>
      </c>
      <c r="H802" s="180" t="str">
        <f t="shared" si="88"/>
        <v>否</v>
      </c>
      <c r="I802" s="393" t="str">
        <f t="shared" si="89"/>
        <v>款</v>
      </c>
      <c r="O802" s="393">
        <f t="shared" si="91"/>
        <v>0</v>
      </c>
    </row>
    <row r="803" ht="44.1" customHeight="1" spans="1:15">
      <c r="A803" s="431">
        <f t="shared" si="90"/>
        <v>7</v>
      </c>
      <c r="B803" s="444">
        <v>2111001</v>
      </c>
      <c r="C803" s="449" t="s">
        <v>863</v>
      </c>
      <c r="D803" s="230">
        <f>VLOOKUP(B803,'04'!$B$5:$F$1322,5,FALSE)</f>
        <v>0</v>
      </c>
      <c r="E803" s="230"/>
      <c r="F803" s="296">
        <f t="shared" si="86"/>
        <v>0</v>
      </c>
      <c r="G803" s="293">
        <f t="shared" si="92"/>
        <v>0</v>
      </c>
      <c r="H803" s="180" t="str">
        <f t="shared" si="88"/>
        <v>否</v>
      </c>
      <c r="I803" s="393" t="str">
        <f t="shared" si="89"/>
        <v>项</v>
      </c>
      <c r="O803" s="393">
        <f t="shared" si="91"/>
        <v>0</v>
      </c>
    </row>
    <row r="804" ht="44.1" customHeight="1" spans="1:15">
      <c r="A804" s="431">
        <f t="shared" si="90"/>
        <v>5</v>
      </c>
      <c r="B804" s="437">
        <v>21111</v>
      </c>
      <c r="C804" s="289" t="s">
        <v>864</v>
      </c>
      <c r="D804" s="286">
        <f>VLOOKUP(B804,'04'!$B$5:$F$1322,5,FALSE)</f>
        <v>0</v>
      </c>
      <c r="E804" s="286">
        <f>((((SUM(E805:E809))+0)+0)+0)+0</f>
        <v>0</v>
      </c>
      <c r="F804" s="297">
        <f t="shared" si="86"/>
        <v>0</v>
      </c>
      <c r="G804" s="287">
        <f t="shared" si="92"/>
        <v>0</v>
      </c>
      <c r="H804" s="180" t="str">
        <f t="shared" si="88"/>
        <v>否</v>
      </c>
      <c r="I804" s="393" t="str">
        <f t="shared" si="89"/>
        <v>款</v>
      </c>
      <c r="O804" s="393">
        <f t="shared" si="91"/>
        <v>0</v>
      </c>
    </row>
    <row r="805" ht="44.1" customHeight="1" spans="1:15">
      <c r="A805" s="431">
        <f t="shared" si="90"/>
        <v>7</v>
      </c>
      <c r="B805" s="438">
        <v>2111101</v>
      </c>
      <c r="C805" s="439" t="s">
        <v>865</v>
      </c>
      <c r="D805" s="230">
        <f>VLOOKUP(B805,'04'!$B$5:$F$1322,5,FALSE)</f>
        <v>0</v>
      </c>
      <c r="E805" s="230"/>
      <c r="F805" s="296">
        <f t="shared" si="86"/>
        <v>0</v>
      </c>
      <c r="G805" s="293">
        <f t="shared" si="92"/>
        <v>0</v>
      </c>
      <c r="H805" s="180" t="str">
        <f t="shared" si="88"/>
        <v>否</v>
      </c>
      <c r="I805" s="393" t="str">
        <f t="shared" si="89"/>
        <v>项</v>
      </c>
      <c r="O805" s="393">
        <f t="shared" si="91"/>
        <v>0</v>
      </c>
    </row>
    <row r="806" ht="36" customHeight="1" spans="1:15">
      <c r="A806" s="431">
        <f t="shared" si="90"/>
        <v>7</v>
      </c>
      <c r="B806" s="438">
        <v>2111102</v>
      </c>
      <c r="C806" s="439" t="s">
        <v>866</v>
      </c>
      <c r="D806" s="230">
        <f>VLOOKUP(B806,'04'!$B$5:$F$1322,5,FALSE)</f>
        <v>0</v>
      </c>
      <c r="E806" s="230"/>
      <c r="F806" s="296">
        <f t="shared" si="86"/>
        <v>0</v>
      </c>
      <c r="G806" s="293">
        <f t="shared" si="92"/>
        <v>0</v>
      </c>
      <c r="H806" s="180" t="str">
        <f t="shared" si="88"/>
        <v>否</v>
      </c>
      <c r="I806" s="393" t="str">
        <f t="shared" si="89"/>
        <v>项</v>
      </c>
      <c r="O806" s="393">
        <f t="shared" si="91"/>
        <v>0</v>
      </c>
    </row>
    <row r="807" ht="36" customHeight="1" spans="1:15">
      <c r="A807" s="431">
        <f t="shared" si="90"/>
        <v>7</v>
      </c>
      <c r="B807" s="438">
        <v>2111103</v>
      </c>
      <c r="C807" s="439" t="s">
        <v>867</v>
      </c>
      <c r="D807" s="230">
        <f>VLOOKUP(B807,'04'!$B$5:$F$1322,5,FALSE)</f>
        <v>0</v>
      </c>
      <c r="E807" s="230"/>
      <c r="F807" s="296">
        <f t="shared" si="86"/>
        <v>0</v>
      </c>
      <c r="G807" s="293">
        <f t="shared" si="92"/>
        <v>0</v>
      </c>
      <c r="H807" s="180" t="str">
        <f t="shared" si="88"/>
        <v>否</v>
      </c>
      <c r="I807" s="393" t="str">
        <f t="shared" si="89"/>
        <v>项</v>
      </c>
      <c r="O807" s="393">
        <f t="shared" si="91"/>
        <v>0</v>
      </c>
    </row>
    <row r="808" ht="36" customHeight="1" spans="1:15">
      <c r="A808" s="431">
        <f t="shared" si="90"/>
        <v>7</v>
      </c>
      <c r="B808" s="438">
        <v>2111104</v>
      </c>
      <c r="C808" s="439" t="s">
        <v>868</v>
      </c>
      <c r="D808" s="230">
        <f>VLOOKUP(B808,'04'!$B$5:$F$1322,5,FALSE)</f>
        <v>0</v>
      </c>
      <c r="E808" s="230"/>
      <c r="F808" s="296">
        <f t="shared" si="86"/>
        <v>0</v>
      </c>
      <c r="G808" s="293">
        <f t="shared" si="92"/>
        <v>0</v>
      </c>
      <c r="H808" s="180" t="str">
        <f t="shared" si="88"/>
        <v>否</v>
      </c>
      <c r="I808" s="393" t="str">
        <f t="shared" si="89"/>
        <v>项</v>
      </c>
      <c r="O808" s="393">
        <f t="shared" si="91"/>
        <v>0</v>
      </c>
    </row>
    <row r="809" ht="36" customHeight="1" spans="1:15">
      <c r="A809" s="431">
        <f t="shared" si="90"/>
        <v>7</v>
      </c>
      <c r="B809" s="438">
        <v>2111199</v>
      </c>
      <c r="C809" s="439" t="s">
        <v>869</v>
      </c>
      <c r="D809" s="230">
        <f>VLOOKUP(B809,'04'!$B$5:$F$1322,5,FALSE)</f>
        <v>0</v>
      </c>
      <c r="E809" s="230"/>
      <c r="F809" s="296">
        <f t="shared" si="86"/>
        <v>0</v>
      </c>
      <c r="G809" s="293">
        <f t="shared" si="92"/>
        <v>0</v>
      </c>
      <c r="H809" s="180" t="str">
        <f t="shared" si="88"/>
        <v>否</v>
      </c>
      <c r="I809" s="393" t="str">
        <f t="shared" si="89"/>
        <v>项</v>
      </c>
      <c r="O809" s="393">
        <f t="shared" si="91"/>
        <v>0</v>
      </c>
    </row>
    <row r="810" ht="36" customHeight="1" spans="1:15">
      <c r="A810" s="431">
        <f t="shared" si="90"/>
        <v>5</v>
      </c>
      <c r="B810" s="437">
        <v>21112</v>
      </c>
      <c r="C810" s="289" t="s">
        <v>1896</v>
      </c>
      <c r="D810" s="286">
        <f>VLOOKUP(B810,'04'!$B$5:$F$1322,5,FALSE)</f>
        <v>0</v>
      </c>
      <c r="E810" s="297">
        <f>SUM(E811:E812)</f>
        <v>0</v>
      </c>
      <c r="F810" s="297">
        <f t="shared" si="86"/>
        <v>0</v>
      </c>
      <c r="G810" s="287">
        <f t="shared" si="92"/>
        <v>0</v>
      </c>
      <c r="H810" s="180" t="str">
        <f t="shared" si="88"/>
        <v>否</v>
      </c>
      <c r="I810" s="393" t="str">
        <f t="shared" si="89"/>
        <v>款</v>
      </c>
      <c r="O810" s="393">
        <f t="shared" si="91"/>
        <v>0</v>
      </c>
    </row>
    <row r="811" ht="36" customHeight="1" spans="1:15">
      <c r="A811" s="431">
        <f t="shared" si="90"/>
        <v>7</v>
      </c>
      <c r="B811" s="447">
        <v>2111201</v>
      </c>
      <c r="C811" s="439" t="s">
        <v>870</v>
      </c>
      <c r="D811" s="230">
        <f>VLOOKUP(B811,'04'!$B$5:$F$1322,5,FALSE)</f>
        <v>0</v>
      </c>
      <c r="E811" s="230"/>
      <c r="F811" s="296">
        <f t="shared" si="86"/>
        <v>0</v>
      </c>
      <c r="G811" s="293">
        <f t="shared" si="92"/>
        <v>0</v>
      </c>
      <c r="H811" s="180" t="str">
        <f t="shared" si="88"/>
        <v>否</v>
      </c>
      <c r="I811" s="393" t="str">
        <f t="shared" si="89"/>
        <v>项</v>
      </c>
      <c r="O811" s="393">
        <f t="shared" si="91"/>
        <v>0</v>
      </c>
    </row>
    <row r="812" ht="36" customHeight="1" spans="1:15">
      <c r="A812" s="431">
        <f t="shared" si="90"/>
        <v>7</v>
      </c>
      <c r="B812" s="447">
        <v>2111299</v>
      </c>
      <c r="C812" s="439" t="s">
        <v>1897</v>
      </c>
      <c r="D812" s="230"/>
      <c r="E812" s="230"/>
      <c r="F812" s="296"/>
      <c r="G812" s="293"/>
      <c r="H812" s="180"/>
      <c r="O812" s="393">
        <f t="shared" si="91"/>
        <v>0</v>
      </c>
    </row>
    <row r="813" ht="36" customHeight="1" spans="1:15">
      <c r="A813" s="431">
        <f t="shared" si="90"/>
        <v>5</v>
      </c>
      <c r="B813" s="437">
        <v>21113</v>
      </c>
      <c r="C813" s="289" t="s">
        <v>871</v>
      </c>
      <c r="D813" s="286">
        <f>VLOOKUP(B813,'04'!$B$5:$F$1322,5,FALSE)</f>
        <v>0</v>
      </c>
      <c r="E813" s="297">
        <f>((((E814)+0)+0)+0)+0</f>
        <v>0</v>
      </c>
      <c r="F813" s="297">
        <f t="shared" ref="F813:F874" si="93">E813-D813</f>
        <v>0</v>
      </c>
      <c r="G813" s="287">
        <f t="shared" ref="G813:G838" si="94">IF(D813&lt;0,"",IFERROR(E813/D813-1,0))</f>
        <v>0</v>
      </c>
      <c r="H813" s="180" t="str">
        <f t="shared" ref="H813:H838" si="95">IF(LEN(B813)=3,"是",IF(C813&lt;&gt;"",IF(SUM(D813:E813)&lt;&gt;0,"是","否"),"是"))</f>
        <v>否</v>
      </c>
      <c r="I813" s="393" t="str">
        <f t="shared" ref="I813:I838" si="96">IF(LEN(B813)=3,"类",IF(LEN(B813)=5,"款","项"))</f>
        <v>款</v>
      </c>
      <c r="O813" s="393">
        <f t="shared" si="91"/>
        <v>0</v>
      </c>
    </row>
    <row r="814" ht="36" customHeight="1" spans="1:15">
      <c r="A814" s="431">
        <f t="shared" si="90"/>
        <v>7</v>
      </c>
      <c r="B814" s="447">
        <v>2111301</v>
      </c>
      <c r="C814" s="439" t="s">
        <v>871</v>
      </c>
      <c r="D814" s="230">
        <f>VLOOKUP(B814,'04'!$B$5:$F$1322,5,FALSE)</f>
        <v>0</v>
      </c>
      <c r="E814" s="230"/>
      <c r="F814" s="296">
        <f t="shared" si="93"/>
        <v>0</v>
      </c>
      <c r="G814" s="293">
        <f t="shared" si="94"/>
        <v>0</v>
      </c>
      <c r="H814" s="180" t="str">
        <f t="shared" si="95"/>
        <v>否</v>
      </c>
      <c r="I814" s="393" t="str">
        <f t="shared" si="96"/>
        <v>项</v>
      </c>
      <c r="O814" s="393">
        <f t="shared" si="91"/>
        <v>0</v>
      </c>
    </row>
    <row r="815" ht="44.1" customHeight="1" spans="1:15">
      <c r="A815" s="431">
        <f t="shared" si="90"/>
        <v>5</v>
      </c>
      <c r="B815" s="437">
        <v>21114</v>
      </c>
      <c r="C815" s="289" t="s">
        <v>872</v>
      </c>
      <c r="D815" s="286">
        <f>VLOOKUP(B815,'04'!$B$5:$F$1322,5,FALSE)</f>
        <v>12</v>
      </c>
      <c r="E815" s="286">
        <f>((((SUM(E816:E825))+0)+0)+0)+0</f>
        <v>0</v>
      </c>
      <c r="F815" s="297">
        <f t="shared" si="93"/>
        <v>-12</v>
      </c>
      <c r="G815" s="287">
        <f t="shared" si="94"/>
        <v>-1</v>
      </c>
      <c r="H815" s="180" t="str">
        <f t="shared" si="95"/>
        <v>是</v>
      </c>
      <c r="I815" s="393" t="str">
        <f t="shared" si="96"/>
        <v>款</v>
      </c>
      <c r="O815" s="393">
        <f t="shared" si="91"/>
        <v>0</v>
      </c>
    </row>
    <row r="816" ht="36" customHeight="1" spans="1:15">
      <c r="A816" s="431">
        <f t="shared" si="90"/>
        <v>7</v>
      </c>
      <c r="B816" s="438">
        <v>2111401</v>
      </c>
      <c r="C816" s="439" t="s">
        <v>307</v>
      </c>
      <c r="D816" s="230">
        <f>VLOOKUP(B816,'04'!$B$5:$F$1322,5,FALSE)</f>
        <v>0</v>
      </c>
      <c r="E816" s="230"/>
      <c r="F816" s="296">
        <f t="shared" si="93"/>
        <v>0</v>
      </c>
      <c r="G816" s="293">
        <f t="shared" si="94"/>
        <v>0</v>
      </c>
      <c r="H816" s="180" t="str">
        <f t="shared" si="95"/>
        <v>否</v>
      </c>
      <c r="I816" s="393" t="str">
        <f t="shared" si="96"/>
        <v>项</v>
      </c>
      <c r="O816" s="393">
        <f t="shared" si="91"/>
        <v>0</v>
      </c>
    </row>
    <row r="817" ht="44.1" customHeight="1" spans="1:15">
      <c r="A817" s="431">
        <f t="shared" si="90"/>
        <v>7</v>
      </c>
      <c r="B817" s="438">
        <v>2111402</v>
      </c>
      <c r="C817" s="439" t="s">
        <v>308</v>
      </c>
      <c r="D817" s="230">
        <f>VLOOKUP(B817,'04'!$B$5:$F$1322,5,FALSE)</f>
        <v>0</v>
      </c>
      <c r="E817" s="230"/>
      <c r="F817" s="296">
        <f t="shared" si="93"/>
        <v>0</v>
      </c>
      <c r="G817" s="293">
        <f t="shared" si="94"/>
        <v>0</v>
      </c>
      <c r="H817" s="180" t="str">
        <f t="shared" si="95"/>
        <v>否</v>
      </c>
      <c r="I817" s="393" t="str">
        <f t="shared" si="96"/>
        <v>项</v>
      </c>
      <c r="O817" s="393">
        <f t="shared" si="91"/>
        <v>0</v>
      </c>
    </row>
    <row r="818" ht="36" customHeight="1" spans="1:15">
      <c r="A818" s="431">
        <f t="shared" si="90"/>
        <v>7</v>
      </c>
      <c r="B818" s="438">
        <v>2111403</v>
      </c>
      <c r="C818" s="439" t="s">
        <v>309</v>
      </c>
      <c r="D818" s="230">
        <f>VLOOKUP(B818,'04'!$B$5:$F$1322,5,FALSE)</f>
        <v>0</v>
      </c>
      <c r="E818" s="230"/>
      <c r="F818" s="296">
        <f t="shared" si="93"/>
        <v>0</v>
      </c>
      <c r="G818" s="293">
        <f t="shared" si="94"/>
        <v>0</v>
      </c>
      <c r="H818" s="180" t="str">
        <f t="shared" si="95"/>
        <v>否</v>
      </c>
      <c r="I818" s="393" t="str">
        <f t="shared" si="96"/>
        <v>项</v>
      </c>
      <c r="O818" s="393">
        <f t="shared" si="91"/>
        <v>0</v>
      </c>
    </row>
    <row r="819" ht="36" customHeight="1" spans="1:15">
      <c r="A819" s="431">
        <f t="shared" si="90"/>
        <v>7</v>
      </c>
      <c r="B819" s="438">
        <v>2111406</v>
      </c>
      <c r="C819" s="439" t="s">
        <v>873</v>
      </c>
      <c r="D819" s="230">
        <f>VLOOKUP(B819,'04'!$B$5:$F$1322,5,FALSE)</f>
        <v>0</v>
      </c>
      <c r="E819" s="230"/>
      <c r="F819" s="296">
        <f t="shared" si="93"/>
        <v>0</v>
      </c>
      <c r="G819" s="293">
        <f t="shared" si="94"/>
        <v>0</v>
      </c>
      <c r="H819" s="180" t="str">
        <f t="shared" si="95"/>
        <v>否</v>
      </c>
      <c r="I819" s="393" t="str">
        <f t="shared" si="96"/>
        <v>项</v>
      </c>
      <c r="O819" s="393">
        <f t="shared" si="91"/>
        <v>0</v>
      </c>
    </row>
    <row r="820" ht="44.1" customHeight="1" spans="1:15">
      <c r="A820" s="431">
        <f t="shared" si="90"/>
        <v>7</v>
      </c>
      <c r="B820" s="438">
        <v>2111407</v>
      </c>
      <c r="C820" s="439" t="s">
        <v>874</v>
      </c>
      <c r="D820" s="230">
        <f>VLOOKUP(B820,'04'!$B$5:$F$1322,5,FALSE)</f>
        <v>12</v>
      </c>
      <c r="E820" s="230"/>
      <c r="F820" s="296">
        <f t="shared" si="93"/>
        <v>-12</v>
      </c>
      <c r="G820" s="293">
        <f t="shared" si="94"/>
        <v>-1</v>
      </c>
      <c r="H820" s="180" t="str">
        <f t="shared" si="95"/>
        <v>是</v>
      </c>
      <c r="I820" s="393" t="str">
        <f t="shared" si="96"/>
        <v>项</v>
      </c>
      <c r="O820" s="393">
        <f t="shared" si="91"/>
        <v>0</v>
      </c>
    </row>
    <row r="821" ht="36" customHeight="1" spans="1:15">
      <c r="A821" s="431">
        <f t="shared" si="90"/>
        <v>7</v>
      </c>
      <c r="B821" s="438">
        <v>2111408</v>
      </c>
      <c r="C821" s="439" t="s">
        <v>875</v>
      </c>
      <c r="D821" s="230">
        <f>VLOOKUP(B821,'04'!$B$5:$F$1322,5,FALSE)</f>
        <v>0</v>
      </c>
      <c r="E821" s="230"/>
      <c r="F821" s="296">
        <f t="shared" si="93"/>
        <v>0</v>
      </c>
      <c r="G821" s="293">
        <f t="shared" si="94"/>
        <v>0</v>
      </c>
      <c r="H821" s="180" t="str">
        <f t="shared" si="95"/>
        <v>否</v>
      </c>
      <c r="I821" s="393" t="str">
        <f t="shared" si="96"/>
        <v>项</v>
      </c>
      <c r="O821" s="393">
        <f t="shared" si="91"/>
        <v>0</v>
      </c>
    </row>
    <row r="822" ht="44.1" customHeight="1" spans="1:15">
      <c r="A822" s="431">
        <f t="shared" si="90"/>
        <v>7</v>
      </c>
      <c r="B822" s="438">
        <v>2111411</v>
      </c>
      <c r="C822" s="439" t="s">
        <v>348</v>
      </c>
      <c r="D822" s="230">
        <f>VLOOKUP(B822,'04'!$B$5:$F$1322,5,FALSE)</f>
        <v>0</v>
      </c>
      <c r="E822" s="230"/>
      <c r="F822" s="296">
        <f t="shared" si="93"/>
        <v>0</v>
      </c>
      <c r="G822" s="293">
        <f t="shared" si="94"/>
        <v>0</v>
      </c>
      <c r="H822" s="180" t="str">
        <f t="shared" si="95"/>
        <v>否</v>
      </c>
      <c r="I822" s="393" t="str">
        <f t="shared" si="96"/>
        <v>项</v>
      </c>
      <c r="O822" s="393">
        <f t="shared" si="91"/>
        <v>0</v>
      </c>
    </row>
    <row r="823" ht="36" customHeight="1" spans="1:15">
      <c r="A823" s="431">
        <f t="shared" si="90"/>
        <v>7</v>
      </c>
      <c r="B823" s="438">
        <v>2111413</v>
      </c>
      <c r="C823" s="439" t="s">
        <v>876</v>
      </c>
      <c r="D823" s="230">
        <f>VLOOKUP(B823,'04'!$B$5:$F$1322,5,FALSE)</f>
        <v>0</v>
      </c>
      <c r="E823" s="230"/>
      <c r="F823" s="296">
        <f t="shared" si="93"/>
        <v>0</v>
      </c>
      <c r="G823" s="293">
        <f t="shared" si="94"/>
        <v>0</v>
      </c>
      <c r="H823" s="180" t="str">
        <f t="shared" si="95"/>
        <v>否</v>
      </c>
      <c r="I823" s="393" t="str">
        <f t="shared" si="96"/>
        <v>项</v>
      </c>
      <c r="O823" s="393">
        <f t="shared" si="91"/>
        <v>0</v>
      </c>
    </row>
    <row r="824" ht="36" customHeight="1" spans="1:15">
      <c r="A824" s="431">
        <f t="shared" si="90"/>
        <v>7</v>
      </c>
      <c r="B824" s="438">
        <v>2111450</v>
      </c>
      <c r="C824" s="439" t="s">
        <v>316</v>
      </c>
      <c r="D824" s="230">
        <f>VLOOKUP(B824,'04'!$B$5:$F$1322,5,FALSE)</f>
        <v>0</v>
      </c>
      <c r="E824" s="230"/>
      <c r="F824" s="296">
        <f t="shared" si="93"/>
        <v>0</v>
      </c>
      <c r="G824" s="293">
        <f t="shared" si="94"/>
        <v>0</v>
      </c>
      <c r="H824" s="180" t="str">
        <f t="shared" si="95"/>
        <v>否</v>
      </c>
      <c r="I824" s="393" t="str">
        <f t="shared" si="96"/>
        <v>项</v>
      </c>
      <c r="O824" s="393">
        <f t="shared" si="91"/>
        <v>0</v>
      </c>
    </row>
    <row r="825" ht="36" customHeight="1" spans="1:15">
      <c r="A825" s="431">
        <f t="shared" si="90"/>
        <v>7</v>
      </c>
      <c r="B825" s="438">
        <v>2111499</v>
      </c>
      <c r="C825" s="439" t="s">
        <v>877</v>
      </c>
      <c r="D825" s="230">
        <f>VLOOKUP(B825,'04'!$B$5:$F$1322,5,FALSE)</f>
        <v>0</v>
      </c>
      <c r="E825" s="230"/>
      <c r="F825" s="296">
        <f t="shared" si="93"/>
        <v>0</v>
      </c>
      <c r="G825" s="293">
        <f t="shared" si="94"/>
        <v>0</v>
      </c>
      <c r="H825" s="180" t="str">
        <f t="shared" si="95"/>
        <v>否</v>
      </c>
      <c r="I825" s="393" t="str">
        <f t="shared" si="96"/>
        <v>项</v>
      </c>
      <c r="O825" s="393">
        <f t="shared" si="91"/>
        <v>0</v>
      </c>
    </row>
    <row r="826" ht="44.1" customHeight="1" spans="1:15">
      <c r="A826" s="431">
        <f t="shared" si="90"/>
        <v>5</v>
      </c>
      <c r="B826" s="437">
        <v>21199</v>
      </c>
      <c r="C826" s="289" t="s">
        <v>878</v>
      </c>
      <c r="D826" s="286">
        <f>VLOOKUP(B826,'04'!$B$5:$F$1322,5,FALSE)</f>
        <v>0</v>
      </c>
      <c r="E826" s="286">
        <f>((((E827)+0)+0)+0)+0</f>
        <v>0</v>
      </c>
      <c r="F826" s="297">
        <f t="shared" si="93"/>
        <v>0</v>
      </c>
      <c r="G826" s="287">
        <f t="shared" si="94"/>
        <v>0</v>
      </c>
      <c r="H826" s="180" t="str">
        <f t="shared" si="95"/>
        <v>否</v>
      </c>
      <c r="I826" s="393" t="str">
        <f t="shared" si="96"/>
        <v>款</v>
      </c>
      <c r="O826" s="393">
        <f t="shared" si="91"/>
        <v>0</v>
      </c>
    </row>
    <row r="827" ht="44.1" customHeight="1" spans="1:15">
      <c r="A827" s="431">
        <f t="shared" si="90"/>
        <v>7</v>
      </c>
      <c r="B827" s="447">
        <v>2119999</v>
      </c>
      <c r="C827" s="439" t="s">
        <v>878</v>
      </c>
      <c r="D827" s="230">
        <f>VLOOKUP(B827,'04'!$B$5:$F$1322,5,FALSE)</f>
        <v>0</v>
      </c>
      <c r="E827" s="230"/>
      <c r="F827" s="296">
        <f t="shared" si="93"/>
        <v>0</v>
      </c>
      <c r="G827" s="293">
        <f t="shared" si="94"/>
        <v>0</v>
      </c>
      <c r="H827" s="180" t="str">
        <f t="shared" si="95"/>
        <v>否</v>
      </c>
      <c r="I827" s="393" t="str">
        <f t="shared" si="96"/>
        <v>项</v>
      </c>
      <c r="M827" s="393">
        <f>VLOOKUP(B827,[266]Sheet2!$A$2:$D$135,4,FALSE)</f>
        <v>0</v>
      </c>
      <c r="O827" s="393">
        <f t="shared" si="91"/>
        <v>0</v>
      </c>
    </row>
    <row r="828" ht="44.1" customHeight="1" spans="1:15">
      <c r="A828" s="431">
        <f t="shared" si="90"/>
        <v>4</v>
      </c>
      <c r="B828" s="210" t="s">
        <v>1356</v>
      </c>
      <c r="C828" s="445" t="s">
        <v>1341</v>
      </c>
      <c r="D828" s="286">
        <f>VLOOKUP(B828,'04'!$B$5:$F$1322,5,FALSE)</f>
        <v>0</v>
      </c>
      <c r="E828" s="286"/>
      <c r="F828" s="297">
        <f t="shared" si="93"/>
        <v>0</v>
      </c>
      <c r="G828" s="287">
        <f t="shared" si="94"/>
        <v>0</v>
      </c>
      <c r="H828" s="180" t="str">
        <f t="shared" si="95"/>
        <v>否</v>
      </c>
      <c r="I828" s="393" t="str">
        <f t="shared" si="96"/>
        <v>项</v>
      </c>
      <c r="O828" s="393">
        <f t="shared" si="91"/>
        <v>0</v>
      </c>
    </row>
    <row r="829" ht="44.1" customHeight="1" spans="1:15">
      <c r="A829" s="431">
        <f t="shared" si="90"/>
        <v>3</v>
      </c>
      <c r="B829" s="437">
        <v>212</v>
      </c>
      <c r="C829" s="285" t="s">
        <v>267</v>
      </c>
      <c r="D829" s="286">
        <f>VLOOKUP(B829,'04'!$B$5:$F$1322,5,FALSE)</f>
        <v>23570</v>
      </c>
      <c r="E829" s="286">
        <f>((((SUM(E830,E841,E843,E846,E848,E850,E852))+0)+0)+0)+0</f>
        <v>6943</v>
      </c>
      <c r="F829" s="297">
        <f t="shared" si="93"/>
        <v>-16627</v>
      </c>
      <c r="G829" s="287">
        <f t="shared" si="94"/>
        <v>-0.705430632159525</v>
      </c>
      <c r="H829" s="180" t="str">
        <f t="shared" si="95"/>
        <v>是</v>
      </c>
      <c r="I829" s="393" t="str">
        <f t="shared" si="96"/>
        <v>类</v>
      </c>
      <c r="O829" s="393">
        <f t="shared" si="91"/>
        <v>0</v>
      </c>
    </row>
    <row r="830" ht="44.1" customHeight="1" spans="1:15">
      <c r="A830" s="431">
        <f t="shared" si="90"/>
        <v>5</v>
      </c>
      <c r="B830" s="437">
        <v>21201</v>
      </c>
      <c r="C830" s="289" t="s">
        <v>879</v>
      </c>
      <c r="D830" s="286">
        <f>VLOOKUP(B830,'04'!$B$5:$F$1322,5,FALSE)</f>
        <v>1210</v>
      </c>
      <c r="E830" s="286">
        <f>((((SUM(E831:E840))+0)+0)+0)+0</f>
        <v>2273</v>
      </c>
      <c r="F830" s="297">
        <f t="shared" si="93"/>
        <v>1063</v>
      </c>
      <c r="G830" s="287">
        <f t="shared" si="94"/>
        <v>0.878512396694215</v>
      </c>
      <c r="H830" s="180" t="str">
        <f t="shared" si="95"/>
        <v>是</v>
      </c>
      <c r="I830" s="393" t="str">
        <f t="shared" si="96"/>
        <v>款</v>
      </c>
      <c r="O830" s="393">
        <f t="shared" si="91"/>
        <v>0</v>
      </c>
    </row>
    <row r="831" ht="44.1" customHeight="1" spans="1:15">
      <c r="A831" s="431">
        <f t="shared" si="90"/>
        <v>7</v>
      </c>
      <c r="B831" s="438">
        <v>2120101</v>
      </c>
      <c r="C831" s="439" t="s">
        <v>307</v>
      </c>
      <c r="D831" s="230">
        <f>VLOOKUP(B831,'04'!$B$5:$F$1322,5,FALSE)</f>
        <v>344</v>
      </c>
      <c r="E831" s="230">
        <v>834</v>
      </c>
      <c r="F831" s="296">
        <f t="shared" si="93"/>
        <v>490</v>
      </c>
      <c r="G831" s="293">
        <f t="shared" si="94"/>
        <v>1.42441860465116</v>
      </c>
      <c r="H831" s="180" t="str">
        <f t="shared" si="95"/>
        <v>是</v>
      </c>
      <c r="I831" s="393" t="str">
        <f t="shared" si="96"/>
        <v>项</v>
      </c>
      <c r="L831" s="393">
        <f>VLOOKUP(B831,[265]Sheet1!$A$4:$F$275,6,FALSE)</f>
        <v>834</v>
      </c>
      <c r="O831" s="432">
        <f t="shared" si="91"/>
        <v>834</v>
      </c>
    </row>
    <row r="832" ht="36" customHeight="1" spans="1:15">
      <c r="A832" s="431">
        <f t="shared" si="90"/>
        <v>7</v>
      </c>
      <c r="B832" s="438">
        <v>2120102</v>
      </c>
      <c r="C832" s="439" t="s">
        <v>308</v>
      </c>
      <c r="D832" s="230">
        <f>VLOOKUP(B832,'04'!$B$5:$F$1322,5,FALSE)</f>
        <v>0</v>
      </c>
      <c r="E832" s="230"/>
      <c r="F832" s="296">
        <f t="shared" si="93"/>
        <v>0</v>
      </c>
      <c r="G832" s="293">
        <f t="shared" si="94"/>
        <v>0</v>
      </c>
      <c r="H832" s="180" t="str">
        <f t="shared" si="95"/>
        <v>否</v>
      </c>
      <c r="I832" s="393" t="str">
        <f t="shared" si="96"/>
        <v>项</v>
      </c>
      <c r="O832" s="393">
        <f t="shared" si="91"/>
        <v>0</v>
      </c>
    </row>
    <row r="833" ht="44.1" customHeight="1" spans="1:15">
      <c r="A833" s="431">
        <f t="shared" si="90"/>
        <v>7</v>
      </c>
      <c r="B833" s="438">
        <v>2120103</v>
      </c>
      <c r="C833" s="439" t="s">
        <v>309</v>
      </c>
      <c r="D833" s="230">
        <f>VLOOKUP(B833,'04'!$B$5:$F$1322,5,FALSE)</f>
        <v>0</v>
      </c>
      <c r="E833" s="230"/>
      <c r="F833" s="296">
        <f t="shared" si="93"/>
        <v>0</v>
      </c>
      <c r="G833" s="293">
        <f t="shared" si="94"/>
        <v>0</v>
      </c>
      <c r="H833" s="180" t="str">
        <f t="shared" si="95"/>
        <v>否</v>
      </c>
      <c r="I833" s="393" t="str">
        <f t="shared" si="96"/>
        <v>项</v>
      </c>
      <c r="O833" s="393">
        <f t="shared" si="91"/>
        <v>0</v>
      </c>
    </row>
    <row r="834" ht="44.1" customHeight="1" spans="1:15">
      <c r="A834" s="431">
        <f t="shared" si="90"/>
        <v>7</v>
      </c>
      <c r="B834" s="438">
        <v>2120104</v>
      </c>
      <c r="C834" s="439" t="s">
        <v>880</v>
      </c>
      <c r="D834" s="230">
        <f>VLOOKUP(B834,'04'!$B$5:$F$1322,5,FALSE)</f>
        <v>453</v>
      </c>
      <c r="E834" s="230">
        <v>381</v>
      </c>
      <c r="F834" s="296">
        <f t="shared" si="93"/>
        <v>-72</v>
      </c>
      <c r="G834" s="293">
        <f t="shared" si="94"/>
        <v>-0.158940397350993</v>
      </c>
      <c r="H834" s="180" t="str">
        <f t="shared" si="95"/>
        <v>是</v>
      </c>
      <c r="I834" s="393" t="str">
        <f t="shared" si="96"/>
        <v>项</v>
      </c>
      <c r="L834" s="393">
        <f>VLOOKUP(B834,[265]Sheet1!$A$4:$F$275,6,FALSE)</f>
        <v>381</v>
      </c>
      <c r="O834" s="432">
        <f t="shared" si="91"/>
        <v>381</v>
      </c>
    </row>
    <row r="835" ht="44.1" customHeight="1" spans="1:15">
      <c r="A835" s="431">
        <f t="shared" si="90"/>
        <v>7</v>
      </c>
      <c r="B835" s="438">
        <v>2120105</v>
      </c>
      <c r="C835" s="439" t="s">
        <v>881</v>
      </c>
      <c r="D835" s="230">
        <f>VLOOKUP(B835,'04'!$B$5:$F$1322,5,FALSE)</f>
        <v>0</v>
      </c>
      <c r="E835" s="230"/>
      <c r="F835" s="296">
        <f t="shared" si="93"/>
        <v>0</v>
      </c>
      <c r="G835" s="293">
        <f t="shared" si="94"/>
        <v>0</v>
      </c>
      <c r="H835" s="180" t="str">
        <f t="shared" si="95"/>
        <v>否</v>
      </c>
      <c r="I835" s="393" t="str">
        <f t="shared" si="96"/>
        <v>项</v>
      </c>
      <c r="O835" s="393">
        <f t="shared" si="91"/>
        <v>0</v>
      </c>
    </row>
    <row r="836" ht="44.1" customHeight="1" spans="1:15">
      <c r="A836" s="431">
        <f t="shared" si="90"/>
        <v>7</v>
      </c>
      <c r="B836" s="438">
        <v>2120106</v>
      </c>
      <c r="C836" s="439" t="s">
        <v>882</v>
      </c>
      <c r="D836" s="230">
        <f>VLOOKUP(B836,'04'!$B$5:$F$1322,5,FALSE)</f>
        <v>103</v>
      </c>
      <c r="E836" s="230">
        <v>114</v>
      </c>
      <c r="F836" s="296">
        <f t="shared" si="93"/>
        <v>11</v>
      </c>
      <c r="G836" s="293">
        <f t="shared" si="94"/>
        <v>0.106796116504854</v>
      </c>
      <c r="H836" s="180" t="str">
        <f t="shared" si="95"/>
        <v>是</v>
      </c>
      <c r="I836" s="393" t="str">
        <f t="shared" si="96"/>
        <v>项</v>
      </c>
      <c r="L836" s="393">
        <f>VLOOKUP(B836,[265]Sheet1!$A$4:$F$275,6,FALSE)</f>
        <v>114</v>
      </c>
      <c r="O836" s="432">
        <f t="shared" si="91"/>
        <v>114</v>
      </c>
    </row>
    <row r="837" ht="36" customHeight="1" spans="1:15">
      <c r="A837" s="431">
        <f t="shared" ref="A837:A900" si="97">LEN(B837)</f>
        <v>7</v>
      </c>
      <c r="B837" s="438">
        <v>2120107</v>
      </c>
      <c r="C837" s="439" t="s">
        <v>883</v>
      </c>
      <c r="D837" s="230">
        <f>VLOOKUP(B837,'04'!$B$5:$F$1322,5,FALSE)</f>
        <v>0</v>
      </c>
      <c r="E837" s="230"/>
      <c r="F837" s="296">
        <f t="shared" si="93"/>
        <v>0</v>
      </c>
      <c r="G837" s="293">
        <f t="shared" si="94"/>
        <v>0</v>
      </c>
      <c r="H837" s="180" t="str">
        <f t="shared" si="95"/>
        <v>否</v>
      </c>
      <c r="I837" s="393" t="str">
        <f t="shared" si="96"/>
        <v>项</v>
      </c>
      <c r="O837" s="393">
        <f t="shared" ref="O837:O900" si="98">+L837+M837+N837</f>
        <v>0</v>
      </c>
    </row>
    <row r="838" ht="44.1" customHeight="1" spans="1:15">
      <c r="A838" s="431">
        <f t="shared" si="97"/>
        <v>7</v>
      </c>
      <c r="B838" s="438">
        <v>2120109</v>
      </c>
      <c r="C838" s="439" t="s">
        <v>884</v>
      </c>
      <c r="D838" s="230">
        <f>VLOOKUP(B838,'04'!$B$5:$F$1322,5,FALSE)</f>
        <v>0</v>
      </c>
      <c r="E838" s="230"/>
      <c r="F838" s="296">
        <f t="shared" si="93"/>
        <v>0</v>
      </c>
      <c r="G838" s="293">
        <f t="shared" si="94"/>
        <v>0</v>
      </c>
      <c r="H838" s="180" t="str">
        <f t="shared" si="95"/>
        <v>否</v>
      </c>
      <c r="I838" s="393" t="str">
        <f t="shared" si="96"/>
        <v>项</v>
      </c>
      <c r="O838" s="393">
        <f t="shared" si="98"/>
        <v>0</v>
      </c>
    </row>
    <row r="839" ht="44.1" customHeight="1" spans="1:15">
      <c r="A839" s="431">
        <f t="shared" si="97"/>
        <v>7</v>
      </c>
      <c r="B839" s="438">
        <v>2120110</v>
      </c>
      <c r="C839" s="439" t="s">
        <v>885</v>
      </c>
      <c r="D839" s="230">
        <f>VLOOKUP(B839,'04'!$B$5:$F$1322,5,FALSE)</f>
        <v>0</v>
      </c>
      <c r="E839" s="230"/>
      <c r="F839" s="296">
        <f t="shared" si="93"/>
        <v>0</v>
      </c>
      <c r="G839" s="293">
        <f t="shared" ref="G839:G902" si="99">IF(D839&lt;0,"",IFERROR(E839/D839-1,0))</f>
        <v>0</v>
      </c>
      <c r="H839" s="180" t="str">
        <f t="shared" ref="H839:H902" si="100">IF(LEN(B839)=3,"是",IF(C839&lt;&gt;"",IF(SUM(D839:E839)&lt;&gt;0,"是","否"),"是"))</f>
        <v>否</v>
      </c>
      <c r="I839" s="393" t="str">
        <f t="shared" ref="I839:I902" si="101">IF(LEN(B839)=3,"类",IF(LEN(B839)=5,"款","项"))</f>
        <v>项</v>
      </c>
      <c r="O839" s="393">
        <f t="shared" si="98"/>
        <v>0</v>
      </c>
    </row>
    <row r="840" ht="44.1" customHeight="1" spans="1:15">
      <c r="A840" s="431">
        <f t="shared" si="97"/>
        <v>7</v>
      </c>
      <c r="B840" s="438">
        <v>2120199</v>
      </c>
      <c r="C840" s="439" t="s">
        <v>886</v>
      </c>
      <c r="D840" s="230">
        <f>VLOOKUP(B840,'04'!$B$5:$F$1322,5,FALSE)</f>
        <v>310</v>
      </c>
      <c r="E840" s="230">
        <v>944</v>
      </c>
      <c r="F840" s="296">
        <f t="shared" si="93"/>
        <v>634</v>
      </c>
      <c r="G840" s="293">
        <f t="shared" si="99"/>
        <v>2.04516129032258</v>
      </c>
      <c r="H840" s="180" t="str">
        <f t="shared" si="100"/>
        <v>是</v>
      </c>
      <c r="I840" s="393" t="str">
        <f t="shared" si="101"/>
        <v>项</v>
      </c>
      <c r="L840" s="393">
        <f>VLOOKUP(B840,[265]Sheet1!$A$4:$F$275,6,FALSE)</f>
        <v>944</v>
      </c>
      <c r="O840" s="432">
        <f t="shared" si="98"/>
        <v>944</v>
      </c>
    </row>
    <row r="841" ht="44.1" customHeight="1" spans="1:15">
      <c r="A841" s="431">
        <f t="shared" si="97"/>
        <v>5</v>
      </c>
      <c r="B841" s="437">
        <v>21202</v>
      </c>
      <c r="C841" s="289" t="s">
        <v>887</v>
      </c>
      <c r="D841" s="286">
        <f>VLOOKUP(B841,'04'!$B$5:$F$1322,5,FALSE)</f>
        <v>0</v>
      </c>
      <c r="E841" s="286">
        <f>((((E842)+0)+0)+0)+0</f>
        <v>0</v>
      </c>
      <c r="F841" s="297">
        <f t="shared" si="93"/>
        <v>0</v>
      </c>
      <c r="G841" s="287">
        <f t="shared" si="99"/>
        <v>0</v>
      </c>
      <c r="H841" s="180" t="str">
        <f t="shared" si="100"/>
        <v>否</v>
      </c>
      <c r="I841" s="393" t="str">
        <f t="shared" si="101"/>
        <v>款</v>
      </c>
      <c r="O841" s="393">
        <f t="shared" si="98"/>
        <v>0</v>
      </c>
    </row>
    <row r="842" ht="44.1" customHeight="1" spans="1:15">
      <c r="A842" s="431">
        <f t="shared" si="97"/>
        <v>7</v>
      </c>
      <c r="B842" s="444">
        <v>2120201</v>
      </c>
      <c r="C842" s="449" t="s">
        <v>887</v>
      </c>
      <c r="D842" s="230">
        <f>VLOOKUP(B842,'04'!$B$5:$F$1322,5,FALSE)</f>
        <v>0</v>
      </c>
      <c r="E842" s="230"/>
      <c r="F842" s="296">
        <f t="shared" si="93"/>
        <v>0</v>
      </c>
      <c r="G842" s="293">
        <f t="shared" si="99"/>
        <v>0</v>
      </c>
      <c r="H842" s="180" t="str">
        <f t="shared" si="100"/>
        <v>否</v>
      </c>
      <c r="I842" s="393" t="str">
        <f t="shared" si="101"/>
        <v>项</v>
      </c>
      <c r="O842" s="393">
        <f t="shared" si="98"/>
        <v>0</v>
      </c>
    </row>
    <row r="843" ht="36" customHeight="1" spans="1:15">
      <c r="A843" s="431">
        <f t="shared" si="97"/>
        <v>5</v>
      </c>
      <c r="B843" s="437">
        <v>21203</v>
      </c>
      <c r="C843" s="289" t="s">
        <v>888</v>
      </c>
      <c r="D843" s="286">
        <f>VLOOKUP(B843,'04'!$B$5:$F$1322,5,FALSE)</f>
        <v>3794</v>
      </c>
      <c r="E843" s="286">
        <f>((((SUM(E844:E845))+0)+0)+0)+0</f>
        <v>3817</v>
      </c>
      <c r="F843" s="297">
        <f t="shared" si="93"/>
        <v>23</v>
      </c>
      <c r="G843" s="287">
        <f t="shared" si="99"/>
        <v>0.00606220347917774</v>
      </c>
      <c r="H843" s="180" t="str">
        <f t="shared" si="100"/>
        <v>是</v>
      </c>
      <c r="I843" s="393" t="str">
        <f t="shared" si="101"/>
        <v>款</v>
      </c>
      <c r="O843" s="393">
        <f t="shared" si="98"/>
        <v>0</v>
      </c>
    </row>
    <row r="844" ht="36" customHeight="1" spans="1:15">
      <c r="A844" s="431">
        <f t="shared" si="97"/>
        <v>7</v>
      </c>
      <c r="B844" s="438">
        <v>2120303</v>
      </c>
      <c r="C844" s="439" t="s">
        <v>889</v>
      </c>
      <c r="D844" s="230">
        <f>VLOOKUP(B844,'04'!$B$5:$F$1322,5,FALSE)</f>
        <v>0</v>
      </c>
      <c r="E844" s="230">
        <v>2</v>
      </c>
      <c r="F844" s="296">
        <f t="shared" si="93"/>
        <v>2</v>
      </c>
      <c r="G844" s="293">
        <f t="shared" si="99"/>
        <v>0</v>
      </c>
      <c r="H844" s="180" t="str">
        <f t="shared" si="100"/>
        <v>是</v>
      </c>
      <c r="I844" s="393" t="str">
        <f t="shared" si="101"/>
        <v>项</v>
      </c>
      <c r="M844" s="393">
        <f>VLOOKUP(B844,[266]Sheet2!$A$2:$D$135,4,FALSE)</f>
        <v>2</v>
      </c>
      <c r="O844" s="432">
        <f t="shared" si="98"/>
        <v>2</v>
      </c>
    </row>
    <row r="845" ht="36" customHeight="1" spans="1:15">
      <c r="A845" s="431">
        <f t="shared" si="97"/>
        <v>7</v>
      </c>
      <c r="B845" s="438">
        <v>2120399</v>
      </c>
      <c r="C845" s="439" t="s">
        <v>890</v>
      </c>
      <c r="D845" s="230">
        <f>VLOOKUP(B845,'04'!$B$5:$F$1322,5,FALSE)</f>
        <v>3794</v>
      </c>
      <c r="E845" s="230">
        <v>3815</v>
      </c>
      <c r="F845" s="296">
        <f t="shared" si="93"/>
        <v>21</v>
      </c>
      <c r="G845" s="293">
        <f t="shared" si="99"/>
        <v>0.00553505535055354</v>
      </c>
      <c r="H845" s="180" t="str">
        <f t="shared" si="100"/>
        <v>是</v>
      </c>
      <c r="I845" s="393" t="str">
        <f t="shared" si="101"/>
        <v>项</v>
      </c>
      <c r="L845" s="393">
        <f>VLOOKUP(B845,[265]Sheet1!$A$4:$F$275,6,FALSE)</f>
        <v>50</v>
      </c>
      <c r="M845" s="393">
        <f>VLOOKUP(B845,[266]Sheet2!$A$2:$D$135,4,FALSE)</f>
        <v>3765</v>
      </c>
      <c r="O845" s="432">
        <f t="shared" si="98"/>
        <v>3815</v>
      </c>
    </row>
    <row r="846" ht="44.1" customHeight="1" spans="1:15">
      <c r="A846" s="431">
        <f t="shared" si="97"/>
        <v>5</v>
      </c>
      <c r="B846" s="437">
        <v>21205</v>
      </c>
      <c r="C846" s="289" t="s">
        <v>891</v>
      </c>
      <c r="D846" s="286">
        <f>VLOOKUP(B846,'04'!$B$5:$F$1322,5,FALSE)</f>
        <v>725</v>
      </c>
      <c r="E846" s="286">
        <f t="shared" ref="E846:E850" si="102">((((E847)+0)+0)+0)+0</f>
        <v>845</v>
      </c>
      <c r="F846" s="297">
        <f t="shared" si="93"/>
        <v>120</v>
      </c>
      <c r="G846" s="287">
        <f t="shared" si="99"/>
        <v>0.16551724137931</v>
      </c>
      <c r="H846" s="180" t="str">
        <f t="shared" si="100"/>
        <v>是</v>
      </c>
      <c r="I846" s="393" t="str">
        <f t="shared" si="101"/>
        <v>款</v>
      </c>
      <c r="O846" s="393">
        <f t="shared" si="98"/>
        <v>0</v>
      </c>
    </row>
    <row r="847" ht="44.1" customHeight="1" spans="1:15">
      <c r="A847" s="431">
        <f t="shared" si="97"/>
        <v>7</v>
      </c>
      <c r="B847" s="444">
        <v>2120501</v>
      </c>
      <c r="C847" s="449" t="s">
        <v>891</v>
      </c>
      <c r="D847" s="230">
        <f>VLOOKUP(B847,'04'!$B$5:$F$1322,5,FALSE)</f>
        <v>725</v>
      </c>
      <c r="E847" s="230">
        <v>845</v>
      </c>
      <c r="F847" s="296">
        <f t="shared" si="93"/>
        <v>120</v>
      </c>
      <c r="G847" s="293">
        <f t="shared" si="99"/>
        <v>0.16551724137931</v>
      </c>
      <c r="H847" s="180" t="str">
        <f t="shared" si="100"/>
        <v>是</v>
      </c>
      <c r="I847" s="393" t="str">
        <f t="shared" si="101"/>
        <v>项</v>
      </c>
      <c r="L847" s="393">
        <f>VLOOKUP(B847,[265]Sheet1!$A$4:$F$275,6,FALSE)</f>
        <v>840</v>
      </c>
      <c r="M847" s="393">
        <f>VLOOKUP(B847,[266]Sheet2!$A$2:$D$135,4,FALSE)</f>
        <v>5</v>
      </c>
      <c r="O847" s="432">
        <f t="shared" si="98"/>
        <v>845</v>
      </c>
    </row>
    <row r="848" ht="44.1" customHeight="1" spans="1:15">
      <c r="A848" s="431">
        <f t="shared" si="97"/>
        <v>5</v>
      </c>
      <c r="B848" s="437">
        <v>21206</v>
      </c>
      <c r="C848" s="289" t="s">
        <v>892</v>
      </c>
      <c r="D848" s="286">
        <f>VLOOKUP(B848,'04'!$B$5:$F$1322,5,FALSE)</f>
        <v>0</v>
      </c>
      <c r="E848" s="286">
        <f t="shared" si="102"/>
        <v>0</v>
      </c>
      <c r="F848" s="297">
        <f t="shared" si="93"/>
        <v>0</v>
      </c>
      <c r="G848" s="287">
        <f t="shared" si="99"/>
        <v>0</v>
      </c>
      <c r="H848" s="180" t="str">
        <f t="shared" si="100"/>
        <v>否</v>
      </c>
      <c r="I848" s="393" t="str">
        <f t="shared" si="101"/>
        <v>款</v>
      </c>
      <c r="O848" s="393">
        <f t="shared" si="98"/>
        <v>0</v>
      </c>
    </row>
    <row r="849" ht="44.1" customHeight="1" spans="1:15">
      <c r="A849" s="431">
        <f t="shared" si="97"/>
        <v>7</v>
      </c>
      <c r="B849" s="444">
        <v>2120601</v>
      </c>
      <c r="C849" s="449" t="s">
        <v>892</v>
      </c>
      <c r="D849" s="230">
        <f>VLOOKUP(B849,'04'!$B$5:$F$1322,5,FALSE)</f>
        <v>0</v>
      </c>
      <c r="E849" s="230"/>
      <c r="F849" s="296">
        <f t="shared" si="93"/>
        <v>0</v>
      </c>
      <c r="G849" s="293">
        <f t="shared" si="99"/>
        <v>0</v>
      </c>
      <c r="H849" s="180" t="str">
        <f t="shared" si="100"/>
        <v>否</v>
      </c>
      <c r="I849" s="393" t="str">
        <f t="shared" si="101"/>
        <v>项</v>
      </c>
      <c r="O849" s="393">
        <f t="shared" si="98"/>
        <v>0</v>
      </c>
    </row>
    <row r="850" ht="44.1" customHeight="1" spans="1:15">
      <c r="A850" s="431">
        <f t="shared" si="97"/>
        <v>5</v>
      </c>
      <c r="B850" s="437">
        <v>21299</v>
      </c>
      <c r="C850" s="289" t="s">
        <v>893</v>
      </c>
      <c r="D850" s="286">
        <f>VLOOKUP(B850,'04'!$B$5:$F$1322,5,FALSE)</f>
        <v>17841</v>
      </c>
      <c r="E850" s="286">
        <f t="shared" si="102"/>
        <v>8</v>
      </c>
      <c r="F850" s="297">
        <f t="shared" si="93"/>
        <v>-17833</v>
      </c>
      <c r="G850" s="287">
        <f t="shared" si="99"/>
        <v>-0.999551594641556</v>
      </c>
      <c r="H850" s="180" t="str">
        <f t="shared" si="100"/>
        <v>是</v>
      </c>
      <c r="I850" s="393" t="str">
        <f t="shared" si="101"/>
        <v>款</v>
      </c>
      <c r="O850" s="393">
        <f t="shared" si="98"/>
        <v>0</v>
      </c>
    </row>
    <row r="851" ht="44.1" customHeight="1" spans="1:15">
      <c r="A851" s="431">
        <f t="shared" si="97"/>
        <v>7</v>
      </c>
      <c r="B851" s="444">
        <v>2129999</v>
      </c>
      <c r="C851" s="449" t="s">
        <v>893</v>
      </c>
      <c r="D851" s="230">
        <f>VLOOKUP(B851,'04'!$B$5:$F$1322,5,FALSE)</f>
        <v>17841</v>
      </c>
      <c r="E851" s="230">
        <v>8</v>
      </c>
      <c r="F851" s="296">
        <f t="shared" si="93"/>
        <v>-17833</v>
      </c>
      <c r="G851" s="293">
        <f t="shared" si="99"/>
        <v>-0.999551594641556</v>
      </c>
      <c r="H851" s="180" t="str">
        <f t="shared" si="100"/>
        <v>是</v>
      </c>
      <c r="I851" s="393" t="str">
        <f t="shared" si="101"/>
        <v>项</v>
      </c>
      <c r="L851" s="393">
        <f>VLOOKUP(B851,[265]Sheet1!$A$4:$F$275,6,FALSE)</f>
        <v>3</v>
      </c>
      <c r="M851" s="393">
        <f>VLOOKUP(B851,[266]Sheet2!$A$2:$D$135,4,FALSE)</f>
        <v>5</v>
      </c>
      <c r="O851" s="432">
        <f t="shared" si="98"/>
        <v>8</v>
      </c>
    </row>
    <row r="852" ht="44.1" customHeight="1" spans="1:15">
      <c r="A852" s="431">
        <f t="shared" si="97"/>
        <v>4</v>
      </c>
      <c r="B852" s="402" t="s">
        <v>1357</v>
      </c>
      <c r="C852" s="445" t="s">
        <v>1341</v>
      </c>
      <c r="D852" s="286">
        <f>VLOOKUP(B852,'04'!$B$5:$F$1322,5,FALSE)</f>
        <v>0</v>
      </c>
      <c r="E852" s="286"/>
      <c r="F852" s="297">
        <f t="shared" si="93"/>
        <v>0</v>
      </c>
      <c r="G852" s="287">
        <f t="shared" si="99"/>
        <v>0</v>
      </c>
      <c r="H852" s="180" t="str">
        <f t="shared" si="100"/>
        <v>否</v>
      </c>
      <c r="I852" s="393" t="str">
        <f t="shared" si="101"/>
        <v>项</v>
      </c>
      <c r="O852" s="393">
        <f t="shared" si="98"/>
        <v>0</v>
      </c>
    </row>
    <row r="853" ht="44.1" customHeight="1" spans="1:15">
      <c r="A853" s="431">
        <f t="shared" si="97"/>
        <v>3</v>
      </c>
      <c r="B853" s="437">
        <v>213</v>
      </c>
      <c r="C853" s="285" t="s">
        <v>268</v>
      </c>
      <c r="D853" s="286">
        <f>VLOOKUP(B853,'04'!$B$5:$F$1322,5,FALSE)</f>
        <v>10704</v>
      </c>
      <c r="E853" s="286">
        <f>((((SUM(E854,E880,E903,E931,E942,E949,E955,E958,E961:E962))+0)+0)+0)+0</f>
        <v>11157</v>
      </c>
      <c r="F853" s="297">
        <f t="shared" si="93"/>
        <v>453</v>
      </c>
      <c r="G853" s="287">
        <f t="shared" si="99"/>
        <v>0.0423206278026906</v>
      </c>
      <c r="H853" s="180" t="str">
        <f t="shared" si="100"/>
        <v>是</v>
      </c>
      <c r="I853" s="393" t="str">
        <f t="shared" si="101"/>
        <v>类</v>
      </c>
      <c r="O853" s="393">
        <f t="shared" si="98"/>
        <v>0</v>
      </c>
    </row>
    <row r="854" ht="44.1" customHeight="1" spans="1:15">
      <c r="A854" s="431">
        <f t="shared" si="97"/>
        <v>5</v>
      </c>
      <c r="B854" s="437">
        <v>21301</v>
      </c>
      <c r="C854" s="289" t="s">
        <v>894</v>
      </c>
      <c r="D854" s="286">
        <f>VLOOKUP(B854,'04'!$B$5:$F$1322,5,FALSE)</f>
        <v>3461</v>
      </c>
      <c r="E854" s="286">
        <f>((((SUM(E855:E879))+0)+0)+0)+0</f>
        <v>3392</v>
      </c>
      <c r="F854" s="297">
        <f t="shared" si="93"/>
        <v>-69</v>
      </c>
      <c r="G854" s="287">
        <f t="shared" si="99"/>
        <v>-0.0199364345564865</v>
      </c>
      <c r="H854" s="180" t="str">
        <f t="shared" si="100"/>
        <v>是</v>
      </c>
      <c r="I854" s="393" t="str">
        <f t="shared" si="101"/>
        <v>款</v>
      </c>
      <c r="O854" s="393">
        <f t="shared" si="98"/>
        <v>0</v>
      </c>
    </row>
    <row r="855" ht="44.1" customHeight="1" spans="1:15">
      <c r="A855" s="431">
        <f t="shared" si="97"/>
        <v>7</v>
      </c>
      <c r="B855" s="438">
        <v>2130101</v>
      </c>
      <c r="C855" s="439" t="s">
        <v>307</v>
      </c>
      <c r="D855" s="230">
        <f>VLOOKUP(B855,'04'!$B$5:$F$1322,5,FALSE)</f>
        <v>328</v>
      </c>
      <c r="E855" s="230">
        <v>306</v>
      </c>
      <c r="F855" s="296">
        <f t="shared" si="93"/>
        <v>-22</v>
      </c>
      <c r="G855" s="293">
        <f t="shared" si="99"/>
        <v>-0.0670731707317073</v>
      </c>
      <c r="H855" s="180" t="str">
        <f t="shared" si="100"/>
        <v>是</v>
      </c>
      <c r="I855" s="393" t="str">
        <f t="shared" si="101"/>
        <v>项</v>
      </c>
      <c r="L855" s="393">
        <f>VLOOKUP(B855,[265]Sheet1!$A$4:$F$275,6,FALSE)</f>
        <v>306</v>
      </c>
      <c r="O855" s="432">
        <f t="shared" si="98"/>
        <v>306</v>
      </c>
    </row>
    <row r="856" ht="36" customHeight="1" spans="1:15">
      <c r="A856" s="431">
        <f t="shared" si="97"/>
        <v>7</v>
      </c>
      <c r="B856" s="438">
        <v>2130102</v>
      </c>
      <c r="C856" s="439" t="s">
        <v>308</v>
      </c>
      <c r="D856" s="230">
        <f>VLOOKUP(B856,'04'!$B$5:$F$1322,5,FALSE)</f>
        <v>0</v>
      </c>
      <c r="E856" s="230">
        <v>1</v>
      </c>
      <c r="F856" s="296">
        <f t="shared" si="93"/>
        <v>1</v>
      </c>
      <c r="G856" s="293">
        <f t="shared" si="99"/>
        <v>0</v>
      </c>
      <c r="H856" s="180" t="str">
        <f t="shared" si="100"/>
        <v>是</v>
      </c>
      <c r="I856" s="393" t="str">
        <f t="shared" si="101"/>
        <v>项</v>
      </c>
      <c r="L856" s="393">
        <f>VLOOKUP(B856,[265]Sheet1!$A$4:$F$275,6,FALSE)</f>
        <v>1</v>
      </c>
      <c r="O856" s="432">
        <f t="shared" si="98"/>
        <v>1</v>
      </c>
    </row>
    <row r="857" ht="44.1" customHeight="1" spans="1:15">
      <c r="A857" s="431">
        <f t="shared" si="97"/>
        <v>7</v>
      </c>
      <c r="B857" s="438">
        <v>2130103</v>
      </c>
      <c r="C857" s="439" t="s">
        <v>309</v>
      </c>
      <c r="D857" s="230">
        <f>VLOOKUP(B857,'04'!$B$5:$F$1322,5,FALSE)</f>
        <v>0</v>
      </c>
      <c r="E857" s="230"/>
      <c r="F857" s="296">
        <f t="shared" si="93"/>
        <v>0</v>
      </c>
      <c r="G857" s="293">
        <f t="shared" si="99"/>
        <v>0</v>
      </c>
      <c r="H857" s="180" t="str">
        <f t="shared" si="100"/>
        <v>否</v>
      </c>
      <c r="I857" s="393" t="str">
        <f t="shared" si="101"/>
        <v>项</v>
      </c>
      <c r="O857" s="393">
        <f t="shared" si="98"/>
        <v>0</v>
      </c>
    </row>
    <row r="858" ht="44.1" customHeight="1" spans="1:15">
      <c r="A858" s="431">
        <f t="shared" si="97"/>
        <v>7</v>
      </c>
      <c r="B858" s="438">
        <v>2130104</v>
      </c>
      <c r="C858" s="439" t="s">
        <v>316</v>
      </c>
      <c r="D858" s="230">
        <f>VLOOKUP(B858,'04'!$B$5:$F$1322,5,FALSE)</f>
        <v>1980</v>
      </c>
      <c r="E858" s="230">
        <v>2031</v>
      </c>
      <c r="F858" s="296">
        <f t="shared" si="93"/>
        <v>51</v>
      </c>
      <c r="G858" s="293">
        <f t="shared" si="99"/>
        <v>0.0257575757575759</v>
      </c>
      <c r="H858" s="180" t="str">
        <f t="shared" si="100"/>
        <v>是</v>
      </c>
      <c r="I858" s="393" t="str">
        <f t="shared" si="101"/>
        <v>项</v>
      </c>
      <c r="L858" s="393">
        <f>VLOOKUP(B858,[265]Sheet1!$A$4:$F$275,6,FALSE)</f>
        <v>2031</v>
      </c>
      <c r="O858" s="432">
        <f t="shared" si="98"/>
        <v>2031</v>
      </c>
    </row>
    <row r="859" ht="44.1" customHeight="1" spans="1:15">
      <c r="A859" s="431">
        <f t="shared" si="97"/>
        <v>7</v>
      </c>
      <c r="B859" s="438">
        <v>2130105</v>
      </c>
      <c r="C859" s="439" t="s">
        <v>895</v>
      </c>
      <c r="D859" s="230">
        <f>VLOOKUP(B859,'04'!$B$5:$F$1322,5,FALSE)</f>
        <v>0</v>
      </c>
      <c r="E859" s="230"/>
      <c r="F859" s="296">
        <f t="shared" si="93"/>
        <v>0</v>
      </c>
      <c r="G859" s="293">
        <f t="shared" si="99"/>
        <v>0</v>
      </c>
      <c r="H859" s="180" t="str">
        <f t="shared" si="100"/>
        <v>否</v>
      </c>
      <c r="I859" s="393" t="str">
        <f t="shared" si="101"/>
        <v>项</v>
      </c>
      <c r="O859" s="393">
        <f t="shared" si="98"/>
        <v>0</v>
      </c>
    </row>
    <row r="860" ht="44.1" customHeight="1" spans="1:15">
      <c r="A860" s="431">
        <f t="shared" si="97"/>
        <v>7</v>
      </c>
      <c r="B860" s="438">
        <v>2130106</v>
      </c>
      <c r="C860" s="439" t="s">
        <v>896</v>
      </c>
      <c r="D860" s="230">
        <f>VLOOKUP(B860,'04'!$B$5:$F$1322,5,FALSE)</f>
        <v>0</v>
      </c>
      <c r="E860" s="230"/>
      <c r="F860" s="296">
        <f t="shared" si="93"/>
        <v>0</v>
      </c>
      <c r="G860" s="293">
        <f t="shared" si="99"/>
        <v>0</v>
      </c>
      <c r="H860" s="180" t="str">
        <f t="shared" si="100"/>
        <v>否</v>
      </c>
      <c r="I860" s="393" t="str">
        <f t="shared" si="101"/>
        <v>项</v>
      </c>
      <c r="O860" s="393">
        <f t="shared" si="98"/>
        <v>0</v>
      </c>
    </row>
    <row r="861" ht="44.1" customHeight="1" spans="1:15">
      <c r="A861" s="431">
        <f t="shared" si="97"/>
        <v>7</v>
      </c>
      <c r="B861" s="438">
        <v>2130108</v>
      </c>
      <c r="C861" s="439" t="s">
        <v>897</v>
      </c>
      <c r="D861" s="230">
        <f>VLOOKUP(B861,'04'!$B$5:$F$1322,5,FALSE)</f>
        <v>0</v>
      </c>
      <c r="E861" s="230">
        <v>1</v>
      </c>
      <c r="F861" s="296">
        <f t="shared" si="93"/>
        <v>1</v>
      </c>
      <c r="G861" s="293">
        <f t="shared" si="99"/>
        <v>0</v>
      </c>
      <c r="H861" s="180" t="str">
        <f t="shared" si="100"/>
        <v>是</v>
      </c>
      <c r="I861" s="393" t="str">
        <f t="shared" si="101"/>
        <v>项</v>
      </c>
      <c r="L861" s="393">
        <f>VLOOKUP(B861,[265]Sheet1!$A$4:$F$275,6,FALSE)</f>
        <v>1</v>
      </c>
      <c r="M861" s="393">
        <f>VLOOKUP(B861,[266]Sheet2!$A$2:$D$135,4,FALSE)</f>
        <v>0</v>
      </c>
      <c r="O861" s="432">
        <f t="shared" si="98"/>
        <v>1</v>
      </c>
    </row>
    <row r="862" ht="44.1" customHeight="1" spans="1:15">
      <c r="A862" s="431">
        <f t="shared" si="97"/>
        <v>7</v>
      </c>
      <c r="B862" s="438">
        <v>2130109</v>
      </c>
      <c r="C862" s="439" t="s">
        <v>898</v>
      </c>
      <c r="D862" s="230">
        <f>VLOOKUP(B862,'04'!$B$5:$F$1322,5,FALSE)</f>
        <v>2</v>
      </c>
      <c r="E862" s="230">
        <v>10</v>
      </c>
      <c r="F862" s="296">
        <f t="shared" si="93"/>
        <v>8</v>
      </c>
      <c r="G862" s="293">
        <f t="shared" si="99"/>
        <v>4</v>
      </c>
      <c r="H862" s="180" t="str">
        <f t="shared" si="100"/>
        <v>是</v>
      </c>
      <c r="I862" s="393" t="str">
        <f t="shared" si="101"/>
        <v>项</v>
      </c>
      <c r="L862" s="393">
        <f>VLOOKUP(B862,[265]Sheet1!$A$4:$F$275,6,FALSE)</f>
        <v>10</v>
      </c>
      <c r="M862" s="393">
        <f>VLOOKUP(B862,[266]Sheet2!$A$2:$D$135,4,FALSE)</f>
        <v>0</v>
      </c>
      <c r="O862" s="432">
        <f t="shared" si="98"/>
        <v>10</v>
      </c>
    </row>
    <row r="863" ht="44.1" customHeight="1" spans="1:15">
      <c r="A863" s="431">
        <f t="shared" si="97"/>
        <v>7</v>
      </c>
      <c r="B863" s="438">
        <v>2130110</v>
      </c>
      <c r="C863" s="439" t="s">
        <v>899</v>
      </c>
      <c r="D863" s="230">
        <f>VLOOKUP(B863,'04'!$B$5:$F$1322,5,FALSE)</f>
        <v>0</v>
      </c>
      <c r="E863" s="230"/>
      <c r="F863" s="296">
        <f t="shared" si="93"/>
        <v>0</v>
      </c>
      <c r="G863" s="293">
        <f t="shared" si="99"/>
        <v>0</v>
      </c>
      <c r="H863" s="180" t="str">
        <f t="shared" si="100"/>
        <v>否</v>
      </c>
      <c r="I863" s="393" t="str">
        <f t="shared" si="101"/>
        <v>项</v>
      </c>
      <c r="O863" s="393">
        <f t="shared" si="98"/>
        <v>0</v>
      </c>
    </row>
    <row r="864" s="428" customFormat="1" ht="44.1" customHeight="1" spans="1:15">
      <c r="A864" s="431">
        <f t="shared" si="97"/>
        <v>7</v>
      </c>
      <c r="B864" s="438">
        <v>2130111</v>
      </c>
      <c r="C864" s="439" t="s">
        <v>900</v>
      </c>
      <c r="D864" s="230">
        <f>VLOOKUP(B864,'04'!$B$5:$F$1322,5,FALSE)</f>
        <v>0</v>
      </c>
      <c r="E864" s="230"/>
      <c r="F864" s="296">
        <f t="shared" si="93"/>
        <v>0</v>
      </c>
      <c r="G864" s="293">
        <f t="shared" si="99"/>
        <v>0</v>
      </c>
      <c r="H864" s="180" t="str">
        <f t="shared" si="100"/>
        <v>否</v>
      </c>
      <c r="I864" s="393" t="str">
        <f t="shared" si="101"/>
        <v>项</v>
      </c>
      <c r="L864" s="393"/>
      <c r="M864" s="393">
        <f>VLOOKUP(B864,[266]Sheet2!$A$2:$D$135,4,FALSE)</f>
        <v>0</v>
      </c>
      <c r="O864" s="393">
        <f t="shared" si="98"/>
        <v>0</v>
      </c>
    </row>
    <row r="865" ht="44.1" customHeight="1" spans="1:15">
      <c r="A865" s="431">
        <f t="shared" si="97"/>
        <v>7</v>
      </c>
      <c r="B865" s="438">
        <v>2130112</v>
      </c>
      <c r="C865" s="439" t="s">
        <v>901</v>
      </c>
      <c r="D865" s="230">
        <f>VLOOKUP(B865,'04'!$B$5:$F$1322,5,FALSE)</f>
        <v>0</v>
      </c>
      <c r="E865" s="230"/>
      <c r="F865" s="296">
        <f t="shared" si="93"/>
        <v>0</v>
      </c>
      <c r="G865" s="293">
        <f t="shared" si="99"/>
        <v>0</v>
      </c>
      <c r="H865" s="180" t="str">
        <f t="shared" si="100"/>
        <v>否</v>
      </c>
      <c r="I865" s="393" t="str">
        <f t="shared" si="101"/>
        <v>项</v>
      </c>
      <c r="L865" s="393">
        <f>VLOOKUP(B865,[265]Sheet1!$A$4:$F$275,6,FALSE)</f>
        <v>0</v>
      </c>
      <c r="O865" s="393">
        <f t="shared" si="98"/>
        <v>0</v>
      </c>
    </row>
    <row r="866" ht="44.1" customHeight="1" spans="1:15">
      <c r="A866" s="431">
        <f t="shared" si="97"/>
        <v>7</v>
      </c>
      <c r="B866" s="438">
        <v>2130114</v>
      </c>
      <c r="C866" s="439" t="s">
        <v>902</v>
      </c>
      <c r="D866" s="230">
        <f>VLOOKUP(B866,'04'!$B$5:$F$1322,5,FALSE)</f>
        <v>0</v>
      </c>
      <c r="E866" s="230"/>
      <c r="F866" s="296">
        <f t="shared" si="93"/>
        <v>0</v>
      </c>
      <c r="G866" s="293">
        <f t="shared" si="99"/>
        <v>0</v>
      </c>
      <c r="H866" s="180" t="str">
        <f t="shared" si="100"/>
        <v>否</v>
      </c>
      <c r="I866" s="393" t="str">
        <f t="shared" si="101"/>
        <v>项</v>
      </c>
      <c r="O866" s="393">
        <f t="shared" si="98"/>
        <v>0</v>
      </c>
    </row>
    <row r="867" ht="36" customHeight="1" spans="1:15">
      <c r="A867" s="431">
        <f t="shared" si="97"/>
        <v>7</v>
      </c>
      <c r="B867" s="438">
        <v>2130119</v>
      </c>
      <c r="C867" s="439" t="s">
        <v>903</v>
      </c>
      <c r="D867" s="230">
        <f>VLOOKUP(B867,'04'!$B$5:$F$1322,5,FALSE)</f>
        <v>0</v>
      </c>
      <c r="E867" s="230"/>
      <c r="F867" s="296">
        <f t="shared" si="93"/>
        <v>0</v>
      </c>
      <c r="G867" s="293">
        <f t="shared" si="99"/>
        <v>0</v>
      </c>
      <c r="H867" s="180" t="str">
        <f t="shared" si="100"/>
        <v>否</v>
      </c>
      <c r="I867" s="393" t="str">
        <f t="shared" si="101"/>
        <v>项</v>
      </c>
      <c r="O867" s="393">
        <f t="shared" si="98"/>
        <v>0</v>
      </c>
    </row>
    <row r="868" ht="36" customHeight="1" spans="1:15">
      <c r="A868" s="431">
        <f t="shared" si="97"/>
        <v>7</v>
      </c>
      <c r="B868" s="438">
        <v>2130120</v>
      </c>
      <c r="C868" s="439" t="s">
        <v>904</v>
      </c>
      <c r="D868" s="230">
        <f>VLOOKUP(B868,'04'!$B$5:$F$1322,5,FALSE)</f>
        <v>664</v>
      </c>
      <c r="E868" s="230">
        <v>582</v>
      </c>
      <c r="F868" s="296">
        <f t="shared" si="93"/>
        <v>-82</v>
      </c>
      <c r="G868" s="293">
        <f t="shared" si="99"/>
        <v>-0.123493975903614</v>
      </c>
      <c r="H868" s="180" t="str">
        <f t="shared" si="100"/>
        <v>是</v>
      </c>
      <c r="I868" s="393" t="str">
        <f t="shared" si="101"/>
        <v>项</v>
      </c>
      <c r="M868" s="393">
        <f>VLOOKUP(B868,[266]Sheet2!$A$2:$D$135,4,FALSE)</f>
        <v>582</v>
      </c>
      <c r="O868" s="432">
        <f t="shared" si="98"/>
        <v>582</v>
      </c>
    </row>
    <row r="869" ht="36" customHeight="1" spans="1:15">
      <c r="A869" s="431">
        <f t="shared" si="97"/>
        <v>7</v>
      </c>
      <c r="B869" s="438">
        <v>2130121</v>
      </c>
      <c r="C869" s="439" t="s">
        <v>905</v>
      </c>
      <c r="D869" s="230">
        <f>VLOOKUP(B869,'04'!$B$5:$F$1322,5,FALSE)</f>
        <v>0</v>
      </c>
      <c r="E869" s="230"/>
      <c r="F869" s="296">
        <f t="shared" si="93"/>
        <v>0</v>
      </c>
      <c r="G869" s="293">
        <f t="shared" si="99"/>
        <v>0</v>
      </c>
      <c r="H869" s="180" t="str">
        <f t="shared" si="100"/>
        <v>否</v>
      </c>
      <c r="I869" s="393" t="str">
        <f t="shared" si="101"/>
        <v>项</v>
      </c>
      <c r="O869" s="393">
        <f t="shared" si="98"/>
        <v>0</v>
      </c>
    </row>
    <row r="870" ht="44.1" customHeight="1" spans="1:15">
      <c r="A870" s="431">
        <f t="shared" si="97"/>
        <v>7</v>
      </c>
      <c r="B870" s="438">
        <v>2130122</v>
      </c>
      <c r="C870" s="439" t="s">
        <v>906</v>
      </c>
      <c r="D870" s="230">
        <f>VLOOKUP(B870,'04'!$B$5:$F$1322,5,FALSE)</f>
        <v>405</v>
      </c>
      <c r="E870" s="230">
        <v>437</v>
      </c>
      <c r="F870" s="296">
        <f t="shared" si="93"/>
        <v>32</v>
      </c>
      <c r="G870" s="293">
        <f t="shared" si="99"/>
        <v>0.0790123456790124</v>
      </c>
      <c r="H870" s="180" t="str">
        <f t="shared" si="100"/>
        <v>是</v>
      </c>
      <c r="I870" s="393" t="str">
        <f t="shared" si="101"/>
        <v>项</v>
      </c>
      <c r="L870" s="393">
        <f>VLOOKUP(B870,[265]Sheet1!$A$4:$F$275,6,FALSE)</f>
        <v>45</v>
      </c>
      <c r="M870" s="393">
        <f>VLOOKUP(B870,[266]Sheet2!$A$2:$D$135,4,FALSE)</f>
        <v>392</v>
      </c>
      <c r="O870" s="432">
        <f t="shared" si="98"/>
        <v>437</v>
      </c>
    </row>
    <row r="871" ht="44.1" customHeight="1" spans="1:15">
      <c r="A871" s="431">
        <f t="shared" si="97"/>
        <v>7</v>
      </c>
      <c r="B871" s="438">
        <v>2130124</v>
      </c>
      <c r="C871" s="439" t="s">
        <v>907</v>
      </c>
      <c r="D871" s="230">
        <f>VLOOKUP(B871,'04'!$B$5:$F$1322,5,FALSE)</f>
        <v>0</v>
      </c>
      <c r="E871" s="230"/>
      <c r="F871" s="296">
        <f t="shared" si="93"/>
        <v>0</v>
      </c>
      <c r="G871" s="293">
        <f t="shared" si="99"/>
        <v>0</v>
      </c>
      <c r="H871" s="180" t="str">
        <f t="shared" si="100"/>
        <v>否</v>
      </c>
      <c r="I871" s="393" t="str">
        <f t="shared" si="101"/>
        <v>项</v>
      </c>
      <c r="O871" s="393">
        <f t="shared" si="98"/>
        <v>0</v>
      </c>
    </row>
    <row r="872" ht="44.1" customHeight="1" spans="1:15">
      <c r="A872" s="431">
        <f t="shared" si="97"/>
        <v>7</v>
      </c>
      <c r="B872" s="438">
        <v>2130125</v>
      </c>
      <c r="C872" s="439" t="s">
        <v>908</v>
      </c>
      <c r="D872" s="230">
        <f>VLOOKUP(B872,'04'!$B$5:$F$1322,5,FALSE)</f>
        <v>0</v>
      </c>
      <c r="E872" s="230"/>
      <c r="F872" s="296">
        <f t="shared" si="93"/>
        <v>0</v>
      </c>
      <c r="G872" s="293">
        <f t="shared" si="99"/>
        <v>0</v>
      </c>
      <c r="H872" s="180" t="str">
        <f t="shared" si="100"/>
        <v>否</v>
      </c>
      <c r="I872" s="393" t="str">
        <f t="shared" si="101"/>
        <v>项</v>
      </c>
      <c r="O872" s="393">
        <f t="shared" si="98"/>
        <v>0</v>
      </c>
    </row>
    <row r="873" ht="44.1" customHeight="1" spans="1:15">
      <c r="A873" s="431">
        <f t="shared" si="97"/>
        <v>7</v>
      </c>
      <c r="B873" s="438">
        <v>2130126</v>
      </c>
      <c r="C873" s="439" t="s">
        <v>909</v>
      </c>
      <c r="D873" s="230">
        <f>VLOOKUP(B873,'04'!$B$5:$F$1322,5,FALSE)</f>
        <v>60</v>
      </c>
      <c r="E873" s="230">
        <v>15</v>
      </c>
      <c r="F873" s="296">
        <f t="shared" si="93"/>
        <v>-45</v>
      </c>
      <c r="G873" s="293">
        <f t="shared" si="99"/>
        <v>-0.75</v>
      </c>
      <c r="H873" s="180" t="str">
        <f t="shared" si="100"/>
        <v>是</v>
      </c>
      <c r="I873" s="393" t="str">
        <f t="shared" si="101"/>
        <v>项</v>
      </c>
      <c r="M873" s="393">
        <f>VLOOKUP(B873,[266]Sheet2!$A$2:$D$135,4,FALSE)</f>
        <v>15</v>
      </c>
      <c r="O873" s="432">
        <f t="shared" si="98"/>
        <v>15</v>
      </c>
    </row>
    <row r="874" s="428" customFormat="1" ht="44.1" customHeight="1" spans="1:15">
      <c r="A874" s="431">
        <f t="shared" si="97"/>
        <v>7</v>
      </c>
      <c r="B874" s="438">
        <v>2130135</v>
      </c>
      <c r="C874" s="439" t="s">
        <v>1898</v>
      </c>
      <c r="D874" s="230">
        <f>VLOOKUP(B874,'04'!$B$5:$F$1322,5,FALSE)</f>
        <v>10</v>
      </c>
      <c r="E874" s="230"/>
      <c r="F874" s="296">
        <f t="shared" si="93"/>
        <v>-10</v>
      </c>
      <c r="G874" s="293">
        <f t="shared" si="99"/>
        <v>-1</v>
      </c>
      <c r="H874" s="180" t="str">
        <f t="shared" si="100"/>
        <v>是</v>
      </c>
      <c r="I874" s="393" t="str">
        <f t="shared" si="101"/>
        <v>项</v>
      </c>
      <c r="L874" s="393"/>
      <c r="M874" s="393">
        <f>VLOOKUP(B874,[266]Sheet2!$A$2:$D$135,4,FALSE)</f>
        <v>0</v>
      </c>
      <c r="O874" s="393">
        <f t="shared" si="98"/>
        <v>0</v>
      </c>
    </row>
    <row r="875" ht="36" customHeight="1" spans="1:15">
      <c r="A875" s="431">
        <f t="shared" si="97"/>
        <v>7</v>
      </c>
      <c r="B875" s="438">
        <v>2130142</v>
      </c>
      <c r="C875" s="439" t="s">
        <v>1899</v>
      </c>
      <c r="D875" s="230">
        <f>VLOOKUP(B875,'04'!$B$5:$F$1322,5,FALSE)</f>
        <v>0</v>
      </c>
      <c r="E875" s="230"/>
      <c r="F875" s="296">
        <f t="shared" ref="F875:F900" si="103">E875-D875</f>
        <v>0</v>
      </c>
      <c r="G875" s="293">
        <f t="shared" si="99"/>
        <v>0</v>
      </c>
      <c r="H875" s="180" t="str">
        <f t="shared" si="100"/>
        <v>否</v>
      </c>
      <c r="I875" s="393" t="str">
        <f t="shared" si="101"/>
        <v>项</v>
      </c>
      <c r="O875" s="393">
        <f t="shared" si="98"/>
        <v>0</v>
      </c>
    </row>
    <row r="876" ht="36" customHeight="1" spans="1:15">
      <c r="A876" s="431">
        <f t="shared" si="97"/>
        <v>7</v>
      </c>
      <c r="B876" s="438">
        <v>2130148</v>
      </c>
      <c r="C876" s="439" t="s">
        <v>912</v>
      </c>
      <c r="D876" s="230">
        <f>VLOOKUP(B876,'04'!$B$5:$F$1322,5,FALSE)</f>
        <v>0</v>
      </c>
      <c r="E876" s="230"/>
      <c r="F876" s="296">
        <f t="shared" si="103"/>
        <v>0</v>
      </c>
      <c r="G876" s="293">
        <f t="shared" si="99"/>
        <v>0</v>
      </c>
      <c r="H876" s="180" t="str">
        <f t="shared" si="100"/>
        <v>否</v>
      </c>
      <c r="I876" s="393" t="str">
        <f t="shared" si="101"/>
        <v>项</v>
      </c>
      <c r="O876" s="393">
        <f t="shared" si="98"/>
        <v>0</v>
      </c>
    </row>
    <row r="877" ht="36" customHeight="1" spans="1:15">
      <c r="A877" s="431">
        <f t="shared" si="97"/>
        <v>7</v>
      </c>
      <c r="B877" s="438">
        <v>2130152</v>
      </c>
      <c r="C877" s="439" t="s">
        <v>913</v>
      </c>
      <c r="D877" s="230">
        <f>VLOOKUP(B877,'04'!$B$5:$F$1322,5,FALSE)</f>
        <v>0</v>
      </c>
      <c r="E877" s="230"/>
      <c r="F877" s="296">
        <f t="shared" si="103"/>
        <v>0</v>
      </c>
      <c r="G877" s="293">
        <f t="shared" si="99"/>
        <v>0</v>
      </c>
      <c r="H877" s="180" t="str">
        <f t="shared" si="100"/>
        <v>否</v>
      </c>
      <c r="I877" s="393" t="str">
        <f t="shared" si="101"/>
        <v>项</v>
      </c>
      <c r="O877" s="393">
        <f t="shared" si="98"/>
        <v>0</v>
      </c>
    </row>
    <row r="878" ht="44.1" customHeight="1" spans="1:15">
      <c r="A878" s="431">
        <f t="shared" si="97"/>
        <v>7</v>
      </c>
      <c r="B878" s="438">
        <v>2130153</v>
      </c>
      <c r="C878" s="439" t="s">
        <v>1900</v>
      </c>
      <c r="D878" s="230">
        <f>VLOOKUP(B878,'04'!$B$5:$F$1322,5,FALSE)</f>
        <v>0</v>
      </c>
      <c r="E878" s="230"/>
      <c r="F878" s="296">
        <f t="shared" si="103"/>
        <v>0</v>
      </c>
      <c r="G878" s="293">
        <f t="shared" si="99"/>
        <v>0</v>
      </c>
      <c r="H878" s="180" t="str">
        <f t="shared" si="100"/>
        <v>否</v>
      </c>
      <c r="I878" s="393" t="str">
        <f t="shared" si="101"/>
        <v>项</v>
      </c>
      <c r="M878" s="393">
        <f>VLOOKUP(B878,[266]Sheet2!$A$2:$D$135,4,FALSE)</f>
        <v>0</v>
      </c>
      <c r="O878" s="393">
        <f t="shared" si="98"/>
        <v>0</v>
      </c>
    </row>
    <row r="879" ht="44.1" customHeight="1" spans="1:15">
      <c r="A879" s="431">
        <f t="shared" si="97"/>
        <v>7</v>
      </c>
      <c r="B879" s="438">
        <v>2130199</v>
      </c>
      <c r="C879" s="439" t="s">
        <v>915</v>
      </c>
      <c r="D879" s="230">
        <f>VLOOKUP(B879,'04'!$B$5:$F$1322,5,FALSE)</f>
        <v>12</v>
      </c>
      <c r="E879" s="230">
        <v>9</v>
      </c>
      <c r="F879" s="296">
        <f t="shared" si="103"/>
        <v>-3</v>
      </c>
      <c r="G879" s="293">
        <f t="shared" si="99"/>
        <v>-0.25</v>
      </c>
      <c r="H879" s="180" t="str">
        <f t="shared" si="100"/>
        <v>是</v>
      </c>
      <c r="I879" s="393" t="str">
        <f t="shared" si="101"/>
        <v>项</v>
      </c>
      <c r="L879" s="393">
        <f>VLOOKUP(B879,[265]Sheet1!$A$4:$F$275,6,FALSE)</f>
        <v>5</v>
      </c>
      <c r="M879" s="393">
        <f>VLOOKUP(B879,[266]Sheet2!$A$2:$D$135,4,FALSE)</f>
        <v>4</v>
      </c>
      <c r="O879" s="432">
        <f t="shared" si="98"/>
        <v>9</v>
      </c>
    </row>
    <row r="880" ht="44.1" customHeight="1" spans="1:15">
      <c r="A880" s="431">
        <f t="shared" si="97"/>
        <v>5</v>
      </c>
      <c r="B880" s="437">
        <v>21302</v>
      </c>
      <c r="C880" s="289" t="s">
        <v>916</v>
      </c>
      <c r="D880" s="286">
        <f>VLOOKUP(B880,'04'!$B$5:$F$1322,5,FALSE)</f>
        <v>1176</v>
      </c>
      <c r="E880" s="286">
        <f>((((SUM(E881:E902))+0)+0)+0)+0</f>
        <v>1061</v>
      </c>
      <c r="F880" s="297">
        <f t="shared" si="103"/>
        <v>-115</v>
      </c>
      <c r="G880" s="287">
        <f t="shared" si="99"/>
        <v>-0.0977891156462585</v>
      </c>
      <c r="H880" s="180" t="str">
        <f t="shared" si="100"/>
        <v>是</v>
      </c>
      <c r="I880" s="393" t="str">
        <f t="shared" si="101"/>
        <v>款</v>
      </c>
      <c r="O880" s="393">
        <f t="shared" si="98"/>
        <v>0</v>
      </c>
    </row>
    <row r="881" ht="44.1" customHeight="1" spans="1:15">
      <c r="A881" s="431">
        <f t="shared" si="97"/>
        <v>7</v>
      </c>
      <c r="B881" s="438">
        <v>2130201</v>
      </c>
      <c r="C881" s="439" t="s">
        <v>307</v>
      </c>
      <c r="D881" s="230">
        <f>VLOOKUP(B881,'04'!$B$5:$F$1322,5,FALSE)</f>
        <v>296</v>
      </c>
      <c r="E881" s="230">
        <v>234</v>
      </c>
      <c r="F881" s="296">
        <f t="shared" si="103"/>
        <v>-62</v>
      </c>
      <c r="G881" s="293">
        <f t="shared" si="99"/>
        <v>-0.209459459459459</v>
      </c>
      <c r="H881" s="180" t="str">
        <f t="shared" si="100"/>
        <v>是</v>
      </c>
      <c r="I881" s="393" t="str">
        <f t="shared" si="101"/>
        <v>项</v>
      </c>
      <c r="L881" s="393">
        <f>VLOOKUP(B881,[265]Sheet1!$A$4:$F$275,6,FALSE)</f>
        <v>234</v>
      </c>
      <c r="O881" s="432">
        <f t="shared" si="98"/>
        <v>234</v>
      </c>
    </row>
    <row r="882" ht="44.1" customHeight="1" spans="1:15">
      <c r="A882" s="431">
        <f t="shared" si="97"/>
        <v>7</v>
      </c>
      <c r="B882" s="438">
        <v>2130202</v>
      </c>
      <c r="C882" s="439" t="s">
        <v>308</v>
      </c>
      <c r="D882" s="230">
        <f>VLOOKUP(B882,'04'!$B$5:$F$1322,5,FALSE)</f>
        <v>0</v>
      </c>
      <c r="E882" s="230"/>
      <c r="F882" s="296">
        <f t="shared" si="103"/>
        <v>0</v>
      </c>
      <c r="G882" s="293">
        <f t="shared" si="99"/>
        <v>0</v>
      </c>
      <c r="H882" s="180" t="str">
        <f t="shared" si="100"/>
        <v>否</v>
      </c>
      <c r="I882" s="393" t="str">
        <f t="shared" si="101"/>
        <v>项</v>
      </c>
      <c r="O882" s="393">
        <f t="shared" si="98"/>
        <v>0</v>
      </c>
    </row>
    <row r="883" ht="44.1" customHeight="1" spans="1:15">
      <c r="A883" s="431">
        <f t="shared" si="97"/>
        <v>7</v>
      </c>
      <c r="B883" s="438">
        <v>2130203</v>
      </c>
      <c r="C883" s="439" t="s">
        <v>309</v>
      </c>
      <c r="D883" s="230">
        <f>VLOOKUP(B883,'04'!$B$5:$F$1322,5,FALSE)</f>
        <v>0</v>
      </c>
      <c r="E883" s="230"/>
      <c r="F883" s="296">
        <f t="shared" si="103"/>
        <v>0</v>
      </c>
      <c r="G883" s="293">
        <f t="shared" si="99"/>
        <v>0</v>
      </c>
      <c r="H883" s="180" t="str">
        <f t="shared" si="100"/>
        <v>否</v>
      </c>
      <c r="I883" s="393" t="str">
        <f t="shared" si="101"/>
        <v>项</v>
      </c>
      <c r="O883" s="393">
        <f t="shared" si="98"/>
        <v>0</v>
      </c>
    </row>
    <row r="884" ht="44.1" customHeight="1" spans="1:15">
      <c r="A884" s="431">
        <f t="shared" si="97"/>
        <v>7</v>
      </c>
      <c r="B884" s="438">
        <v>2130204</v>
      </c>
      <c r="C884" s="439" t="s">
        <v>917</v>
      </c>
      <c r="D884" s="230">
        <f>VLOOKUP(B884,'04'!$B$5:$F$1322,5,FALSE)</f>
        <v>420</v>
      </c>
      <c r="E884" s="230">
        <v>407</v>
      </c>
      <c r="F884" s="296">
        <f t="shared" si="103"/>
        <v>-13</v>
      </c>
      <c r="G884" s="293">
        <f t="shared" si="99"/>
        <v>-0.030952380952381</v>
      </c>
      <c r="H884" s="180" t="str">
        <f t="shared" si="100"/>
        <v>是</v>
      </c>
      <c r="I884" s="393" t="str">
        <f t="shared" si="101"/>
        <v>项</v>
      </c>
      <c r="L884" s="393">
        <f>VLOOKUP(B884,[265]Sheet1!$A$4:$F$275,6,FALSE)</f>
        <v>407</v>
      </c>
      <c r="O884" s="432">
        <f t="shared" si="98"/>
        <v>407</v>
      </c>
    </row>
    <row r="885" ht="44.1" customHeight="1" spans="1:15">
      <c r="A885" s="431">
        <f t="shared" si="97"/>
        <v>7</v>
      </c>
      <c r="B885" s="438">
        <v>2130205</v>
      </c>
      <c r="C885" s="439" t="s">
        <v>918</v>
      </c>
      <c r="D885" s="230">
        <f>VLOOKUP(B885,'04'!$B$5:$F$1322,5,FALSE)</f>
        <v>18</v>
      </c>
      <c r="E885" s="230">
        <v>18</v>
      </c>
      <c r="F885" s="296">
        <f t="shared" si="103"/>
        <v>0</v>
      </c>
      <c r="G885" s="293">
        <f t="shared" si="99"/>
        <v>0</v>
      </c>
      <c r="H885" s="180" t="str">
        <f t="shared" si="100"/>
        <v>是</v>
      </c>
      <c r="I885" s="393" t="str">
        <f t="shared" si="101"/>
        <v>项</v>
      </c>
      <c r="L885" s="393">
        <f>VLOOKUP(B885,[265]Sheet1!$A$4:$F$275,6,FALSE)</f>
        <v>0</v>
      </c>
      <c r="M885" s="393">
        <f>VLOOKUP(B885,[266]Sheet2!$A$2:$D$135,4,FALSE)</f>
        <v>18</v>
      </c>
      <c r="O885" s="432">
        <f t="shared" si="98"/>
        <v>18</v>
      </c>
    </row>
    <row r="886" ht="44.1" customHeight="1" spans="1:15">
      <c r="A886" s="431">
        <f t="shared" si="97"/>
        <v>7</v>
      </c>
      <c r="B886" s="438">
        <v>2130206</v>
      </c>
      <c r="C886" s="439" t="s">
        <v>919</v>
      </c>
      <c r="D886" s="230">
        <f>VLOOKUP(B886,'04'!$B$5:$F$1322,5,FALSE)</f>
        <v>0</v>
      </c>
      <c r="E886" s="230"/>
      <c r="F886" s="296">
        <f t="shared" si="103"/>
        <v>0</v>
      </c>
      <c r="G886" s="293">
        <f t="shared" si="99"/>
        <v>0</v>
      </c>
      <c r="H886" s="180" t="str">
        <f t="shared" si="100"/>
        <v>否</v>
      </c>
      <c r="I886" s="393" t="str">
        <f t="shared" si="101"/>
        <v>项</v>
      </c>
      <c r="O886" s="393">
        <f t="shared" si="98"/>
        <v>0</v>
      </c>
    </row>
    <row r="887" ht="44.1" customHeight="1" spans="1:15">
      <c r="A887" s="431">
        <f t="shared" si="97"/>
        <v>7</v>
      </c>
      <c r="B887" s="438">
        <v>2130207</v>
      </c>
      <c r="C887" s="439" t="s">
        <v>920</v>
      </c>
      <c r="D887" s="230">
        <f>VLOOKUP(B887,'04'!$B$5:$F$1322,5,FALSE)</f>
        <v>31</v>
      </c>
      <c r="E887" s="230">
        <v>31</v>
      </c>
      <c r="F887" s="296">
        <f t="shared" si="103"/>
        <v>0</v>
      </c>
      <c r="G887" s="293"/>
      <c r="H887" s="180" t="str">
        <f t="shared" si="100"/>
        <v>是</v>
      </c>
      <c r="I887" s="393" t="str">
        <f t="shared" si="101"/>
        <v>项</v>
      </c>
      <c r="M887" s="393">
        <f>VLOOKUP(B887,[266]Sheet2!$A$2:$D$135,4,FALSE)</f>
        <v>31</v>
      </c>
      <c r="O887" s="432">
        <f t="shared" si="98"/>
        <v>31</v>
      </c>
    </row>
    <row r="888" ht="36" customHeight="1" spans="1:15">
      <c r="A888" s="431">
        <f t="shared" si="97"/>
        <v>7</v>
      </c>
      <c r="B888" s="438">
        <v>2130209</v>
      </c>
      <c r="C888" s="439" t="s">
        <v>921</v>
      </c>
      <c r="D888" s="230">
        <f>VLOOKUP(B888,'04'!$B$5:$F$1322,5,FALSE)</f>
        <v>44</v>
      </c>
      <c r="E888" s="230">
        <v>44</v>
      </c>
      <c r="F888" s="296">
        <f t="shared" si="103"/>
        <v>0</v>
      </c>
      <c r="G888" s="293">
        <f t="shared" si="99"/>
        <v>0</v>
      </c>
      <c r="H888" s="180" t="str">
        <f t="shared" si="100"/>
        <v>是</v>
      </c>
      <c r="I888" s="393" t="str">
        <f t="shared" si="101"/>
        <v>项</v>
      </c>
      <c r="L888" s="393">
        <f>VLOOKUP(B888,[265]Sheet1!$A$4:$F$275,6,FALSE)</f>
        <v>0</v>
      </c>
      <c r="M888" s="393">
        <f>VLOOKUP(B888,[266]Sheet2!$A$2:$D$135,4,FALSE)</f>
        <v>44</v>
      </c>
      <c r="O888" s="432">
        <f t="shared" si="98"/>
        <v>44</v>
      </c>
    </row>
    <row r="889" ht="44.1" customHeight="1" spans="1:15">
      <c r="A889" s="431">
        <f t="shared" si="97"/>
        <v>7</v>
      </c>
      <c r="B889" s="438">
        <v>2130211</v>
      </c>
      <c r="C889" s="439" t="s">
        <v>922</v>
      </c>
      <c r="D889" s="230">
        <f>VLOOKUP(B889,'04'!$B$5:$F$1322,5,FALSE)</f>
        <v>0</v>
      </c>
      <c r="E889" s="230"/>
      <c r="F889" s="296">
        <f t="shared" si="103"/>
        <v>0</v>
      </c>
      <c r="G889" s="293">
        <f t="shared" si="99"/>
        <v>0</v>
      </c>
      <c r="H889" s="180" t="str">
        <f t="shared" si="100"/>
        <v>否</v>
      </c>
      <c r="I889" s="393" t="str">
        <f t="shared" si="101"/>
        <v>项</v>
      </c>
      <c r="O889" s="393">
        <f t="shared" si="98"/>
        <v>0</v>
      </c>
    </row>
    <row r="890" ht="44.1" customHeight="1" spans="1:15">
      <c r="A890" s="431">
        <f t="shared" si="97"/>
        <v>7</v>
      </c>
      <c r="B890" s="438">
        <v>2130212</v>
      </c>
      <c r="C890" s="439" t="s">
        <v>923</v>
      </c>
      <c r="D890" s="230">
        <f>VLOOKUP(B890,'04'!$B$5:$F$1322,5,FALSE)</f>
        <v>0</v>
      </c>
      <c r="E890" s="230"/>
      <c r="F890" s="296">
        <f t="shared" si="103"/>
        <v>0</v>
      </c>
      <c r="G890" s="293">
        <f t="shared" si="99"/>
        <v>0</v>
      </c>
      <c r="H890" s="180" t="str">
        <f t="shared" si="100"/>
        <v>否</v>
      </c>
      <c r="I890" s="393" t="str">
        <f t="shared" si="101"/>
        <v>项</v>
      </c>
      <c r="O890" s="393">
        <f t="shared" si="98"/>
        <v>0</v>
      </c>
    </row>
    <row r="891" ht="36" customHeight="1" spans="1:15">
      <c r="A891" s="431">
        <f t="shared" si="97"/>
        <v>7</v>
      </c>
      <c r="B891" s="438">
        <v>2130213</v>
      </c>
      <c r="C891" s="439" t="s">
        <v>924</v>
      </c>
      <c r="D891" s="230">
        <f>VLOOKUP(B891,'04'!$B$5:$F$1322,5,FALSE)</f>
        <v>0</v>
      </c>
      <c r="E891" s="230"/>
      <c r="F891" s="296">
        <f t="shared" si="103"/>
        <v>0</v>
      </c>
      <c r="G891" s="293">
        <f t="shared" si="99"/>
        <v>0</v>
      </c>
      <c r="H891" s="180" t="str">
        <f t="shared" si="100"/>
        <v>否</v>
      </c>
      <c r="I891" s="393" t="str">
        <f t="shared" si="101"/>
        <v>项</v>
      </c>
      <c r="O891" s="393">
        <f t="shared" si="98"/>
        <v>0</v>
      </c>
    </row>
    <row r="892" ht="44.1" customHeight="1" spans="1:15">
      <c r="A892" s="431">
        <f t="shared" si="97"/>
        <v>7</v>
      </c>
      <c r="B892" s="438">
        <v>2130217</v>
      </c>
      <c r="C892" s="439" t="s">
        <v>925</v>
      </c>
      <c r="D892" s="230">
        <f>VLOOKUP(B892,'04'!$B$5:$F$1322,5,FALSE)</f>
        <v>0</v>
      </c>
      <c r="E892" s="230"/>
      <c r="F892" s="296">
        <f t="shared" si="103"/>
        <v>0</v>
      </c>
      <c r="G892" s="293">
        <f t="shared" si="99"/>
        <v>0</v>
      </c>
      <c r="H892" s="180" t="str">
        <f t="shared" si="100"/>
        <v>否</v>
      </c>
      <c r="I892" s="393" t="str">
        <f t="shared" si="101"/>
        <v>项</v>
      </c>
      <c r="O892" s="393">
        <f t="shared" si="98"/>
        <v>0</v>
      </c>
    </row>
    <row r="893" ht="44.1" customHeight="1" spans="1:15">
      <c r="A893" s="431">
        <f t="shared" si="97"/>
        <v>7</v>
      </c>
      <c r="B893" s="438">
        <v>2130220</v>
      </c>
      <c r="C893" s="439" t="s">
        <v>442</v>
      </c>
      <c r="D893" s="230">
        <f>VLOOKUP(B893,'04'!$B$5:$F$1322,5,FALSE)</f>
        <v>0</v>
      </c>
      <c r="E893" s="230"/>
      <c r="F893" s="296">
        <f t="shared" si="103"/>
        <v>0</v>
      </c>
      <c r="G893" s="293">
        <f t="shared" si="99"/>
        <v>0</v>
      </c>
      <c r="H893" s="180" t="str">
        <f t="shared" si="100"/>
        <v>否</v>
      </c>
      <c r="I893" s="393" t="str">
        <f t="shared" si="101"/>
        <v>项</v>
      </c>
      <c r="O893" s="393">
        <f t="shared" si="98"/>
        <v>0</v>
      </c>
    </row>
    <row r="894" ht="44.1" customHeight="1" spans="1:15">
      <c r="A894" s="431">
        <f t="shared" si="97"/>
        <v>7</v>
      </c>
      <c r="B894" s="438">
        <v>2130221</v>
      </c>
      <c r="C894" s="439" t="s">
        <v>926</v>
      </c>
      <c r="D894" s="230">
        <f>VLOOKUP(B894,'04'!$B$5:$F$1322,5,FALSE)</f>
        <v>0</v>
      </c>
      <c r="E894" s="230"/>
      <c r="F894" s="296">
        <f t="shared" si="103"/>
        <v>0</v>
      </c>
      <c r="G894" s="293">
        <f t="shared" si="99"/>
        <v>0</v>
      </c>
      <c r="H894" s="180" t="str">
        <f t="shared" si="100"/>
        <v>否</v>
      </c>
      <c r="I894" s="393" t="str">
        <f t="shared" si="101"/>
        <v>项</v>
      </c>
      <c r="O894" s="393">
        <f t="shared" si="98"/>
        <v>0</v>
      </c>
    </row>
    <row r="895" ht="44.1" customHeight="1" spans="1:15">
      <c r="A895" s="431">
        <f t="shared" si="97"/>
        <v>7</v>
      </c>
      <c r="B895" s="438">
        <v>2130223</v>
      </c>
      <c r="C895" s="439" t="s">
        <v>927</v>
      </c>
      <c r="D895" s="230">
        <f>VLOOKUP(B895,'04'!$B$5:$F$1322,5,FALSE)</f>
        <v>0</v>
      </c>
      <c r="E895" s="230"/>
      <c r="F895" s="296">
        <f t="shared" si="103"/>
        <v>0</v>
      </c>
      <c r="G895" s="293">
        <f t="shared" si="99"/>
        <v>0</v>
      </c>
      <c r="H895" s="180" t="str">
        <f t="shared" si="100"/>
        <v>否</v>
      </c>
      <c r="I895" s="393" t="str">
        <f t="shared" si="101"/>
        <v>项</v>
      </c>
      <c r="O895" s="393">
        <f t="shared" si="98"/>
        <v>0</v>
      </c>
    </row>
    <row r="896" ht="36" customHeight="1" spans="1:15">
      <c r="A896" s="431">
        <f t="shared" si="97"/>
        <v>7</v>
      </c>
      <c r="B896" s="438">
        <v>2130226</v>
      </c>
      <c r="C896" s="439" t="s">
        <v>928</v>
      </c>
      <c r="D896" s="230">
        <f>VLOOKUP(B896,'04'!$B$5:$F$1322,5,FALSE)</f>
        <v>0</v>
      </c>
      <c r="E896" s="230"/>
      <c r="F896" s="296">
        <f t="shared" si="103"/>
        <v>0</v>
      </c>
      <c r="G896" s="293">
        <f t="shared" si="99"/>
        <v>0</v>
      </c>
      <c r="H896" s="180" t="str">
        <f t="shared" si="100"/>
        <v>否</v>
      </c>
      <c r="I896" s="393" t="str">
        <f t="shared" si="101"/>
        <v>项</v>
      </c>
      <c r="O896" s="393">
        <f t="shared" si="98"/>
        <v>0</v>
      </c>
    </row>
    <row r="897" ht="36" customHeight="1" spans="1:15">
      <c r="A897" s="431">
        <f t="shared" si="97"/>
        <v>7</v>
      </c>
      <c r="B897" s="438">
        <v>2130227</v>
      </c>
      <c r="C897" s="439" t="s">
        <v>929</v>
      </c>
      <c r="D897" s="230">
        <f>VLOOKUP(B897,'04'!$B$5:$F$1322,5,FALSE)</f>
        <v>0</v>
      </c>
      <c r="E897" s="230"/>
      <c r="F897" s="296">
        <f t="shared" si="103"/>
        <v>0</v>
      </c>
      <c r="G897" s="293">
        <f t="shared" si="99"/>
        <v>0</v>
      </c>
      <c r="H897" s="180" t="str">
        <f t="shared" si="100"/>
        <v>否</v>
      </c>
      <c r="I897" s="393" t="str">
        <f t="shared" si="101"/>
        <v>项</v>
      </c>
      <c r="O897" s="393">
        <f t="shared" si="98"/>
        <v>0</v>
      </c>
    </row>
    <row r="898" ht="44.1" customHeight="1" spans="1:15">
      <c r="A898" s="431">
        <f t="shared" si="97"/>
        <v>7</v>
      </c>
      <c r="B898" s="438">
        <v>2130234</v>
      </c>
      <c r="C898" s="439" t="s">
        <v>930</v>
      </c>
      <c r="D898" s="230">
        <f>VLOOKUP(B898,'04'!$B$5:$F$1322,5,FALSE)</f>
        <v>367</v>
      </c>
      <c r="E898" s="230">
        <v>327</v>
      </c>
      <c r="F898" s="296">
        <f t="shared" si="103"/>
        <v>-40</v>
      </c>
      <c r="G898" s="293">
        <f t="shared" si="99"/>
        <v>-0.108991825613079</v>
      </c>
      <c r="H898" s="180" t="str">
        <f t="shared" si="100"/>
        <v>是</v>
      </c>
      <c r="I898" s="393" t="str">
        <f t="shared" si="101"/>
        <v>项</v>
      </c>
      <c r="L898" s="393">
        <f>VLOOKUP(B898,[265]Sheet1!$A$4:$F$275,6,FALSE)</f>
        <v>316</v>
      </c>
      <c r="M898" s="393">
        <f>VLOOKUP(B898,[266]Sheet2!$A$2:$D$135,4,FALSE)</f>
        <v>11</v>
      </c>
      <c r="O898" s="432">
        <f t="shared" si="98"/>
        <v>327</v>
      </c>
    </row>
    <row r="899" ht="44.1" customHeight="1" spans="1:15">
      <c r="A899" s="431">
        <f t="shared" si="97"/>
        <v>7</v>
      </c>
      <c r="B899" s="438">
        <v>2130236</v>
      </c>
      <c r="C899" s="439" t="s">
        <v>931</v>
      </c>
      <c r="D899" s="230">
        <f>VLOOKUP(B899,'04'!$B$5:$F$1322,5,FALSE)</f>
        <v>0</v>
      </c>
      <c r="E899" s="230"/>
      <c r="F899" s="296">
        <f t="shared" si="103"/>
        <v>0</v>
      </c>
      <c r="G899" s="293">
        <f t="shared" si="99"/>
        <v>0</v>
      </c>
      <c r="H899" s="180" t="str">
        <f t="shared" si="100"/>
        <v>否</v>
      </c>
      <c r="I899" s="393" t="str">
        <f t="shared" si="101"/>
        <v>项</v>
      </c>
      <c r="O899" s="393">
        <f t="shared" si="98"/>
        <v>0</v>
      </c>
    </row>
    <row r="900" ht="36" customHeight="1" spans="1:15">
      <c r="A900" s="431">
        <f t="shared" si="97"/>
        <v>7</v>
      </c>
      <c r="B900" s="438">
        <v>2130237</v>
      </c>
      <c r="C900" s="439" t="s">
        <v>901</v>
      </c>
      <c r="D900" s="230">
        <f>VLOOKUP(B900,'04'!$B$5:$F$1322,5,FALSE)</f>
        <v>0</v>
      </c>
      <c r="E900" s="230"/>
      <c r="F900" s="296">
        <f t="shared" si="103"/>
        <v>0</v>
      </c>
      <c r="G900" s="293">
        <f t="shared" si="99"/>
        <v>0</v>
      </c>
      <c r="H900" s="180" t="str">
        <f t="shared" si="100"/>
        <v>否</v>
      </c>
      <c r="I900" s="393" t="str">
        <f t="shared" si="101"/>
        <v>项</v>
      </c>
      <c r="O900" s="393">
        <f t="shared" si="98"/>
        <v>0</v>
      </c>
    </row>
    <row r="901" ht="36" customHeight="1" spans="1:15">
      <c r="A901" s="431">
        <f t="shared" ref="A901:A964" si="104">LEN(B901)</f>
        <v>7</v>
      </c>
      <c r="B901" s="438">
        <v>2130238</v>
      </c>
      <c r="C901" s="439" t="s">
        <v>1901</v>
      </c>
      <c r="D901" s="230">
        <f>VLOOKUP(B901,'04'!$B$5:$F$1322,5,FALSE)</f>
        <v>0</v>
      </c>
      <c r="E901" s="230"/>
      <c r="F901" s="296"/>
      <c r="G901" s="293">
        <f t="shared" si="99"/>
        <v>0</v>
      </c>
      <c r="H901" s="180" t="str">
        <f t="shared" si="100"/>
        <v>否</v>
      </c>
      <c r="I901" s="393" t="str">
        <f t="shared" si="101"/>
        <v>项</v>
      </c>
      <c r="M901" s="393">
        <f>VLOOKUP(B901,[266]Sheet2!$A$2:$D$135,4,FALSE)</f>
        <v>0</v>
      </c>
      <c r="O901" s="393">
        <f t="shared" ref="O901:O964" si="105">+L901+M901+N901</f>
        <v>0</v>
      </c>
    </row>
    <row r="902" ht="44.1" customHeight="1" spans="1:15">
      <c r="A902" s="431">
        <f t="shared" si="104"/>
        <v>7</v>
      </c>
      <c r="B902" s="438">
        <v>2130299</v>
      </c>
      <c r="C902" s="439" t="s">
        <v>933</v>
      </c>
      <c r="D902" s="230">
        <f>VLOOKUP(B902,'04'!$B$5:$F$1322,5,FALSE)</f>
        <v>0</v>
      </c>
      <c r="E902" s="230"/>
      <c r="F902" s="296">
        <f t="shared" ref="F902:F965" si="106">E902-D902</f>
        <v>0</v>
      </c>
      <c r="G902" s="293">
        <f t="shared" si="99"/>
        <v>0</v>
      </c>
      <c r="H902" s="180" t="str">
        <f t="shared" si="100"/>
        <v>否</v>
      </c>
      <c r="I902" s="393" t="str">
        <f t="shared" si="101"/>
        <v>项</v>
      </c>
      <c r="O902" s="393">
        <f t="shared" si="105"/>
        <v>0</v>
      </c>
    </row>
    <row r="903" ht="44.1" customHeight="1" spans="1:15">
      <c r="A903" s="431">
        <f t="shared" si="104"/>
        <v>5</v>
      </c>
      <c r="B903" s="437">
        <v>21303</v>
      </c>
      <c r="C903" s="289" t="s">
        <v>934</v>
      </c>
      <c r="D903" s="286">
        <f>VLOOKUP(B903,'04'!$B$5:$F$1322,5,FALSE)</f>
        <v>3270</v>
      </c>
      <c r="E903" s="286">
        <f>((((SUM(E904:E930))+0)+0)+0)+0</f>
        <v>1467</v>
      </c>
      <c r="F903" s="297">
        <f t="shared" si="106"/>
        <v>-1803</v>
      </c>
      <c r="G903" s="287">
        <f t="shared" ref="G903:G966" si="107">IF(D903&lt;0,"",IFERROR(E903/D903-1,0))</f>
        <v>-0.551376146788991</v>
      </c>
      <c r="H903" s="180" t="str">
        <f t="shared" ref="H903:H966" si="108">IF(LEN(B903)=3,"是",IF(C903&lt;&gt;"",IF(SUM(D903:E903)&lt;&gt;0,"是","否"),"是"))</f>
        <v>是</v>
      </c>
      <c r="I903" s="393" t="str">
        <f t="shared" ref="I903:I966" si="109">IF(LEN(B903)=3,"类",IF(LEN(B903)=5,"款","项"))</f>
        <v>款</v>
      </c>
      <c r="O903" s="393">
        <f t="shared" si="105"/>
        <v>0</v>
      </c>
    </row>
    <row r="904" ht="44.1" customHeight="1" spans="1:15">
      <c r="A904" s="431">
        <f t="shared" si="104"/>
        <v>7</v>
      </c>
      <c r="B904" s="438">
        <v>2130301</v>
      </c>
      <c r="C904" s="439" t="s">
        <v>307</v>
      </c>
      <c r="D904" s="230">
        <f>VLOOKUP(B904,'04'!$B$5:$F$1322,5,FALSE)</f>
        <v>202</v>
      </c>
      <c r="E904" s="230">
        <v>222</v>
      </c>
      <c r="F904" s="296">
        <f t="shared" si="106"/>
        <v>20</v>
      </c>
      <c r="G904" s="293">
        <f t="shared" si="107"/>
        <v>0.0990099009900991</v>
      </c>
      <c r="H904" s="180" t="str">
        <f t="shared" si="108"/>
        <v>是</v>
      </c>
      <c r="I904" s="393" t="str">
        <f t="shared" si="109"/>
        <v>项</v>
      </c>
      <c r="L904" s="393">
        <f>VLOOKUP(B904,[265]Sheet1!$A$4:$F$275,6,FALSE)</f>
        <v>222</v>
      </c>
      <c r="O904" s="432">
        <f t="shared" si="105"/>
        <v>222</v>
      </c>
    </row>
    <row r="905" ht="36" customHeight="1" spans="1:15">
      <c r="A905" s="431">
        <f t="shared" si="104"/>
        <v>7</v>
      </c>
      <c r="B905" s="438">
        <v>2130302</v>
      </c>
      <c r="C905" s="439" t="s">
        <v>308</v>
      </c>
      <c r="D905" s="230">
        <f>VLOOKUP(B905,'04'!$B$5:$F$1322,5,FALSE)</f>
        <v>0</v>
      </c>
      <c r="E905" s="230"/>
      <c r="F905" s="296">
        <f t="shared" si="106"/>
        <v>0</v>
      </c>
      <c r="G905" s="293">
        <f t="shared" si="107"/>
        <v>0</v>
      </c>
      <c r="H905" s="180" t="str">
        <f t="shared" si="108"/>
        <v>否</v>
      </c>
      <c r="I905" s="393" t="str">
        <f t="shared" si="109"/>
        <v>项</v>
      </c>
      <c r="O905" s="393">
        <f t="shared" si="105"/>
        <v>0</v>
      </c>
    </row>
    <row r="906" ht="44.1" customHeight="1" spans="1:15">
      <c r="A906" s="431">
        <f t="shared" si="104"/>
        <v>7</v>
      </c>
      <c r="B906" s="438">
        <v>2130303</v>
      </c>
      <c r="C906" s="439" t="s">
        <v>309</v>
      </c>
      <c r="D906" s="230">
        <f>VLOOKUP(B906,'04'!$B$5:$F$1322,5,FALSE)</f>
        <v>0</v>
      </c>
      <c r="E906" s="230"/>
      <c r="F906" s="296">
        <f t="shared" si="106"/>
        <v>0</v>
      </c>
      <c r="G906" s="293">
        <f t="shared" si="107"/>
        <v>0</v>
      </c>
      <c r="H906" s="180" t="str">
        <f t="shared" si="108"/>
        <v>否</v>
      </c>
      <c r="I906" s="393" t="str">
        <f t="shared" si="109"/>
        <v>项</v>
      </c>
      <c r="O906" s="393">
        <f t="shared" si="105"/>
        <v>0</v>
      </c>
    </row>
    <row r="907" ht="44.1" customHeight="1" spans="1:15">
      <c r="A907" s="431">
        <f t="shared" si="104"/>
        <v>7</v>
      </c>
      <c r="B907" s="438">
        <v>2130304</v>
      </c>
      <c r="C907" s="439" t="s">
        <v>935</v>
      </c>
      <c r="D907" s="230">
        <f>VLOOKUP(B907,'04'!$B$5:$F$1322,5,FALSE)</f>
        <v>0</v>
      </c>
      <c r="E907" s="230"/>
      <c r="F907" s="296">
        <f t="shared" si="106"/>
        <v>0</v>
      </c>
      <c r="G907" s="293">
        <f t="shared" si="107"/>
        <v>0</v>
      </c>
      <c r="H907" s="180" t="str">
        <f t="shared" si="108"/>
        <v>否</v>
      </c>
      <c r="I907" s="393" t="str">
        <f t="shared" si="109"/>
        <v>项</v>
      </c>
      <c r="O907" s="393">
        <f t="shared" si="105"/>
        <v>0</v>
      </c>
    </row>
    <row r="908" ht="44.1" customHeight="1" spans="1:15">
      <c r="A908" s="431">
        <f t="shared" si="104"/>
        <v>7</v>
      </c>
      <c r="B908" s="438">
        <v>2130305</v>
      </c>
      <c r="C908" s="439" t="s">
        <v>936</v>
      </c>
      <c r="D908" s="230">
        <f>VLOOKUP(B908,'04'!$B$5:$F$1322,5,FALSE)</f>
        <v>9</v>
      </c>
      <c r="E908" s="230">
        <v>9</v>
      </c>
      <c r="F908" s="296">
        <f t="shared" si="106"/>
        <v>0</v>
      </c>
      <c r="G908" s="293">
        <f t="shared" si="107"/>
        <v>0</v>
      </c>
      <c r="H908" s="180" t="str">
        <f t="shared" si="108"/>
        <v>是</v>
      </c>
      <c r="I908" s="393" t="str">
        <f t="shared" si="109"/>
        <v>项</v>
      </c>
      <c r="M908" s="393">
        <f>VLOOKUP(B908,[266]Sheet2!$A$2:$D$135,4,FALSE)</f>
        <v>9</v>
      </c>
      <c r="O908" s="432">
        <f t="shared" si="105"/>
        <v>9</v>
      </c>
    </row>
    <row r="909" ht="36" customHeight="1" spans="1:15">
      <c r="A909" s="431">
        <f t="shared" si="104"/>
        <v>7</v>
      </c>
      <c r="B909" s="438">
        <v>2130306</v>
      </c>
      <c r="C909" s="439" t="s">
        <v>937</v>
      </c>
      <c r="D909" s="230">
        <f>VLOOKUP(B909,'04'!$B$5:$F$1322,5,FALSE)</f>
        <v>2</v>
      </c>
      <c r="E909" s="230">
        <v>6</v>
      </c>
      <c r="F909" s="296">
        <f t="shared" si="106"/>
        <v>4</v>
      </c>
      <c r="G909" s="293">
        <f t="shared" si="107"/>
        <v>2</v>
      </c>
      <c r="H909" s="180" t="str">
        <f t="shared" si="108"/>
        <v>是</v>
      </c>
      <c r="I909" s="393" t="str">
        <f t="shared" si="109"/>
        <v>项</v>
      </c>
      <c r="M909" s="393">
        <f>VLOOKUP(B909,[266]Sheet2!$A$2:$D$135,4,FALSE)</f>
        <v>6</v>
      </c>
      <c r="O909" s="432">
        <f t="shared" si="105"/>
        <v>6</v>
      </c>
    </row>
    <row r="910" ht="36" customHeight="1" spans="1:15">
      <c r="A910" s="431">
        <f t="shared" si="104"/>
        <v>7</v>
      </c>
      <c r="B910" s="438">
        <v>2130307</v>
      </c>
      <c r="C910" s="439" t="s">
        <v>938</v>
      </c>
      <c r="D910" s="230">
        <f>VLOOKUP(B910,'04'!$B$5:$F$1322,5,FALSE)</f>
        <v>0</v>
      </c>
      <c r="E910" s="230"/>
      <c r="F910" s="296">
        <f t="shared" si="106"/>
        <v>0</v>
      </c>
      <c r="G910" s="293">
        <f t="shared" si="107"/>
        <v>0</v>
      </c>
      <c r="H910" s="180" t="str">
        <f t="shared" si="108"/>
        <v>否</v>
      </c>
      <c r="I910" s="393" t="str">
        <f t="shared" si="109"/>
        <v>项</v>
      </c>
      <c r="O910" s="393">
        <f t="shared" si="105"/>
        <v>0</v>
      </c>
    </row>
    <row r="911" ht="36" customHeight="1" spans="1:15">
      <c r="A911" s="431">
        <f t="shared" si="104"/>
        <v>7</v>
      </c>
      <c r="B911" s="438">
        <v>2130308</v>
      </c>
      <c r="C911" s="439" t="s">
        <v>939</v>
      </c>
      <c r="D911" s="230">
        <f>VLOOKUP(B911,'04'!$B$5:$F$1322,5,FALSE)</f>
        <v>0</v>
      </c>
      <c r="E911" s="230"/>
      <c r="F911" s="296">
        <f t="shared" si="106"/>
        <v>0</v>
      </c>
      <c r="G911" s="293">
        <f t="shared" si="107"/>
        <v>0</v>
      </c>
      <c r="H911" s="180" t="str">
        <f t="shared" si="108"/>
        <v>否</v>
      </c>
      <c r="I911" s="393" t="str">
        <f t="shared" si="109"/>
        <v>项</v>
      </c>
      <c r="O911" s="393">
        <f t="shared" si="105"/>
        <v>0</v>
      </c>
    </row>
    <row r="912" ht="36" customHeight="1" spans="1:15">
      <c r="A912" s="431">
        <f t="shared" si="104"/>
        <v>7</v>
      </c>
      <c r="B912" s="438">
        <v>2130309</v>
      </c>
      <c r="C912" s="439" t="s">
        <v>940</v>
      </c>
      <c r="D912" s="230">
        <f>VLOOKUP(B912,'04'!$B$5:$F$1322,5,FALSE)</f>
        <v>0</v>
      </c>
      <c r="E912" s="230"/>
      <c r="F912" s="296">
        <f t="shared" si="106"/>
        <v>0</v>
      </c>
      <c r="G912" s="293">
        <f t="shared" si="107"/>
        <v>0</v>
      </c>
      <c r="H912" s="180" t="str">
        <f t="shared" si="108"/>
        <v>否</v>
      </c>
      <c r="I912" s="393" t="str">
        <f t="shared" si="109"/>
        <v>项</v>
      </c>
      <c r="O912" s="393">
        <f t="shared" si="105"/>
        <v>0</v>
      </c>
    </row>
    <row r="913" ht="44.1" customHeight="1" spans="1:15">
      <c r="A913" s="431">
        <f t="shared" si="104"/>
        <v>7</v>
      </c>
      <c r="B913" s="438">
        <v>2130310</v>
      </c>
      <c r="C913" s="439" t="s">
        <v>941</v>
      </c>
      <c r="D913" s="230">
        <f>VLOOKUP(B913,'04'!$B$5:$F$1322,5,FALSE)</f>
        <v>49</v>
      </c>
      <c r="E913" s="230"/>
      <c r="F913" s="296">
        <f t="shared" si="106"/>
        <v>-49</v>
      </c>
      <c r="G913" s="293">
        <f t="shared" si="107"/>
        <v>-1</v>
      </c>
      <c r="H913" s="180" t="str">
        <f t="shared" si="108"/>
        <v>是</v>
      </c>
      <c r="I913" s="393" t="str">
        <f t="shared" si="109"/>
        <v>项</v>
      </c>
      <c r="O913" s="393">
        <f t="shared" si="105"/>
        <v>0</v>
      </c>
    </row>
    <row r="914" ht="44.1" customHeight="1" spans="1:15">
      <c r="A914" s="431">
        <f t="shared" si="104"/>
        <v>7</v>
      </c>
      <c r="B914" s="438">
        <v>2130311</v>
      </c>
      <c r="C914" s="439" t="s">
        <v>942</v>
      </c>
      <c r="D914" s="230">
        <f>VLOOKUP(B914,'04'!$B$5:$F$1322,5,FALSE)</f>
        <v>173</v>
      </c>
      <c r="E914" s="230"/>
      <c r="F914" s="296">
        <f t="shared" si="106"/>
        <v>-173</v>
      </c>
      <c r="G914" s="293">
        <f t="shared" si="107"/>
        <v>-1</v>
      </c>
      <c r="H914" s="180" t="str">
        <f t="shared" si="108"/>
        <v>是</v>
      </c>
      <c r="I914" s="393" t="str">
        <f t="shared" si="109"/>
        <v>项</v>
      </c>
      <c r="M914" s="393">
        <f>VLOOKUP(B914,[266]Sheet2!$A$2:$D$135,4,FALSE)</f>
        <v>0</v>
      </c>
      <c r="O914" s="393">
        <f t="shared" si="105"/>
        <v>0</v>
      </c>
    </row>
    <row r="915" ht="44.1" customHeight="1" spans="1:15">
      <c r="A915" s="431">
        <f t="shared" si="104"/>
        <v>7</v>
      </c>
      <c r="B915" s="438">
        <v>2130312</v>
      </c>
      <c r="C915" s="439" t="s">
        <v>943</v>
      </c>
      <c r="D915" s="230">
        <f>VLOOKUP(B915,'04'!$B$5:$F$1322,5,FALSE)</f>
        <v>0</v>
      </c>
      <c r="E915" s="230"/>
      <c r="F915" s="296">
        <f t="shared" si="106"/>
        <v>0</v>
      </c>
      <c r="G915" s="293">
        <f t="shared" si="107"/>
        <v>0</v>
      </c>
      <c r="H915" s="180" t="str">
        <f t="shared" si="108"/>
        <v>否</v>
      </c>
      <c r="I915" s="393" t="str">
        <f t="shared" si="109"/>
        <v>项</v>
      </c>
      <c r="O915" s="393">
        <f t="shared" si="105"/>
        <v>0</v>
      </c>
    </row>
    <row r="916" ht="44.1" customHeight="1" spans="1:15">
      <c r="A916" s="431">
        <f t="shared" si="104"/>
        <v>7</v>
      </c>
      <c r="B916" s="438">
        <v>2130313</v>
      </c>
      <c r="C916" s="439" t="s">
        <v>944</v>
      </c>
      <c r="D916" s="230">
        <f>VLOOKUP(B916,'04'!$B$5:$F$1322,5,FALSE)</f>
        <v>0</v>
      </c>
      <c r="E916" s="230"/>
      <c r="F916" s="296">
        <f t="shared" si="106"/>
        <v>0</v>
      </c>
      <c r="G916" s="293">
        <f t="shared" si="107"/>
        <v>0</v>
      </c>
      <c r="H916" s="180" t="str">
        <f t="shared" si="108"/>
        <v>否</v>
      </c>
      <c r="I916" s="393" t="str">
        <f t="shared" si="109"/>
        <v>项</v>
      </c>
      <c r="O916" s="393">
        <f t="shared" si="105"/>
        <v>0</v>
      </c>
    </row>
    <row r="917" ht="44.1" customHeight="1" spans="1:15">
      <c r="A917" s="431">
        <f t="shared" si="104"/>
        <v>7</v>
      </c>
      <c r="B917" s="438">
        <v>2130314</v>
      </c>
      <c r="C917" s="439" t="s">
        <v>945</v>
      </c>
      <c r="D917" s="230">
        <f>VLOOKUP(B917,'04'!$B$5:$F$1322,5,FALSE)</f>
        <v>20</v>
      </c>
      <c r="E917" s="230">
        <v>20</v>
      </c>
      <c r="F917" s="296">
        <f t="shared" si="106"/>
        <v>0</v>
      </c>
      <c r="G917" s="293">
        <f t="shared" si="107"/>
        <v>0</v>
      </c>
      <c r="H917" s="180" t="str">
        <f t="shared" si="108"/>
        <v>是</v>
      </c>
      <c r="I917" s="393" t="str">
        <f t="shared" si="109"/>
        <v>项</v>
      </c>
      <c r="M917" s="393">
        <f>VLOOKUP(B917,[266]Sheet2!$A$2:$D$135,4,FALSE)</f>
        <v>20</v>
      </c>
      <c r="O917" s="432">
        <f t="shared" si="105"/>
        <v>20</v>
      </c>
    </row>
    <row r="918" ht="36" customHeight="1" spans="1:15">
      <c r="A918" s="431">
        <f t="shared" si="104"/>
        <v>7</v>
      </c>
      <c r="B918" s="438">
        <v>2130315</v>
      </c>
      <c r="C918" s="439" t="s">
        <v>946</v>
      </c>
      <c r="D918" s="230">
        <f>VLOOKUP(B918,'04'!$B$5:$F$1322,5,FALSE)</f>
        <v>40</v>
      </c>
      <c r="E918" s="230">
        <v>11</v>
      </c>
      <c r="F918" s="296">
        <f t="shared" si="106"/>
        <v>-29</v>
      </c>
      <c r="G918" s="293">
        <f t="shared" si="107"/>
        <v>-0.725</v>
      </c>
      <c r="H918" s="180" t="str">
        <f t="shared" si="108"/>
        <v>是</v>
      </c>
      <c r="I918" s="393" t="str">
        <f t="shared" si="109"/>
        <v>项</v>
      </c>
      <c r="M918" s="393">
        <f>VLOOKUP(B918,[266]Sheet2!$A$2:$D$135,4,FALSE)</f>
        <v>11</v>
      </c>
      <c r="O918" s="432">
        <f t="shared" si="105"/>
        <v>11</v>
      </c>
    </row>
    <row r="919" ht="36" customHeight="1" spans="1:15">
      <c r="A919" s="431">
        <f t="shared" si="104"/>
        <v>7</v>
      </c>
      <c r="B919" s="438">
        <v>2130316</v>
      </c>
      <c r="C919" s="439" t="s">
        <v>947</v>
      </c>
      <c r="D919" s="230">
        <f>VLOOKUP(B919,'04'!$B$5:$F$1322,5,FALSE)</f>
        <v>0</v>
      </c>
      <c r="E919" s="230"/>
      <c r="F919" s="296">
        <f t="shared" si="106"/>
        <v>0</v>
      </c>
      <c r="G919" s="293">
        <f t="shared" si="107"/>
        <v>0</v>
      </c>
      <c r="H919" s="180" t="str">
        <f t="shared" si="108"/>
        <v>否</v>
      </c>
      <c r="I919" s="393" t="str">
        <f t="shared" si="109"/>
        <v>项</v>
      </c>
      <c r="M919" s="393">
        <f>VLOOKUP(B919,[266]Sheet2!$A$2:$D$135,4,FALSE)</f>
        <v>0</v>
      </c>
      <c r="O919" s="393">
        <f t="shared" si="105"/>
        <v>0</v>
      </c>
    </row>
    <row r="920" ht="36" customHeight="1" spans="1:15">
      <c r="A920" s="431">
        <f t="shared" si="104"/>
        <v>7</v>
      </c>
      <c r="B920" s="438">
        <v>2130317</v>
      </c>
      <c r="C920" s="439" t="s">
        <v>948</v>
      </c>
      <c r="D920" s="230">
        <f>VLOOKUP(B920,'04'!$B$5:$F$1322,5,FALSE)</f>
        <v>0</v>
      </c>
      <c r="E920" s="230"/>
      <c r="F920" s="296">
        <f t="shared" si="106"/>
        <v>0</v>
      </c>
      <c r="G920" s="293">
        <f t="shared" si="107"/>
        <v>0</v>
      </c>
      <c r="H920" s="180" t="str">
        <f t="shared" si="108"/>
        <v>否</v>
      </c>
      <c r="I920" s="393" t="str">
        <f t="shared" si="109"/>
        <v>项</v>
      </c>
      <c r="O920" s="393">
        <f t="shared" si="105"/>
        <v>0</v>
      </c>
    </row>
    <row r="921" ht="36" customHeight="1" spans="1:15">
      <c r="A921" s="431">
        <f t="shared" si="104"/>
        <v>7</v>
      </c>
      <c r="B921" s="438">
        <v>2130318</v>
      </c>
      <c r="C921" s="439" t="s">
        <v>949</v>
      </c>
      <c r="D921" s="230">
        <f>VLOOKUP(B921,'04'!$B$5:$F$1322,5,FALSE)</f>
        <v>0</v>
      </c>
      <c r="E921" s="230"/>
      <c r="F921" s="296">
        <f t="shared" si="106"/>
        <v>0</v>
      </c>
      <c r="G921" s="293">
        <f t="shared" si="107"/>
        <v>0</v>
      </c>
      <c r="H921" s="180" t="str">
        <f t="shared" si="108"/>
        <v>否</v>
      </c>
      <c r="I921" s="393" t="str">
        <f t="shared" si="109"/>
        <v>项</v>
      </c>
      <c r="O921" s="393">
        <f t="shared" si="105"/>
        <v>0</v>
      </c>
    </row>
    <row r="922" ht="36" customHeight="1" spans="1:15">
      <c r="A922" s="431">
        <f t="shared" si="104"/>
        <v>7</v>
      </c>
      <c r="B922" s="438">
        <v>2130319</v>
      </c>
      <c r="C922" s="439" t="s">
        <v>950</v>
      </c>
      <c r="D922" s="230">
        <f>VLOOKUP(B922,'04'!$B$5:$F$1322,5,FALSE)</f>
        <v>0</v>
      </c>
      <c r="E922" s="230"/>
      <c r="F922" s="296">
        <f t="shared" si="106"/>
        <v>0</v>
      </c>
      <c r="G922" s="293">
        <f t="shared" si="107"/>
        <v>0</v>
      </c>
      <c r="H922" s="180" t="str">
        <f t="shared" si="108"/>
        <v>否</v>
      </c>
      <c r="I922" s="393" t="str">
        <f t="shared" si="109"/>
        <v>项</v>
      </c>
      <c r="O922" s="393">
        <f t="shared" si="105"/>
        <v>0</v>
      </c>
    </row>
    <row r="923" ht="36" customHeight="1" spans="1:15">
      <c r="A923" s="431">
        <f t="shared" si="104"/>
        <v>7</v>
      </c>
      <c r="B923" s="438">
        <v>2130321</v>
      </c>
      <c r="C923" s="439" t="s">
        <v>951</v>
      </c>
      <c r="D923" s="230">
        <f>VLOOKUP(B923,'04'!$B$5:$F$1322,5,FALSE)</f>
        <v>0</v>
      </c>
      <c r="E923" s="230"/>
      <c r="F923" s="296">
        <f t="shared" si="106"/>
        <v>0</v>
      </c>
      <c r="G923" s="293">
        <f t="shared" si="107"/>
        <v>0</v>
      </c>
      <c r="H923" s="180" t="str">
        <f t="shared" si="108"/>
        <v>否</v>
      </c>
      <c r="I923" s="393" t="str">
        <f t="shared" si="109"/>
        <v>项</v>
      </c>
      <c r="O923" s="393">
        <f t="shared" si="105"/>
        <v>0</v>
      </c>
    </row>
    <row r="924" ht="36" customHeight="1" spans="1:15">
      <c r="A924" s="431">
        <f t="shared" si="104"/>
        <v>7</v>
      </c>
      <c r="B924" s="438">
        <v>2130322</v>
      </c>
      <c r="C924" s="439" t="s">
        <v>952</v>
      </c>
      <c r="D924" s="230">
        <f>VLOOKUP(B924,'04'!$B$5:$F$1322,5,FALSE)</f>
        <v>0</v>
      </c>
      <c r="E924" s="230"/>
      <c r="F924" s="296">
        <f t="shared" si="106"/>
        <v>0</v>
      </c>
      <c r="G924" s="293">
        <f t="shared" si="107"/>
        <v>0</v>
      </c>
      <c r="H924" s="180" t="str">
        <f t="shared" si="108"/>
        <v>否</v>
      </c>
      <c r="I924" s="393" t="str">
        <f t="shared" si="109"/>
        <v>项</v>
      </c>
      <c r="O924" s="393">
        <f t="shared" si="105"/>
        <v>0</v>
      </c>
    </row>
    <row r="925" ht="36" customHeight="1" spans="1:15">
      <c r="A925" s="431">
        <f t="shared" si="104"/>
        <v>7</v>
      </c>
      <c r="B925" s="438">
        <v>2130333</v>
      </c>
      <c r="C925" s="439" t="s">
        <v>927</v>
      </c>
      <c r="D925" s="230">
        <f>VLOOKUP(B925,'04'!$B$5:$F$1322,5,FALSE)</f>
        <v>0</v>
      </c>
      <c r="E925" s="230"/>
      <c r="F925" s="296">
        <f t="shared" si="106"/>
        <v>0</v>
      </c>
      <c r="G925" s="293">
        <f t="shared" si="107"/>
        <v>0</v>
      </c>
      <c r="H925" s="180" t="str">
        <f t="shared" si="108"/>
        <v>否</v>
      </c>
      <c r="I925" s="393" t="str">
        <f t="shared" si="109"/>
        <v>项</v>
      </c>
      <c r="O925" s="393">
        <f t="shared" si="105"/>
        <v>0</v>
      </c>
    </row>
    <row r="926" ht="44.1" customHeight="1" spans="1:15">
      <c r="A926" s="431">
        <f t="shared" si="104"/>
        <v>7</v>
      </c>
      <c r="B926" s="438">
        <v>2130334</v>
      </c>
      <c r="C926" s="439" t="s">
        <v>953</v>
      </c>
      <c r="D926" s="230">
        <f>VLOOKUP(B926,'04'!$B$5:$F$1322,5,FALSE)</f>
        <v>0</v>
      </c>
      <c r="E926" s="230"/>
      <c r="F926" s="296">
        <f t="shared" si="106"/>
        <v>0</v>
      </c>
      <c r="G926" s="293">
        <f t="shared" si="107"/>
        <v>0</v>
      </c>
      <c r="H926" s="180" t="str">
        <f t="shared" si="108"/>
        <v>否</v>
      </c>
      <c r="I926" s="393" t="str">
        <f t="shared" si="109"/>
        <v>项</v>
      </c>
      <c r="O926" s="393">
        <f t="shared" si="105"/>
        <v>0</v>
      </c>
    </row>
    <row r="927" ht="36" customHeight="1" spans="1:15">
      <c r="A927" s="431">
        <f t="shared" si="104"/>
        <v>7</v>
      </c>
      <c r="B927" s="438">
        <v>2130335</v>
      </c>
      <c r="C927" s="439" t="s">
        <v>954</v>
      </c>
      <c r="D927" s="230">
        <f>VLOOKUP(B927,'04'!$B$5:$F$1322,5,FALSE)</f>
        <v>0</v>
      </c>
      <c r="E927" s="230"/>
      <c r="F927" s="296">
        <f t="shared" si="106"/>
        <v>0</v>
      </c>
      <c r="G927" s="293">
        <f t="shared" si="107"/>
        <v>0</v>
      </c>
      <c r="H927" s="180" t="str">
        <f t="shared" si="108"/>
        <v>否</v>
      </c>
      <c r="I927" s="393" t="str">
        <f t="shared" si="109"/>
        <v>项</v>
      </c>
      <c r="O927" s="393">
        <f t="shared" si="105"/>
        <v>0</v>
      </c>
    </row>
    <row r="928" ht="36" customHeight="1" spans="1:15">
      <c r="A928" s="431">
        <f t="shared" si="104"/>
        <v>7</v>
      </c>
      <c r="B928" s="438">
        <v>2130336</v>
      </c>
      <c r="C928" s="439" t="s">
        <v>955</v>
      </c>
      <c r="D928" s="230">
        <f>VLOOKUP(B928,'04'!$B$5:$F$1322,5,FALSE)</f>
        <v>0</v>
      </c>
      <c r="E928" s="230"/>
      <c r="F928" s="296">
        <f t="shared" si="106"/>
        <v>0</v>
      </c>
      <c r="G928" s="293">
        <f t="shared" si="107"/>
        <v>0</v>
      </c>
      <c r="H928" s="180" t="str">
        <f t="shared" si="108"/>
        <v>否</v>
      </c>
      <c r="I928" s="393" t="str">
        <f t="shared" si="109"/>
        <v>项</v>
      </c>
      <c r="O928" s="393">
        <f t="shared" si="105"/>
        <v>0</v>
      </c>
    </row>
    <row r="929" ht="36" customHeight="1" spans="1:15">
      <c r="A929" s="431">
        <f t="shared" si="104"/>
        <v>7</v>
      </c>
      <c r="B929" s="438">
        <v>2130337</v>
      </c>
      <c r="C929" s="439" t="s">
        <v>956</v>
      </c>
      <c r="D929" s="230">
        <f>VLOOKUP(B929,'04'!$B$5:$F$1322,5,FALSE)</f>
        <v>0</v>
      </c>
      <c r="E929" s="230"/>
      <c r="F929" s="296">
        <f t="shared" si="106"/>
        <v>0</v>
      </c>
      <c r="G929" s="293">
        <f t="shared" si="107"/>
        <v>0</v>
      </c>
      <c r="H929" s="180" t="str">
        <f t="shared" si="108"/>
        <v>否</v>
      </c>
      <c r="I929" s="393" t="str">
        <f t="shared" si="109"/>
        <v>项</v>
      </c>
      <c r="O929" s="393">
        <f t="shared" si="105"/>
        <v>0</v>
      </c>
    </row>
    <row r="930" ht="44.1" customHeight="1" spans="1:15">
      <c r="A930" s="431">
        <f t="shared" si="104"/>
        <v>7</v>
      </c>
      <c r="B930" s="438">
        <v>2130399</v>
      </c>
      <c r="C930" s="439" t="s">
        <v>957</v>
      </c>
      <c r="D930" s="230">
        <f>VLOOKUP(B930,'04'!$B$5:$F$1322,5,FALSE)</f>
        <v>2775</v>
      </c>
      <c r="E930" s="230">
        <v>1199</v>
      </c>
      <c r="F930" s="296">
        <f t="shared" si="106"/>
        <v>-1576</v>
      </c>
      <c r="G930" s="293">
        <f t="shared" si="107"/>
        <v>-0.567927927927928</v>
      </c>
      <c r="H930" s="180" t="str">
        <f t="shared" si="108"/>
        <v>是</v>
      </c>
      <c r="I930" s="393" t="str">
        <f t="shared" si="109"/>
        <v>项</v>
      </c>
      <c r="L930" s="393">
        <f>VLOOKUP(B930,[265]Sheet1!$A$4:$F$275,6,FALSE)</f>
        <v>1186</v>
      </c>
      <c r="M930" s="393">
        <f>VLOOKUP(B930,[266]Sheet2!$A$2:$D$135,4,FALSE)</f>
        <v>13</v>
      </c>
      <c r="O930" s="432">
        <f t="shared" si="105"/>
        <v>1199</v>
      </c>
    </row>
    <row r="931" ht="44.1" customHeight="1" spans="1:15">
      <c r="A931" s="431">
        <f t="shared" si="104"/>
        <v>5</v>
      </c>
      <c r="B931" s="437">
        <v>21305</v>
      </c>
      <c r="C931" s="289" t="s">
        <v>958</v>
      </c>
      <c r="D931" s="286">
        <f>VLOOKUP(B931,'04'!$B$5:$F$1322,5,FALSE)</f>
        <v>1676</v>
      </c>
      <c r="E931" s="286">
        <f>((((SUM(E932:E941))+0)+0)+0)+0</f>
        <v>3316</v>
      </c>
      <c r="F931" s="297">
        <f t="shared" si="106"/>
        <v>1640</v>
      </c>
      <c r="G931" s="287">
        <f t="shared" si="107"/>
        <v>0.978520286396181</v>
      </c>
      <c r="H931" s="180" t="str">
        <f t="shared" si="108"/>
        <v>是</v>
      </c>
      <c r="I931" s="393" t="str">
        <f t="shared" si="109"/>
        <v>款</v>
      </c>
      <c r="O931" s="393">
        <f t="shared" si="105"/>
        <v>0</v>
      </c>
    </row>
    <row r="932" ht="44.1" customHeight="1" spans="1:15">
      <c r="A932" s="431">
        <f t="shared" si="104"/>
        <v>7</v>
      </c>
      <c r="B932" s="438">
        <v>2130501</v>
      </c>
      <c r="C932" s="439" t="s">
        <v>1902</v>
      </c>
      <c r="D932" s="230">
        <f>VLOOKUP(B932,'04'!$B$5:$F$1322,5,FALSE)</f>
        <v>0</v>
      </c>
      <c r="E932" s="230"/>
      <c r="F932" s="296">
        <f t="shared" si="106"/>
        <v>0</v>
      </c>
      <c r="G932" s="293">
        <f t="shared" si="107"/>
        <v>0</v>
      </c>
      <c r="H932" s="180" t="str">
        <f t="shared" si="108"/>
        <v>否</v>
      </c>
      <c r="I932" s="393" t="str">
        <f t="shared" si="109"/>
        <v>项</v>
      </c>
      <c r="O932" s="393">
        <f t="shared" si="105"/>
        <v>0</v>
      </c>
    </row>
    <row r="933" ht="36" customHeight="1" spans="1:15">
      <c r="A933" s="431">
        <f t="shared" si="104"/>
        <v>7</v>
      </c>
      <c r="B933" s="438">
        <v>2130502</v>
      </c>
      <c r="C933" s="439" t="s">
        <v>1903</v>
      </c>
      <c r="D933" s="230">
        <f>VLOOKUP(B933,'04'!$B$5:$F$1322,5,FALSE)</f>
        <v>0</v>
      </c>
      <c r="E933" s="230"/>
      <c r="F933" s="296">
        <f t="shared" si="106"/>
        <v>0</v>
      </c>
      <c r="G933" s="293">
        <f t="shared" si="107"/>
        <v>0</v>
      </c>
      <c r="H933" s="180" t="str">
        <f t="shared" si="108"/>
        <v>否</v>
      </c>
      <c r="I933" s="393" t="str">
        <f t="shared" si="109"/>
        <v>项</v>
      </c>
      <c r="O933" s="393">
        <f t="shared" si="105"/>
        <v>0</v>
      </c>
    </row>
    <row r="934" ht="36" customHeight="1" spans="1:15">
      <c r="A934" s="431">
        <f t="shared" si="104"/>
        <v>7</v>
      </c>
      <c r="B934" s="438">
        <v>2130503</v>
      </c>
      <c r="C934" s="439" t="s">
        <v>1904</v>
      </c>
      <c r="D934" s="230">
        <f>VLOOKUP(B934,'04'!$B$5:$F$1322,5,FALSE)</f>
        <v>0</v>
      </c>
      <c r="E934" s="230"/>
      <c r="F934" s="296">
        <f t="shared" si="106"/>
        <v>0</v>
      </c>
      <c r="G934" s="293">
        <f t="shared" si="107"/>
        <v>0</v>
      </c>
      <c r="H934" s="180" t="str">
        <f t="shared" si="108"/>
        <v>否</v>
      </c>
      <c r="I934" s="393" t="str">
        <f t="shared" si="109"/>
        <v>项</v>
      </c>
      <c r="O934" s="393">
        <f t="shared" si="105"/>
        <v>0</v>
      </c>
    </row>
    <row r="935" ht="44.1" customHeight="1" spans="1:15">
      <c r="A935" s="431">
        <f t="shared" si="104"/>
        <v>7</v>
      </c>
      <c r="B935" s="438">
        <v>2130504</v>
      </c>
      <c r="C935" s="439" t="s">
        <v>959</v>
      </c>
      <c r="D935" s="230">
        <f>VLOOKUP(B935,'04'!$B$5:$F$1322,5,FALSE)</f>
        <v>158</v>
      </c>
      <c r="E935" s="230">
        <v>568</v>
      </c>
      <c r="F935" s="296">
        <f t="shared" si="106"/>
        <v>410</v>
      </c>
      <c r="G935" s="293">
        <f t="shared" si="107"/>
        <v>2.59493670886076</v>
      </c>
      <c r="H935" s="180" t="str">
        <f t="shared" si="108"/>
        <v>是</v>
      </c>
      <c r="I935" s="393" t="str">
        <f t="shared" si="109"/>
        <v>项</v>
      </c>
      <c r="M935" s="393">
        <f>VLOOKUP(B935,[266]Sheet2!$A$2:$D$135,4,FALSE)</f>
        <v>568</v>
      </c>
      <c r="O935" s="432">
        <f t="shared" si="105"/>
        <v>568</v>
      </c>
    </row>
    <row r="936" ht="36" customHeight="1" spans="1:15">
      <c r="A936" s="431">
        <f t="shared" si="104"/>
        <v>7</v>
      </c>
      <c r="B936" s="438">
        <v>2130505</v>
      </c>
      <c r="C936" s="439" t="s">
        <v>960</v>
      </c>
      <c r="D936" s="230">
        <f>VLOOKUP(B936,'04'!$B$5:$F$1322,5,FALSE)</f>
        <v>1089</v>
      </c>
      <c r="E936" s="230">
        <v>2271</v>
      </c>
      <c r="F936" s="296">
        <f t="shared" si="106"/>
        <v>1182</v>
      </c>
      <c r="G936" s="293">
        <f t="shared" si="107"/>
        <v>1.08539944903581</v>
      </c>
      <c r="H936" s="180" t="str">
        <f t="shared" si="108"/>
        <v>是</v>
      </c>
      <c r="I936" s="393" t="str">
        <f t="shared" si="109"/>
        <v>项</v>
      </c>
      <c r="M936" s="393">
        <f>VLOOKUP(B936,[266]Sheet2!$A$2:$D$135,4,FALSE)</f>
        <v>2271</v>
      </c>
      <c r="O936" s="432">
        <f t="shared" si="105"/>
        <v>2271</v>
      </c>
    </row>
    <row r="937" ht="36" customHeight="1" spans="1:15">
      <c r="A937" s="431">
        <f t="shared" si="104"/>
        <v>7</v>
      </c>
      <c r="B937" s="438">
        <v>2130506</v>
      </c>
      <c r="C937" s="439" t="s">
        <v>961</v>
      </c>
      <c r="D937" s="230">
        <f>VLOOKUP(B937,'04'!$B$5:$F$1322,5,FALSE)</f>
        <v>0</v>
      </c>
      <c r="E937" s="230"/>
      <c r="F937" s="296">
        <f t="shared" si="106"/>
        <v>0</v>
      </c>
      <c r="G937" s="293">
        <f t="shared" si="107"/>
        <v>0</v>
      </c>
      <c r="H937" s="180" t="str">
        <f t="shared" si="108"/>
        <v>否</v>
      </c>
      <c r="I937" s="393" t="str">
        <f t="shared" si="109"/>
        <v>项</v>
      </c>
      <c r="O937" s="393">
        <f t="shared" si="105"/>
        <v>0</v>
      </c>
    </row>
    <row r="938" ht="44.1" customHeight="1" spans="1:15">
      <c r="A938" s="431">
        <f t="shared" si="104"/>
        <v>7</v>
      </c>
      <c r="B938" s="438">
        <v>2130507</v>
      </c>
      <c r="C938" s="439" t="s">
        <v>962</v>
      </c>
      <c r="D938" s="230">
        <f>VLOOKUP(B938,'04'!$B$5:$F$1322,5,FALSE)</f>
        <v>159</v>
      </c>
      <c r="E938" s="230">
        <v>121</v>
      </c>
      <c r="F938" s="296">
        <f t="shared" si="106"/>
        <v>-38</v>
      </c>
      <c r="G938" s="293">
        <f t="shared" si="107"/>
        <v>-0.238993710691824</v>
      </c>
      <c r="H938" s="180" t="str">
        <f t="shared" si="108"/>
        <v>是</v>
      </c>
      <c r="I938" s="393" t="str">
        <f t="shared" si="109"/>
        <v>项</v>
      </c>
      <c r="M938" s="393">
        <f>VLOOKUP(B938,[266]Sheet2!$A$2:$D$135,4,FALSE)</f>
        <v>121</v>
      </c>
      <c r="O938" s="432">
        <f t="shared" si="105"/>
        <v>121</v>
      </c>
    </row>
    <row r="939" ht="36" customHeight="1" spans="1:15">
      <c r="A939" s="431">
        <f t="shared" si="104"/>
        <v>7</v>
      </c>
      <c r="B939" s="438">
        <v>2130508</v>
      </c>
      <c r="C939" s="439" t="s">
        <v>963</v>
      </c>
      <c r="D939" s="230">
        <f>VLOOKUP(B939,'04'!$B$5:$F$1322,5,FALSE)</f>
        <v>0</v>
      </c>
      <c r="E939" s="230"/>
      <c r="F939" s="296">
        <f t="shared" si="106"/>
        <v>0</v>
      </c>
      <c r="G939" s="293">
        <f t="shared" si="107"/>
        <v>0</v>
      </c>
      <c r="H939" s="180" t="str">
        <f t="shared" si="108"/>
        <v>否</v>
      </c>
      <c r="I939" s="393" t="str">
        <f t="shared" si="109"/>
        <v>项</v>
      </c>
      <c r="O939" s="393">
        <f t="shared" si="105"/>
        <v>0</v>
      </c>
    </row>
    <row r="940" ht="44.1" customHeight="1" spans="1:15">
      <c r="A940" s="431">
        <f t="shared" si="104"/>
        <v>7</v>
      </c>
      <c r="B940" s="438">
        <v>2130550</v>
      </c>
      <c r="C940" s="439" t="s">
        <v>1905</v>
      </c>
      <c r="D940" s="230">
        <f>VLOOKUP(B940,'04'!$B$5:$F$1322,5,FALSE)</f>
        <v>0</v>
      </c>
      <c r="E940" s="230"/>
      <c r="F940" s="296">
        <f t="shared" si="106"/>
        <v>0</v>
      </c>
      <c r="G940" s="293">
        <f t="shared" si="107"/>
        <v>0</v>
      </c>
      <c r="H940" s="180" t="str">
        <f t="shared" si="108"/>
        <v>否</v>
      </c>
      <c r="I940" s="393" t="str">
        <f t="shared" si="109"/>
        <v>项</v>
      </c>
      <c r="O940" s="393">
        <f t="shared" si="105"/>
        <v>0</v>
      </c>
    </row>
    <row r="941" ht="44.1" customHeight="1" spans="1:15">
      <c r="A941" s="431">
        <f t="shared" si="104"/>
        <v>7</v>
      </c>
      <c r="B941" s="438">
        <v>2130599</v>
      </c>
      <c r="C941" s="439" t="s">
        <v>964</v>
      </c>
      <c r="D941" s="230">
        <f>VLOOKUP(B941,'04'!$B$5:$F$1322,5,FALSE)</f>
        <v>270</v>
      </c>
      <c r="E941" s="230">
        <v>356</v>
      </c>
      <c r="F941" s="296">
        <f t="shared" si="106"/>
        <v>86</v>
      </c>
      <c r="G941" s="293">
        <f t="shared" si="107"/>
        <v>0.318518518518518</v>
      </c>
      <c r="H941" s="180" t="str">
        <f t="shared" si="108"/>
        <v>是</v>
      </c>
      <c r="I941" s="393" t="str">
        <f t="shared" si="109"/>
        <v>项</v>
      </c>
      <c r="M941" s="393">
        <f>VLOOKUP(B941,[266]Sheet2!$A$2:$D$135,4,FALSE)</f>
        <v>356</v>
      </c>
      <c r="O941" s="432">
        <f t="shared" si="105"/>
        <v>356</v>
      </c>
    </row>
    <row r="942" ht="44.1" customHeight="1" spans="1:15">
      <c r="A942" s="431">
        <f t="shared" si="104"/>
        <v>5</v>
      </c>
      <c r="B942" s="437">
        <v>21307</v>
      </c>
      <c r="C942" s="289" t="s">
        <v>965</v>
      </c>
      <c r="D942" s="286">
        <f>VLOOKUP(B942,'04'!$B$5:$F$1322,5,FALSE)</f>
        <v>859</v>
      </c>
      <c r="E942" s="286">
        <f>((((SUM(E943:E948))+0)+0)+0)+0</f>
        <v>1794</v>
      </c>
      <c r="F942" s="297">
        <f t="shared" si="106"/>
        <v>935</v>
      </c>
      <c r="G942" s="287">
        <f t="shared" si="107"/>
        <v>1.08847497089639</v>
      </c>
      <c r="H942" s="180" t="str">
        <f t="shared" si="108"/>
        <v>是</v>
      </c>
      <c r="I942" s="393" t="str">
        <f t="shared" si="109"/>
        <v>款</v>
      </c>
      <c r="O942" s="393">
        <f t="shared" si="105"/>
        <v>0</v>
      </c>
    </row>
    <row r="943" ht="36" customHeight="1" spans="1:15">
      <c r="A943" s="431">
        <f t="shared" si="104"/>
        <v>7</v>
      </c>
      <c r="B943" s="438">
        <v>2130701</v>
      </c>
      <c r="C943" s="439" t="s">
        <v>966</v>
      </c>
      <c r="D943" s="230">
        <f>VLOOKUP(B943,'04'!$B$5:$F$1322,5,FALSE)</f>
        <v>49</v>
      </c>
      <c r="E943" s="230">
        <v>194</v>
      </c>
      <c r="F943" s="296">
        <f t="shared" si="106"/>
        <v>145</v>
      </c>
      <c r="G943" s="293">
        <f t="shared" si="107"/>
        <v>2.95918367346939</v>
      </c>
      <c r="H943" s="180" t="str">
        <f t="shared" si="108"/>
        <v>是</v>
      </c>
      <c r="I943" s="393" t="str">
        <f t="shared" si="109"/>
        <v>项</v>
      </c>
      <c r="M943" s="393">
        <f>VLOOKUP(B943,[266]Sheet2!$A$2:$D$135,4,FALSE)</f>
        <v>194</v>
      </c>
      <c r="O943" s="432">
        <f t="shared" si="105"/>
        <v>194</v>
      </c>
    </row>
    <row r="944" ht="36" customHeight="1" spans="1:15">
      <c r="A944" s="431">
        <f t="shared" si="104"/>
        <v>7</v>
      </c>
      <c r="B944" s="438">
        <v>2130704</v>
      </c>
      <c r="C944" s="439" t="s">
        <v>1906</v>
      </c>
      <c r="D944" s="230">
        <f>VLOOKUP(B944,'04'!$B$5:$F$1322,5,FALSE)</f>
        <v>0</v>
      </c>
      <c r="E944" s="230"/>
      <c r="F944" s="296">
        <f t="shared" si="106"/>
        <v>0</v>
      </c>
      <c r="G944" s="293">
        <f t="shared" si="107"/>
        <v>0</v>
      </c>
      <c r="H944" s="180" t="str">
        <f t="shared" si="108"/>
        <v>否</v>
      </c>
      <c r="I944" s="393" t="str">
        <f t="shared" si="109"/>
        <v>项</v>
      </c>
      <c r="O944" s="393">
        <f t="shared" si="105"/>
        <v>0</v>
      </c>
    </row>
    <row r="945" ht="36" customHeight="1" spans="1:15">
      <c r="A945" s="431">
        <f t="shared" si="104"/>
        <v>7</v>
      </c>
      <c r="B945" s="438">
        <v>2130705</v>
      </c>
      <c r="C945" s="439" t="s">
        <v>968</v>
      </c>
      <c r="D945" s="230">
        <f>VLOOKUP(B945,'04'!$B$5:$F$1322,5,FALSE)</f>
        <v>810</v>
      </c>
      <c r="E945" s="230">
        <v>1600</v>
      </c>
      <c r="F945" s="296">
        <f t="shared" si="106"/>
        <v>790</v>
      </c>
      <c r="G945" s="293">
        <f t="shared" si="107"/>
        <v>0.975308641975309</v>
      </c>
      <c r="H945" s="180" t="str">
        <f t="shared" si="108"/>
        <v>是</v>
      </c>
      <c r="I945" s="393" t="str">
        <f t="shared" si="109"/>
        <v>项</v>
      </c>
      <c r="L945" s="393">
        <f>VLOOKUP(B945,[265]Sheet1!$A$4:$F$275,6,FALSE)</f>
        <v>1600</v>
      </c>
      <c r="O945" s="432">
        <f t="shared" si="105"/>
        <v>1600</v>
      </c>
    </row>
    <row r="946" ht="44.1" customHeight="1" spans="1:15">
      <c r="A946" s="431">
        <f t="shared" si="104"/>
        <v>7</v>
      </c>
      <c r="B946" s="438">
        <v>2130706</v>
      </c>
      <c r="C946" s="439" t="s">
        <v>969</v>
      </c>
      <c r="D946" s="230">
        <f>VLOOKUP(B946,'04'!$B$5:$F$1322,5,FALSE)</f>
        <v>0</v>
      </c>
      <c r="E946" s="230"/>
      <c r="F946" s="296">
        <f t="shared" si="106"/>
        <v>0</v>
      </c>
      <c r="G946" s="293">
        <f t="shared" si="107"/>
        <v>0</v>
      </c>
      <c r="H946" s="180" t="str">
        <f t="shared" si="108"/>
        <v>否</v>
      </c>
      <c r="I946" s="393" t="str">
        <f t="shared" si="109"/>
        <v>项</v>
      </c>
      <c r="O946" s="393">
        <f t="shared" si="105"/>
        <v>0</v>
      </c>
    </row>
    <row r="947" ht="36" customHeight="1" spans="1:15">
      <c r="A947" s="431">
        <f t="shared" si="104"/>
        <v>7</v>
      </c>
      <c r="B947" s="438">
        <v>2130707</v>
      </c>
      <c r="C947" s="439" t="s">
        <v>970</v>
      </c>
      <c r="D947" s="230">
        <f>VLOOKUP(B947,'04'!$B$5:$F$1322,5,FALSE)</f>
        <v>0</v>
      </c>
      <c r="E947" s="230"/>
      <c r="F947" s="296">
        <f t="shared" si="106"/>
        <v>0</v>
      </c>
      <c r="G947" s="293">
        <f t="shared" si="107"/>
        <v>0</v>
      </c>
      <c r="H947" s="180" t="str">
        <f t="shared" si="108"/>
        <v>否</v>
      </c>
      <c r="I947" s="393" t="str">
        <f t="shared" si="109"/>
        <v>项</v>
      </c>
      <c r="O947" s="393">
        <f t="shared" si="105"/>
        <v>0</v>
      </c>
    </row>
    <row r="948" ht="44.1" customHeight="1" spans="1:15">
      <c r="A948" s="431">
        <f t="shared" si="104"/>
        <v>7</v>
      </c>
      <c r="B948" s="438">
        <v>2130799</v>
      </c>
      <c r="C948" s="439" t="s">
        <v>971</v>
      </c>
      <c r="D948" s="230">
        <f>VLOOKUP(B948,'04'!$B$5:$F$1322,5,FALSE)</f>
        <v>0</v>
      </c>
      <c r="E948" s="230"/>
      <c r="F948" s="296">
        <f t="shared" si="106"/>
        <v>0</v>
      </c>
      <c r="G948" s="293">
        <f t="shared" si="107"/>
        <v>0</v>
      </c>
      <c r="H948" s="180" t="str">
        <f t="shared" si="108"/>
        <v>否</v>
      </c>
      <c r="I948" s="393" t="str">
        <f t="shared" si="109"/>
        <v>项</v>
      </c>
      <c r="O948" s="393">
        <f t="shared" si="105"/>
        <v>0</v>
      </c>
    </row>
    <row r="949" ht="44.1" customHeight="1" spans="1:15">
      <c r="A949" s="431">
        <f t="shared" si="104"/>
        <v>5</v>
      </c>
      <c r="B949" s="437">
        <v>21308</v>
      </c>
      <c r="C949" s="289" t="s">
        <v>972</v>
      </c>
      <c r="D949" s="286">
        <f>VLOOKUP(B949,'04'!$B$5:$F$1322,5,FALSE)</f>
        <v>222</v>
      </c>
      <c r="E949" s="297">
        <f>((((SUM(E950:E954))+0)+0)+0)+0</f>
        <v>127</v>
      </c>
      <c r="F949" s="297">
        <f t="shared" si="106"/>
        <v>-95</v>
      </c>
      <c r="G949" s="287">
        <f t="shared" si="107"/>
        <v>-0.427927927927928</v>
      </c>
      <c r="H949" s="180" t="str">
        <f t="shared" si="108"/>
        <v>是</v>
      </c>
      <c r="I949" s="393" t="str">
        <f t="shared" si="109"/>
        <v>款</v>
      </c>
      <c r="O949" s="393">
        <f t="shared" si="105"/>
        <v>0</v>
      </c>
    </row>
    <row r="950" ht="36" customHeight="1" spans="1:15">
      <c r="A950" s="431">
        <f t="shared" si="104"/>
        <v>7</v>
      </c>
      <c r="B950" s="438">
        <v>2130801</v>
      </c>
      <c r="C950" s="439" t="s">
        <v>973</v>
      </c>
      <c r="D950" s="230">
        <f>VLOOKUP(B950,'04'!$B$5:$F$1322,5,FALSE)</f>
        <v>0</v>
      </c>
      <c r="E950" s="230"/>
      <c r="F950" s="296">
        <f t="shared" si="106"/>
        <v>0</v>
      </c>
      <c r="G950" s="293">
        <f t="shared" si="107"/>
        <v>0</v>
      </c>
      <c r="H950" s="180" t="str">
        <f t="shared" si="108"/>
        <v>否</v>
      </c>
      <c r="I950" s="393" t="str">
        <f t="shared" si="109"/>
        <v>项</v>
      </c>
      <c r="O950" s="393">
        <f t="shared" si="105"/>
        <v>0</v>
      </c>
    </row>
    <row r="951" ht="36" customHeight="1" spans="1:15">
      <c r="A951" s="431">
        <f t="shared" si="104"/>
        <v>7</v>
      </c>
      <c r="B951" s="438">
        <v>2130803</v>
      </c>
      <c r="C951" s="439" t="s">
        <v>974</v>
      </c>
      <c r="D951" s="230">
        <f>VLOOKUP(B951,'04'!$B$5:$F$1322,5,FALSE)</f>
        <v>118</v>
      </c>
      <c r="E951" s="230">
        <v>127</v>
      </c>
      <c r="F951" s="296">
        <f t="shared" si="106"/>
        <v>9</v>
      </c>
      <c r="G951" s="293">
        <f t="shared" si="107"/>
        <v>0.076271186440678</v>
      </c>
      <c r="H951" s="180" t="str">
        <f t="shared" si="108"/>
        <v>是</v>
      </c>
      <c r="I951" s="393" t="str">
        <f t="shared" si="109"/>
        <v>项</v>
      </c>
      <c r="L951" s="393">
        <f>VLOOKUP(B951,[265]Sheet1!$A$4:$F$275,6,FALSE)</f>
        <v>20</v>
      </c>
      <c r="M951" s="393">
        <f>VLOOKUP(B951,[266]Sheet2!$A$2:$D$135,4,FALSE)</f>
        <v>107</v>
      </c>
      <c r="O951" s="432">
        <f t="shared" si="105"/>
        <v>127</v>
      </c>
    </row>
    <row r="952" ht="44.1" customHeight="1" spans="1:15">
      <c r="A952" s="431">
        <f t="shared" si="104"/>
        <v>7</v>
      </c>
      <c r="B952" s="438">
        <v>2130804</v>
      </c>
      <c r="C952" s="439" t="s">
        <v>975</v>
      </c>
      <c r="D952" s="230">
        <f>VLOOKUP(B952,'04'!$B$5:$F$1322,5,FALSE)</f>
        <v>104</v>
      </c>
      <c r="E952" s="230"/>
      <c r="F952" s="296">
        <f t="shared" si="106"/>
        <v>-104</v>
      </c>
      <c r="G952" s="293">
        <f t="shared" si="107"/>
        <v>-1</v>
      </c>
      <c r="H952" s="180" t="str">
        <f t="shared" si="108"/>
        <v>是</v>
      </c>
      <c r="I952" s="393" t="str">
        <f t="shared" si="109"/>
        <v>项</v>
      </c>
      <c r="M952" s="393">
        <f>VLOOKUP(B952,[266]Sheet2!$A$2:$D$135,4,FALSE)</f>
        <v>0</v>
      </c>
      <c r="O952" s="393">
        <f t="shared" si="105"/>
        <v>0</v>
      </c>
    </row>
    <row r="953" ht="36" customHeight="1" spans="1:15">
      <c r="A953" s="431">
        <f t="shared" si="104"/>
        <v>7</v>
      </c>
      <c r="B953" s="438">
        <v>2130805</v>
      </c>
      <c r="C953" s="439" t="s">
        <v>976</v>
      </c>
      <c r="D953" s="230">
        <f>VLOOKUP(B953,'04'!$B$5:$F$1322,5,FALSE)</f>
        <v>0</v>
      </c>
      <c r="E953" s="230"/>
      <c r="F953" s="296">
        <f t="shared" si="106"/>
        <v>0</v>
      </c>
      <c r="G953" s="293">
        <f t="shared" si="107"/>
        <v>0</v>
      </c>
      <c r="H953" s="180" t="str">
        <f t="shared" si="108"/>
        <v>否</v>
      </c>
      <c r="I953" s="393" t="str">
        <f t="shared" si="109"/>
        <v>项</v>
      </c>
      <c r="O953" s="393">
        <f t="shared" si="105"/>
        <v>0</v>
      </c>
    </row>
    <row r="954" ht="36" customHeight="1" spans="1:15">
      <c r="A954" s="431">
        <f t="shared" si="104"/>
        <v>7</v>
      </c>
      <c r="B954" s="438">
        <v>2130899</v>
      </c>
      <c r="C954" s="439" t="s">
        <v>977</v>
      </c>
      <c r="D954" s="230">
        <f>VLOOKUP(B954,'04'!$B$5:$F$1322,5,FALSE)</f>
        <v>0</v>
      </c>
      <c r="E954" s="230"/>
      <c r="F954" s="296">
        <f t="shared" si="106"/>
        <v>0</v>
      </c>
      <c r="G954" s="293">
        <f t="shared" si="107"/>
        <v>0</v>
      </c>
      <c r="H954" s="180" t="str">
        <f t="shared" si="108"/>
        <v>否</v>
      </c>
      <c r="I954" s="393" t="str">
        <f t="shared" si="109"/>
        <v>项</v>
      </c>
      <c r="O954" s="393">
        <f t="shared" si="105"/>
        <v>0</v>
      </c>
    </row>
    <row r="955" ht="36" customHeight="1" spans="1:15">
      <c r="A955" s="431">
        <f t="shared" si="104"/>
        <v>5</v>
      </c>
      <c r="B955" s="437">
        <v>21309</v>
      </c>
      <c r="C955" s="289" t="s">
        <v>978</v>
      </c>
      <c r="D955" s="286">
        <f>VLOOKUP(B955,'04'!$B$5:$F$1322,5,FALSE)</f>
        <v>0</v>
      </c>
      <c r="E955" s="297">
        <f>((((SUM(E956:E957))+0)+0)+0)+0</f>
        <v>0</v>
      </c>
      <c r="F955" s="297">
        <f t="shared" si="106"/>
        <v>0</v>
      </c>
      <c r="G955" s="287">
        <f t="shared" si="107"/>
        <v>0</v>
      </c>
      <c r="H955" s="180" t="str">
        <f t="shared" si="108"/>
        <v>否</v>
      </c>
      <c r="I955" s="393" t="str">
        <f t="shared" si="109"/>
        <v>款</v>
      </c>
      <c r="O955" s="393">
        <f t="shared" si="105"/>
        <v>0</v>
      </c>
    </row>
    <row r="956" ht="36" customHeight="1" spans="1:15">
      <c r="A956" s="431">
        <f t="shared" si="104"/>
        <v>7</v>
      </c>
      <c r="B956" s="438">
        <v>2130901</v>
      </c>
      <c r="C956" s="439" t="s">
        <v>979</v>
      </c>
      <c r="D956" s="230">
        <f>VLOOKUP(B956,'04'!$B$5:$F$1322,5,FALSE)</f>
        <v>0</v>
      </c>
      <c r="E956" s="230"/>
      <c r="F956" s="296">
        <f t="shared" si="106"/>
        <v>0</v>
      </c>
      <c r="G956" s="293">
        <f t="shared" si="107"/>
        <v>0</v>
      </c>
      <c r="H956" s="180" t="str">
        <f t="shared" si="108"/>
        <v>否</v>
      </c>
      <c r="I956" s="393" t="str">
        <f t="shared" si="109"/>
        <v>项</v>
      </c>
      <c r="O956" s="393">
        <f t="shared" si="105"/>
        <v>0</v>
      </c>
    </row>
    <row r="957" ht="36" customHeight="1" spans="1:15">
      <c r="A957" s="431">
        <f t="shared" si="104"/>
        <v>7</v>
      </c>
      <c r="B957" s="438">
        <v>2130999</v>
      </c>
      <c r="C957" s="439" t="s">
        <v>980</v>
      </c>
      <c r="D957" s="230">
        <f>VLOOKUP(B957,'04'!$B$5:$F$1322,5,FALSE)</f>
        <v>0</v>
      </c>
      <c r="E957" s="230"/>
      <c r="F957" s="296">
        <f t="shared" si="106"/>
        <v>0</v>
      </c>
      <c r="G957" s="293">
        <f t="shared" si="107"/>
        <v>0</v>
      </c>
      <c r="H957" s="180" t="str">
        <f t="shared" si="108"/>
        <v>否</v>
      </c>
      <c r="I957" s="393" t="str">
        <f t="shared" si="109"/>
        <v>项</v>
      </c>
      <c r="O957" s="393">
        <f t="shared" si="105"/>
        <v>0</v>
      </c>
    </row>
    <row r="958" ht="44.1" customHeight="1" spans="1:15">
      <c r="A958" s="431">
        <f t="shared" si="104"/>
        <v>5</v>
      </c>
      <c r="B958" s="437">
        <v>21399</v>
      </c>
      <c r="C958" s="289" t="s">
        <v>981</v>
      </c>
      <c r="D958" s="286">
        <f>VLOOKUP(B958,'04'!$B$5:$F$1322,5,FALSE)</f>
        <v>40</v>
      </c>
      <c r="E958" s="286">
        <f>((((SUM(E959:E960))+0)+0)+0)+0</f>
        <v>0</v>
      </c>
      <c r="F958" s="297">
        <f t="shared" si="106"/>
        <v>-40</v>
      </c>
      <c r="G958" s="287">
        <f t="shared" si="107"/>
        <v>-1</v>
      </c>
      <c r="H958" s="180" t="str">
        <f t="shared" si="108"/>
        <v>是</v>
      </c>
      <c r="I958" s="393" t="str">
        <f t="shared" si="109"/>
        <v>款</v>
      </c>
      <c r="O958" s="393">
        <f t="shared" si="105"/>
        <v>0</v>
      </c>
    </row>
    <row r="959" ht="36" customHeight="1" spans="1:15">
      <c r="A959" s="431">
        <f t="shared" si="104"/>
        <v>7</v>
      </c>
      <c r="B959" s="438">
        <v>2139901</v>
      </c>
      <c r="C959" s="439" t="s">
        <v>982</v>
      </c>
      <c r="D959" s="230">
        <f>VLOOKUP(B959,'04'!$B$5:$F$1322,5,FALSE)</f>
        <v>0</v>
      </c>
      <c r="E959" s="230"/>
      <c r="F959" s="296">
        <f t="shared" si="106"/>
        <v>0</v>
      </c>
      <c r="G959" s="293">
        <f t="shared" si="107"/>
        <v>0</v>
      </c>
      <c r="H959" s="180" t="str">
        <f t="shared" si="108"/>
        <v>否</v>
      </c>
      <c r="I959" s="393" t="str">
        <f t="shared" si="109"/>
        <v>项</v>
      </c>
      <c r="O959" s="393">
        <f t="shared" si="105"/>
        <v>0</v>
      </c>
    </row>
    <row r="960" ht="44.1" customHeight="1" spans="1:15">
      <c r="A960" s="431">
        <f t="shared" si="104"/>
        <v>7</v>
      </c>
      <c r="B960" s="438">
        <v>2139999</v>
      </c>
      <c r="C960" s="439" t="s">
        <v>981</v>
      </c>
      <c r="D960" s="230">
        <f>VLOOKUP(B960,'04'!$B$5:$F$1322,5,FALSE)</f>
        <v>40</v>
      </c>
      <c r="E960" s="230"/>
      <c r="F960" s="296">
        <f t="shared" si="106"/>
        <v>-40</v>
      </c>
      <c r="G960" s="293">
        <f t="shared" si="107"/>
        <v>-1</v>
      </c>
      <c r="H960" s="180" t="str">
        <f t="shared" si="108"/>
        <v>是</v>
      </c>
      <c r="I960" s="393" t="str">
        <f t="shared" si="109"/>
        <v>项</v>
      </c>
      <c r="L960" s="393">
        <f>VLOOKUP(B960,[265]Sheet1!$A$4:$F$275,6,FALSE)</f>
        <v>0</v>
      </c>
      <c r="M960" s="393">
        <f>VLOOKUP(B960,[266]Sheet2!$A$2:$D$135,4,FALSE)</f>
        <v>0</v>
      </c>
      <c r="O960" s="393">
        <f t="shared" si="105"/>
        <v>0</v>
      </c>
    </row>
    <row r="961" ht="44.1" customHeight="1" spans="1:15">
      <c r="A961" s="431">
        <f t="shared" si="104"/>
        <v>4</v>
      </c>
      <c r="B961" s="451" t="s">
        <v>1358</v>
      </c>
      <c r="C961" s="445" t="s">
        <v>1341</v>
      </c>
      <c r="D961" s="286">
        <f>VLOOKUP(B961,'04'!$B$5:$F$1322,5,FALSE)</f>
        <v>0</v>
      </c>
      <c r="E961" s="286"/>
      <c r="F961" s="297">
        <f t="shared" si="106"/>
        <v>0</v>
      </c>
      <c r="G961" s="287">
        <f t="shared" si="107"/>
        <v>0</v>
      </c>
      <c r="H961" s="180" t="str">
        <f t="shared" si="108"/>
        <v>否</v>
      </c>
      <c r="I961" s="393" t="str">
        <f t="shared" si="109"/>
        <v>项</v>
      </c>
      <c r="O961" s="393">
        <f t="shared" si="105"/>
        <v>0</v>
      </c>
    </row>
    <row r="962" ht="36" customHeight="1" spans="1:15">
      <c r="A962" s="431">
        <f t="shared" si="104"/>
        <v>4</v>
      </c>
      <c r="B962" s="451" t="s">
        <v>1359</v>
      </c>
      <c r="C962" s="445" t="s">
        <v>1360</v>
      </c>
      <c r="D962" s="286">
        <f>VLOOKUP(B962,'04'!$B$5:$F$1322,5,FALSE)</f>
        <v>0</v>
      </c>
      <c r="E962" s="286"/>
      <c r="F962" s="297">
        <f t="shared" si="106"/>
        <v>0</v>
      </c>
      <c r="G962" s="287">
        <f t="shared" si="107"/>
        <v>0</v>
      </c>
      <c r="H962" s="180" t="str">
        <f t="shared" si="108"/>
        <v>否</v>
      </c>
      <c r="I962" s="393" t="str">
        <f t="shared" si="109"/>
        <v>项</v>
      </c>
      <c r="O962" s="393">
        <f t="shared" si="105"/>
        <v>0</v>
      </c>
    </row>
    <row r="963" ht="44.1" customHeight="1" spans="1:15">
      <c r="A963" s="431">
        <f t="shared" si="104"/>
        <v>3</v>
      </c>
      <c r="B963" s="437">
        <v>214</v>
      </c>
      <c r="C963" s="285" t="s">
        <v>269</v>
      </c>
      <c r="D963" s="286">
        <f>VLOOKUP(B963,'04'!$B$5:$F$1322,5,FALSE)</f>
        <v>1070</v>
      </c>
      <c r="E963" s="286">
        <f>SUM(E964,E985,E995,E1005,E1012,E1015)</f>
        <v>813</v>
      </c>
      <c r="F963" s="297">
        <f t="shared" si="106"/>
        <v>-257</v>
      </c>
      <c r="G963" s="287">
        <f t="shared" si="107"/>
        <v>-0.24018691588785</v>
      </c>
      <c r="H963" s="180" t="str">
        <f t="shared" si="108"/>
        <v>是</v>
      </c>
      <c r="I963" s="393" t="str">
        <f t="shared" si="109"/>
        <v>类</v>
      </c>
      <c r="O963" s="393">
        <f t="shared" si="105"/>
        <v>0</v>
      </c>
    </row>
    <row r="964" ht="44.1" customHeight="1" spans="1:15">
      <c r="A964" s="431">
        <f t="shared" si="104"/>
        <v>5</v>
      </c>
      <c r="B964" s="437">
        <v>21401</v>
      </c>
      <c r="C964" s="289" t="s">
        <v>983</v>
      </c>
      <c r="D964" s="286">
        <f>VLOOKUP(B964,'04'!$B$5:$F$1322,5,FALSE)</f>
        <v>997</v>
      </c>
      <c r="E964" s="286">
        <f>((((SUM(E965:E984))+0)+0)+0)+0</f>
        <v>813</v>
      </c>
      <c r="F964" s="297">
        <f t="shared" si="106"/>
        <v>-184</v>
      </c>
      <c r="G964" s="287">
        <f t="shared" si="107"/>
        <v>-0.184553660982949</v>
      </c>
      <c r="H964" s="180" t="str">
        <f t="shared" si="108"/>
        <v>是</v>
      </c>
      <c r="I964" s="393" t="str">
        <f t="shared" si="109"/>
        <v>款</v>
      </c>
      <c r="O964" s="393">
        <f t="shared" si="105"/>
        <v>0</v>
      </c>
    </row>
    <row r="965" ht="44.1" customHeight="1" spans="1:15">
      <c r="A965" s="431">
        <f t="shared" ref="A965:A1028" si="110">LEN(B965)</f>
        <v>7</v>
      </c>
      <c r="B965" s="438">
        <v>2140101</v>
      </c>
      <c r="C965" s="439" t="s">
        <v>307</v>
      </c>
      <c r="D965" s="230">
        <f>VLOOKUP(B965,'04'!$B$5:$F$1322,5,FALSE)</f>
        <v>83</v>
      </c>
      <c r="E965" s="230">
        <v>90</v>
      </c>
      <c r="F965" s="296">
        <f t="shared" si="106"/>
        <v>7</v>
      </c>
      <c r="G965" s="293">
        <f t="shared" si="107"/>
        <v>0.0843373493975903</v>
      </c>
      <c r="H965" s="180" t="str">
        <f t="shared" si="108"/>
        <v>是</v>
      </c>
      <c r="I965" s="393" t="str">
        <f t="shared" si="109"/>
        <v>项</v>
      </c>
      <c r="L965" s="393">
        <f>VLOOKUP(B965,[265]Sheet1!$A$4:$F$275,6,FALSE)</f>
        <v>90</v>
      </c>
      <c r="O965" s="432">
        <f t="shared" ref="O965:O1028" si="111">+L965+M965+N965</f>
        <v>90</v>
      </c>
    </row>
    <row r="966" ht="36" customHeight="1" spans="1:15">
      <c r="A966" s="431">
        <f t="shared" si="110"/>
        <v>7</v>
      </c>
      <c r="B966" s="438">
        <v>2140102</v>
      </c>
      <c r="C966" s="439" t="s">
        <v>308</v>
      </c>
      <c r="D966" s="230">
        <f>VLOOKUP(B966,'04'!$B$5:$F$1322,5,FALSE)</f>
        <v>0</v>
      </c>
      <c r="E966" s="230"/>
      <c r="F966" s="296">
        <f t="shared" ref="F966:F971" si="112">E966-D966</f>
        <v>0</v>
      </c>
      <c r="G966" s="293">
        <f t="shared" si="107"/>
        <v>0</v>
      </c>
      <c r="H966" s="180" t="str">
        <f t="shared" si="108"/>
        <v>否</v>
      </c>
      <c r="I966" s="393" t="str">
        <f t="shared" si="109"/>
        <v>项</v>
      </c>
      <c r="O966" s="393">
        <f t="shared" si="111"/>
        <v>0</v>
      </c>
    </row>
    <row r="967" ht="44.1" customHeight="1" spans="1:15">
      <c r="A967" s="431">
        <f t="shared" si="110"/>
        <v>7</v>
      </c>
      <c r="B967" s="438">
        <v>2140103</v>
      </c>
      <c r="C967" s="439" t="s">
        <v>309</v>
      </c>
      <c r="D967" s="230">
        <f>VLOOKUP(B967,'04'!$B$5:$F$1322,5,FALSE)</f>
        <v>0</v>
      </c>
      <c r="E967" s="230"/>
      <c r="F967" s="296">
        <f t="shared" si="112"/>
        <v>0</v>
      </c>
      <c r="G967" s="293">
        <f>IF(D967&lt;0,"",IFERROR(E967/D967-1,0))</f>
        <v>0</v>
      </c>
      <c r="H967" s="180" t="str">
        <f>IF(LEN(B967)=3,"是",IF(C967&lt;&gt;"",IF(SUM(D967:E967)&lt;&gt;0,"是","否"),"是"))</f>
        <v>否</v>
      </c>
      <c r="I967" s="393" t="str">
        <f>IF(LEN(B967)=3,"类",IF(LEN(B967)=5,"款","项"))</f>
        <v>项</v>
      </c>
      <c r="O967" s="393">
        <f t="shared" si="111"/>
        <v>0</v>
      </c>
    </row>
    <row r="968" ht="44.1" customHeight="1" spans="1:15">
      <c r="A968" s="431">
        <f t="shared" si="110"/>
        <v>7</v>
      </c>
      <c r="B968" s="438">
        <v>2140104</v>
      </c>
      <c r="C968" s="439" t="s">
        <v>984</v>
      </c>
      <c r="D968" s="230">
        <f>VLOOKUP(B968,'04'!$B$5:$F$1322,5,FALSE)</f>
        <v>0</v>
      </c>
      <c r="E968" s="230"/>
      <c r="F968" s="296">
        <f t="shared" si="112"/>
        <v>0</v>
      </c>
      <c r="G968" s="293">
        <f>IF(D968&lt;0,"",IFERROR(E968/D968-1,0))</f>
        <v>0</v>
      </c>
      <c r="H968" s="180" t="str">
        <f>IF(LEN(B968)=3,"是",IF(C968&lt;&gt;"",IF(SUM(D968:E968)&lt;&gt;0,"是","否"),"是"))</f>
        <v>否</v>
      </c>
      <c r="I968" s="393" t="str">
        <f>IF(LEN(B968)=3,"类",IF(LEN(B968)=5,"款","项"))</f>
        <v>项</v>
      </c>
      <c r="M968" s="393">
        <f>VLOOKUP(B968,[266]Sheet2!$A$2:$D$135,4,FALSE)</f>
        <v>0</v>
      </c>
      <c r="O968" s="393">
        <f t="shared" si="111"/>
        <v>0</v>
      </c>
    </row>
    <row r="969" ht="44.1" customHeight="1" spans="1:15">
      <c r="A969" s="431">
        <f t="shared" si="110"/>
        <v>7</v>
      </c>
      <c r="B969" s="438">
        <v>2140106</v>
      </c>
      <c r="C969" s="439" t="s">
        <v>985</v>
      </c>
      <c r="D969" s="230">
        <f>VLOOKUP(B969,'04'!$B$5:$F$1322,5,FALSE)</f>
        <v>317</v>
      </c>
      <c r="E969" s="230">
        <v>166</v>
      </c>
      <c r="F969" s="296">
        <f t="shared" si="112"/>
        <v>-151</v>
      </c>
      <c r="G969" s="293">
        <f>IF(D969&lt;0,"",IFERROR(E969/D969-1,0))</f>
        <v>-0.476340694006309</v>
      </c>
      <c r="H969" s="180" t="str">
        <f>IF(LEN(B969)=3,"是",IF(C969&lt;&gt;"",IF(SUM(D969:E969)&lt;&gt;0,"是","否"),"是"))</f>
        <v>是</v>
      </c>
      <c r="I969" s="393" t="str">
        <f>IF(LEN(B969)=3,"类",IF(LEN(B969)=5,"款","项"))</f>
        <v>项</v>
      </c>
      <c r="M969" s="393">
        <f>VLOOKUP(B969,[266]Sheet2!$A$2:$D$135,4,FALSE)</f>
        <v>166</v>
      </c>
      <c r="O969" s="432">
        <f t="shared" si="111"/>
        <v>166</v>
      </c>
    </row>
    <row r="970" ht="44.1" customHeight="1" spans="1:15">
      <c r="A970" s="431">
        <f t="shared" si="110"/>
        <v>7</v>
      </c>
      <c r="B970" s="438">
        <v>2140109</v>
      </c>
      <c r="C970" s="439" t="s">
        <v>986</v>
      </c>
      <c r="D970" s="230">
        <f>VLOOKUP(B970,'04'!$B$5:$F$1322,5,FALSE)</f>
        <v>0</v>
      </c>
      <c r="E970" s="230"/>
      <c r="F970" s="296">
        <f t="shared" si="112"/>
        <v>0</v>
      </c>
      <c r="G970" s="293">
        <f>IF(D970&lt;0,"",IFERROR(E970/D970-1,0))</f>
        <v>0</v>
      </c>
      <c r="H970" s="180" t="str">
        <f>IF(LEN(B970)=3,"是",IF(C970&lt;&gt;"",IF(SUM(D970:E970)&lt;&gt;0,"是","否"),"是"))</f>
        <v>否</v>
      </c>
      <c r="I970" s="393" t="str">
        <f>IF(LEN(B970)=3,"类",IF(LEN(B970)=5,"款","项"))</f>
        <v>项</v>
      </c>
      <c r="O970" s="393">
        <f t="shared" si="111"/>
        <v>0</v>
      </c>
    </row>
    <row r="971" ht="44.1" customHeight="1" spans="1:15">
      <c r="A971" s="431">
        <f t="shared" si="110"/>
        <v>7</v>
      </c>
      <c r="B971" s="438">
        <v>2140110</v>
      </c>
      <c r="C971" s="439" t="s">
        <v>987</v>
      </c>
      <c r="D971" s="230">
        <f>VLOOKUP(B971,'04'!$B$5:$F$1322,5,FALSE)</f>
        <v>0</v>
      </c>
      <c r="E971" s="230"/>
      <c r="F971" s="296">
        <f t="shared" si="112"/>
        <v>0</v>
      </c>
      <c r="G971" s="293">
        <f>IF(D971&lt;0,"",IFERROR(E971/D971-1,0))</f>
        <v>0</v>
      </c>
      <c r="H971" s="180" t="str">
        <f>IF(LEN(B971)=3,"是",IF(C971&lt;&gt;"",IF(SUM(D971:E971)&lt;&gt;0,"是","否"),"是"))</f>
        <v>否</v>
      </c>
      <c r="I971" s="393" t="str">
        <f>IF(LEN(B971)=3,"类",IF(LEN(B971)=5,"款","项"))</f>
        <v>项</v>
      </c>
      <c r="O971" s="393">
        <f t="shared" si="111"/>
        <v>0</v>
      </c>
    </row>
    <row r="972" ht="44.1" customHeight="1" spans="1:15">
      <c r="A972" s="431">
        <f t="shared" si="110"/>
        <v>7</v>
      </c>
      <c r="B972" s="438">
        <v>2140112</v>
      </c>
      <c r="C972" s="439" t="s">
        <v>989</v>
      </c>
      <c r="D972" s="230">
        <f>VLOOKUP(B972,'04'!$B$5:$F$1322,5,FALSE)</f>
        <v>0</v>
      </c>
      <c r="E972" s="230"/>
      <c r="F972" s="296">
        <f t="shared" ref="F972:F1023" si="113">E972-D972</f>
        <v>0</v>
      </c>
      <c r="G972" s="293">
        <f t="shared" ref="G972:G1024" si="114">IF(D972&lt;0,"",IFERROR(E972/D972-1,0))</f>
        <v>0</v>
      </c>
      <c r="H972" s="180" t="str">
        <f t="shared" ref="H972:H1024" si="115">IF(LEN(B972)=3,"是",IF(C972&lt;&gt;"",IF(SUM(D972:E972)&lt;&gt;0,"是","否"),"是"))</f>
        <v>否</v>
      </c>
      <c r="I972" s="393" t="str">
        <f t="shared" ref="I972:I1024" si="116">IF(LEN(B972)=3,"类",IF(LEN(B972)=5,"款","项"))</f>
        <v>项</v>
      </c>
      <c r="O972" s="393">
        <f t="shared" si="111"/>
        <v>0</v>
      </c>
    </row>
    <row r="973" ht="44.1" customHeight="1" spans="1:15">
      <c r="A973" s="431">
        <f t="shared" si="110"/>
        <v>7</v>
      </c>
      <c r="B973" s="438">
        <v>2140114</v>
      </c>
      <c r="C973" s="439" t="s">
        <v>990</v>
      </c>
      <c r="D973" s="230">
        <f>VLOOKUP(B973,'04'!$B$5:$F$1322,5,FALSE)</f>
        <v>0</v>
      </c>
      <c r="E973" s="230"/>
      <c r="F973" s="296">
        <f t="shared" si="113"/>
        <v>0</v>
      </c>
      <c r="G973" s="293">
        <f t="shared" si="114"/>
        <v>0</v>
      </c>
      <c r="H973" s="180" t="str">
        <f t="shared" si="115"/>
        <v>否</v>
      </c>
      <c r="I973" s="393" t="str">
        <f t="shared" si="116"/>
        <v>项</v>
      </c>
      <c r="O973" s="393">
        <f t="shared" si="111"/>
        <v>0</v>
      </c>
    </row>
    <row r="974" ht="44.1" customHeight="1" spans="1:15">
      <c r="A974" s="431">
        <f t="shared" si="110"/>
        <v>7</v>
      </c>
      <c r="B974" s="438">
        <v>2140122</v>
      </c>
      <c r="C974" s="439" t="s">
        <v>1907</v>
      </c>
      <c r="D974" s="230">
        <f>VLOOKUP(B974,'04'!$B$5:$F$1322,5,FALSE)</f>
        <v>0</v>
      </c>
      <c r="E974" s="230"/>
      <c r="F974" s="296">
        <f t="shared" si="113"/>
        <v>0</v>
      </c>
      <c r="G974" s="293">
        <f t="shared" si="114"/>
        <v>0</v>
      </c>
      <c r="H974" s="180" t="str">
        <f t="shared" si="115"/>
        <v>否</v>
      </c>
      <c r="I974" s="393" t="str">
        <f t="shared" si="116"/>
        <v>项</v>
      </c>
      <c r="O974" s="393">
        <f t="shared" si="111"/>
        <v>0</v>
      </c>
    </row>
    <row r="975" ht="44.1" customHeight="1" spans="1:15">
      <c r="A975" s="431">
        <f t="shared" si="110"/>
        <v>7</v>
      </c>
      <c r="B975" s="438">
        <v>2140123</v>
      </c>
      <c r="C975" s="439" t="s">
        <v>992</v>
      </c>
      <c r="D975" s="230">
        <f>VLOOKUP(B975,'04'!$B$5:$F$1322,5,FALSE)</f>
        <v>0</v>
      </c>
      <c r="E975" s="230"/>
      <c r="F975" s="296">
        <f t="shared" si="113"/>
        <v>0</v>
      </c>
      <c r="G975" s="293">
        <f t="shared" si="114"/>
        <v>0</v>
      </c>
      <c r="H975" s="180" t="str">
        <f t="shared" si="115"/>
        <v>否</v>
      </c>
      <c r="I975" s="393" t="str">
        <f t="shared" si="116"/>
        <v>项</v>
      </c>
      <c r="O975" s="393">
        <f t="shared" si="111"/>
        <v>0</v>
      </c>
    </row>
    <row r="976" ht="44.1" customHeight="1" spans="1:15">
      <c r="A976" s="431">
        <f t="shared" si="110"/>
        <v>7</v>
      </c>
      <c r="B976" s="438">
        <v>2140127</v>
      </c>
      <c r="C976" s="439" t="s">
        <v>993</v>
      </c>
      <c r="D976" s="230">
        <f>VLOOKUP(B976,'04'!$B$5:$F$1322,5,FALSE)</f>
        <v>0</v>
      </c>
      <c r="E976" s="230"/>
      <c r="F976" s="296">
        <f t="shared" si="113"/>
        <v>0</v>
      </c>
      <c r="G976" s="293">
        <f t="shared" si="114"/>
        <v>0</v>
      </c>
      <c r="H976" s="180" t="str">
        <f t="shared" si="115"/>
        <v>否</v>
      </c>
      <c r="I976" s="393" t="str">
        <f t="shared" si="116"/>
        <v>项</v>
      </c>
      <c r="O976" s="393">
        <f t="shared" si="111"/>
        <v>0</v>
      </c>
    </row>
    <row r="977" ht="44.1" customHeight="1" spans="1:15">
      <c r="A977" s="431">
        <f t="shared" si="110"/>
        <v>7</v>
      </c>
      <c r="B977" s="438">
        <v>2140128</v>
      </c>
      <c r="C977" s="439" t="s">
        <v>994</v>
      </c>
      <c r="D977" s="230">
        <f>VLOOKUP(B977,'04'!$B$5:$F$1322,5,FALSE)</f>
        <v>0</v>
      </c>
      <c r="E977" s="230"/>
      <c r="F977" s="296">
        <f t="shared" si="113"/>
        <v>0</v>
      </c>
      <c r="G977" s="293">
        <f t="shared" si="114"/>
        <v>0</v>
      </c>
      <c r="H977" s="180" t="str">
        <f t="shared" si="115"/>
        <v>否</v>
      </c>
      <c r="I977" s="393" t="str">
        <f t="shared" si="116"/>
        <v>项</v>
      </c>
      <c r="O977" s="393">
        <f t="shared" si="111"/>
        <v>0</v>
      </c>
    </row>
    <row r="978" ht="44.1" customHeight="1" spans="1:15">
      <c r="A978" s="431">
        <f t="shared" si="110"/>
        <v>7</v>
      </c>
      <c r="B978" s="438">
        <v>2140129</v>
      </c>
      <c r="C978" s="439" t="s">
        <v>995</v>
      </c>
      <c r="D978" s="230">
        <f>VLOOKUP(B978,'04'!$B$5:$F$1322,5,FALSE)</f>
        <v>0</v>
      </c>
      <c r="E978" s="230"/>
      <c r="F978" s="296">
        <f t="shared" si="113"/>
        <v>0</v>
      </c>
      <c r="G978" s="293">
        <f t="shared" si="114"/>
        <v>0</v>
      </c>
      <c r="H978" s="180" t="str">
        <f t="shared" si="115"/>
        <v>否</v>
      </c>
      <c r="I978" s="393" t="str">
        <f t="shared" si="116"/>
        <v>项</v>
      </c>
      <c r="O978" s="393">
        <f t="shared" si="111"/>
        <v>0</v>
      </c>
    </row>
    <row r="979" ht="36" customHeight="1" spans="1:15">
      <c r="A979" s="431">
        <f t="shared" si="110"/>
        <v>7</v>
      </c>
      <c r="B979" s="438">
        <v>2140130</v>
      </c>
      <c r="C979" s="439" t="s">
        <v>996</v>
      </c>
      <c r="D979" s="230">
        <f>VLOOKUP(B979,'04'!$B$5:$F$1322,5,FALSE)</f>
        <v>0</v>
      </c>
      <c r="E979" s="230"/>
      <c r="F979" s="296">
        <f t="shared" si="113"/>
        <v>0</v>
      </c>
      <c r="G979" s="293">
        <f t="shared" si="114"/>
        <v>0</v>
      </c>
      <c r="H979" s="180" t="str">
        <f t="shared" si="115"/>
        <v>否</v>
      </c>
      <c r="I979" s="393" t="str">
        <f t="shared" si="116"/>
        <v>项</v>
      </c>
      <c r="O979" s="393">
        <f t="shared" si="111"/>
        <v>0</v>
      </c>
    </row>
    <row r="980" ht="44.1" customHeight="1" spans="1:15">
      <c r="A980" s="431">
        <f t="shared" si="110"/>
        <v>7</v>
      </c>
      <c r="B980" s="438">
        <v>2140131</v>
      </c>
      <c r="C980" s="439" t="s">
        <v>997</v>
      </c>
      <c r="D980" s="230">
        <f>VLOOKUP(B980,'04'!$B$5:$F$1322,5,FALSE)</f>
        <v>0</v>
      </c>
      <c r="E980" s="230"/>
      <c r="F980" s="296">
        <f t="shared" si="113"/>
        <v>0</v>
      </c>
      <c r="G980" s="293">
        <f t="shared" si="114"/>
        <v>0</v>
      </c>
      <c r="H980" s="180" t="str">
        <f t="shared" si="115"/>
        <v>否</v>
      </c>
      <c r="I980" s="393" t="str">
        <f t="shared" si="116"/>
        <v>项</v>
      </c>
      <c r="O980" s="393">
        <f t="shared" si="111"/>
        <v>0</v>
      </c>
    </row>
    <row r="981" ht="36" customHeight="1" spans="1:15">
      <c r="A981" s="431">
        <f t="shared" si="110"/>
        <v>7</v>
      </c>
      <c r="B981" s="438">
        <v>2140133</v>
      </c>
      <c r="C981" s="439" t="s">
        <v>998</v>
      </c>
      <c r="D981" s="230">
        <f>VLOOKUP(B981,'04'!$B$5:$F$1322,5,FALSE)</f>
        <v>0</v>
      </c>
      <c r="E981" s="230"/>
      <c r="F981" s="296">
        <f t="shared" si="113"/>
        <v>0</v>
      </c>
      <c r="G981" s="293">
        <f t="shared" si="114"/>
        <v>0</v>
      </c>
      <c r="H981" s="180" t="str">
        <f t="shared" si="115"/>
        <v>否</v>
      </c>
      <c r="I981" s="393" t="str">
        <f t="shared" si="116"/>
        <v>项</v>
      </c>
      <c r="O981" s="393">
        <f t="shared" si="111"/>
        <v>0</v>
      </c>
    </row>
    <row r="982" ht="44.1" customHeight="1" spans="1:15">
      <c r="A982" s="431">
        <f t="shared" si="110"/>
        <v>7</v>
      </c>
      <c r="B982" s="438">
        <v>2140136</v>
      </c>
      <c r="C982" s="439" t="s">
        <v>999</v>
      </c>
      <c r="D982" s="230">
        <f>VLOOKUP(B982,'04'!$B$5:$F$1322,5,FALSE)</f>
        <v>0</v>
      </c>
      <c r="E982" s="230"/>
      <c r="F982" s="296">
        <f t="shared" si="113"/>
        <v>0</v>
      </c>
      <c r="G982" s="293">
        <f t="shared" si="114"/>
        <v>0</v>
      </c>
      <c r="H982" s="180" t="str">
        <f t="shared" si="115"/>
        <v>否</v>
      </c>
      <c r="I982" s="393" t="str">
        <f t="shared" si="116"/>
        <v>项</v>
      </c>
      <c r="O982" s="393">
        <f t="shared" si="111"/>
        <v>0</v>
      </c>
    </row>
    <row r="983" ht="44.1" customHeight="1" spans="1:15">
      <c r="A983" s="431">
        <f t="shared" si="110"/>
        <v>7</v>
      </c>
      <c r="B983" s="438">
        <v>2140138</v>
      </c>
      <c r="C983" s="439" t="s">
        <v>1000</v>
      </c>
      <c r="D983" s="230">
        <f>VLOOKUP(B983,'04'!$B$5:$F$1322,5,FALSE)</f>
        <v>0</v>
      </c>
      <c r="E983" s="230"/>
      <c r="F983" s="296">
        <f t="shared" si="113"/>
        <v>0</v>
      </c>
      <c r="G983" s="293">
        <f t="shared" si="114"/>
        <v>0</v>
      </c>
      <c r="H983" s="180" t="str">
        <f t="shared" si="115"/>
        <v>否</v>
      </c>
      <c r="I983" s="393" t="str">
        <f t="shared" si="116"/>
        <v>项</v>
      </c>
      <c r="O983" s="393">
        <f t="shared" si="111"/>
        <v>0</v>
      </c>
    </row>
    <row r="984" ht="44.1" customHeight="1" spans="1:15">
      <c r="A984" s="431">
        <f t="shared" si="110"/>
        <v>7</v>
      </c>
      <c r="B984" s="438">
        <v>2140199</v>
      </c>
      <c r="C984" s="439" t="s">
        <v>1001</v>
      </c>
      <c r="D984" s="230">
        <f>VLOOKUP(B984,'04'!$B$5:$F$1322,5,FALSE)</f>
        <v>597</v>
      </c>
      <c r="E984" s="230">
        <v>557</v>
      </c>
      <c r="F984" s="296">
        <f t="shared" si="113"/>
        <v>-40</v>
      </c>
      <c r="G984" s="293">
        <f t="shared" si="114"/>
        <v>-0.067001675041876</v>
      </c>
      <c r="H984" s="180" t="str">
        <f t="shared" si="115"/>
        <v>是</v>
      </c>
      <c r="I984" s="393" t="str">
        <f t="shared" si="116"/>
        <v>项</v>
      </c>
      <c r="L984" s="393">
        <f>VLOOKUP(B984,[265]Sheet1!$A$4:$F$275,6,FALSE)</f>
        <v>557</v>
      </c>
      <c r="O984" s="432">
        <f t="shared" si="111"/>
        <v>557</v>
      </c>
    </row>
    <row r="985" ht="44.1" customHeight="1" spans="1:15">
      <c r="A985" s="431">
        <f t="shared" si="110"/>
        <v>5</v>
      </c>
      <c r="B985" s="437">
        <v>21402</v>
      </c>
      <c r="C985" s="289" t="s">
        <v>1002</v>
      </c>
      <c r="D985" s="286">
        <f>VLOOKUP(B985,'04'!$B$5:$F$1322,5,FALSE)</f>
        <v>0</v>
      </c>
      <c r="E985" s="286">
        <f>((((SUM(E986:E994))+0)+0)+0)+0</f>
        <v>0</v>
      </c>
      <c r="F985" s="297">
        <f t="shared" si="113"/>
        <v>0</v>
      </c>
      <c r="G985" s="287">
        <f t="shared" si="114"/>
        <v>0</v>
      </c>
      <c r="H985" s="180" t="str">
        <f t="shared" si="115"/>
        <v>否</v>
      </c>
      <c r="I985" s="393" t="str">
        <f t="shared" si="116"/>
        <v>款</v>
      </c>
      <c r="O985" s="393">
        <f t="shared" si="111"/>
        <v>0</v>
      </c>
    </row>
    <row r="986" ht="36" customHeight="1" spans="1:15">
      <c r="A986" s="431">
        <f t="shared" si="110"/>
        <v>7</v>
      </c>
      <c r="B986" s="438">
        <v>2140201</v>
      </c>
      <c r="C986" s="439" t="s">
        <v>307</v>
      </c>
      <c r="D986" s="230">
        <f>VLOOKUP(B986,'04'!$B$5:$F$1322,5,FALSE)</f>
        <v>0</v>
      </c>
      <c r="E986" s="230"/>
      <c r="F986" s="296">
        <f t="shared" si="113"/>
        <v>0</v>
      </c>
      <c r="G986" s="293">
        <f t="shared" si="114"/>
        <v>0</v>
      </c>
      <c r="H986" s="180" t="str">
        <f t="shared" si="115"/>
        <v>否</v>
      </c>
      <c r="I986" s="393" t="str">
        <f t="shared" si="116"/>
        <v>项</v>
      </c>
      <c r="O986" s="393">
        <f t="shared" si="111"/>
        <v>0</v>
      </c>
    </row>
    <row r="987" ht="36" customHeight="1" spans="1:15">
      <c r="A987" s="431">
        <f t="shared" si="110"/>
        <v>7</v>
      </c>
      <c r="B987" s="438">
        <v>2140202</v>
      </c>
      <c r="C987" s="439" t="s">
        <v>308</v>
      </c>
      <c r="D987" s="230">
        <f>VLOOKUP(B987,'04'!$B$5:$F$1322,5,FALSE)</f>
        <v>0</v>
      </c>
      <c r="E987" s="230"/>
      <c r="F987" s="296">
        <f t="shared" si="113"/>
        <v>0</v>
      </c>
      <c r="G987" s="293">
        <f t="shared" si="114"/>
        <v>0</v>
      </c>
      <c r="H987" s="180" t="str">
        <f t="shared" si="115"/>
        <v>否</v>
      </c>
      <c r="I987" s="393" t="str">
        <f t="shared" si="116"/>
        <v>项</v>
      </c>
      <c r="O987" s="393">
        <f t="shared" si="111"/>
        <v>0</v>
      </c>
    </row>
    <row r="988" ht="36" customHeight="1" spans="1:15">
      <c r="A988" s="431">
        <f t="shared" si="110"/>
        <v>7</v>
      </c>
      <c r="B988" s="438">
        <v>2140203</v>
      </c>
      <c r="C988" s="439" t="s">
        <v>309</v>
      </c>
      <c r="D988" s="230">
        <f>VLOOKUP(B988,'04'!$B$5:$F$1322,5,FALSE)</f>
        <v>0</v>
      </c>
      <c r="E988" s="230"/>
      <c r="F988" s="296">
        <f t="shared" si="113"/>
        <v>0</v>
      </c>
      <c r="G988" s="293">
        <f t="shared" si="114"/>
        <v>0</v>
      </c>
      <c r="H988" s="180" t="str">
        <f t="shared" si="115"/>
        <v>否</v>
      </c>
      <c r="I988" s="393" t="str">
        <f t="shared" si="116"/>
        <v>项</v>
      </c>
      <c r="O988" s="393">
        <f t="shared" si="111"/>
        <v>0</v>
      </c>
    </row>
    <row r="989" ht="44.1" customHeight="1" spans="1:15">
      <c r="A989" s="431">
        <f t="shared" si="110"/>
        <v>7</v>
      </c>
      <c r="B989" s="438">
        <v>2140204</v>
      </c>
      <c r="C989" s="439" t="s">
        <v>1003</v>
      </c>
      <c r="D989" s="230">
        <f>VLOOKUP(B989,'04'!$B$5:$F$1322,5,FALSE)</f>
        <v>0</v>
      </c>
      <c r="E989" s="230"/>
      <c r="F989" s="296">
        <f t="shared" si="113"/>
        <v>0</v>
      </c>
      <c r="G989" s="293">
        <f t="shared" si="114"/>
        <v>0</v>
      </c>
      <c r="H989" s="180" t="str">
        <f t="shared" si="115"/>
        <v>否</v>
      </c>
      <c r="I989" s="393" t="str">
        <f t="shared" si="116"/>
        <v>项</v>
      </c>
      <c r="O989" s="393">
        <f t="shared" si="111"/>
        <v>0</v>
      </c>
    </row>
    <row r="990" ht="36" customHeight="1" spans="1:15">
      <c r="A990" s="431">
        <f t="shared" si="110"/>
        <v>7</v>
      </c>
      <c r="B990" s="438">
        <v>2140205</v>
      </c>
      <c r="C990" s="439" t="s">
        <v>1004</v>
      </c>
      <c r="D990" s="230">
        <f>VLOOKUP(B990,'04'!$B$5:$F$1322,5,FALSE)</f>
        <v>0</v>
      </c>
      <c r="E990" s="230"/>
      <c r="F990" s="296">
        <f t="shared" si="113"/>
        <v>0</v>
      </c>
      <c r="G990" s="293">
        <f t="shared" si="114"/>
        <v>0</v>
      </c>
      <c r="H990" s="180" t="str">
        <f t="shared" si="115"/>
        <v>否</v>
      </c>
      <c r="I990" s="393" t="str">
        <f t="shared" si="116"/>
        <v>项</v>
      </c>
      <c r="O990" s="393">
        <f t="shared" si="111"/>
        <v>0</v>
      </c>
    </row>
    <row r="991" ht="44.1" customHeight="1" spans="1:15">
      <c r="A991" s="431">
        <f t="shared" si="110"/>
        <v>7</v>
      </c>
      <c r="B991" s="438">
        <v>2140206</v>
      </c>
      <c r="C991" s="439" t="s">
        <v>1005</v>
      </c>
      <c r="D991" s="230">
        <f>VLOOKUP(B991,'04'!$B$5:$F$1322,5,FALSE)</f>
        <v>0</v>
      </c>
      <c r="E991" s="230"/>
      <c r="F991" s="296">
        <f t="shared" si="113"/>
        <v>0</v>
      </c>
      <c r="G991" s="293">
        <f t="shared" si="114"/>
        <v>0</v>
      </c>
      <c r="H991" s="180" t="str">
        <f t="shared" si="115"/>
        <v>否</v>
      </c>
      <c r="I991" s="393" t="str">
        <f t="shared" si="116"/>
        <v>项</v>
      </c>
      <c r="O991" s="393">
        <f t="shared" si="111"/>
        <v>0</v>
      </c>
    </row>
    <row r="992" ht="44.1" customHeight="1" spans="1:15">
      <c r="A992" s="431">
        <f t="shared" si="110"/>
        <v>7</v>
      </c>
      <c r="B992" s="438">
        <v>2140207</v>
      </c>
      <c r="C992" s="439" t="s">
        <v>1006</v>
      </c>
      <c r="D992" s="230">
        <f>VLOOKUP(B992,'04'!$B$5:$F$1322,5,FALSE)</f>
        <v>0</v>
      </c>
      <c r="E992" s="230"/>
      <c r="F992" s="296">
        <f t="shared" si="113"/>
        <v>0</v>
      </c>
      <c r="G992" s="293">
        <f t="shared" si="114"/>
        <v>0</v>
      </c>
      <c r="H992" s="180" t="str">
        <f t="shared" si="115"/>
        <v>否</v>
      </c>
      <c r="I992" s="393" t="str">
        <f t="shared" si="116"/>
        <v>项</v>
      </c>
      <c r="O992" s="393">
        <f t="shared" si="111"/>
        <v>0</v>
      </c>
    </row>
    <row r="993" ht="36" customHeight="1" spans="1:15">
      <c r="A993" s="431">
        <f t="shared" si="110"/>
        <v>7</v>
      </c>
      <c r="B993" s="438">
        <v>2140208</v>
      </c>
      <c r="C993" s="439" t="s">
        <v>1007</v>
      </c>
      <c r="D993" s="230">
        <f>VLOOKUP(B993,'04'!$B$5:$F$1322,5,FALSE)</f>
        <v>0</v>
      </c>
      <c r="E993" s="230"/>
      <c r="F993" s="296">
        <f t="shared" si="113"/>
        <v>0</v>
      </c>
      <c r="G993" s="293">
        <f t="shared" si="114"/>
        <v>0</v>
      </c>
      <c r="H993" s="180" t="str">
        <f t="shared" si="115"/>
        <v>否</v>
      </c>
      <c r="I993" s="393" t="str">
        <f t="shared" si="116"/>
        <v>项</v>
      </c>
      <c r="O993" s="393">
        <f t="shared" si="111"/>
        <v>0</v>
      </c>
    </row>
    <row r="994" ht="44.1" customHeight="1" spans="1:15">
      <c r="A994" s="431">
        <f t="shared" si="110"/>
        <v>7</v>
      </c>
      <c r="B994" s="438">
        <v>2140299</v>
      </c>
      <c r="C994" s="439" t="s">
        <v>1008</v>
      </c>
      <c r="D994" s="230">
        <f>VLOOKUP(B994,'04'!$B$5:$F$1322,5,FALSE)</f>
        <v>0</v>
      </c>
      <c r="E994" s="230"/>
      <c r="F994" s="296">
        <f t="shared" si="113"/>
        <v>0</v>
      </c>
      <c r="G994" s="293">
        <f t="shared" si="114"/>
        <v>0</v>
      </c>
      <c r="H994" s="180" t="str">
        <f t="shared" si="115"/>
        <v>否</v>
      </c>
      <c r="I994" s="393" t="str">
        <f t="shared" si="116"/>
        <v>项</v>
      </c>
      <c r="O994" s="393">
        <f t="shared" si="111"/>
        <v>0</v>
      </c>
    </row>
    <row r="995" ht="44.1" customHeight="1" spans="1:15">
      <c r="A995" s="431">
        <f t="shared" si="110"/>
        <v>5</v>
      </c>
      <c r="B995" s="437">
        <v>21403</v>
      </c>
      <c r="C995" s="289" t="s">
        <v>1009</v>
      </c>
      <c r="D995" s="286">
        <f>VLOOKUP(B995,'04'!$B$5:$F$1322,5,FALSE)</f>
        <v>0</v>
      </c>
      <c r="E995" s="286">
        <f>((((SUM(E996:E1004))+0)+0)+0)+0</f>
        <v>0</v>
      </c>
      <c r="F995" s="297">
        <f t="shared" si="113"/>
        <v>0</v>
      </c>
      <c r="G995" s="287">
        <f t="shared" si="114"/>
        <v>0</v>
      </c>
      <c r="H995" s="180" t="str">
        <f t="shared" si="115"/>
        <v>否</v>
      </c>
      <c r="I995" s="393" t="str">
        <f t="shared" si="116"/>
        <v>款</v>
      </c>
      <c r="O995" s="393">
        <f t="shared" si="111"/>
        <v>0</v>
      </c>
    </row>
    <row r="996" ht="36" customHeight="1" spans="1:15">
      <c r="A996" s="431">
        <f t="shared" si="110"/>
        <v>7</v>
      </c>
      <c r="B996" s="438">
        <v>2140301</v>
      </c>
      <c r="C996" s="439" t="s">
        <v>307</v>
      </c>
      <c r="D996" s="230">
        <f>VLOOKUP(B996,'04'!$B$5:$F$1322,5,FALSE)</f>
        <v>0</v>
      </c>
      <c r="E996" s="230"/>
      <c r="F996" s="296">
        <f t="shared" si="113"/>
        <v>0</v>
      </c>
      <c r="G996" s="293">
        <f t="shared" si="114"/>
        <v>0</v>
      </c>
      <c r="H996" s="180" t="str">
        <f t="shared" si="115"/>
        <v>否</v>
      </c>
      <c r="I996" s="393" t="str">
        <f t="shared" si="116"/>
        <v>项</v>
      </c>
      <c r="O996" s="393">
        <f t="shared" si="111"/>
        <v>0</v>
      </c>
    </row>
    <row r="997" ht="36" customHeight="1" spans="1:15">
      <c r="A997" s="431">
        <f t="shared" si="110"/>
        <v>7</v>
      </c>
      <c r="B997" s="438">
        <v>2140302</v>
      </c>
      <c r="C997" s="439" t="s">
        <v>308</v>
      </c>
      <c r="D997" s="230">
        <f>VLOOKUP(B997,'04'!$B$5:$F$1322,5,FALSE)</f>
        <v>0</v>
      </c>
      <c r="E997" s="230"/>
      <c r="F997" s="296">
        <f t="shared" si="113"/>
        <v>0</v>
      </c>
      <c r="G997" s="293">
        <f t="shared" si="114"/>
        <v>0</v>
      </c>
      <c r="H997" s="180" t="str">
        <f t="shared" si="115"/>
        <v>否</v>
      </c>
      <c r="I997" s="393" t="str">
        <f t="shared" si="116"/>
        <v>项</v>
      </c>
      <c r="O997" s="393">
        <f t="shared" si="111"/>
        <v>0</v>
      </c>
    </row>
    <row r="998" ht="36" customHeight="1" spans="1:15">
      <c r="A998" s="431">
        <f t="shared" si="110"/>
        <v>7</v>
      </c>
      <c r="B998" s="438">
        <v>2140303</v>
      </c>
      <c r="C998" s="439" t="s">
        <v>309</v>
      </c>
      <c r="D998" s="230">
        <f>VLOOKUP(B998,'04'!$B$5:$F$1322,5,FALSE)</f>
        <v>0</v>
      </c>
      <c r="E998" s="230"/>
      <c r="F998" s="296">
        <f t="shared" si="113"/>
        <v>0</v>
      </c>
      <c r="G998" s="293">
        <f t="shared" si="114"/>
        <v>0</v>
      </c>
      <c r="H998" s="180" t="str">
        <f t="shared" si="115"/>
        <v>否</v>
      </c>
      <c r="I998" s="393" t="str">
        <f t="shared" si="116"/>
        <v>项</v>
      </c>
      <c r="O998" s="393">
        <f t="shared" si="111"/>
        <v>0</v>
      </c>
    </row>
    <row r="999" ht="44.1" customHeight="1" spans="1:15">
      <c r="A999" s="431">
        <f t="shared" si="110"/>
        <v>7</v>
      </c>
      <c r="B999" s="438">
        <v>2140304</v>
      </c>
      <c r="C999" s="439" t="s">
        <v>1010</v>
      </c>
      <c r="D999" s="230">
        <f>VLOOKUP(B999,'04'!$B$5:$F$1322,5,FALSE)</f>
        <v>0</v>
      </c>
      <c r="E999" s="230"/>
      <c r="F999" s="296">
        <f t="shared" si="113"/>
        <v>0</v>
      </c>
      <c r="G999" s="293">
        <f t="shared" si="114"/>
        <v>0</v>
      </c>
      <c r="H999" s="180" t="str">
        <f t="shared" si="115"/>
        <v>否</v>
      </c>
      <c r="I999" s="393" t="str">
        <f t="shared" si="116"/>
        <v>项</v>
      </c>
      <c r="O999" s="393">
        <f t="shared" si="111"/>
        <v>0</v>
      </c>
    </row>
    <row r="1000" ht="36" customHeight="1" spans="1:15">
      <c r="A1000" s="431">
        <f t="shared" si="110"/>
        <v>7</v>
      </c>
      <c r="B1000" s="438">
        <v>2140305</v>
      </c>
      <c r="C1000" s="439" t="s">
        <v>1011</v>
      </c>
      <c r="D1000" s="230">
        <f>VLOOKUP(B1000,'04'!$B$5:$F$1322,5,FALSE)</f>
        <v>0</v>
      </c>
      <c r="E1000" s="230"/>
      <c r="F1000" s="296">
        <f t="shared" si="113"/>
        <v>0</v>
      </c>
      <c r="G1000" s="293">
        <f t="shared" si="114"/>
        <v>0</v>
      </c>
      <c r="H1000" s="180" t="str">
        <f t="shared" si="115"/>
        <v>否</v>
      </c>
      <c r="I1000" s="393" t="str">
        <f t="shared" si="116"/>
        <v>项</v>
      </c>
      <c r="O1000" s="393">
        <f t="shared" si="111"/>
        <v>0</v>
      </c>
    </row>
    <row r="1001" ht="36" customHeight="1" spans="1:15">
      <c r="A1001" s="431">
        <f t="shared" si="110"/>
        <v>7</v>
      </c>
      <c r="B1001" s="438">
        <v>2140306</v>
      </c>
      <c r="C1001" s="439" t="s">
        <v>1012</v>
      </c>
      <c r="D1001" s="230">
        <f>VLOOKUP(B1001,'04'!$B$5:$F$1322,5,FALSE)</f>
        <v>0</v>
      </c>
      <c r="E1001" s="230"/>
      <c r="F1001" s="296">
        <f t="shared" si="113"/>
        <v>0</v>
      </c>
      <c r="G1001" s="293">
        <f t="shared" si="114"/>
        <v>0</v>
      </c>
      <c r="H1001" s="180" t="str">
        <f t="shared" si="115"/>
        <v>否</v>
      </c>
      <c r="I1001" s="393" t="str">
        <f t="shared" si="116"/>
        <v>项</v>
      </c>
      <c r="O1001" s="393">
        <f t="shared" si="111"/>
        <v>0</v>
      </c>
    </row>
    <row r="1002" ht="44.1" customHeight="1" spans="1:15">
      <c r="A1002" s="431">
        <f t="shared" si="110"/>
        <v>7</v>
      </c>
      <c r="B1002" s="438">
        <v>2140307</v>
      </c>
      <c r="C1002" s="439" t="s">
        <v>1013</v>
      </c>
      <c r="D1002" s="230">
        <f>VLOOKUP(B1002,'04'!$B$5:$F$1322,5,FALSE)</f>
        <v>0</v>
      </c>
      <c r="E1002" s="230"/>
      <c r="F1002" s="296">
        <f t="shared" si="113"/>
        <v>0</v>
      </c>
      <c r="G1002" s="293">
        <f t="shared" si="114"/>
        <v>0</v>
      </c>
      <c r="H1002" s="180" t="str">
        <f t="shared" si="115"/>
        <v>否</v>
      </c>
      <c r="I1002" s="393" t="str">
        <f t="shared" si="116"/>
        <v>项</v>
      </c>
      <c r="O1002" s="393">
        <f t="shared" si="111"/>
        <v>0</v>
      </c>
    </row>
    <row r="1003" ht="36" customHeight="1" spans="1:15">
      <c r="A1003" s="431">
        <f t="shared" si="110"/>
        <v>7</v>
      </c>
      <c r="B1003" s="438">
        <v>2140308</v>
      </c>
      <c r="C1003" s="439" t="s">
        <v>1014</v>
      </c>
      <c r="D1003" s="230">
        <f>VLOOKUP(B1003,'04'!$B$5:$F$1322,5,FALSE)</f>
        <v>0</v>
      </c>
      <c r="E1003" s="230"/>
      <c r="F1003" s="296">
        <f t="shared" si="113"/>
        <v>0</v>
      </c>
      <c r="G1003" s="293">
        <f t="shared" si="114"/>
        <v>0</v>
      </c>
      <c r="H1003" s="180" t="str">
        <f t="shared" si="115"/>
        <v>否</v>
      </c>
      <c r="I1003" s="393" t="str">
        <f t="shared" si="116"/>
        <v>项</v>
      </c>
      <c r="O1003" s="393">
        <f t="shared" si="111"/>
        <v>0</v>
      </c>
    </row>
    <row r="1004" ht="44.1" customHeight="1" spans="1:15">
      <c r="A1004" s="431">
        <f t="shared" si="110"/>
        <v>7</v>
      </c>
      <c r="B1004" s="438">
        <v>2140399</v>
      </c>
      <c r="C1004" s="439" t="s">
        <v>1015</v>
      </c>
      <c r="D1004" s="230">
        <f>VLOOKUP(B1004,'04'!$B$5:$F$1322,5,FALSE)</f>
        <v>0</v>
      </c>
      <c r="E1004" s="230"/>
      <c r="F1004" s="296">
        <f t="shared" si="113"/>
        <v>0</v>
      </c>
      <c r="G1004" s="293">
        <f t="shared" si="114"/>
        <v>0</v>
      </c>
      <c r="H1004" s="180" t="str">
        <f t="shared" si="115"/>
        <v>否</v>
      </c>
      <c r="I1004" s="393" t="str">
        <f t="shared" si="116"/>
        <v>项</v>
      </c>
      <c r="O1004" s="393">
        <f t="shared" si="111"/>
        <v>0</v>
      </c>
    </row>
    <row r="1005" ht="44.1" customHeight="1" spans="1:15">
      <c r="A1005" s="431">
        <f t="shared" si="110"/>
        <v>5</v>
      </c>
      <c r="B1005" s="437">
        <v>21405</v>
      </c>
      <c r="C1005" s="289" t="s">
        <v>1016</v>
      </c>
      <c r="D1005" s="286">
        <f>VLOOKUP(B1005,'04'!$B$5:$F$1322,5,FALSE)</f>
        <v>0</v>
      </c>
      <c r="E1005" s="286">
        <f>((((SUM(E1006:E1011))+0)+0)+0)+0</f>
        <v>0</v>
      </c>
      <c r="F1005" s="297">
        <f t="shared" si="113"/>
        <v>0</v>
      </c>
      <c r="G1005" s="287">
        <f t="shared" si="114"/>
        <v>0</v>
      </c>
      <c r="H1005" s="180" t="str">
        <f t="shared" si="115"/>
        <v>否</v>
      </c>
      <c r="I1005" s="393" t="str">
        <f t="shared" si="116"/>
        <v>款</v>
      </c>
      <c r="O1005" s="393">
        <f t="shared" si="111"/>
        <v>0</v>
      </c>
    </row>
    <row r="1006" ht="36" customHeight="1" spans="1:15">
      <c r="A1006" s="431">
        <f t="shared" si="110"/>
        <v>7</v>
      </c>
      <c r="B1006" s="438">
        <v>2140501</v>
      </c>
      <c r="C1006" s="439" t="s">
        <v>307</v>
      </c>
      <c r="D1006" s="230">
        <f>VLOOKUP(B1006,'04'!$B$5:$F$1322,5,FALSE)</f>
        <v>0</v>
      </c>
      <c r="E1006" s="230"/>
      <c r="F1006" s="296">
        <f t="shared" si="113"/>
        <v>0</v>
      </c>
      <c r="G1006" s="293">
        <f t="shared" si="114"/>
        <v>0</v>
      </c>
      <c r="H1006" s="180" t="str">
        <f t="shared" si="115"/>
        <v>否</v>
      </c>
      <c r="I1006" s="393" t="str">
        <f t="shared" si="116"/>
        <v>项</v>
      </c>
      <c r="O1006" s="393">
        <f t="shared" si="111"/>
        <v>0</v>
      </c>
    </row>
    <row r="1007" ht="36" customHeight="1" spans="1:15">
      <c r="A1007" s="431">
        <f t="shared" si="110"/>
        <v>7</v>
      </c>
      <c r="B1007" s="438">
        <v>2140502</v>
      </c>
      <c r="C1007" s="439" t="s">
        <v>308</v>
      </c>
      <c r="D1007" s="230">
        <f>VLOOKUP(B1007,'04'!$B$5:$F$1322,5,FALSE)</f>
        <v>0</v>
      </c>
      <c r="E1007" s="230"/>
      <c r="F1007" s="296">
        <f t="shared" si="113"/>
        <v>0</v>
      </c>
      <c r="G1007" s="293">
        <f t="shared" si="114"/>
        <v>0</v>
      </c>
      <c r="H1007" s="180" t="str">
        <f t="shared" si="115"/>
        <v>否</v>
      </c>
      <c r="I1007" s="393" t="str">
        <f t="shared" si="116"/>
        <v>项</v>
      </c>
      <c r="O1007" s="393">
        <f t="shared" si="111"/>
        <v>0</v>
      </c>
    </row>
    <row r="1008" ht="36" customHeight="1" spans="1:15">
      <c r="A1008" s="431">
        <f t="shared" si="110"/>
        <v>7</v>
      </c>
      <c r="B1008" s="438">
        <v>2140503</v>
      </c>
      <c r="C1008" s="439" t="s">
        <v>309</v>
      </c>
      <c r="D1008" s="230">
        <f>VLOOKUP(B1008,'04'!$B$5:$F$1322,5,FALSE)</f>
        <v>0</v>
      </c>
      <c r="E1008" s="230"/>
      <c r="F1008" s="296">
        <f t="shared" si="113"/>
        <v>0</v>
      </c>
      <c r="G1008" s="293">
        <f t="shared" si="114"/>
        <v>0</v>
      </c>
      <c r="H1008" s="180" t="str">
        <f t="shared" si="115"/>
        <v>否</v>
      </c>
      <c r="I1008" s="393" t="str">
        <f t="shared" si="116"/>
        <v>项</v>
      </c>
      <c r="O1008" s="393">
        <f t="shared" si="111"/>
        <v>0</v>
      </c>
    </row>
    <row r="1009" ht="44.1" customHeight="1" spans="1:15">
      <c r="A1009" s="431">
        <f t="shared" si="110"/>
        <v>7</v>
      </c>
      <c r="B1009" s="438">
        <v>2140504</v>
      </c>
      <c r="C1009" s="439" t="s">
        <v>1007</v>
      </c>
      <c r="D1009" s="230">
        <f>VLOOKUP(B1009,'04'!$B$5:$F$1322,5,FALSE)</f>
        <v>0</v>
      </c>
      <c r="E1009" s="230"/>
      <c r="F1009" s="296">
        <f t="shared" si="113"/>
        <v>0</v>
      </c>
      <c r="G1009" s="293">
        <f t="shared" si="114"/>
        <v>0</v>
      </c>
      <c r="H1009" s="180" t="str">
        <f t="shared" si="115"/>
        <v>否</v>
      </c>
      <c r="I1009" s="393" t="str">
        <f t="shared" si="116"/>
        <v>项</v>
      </c>
      <c r="O1009" s="393">
        <f t="shared" si="111"/>
        <v>0</v>
      </c>
    </row>
    <row r="1010" ht="36" customHeight="1" spans="1:15">
      <c r="A1010" s="431">
        <f t="shared" si="110"/>
        <v>7</v>
      </c>
      <c r="B1010" s="438">
        <v>2140505</v>
      </c>
      <c r="C1010" s="439" t="s">
        <v>1017</v>
      </c>
      <c r="D1010" s="230">
        <f>VLOOKUP(B1010,'04'!$B$5:$F$1322,5,FALSE)</f>
        <v>0</v>
      </c>
      <c r="E1010" s="230"/>
      <c r="F1010" s="296">
        <f t="shared" si="113"/>
        <v>0</v>
      </c>
      <c r="G1010" s="293">
        <f t="shared" si="114"/>
        <v>0</v>
      </c>
      <c r="H1010" s="180" t="str">
        <f t="shared" si="115"/>
        <v>否</v>
      </c>
      <c r="I1010" s="393" t="str">
        <f t="shared" si="116"/>
        <v>项</v>
      </c>
      <c r="O1010" s="393">
        <f t="shared" si="111"/>
        <v>0</v>
      </c>
    </row>
    <row r="1011" ht="44.1" customHeight="1" spans="1:15">
      <c r="A1011" s="431">
        <f t="shared" si="110"/>
        <v>7</v>
      </c>
      <c r="B1011" s="438">
        <v>2140599</v>
      </c>
      <c r="C1011" s="439" t="s">
        <v>1018</v>
      </c>
      <c r="D1011" s="230">
        <f>VLOOKUP(B1011,'04'!$B$5:$F$1322,5,FALSE)</f>
        <v>0</v>
      </c>
      <c r="E1011" s="230"/>
      <c r="F1011" s="296">
        <f t="shared" si="113"/>
        <v>0</v>
      </c>
      <c r="G1011" s="293">
        <f t="shared" si="114"/>
        <v>0</v>
      </c>
      <c r="H1011" s="180" t="str">
        <f t="shared" si="115"/>
        <v>否</v>
      </c>
      <c r="I1011" s="393" t="str">
        <f t="shared" si="116"/>
        <v>项</v>
      </c>
      <c r="O1011" s="393">
        <f t="shared" si="111"/>
        <v>0</v>
      </c>
    </row>
    <row r="1012" ht="44.1" customHeight="1" spans="1:15">
      <c r="A1012" s="431">
        <f t="shared" si="110"/>
        <v>5</v>
      </c>
      <c r="B1012" s="437">
        <v>21499</v>
      </c>
      <c r="C1012" s="289" t="s">
        <v>1024</v>
      </c>
      <c r="D1012" s="286">
        <f>VLOOKUP(B1012,'04'!$B$5:$F$1322,5,FALSE)</f>
        <v>73</v>
      </c>
      <c r="E1012" s="286">
        <f>((((SUM(E1013:E1014))+0)+0)+0)+0</f>
        <v>0</v>
      </c>
      <c r="F1012" s="297">
        <f t="shared" si="113"/>
        <v>-73</v>
      </c>
      <c r="G1012" s="287">
        <f t="shared" si="114"/>
        <v>-1</v>
      </c>
      <c r="H1012" s="180" t="str">
        <f t="shared" si="115"/>
        <v>是</v>
      </c>
      <c r="I1012" s="393" t="str">
        <f t="shared" si="116"/>
        <v>款</v>
      </c>
      <c r="O1012" s="393">
        <f t="shared" si="111"/>
        <v>0</v>
      </c>
    </row>
    <row r="1013" ht="36" customHeight="1" spans="1:15">
      <c r="A1013" s="431">
        <f t="shared" si="110"/>
        <v>7</v>
      </c>
      <c r="B1013" s="438">
        <v>2149901</v>
      </c>
      <c r="C1013" s="439" t="s">
        <v>1025</v>
      </c>
      <c r="D1013" s="230">
        <f>VLOOKUP(B1013,'04'!$B$5:$F$1322,5,FALSE)</f>
        <v>73</v>
      </c>
      <c r="E1013" s="230"/>
      <c r="F1013" s="296">
        <f t="shared" si="113"/>
        <v>-73</v>
      </c>
      <c r="G1013" s="293">
        <f t="shared" si="114"/>
        <v>-1</v>
      </c>
      <c r="H1013" s="180" t="str">
        <f t="shared" si="115"/>
        <v>是</v>
      </c>
      <c r="I1013" s="393" t="str">
        <f t="shared" si="116"/>
        <v>项</v>
      </c>
      <c r="O1013" s="393">
        <f t="shared" si="111"/>
        <v>0</v>
      </c>
    </row>
    <row r="1014" ht="44.1" customHeight="1" spans="1:15">
      <c r="A1014" s="431">
        <f t="shared" si="110"/>
        <v>7</v>
      </c>
      <c r="B1014" s="438">
        <v>2149999</v>
      </c>
      <c r="C1014" s="439" t="s">
        <v>1024</v>
      </c>
      <c r="D1014" s="230">
        <f>VLOOKUP(B1014,'04'!$B$5:$F$1322,5,FALSE)</f>
        <v>0</v>
      </c>
      <c r="E1014" s="230"/>
      <c r="F1014" s="296">
        <f t="shared" si="113"/>
        <v>0</v>
      </c>
      <c r="G1014" s="293">
        <f t="shared" si="114"/>
        <v>0</v>
      </c>
      <c r="H1014" s="180" t="str">
        <f t="shared" si="115"/>
        <v>否</v>
      </c>
      <c r="I1014" s="393" t="str">
        <f t="shared" si="116"/>
        <v>项</v>
      </c>
      <c r="O1014" s="393">
        <f t="shared" si="111"/>
        <v>0</v>
      </c>
    </row>
    <row r="1015" ht="44.1" customHeight="1" spans="1:15">
      <c r="A1015" s="431">
        <f t="shared" si="110"/>
        <v>4</v>
      </c>
      <c r="B1015" s="402" t="s">
        <v>1361</v>
      </c>
      <c r="C1015" s="445" t="s">
        <v>1341</v>
      </c>
      <c r="D1015" s="286">
        <f>VLOOKUP(B1015,'04'!$B$5:$F$1322,5,FALSE)</f>
        <v>0</v>
      </c>
      <c r="E1015" s="286"/>
      <c r="F1015" s="297">
        <f t="shared" si="113"/>
        <v>0</v>
      </c>
      <c r="G1015" s="287">
        <f t="shared" si="114"/>
        <v>0</v>
      </c>
      <c r="H1015" s="180" t="str">
        <f t="shared" si="115"/>
        <v>否</v>
      </c>
      <c r="I1015" s="393" t="str">
        <f t="shared" si="116"/>
        <v>项</v>
      </c>
      <c r="O1015" s="393">
        <f t="shared" si="111"/>
        <v>0</v>
      </c>
    </row>
    <row r="1016" ht="44.1" customHeight="1" spans="1:15">
      <c r="A1016" s="431">
        <f t="shared" si="110"/>
        <v>3</v>
      </c>
      <c r="B1016" s="437">
        <v>215</v>
      </c>
      <c r="C1016" s="285" t="s">
        <v>270</v>
      </c>
      <c r="D1016" s="286">
        <f>VLOOKUP(B1016,'04'!$B$5:$F$1322,5,FALSE)</f>
        <v>599</v>
      </c>
      <c r="E1016" s="286">
        <f>((((SUM(E1017,E1027,E1043,E1048,E1059,E1066,E1074,E1080))+0)+0)+0)+0</f>
        <v>705</v>
      </c>
      <c r="F1016" s="297">
        <f t="shared" si="113"/>
        <v>106</v>
      </c>
      <c r="G1016" s="287">
        <f t="shared" si="114"/>
        <v>0.176961602671118</v>
      </c>
      <c r="H1016" s="180" t="str">
        <f t="shared" si="115"/>
        <v>是</v>
      </c>
      <c r="I1016" s="393" t="str">
        <f t="shared" si="116"/>
        <v>类</v>
      </c>
      <c r="O1016" s="393">
        <f t="shared" si="111"/>
        <v>0</v>
      </c>
    </row>
    <row r="1017" ht="44.1" customHeight="1" spans="1:15">
      <c r="A1017" s="431">
        <f t="shared" si="110"/>
        <v>5</v>
      </c>
      <c r="B1017" s="437">
        <v>21501</v>
      </c>
      <c r="C1017" s="289" t="s">
        <v>1026</v>
      </c>
      <c r="D1017" s="286">
        <f>VLOOKUP(B1017,'04'!$B$5:$F$1322,5,FALSE)</f>
        <v>293</v>
      </c>
      <c r="E1017" s="286">
        <f>((((SUM(E1018:E1026))+0)+0)+0)+0</f>
        <v>233</v>
      </c>
      <c r="F1017" s="297">
        <f t="shared" si="113"/>
        <v>-60</v>
      </c>
      <c r="G1017" s="287">
        <f t="shared" si="114"/>
        <v>-0.204778156996587</v>
      </c>
      <c r="H1017" s="180" t="str">
        <f t="shared" si="115"/>
        <v>是</v>
      </c>
      <c r="I1017" s="393" t="str">
        <f t="shared" si="116"/>
        <v>款</v>
      </c>
      <c r="O1017" s="393">
        <f t="shared" si="111"/>
        <v>0</v>
      </c>
    </row>
    <row r="1018" ht="44.1" customHeight="1" spans="1:15">
      <c r="A1018" s="431">
        <f t="shared" si="110"/>
        <v>7</v>
      </c>
      <c r="B1018" s="438">
        <v>2150101</v>
      </c>
      <c r="C1018" s="439" t="s">
        <v>307</v>
      </c>
      <c r="D1018" s="230">
        <f>VLOOKUP(B1018,'04'!$B$5:$F$1322,5,FALSE)</f>
        <v>293</v>
      </c>
      <c r="E1018" s="230">
        <v>233</v>
      </c>
      <c r="F1018" s="296">
        <f t="shared" si="113"/>
        <v>-60</v>
      </c>
      <c r="G1018" s="293">
        <f t="shared" si="114"/>
        <v>-0.204778156996587</v>
      </c>
      <c r="H1018" s="180" t="str">
        <f t="shared" si="115"/>
        <v>是</v>
      </c>
      <c r="I1018" s="393" t="str">
        <f t="shared" si="116"/>
        <v>项</v>
      </c>
      <c r="L1018" s="393">
        <f>VLOOKUP(B1018,[265]Sheet1!$A$4:$F$275,6,FALSE)</f>
        <v>233</v>
      </c>
      <c r="O1018" s="432">
        <f t="shared" si="111"/>
        <v>233</v>
      </c>
    </row>
    <row r="1019" ht="44.1" customHeight="1" spans="1:15">
      <c r="A1019" s="431">
        <f t="shared" si="110"/>
        <v>7</v>
      </c>
      <c r="B1019" s="438">
        <v>2150102</v>
      </c>
      <c r="C1019" s="439" t="s">
        <v>308</v>
      </c>
      <c r="D1019" s="230">
        <f>VLOOKUP(B1019,'04'!$B$5:$F$1322,5,FALSE)</f>
        <v>0</v>
      </c>
      <c r="E1019" s="230"/>
      <c r="F1019" s="296">
        <f t="shared" si="113"/>
        <v>0</v>
      </c>
      <c r="G1019" s="293">
        <f t="shared" si="114"/>
        <v>0</v>
      </c>
      <c r="H1019" s="180" t="str">
        <f t="shared" si="115"/>
        <v>否</v>
      </c>
      <c r="I1019" s="393" t="str">
        <f t="shared" si="116"/>
        <v>项</v>
      </c>
      <c r="O1019" s="393">
        <f t="shared" si="111"/>
        <v>0</v>
      </c>
    </row>
    <row r="1020" ht="36" customHeight="1" spans="1:15">
      <c r="A1020" s="431">
        <f t="shared" si="110"/>
        <v>7</v>
      </c>
      <c r="B1020" s="438">
        <v>2150103</v>
      </c>
      <c r="C1020" s="439" t="s">
        <v>309</v>
      </c>
      <c r="D1020" s="230">
        <f>VLOOKUP(B1020,'04'!$B$5:$F$1322,5,FALSE)</f>
        <v>0</v>
      </c>
      <c r="E1020" s="230"/>
      <c r="F1020" s="296">
        <f t="shared" si="113"/>
        <v>0</v>
      </c>
      <c r="G1020" s="293">
        <f t="shared" si="114"/>
        <v>0</v>
      </c>
      <c r="H1020" s="180" t="str">
        <f t="shared" si="115"/>
        <v>否</v>
      </c>
      <c r="I1020" s="393" t="str">
        <f t="shared" si="116"/>
        <v>项</v>
      </c>
      <c r="O1020" s="393">
        <f t="shared" si="111"/>
        <v>0</v>
      </c>
    </row>
    <row r="1021" ht="44.1" customHeight="1" spans="1:15">
      <c r="A1021" s="431">
        <f t="shared" si="110"/>
        <v>7</v>
      </c>
      <c r="B1021" s="438">
        <v>2150104</v>
      </c>
      <c r="C1021" s="439" t="s">
        <v>1027</v>
      </c>
      <c r="D1021" s="230">
        <f>VLOOKUP(B1021,'04'!$B$5:$F$1322,5,FALSE)</f>
        <v>0</v>
      </c>
      <c r="E1021" s="230"/>
      <c r="F1021" s="296">
        <f t="shared" si="113"/>
        <v>0</v>
      </c>
      <c r="G1021" s="293">
        <f t="shared" si="114"/>
        <v>0</v>
      </c>
      <c r="H1021" s="180" t="str">
        <f t="shared" si="115"/>
        <v>否</v>
      </c>
      <c r="I1021" s="393" t="str">
        <f t="shared" si="116"/>
        <v>项</v>
      </c>
      <c r="O1021" s="393">
        <f t="shared" si="111"/>
        <v>0</v>
      </c>
    </row>
    <row r="1022" ht="36" customHeight="1" spans="1:15">
      <c r="A1022" s="431">
        <f t="shared" si="110"/>
        <v>7</v>
      </c>
      <c r="B1022" s="438">
        <v>2150105</v>
      </c>
      <c r="C1022" s="439" t="s">
        <v>1028</v>
      </c>
      <c r="D1022" s="230">
        <f>VLOOKUP(B1022,'04'!$B$5:$F$1322,5,FALSE)</f>
        <v>0</v>
      </c>
      <c r="E1022" s="230"/>
      <c r="F1022" s="296">
        <f t="shared" si="113"/>
        <v>0</v>
      </c>
      <c r="G1022" s="293">
        <f t="shared" si="114"/>
        <v>0</v>
      </c>
      <c r="H1022" s="180" t="str">
        <f t="shared" si="115"/>
        <v>否</v>
      </c>
      <c r="I1022" s="393" t="str">
        <f t="shared" si="116"/>
        <v>项</v>
      </c>
      <c r="O1022" s="393">
        <f t="shared" si="111"/>
        <v>0</v>
      </c>
    </row>
    <row r="1023" ht="36" customHeight="1" spans="1:15">
      <c r="A1023" s="431">
        <f t="shared" si="110"/>
        <v>7</v>
      </c>
      <c r="B1023" s="438">
        <v>2150106</v>
      </c>
      <c r="C1023" s="439" t="s">
        <v>1029</v>
      </c>
      <c r="D1023" s="230">
        <f>VLOOKUP(B1023,'04'!$B$5:$F$1322,5,FALSE)</f>
        <v>0</v>
      </c>
      <c r="E1023" s="230"/>
      <c r="F1023" s="296">
        <f t="shared" si="113"/>
        <v>0</v>
      </c>
      <c r="G1023" s="293">
        <f t="shared" si="114"/>
        <v>0</v>
      </c>
      <c r="H1023" s="180" t="str">
        <f t="shared" si="115"/>
        <v>否</v>
      </c>
      <c r="I1023" s="393" t="str">
        <f t="shared" si="116"/>
        <v>项</v>
      </c>
      <c r="O1023" s="393">
        <f t="shared" si="111"/>
        <v>0</v>
      </c>
    </row>
    <row r="1024" ht="44.1" customHeight="1" spans="1:15">
      <c r="A1024" s="431">
        <f t="shared" si="110"/>
        <v>7</v>
      </c>
      <c r="B1024" s="438">
        <v>2150107</v>
      </c>
      <c r="C1024" s="439" t="s">
        <v>1030</v>
      </c>
      <c r="D1024" s="230">
        <f>VLOOKUP(B1024,'04'!$B$5:$F$1322,5,FALSE)</f>
        <v>0</v>
      </c>
      <c r="E1024" s="230"/>
      <c r="F1024" s="296">
        <f t="shared" ref="F1024:F1087" si="117">E1024-D1024</f>
        <v>0</v>
      </c>
      <c r="G1024" s="293">
        <f t="shared" si="114"/>
        <v>0</v>
      </c>
      <c r="H1024" s="180" t="str">
        <f t="shared" si="115"/>
        <v>否</v>
      </c>
      <c r="I1024" s="393" t="str">
        <f t="shared" si="116"/>
        <v>项</v>
      </c>
      <c r="O1024" s="393">
        <f t="shared" si="111"/>
        <v>0</v>
      </c>
    </row>
    <row r="1025" ht="36" customHeight="1" spans="1:15">
      <c r="A1025" s="431">
        <f t="shared" si="110"/>
        <v>7</v>
      </c>
      <c r="B1025" s="438">
        <v>2150108</v>
      </c>
      <c r="C1025" s="439" t="s">
        <v>1031</v>
      </c>
      <c r="D1025" s="230">
        <f>VLOOKUP(B1025,'04'!$B$5:$F$1322,5,FALSE)</f>
        <v>0</v>
      </c>
      <c r="E1025" s="230"/>
      <c r="F1025" s="296">
        <f t="shared" si="117"/>
        <v>0</v>
      </c>
      <c r="G1025" s="293">
        <f t="shared" ref="G1025:G1088" si="118">IF(D1025&lt;0,"",IFERROR(E1025/D1025-1,0))</f>
        <v>0</v>
      </c>
      <c r="H1025" s="180" t="str">
        <f t="shared" ref="H1025:H1088" si="119">IF(LEN(B1025)=3,"是",IF(C1025&lt;&gt;"",IF(SUM(D1025:E1025)&lt;&gt;0,"是","否"),"是"))</f>
        <v>否</v>
      </c>
      <c r="I1025" s="393" t="str">
        <f t="shared" ref="I1025:I1088" si="120">IF(LEN(B1025)=3,"类",IF(LEN(B1025)=5,"款","项"))</f>
        <v>项</v>
      </c>
      <c r="O1025" s="393">
        <f t="shared" si="111"/>
        <v>0</v>
      </c>
    </row>
    <row r="1026" ht="44.1" customHeight="1" spans="1:15">
      <c r="A1026" s="431">
        <f t="shared" si="110"/>
        <v>7</v>
      </c>
      <c r="B1026" s="438">
        <v>2150199</v>
      </c>
      <c r="C1026" s="439" t="s">
        <v>1032</v>
      </c>
      <c r="D1026" s="230">
        <f>VLOOKUP(B1026,'04'!$B$5:$F$1322,5,FALSE)</f>
        <v>0</v>
      </c>
      <c r="E1026" s="230"/>
      <c r="F1026" s="296">
        <f t="shared" si="117"/>
        <v>0</v>
      </c>
      <c r="G1026" s="293">
        <f t="shared" si="118"/>
        <v>0</v>
      </c>
      <c r="H1026" s="180" t="str">
        <f t="shared" si="119"/>
        <v>否</v>
      </c>
      <c r="I1026" s="393" t="str">
        <f t="shared" si="120"/>
        <v>项</v>
      </c>
      <c r="O1026" s="393">
        <f t="shared" si="111"/>
        <v>0</v>
      </c>
    </row>
    <row r="1027" ht="44.1" customHeight="1" spans="1:15">
      <c r="A1027" s="431">
        <f t="shared" si="110"/>
        <v>5</v>
      </c>
      <c r="B1027" s="437">
        <v>21502</v>
      </c>
      <c r="C1027" s="289" t="s">
        <v>1033</v>
      </c>
      <c r="D1027" s="286">
        <f>VLOOKUP(B1027,'04'!$B$5:$F$1322,5,FALSE)</f>
        <v>0</v>
      </c>
      <c r="E1027" s="286">
        <f>((((SUM(E1028:E1042))+0)+0)+0)+0</f>
        <v>0</v>
      </c>
      <c r="F1027" s="297">
        <f t="shared" si="117"/>
        <v>0</v>
      </c>
      <c r="G1027" s="287">
        <f t="shared" si="118"/>
        <v>0</v>
      </c>
      <c r="H1027" s="180" t="str">
        <f t="shared" si="119"/>
        <v>否</v>
      </c>
      <c r="I1027" s="393" t="str">
        <f t="shared" si="120"/>
        <v>款</v>
      </c>
      <c r="O1027" s="393">
        <f t="shared" si="111"/>
        <v>0</v>
      </c>
    </row>
    <row r="1028" ht="44.1" customHeight="1" spans="1:15">
      <c r="A1028" s="431">
        <f t="shared" si="110"/>
        <v>7</v>
      </c>
      <c r="B1028" s="438">
        <v>2150201</v>
      </c>
      <c r="C1028" s="439" t="s">
        <v>307</v>
      </c>
      <c r="D1028" s="230">
        <f>VLOOKUP(B1028,'04'!$B$5:$F$1322,5,FALSE)</f>
        <v>0</v>
      </c>
      <c r="E1028" s="230"/>
      <c r="F1028" s="296">
        <f t="shared" si="117"/>
        <v>0</v>
      </c>
      <c r="G1028" s="293">
        <f t="shared" si="118"/>
        <v>0</v>
      </c>
      <c r="H1028" s="180" t="str">
        <f t="shared" si="119"/>
        <v>否</v>
      </c>
      <c r="I1028" s="393" t="str">
        <f t="shared" si="120"/>
        <v>项</v>
      </c>
      <c r="O1028" s="393">
        <f t="shared" si="111"/>
        <v>0</v>
      </c>
    </row>
    <row r="1029" ht="36" customHeight="1" spans="1:15">
      <c r="A1029" s="431">
        <f t="shared" ref="A1029:A1092" si="121">LEN(B1029)</f>
        <v>7</v>
      </c>
      <c r="B1029" s="438">
        <v>2150202</v>
      </c>
      <c r="C1029" s="439" t="s">
        <v>308</v>
      </c>
      <c r="D1029" s="230">
        <f>VLOOKUP(B1029,'04'!$B$5:$F$1322,5,FALSE)</f>
        <v>0</v>
      </c>
      <c r="E1029" s="230"/>
      <c r="F1029" s="296">
        <f t="shared" si="117"/>
        <v>0</v>
      </c>
      <c r="G1029" s="293">
        <f t="shared" si="118"/>
        <v>0</v>
      </c>
      <c r="H1029" s="180" t="str">
        <f t="shared" si="119"/>
        <v>否</v>
      </c>
      <c r="I1029" s="393" t="str">
        <f t="shared" si="120"/>
        <v>项</v>
      </c>
      <c r="O1029" s="393">
        <f t="shared" ref="O1029:O1092" si="122">+L1029+M1029+N1029</f>
        <v>0</v>
      </c>
    </row>
    <row r="1030" ht="36" customHeight="1" spans="1:15">
      <c r="A1030" s="431">
        <f t="shared" si="121"/>
        <v>7</v>
      </c>
      <c r="B1030" s="438">
        <v>2150203</v>
      </c>
      <c r="C1030" s="439" t="s">
        <v>309</v>
      </c>
      <c r="D1030" s="230">
        <f>VLOOKUP(B1030,'04'!$B$5:$F$1322,5,FALSE)</f>
        <v>0</v>
      </c>
      <c r="E1030" s="230"/>
      <c r="F1030" s="296">
        <f t="shared" si="117"/>
        <v>0</v>
      </c>
      <c r="G1030" s="293">
        <f t="shared" si="118"/>
        <v>0</v>
      </c>
      <c r="H1030" s="180" t="str">
        <f t="shared" si="119"/>
        <v>否</v>
      </c>
      <c r="I1030" s="393" t="str">
        <f t="shared" si="120"/>
        <v>项</v>
      </c>
      <c r="O1030" s="393">
        <f t="shared" si="122"/>
        <v>0</v>
      </c>
    </row>
    <row r="1031" ht="36" customHeight="1" spans="1:15">
      <c r="A1031" s="431">
        <f t="shared" si="121"/>
        <v>7</v>
      </c>
      <c r="B1031" s="438">
        <v>2150204</v>
      </c>
      <c r="C1031" s="439" t="s">
        <v>1034</v>
      </c>
      <c r="D1031" s="230">
        <f>VLOOKUP(B1031,'04'!$B$5:$F$1322,5,FALSE)</f>
        <v>0</v>
      </c>
      <c r="E1031" s="230"/>
      <c r="F1031" s="296">
        <f t="shared" si="117"/>
        <v>0</v>
      </c>
      <c r="G1031" s="293">
        <f t="shared" si="118"/>
        <v>0</v>
      </c>
      <c r="H1031" s="180" t="str">
        <f t="shared" si="119"/>
        <v>否</v>
      </c>
      <c r="I1031" s="393" t="str">
        <f t="shared" si="120"/>
        <v>项</v>
      </c>
      <c r="O1031" s="393">
        <f t="shared" si="122"/>
        <v>0</v>
      </c>
    </row>
    <row r="1032" ht="36" customHeight="1" spans="1:15">
      <c r="A1032" s="431">
        <f t="shared" si="121"/>
        <v>7</v>
      </c>
      <c r="B1032" s="438">
        <v>2150205</v>
      </c>
      <c r="C1032" s="439" t="s">
        <v>1035</v>
      </c>
      <c r="D1032" s="230">
        <f>VLOOKUP(B1032,'04'!$B$5:$F$1322,5,FALSE)</f>
        <v>0</v>
      </c>
      <c r="E1032" s="230"/>
      <c r="F1032" s="296">
        <f t="shared" si="117"/>
        <v>0</v>
      </c>
      <c r="G1032" s="293">
        <f t="shared" si="118"/>
        <v>0</v>
      </c>
      <c r="H1032" s="180" t="str">
        <f t="shared" si="119"/>
        <v>否</v>
      </c>
      <c r="I1032" s="393" t="str">
        <f t="shared" si="120"/>
        <v>项</v>
      </c>
      <c r="O1032" s="393">
        <f t="shared" si="122"/>
        <v>0</v>
      </c>
    </row>
    <row r="1033" ht="36" customHeight="1" spans="1:15">
      <c r="A1033" s="431">
        <f t="shared" si="121"/>
        <v>7</v>
      </c>
      <c r="B1033" s="438">
        <v>2150206</v>
      </c>
      <c r="C1033" s="439" t="s">
        <v>1036</v>
      </c>
      <c r="D1033" s="230">
        <f>VLOOKUP(B1033,'04'!$B$5:$F$1322,5,FALSE)</f>
        <v>0</v>
      </c>
      <c r="E1033" s="230"/>
      <c r="F1033" s="296">
        <f t="shared" si="117"/>
        <v>0</v>
      </c>
      <c r="G1033" s="293">
        <f t="shared" si="118"/>
        <v>0</v>
      </c>
      <c r="H1033" s="180" t="str">
        <f t="shared" si="119"/>
        <v>否</v>
      </c>
      <c r="I1033" s="393" t="str">
        <f t="shared" si="120"/>
        <v>项</v>
      </c>
      <c r="O1033" s="393">
        <f t="shared" si="122"/>
        <v>0</v>
      </c>
    </row>
    <row r="1034" ht="44.1" customHeight="1" spans="1:15">
      <c r="A1034" s="431">
        <f t="shared" si="121"/>
        <v>7</v>
      </c>
      <c r="B1034" s="438">
        <v>2150207</v>
      </c>
      <c r="C1034" s="439" t="s">
        <v>1037</v>
      </c>
      <c r="D1034" s="230">
        <f>VLOOKUP(B1034,'04'!$B$5:$F$1322,5,FALSE)</f>
        <v>0</v>
      </c>
      <c r="E1034" s="230"/>
      <c r="F1034" s="296">
        <f t="shared" si="117"/>
        <v>0</v>
      </c>
      <c r="G1034" s="293">
        <f t="shared" si="118"/>
        <v>0</v>
      </c>
      <c r="H1034" s="180" t="str">
        <f t="shared" si="119"/>
        <v>否</v>
      </c>
      <c r="I1034" s="393" t="str">
        <f t="shared" si="120"/>
        <v>项</v>
      </c>
      <c r="O1034" s="393">
        <f t="shared" si="122"/>
        <v>0</v>
      </c>
    </row>
    <row r="1035" ht="36" customHeight="1" spans="1:15">
      <c r="A1035" s="431">
        <f t="shared" si="121"/>
        <v>7</v>
      </c>
      <c r="B1035" s="438">
        <v>2150208</v>
      </c>
      <c r="C1035" s="439" t="s">
        <v>1038</v>
      </c>
      <c r="D1035" s="230">
        <f>VLOOKUP(B1035,'04'!$B$5:$F$1322,5,FALSE)</f>
        <v>0</v>
      </c>
      <c r="E1035" s="230"/>
      <c r="F1035" s="296">
        <f t="shared" si="117"/>
        <v>0</v>
      </c>
      <c r="G1035" s="293">
        <f t="shared" si="118"/>
        <v>0</v>
      </c>
      <c r="H1035" s="180" t="str">
        <f t="shared" si="119"/>
        <v>否</v>
      </c>
      <c r="I1035" s="393" t="str">
        <f t="shared" si="120"/>
        <v>项</v>
      </c>
      <c r="O1035" s="393">
        <f t="shared" si="122"/>
        <v>0</v>
      </c>
    </row>
    <row r="1036" ht="36" customHeight="1" spans="1:15">
      <c r="A1036" s="431">
        <f t="shared" si="121"/>
        <v>7</v>
      </c>
      <c r="B1036" s="438">
        <v>2150209</v>
      </c>
      <c r="C1036" s="439" t="s">
        <v>1039</v>
      </c>
      <c r="D1036" s="230">
        <f>VLOOKUP(B1036,'04'!$B$5:$F$1322,5,FALSE)</f>
        <v>0</v>
      </c>
      <c r="E1036" s="230"/>
      <c r="F1036" s="296">
        <f t="shared" si="117"/>
        <v>0</v>
      </c>
      <c r="G1036" s="293">
        <f t="shared" si="118"/>
        <v>0</v>
      </c>
      <c r="H1036" s="180" t="str">
        <f t="shared" si="119"/>
        <v>否</v>
      </c>
      <c r="I1036" s="393" t="str">
        <f t="shared" si="120"/>
        <v>项</v>
      </c>
      <c r="O1036" s="393">
        <f t="shared" si="122"/>
        <v>0</v>
      </c>
    </row>
    <row r="1037" ht="36" customHeight="1" spans="1:15">
      <c r="A1037" s="431">
        <f t="shared" si="121"/>
        <v>7</v>
      </c>
      <c r="B1037" s="438">
        <v>2150210</v>
      </c>
      <c r="C1037" s="439" t="s">
        <v>1040</v>
      </c>
      <c r="D1037" s="230">
        <f>VLOOKUP(B1037,'04'!$B$5:$F$1322,5,FALSE)</f>
        <v>0</v>
      </c>
      <c r="E1037" s="230"/>
      <c r="F1037" s="296">
        <f t="shared" si="117"/>
        <v>0</v>
      </c>
      <c r="G1037" s="293">
        <f t="shared" si="118"/>
        <v>0</v>
      </c>
      <c r="H1037" s="180" t="str">
        <f t="shared" si="119"/>
        <v>否</v>
      </c>
      <c r="I1037" s="393" t="str">
        <f t="shared" si="120"/>
        <v>项</v>
      </c>
      <c r="O1037" s="393">
        <f t="shared" si="122"/>
        <v>0</v>
      </c>
    </row>
    <row r="1038" ht="36" customHeight="1" spans="1:15">
      <c r="A1038" s="431">
        <f t="shared" si="121"/>
        <v>7</v>
      </c>
      <c r="B1038" s="438">
        <v>2150212</v>
      </c>
      <c r="C1038" s="439" t="s">
        <v>1041</v>
      </c>
      <c r="D1038" s="230">
        <f>VLOOKUP(B1038,'04'!$B$5:$F$1322,5,FALSE)</f>
        <v>0</v>
      </c>
      <c r="E1038" s="230"/>
      <c r="F1038" s="296">
        <f t="shared" si="117"/>
        <v>0</v>
      </c>
      <c r="G1038" s="293">
        <f t="shared" si="118"/>
        <v>0</v>
      </c>
      <c r="H1038" s="180" t="str">
        <f t="shared" si="119"/>
        <v>否</v>
      </c>
      <c r="I1038" s="393" t="str">
        <f t="shared" si="120"/>
        <v>项</v>
      </c>
      <c r="O1038" s="393">
        <f t="shared" si="122"/>
        <v>0</v>
      </c>
    </row>
    <row r="1039" ht="36" customHeight="1" spans="1:15">
      <c r="A1039" s="431">
        <f t="shared" si="121"/>
        <v>7</v>
      </c>
      <c r="B1039" s="438">
        <v>2150213</v>
      </c>
      <c r="C1039" s="439" t="s">
        <v>1042</v>
      </c>
      <c r="D1039" s="230">
        <f>VLOOKUP(B1039,'04'!$B$5:$F$1322,5,FALSE)</f>
        <v>0</v>
      </c>
      <c r="E1039" s="230"/>
      <c r="F1039" s="296">
        <f t="shared" si="117"/>
        <v>0</v>
      </c>
      <c r="G1039" s="293">
        <f t="shared" si="118"/>
        <v>0</v>
      </c>
      <c r="H1039" s="180" t="str">
        <f t="shared" si="119"/>
        <v>否</v>
      </c>
      <c r="I1039" s="393" t="str">
        <f t="shared" si="120"/>
        <v>项</v>
      </c>
      <c r="O1039" s="393">
        <f t="shared" si="122"/>
        <v>0</v>
      </c>
    </row>
    <row r="1040" ht="36" customHeight="1" spans="1:15">
      <c r="A1040" s="431">
        <f t="shared" si="121"/>
        <v>7</v>
      </c>
      <c r="B1040" s="438">
        <v>2150214</v>
      </c>
      <c r="C1040" s="439" t="s">
        <v>1043</v>
      </c>
      <c r="D1040" s="230">
        <f>VLOOKUP(B1040,'04'!$B$5:$F$1322,5,FALSE)</f>
        <v>0</v>
      </c>
      <c r="E1040" s="230"/>
      <c r="F1040" s="296">
        <f t="shared" si="117"/>
        <v>0</v>
      </c>
      <c r="G1040" s="293">
        <f t="shared" si="118"/>
        <v>0</v>
      </c>
      <c r="H1040" s="180" t="str">
        <f t="shared" si="119"/>
        <v>否</v>
      </c>
      <c r="I1040" s="393" t="str">
        <f t="shared" si="120"/>
        <v>项</v>
      </c>
      <c r="O1040" s="393">
        <f t="shared" si="122"/>
        <v>0</v>
      </c>
    </row>
    <row r="1041" ht="36" customHeight="1" spans="1:15">
      <c r="A1041" s="431">
        <f t="shared" si="121"/>
        <v>7</v>
      </c>
      <c r="B1041" s="438">
        <v>2150215</v>
      </c>
      <c r="C1041" s="439" t="s">
        <v>1044</v>
      </c>
      <c r="D1041" s="230">
        <f>VLOOKUP(B1041,'04'!$B$5:$F$1322,5,FALSE)</f>
        <v>0</v>
      </c>
      <c r="E1041" s="230"/>
      <c r="F1041" s="296">
        <f t="shared" si="117"/>
        <v>0</v>
      </c>
      <c r="G1041" s="293">
        <f t="shared" si="118"/>
        <v>0</v>
      </c>
      <c r="H1041" s="180" t="str">
        <f t="shared" si="119"/>
        <v>否</v>
      </c>
      <c r="I1041" s="393" t="str">
        <f t="shared" si="120"/>
        <v>项</v>
      </c>
      <c r="O1041" s="393">
        <f t="shared" si="122"/>
        <v>0</v>
      </c>
    </row>
    <row r="1042" ht="44.1" customHeight="1" spans="1:15">
      <c r="A1042" s="431">
        <f t="shared" si="121"/>
        <v>7</v>
      </c>
      <c r="B1042" s="438">
        <v>2150299</v>
      </c>
      <c r="C1042" s="439" t="s">
        <v>1045</v>
      </c>
      <c r="D1042" s="230">
        <f>VLOOKUP(B1042,'04'!$B$5:$F$1322,5,FALSE)</f>
        <v>0</v>
      </c>
      <c r="E1042" s="230"/>
      <c r="F1042" s="296">
        <f t="shared" si="117"/>
        <v>0</v>
      </c>
      <c r="G1042" s="293">
        <f t="shared" si="118"/>
        <v>0</v>
      </c>
      <c r="H1042" s="180" t="str">
        <f t="shared" si="119"/>
        <v>否</v>
      </c>
      <c r="I1042" s="393" t="str">
        <f t="shared" si="120"/>
        <v>项</v>
      </c>
      <c r="O1042" s="393">
        <f t="shared" si="122"/>
        <v>0</v>
      </c>
    </row>
    <row r="1043" ht="44.1" customHeight="1" spans="1:15">
      <c r="A1043" s="431">
        <f t="shared" si="121"/>
        <v>5</v>
      </c>
      <c r="B1043" s="437">
        <v>21503</v>
      </c>
      <c r="C1043" s="289" t="s">
        <v>1046</v>
      </c>
      <c r="D1043" s="286">
        <f>VLOOKUP(B1043,'04'!$B$5:$F$1322,5,FALSE)</f>
        <v>0</v>
      </c>
      <c r="E1043" s="286">
        <f>((((SUM(E1044:E1047))+0)+0)+0)+0</f>
        <v>0</v>
      </c>
      <c r="F1043" s="297">
        <f t="shared" si="117"/>
        <v>0</v>
      </c>
      <c r="G1043" s="287">
        <f t="shared" si="118"/>
        <v>0</v>
      </c>
      <c r="H1043" s="180" t="str">
        <f t="shared" si="119"/>
        <v>否</v>
      </c>
      <c r="I1043" s="393" t="str">
        <f t="shared" si="120"/>
        <v>款</v>
      </c>
      <c r="O1043" s="393">
        <f t="shared" si="122"/>
        <v>0</v>
      </c>
    </row>
    <row r="1044" ht="44.1" customHeight="1" spans="1:15">
      <c r="A1044" s="431">
        <f t="shared" si="121"/>
        <v>7</v>
      </c>
      <c r="B1044" s="438">
        <v>2150301</v>
      </c>
      <c r="C1044" s="439" t="s">
        <v>307</v>
      </c>
      <c r="D1044" s="230">
        <f>VLOOKUP(B1044,'04'!$B$5:$F$1322,5,FALSE)</f>
        <v>0</v>
      </c>
      <c r="E1044" s="230"/>
      <c r="F1044" s="296">
        <f t="shared" si="117"/>
        <v>0</v>
      </c>
      <c r="G1044" s="293">
        <f t="shared" si="118"/>
        <v>0</v>
      </c>
      <c r="H1044" s="180" t="str">
        <f t="shared" si="119"/>
        <v>否</v>
      </c>
      <c r="I1044" s="393" t="str">
        <f t="shared" si="120"/>
        <v>项</v>
      </c>
      <c r="O1044" s="393">
        <f t="shared" si="122"/>
        <v>0</v>
      </c>
    </row>
    <row r="1045" ht="36" customHeight="1" spans="1:15">
      <c r="A1045" s="431">
        <f t="shared" si="121"/>
        <v>7</v>
      </c>
      <c r="B1045" s="438">
        <v>2150302</v>
      </c>
      <c r="C1045" s="439" t="s">
        <v>308</v>
      </c>
      <c r="D1045" s="230">
        <f>VLOOKUP(B1045,'04'!$B$5:$F$1322,5,FALSE)</f>
        <v>0</v>
      </c>
      <c r="E1045" s="230"/>
      <c r="F1045" s="296">
        <f t="shared" si="117"/>
        <v>0</v>
      </c>
      <c r="G1045" s="293">
        <f t="shared" si="118"/>
        <v>0</v>
      </c>
      <c r="H1045" s="180" t="str">
        <f t="shared" si="119"/>
        <v>否</v>
      </c>
      <c r="I1045" s="393" t="str">
        <f t="shared" si="120"/>
        <v>项</v>
      </c>
      <c r="O1045" s="393">
        <f t="shared" si="122"/>
        <v>0</v>
      </c>
    </row>
    <row r="1046" ht="36" customHeight="1" spans="1:15">
      <c r="A1046" s="431">
        <f t="shared" si="121"/>
        <v>7</v>
      </c>
      <c r="B1046" s="438">
        <v>2150303</v>
      </c>
      <c r="C1046" s="439" t="s">
        <v>309</v>
      </c>
      <c r="D1046" s="230">
        <f>VLOOKUP(B1046,'04'!$B$5:$F$1322,5,FALSE)</f>
        <v>0</v>
      </c>
      <c r="E1046" s="230"/>
      <c r="F1046" s="296">
        <f t="shared" si="117"/>
        <v>0</v>
      </c>
      <c r="G1046" s="293">
        <f t="shared" si="118"/>
        <v>0</v>
      </c>
      <c r="H1046" s="180" t="str">
        <f t="shared" si="119"/>
        <v>否</v>
      </c>
      <c r="I1046" s="393" t="str">
        <f t="shared" si="120"/>
        <v>项</v>
      </c>
      <c r="O1046" s="393">
        <f t="shared" si="122"/>
        <v>0</v>
      </c>
    </row>
    <row r="1047" ht="36" customHeight="1" spans="1:15">
      <c r="A1047" s="431">
        <f t="shared" si="121"/>
        <v>7</v>
      </c>
      <c r="B1047" s="438">
        <v>2150399</v>
      </c>
      <c r="C1047" s="439" t="s">
        <v>1047</v>
      </c>
      <c r="D1047" s="230">
        <f>VLOOKUP(B1047,'04'!$B$5:$F$1322,5,FALSE)</f>
        <v>0</v>
      </c>
      <c r="E1047" s="230"/>
      <c r="F1047" s="296">
        <f t="shared" si="117"/>
        <v>0</v>
      </c>
      <c r="G1047" s="293">
        <f t="shared" si="118"/>
        <v>0</v>
      </c>
      <c r="H1047" s="180" t="str">
        <f t="shared" si="119"/>
        <v>否</v>
      </c>
      <c r="I1047" s="393" t="str">
        <f t="shared" si="120"/>
        <v>项</v>
      </c>
      <c r="O1047" s="393">
        <f t="shared" si="122"/>
        <v>0</v>
      </c>
    </row>
    <row r="1048" ht="44.1" customHeight="1" spans="1:15">
      <c r="A1048" s="431">
        <f t="shared" si="121"/>
        <v>5</v>
      </c>
      <c r="B1048" s="437">
        <v>21505</v>
      </c>
      <c r="C1048" s="289" t="s">
        <v>1908</v>
      </c>
      <c r="D1048" s="286">
        <f>VLOOKUP(B1048,'04'!$B$5:$F$1322,5,FALSE)</f>
        <v>306</v>
      </c>
      <c r="E1048" s="286">
        <f>((((SUM(E1049:E1058))+0)+0)+0)+0</f>
        <v>472</v>
      </c>
      <c r="F1048" s="297">
        <f t="shared" si="117"/>
        <v>166</v>
      </c>
      <c r="G1048" s="287">
        <f t="shared" si="118"/>
        <v>0.542483660130719</v>
      </c>
      <c r="H1048" s="180" t="str">
        <f t="shared" si="119"/>
        <v>是</v>
      </c>
      <c r="I1048" s="393" t="str">
        <f t="shared" si="120"/>
        <v>款</v>
      </c>
      <c r="O1048" s="393">
        <f t="shared" si="122"/>
        <v>0</v>
      </c>
    </row>
    <row r="1049" ht="44.1" customHeight="1" spans="1:15">
      <c r="A1049" s="431">
        <f t="shared" si="121"/>
        <v>7</v>
      </c>
      <c r="B1049" s="438">
        <v>2150501</v>
      </c>
      <c r="C1049" s="439" t="s">
        <v>307</v>
      </c>
      <c r="D1049" s="230">
        <f>VLOOKUP(B1049,'04'!$B$5:$F$1322,5,FALSE)</f>
        <v>237</v>
      </c>
      <c r="E1049" s="230">
        <v>235</v>
      </c>
      <c r="F1049" s="296">
        <f t="shared" si="117"/>
        <v>-2</v>
      </c>
      <c r="G1049" s="293">
        <f t="shared" si="118"/>
        <v>-0.00843881856540085</v>
      </c>
      <c r="H1049" s="180" t="str">
        <f t="shared" si="119"/>
        <v>是</v>
      </c>
      <c r="I1049" s="393" t="str">
        <f t="shared" si="120"/>
        <v>项</v>
      </c>
      <c r="L1049" s="393">
        <f>VLOOKUP(B1049,[265]Sheet1!$A$4:$F$275,6,FALSE)</f>
        <v>235</v>
      </c>
      <c r="O1049" s="432">
        <f t="shared" si="122"/>
        <v>235</v>
      </c>
    </row>
    <row r="1050" ht="36" customHeight="1" spans="1:15">
      <c r="A1050" s="431">
        <f t="shared" si="121"/>
        <v>7</v>
      </c>
      <c r="B1050" s="438">
        <v>2150502</v>
      </c>
      <c r="C1050" s="439" t="s">
        <v>308</v>
      </c>
      <c r="D1050" s="230">
        <f>VLOOKUP(B1050,'04'!$B$5:$F$1322,5,FALSE)</f>
        <v>0</v>
      </c>
      <c r="E1050" s="230"/>
      <c r="F1050" s="296">
        <f t="shared" si="117"/>
        <v>0</v>
      </c>
      <c r="G1050" s="293">
        <f t="shared" si="118"/>
        <v>0</v>
      </c>
      <c r="H1050" s="180" t="str">
        <f t="shared" si="119"/>
        <v>否</v>
      </c>
      <c r="I1050" s="393" t="str">
        <f t="shared" si="120"/>
        <v>项</v>
      </c>
      <c r="O1050" s="393">
        <f t="shared" si="122"/>
        <v>0</v>
      </c>
    </row>
    <row r="1051" ht="44.1" customHeight="1" spans="1:15">
      <c r="A1051" s="431">
        <f t="shared" si="121"/>
        <v>7</v>
      </c>
      <c r="B1051" s="438">
        <v>2150503</v>
      </c>
      <c r="C1051" s="439" t="s">
        <v>309</v>
      </c>
      <c r="D1051" s="230">
        <f>VLOOKUP(B1051,'04'!$B$5:$F$1322,5,FALSE)</f>
        <v>0</v>
      </c>
      <c r="E1051" s="230"/>
      <c r="F1051" s="296">
        <f t="shared" si="117"/>
        <v>0</v>
      </c>
      <c r="G1051" s="293">
        <f t="shared" si="118"/>
        <v>0</v>
      </c>
      <c r="H1051" s="180" t="str">
        <f t="shared" si="119"/>
        <v>否</v>
      </c>
      <c r="I1051" s="393" t="str">
        <f t="shared" si="120"/>
        <v>项</v>
      </c>
      <c r="O1051" s="393">
        <f t="shared" si="122"/>
        <v>0</v>
      </c>
    </row>
    <row r="1052" ht="36" customHeight="1" spans="1:15">
      <c r="A1052" s="431">
        <f t="shared" si="121"/>
        <v>7</v>
      </c>
      <c r="B1052" s="438">
        <v>2150505</v>
      </c>
      <c r="C1052" s="439" t="s">
        <v>1049</v>
      </c>
      <c r="D1052" s="230">
        <f>VLOOKUP(B1052,'04'!$B$5:$F$1322,5,FALSE)</f>
        <v>0</v>
      </c>
      <c r="E1052" s="230"/>
      <c r="F1052" s="296">
        <f t="shared" si="117"/>
        <v>0</v>
      </c>
      <c r="G1052" s="293">
        <f t="shared" si="118"/>
        <v>0</v>
      </c>
      <c r="H1052" s="180" t="str">
        <f t="shared" si="119"/>
        <v>否</v>
      </c>
      <c r="I1052" s="393" t="str">
        <f t="shared" si="120"/>
        <v>项</v>
      </c>
      <c r="O1052" s="393">
        <f t="shared" si="122"/>
        <v>0</v>
      </c>
    </row>
    <row r="1053" ht="44.1" customHeight="1" spans="1:15">
      <c r="A1053" s="431">
        <f t="shared" si="121"/>
        <v>7</v>
      </c>
      <c r="B1053" s="438">
        <v>2150507</v>
      </c>
      <c r="C1053" s="439" t="s">
        <v>1050</v>
      </c>
      <c r="D1053" s="230">
        <f>VLOOKUP(B1053,'04'!$B$5:$F$1322,5,FALSE)</f>
        <v>0</v>
      </c>
      <c r="E1053" s="230"/>
      <c r="F1053" s="296">
        <f t="shared" si="117"/>
        <v>0</v>
      </c>
      <c r="G1053" s="293">
        <f t="shared" si="118"/>
        <v>0</v>
      </c>
      <c r="H1053" s="180" t="str">
        <f t="shared" si="119"/>
        <v>否</v>
      </c>
      <c r="I1053" s="393" t="str">
        <f t="shared" si="120"/>
        <v>项</v>
      </c>
      <c r="O1053" s="393">
        <f t="shared" si="122"/>
        <v>0</v>
      </c>
    </row>
    <row r="1054" ht="44.1" customHeight="1" spans="1:15">
      <c r="A1054" s="431">
        <f t="shared" si="121"/>
        <v>7</v>
      </c>
      <c r="B1054" s="438">
        <v>2150508</v>
      </c>
      <c r="C1054" s="439" t="s">
        <v>1051</v>
      </c>
      <c r="D1054" s="230">
        <f>VLOOKUP(B1054,'04'!$B$5:$F$1322,5,FALSE)</f>
        <v>0</v>
      </c>
      <c r="E1054" s="230"/>
      <c r="F1054" s="296">
        <f t="shared" si="117"/>
        <v>0</v>
      </c>
      <c r="G1054" s="293">
        <f t="shared" si="118"/>
        <v>0</v>
      </c>
      <c r="H1054" s="180" t="str">
        <f t="shared" si="119"/>
        <v>否</v>
      </c>
      <c r="I1054" s="393" t="str">
        <f t="shared" si="120"/>
        <v>项</v>
      </c>
      <c r="O1054" s="393">
        <f t="shared" si="122"/>
        <v>0</v>
      </c>
    </row>
    <row r="1055" ht="36" customHeight="1" spans="1:15">
      <c r="A1055" s="431">
        <f t="shared" si="121"/>
        <v>7</v>
      </c>
      <c r="B1055" s="443">
        <v>2150516</v>
      </c>
      <c r="C1055" s="453" t="s">
        <v>1052</v>
      </c>
      <c r="D1055" s="230">
        <f>VLOOKUP(B1055,'04'!$B$5:$F$1322,5,FALSE)</f>
        <v>0</v>
      </c>
      <c r="E1055" s="230"/>
      <c r="F1055" s="296">
        <f t="shared" si="117"/>
        <v>0</v>
      </c>
      <c r="G1055" s="293">
        <f t="shared" si="118"/>
        <v>0</v>
      </c>
      <c r="H1055" s="180" t="str">
        <f t="shared" si="119"/>
        <v>否</v>
      </c>
      <c r="I1055" s="393" t="str">
        <f t="shared" si="120"/>
        <v>项</v>
      </c>
      <c r="O1055" s="393">
        <f t="shared" si="122"/>
        <v>0</v>
      </c>
    </row>
    <row r="1056" ht="44.1" customHeight="1" spans="1:15">
      <c r="A1056" s="431">
        <f t="shared" si="121"/>
        <v>7</v>
      </c>
      <c r="B1056" s="443">
        <v>2150517</v>
      </c>
      <c r="C1056" s="453" t="s">
        <v>1053</v>
      </c>
      <c r="D1056" s="230">
        <f>VLOOKUP(B1056,'04'!$B$5:$F$1322,5,FALSE)</f>
        <v>10</v>
      </c>
      <c r="E1056" s="230"/>
      <c r="F1056" s="296">
        <f t="shared" si="117"/>
        <v>-10</v>
      </c>
      <c r="G1056" s="293">
        <f t="shared" si="118"/>
        <v>-1</v>
      </c>
      <c r="H1056" s="180" t="str">
        <f t="shared" si="119"/>
        <v>是</v>
      </c>
      <c r="I1056" s="393" t="str">
        <f t="shared" si="120"/>
        <v>项</v>
      </c>
      <c r="O1056" s="393">
        <f t="shared" si="122"/>
        <v>0</v>
      </c>
    </row>
    <row r="1057" ht="36" customHeight="1" spans="1:15">
      <c r="A1057" s="431">
        <f t="shared" si="121"/>
        <v>7</v>
      </c>
      <c r="B1057" s="443">
        <v>2150550</v>
      </c>
      <c r="C1057" s="453" t="s">
        <v>316</v>
      </c>
      <c r="D1057" s="230">
        <f>VLOOKUP(B1057,'04'!$B$5:$F$1322,5,FALSE)</f>
        <v>49</v>
      </c>
      <c r="E1057" s="230">
        <v>234</v>
      </c>
      <c r="F1057" s="296">
        <f t="shared" si="117"/>
        <v>185</v>
      </c>
      <c r="G1057" s="293">
        <f t="shared" si="118"/>
        <v>3.77551020408163</v>
      </c>
      <c r="H1057" s="180" t="str">
        <f t="shared" si="119"/>
        <v>是</v>
      </c>
      <c r="I1057" s="393" t="str">
        <f t="shared" si="120"/>
        <v>项</v>
      </c>
      <c r="L1057" s="393">
        <f>VLOOKUP(B1057,[265]Sheet1!$A$4:$F$275,6,FALSE)</f>
        <v>234</v>
      </c>
      <c r="O1057" s="432">
        <f t="shared" si="122"/>
        <v>234</v>
      </c>
    </row>
    <row r="1058" ht="44.1" customHeight="1" spans="1:15">
      <c r="A1058" s="431">
        <f t="shared" si="121"/>
        <v>7</v>
      </c>
      <c r="B1058" s="438">
        <v>2150599</v>
      </c>
      <c r="C1058" s="439" t="s">
        <v>1909</v>
      </c>
      <c r="D1058" s="230">
        <f>VLOOKUP(B1058,'04'!$B$5:$F$1322,5,FALSE)</f>
        <v>10</v>
      </c>
      <c r="E1058" s="230">
        <v>3</v>
      </c>
      <c r="F1058" s="296">
        <f t="shared" si="117"/>
        <v>-7</v>
      </c>
      <c r="G1058" s="293">
        <f t="shared" si="118"/>
        <v>-0.7</v>
      </c>
      <c r="H1058" s="180" t="str">
        <f t="shared" si="119"/>
        <v>是</v>
      </c>
      <c r="I1058" s="393" t="str">
        <f t="shared" si="120"/>
        <v>项</v>
      </c>
      <c r="M1058" s="393">
        <f>VLOOKUP(B1058,[266]Sheet2!$A$2:$D$135,4,FALSE)</f>
        <v>3</v>
      </c>
      <c r="O1058" s="432">
        <f t="shared" si="122"/>
        <v>3</v>
      </c>
    </row>
    <row r="1059" ht="44.1" customHeight="1" spans="1:15">
      <c r="A1059" s="431">
        <f t="shared" si="121"/>
        <v>5</v>
      </c>
      <c r="B1059" s="437">
        <v>21507</v>
      </c>
      <c r="C1059" s="289" t="s">
        <v>1055</v>
      </c>
      <c r="D1059" s="286">
        <f>VLOOKUP(B1059,'04'!$B$5:$F$1322,5,FALSE)</f>
        <v>0</v>
      </c>
      <c r="E1059" s="286">
        <f>((((SUM(E1060:E1065))+0)+0)+0)+0</f>
        <v>0</v>
      </c>
      <c r="F1059" s="297">
        <f t="shared" si="117"/>
        <v>0</v>
      </c>
      <c r="G1059" s="287">
        <f t="shared" si="118"/>
        <v>0</v>
      </c>
      <c r="H1059" s="180" t="str">
        <f t="shared" si="119"/>
        <v>否</v>
      </c>
      <c r="I1059" s="393" t="str">
        <f t="shared" si="120"/>
        <v>款</v>
      </c>
      <c r="O1059" s="393">
        <f t="shared" si="122"/>
        <v>0</v>
      </c>
    </row>
    <row r="1060" ht="44.1" customHeight="1" spans="1:15">
      <c r="A1060" s="431">
        <f t="shared" si="121"/>
        <v>7</v>
      </c>
      <c r="B1060" s="438">
        <v>2150701</v>
      </c>
      <c r="C1060" s="439" t="s">
        <v>307</v>
      </c>
      <c r="D1060" s="230">
        <f>VLOOKUP(B1060,'04'!$B$5:$F$1322,5,FALSE)</f>
        <v>0</v>
      </c>
      <c r="E1060" s="230"/>
      <c r="F1060" s="296">
        <f t="shared" si="117"/>
        <v>0</v>
      </c>
      <c r="G1060" s="293">
        <f t="shared" si="118"/>
        <v>0</v>
      </c>
      <c r="H1060" s="180" t="str">
        <f t="shared" si="119"/>
        <v>否</v>
      </c>
      <c r="I1060" s="393" t="str">
        <f t="shared" si="120"/>
        <v>项</v>
      </c>
      <c r="O1060" s="393">
        <f t="shared" si="122"/>
        <v>0</v>
      </c>
    </row>
    <row r="1061" ht="36" customHeight="1" spans="1:15">
      <c r="A1061" s="431">
        <f t="shared" si="121"/>
        <v>7</v>
      </c>
      <c r="B1061" s="438">
        <v>2150702</v>
      </c>
      <c r="C1061" s="439" t="s">
        <v>308</v>
      </c>
      <c r="D1061" s="230">
        <f>VLOOKUP(B1061,'04'!$B$5:$F$1322,5,FALSE)</f>
        <v>0</v>
      </c>
      <c r="E1061" s="230"/>
      <c r="F1061" s="296">
        <f t="shared" si="117"/>
        <v>0</v>
      </c>
      <c r="G1061" s="293">
        <f t="shared" si="118"/>
        <v>0</v>
      </c>
      <c r="H1061" s="180" t="str">
        <f t="shared" si="119"/>
        <v>否</v>
      </c>
      <c r="I1061" s="393" t="str">
        <f t="shared" si="120"/>
        <v>项</v>
      </c>
      <c r="O1061" s="393">
        <f t="shared" si="122"/>
        <v>0</v>
      </c>
    </row>
    <row r="1062" ht="36" customHeight="1" spans="1:15">
      <c r="A1062" s="431">
        <f t="shared" si="121"/>
        <v>7</v>
      </c>
      <c r="B1062" s="438">
        <v>2150703</v>
      </c>
      <c r="C1062" s="439" t="s">
        <v>309</v>
      </c>
      <c r="D1062" s="230">
        <f>VLOOKUP(B1062,'04'!$B$5:$F$1322,5,FALSE)</f>
        <v>0</v>
      </c>
      <c r="E1062" s="230"/>
      <c r="F1062" s="296">
        <f t="shared" si="117"/>
        <v>0</v>
      </c>
      <c r="G1062" s="293">
        <f t="shared" si="118"/>
        <v>0</v>
      </c>
      <c r="H1062" s="180" t="str">
        <f t="shared" si="119"/>
        <v>否</v>
      </c>
      <c r="I1062" s="393" t="str">
        <f t="shared" si="120"/>
        <v>项</v>
      </c>
      <c r="O1062" s="393">
        <f t="shared" si="122"/>
        <v>0</v>
      </c>
    </row>
    <row r="1063" ht="36" customHeight="1" spans="1:15">
      <c r="A1063" s="431">
        <f t="shared" si="121"/>
        <v>7</v>
      </c>
      <c r="B1063" s="438">
        <v>2150704</v>
      </c>
      <c r="C1063" s="439" t="s">
        <v>1056</v>
      </c>
      <c r="D1063" s="230">
        <f>VLOOKUP(B1063,'04'!$B$5:$F$1322,5,FALSE)</f>
        <v>0</v>
      </c>
      <c r="E1063" s="230"/>
      <c r="F1063" s="296">
        <f t="shared" si="117"/>
        <v>0</v>
      </c>
      <c r="G1063" s="293">
        <f t="shared" si="118"/>
        <v>0</v>
      </c>
      <c r="H1063" s="180" t="str">
        <f t="shared" si="119"/>
        <v>否</v>
      </c>
      <c r="I1063" s="393" t="str">
        <f t="shared" si="120"/>
        <v>项</v>
      </c>
      <c r="O1063" s="393">
        <f t="shared" si="122"/>
        <v>0</v>
      </c>
    </row>
    <row r="1064" ht="36" customHeight="1" spans="1:15">
      <c r="A1064" s="431">
        <f t="shared" si="121"/>
        <v>7</v>
      </c>
      <c r="B1064" s="438">
        <v>2150705</v>
      </c>
      <c r="C1064" s="439" t="s">
        <v>1057</v>
      </c>
      <c r="D1064" s="230">
        <f>VLOOKUP(B1064,'04'!$B$5:$F$1322,5,FALSE)</f>
        <v>0</v>
      </c>
      <c r="E1064" s="230"/>
      <c r="F1064" s="296">
        <f t="shared" si="117"/>
        <v>0</v>
      </c>
      <c r="G1064" s="293">
        <f t="shared" si="118"/>
        <v>0</v>
      </c>
      <c r="H1064" s="180" t="str">
        <f t="shared" si="119"/>
        <v>否</v>
      </c>
      <c r="I1064" s="393" t="str">
        <f t="shared" si="120"/>
        <v>项</v>
      </c>
      <c r="O1064" s="393">
        <f t="shared" si="122"/>
        <v>0</v>
      </c>
    </row>
    <row r="1065" ht="44.1" customHeight="1" spans="1:15">
      <c r="A1065" s="431">
        <f t="shared" si="121"/>
        <v>7</v>
      </c>
      <c r="B1065" s="438">
        <v>2150799</v>
      </c>
      <c r="C1065" s="439" t="s">
        <v>1058</v>
      </c>
      <c r="D1065" s="230">
        <f>VLOOKUP(B1065,'04'!$B$5:$F$1322,5,FALSE)</f>
        <v>0</v>
      </c>
      <c r="E1065" s="230"/>
      <c r="F1065" s="296">
        <f t="shared" si="117"/>
        <v>0</v>
      </c>
      <c r="G1065" s="293">
        <f t="shared" si="118"/>
        <v>0</v>
      </c>
      <c r="H1065" s="180" t="str">
        <f t="shared" si="119"/>
        <v>否</v>
      </c>
      <c r="I1065" s="393" t="str">
        <f t="shared" si="120"/>
        <v>项</v>
      </c>
      <c r="L1065" s="393">
        <f>VLOOKUP(B1065,[265]Sheet1!$A$4:$F$275,6,FALSE)</f>
        <v>0</v>
      </c>
      <c r="O1065" s="393">
        <f t="shared" si="122"/>
        <v>0</v>
      </c>
    </row>
    <row r="1066" ht="44.1" customHeight="1" spans="1:15">
      <c r="A1066" s="431">
        <f t="shared" si="121"/>
        <v>5</v>
      </c>
      <c r="B1066" s="437">
        <v>21508</v>
      </c>
      <c r="C1066" s="289" t="s">
        <v>1059</v>
      </c>
      <c r="D1066" s="286">
        <f>VLOOKUP(B1066,'04'!$B$5:$F$1322,5,FALSE)</f>
        <v>0</v>
      </c>
      <c r="E1066" s="286">
        <f>((((SUM(E1067:E1073))+0)+0)+0)+0</f>
        <v>0</v>
      </c>
      <c r="F1066" s="297">
        <f t="shared" si="117"/>
        <v>0</v>
      </c>
      <c r="G1066" s="287">
        <f t="shared" si="118"/>
        <v>0</v>
      </c>
      <c r="H1066" s="180" t="str">
        <f t="shared" si="119"/>
        <v>否</v>
      </c>
      <c r="I1066" s="393" t="str">
        <f t="shared" si="120"/>
        <v>款</v>
      </c>
      <c r="O1066" s="393">
        <f t="shared" si="122"/>
        <v>0</v>
      </c>
    </row>
    <row r="1067" ht="36" customHeight="1" spans="1:15">
      <c r="A1067" s="431">
        <f t="shared" si="121"/>
        <v>7</v>
      </c>
      <c r="B1067" s="438">
        <v>2150801</v>
      </c>
      <c r="C1067" s="439" t="s">
        <v>307</v>
      </c>
      <c r="D1067" s="230">
        <f>VLOOKUP(B1067,'04'!$B$5:$F$1322,5,FALSE)</f>
        <v>0</v>
      </c>
      <c r="E1067" s="230"/>
      <c r="F1067" s="296">
        <f t="shared" si="117"/>
        <v>0</v>
      </c>
      <c r="G1067" s="293">
        <f t="shared" si="118"/>
        <v>0</v>
      </c>
      <c r="H1067" s="180" t="str">
        <f t="shared" si="119"/>
        <v>否</v>
      </c>
      <c r="I1067" s="393" t="str">
        <f t="shared" si="120"/>
        <v>项</v>
      </c>
      <c r="O1067" s="393">
        <f t="shared" si="122"/>
        <v>0</v>
      </c>
    </row>
    <row r="1068" ht="36" customHeight="1" spans="1:15">
      <c r="A1068" s="431">
        <f t="shared" si="121"/>
        <v>7</v>
      </c>
      <c r="B1068" s="438">
        <v>2150802</v>
      </c>
      <c r="C1068" s="439" t="s">
        <v>308</v>
      </c>
      <c r="D1068" s="230">
        <f>VLOOKUP(B1068,'04'!$B$5:$F$1322,5,FALSE)</f>
        <v>0</v>
      </c>
      <c r="E1068" s="230"/>
      <c r="F1068" s="296">
        <f t="shared" si="117"/>
        <v>0</v>
      </c>
      <c r="G1068" s="293">
        <f t="shared" si="118"/>
        <v>0</v>
      </c>
      <c r="H1068" s="180" t="str">
        <f t="shared" si="119"/>
        <v>否</v>
      </c>
      <c r="I1068" s="393" t="str">
        <f t="shared" si="120"/>
        <v>项</v>
      </c>
      <c r="O1068" s="393">
        <f t="shared" si="122"/>
        <v>0</v>
      </c>
    </row>
    <row r="1069" ht="36" customHeight="1" spans="1:15">
      <c r="A1069" s="431">
        <f t="shared" si="121"/>
        <v>7</v>
      </c>
      <c r="B1069" s="438">
        <v>2150803</v>
      </c>
      <c r="C1069" s="439" t="s">
        <v>309</v>
      </c>
      <c r="D1069" s="230">
        <f>VLOOKUP(B1069,'04'!$B$5:$F$1322,5,FALSE)</f>
        <v>0</v>
      </c>
      <c r="E1069" s="230"/>
      <c r="F1069" s="296">
        <f t="shared" si="117"/>
        <v>0</v>
      </c>
      <c r="G1069" s="293">
        <f t="shared" si="118"/>
        <v>0</v>
      </c>
      <c r="H1069" s="180" t="str">
        <f t="shared" si="119"/>
        <v>否</v>
      </c>
      <c r="I1069" s="393" t="str">
        <f t="shared" si="120"/>
        <v>项</v>
      </c>
      <c r="O1069" s="393">
        <f t="shared" si="122"/>
        <v>0</v>
      </c>
    </row>
    <row r="1070" ht="36" customHeight="1" spans="1:15">
      <c r="A1070" s="431">
        <f t="shared" si="121"/>
        <v>7</v>
      </c>
      <c r="B1070" s="438">
        <v>2150804</v>
      </c>
      <c r="C1070" s="439" t="s">
        <v>1060</v>
      </c>
      <c r="D1070" s="230">
        <f>VLOOKUP(B1070,'04'!$B$5:$F$1322,5,FALSE)</f>
        <v>0</v>
      </c>
      <c r="E1070" s="230"/>
      <c r="F1070" s="296">
        <f t="shared" si="117"/>
        <v>0</v>
      </c>
      <c r="G1070" s="293">
        <f t="shared" si="118"/>
        <v>0</v>
      </c>
      <c r="H1070" s="180" t="str">
        <f t="shared" si="119"/>
        <v>否</v>
      </c>
      <c r="I1070" s="393" t="str">
        <f t="shared" si="120"/>
        <v>项</v>
      </c>
      <c r="O1070" s="393">
        <f t="shared" si="122"/>
        <v>0</v>
      </c>
    </row>
    <row r="1071" ht="44.1" customHeight="1" spans="1:15">
      <c r="A1071" s="431">
        <f t="shared" si="121"/>
        <v>7</v>
      </c>
      <c r="B1071" s="438">
        <v>2150805</v>
      </c>
      <c r="C1071" s="439" t="s">
        <v>1061</v>
      </c>
      <c r="D1071" s="230">
        <f>VLOOKUP(B1071,'04'!$B$5:$F$1322,5,FALSE)</f>
        <v>0</v>
      </c>
      <c r="E1071" s="230"/>
      <c r="F1071" s="296">
        <f t="shared" si="117"/>
        <v>0</v>
      </c>
      <c r="G1071" s="293">
        <f t="shared" si="118"/>
        <v>0</v>
      </c>
      <c r="H1071" s="180" t="str">
        <f t="shared" si="119"/>
        <v>否</v>
      </c>
      <c r="I1071" s="393" t="str">
        <f t="shared" si="120"/>
        <v>项</v>
      </c>
      <c r="O1071" s="393">
        <f t="shared" si="122"/>
        <v>0</v>
      </c>
    </row>
    <row r="1072" ht="36" customHeight="1" spans="1:15">
      <c r="A1072" s="431">
        <f t="shared" si="121"/>
        <v>7</v>
      </c>
      <c r="B1072" s="443">
        <v>2150806</v>
      </c>
      <c r="C1072" s="449" t="s">
        <v>1062</v>
      </c>
      <c r="D1072" s="230">
        <f>VLOOKUP(B1072,'04'!$B$5:$F$1322,5,FALSE)</f>
        <v>0</v>
      </c>
      <c r="E1072" s="230"/>
      <c r="F1072" s="296">
        <f t="shared" si="117"/>
        <v>0</v>
      </c>
      <c r="G1072" s="293">
        <f t="shared" si="118"/>
        <v>0</v>
      </c>
      <c r="H1072" s="180" t="str">
        <f t="shared" si="119"/>
        <v>否</v>
      </c>
      <c r="I1072" s="393" t="str">
        <f t="shared" si="120"/>
        <v>项</v>
      </c>
      <c r="O1072" s="393">
        <f t="shared" si="122"/>
        <v>0</v>
      </c>
    </row>
    <row r="1073" ht="44.1" customHeight="1" spans="1:15">
      <c r="A1073" s="431">
        <f t="shared" si="121"/>
        <v>7</v>
      </c>
      <c r="B1073" s="438">
        <v>2150899</v>
      </c>
      <c r="C1073" s="439" t="s">
        <v>1063</v>
      </c>
      <c r="D1073" s="230">
        <f>VLOOKUP(B1073,'04'!$B$5:$F$1322,5,FALSE)</f>
        <v>0</v>
      </c>
      <c r="E1073" s="230"/>
      <c r="F1073" s="296">
        <f t="shared" si="117"/>
        <v>0</v>
      </c>
      <c r="G1073" s="293">
        <f t="shared" si="118"/>
        <v>0</v>
      </c>
      <c r="H1073" s="180" t="str">
        <f t="shared" si="119"/>
        <v>否</v>
      </c>
      <c r="I1073" s="393" t="str">
        <f t="shared" si="120"/>
        <v>项</v>
      </c>
      <c r="O1073" s="393">
        <f t="shared" si="122"/>
        <v>0</v>
      </c>
    </row>
    <row r="1074" ht="44.1" customHeight="1" spans="1:15">
      <c r="A1074" s="431">
        <f t="shared" si="121"/>
        <v>5</v>
      </c>
      <c r="B1074" s="437">
        <v>21599</v>
      </c>
      <c r="C1074" s="289" t="s">
        <v>1064</v>
      </c>
      <c r="D1074" s="286">
        <f>VLOOKUP(B1074,'04'!$B$5:$F$1322,5,FALSE)</f>
        <v>0</v>
      </c>
      <c r="E1074" s="297">
        <f>((((SUM(E1075:E1079))+0)+0)+0)+0</f>
        <v>0</v>
      </c>
      <c r="F1074" s="297">
        <f t="shared" si="117"/>
        <v>0</v>
      </c>
      <c r="G1074" s="287">
        <f t="shared" si="118"/>
        <v>0</v>
      </c>
      <c r="H1074" s="180" t="str">
        <f t="shared" si="119"/>
        <v>否</v>
      </c>
      <c r="I1074" s="393" t="str">
        <f t="shared" si="120"/>
        <v>款</v>
      </c>
      <c r="O1074" s="393">
        <f t="shared" si="122"/>
        <v>0</v>
      </c>
    </row>
    <row r="1075" ht="36" customHeight="1" spans="1:15">
      <c r="A1075" s="431">
        <f t="shared" si="121"/>
        <v>7</v>
      </c>
      <c r="B1075" s="438">
        <v>2159901</v>
      </c>
      <c r="C1075" s="439" t="s">
        <v>1065</v>
      </c>
      <c r="D1075" s="230">
        <f>VLOOKUP(B1075,'04'!$B$5:$F$1322,5,FALSE)</f>
        <v>0</v>
      </c>
      <c r="E1075" s="230"/>
      <c r="F1075" s="296">
        <f t="shared" si="117"/>
        <v>0</v>
      </c>
      <c r="G1075" s="293">
        <f t="shared" si="118"/>
        <v>0</v>
      </c>
      <c r="H1075" s="180" t="str">
        <f t="shared" si="119"/>
        <v>否</v>
      </c>
      <c r="I1075" s="393" t="str">
        <f t="shared" si="120"/>
        <v>项</v>
      </c>
      <c r="O1075" s="393">
        <f t="shared" si="122"/>
        <v>0</v>
      </c>
    </row>
    <row r="1076" ht="36" customHeight="1" spans="1:15">
      <c r="A1076" s="431">
        <f t="shared" si="121"/>
        <v>7</v>
      </c>
      <c r="B1076" s="438">
        <v>2159904</v>
      </c>
      <c r="C1076" s="439" t="s">
        <v>1066</v>
      </c>
      <c r="D1076" s="230">
        <f>VLOOKUP(B1076,'04'!$B$5:$F$1322,5,FALSE)</f>
        <v>0</v>
      </c>
      <c r="E1076" s="230"/>
      <c r="F1076" s="296">
        <f t="shared" si="117"/>
        <v>0</v>
      </c>
      <c r="G1076" s="293">
        <f t="shared" si="118"/>
        <v>0</v>
      </c>
      <c r="H1076" s="180" t="str">
        <f t="shared" si="119"/>
        <v>否</v>
      </c>
      <c r="I1076" s="393" t="str">
        <f t="shared" si="120"/>
        <v>项</v>
      </c>
      <c r="O1076" s="393">
        <f t="shared" si="122"/>
        <v>0</v>
      </c>
    </row>
    <row r="1077" ht="36" customHeight="1" spans="1:15">
      <c r="A1077" s="431">
        <f t="shared" si="121"/>
        <v>7</v>
      </c>
      <c r="B1077" s="438">
        <v>2159905</v>
      </c>
      <c r="C1077" s="439" t="s">
        <v>1067</v>
      </c>
      <c r="D1077" s="230">
        <f>VLOOKUP(B1077,'04'!$B$5:$F$1322,5,FALSE)</f>
        <v>0</v>
      </c>
      <c r="E1077" s="230"/>
      <c r="F1077" s="296">
        <f t="shared" si="117"/>
        <v>0</v>
      </c>
      <c r="G1077" s="293">
        <f t="shared" si="118"/>
        <v>0</v>
      </c>
      <c r="H1077" s="180" t="str">
        <f t="shared" si="119"/>
        <v>否</v>
      </c>
      <c r="I1077" s="393" t="str">
        <f t="shared" si="120"/>
        <v>项</v>
      </c>
      <c r="O1077" s="393">
        <f t="shared" si="122"/>
        <v>0</v>
      </c>
    </row>
    <row r="1078" ht="36" customHeight="1" spans="1:15">
      <c r="A1078" s="431">
        <f t="shared" si="121"/>
        <v>7</v>
      </c>
      <c r="B1078" s="438">
        <v>2159906</v>
      </c>
      <c r="C1078" s="439" t="s">
        <v>1068</v>
      </c>
      <c r="D1078" s="230">
        <f>VLOOKUP(B1078,'04'!$B$5:$F$1322,5,FALSE)</f>
        <v>0</v>
      </c>
      <c r="E1078" s="230"/>
      <c r="F1078" s="296">
        <f t="shared" si="117"/>
        <v>0</v>
      </c>
      <c r="G1078" s="293">
        <f t="shared" si="118"/>
        <v>0</v>
      </c>
      <c r="H1078" s="180" t="str">
        <f t="shared" si="119"/>
        <v>否</v>
      </c>
      <c r="I1078" s="393" t="str">
        <f t="shared" si="120"/>
        <v>项</v>
      </c>
      <c r="O1078" s="393">
        <f t="shared" si="122"/>
        <v>0</v>
      </c>
    </row>
    <row r="1079" ht="44.1" customHeight="1" spans="1:15">
      <c r="A1079" s="431">
        <f t="shared" si="121"/>
        <v>7</v>
      </c>
      <c r="B1079" s="438">
        <v>2159999</v>
      </c>
      <c r="C1079" s="439" t="s">
        <v>1064</v>
      </c>
      <c r="D1079" s="230">
        <f>VLOOKUP(B1079,'04'!$B$5:$F$1322,5,FALSE)</f>
        <v>0</v>
      </c>
      <c r="E1079" s="230"/>
      <c r="F1079" s="296">
        <f t="shared" si="117"/>
        <v>0</v>
      </c>
      <c r="G1079" s="293">
        <f t="shared" si="118"/>
        <v>0</v>
      </c>
      <c r="H1079" s="180" t="str">
        <f t="shared" si="119"/>
        <v>否</v>
      </c>
      <c r="I1079" s="393" t="str">
        <f t="shared" si="120"/>
        <v>项</v>
      </c>
      <c r="O1079" s="393">
        <f t="shared" si="122"/>
        <v>0</v>
      </c>
    </row>
    <row r="1080" ht="44.1" customHeight="1" spans="1:15">
      <c r="A1080" s="431">
        <f t="shared" si="121"/>
        <v>4</v>
      </c>
      <c r="B1080" s="451" t="s">
        <v>1362</v>
      </c>
      <c r="C1080" s="445" t="s">
        <v>1341</v>
      </c>
      <c r="D1080" s="286">
        <f>VLOOKUP(B1080,'04'!$B$5:$F$1322,5,FALSE)</f>
        <v>0</v>
      </c>
      <c r="E1080" s="286"/>
      <c r="F1080" s="297">
        <f t="shared" si="117"/>
        <v>0</v>
      </c>
      <c r="G1080" s="287">
        <f t="shared" si="118"/>
        <v>0</v>
      </c>
      <c r="H1080" s="180" t="str">
        <f t="shared" si="119"/>
        <v>否</v>
      </c>
      <c r="I1080" s="393" t="str">
        <f t="shared" si="120"/>
        <v>项</v>
      </c>
      <c r="O1080" s="393">
        <f t="shared" si="122"/>
        <v>0</v>
      </c>
    </row>
    <row r="1081" ht="44.1" customHeight="1" spans="1:15">
      <c r="A1081" s="431">
        <f t="shared" si="121"/>
        <v>3</v>
      </c>
      <c r="B1081" s="437">
        <v>216</v>
      </c>
      <c r="C1081" s="285" t="s">
        <v>271</v>
      </c>
      <c r="D1081" s="286">
        <f>VLOOKUP(B1081,'04'!$B$5:$F$1322,5,FALSE)</f>
        <v>192</v>
      </c>
      <c r="E1081" s="286">
        <f>((((SUM(E1082,E1092,E1098,E1101))+0)+0)+0)+0</f>
        <v>193</v>
      </c>
      <c r="F1081" s="297">
        <f t="shared" si="117"/>
        <v>1</v>
      </c>
      <c r="G1081" s="287">
        <f t="shared" si="118"/>
        <v>0.00520833333333326</v>
      </c>
      <c r="H1081" s="180" t="str">
        <f t="shared" si="119"/>
        <v>是</v>
      </c>
      <c r="I1081" s="393" t="str">
        <f t="shared" si="120"/>
        <v>类</v>
      </c>
      <c r="O1081" s="393">
        <f t="shared" si="122"/>
        <v>0</v>
      </c>
    </row>
    <row r="1082" ht="44.1" customHeight="1" spans="1:15">
      <c r="A1082" s="431">
        <f t="shared" si="121"/>
        <v>5</v>
      </c>
      <c r="B1082" s="437">
        <v>21602</v>
      </c>
      <c r="C1082" s="289" t="s">
        <v>1069</v>
      </c>
      <c r="D1082" s="286">
        <f>VLOOKUP(B1082,'04'!$B$5:$F$1322,5,FALSE)</f>
        <v>192</v>
      </c>
      <c r="E1082" s="286">
        <f>((((SUM(E1083:E1091))+0)+0)+0)+0</f>
        <v>193</v>
      </c>
      <c r="F1082" s="297">
        <f t="shared" si="117"/>
        <v>1</v>
      </c>
      <c r="G1082" s="287">
        <f t="shared" si="118"/>
        <v>0.00520833333333326</v>
      </c>
      <c r="H1082" s="180" t="str">
        <f t="shared" si="119"/>
        <v>是</v>
      </c>
      <c r="I1082" s="393" t="str">
        <f t="shared" si="120"/>
        <v>款</v>
      </c>
      <c r="O1082" s="393">
        <f t="shared" si="122"/>
        <v>0</v>
      </c>
    </row>
    <row r="1083" ht="44.1" customHeight="1" spans="1:15">
      <c r="A1083" s="431">
        <f t="shared" si="121"/>
        <v>7</v>
      </c>
      <c r="B1083" s="438">
        <v>2160201</v>
      </c>
      <c r="C1083" s="439" t="s">
        <v>307</v>
      </c>
      <c r="D1083" s="230">
        <f>VLOOKUP(B1083,'04'!$B$5:$F$1322,5,FALSE)</f>
        <v>192</v>
      </c>
      <c r="E1083" s="230">
        <v>193</v>
      </c>
      <c r="F1083" s="296">
        <f t="shared" si="117"/>
        <v>1</v>
      </c>
      <c r="G1083" s="293">
        <f t="shared" si="118"/>
        <v>0.00520833333333326</v>
      </c>
      <c r="H1083" s="180" t="str">
        <f t="shared" si="119"/>
        <v>是</v>
      </c>
      <c r="I1083" s="393" t="str">
        <f t="shared" si="120"/>
        <v>项</v>
      </c>
      <c r="L1083" s="393">
        <f>VLOOKUP(B1083,[265]Sheet1!$A$4:$F$275,6,FALSE)</f>
        <v>193</v>
      </c>
      <c r="O1083" s="432">
        <f t="shared" si="122"/>
        <v>193</v>
      </c>
    </row>
    <row r="1084" ht="44.1" customHeight="1" spans="1:15">
      <c r="A1084" s="431">
        <f t="shared" si="121"/>
        <v>7</v>
      </c>
      <c r="B1084" s="438">
        <v>2160202</v>
      </c>
      <c r="C1084" s="439" t="s">
        <v>308</v>
      </c>
      <c r="D1084" s="230">
        <f>VLOOKUP(B1084,'04'!$B$5:$F$1322,5,FALSE)</f>
        <v>0</v>
      </c>
      <c r="E1084" s="230"/>
      <c r="F1084" s="296">
        <f t="shared" si="117"/>
        <v>0</v>
      </c>
      <c r="G1084" s="293">
        <f t="shared" si="118"/>
        <v>0</v>
      </c>
      <c r="H1084" s="180" t="str">
        <f t="shared" si="119"/>
        <v>否</v>
      </c>
      <c r="I1084" s="393" t="str">
        <f t="shared" si="120"/>
        <v>项</v>
      </c>
      <c r="O1084" s="393">
        <f t="shared" si="122"/>
        <v>0</v>
      </c>
    </row>
    <row r="1085" ht="36" customHeight="1" spans="1:15">
      <c r="A1085" s="431">
        <f t="shared" si="121"/>
        <v>7</v>
      </c>
      <c r="B1085" s="438">
        <v>2160203</v>
      </c>
      <c r="C1085" s="439" t="s">
        <v>309</v>
      </c>
      <c r="D1085" s="230">
        <f>VLOOKUP(B1085,'04'!$B$5:$F$1322,5,FALSE)</f>
        <v>0</v>
      </c>
      <c r="E1085" s="230"/>
      <c r="F1085" s="296">
        <f t="shared" si="117"/>
        <v>0</v>
      </c>
      <c r="G1085" s="293">
        <f t="shared" si="118"/>
        <v>0</v>
      </c>
      <c r="H1085" s="180" t="str">
        <f t="shared" si="119"/>
        <v>否</v>
      </c>
      <c r="I1085" s="393" t="str">
        <f t="shared" si="120"/>
        <v>项</v>
      </c>
      <c r="O1085" s="393">
        <f t="shared" si="122"/>
        <v>0</v>
      </c>
    </row>
    <row r="1086" ht="36" customHeight="1" spans="1:15">
      <c r="A1086" s="431">
        <f t="shared" si="121"/>
        <v>7</v>
      </c>
      <c r="B1086" s="438">
        <v>2160216</v>
      </c>
      <c r="C1086" s="439" t="s">
        <v>1070</v>
      </c>
      <c r="D1086" s="230">
        <f>VLOOKUP(B1086,'04'!$B$5:$F$1322,5,FALSE)</f>
        <v>0</v>
      </c>
      <c r="E1086" s="230"/>
      <c r="F1086" s="296">
        <f t="shared" si="117"/>
        <v>0</v>
      </c>
      <c r="G1086" s="293">
        <f t="shared" si="118"/>
        <v>0</v>
      </c>
      <c r="H1086" s="180" t="str">
        <f t="shared" si="119"/>
        <v>否</v>
      </c>
      <c r="I1086" s="393" t="str">
        <f t="shared" si="120"/>
        <v>项</v>
      </c>
      <c r="O1086" s="393">
        <f t="shared" si="122"/>
        <v>0</v>
      </c>
    </row>
    <row r="1087" ht="36" customHeight="1" spans="1:15">
      <c r="A1087" s="431">
        <f t="shared" si="121"/>
        <v>7</v>
      </c>
      <c r="B1087" s="438">
        <v>2160217</v>
      </c>
      <c r="C1087" s="439" t="s">
        <v>1071</v>
      </c>
      <c r="D1087" s="230">
        <f>VLOOKUP(B1087,'04'!$B$5:$F$1322,5,FALSE)</f>
        <v>0</v>
      </c>
      <c r="E1087" s="230"/>
      <c r="F1087" s="296">
        <f t="shared" si="117"/>
        <v>0</v>
      </c>
      <c r="G1087" s="293">
        <f t="shared" si="118"/>
        <v>0</v>
      </c>
      <c r="H1087" s="180" t="str">
        <f t="shared" si="119"/>
        <v>否</v>
      </c>
      <c r="I1087" s="393" t="str">
        <f t="shared" si="120"/>
        <v>项</v>
      </c>
      <c r="O1087" s="393">
        <f t="shared" si="122"/>
        <v>0</v>
      </c>
    </row>
    <row r="1088" ht="36" customHeight="1" spans="1:15">
      <c r="A1088" s="431">
        <f t="shared" si="121"/>
        <v>7</v>
      </c>
      <c r="B1088" s="438">
        <v>2160218</v>
      </c>
      <c r="C1088" s="439" t="s">
        <v>1072</v>
      </c>
      <c r="D1088" s="230">
        <f>VLOOKUP(B1088,'04'!$B$5:$F$1322,5,FALSE)</f>
        <v>0</v>
      </c>
      <c r="E1088" s="230"/>
      <c r="F1088" s="296">
        <f t="shared" ref="F1088:F1151" si="123">E1088-D1088</f>
        <v>0</v>
      </c>
      <c r="G1088" s="293">
        <f t="shared" si="118"/>
        <v>0</v>
      </c>
      <c r="H1088" s="180" t="str">
        <f t="shared" si="119"/>
        <v>否</v>
      </c>
      <c r="I1088" s="393" t="str">
        <f t="shared" si="120"/>
        <v>项</v>
      </c>
      <c r="O1088" s="393">
        <f t="shared" si="122"/>
        <v>0</v>
      </c>
    </row>
    <row r="1089" ht="36" customHeight="1" spans="1:15">
      <c r="A1089" s="431">
        <f t="shared" si="121"/>
        <v>7</v>
      </c>
      <c r="B1089" s="438">
        <v>2160219</v>
      </c>
      <c r="C1089" s="439" t="s">
        <v>1073</v>
      </c>
      <c r="D1089" s="230">
        <f>VLOOKUP(B1089,'04'!$B$5:$F$1322,5,FALSE)</f>
        <v>0</v>
      </c>
      <c r="E1089" s="230"/>
      <c r="F1089" s="296">
        <f t="shared" si="123"/>
        <v>0</v>
      </c>
      <c r="G1089" s="293">
        <f t="shared" ref="G1089:G1152" si="124">IF(D1089&lt;0,"",IFERROR(E1089/D1089-1,0))</f>
        <v>0</v>
      </c>
      <c r="H1089" s="180" t="str">
        <f t="shared" ref="H1089:H1152" si="125">IF(LEN(B1089)=3,"是",IF(C1089&lt;&gt;"",IF(SUM(D1089:E1089)&lt;&gt;0,"是","否"),"是"))</f>
        <v>否</v>
      </c>
      <c r="I1089" s="393" t="str">
        <f t="shared" ref="I1089:I1152" si="126">IF(LEN(B1089)=3,"类",IF(LEN(B1089)=5,"款","项"))</f>
        <v>项</v>
      </c>
      <c r="O1089" s="393">
        <f t="shared" si="122"/>
        <v>0</v>
      </c>
    </row>
    <row r="1090" ht="36" customHeight="1" spans="1:15">
      <c r="A1090" s="431">
        <f t="shared" si="121"/>
        <v>7</v>
      </c>
      <c r="B1090" s="438">
        <v>2160250</v>
      </c>
      <c r="C1090" s="439" t="s">
        <v>316</v>
      </c>
      <c r="D1090" s="230">
        <f>VLOOKUP(B1090,'04'!$B$5:$F$1322,5,FALSE)</f>
        <v>0</v>
      </c>
      <c r="E1090" s="230"/>
      <c r="F1090" s="296">
        <f t="shared" si="123"/>
        <v>0</v>
      </c>
      <c r="G1090" s="293">
        <f t="shared" si="124"/>
        <v>0</v>
      </c>
      <c r="H1090" s="180" t="str">
        <f t="shared" si="125"/>
        <v>否</v>
      </c>
      <c r="I1090" s="393" t="str">
        <f t="shared" si="126"/>
        <v>项</v>
      </c>
      <c r="O1090" s="393">
        <f t="shared" si="122"/>
        <v>0</v>
      </c>
    </row>
    <row r="1091" ht="44.1" customHeight="1" spans="1:15">
      <c r="A1091" s="431">
        <f t="shared" si="121"/>
        <v>7</v>
      </c>
      <c r="B1091" s="438">
        <v>2160299</v>
      </c>
      <c r="C1091" s="439" t="s">
        <v>1074</v>
      </c>
      <c r="D1091" s="230">
        <f>VLOOKUP(B1091,'04'!$B$5:$F$1322,5,FALSE)</f>
        <v>0</v>
      </c>
      <c r="E1091" s="230"/>
      <c r="F1091" s="296">
        <f t="shared" si="123"/>
        <v>0</v>
      </c>
      <c r="G1091" s="293">
        <f t="shared" si="124"/>
        <v>0</v>
      </c>
      <c r="H1091" s="180" t="str">
        <f t="shared" si="125"/>
        <v>否</v>
      </c>
      <c r="I1091" s="393" t="str">
        <f t="shared" si="126"/>
        <v>项</v>
      </c>
      <c r="O1091" s="393">
        <f t="shared" si="122"/>
        <v>0</v>
      </c>
    </row>
    <row r="1092" ht="44.1" customHeight="1" spans="1:15">
      <c r="A1092" s="431">
        <f t="shared" si="121"/>
        <v>5</v>
      </c>
      <c r="B1092" s="437">
        <v>21606</v>
      </c>
      <c r="C1092" s="289" t="s">
        <v>1075</v>
      </c>
      <c r="D1092" s="286">
        <f>VLOOKUP(B1092,'04'!$B$5:$F$1322,5,FALSE)</f>
        <v>0</v>
      </c>
      <c r="E1092" s="286">
        <f>((((SUM(E1093:E1097))+0)+0)+0)+0</f>
        <v>0</v>
      </c>
      <c r="F1092" s="297">
        <f t="shared" si="123"/>
        <v>0</v>
      </c>
      <c r="G1092" s="287">
        <f t="shared" si="124"/>
        <v>0</v>
      </c>
      <c r="H1092" s="180" t="str">
        <f t="shared" si="125"/>
        <v>否</v>
      </c>
      <c r="I1092" s="393" t="str">
        <f t="shared" si="126"/>
        <v>款</v>
      </c>
      <c r="O1092" s="393">
        <f t="shared" si="122"/>
        <v>0</v>
      </c>
    </row>
    <row r="1093" ht="36" customHeight="1" spans="1:15">
      <c r="A1093" s="431">
        <f t="shared" ref="A1093:A1156" si="127">LEN(B1093)</f>
        <v>7</v>
      </c>
      <c r="B1093" s="438">
        <v>2160601</v>
      </c>
      <c r="C1093" s="439" t="s">
        <v>307</v>
      </c>
      <c r="D1093" s="230">
        <f>VLOOKUP(B1093,'04'!$B$5:$F$1322,5,FALSE)</f>
        <v>0</v>
      </c>
      <c r="E1093" s="230"/>
      <c r="F1093" s="296">
        <f t="shared" si="123"/>
        <v>0</v>
      </c>
      <c r="G1093" s="293">
        <f t="shared" si="124"/>
        <v>0</v>
      </c>
      <c r="H1093" s="180" t="str">
        <f t="shared" si="125"/>
        <v>否</v>
      </c>
      <c r="I1093" s="393" t="str">
        <f t="shared" si="126"/>
        <v>项</v>
      </c>
      <c r="O1093" s="393">
        <f t="shared" ref="O1093:O1156" si="128">+L1093+M1093+N1093</f>
        <v>0</v>
      </c>
    </row>
    <row r="1094" ht="36" customHeight="1" spans="1:15">
      <c r="A1094" s="431">
        <f t="shared" si="127"/>
        <v>7</v>
      </c>
      <c r="B1094" s="438">
        <v>2160602</v>
      </c>
      <c r="C1094" s="439" t="s">
        <v>308</v>
      </c>
      <c r="D1094" s="230">
        <f>VLOOKUP(B1094,'04'!$B$5:$F$1322,5,FALSE)</f>
        <v>0</v>
      </c>
      <c r="E1094" s="230"/>
      <c r="F1094" s="296">
        <f t="shared" si="123"/>
        <v>0</v>
      </c>
      <c r="G1094" s="293">
        <f t="shared" si="124"/>
        <v>0</v>
      </c>
      <c r="H1094" s="180" t="str">
        <f t="shared" si="125"/>
        <v>否</v>
      </c>
      <c r="I1094" s="393" t="str">
        <f t="shared" si="126"/>
        <v>项</v>
      </c>
      <c r="O1094" s="393">
        <f t="shared" si="128"/>
        <v>0</v>
      </c>
    </row>
    <row r="1095" ht="36" customHeight="1" spans="1:15">
      <c r="A1095" s="431">
        <f t="shared" si="127"/>
        <v>7</v>
      </c>
      <c r="B1095" s="438">
        <v>2160603</v>
      </c>
      <c r="C1095" s="439" t="s">
        <v>309</v>
      </c>
      <c r="D1095" s="230">
        <f>VLOOKUP(B1095,'04'!$B$5:$F$1322,5,FALSE)</f>
        <v>0</v>
      </c>
      <c r="E1095" s="230"/>
      <c r="F1095" s="296">
        <f t="shared" si="123"/>
        <v>0</v>
      </c>
      <c r="G1095" s="293">
        <f t="shared" si="124"/>
        <v>0</v>
      </c>
      <c r="H1095" s="180" t="str">
        <f t="shared" si="125"/>
        <v>否</v>
      </c>
      <c r="I1095" s="393" t="str">
        <f t="shared" si="126"/>
        <v>项</v>
      </c>
      <c r="O1095" s="393">
        <f t="shared" si="128"/>
        <v>0</v>
      </c>
    </row>
    <row r="1096" ht="36" customHeight="1" spans="1:15">
      <c r="A1096" s="431">
        <f t="shared" si="127"/>
        <v>7</v>
      </c>
      <c r="B1096" s="438">
        <v>2160607</v>
      </c>
      <c r="C1096" s="439" t="s">
        <v>1076</v>
      </c>
      <c r="D1096" s="230">
        <f>VLOOKUP(B1096,'04'!$B$5:$F$1322,5,FALSE)</f>
        <v>0</v>
      </c>
      <c r="E1096" s="230"/>
      <c r="F1096" s="296">
        <f t="shared" si="123"/>
        <v>0</v>
      </c>
      <c r="G1096" s="293">
        <f t="shared" si="124"/>
        <v>0</v>
      </c>
      <c r="H1096" s="180" t="str">
        <f t="shared" si="125"/>
        <v>否</v>
      </c>
      <c r="I1096" s="393" t="str">
        <f t="shared" si="126"/>
        <v>项</v>
      </c>
      <c r="O1096" s="393">
        <f t="shared" si="128"/>
        <v>0</v>
      </c>
    </row>
    <row r="1097" ht="44.1" customHeight="1" spans="1:15">
      <c r="A1097" s="431">
        <f t="shared" si="127"/>
        <v>7</v>
      </c>
      <c r="B1097" s="438">
        <v>2160699</v>
      </c>
      <c r="C1097" s="439" t="s">
        <v>1077</v>
      </c>
      <c r="D1097" s="230">
        <f>VLOOKUP(B1097,'04'!$B$5:$F$1322,5,FALSE)</f>
        <v>0</v>
      </c>
      <c r="E1097" s="230"/>
      <c r="F1097" s="296">
        <f t="shared" si="123"/>
        <v>0</v>
      </c>
      <c r="G1097" s="293">
        <f t="shared" si="124"/>
        <v>0</v>
      </c>
      <c r="H1097" s="180" t="str">
        <f t="shared" si="125"/>
        <v>否</v>
      </c>
      <c r="I1097" s="393" t="str">
        <f t="shared" si="126"/>
        <v>项</v>
      </c>
      <c r="O1097" s="393">
        <f t="shared" si="128"/>
        <v>0</v>
      </c>
    </row>
    <row r="1098" ht="44.1" customHeight="1" spans="1:15">
      <c r="A1098" s="431">
        <f t="shared" si="127"/>
        <v>5</v>
      </c>
      <c r="B1098" s="437">
        <v>21699</v>
      </c>
      <c r="C1098" s="289" t="s">
        <v>1078</v>
      </c>
      <c r="D1098" s="286">
        <f>VLOOKUP(B1098,'04'!$B$5:$F$1322,5,FALSE)</f>
        <v>0</v>
      </c>
      <c r="E1098" s="286">
        <f>((((SUM(E1099:E1100))+0)+0)+0)+0</f>
        <v>0</v>
      </c>
      <c r="F1098" s="297">
        <f t="shared" si="123"/>
        <v>0</v>
      </c>
      <c r="G1098" s="287">
        <f t="shared" si="124"/>
        <v>0</v>
      </c>
      <c r="H1098" s="180" t="str">
        <f t="shared" si="125"/>
        <v>否</v>
      </c>
      <c r="I1098" s="393" t="str">
        <f t="shared" si="126"/>
        <v>款</v>
      </c>
      <c r="O1098" s="393">
        <f t="shared" si="128"/>
        <v>0</v>
      </c>
    </row>
    <row r="1099" ht="36" customHeight="1" spans="1:15">
      <c r="A1099" s="431">
        <f t="shared" si="127"/>
        <v>7</v>
      </c>
      <c r="B1099" s="438">
        <v>2169901</v>
      </c>
      <c r="C1099" s="439" t="s">
        <v>1079</v>
      </c>
      <c r="D1099" s="230">
        <f>VLOOKUP(B1099,'04'!$B$5:$F$1322,5,FALSE)</f>
        <v>0</v>
      </c>
      <c r="E1099" s="230"/>
      <c r="F1099" s="296">
        <f t="shared" si="123"/>
        <v>0</v>
      </c>
      <c r="G1099" s="293">
        <f t="shared" si="124"/>
        <v>0</v>
      </c>
      <c r="H1099" s="180" t="str">
        <f t="shared" si="125"/>
        <v>否</v>
      </c>
      <c r="I1099" s="393" t="str">
        <f t="shared" si="126"/>
        <v>项</v>
      </c>
      <c r="O1099" s="393">
        <f t="shared" si="128"/>
        <v>0</v>
      </c>
    </row>
    <row r="1100" ht="44.1" customHeight="1" spans="1:15">
      <c r="A1100" s="431">
        <f t="shared" si="127"/>
        <v>7</v>
      </c>
      <c r="B1100" s="438">
        <v>2169999</v>
      </c>
      <c r="C1100" s="439" t="s">
        <v>1078</v>
      </c>
      <c r="D1100" s="230">
        <f>VLOOKUP(B1100,'04'!$B$5:$F$1322,5,FALSE)</f>
        <v>0</v>
      </c>
      <c r="E1100" s="230"/>
      <c r="F1100" s="296">
        <f t="shared" si="123"/>
        <v>0</v>
      </c>
      <c r="G1100" s="293">
        <f t="shared" si="124"/>
        <v>0</v>
      </c>
      <c r="H1100" s="180" t="str">
        <f t="shared" si="125"/>
        <v>否</v>
      </c>
      <c r="I1100" s="393" t="str">
        <f t="shared" si="126"/>
        <v>项</v>
      </c>
      <c r="O1100" s="393">
        <f t="shared" si="128"/>
        <v>0</v>
      </c>
    </row>
    <row r="1101" ht="44.1" customHeight="1" spans="1:15">
      <c r="A1101" s="431">
        <f t="shared" si="127"/>
        <v>4</v>
      </c>
      <c r="B1101" s="402" t="s">
        <v>1363</v>
      </c>
      <c r="C1101" s="445" t="s">
        <v>1341</v>
      </c>
      <c r="D1101" s="286">
        <f>VLOOKUP(B1101,'04'!$B$5:$F$1322,5,FALSE)</f>
        <v>0</v>
      </c>
      <c r="E1101" s="286"/>
      <c r="F1101" s="297">
        <f t="shared" si="123"/>
        <v>0</v>
      </c>
      <c r="G1101" s="287">
        <f t="shared" si="124"/>
        <v>0</v>
      </c>
      <c r="H1101" s="180" t="str">
        <f t="shared" si="125"/>
        <v>否</v>
      </c>
      <c r="I1101" s="393" t="str">
        <f t="shared" si="126"/>
        <v>项</v>
      </c>
      <c r="O1101" s="393">
        <f t="shared" si="128"/>
        <v>0</v>
      </c>
    </row>
    <row r="1102" ht="44.1" customHeight="1" spans="1:15">
      <c r="A1102" s="431">
        <f t="shared" si="127"/>
        <v>3</v>
      </c>
      <c r="B1102" s="437">
        <v>217</v>
      </c>
      <c r="C1102" s="285" t="s">
        <v>272</v>
      </c>
      <c r="D1102" s="286">
        <f>VLOOKUP(B1102,'04'!$B$5:$F$1322,5,FALSE)</f>
        <v>0</v>
      </c>
      <c r="E1102" s="286">
        <f>((((SUM(E1103,E1110,E1120,E1126,E1129))+0)+0)+0)+0</f>
        <v>0</v>
      </c>
      <c r="F1102" s="297">
        <f t="shared" si="123"/>
        <v>0</v>
      </c>
      <c r="G1102" s="287">
        <f t="shared" si="124"/>
        <v>0</v>
      </c>
      <c r="H1102" s="180" t="str">
        <f t="shared" si="125"/>
        <v>是</v>
      </c>
      <c r="I1102" s="393" t="str">
        <f t="shared" si="126"/>
        <v>类</v>
      </c>
      <c r="O1102" s="393">
        <f t="shared" si="128"/>
        <v>0</v>
      </c>
    </row>
    <row r="1103" ht="44.1" customHeight="1" spans="1:15">
      <c r="A1103" s="431">
        <f t="shared" si="127"/>
        <v>5</v>
      </c>
      <c r="B1103" s="437">
        <v>21701</v>
      </c>
      <c r="C1103" s="289" t="s">
        <v>1080</v>
      </c>
      <c r="D1103" s="286">
        <f>VLOOKUP(B1103,'04'!$B$5:$F$1322,5,FALSE)</f>
        <v>0</v>
      </c>
      <c r="E1103" s="286">
        <f>((((SUM(E1104:E1109))+0)+0)+0)+0</f>
        <v>0</v>
      </c>
      <c r="F1103" s="297">
        <f t="shared" si="123"/>
        <v>0</v>
      </c>
      <c r="G1103" s="287">
        <f t="shared" si="124"/>
        <v>0</v>
      </c>
      <c r="H1103" s="180" t="str">
        <f t="shared" si="125"/>
        <v>否</v>
      </c>
      <c r="I1103" s="393" t="str">
        <f t="shared" si="126"/>
        <v>款</v>
      </c>
      <c r="O1103" s="393">
        <f t="shared" si="128"/>
        <v>0</v>
      </c>
    </row>
    <row r="1104" ht="36" customHeight="1" spans="1:15">
      <c r="A1104" s="431">
        <f t="shared" si="127"/>
        <v>7</v>
      </c>
      <c r="B1104" s="438">
        <v>2170101</v>
      </c>
      <c r="C1104" s="439" t="s">
        <v>307</v>
      </c>
      <c r="D1104" s="230">
        <f>VLOOKUP(B1104,'04'!$B$5:$F$1322,5,FALSE)</f>
        <v>0</v>
      </c>
      <c r="E1104" s="230"/>
      <c r="F1104" s="296">
        <f t="shared" si="123"/>
        <v>0</v>
      </c>
      <c r="G1104" s="293">
        <f t="shared" si="124"/>
        <v>0</v>
      </c>
      <c r="H1104" s="180" t="str">
        <f t="shared" si="125"/>
        <v>否</v>
      </c>
      <c r="I1104" s="393" t="str">
        <f t="shared" si="126"/>
        <v>项</v>
      </c>
      <c r="O1104" s="393">
        <f t="shared" si="128"/>
        <v>0</v>
      </c>
    </row>
    <row r="1105" ht="44.1" customHeight="1" spans="1:15">
      <c r="A1105" s="431">
        <f t="shared" si="127"/>
        <v>7</v>
      </c>
      <c r="B1105" s="438">
        <v>2170102</v>
      </c>
      <c r="C1105" s="439" t="s">
        <v>308</v>
      </c>
      <c r="D1105" s="230">
        <f>VLOOKUP(B1105,'04'!$B$5:$F$1322,5,FALSE)</f>
        <v>0</v>
      </c>
      <c r="E1105" s="230"/>
      <c r="F1105" s="296">
        <f t="shared" si="123"/>
        <v>0</v>
      </c>
      <c r="G1105" s="293">
        <f t="shared" si="124"/>
        <v>0</v>
      </c>
      <c r="H1105" s="180" t="str">
        <f t="shared" si="125"/>
        <v>否</v>
      </c>
      <c r="I1105" s="393" t="str">
        <f t="shared" si="126"/>
        <v>项</v>
      </c>
      <c r="O1105" s="393">
        <f t="shared" si="128"/>
        <v>0</v>
      </c>
    </row>
    <row r="1106" ht="36" customHeight="1" spans="1:15">
      <c r="A1106" s="431">
        <f t="shared" si="127"/>
        <v>7</v>
      </c>
      <c r="B1106" s="438">
        <v>2170103</v>
      </c>
      <c r="C1106" s="439" t="s">
        <v>309</v>
      </c>
      <c r="D1106" s="230">
        <f>VLOOKUP(B1106,'04'!$B$5:$F$1322,5,FALSE)</f>
        <v>0</v>
      </c>
      <c r="E1106" s="230"/>
      <c r="F1106" s="296">
        <f t="shared" si="123"/>
        <v>0</v>
      </c>
      <c r="G1106" s="293">
        <f t="shared" si="124"/>
        <v>0</v>
      </c>
      <c r="H1106" s="180" t="str">
        <f t="shared" si="125"/>
        <v>否</v>
      </c>
      <c r="I1106" s="393" t="str">
        <f t="shared" si="126"/>
        <v>项</v>
      </c>
      <c r="O1106" s="393">
        <f t="shared" si="128"/>
        <v>0</v>
      </c>
    </row>
    <row r="1107" ht="36" customHeight="1" spans="1:15">
      <c r="A1107" s="431">
        <f t="shared" si="127"/>
        <v>7</v>
      </c>
      <c r="B1107" s="438">
        <v>2170104</v>
      </c>
      <c r="C1107" s="439" t="s">
        <v>1081</v>
      </c>
      <c r="D1107" s="230">
        <f>VLOOKUP(B1107,'04'!$B$5:$F$1322,5,FALSE)</f>
        <v>0</v>
      </c>
      <c r="E1107" s="230"/>
      <c r="F1107" s="296">
        <f t="shared" si="123"/>
        <v>0</v>
      </c>
      <c r="G1107" s="293">
        <f t="shared" si="124"/>
        <v>0</v>
      </c>
      <c r="H1107" s="180" t="str">
        <f t="shared" si="125"/>
        <v>否</v>
      </c>
      <c r="I1107" s="393" t="str">
        <f t="shared" si="126"/>
        <v>项</v>
      </c>
      <c r="O1107" s="393">
        <f t="shared" si="128"/>
        <v>0</v>
      </c>
    </row>
    <row r="1108" ht="36" customHeight="1" spans="1:15">
      <c r="A1108" s="431">
        <f t="shared" si="127"/>
        <v>7</v>
      </c>
      <c r="B1108" s="438">
        <v>2170150</v>
      </c>
      <c r="C1108" s="439" t="s">
        <v>316</v>
      </c>
      <c r="D1108" s="230">
        <f>VLOOKUP(B1108,'04'!$B$5:$F$1322,5,FALSE)</f>
        <v>0</v>
      </c>
      <c r="E1108" s="230"/>
      <c r="F1108" s="296">
        <f t="shared" si="123"/>
        <v>0</v>
      </c>
      <c r="G1108" s="293">
        <f t="shared" si="124"/>
        <v>0</v>
      </c>
      <c r="H1108" s="180" t="str">
        <f t="shared" si="125"/>
        <v>否</v>
      </c>
      <c r="I1108" s="393" t="str">
        <f t="shared" si="126"/>
        <v>项</v>
      </c>
      <c r="O1108" s="393">
        <f t="shared" si="128"/>
        <v>0</v>
      </c>
    </row>
    <row r="1109" ht="36" customHeight="1" spans="1:15">
      <c r="A1109" s="431">
        <f t="shared" si="127"/>
        <v>7</v>
      </c>
      <c r="B1109" s="438">
        <v>2170199</v>
      </c>
      <c r="C1109" s="439" t="s">
        <v>1082</v>
      </c>
      <c r="D1109" s="230">
        <f>VLOOKUP(B1109,'04'!$B$5:$F$1322,5,FALSE)</f>
        <v>0</v>
      </c>
      <c r="E1109" s="230"/>
      <c r="F1109" s="296">
        <f t="shared" si="123"/>
        <v>0</v>
      </c>
      <c r="G1109" s="293">
        <f t="shared" si="124"/>
        <v>0</v>
      </c>
      <c r="H1109" s="180" t="str">
        <f t="shared" si="125"/>
        <v>否</v>
      </c>
      <c r="I1109" s="393" t="str">
        <f t="shared" si="126"/>
        <v>项</v>
      </c>
      <c r="O1109" s="393">
        <f t="shared" si="128"/>
        <v>0</v>
      </c>
    </row>
    <row r="1110" ht="44.1" customHeight="1" spans="1:15">
      <c r="A1110" s="431">
        <f t="shared" si="127"/>
        <v>5</v>
      </c>
      <c r="B1110" s="285">
        <v>21702</v>
      </c>
      <c r="C1110" s="454" t="s">
        <v>1083</v>
      </c>
      <c r="D1110" s="286">
        <f>VLOOKUP(B1110,'04'!$B$5:$F$1322,5,FALSE)</f>
        <v>0</v>
      </c>
      <c r="E1110" s="286">
        <f>((((SUM(E1111:E1119))+0)+0)+0)+0</f>
        <v>0</v>
      </c>
      <c r="F1110" s="297">
        <f t="shared" si="123"/>
        <v>0</v>
      </c>
      <c r="G1110" s="287">
        <f t="shared" si="124"/>
        <v>0</v>
      </c>
      <c r="H1110" s="180" t="str">
        <f t="shared" si="125"/>
        <v>否</v>
      </c>
      <c r="I1110" s="393" t="str">
        <f t="shared" si="126"/>
        <v>款</v>
      </c>
      <c r="O1110" s="393">
        <f t="shared" si="128"/>
        <v>0</v>
      </c>
    </row>
    <row r="1111" ht="36" customHeight="1" spans="1:15">
      <c r="A1111" s="431">
        <f t="shared" si="127"/>
        <v>7</v>
      </c>
      <c r="B1111" s="450">
        <v>2170201</v>
      </c>
      <c r="C1111" s="455" t="s">
        <v>1084</v>
      </c>
      <c r="D1111" s="230">
        <f>VLOOKUP(B1111,'04'!$B$5:$F$1322,5,FALSE)</f>
        <v>0</v>
      </c>
      <c r="E1111" s="230"/>
      <c r="F1111" s="296">
        <f t="shared" si="123"/>
        <v>0</v>
      </c>
      <c r="G1111" s="293">
        <f t="shared" si="124"/>
        <v>0</v>
      </c>
      <c r="H1111" s="180" t="str">
        <f t="shared" si="125"/>
        <v>否</v>
      </c>
      <c r="I1111" s="393" t="str">
        <f t="shared" si="126"/>
        <v>项</v>
      </c>
      <c r="O1111" s="393">
        <f t="shared" si="128"/>
        <v>0</v>
      </c>
    </row>
    <row r="1112" ht="36" customHeight="1" spans="1:15">
      <c r="A1112" s="431">
        <f t="shared" si="127"/>
        <v>7</v>
      </c>
      <c r="B1112" s="450">
        <v>2170202</v>
      </c>
      <c r="C1112" s="455" t="s">
        <v>1085</v>
      </c>
      <c r="D1112" s="230">
        <f>VLOOKUP(B1112,'04'!$B$5:$F$1322,5,FALSE)</f>
        <v>0</v>
      </c>
      <c r="E1112" s="230"/>
      <c r="F1112" s="296">
        <f t="shared" si="123"/>
        <v>0</v>
      </c>
      <c r="G1112" s="293">
        <f t="shared" si="124"/>
        <v>0</v>
      </c>
      <c r="H1112" s="180" t="str">
        <f t="shared" si="125"/>
        <v>否</v>
      </c>
      <c r="I1112" s="393" t="str">
        <f t="shared" si="126"/>
        <v>项</v>
      </c>
      <c r="O1112" s="393">
        <f t="shared" si="128"/>
        <v>0</v>
      </c>
    </row>
    <row r="1113" ht="36" customHeight="1" spans="1:15">
      <c r="A1113" s="431">
        <f t="shared" si="127"/>
        <v>7</v>
      </c>
      <c r="B1113" s="450">
        <v>2170203</v>
      </c>
      <c r="C1113" s="455" t="s">
        <v>1086</v>
      </c>
      <c r="D1113" s="230">
        <f>VLOOKUP(B1113,'04'!$B$5:$F$1322,5,FALSE)</f>
        <v>0</v>
      </c>
      <c r="E1113" s="230"/>
      <c r="F1113" s="296">
        <f t="shared" si="123"/>
        <v>0</v>
      </c>
      <c r="G1113" s="293">
        <f t="shared" si="124"/>
        <v>0</v>
      </c>
      <c r="H1113" s="180" t="str">
        <f t="shared" si="125"/>
        <v>否</v>
      </c>
      <c r="I1113" s="393" t="str">
        <f t="shared" si="126"/>
        <v>项</v>
      </c>
      <c r="O1113" s="393">
        <f t="shared" si="128"/>
        <v>0</v>
      </c>
    </row>
    <row r="1114" ht="44.1" customHeight="1" spans="1:15">
      <c r="A1114" s="431">
        <f t="shared" si="127"/>
        <v>7</v>
      </c>
      <c r="B1114" s="450">
        <v>2170204</v>
      </c>
      <c r="C1114" s="455" t="s">
        <v>1087</v>
      </c>
      <c r="D1114" s="230">
        <f>VLOOKUP(B1114,'04'!$B$5:$F$1322,5,FALSE)</f>
        <v>0</v>
      </c>
      <c r="E1114" s="230"/>
      <c r="F1114" s="296">
        <f t="shared" si="123"/>
        <v>0</v>
      </c>
      <c r="G1114" s="293">
        <f t="shared" si="124"/>
        <v>0</v>
      </c>
      <c r="H1114" s="180" t="str">
        <f t="shared" si="125"/>
        <v>否</v>
      </c>
      <c r="I1114" s="393" t="str">
        <f t="shared" si="126"/>
        <v>项</v>
      </c>
      <c r="O1114" s="393">
        <f t="shared" si="128"/>
        <v>0</v>
      </c>
    </row>
    <row r="1115" ht="36" customHeight="1" spans="1:15">
      <c r="A1115" s="431">
        <f t="shared" si="127"/>
        <v>7</v>
      </c>
      <c r="B1115" s="450">
        <v>2170205</v>
      </c>
      <c r="C1115" s="455" t="s">
        <v>1088</v>
      </c>
      <c r="D1115" s="230">
        <f>VLOOKUP(B1115,'04'!$B$5:$F$1322,5,FALSE)</f>
        <v>0</v>
      </c>
      <c r="E1115" s="230"/>
      <c r="F1115" s="296">
        <f t="shared" si="123"/>
        <v>0</v>
      </c>
      <c r="G1115" s="293">
        <f t="shared" si="124"/>
        <v>0</v>
      </c>
      <c r="H1115" s="180" t="str">
        <f t="shared" si="125"/>
        <v>否</v>
      </c>
      <c r="I1115" s="393" t="str">
        <f t="shared" si="126"/>
        <v>项</v>
      </c>
      <c r="O1115" s="393">
        <f t="shared" si="128"/>
        <v>0</v>
      </c>
    </row>
    <row r="1116" ht="44.1" customHeight="1" spans="1:15">
      <c r="A1116" s="431">
        <f t="shared" si="127"/>
        <v>7</v>
      </c>
      <c r="B1116" s="450">
        <v>2170206</v>
      </c>
      <c r="C1116" s="455" t="s">
        <v>1089</v>
      </c>
      <c r="D1116" s="230">
        <f>VLOOKUP(B1116,'04'!$B$5:$F$1322,5,FALSE)</f>
        <v>0</v>
      </c>
      <c r="E1116" s="230"/>
      <c r="F1116" s="296">
        <f t="shared" si="123"/>
        <v>0</v>
      </c>
      <c r="G1116" s="293">
        <f t="shared" si="124"/>
        <v>0</v>
      </c>
      <c r="H1116" s="180" t="str">
        <f t="shared" si="125"/>
        <v>否</v>
      </c>
      <c r="I1116" s="393" t="str">
        <f t="shared" si="126"/>
        <v>项</v>
      </c>
      <c r="O1116" s="393">
        <f t="shared" si="128"/>
        <v>0</v>
      </c>
    </row>
    <row r="1117" ht="36" customHeight="1" spans="1:15">
      <c r="A1117" s="431">
        <f t="shared" si="127"/>
        <v>7</v>
      </c>
      <c r="B1117" s="450">
        <v>2170207</v>
      </c>
      <c r="C1117" s="455" t="s">
        <v>1090</v>
      </c>
      <c r="D1117" s="230">
        <f>VLOOKUP(B1117,'04'!$B$5:$F$1322,5,FALSE)</f>
        <v>0</v>
      </c>
      <c r="E1117" s="230"/>
      <c r="F1117" s="296">
        <f t="shared" si="123"/>
        <v>0</v>
      </c>
      <c r="G1117" s="293">
        <f t="shared" si="124"/>
        <v>0</v>
      </c>
      <c r="H1117" s="180" t="str">
        <f t="shared" si="125"/>
        <v>否</v>
      </c>
      <c r="I1117" s="393" t="str">
        <f t="shared" si="126"/>
        <v>项</v>
      </c>
      <c r="O1117" s="393">
        <f t="shared" si="128"/>
        <v>0</v>
      </c>
    </row>
    <row r="1118" ht="36" customHeight="1" spans="1:15">
      <c r="A1118" s="431">
        <f t="shared" si="127"/>
        <v>7</v>
      </c>
      <c r="B1118" s="450">
        <v>2170208</v>
      </c>
      <c r="C1118" s="455" t="s">
        <v>1091</v>
      </c>
      <c r="D1118" s="230">
        <f>VLOOKUP(B1118,'04'!$B$5:$F$1322,5,FALSE)</f>
        <v>0</v>
      </c>
      <c r="E1118" s="230"/>
      <c r="F1118" s="296">
        <f t="shared" si="123"/>
        <v>0</v>
      </c>
      <c r="G1118" s="293">
        <f t="shared" si="124"/>
        <v>0</v>
      </c>
      <c r="H1118" s="180" t="str">
        <f t="shared" si="125"/>
        <v>否</v>
      </c>
      <c r="I1118" s="393" t="str">
        <f t="shared" si="126"/>
        <v>项</v>
      </c>
      <c r="O1118" s="393">
        <f t="shared" si="128"/>
        <v>0</v>
      </c>
    </row>
    <row r="1119" ht="44.1" customHeight="1" spans="1:15">
      <c r="A1119" s="431">
        <f t="shared" si="127"/>
        <v>7</v>
      </c>
      <c r="B1119" s="450">
        <v>2170299</v>
      </c>
      <c r="C1119" s="455" t="s">
        <v>1092</v>
      </c>
      <c r="D1119" s="230">
        <f>VLOOKUP(B1119,'04'!$B$5:$F$1322,5,FALSE)</f>
        <v>0</v>
      </c>
      <c r="E1119" s="230"/>
      <c r="F1119" s="296">
        <f t="shared" si="123"/>
        <v>0</v>
      </c>
      <c r="G1119" s="293">
        <f t="shared" si="124"/>
        <v>0</v>
      </c>
      <c r="H1119" s="180" t="str">
        <f t="shared" si="125"/>
        <v>否</v>
      </c>
      <c r="I1119" s="393" t="str">
        <f t="shared" si="126"/>
        <v>项</v>
      </c>
      <c r="O1119" s="393">
        <f t="shared" si="128"/>
        <v>0</v>
      </c>
    </row>
    <row r="1120" ht="44.1" customHeight="1" spans="1:15">
      <c r="A1120" s="431">
        <f t="shared" si="127"/>
        <v>5</v>
      </c>
      <c r="B1120" s="437">
        <v>21703</v>
      </c>
      <c r="C1120" s="289" t="s">
        <v>1093</v>
      </c>
      <c r="D1120" s="286">
        <f>VLOOKUP(B1120,'04'!$B$5:$F$1322,5,FALSE)</f>
        <v>0</v>
      </c>
      <c r="E1120" s="286">
        <f>((((SUM(E1121:E1125))+0)+0)+0)+0</f>
        <v>0</v>
      </c>
      <c r="F1120" s="297">
        <f t="shared" si="123"/>
        <v>0</v>
      </c>
      <c r="G1120" s="287">
        <f t="shared" si="124"/>
        <v>0</v>
      </c>
      <c r="H1120" s="180" t="str">
        <f t="shared" si="125"/>
        <v>否</v>
      </c>
      <c r="I1120" s="393" t="str">
        <f t="shared" si="126"/>
        <v>款</v>
      </c>
      <c r="O1120" s="393">
        <f t="shared" si="128"/>
        <v>0</v>
      </c>
    </row>
    <row r="1121" ht="36" customHeight="1" spans="1:15">
      <c r="A1121" s="431">
        <f t="shared" si="127"/>
        <v>7</v>
      </c>
      <c r="B1121" s="438">
        <v>2170301</v>
      </c>
      <c r="C1121" s="439" t="s">
        <v>1094</v>
      </c>
      <c r="D1121" s="230">
        <f>VLOOKUP(B1121,'04'!$B$5:$F$1322,5,FALSE)</f>
        <v>0</v>
      </c>
      <c r="E1121" s="230"/>
      <c r="F1121" s="296">
        <f t="shared" si="123"/>
        <v>0</v>
      </c>
      <c r="G1121" s="293">
        <f t="shared" si="124"/>
        <v>0</v>
      </c>
      <c r="H1121" s="180" t="str">
        <f t="shared" si="125"/>
        <v>否</v>
      </c>
      <c r="I1121" s="393" t="str">
        <f t="shared" si="126"/>
        <v>项</v>
      </c>
      <c r="O1121" s="393">
        <f t="shared" si="128"/>
        <v>0</v>
      </c>
    </row>
    <row r="1122" ht="44.1" customHeight="1" spans="1:15">
      <c r="A1122" s="431">
        <f t="shared" si="127"/>
        <v>7</v>
      </c>
      <c r="B1122" s="438">
        <v>2170302</v>
      </c>
      <c r="C1122" s="439" t="s">
        <v>1095</v>
      </c>
      <c r="D1122" s="230">
        <f>VLOOKUP(B1122,'04'!$B$5:$F$1322,5,FALSE)</f>
        <v>0</v>
      </c>
      <c r="E1122" s="230"/>
      <c r="F1122" s="296">
        <f t="shared" si="123"/>
        <v>0</v>
      </c>
      <c r="G1122" s="293">
        <f t="shared" si="124"/>
        <v>0</v>
      </c>
      <c r="H1122" s="180" t="str">
        <f t="shared" si="125"/>
        <v>否</v>
      </c>
      <c r="I1122" s="393" t="str">
        <f t="shared" si="126"/>
        <v>项</v>
      </c>
      <c r="O1122" s="393">
        <f t="shared" si="128"/>
        <v>0</v>
      </c>
    </row>
    <row r="1123" ht="44.1" customHeight="1" spans="1:15">
      <c r="A1123" s="431">
        <f t="shared" si="127"/>
        <v>7</v>
      </c>
      <c r="B1123" s="438">
        <v>2170303</v>
      </c>
      <c r="C1123" s="439" t="s">
        <v>1096</v>
      </c>
      <c r="D1123" s="230">
        <f>VLOOKUP(B1123,'04'!$B$5:$F$1322,5,FALSE)</f>
        <v>0</v>
      </c>
      <c r="E1123" s="230"/>
      <c r="F1123" s="296">
        <f t="shared" si="123"/>
        <v>0</v>
      </c>
      <c r="G1123" s="293">
        <f t="shared" si="124"/>
        <v>0</v>
      </c>
      <c r="H1123" s="180" t="str">
        <f t="shared" si="125"/>
        <v>否</v>
      </c>
      <c r="I1123" s="393" t="str">
        <f t="shared" si="126"/>
        <v>项</v>
      </c>
      <c r="O1123" s="393">
        <f t="shared" si="128"/>
        <v>0</v>
      </c>
    </row>
    <row r="1124" ht="36" customHeight="1" spans="1:15">
      <c r="A1124" s="431">
        <f t="shared" si="127"/>
        <v>7</v>
      </c>
      <c r="B1124" s="438">
        <v>2170304</v>
      </c>
      <c r="C1124" s="439" t="s">
        <v>1097</v>
      </c>
      <c r="D1124" s="230">
        <f>VLOOKUP(B1124,'04'!$B$5:$F$1322,5,FALSE)</f>
        <v>0</v>
      </c>
      <c r="E1124" s="230"/>
      <c r="F1124" s="296">
        <f t="shared" si="123"/>
        <v>0</v>
      </c>
      <c r="G1124" s="293">
        <f t="shared" si="124"/>
        <v>0</v>
      </c>
      <c r="H1124" s="180" t="str">
        <f t="shared" si="125"/>
        <v>否</v>
      </c>
      <c r="I1124" s="393" t="str">
        <f t="shared" si="126"/>
        <v>项</v>
      </c>
      <c r="O1124" s="393">
        <f t="shared" si="128"/>
        <v>0</v>
      </c>
    </row>
    <row r="1125" ht="44.1" customHeight="1" spans="1:15">
      <c r="A1125" s="431">
        <f t="shared" si="127"/>
        <v>7</v>
      </c>
      <c r="B1125" s="438">
        <v>2170399</v>
      </c>
      <c r="C1125" s="439" t="s">
        <v>1098</v>
      </c>
      <c r="D1125" s="230">
        <f>VLOOKUP(B1125,'04'!$B$5:$F$1322,5,FALSE)</f>
        <v>0</v>
      </c>
      <c r="E1125" s="230"/>
      <c r="F1125" s="296">
        <f t="shared" si="123"/>
        <v>0</v>
      </c>
      <c r="G1125" s="293">
        <f t="shared" si="124"/>
        <v>0</v>
      </c>
      <c r="H1125" s="180" t="str">
        <f t="shared" si="125"/>
        <v>否</v>
      </c>
      <c r="I1125" s="393" t="str">
        <f t="shared" si="126"/>
        <v>项</v>
      </c>
      <c r="O1125" s="393">
        <f t="shared" si="128"/>
        <v>0</v>
      </c>
    </row>
    <row r="1126" ht="44.1" customHeight="1" spans="1:15">
      <c r="A1126" s="431">
        <f t="shared" si="127"/>
        <v>5</v>
      </c>
      <c r="B1126" s="437">
        <v>21799</v>
      </c>
      <c r="C1126" s="289" t="s">
        <v>1099</v>
      </c>
      <c r="D1126" s="286">
        <f>VLOOKUP(B1126,'04'!$B$5:$F$1322,5,FALSE)</f>
        <v>0</v>
      </c>
      <c r="E1126" s="286">
        <f>((((SUM(E1127:E1128))+0)+0)+0)+0</f>
        <v>0</v>
      </c>
      <c r="F1126" s="297">
        <f t="shared" si="123"/>
        <v>0</v>
      </c>
      <c r="G1126" s="287">
        <f t="shared" si="124"/>
        <v>0</v>
      </c>
      <c r="H1126" s="180" t="str">
        <f t="shared" si="125"/>
        <v>否</v>
      </c>
      <c r="I1126" s="393" t="str">
        <f t="shared" si="126"/>
        <v>款</v>
      </c>
      <c r="O1126" s="393">
        <f t="shared" si="128"/>
        <v>0</v>
      </c>
    </row>
    <row r="1127" ht="36" customHeight="1" spans="1:15">
      <c r="A1127" s="431">
        <f t="shared" si="127"/>
        <v>7</v>
      </c>
      <c r="B1127" s="448">
        <v>2179902</v>
      </c>
      <c r="C1127" s="439" t="s">
        <v>1100</v>
      </c>
      <c r="D1127" s="230">
        <f>VLOOKUP(B1127,'04'!$B$5:$F$1322,5,FALSE)</f>
        <v>0</v>
      </c>
      <c r="E1127" s="230"/>
      <c r="F1127" s="296">
        <f t="shared" si="123"/>
        <v>0</v>
      </c>
      <c r="G1127" s="293">
        <f t="shared" si="124"/>
        <v>0</v>
      </c>
      <c r="H1127" s="180" t="str">
        <f t="shared" si="125"/>
        <v>否</v>
      </c>
      <c r="I1127" s="393" t="str">
        <f t="shared" si="126"/>
        <v>项</v>
      </c>
      <c r="O1127" s="393">
        <f t="shared" si="128"/>
        <v>0</v>
      </c>
    </row>
    <row r="1128" ht="44.1" customHeight="1" spans="1:15">
      <c r="A1128" s="431">
        <f t="shared" si="127"/>
        <v>7</v>
      </c>
      <c r="B1128" s="448">
        <v>2179999</v>
      </c>
      <c r="C1128" s="439" t="s">
        <v>1098</v>
      </c>
      <c r="D1128" s="230">
        <f>VLOOKUP(B1128,'04'!$B$5:$F$1322,5,FALSE)</f>
        <v>0</v>
      </c>
      <c r="E1128" s="230"/>
      <c r="F1128" s="296">
        <f t="shared" si="123"/>
        <v>0</v>
      </c>
      <c r="G1128" s="293">
        <f t="shared" si="124"/>
        <v>0</v>
      </c>
      <c r="H1128" s="180" t="str">
        <f t="shared" si="125"/>
        <v>否</v>
      </c>
      <c r="I1128" s="393" t="str">
        <f t="shared" si="126"/>
        <v>项</v>
      </c>
      <c r="O1128" s="393">
        <f t="shared" si="128"/>
        <v>0</v>
      </c>
    </row>
    <row r="1129" ht="44.1" customHeight="1" spans="1:15">
      <c r="A1129" s="431">
        <f t="shared" si="127"/>
        <v>4</v>
      </c>
      <c r="B1129" s="285" t="s">
        <v>1364</v>
      </c>
      <c r="C1129" s="445" t="s">
        <v>1341</v>
      </c>
      <c r="D1129" s="286">
        <f>VLOOKUP(B1129,'04'!$B$5:$F$1322,5,FALSE)</f>
        <v>0</v>
      </c>
      <c r="E1129" s="286"/>
      <c r="F1129" s="297">
        <f t="shared" si="123"/>
        <v>0</v>
      </c>
      <c r="G1129" s="287">
        <f t="shared" si="124"/>
        <v>0</v>
      </c>
      <c r="H1129" s="180" t="str">
        <f t="shared" si="125"/>
        <v>否</v>
      </c>
      <c r="I1129" s="393" t="str">
        <f t="shared" si="126"/>
        <v>项</v>
      </c>
      <c r="O1129" s="393">
        <f t="shared" si="128"/>
        <v>0</v>
      </c>
    </row>
    <row r="1130" ht="44.1" customHeight="1" spans="1:15">
      <c r="A1130" s="431">
        <f t="shared" si="127"/>
        <v>3</v>
      </c>
      <c r="B1130" s="437">
        <v>219</v>
      </c>
      <c r="C1130" s="285" t="s">
        <v>273</v>
      </c>
      <c r="D1130" s="286">
        <f>VLOOKUP(B1130,'04'!$B$5:$F$1322,5,FALSE)</f>
        <v>0</v>
      </c>
      <c r="E1130" s="286">
        <f>((((SUM(E1131:E1139))+0)+0)+0)+0</f>
        <v>0</v>
      </c>
      <c r="F1130" s="297">
        <f t="shared" si="123"/>
        <v>0</v>
      </c>
      <c r="G1130" s="287">
        <f t="shared" si="124"/>
        <v>0</v>
      </c>
      <c r="H1130" s="180" t="str">
        <f t="shared" si="125"/>
        <v>是</v>
      </c>
      <c r="I1130" s="393" t="str">
        <f t="shared" si="126"/>
        <v>类</v>
      </c>
      <c r="O1130" s="393">
        <f t="shared" si="128"/>
        <v>0</v>
      </c>
    </row>
    <row r="1131" ht="36" customHeight="1" spans="1:15">
      <c r="A1131" s="431">
        <f t="shared" si="127"/>
        <v>5</v>
      </c>
      <c r="B1131" s="437">
        <v>21901</v>
      </c>
      <c r="C1131" s="289" t="s">
        <v>223</v>
      </c>
      <c r="D1131" s="286">
        <f>VLOOKUP(B1131,'04'!$B$5:$F$1322,5,FALSE)</f>
        <v>0</v>
      </c>
      <c r="E1131" s="297"/>
      <c r="F1131" s="297">
        <f t="shared" si="123"/>
        <v>0</v>
      </c>
      <c r="G1131" s="287">
        <f t="shared" si="124"/>
        <v>0</v>
      </c>
      <c r="H1131" s="180" t="str">
        <f t="shared" si="125"/>
        <v>否</v>
      </c>
      <c r="I1131" s="393" t="str">
        <f t="shared" si="126"/>
        <v>款</v>
      </c>
      <c r="O1131" s="393">
        <f t="shared" si="128"/>
        <v>0</v>
      </c>
    </row>
    <row r="1132" ht="36" customHeight="1" spans="1:15">
      <c r="A1132" s="431">
        <f t="shared" si="127"/>
        <v>5</v>
      </c>
      <c r="B1132" s="437">
        <v>21902</v>
      </c>
      <c r="C1132" s="289" t="s">
        <v>227</v>
      </c>
      <c r="D1132" s="286">
        <f>VLOOKUP(B1132,'04'!$B$5:$F$1322,5,FALSE)</f>
        <v>0</v>
      </c>
      <c r="E1132" s="297"/>
      <c r="F1132" s="297">
        <f t="shared" si="123"/>
        <v>0</v>
      </c>
      <c r="G1132" s="287">
        <f t="shared" si="124"/>
        <v>0</v>
      </c>
      <c r="H1132" s="180" t="str">
        <f t="shared" si="125"/>
        <v>否</v>
      </c>
      <c r="I1132" s="393" t="str">
        <f t="shared" si="126"/>
        <v>款</v>
      </c>
      <c r="O1132" s="393">
        <f t="shared" si="128"/>
        <v>0</v>
      </c>
    </row>
    <row r="1133" ht="36" customHeight="1" spans="1:15">
      <c r="A1133" s="431">
        <f t="shared" si="127"/>
        <v>5</v>
      </c>
      <c r="B1133" s="437">
        <v>21903</v>
      </c>
      <c r="C1133" s="289" t="s">
        <v>229</v>
      </c>
      <c r="D1133" s="286">
        <f>VLOOKUP(B1133,'04'!$B$5:$F$1322,5,FALSE)</f>
        <v>0</v>
      </c>
      <c r="E1133" s="297"/>
      <c r="F1133" s="297">
        <f t="shared" si="123"/>
        <v>0</v>
      </c>
      <c r="G1133" s="287">
        <f t="shared" si="124"/>
        <v>0</v>
      </c>
      <c r="H1133" s="180" t="str">
        <f t="shared" si="125"/>
        <v>否</v>
      </c>
      <c r="I1133" s="393" t="str">
        <f t="shared" si="126"/>
        <v>款</v>
      </c>
      <c r="O1133" s="393">
        <f t="shared" si="128"/>
        <v>0</v>
      </c>
    </row>
    <row r="1134" ht="36" customHeight="1" spans="1:15">
      <c r="A1134" s="431">
        <f t="shared" si="127"/>
        <v>5</v>
      </c>
      <c r="B1134" s="437">
        <v>21904</v>
      </c>
      <c r="C1134" s="289" t="s">
        <v>231</v>
      </c>
      <c r="D1134" s="286">
        <f>VLOOKUP(B1134,'04'!$B$5:$F$1322,5,FALSE)</f>
        <v>0</v>
      </c>
      <c r="E1134" s="297"/>
      <c r="F1134" s="297">
        <f t="shared" si="123"/>
        <v>0</v>
      </c>
      <c r="G1134" s="287">
        <f t="shared" si="124"/>
        <v>0</v>
      </c>
      <c r="H1134" s="180" t="str">
        <f t="shared" si="125"/>
        <v>否</v>
      </c>
      <c r="I1134" s="393" t="str">
        <f t="shared" si="126"/>
        <v>款</v>
      </c>
      <c r="O1134" s="393">
        <f t="shared" si="128"/>
        <v>0</v>
      </c>
    </row>
    <row r="1135" ht="36" customHeight="1" spans="1:15">
      <c r="A1135" s="431">
        <f t="shared" si="127"/>
        <v>5</v>
      </c>
      <c r="B1135" s="437">
        <v>21905</v>
      </c>
      <c r="C1135" s="289" t="s">
        <v>232</v>
      </c>
      <c r="D1135" s="286">
        <f>VLOOKUP(B1135,'04'!$B$5:$F$1322,5,FALSE)</f>
        <v>0</v>
      </c>
      <c r="E1135" s="297"/>
      <c r="F1135" s="297">
        <f t="shared" si="123"/>
        <v>0</v>
      </c>
      <c r="G1135" s="287">
        <f t="shared" si="124"/>
        <v>0</v>
      </c>
      <c r="H1135" s="180" t="str">
        <f t="shared" si="125"/>
        <v>否</v>
      </c>
      <c r="I1135" s="393" t="str">
        <f t="shared" si="126"/>
        <v>款</v>
      </c>
      <c r="O1135" s="393">
        <f t="shared" si="128"/>
        <v>0</v>
      </c>
    </row>
    <row r="1136" ht="36" customHeight="1" spans="1:15">
      <c r="A1136" s="431">
        <f t="shared" si="127"/>
        <v>5</v>
      </c>
      <c r="B1136" s="437">
        <v>21906</v>
      </c>
      <c r="C1136" s="289" t="s">
        <v>894</v>
      </c>
      <c r="D1136" s="286">
        <f>VLOOKUP(B1136,'04'!$B$5:$F$1322,5,FALSE)</f>
        <v>0</v>
      </c>
      <c r="E1136" s="297"/>
      <c r="F1136" s="297">
        <f t="shared" si="123"/>
        <v>0</v>
      </c>
      <c r="G1136" s="287">
        <f t="shared" si="124"/>
        <v>0</v>
      </c>
      <c r="H1136" s="180" t="str">
        <f t="shared" si="125"/>
        <v>否</v>
      </c>
      <c r="I1136" s="393" t="str">
        <f t="shared" si="126"/>
        <v>款</v>
      </c>
      <c r="O1136" s="393">
        <f t="shared" si="128"/>
        <v>0</v>
      </c>
    </row>
    <row r="1137" ht="36" customHeight="1" spans="1:15">
      <c r="A1137" s="431">
        <f t="shared" si="127"/>
        <v>5</v>
      </c>
      <c r="B1137" s="437">
        <v>21907</v>
      </c>
      <c r="C1137" s="289" t="s">
        <v>235</v>
      </c>
      <c r="D1137" s="286">
        <f>VLOOKUP(B1137,'04'!$B$5:$F$1322,5,FALSE)</f>
        <v>0</v>
      </c>
      <c r="E1137" s="297"/>
      <c r="F1137" s="297">
        <f t="shared" si="123"/>
        <v>0</v>
      </c>
      <c r="G1137" s="287">
        <f t="shared" si="124"/>
        <v>0</v>
      </c>
      <c r="H1137" s="180" t="str">
        <f t="shared" si="125"/>
        <v>否</v>
      </c>
      <c r="I1137" s="393" t="str">
        <f t="shared" si="126"/>
        <v>款</v>
      </c>
      <c r="O1137" s="393">
        <f t="shared" si="128"/>
        <v>0</v>
      </c>
    </row>
    <row r="1138" ht="36" customHeight="1" spans="1:15">
      <c r="A1138" s="431">
        <f t="shared" si="127"/>
        <v>5</v>
      </c>
      <c r="B1138" s="437">
        <v>21908</v>
      </c>
      <c r="C1138" s="289" t="s">
        <v>240</v>
      </c>
      <c r="D1138" s="286">
        <f>VLOOKUP(B1138,'04'!$B$5:$F$1322,5,FALSE)</f>
        <v>0</v>
      </c>
      <c r="E1138" s="297"/>
      <c r="F1138" s="297">
        <f t="shared" si="123"/>
        <v>0</v>
      </c>
      <c r="G1138" s="287">
        <f t="shared" si="124"/>
        <v>0</v>
      </c>
      <c r="H1138" s="180" t="str">
        <f t="shared" si="125"/>
        <v>否</v>
      </c>
      <c r="I1138" s="393" t="str">
        <f t="shared" si="126"/>
        <v>款</v>
      </c>
      <c r="O1138" s="393">
        <f t="shared" si="128"/>
        <v>0</v>
      </c>
    </row>
    <row r="1139" ht="36" customHeight="1" spans="1:15">
      <c r="A1139" s="431">
        <f t="shared" si="127"/>
        <v>5</v>
      </c>
      <c r="B1139" s="437">
        <v>21999</v>
      </c>
      <c r="C1139" s="289" t="s">
        <v>1101</v>
      </c>
      <c r="D1139" s="286">
        <f>VLOOKUP(B1139,'04'!$B$5:$F$1322,5,FALSE)</f>
        <v>0</v>
      </c>
      <c r="E1139" s="297"/>
      <c r="F1139" s="297">
        <f t="shared" si="123"/>
        <v>0</v>
      </c>
      <c r="G1139" s="287">
        <f t="shared" si="124"/>
        <v>0</v>
      </c>
      <c r="H1139" s="180" t="str">
        <f t="shared" si="125"/>
        <v>否</v>
      </c>
      <c r="I1139" s="393" t="str">
        <f t="shared" si="126"/>
        <v>款</v>
      </c>
      <c r="O1139" s="393">
        <f t="shared" si="128"/>
        <v>0</v>
      </c>
    </row>
    <row r="1140" ht="44.1" customHeight="1" spans="1:15">
      <c r="A1140" s="431">
        <f t="shared" si="127"/>
        <v>3</v>
      </c>
      <c r="B1140" s="437">
        <v>220</v>
      </c>
      <c r="C1140" s="285" t="s">
        <v>274</v>
      </c>
      <c r="D1140" s="286">
        <f>VLOOKUP(B1140,'04'!$B$5:$F$1322,5,FALSE)</f>
        <v>1050</v>
      </c>
      <c r="E1140" s="286">
        <f>((((SUM(E1141,E1168,E1183,E1185))+0)+0)+0)+0</f>
        <v>1169</v>
      </c>
      <c r="F1140" s="297">
        <f t="shared" si="123"/>
        <v>119</v>
      </c>
      <c r="G1140" s="287">
        <f t="shared" si="124"/>
        <v>0.113333333333333</v>
      </c>
      <c r="H1140" s="180" t="str">
        <f t="shared" si="125"/>
        <v>是</v>
      </c>
      <c r="I1140" s="393" t="str">
        <f t="shared" si="126"/>
        <v>类</v>
      </c>
      <c r="O1140" s="393">
        <f t="shared" si="128"/>
        <v>0</v>
      </c>
    </row>
    <row r="1141" ht="44.1" customHeight="1" spans="1:15">
      <c r="A1141" s="431">
        <f t="shared" si="127"/>
        <v>5</v>
      </c>
      <c r="B1141" s="437">
        <v>22001</v>
      </c>
      <c r="C1141" s="289" t="s">
        <v>1102</v>
      </c>
      <c r="D1141" s="286">
        <f>VLOOKUP(B1141,'04'!$B$5:$F$1322,5,FALSE)</f>
        <v>1005</v>
      </c>
      <c r="E1141" s="286">
        <f>((((SUM(E1142:E1167))+0)+0)+0)+0</f>
        <v>1037</v>
      </c>
      <c r="F1141" s="297">
        <f t="shared" si="123"/>
        <v>32</v>
      </c>
      <c r="G1141" s="287">
        <f t="shared" si="124"/>
        <v>0.0318407960199005</v>
      </c>
      <c r="H1141" s="180" t="str">
        <f t="shared" si="125"/>
        <v>是</v>
      </c>
      <c r="I1141" s="393" t="str">
        <f t="shared" si="126"/>
        <v>款</v>
      </c>
      <c r="O1141" s="393">
        <f t="shared" si="128"/>
        <v>0</v>
      </c>
    </row>
    <row r="1142" ht="44.1" customHeight="1" spans="1:15">
      <c r="A1142" s="431">
        <f t="shared" si="127"/>
        <v>7</v>
      </c>
      <c r="B1142" s="438">
        <v>2200101</v>
      </c>
      <c r="C1142" s="439" t="s">
        <v>307</v>
      </c>
      <c r="D1142" s="230">
        <f>VLOOKUP(B1142,'04'!$B$5:$F$1322,5,FALSE)</f>
        <v>517</v>
      </c>
      <c r="E1142" s="230">
        <v>510</v>
      </c>
      <c r="F1142" s="296">
        <f t="shared" si="123"/>
        <v>-7</v>
      </c>
      <c r="G1142" s="293">
        <f t="shared" si="124"/>
        <v>-0.0135396518375241</v>
      </c>
      <c r="H1142" s="180" t="str">
        <f t="shared" si="125"/>
        <v>是</v>
      </c>
      <c r="I1142" s="393" t="str">
        <f t="shared" si="126"/>
        <v>项</v>
      </c>
      <c r="L1142" s="393">
        <f>VLOOKUP(B1142,[265]Sheet1!$A$4:$F$275,6,FALSE)</f>
        <v>510</v>
      </c>
      <c r="O1142" s="432">
        <f t="shared" si="128"/>
        <v>510</v>
      </c>
    </row>
    <row r="1143" ht="36" customHeight="1" spans="1:15">
      <c r="A1143" s="431">
        <f t="shared" si="127"/>
        <v>7</v>
      </c>
      <c r="B1143" s="438">
        <v>2200102</v>
      </c>
      <c r="C1143" s="439" t="s">
        <v>308</v>
      </c>
      <c r="D1143" s="230">
        <f>VLOOKUP(B1143,'04'!$B$5:$F$1322,5,FALSE)</f>
        <v>0</v>
      </c>
      <c r="E1143" s="230"/>
      <c r="F1143" s="296">
        <f t="shared" si="123"/>
        <v>0</v>
      </c>
      <c r="G1143" s="293">
        <f t="shared" si="124"/>
        <v>0</v>
      </c>
      <c r="H1143" s="180" t="str">
        <f t="shared" si="125"/>
        <v>否</v>
      </c>
      <c r="I1143" s="393" t="str">
        <f t="shared" si="126"/>
        <v>项</v>
      </c>
      <c r="O1143" s="393">
        <f t="shared" si="128"/>
        <v>0</v>
      </c>
    </row>
    <row r="1144" ht="44.1" customHeight="1" spans="1:15">
      <c r="A1144" s="431">
        <f t="shared" si="127"/>
        <v>7</v>
      </c>
      <c r="B1144" s="438">
        <v>2200103</v>
      </c>
      <c r="C1144" s="439" t="s">
        <v>309</v>
      </c>
      <c r="D1144" s="230">
        <f>VLOOKUP(B1144,'04'!$B$5:$F$1322,5,FALSE)</f>
        <v>0</v>
      </c>
      <c r="E1144" s="230"/>
      <c r="F1144" s="296">
        <f t="shared" si="123"/>
        <v>0</v>
      </c>
      <c r="G1144" s="293">
        <f t="shared" si="124"/>
        <v>0</v>
      </c>
      <c r="H1144" s="180" t="str">
        <f t="shared" si="125"/>
        <v>否</v>
      </c>
      <c r="I1144" s="393" t="str">
        <f t="shared" si="126"/>
        <v>项</v>
      </c>
      <c r="O1144" s="393">
        <f t="shared" si="128"/>
        <v>0</v>
      </c>
    </row>
    <row r="1145" ht="44.1" customHeight="1" spans="1:15">
      <c r="A1145" s="431">
        <f t="shared" si="127"/>
        <v>7</v>
      </c>
      <c r="B1145" s="438">
        <v>2200104</v>
      </c>
      <c r="C1145" s="439" t="s">
        <v>1103</v>
      </c>
      <c r="D1145" s="230">
        <f>VLOOKUP(B1145,'04'!$B$5:$F$1322,5,FALSE)</f>
        <v>0</v>
      </c>
      <c r="E1145" s="230"/>
      <c r="F1145" s="296">
        <f t="shared" si="123"/>
        <v>0</v>
      </c>
      <c r="G1145" s="293">
        <f t="shared" si="124"/>
        <v>0</v>
      </c>
      <c r="H1145" s="180" t="str">
        <f t="shared" si="125"/>
        <v>否</v>
      </c>
      <c r="I1145" s="393" t="str">
        <f t="shared" si="126"/>
        <v>项</v>
      </c>
      <c r="O1145" s="393">
        <f t="shared" si="128"/>
        <v>0</v>
      </c>
    </row>
    <row r="1146" ht="44.1" customHeight="1" spans="1:15">
      <c r="A1146" s="431">
        <f t="shared" si="127"/>
        <v>7</v>
      </c>
      <c r="B1146" s="438">
        <v>2200106</v>
      </c>
      <c r="C1146" s="439" t="s">
        <v>1104</v>
      </c>
      <c r="D1146" s="230">
        <f>VLOOKUP(B1146,'04'!$B$5:$F$1322,5,FALSE)</f>
        <v>29</v>
      </c>
      <c r="E1146" s="230"/>
      <c r="F1146" s="296">
        <f t="shared" si="123"/>
        <v>-29</v>
      </c>
      <c r="G1146" s="293">
        <f t="shared" si="124"/>
        <v>-1</v>
      </c>
      <c r="H1146" s="180" t="str">
        <f t="shared" si="125"/>
        <v>是</v>
      </c>
      <c r="I1146" s="393" t="str">
        <f t="shared" si="126"/>
        <v>项</v>
      </c>
      <c r="M1146" s="393">
        <f>VLOOKUP(B1146,[266]Sheet2!$A$2:$D$135,4,FALSE)</f>
        <v>0</v>
      </c>
      <c r="O1146" s="393">
        <f t="shared" si="128"/>
        <v>0</v>
      </c>
    </row>
    <row r="1147" ht="44.1" customHeight="1" spans="1:15">
      <c r="A1147" s="431">
        <f t="shared" si="127"/>
        <v>7</v>
      </c>
      <c r="B1147" s="438">
        <v>2200107</v>
      </c>
      <c r="C1147" s="439" t="s">
        <v>1105</v>
      </c>
      <c r="D1147" s="230">
        <f>VLOOKUP(B1147,'04'!$B$5:$F$1322,5,FALSE)</f>
        <v>0</v>
      </c>
      <c r="E1147" s="230"/>
      <c r="F1147" s="296">
        <f t="shared" si="123"/>
        <v>0</v>
      </c>
      <c r="G1147" s="293">
        <f t="shared" si="124"/>
        <v>0</v>
      </c>
      <c r="H1147" s="180" t="str">
        <f t="shared" si="125"/>
        <v>否</v>
      </c>
      <c r="I1147" s="393" t="str">
        <f t="shared" si="126"/>
        <v>项</v>
      </c>
      <c r="O1147" s="393">
        <f t="shared" si="128"/>
        <v>0</v>
      </c>
    </row>
    <row r="1148" ht="44.1" customHeight="1" spans="1:15">
      <c r="A1148" s="431">
        <f t="shared" si="127"/>
        <v>7</v>
      </c>
      <c r="B1148" s="438">
        <v>2200108</v>
      </c>
      <c r="C1148" s="439" t="s">
        <v>1106</v>
      </c>
      <c r="D1148" s="230">
        <f>VLOOKUP(B1148,'04'!$B$5:$F$1322,5,FALSE)</f>
        <v>11</v>
      </c>
      <c r="E1148" s="230"/>
      <c r="F1148" s="296">
        <f t="shared" si="123"/>
        <v>-11</v>
      </c>
      <c r="G1148" s="293">
        <f t="shared" si="124"/>
        <v>-1</v>
      </c>
      <c r="H1148" s="180" t="str">
        <f t="shared" si="125"/>
        <v>是</v>
      </c>
      <c r="I1148" s="393" t="str">
        <f t="shared" si="126"/>
        <v>项</v>
      </c>
      <c r="M1148" s="393">
        <f>VLOOKUP(B1148,[266]Sheet2!$A$2:$D$135,4,FALSE)</f>
        <v>0</v>
      </c>
      <c r="O1148" s="393">
        <f t="shared" si="128"/>
        <v>0</v>
      </c>
    </row>
    <row r="1149" ht="44.1" customHeight="1" spans="1:15">
      <c r="A1149" s="431">
        <f t="shared" si="127"/>
        <v>7</v>
      </c>
      <c r="B1149" s="438">
        <v>2200109</v>
      </c>
      <c r="C1149" s="439" t="s">
        <v>1107</v>
      </c>
      <c r="D1149" s="230">
        <f>VLOOKUP(B1149,'04'!$B$5:$F$1322,5,FALSE)</f>
        <v>0</v>
      </c>
      <c r="E1149" s="230">
        <v>70</v>
      </c>
      <c r="F1149" s="296">
        <f t="shared" si="123"/>
        <v>70</v>
      </c>
      <c r="G1149" s="293">
        <f t="shared" si="124"/>
        <v>0</v>
      </c>
      <c r="H1149" s="180" t="str">
        <f t="shared" si="125"/>
        <v>是</v>
      </c>
      <c r="I1149" s="393" t="str">
        <f t="shared" si="126"/>
        <v>项</v>
      </c>
      <c r="L1149" s="393">
        <f>VLOOKUP(B1149,[265]Sheet1!$A$4:$F$275,6,FALSE)</f>
        <v>70</v>
      </c>
      <c r="O1149" s="432">
        <f t="shared" si="128"/>
        <v>70</v>
      </c>
    </row>
    <row r="1150" ht="44.1" customHeight="1" spans="1:15">
      <c r="A1150" s="431">
        <f t="shared" si="127"/>
        <v>7</v>
      </c>
      <c r="B1150" s="438">
        <v>2200112</v>
      </c>
      <c r="C1150" s="439" t="s">
        <v>1108</v>
      </c>
      <c r="D1150" s="230">
        <f>VLOOKUP(B1150,'04'!$B$5:$F$1322,5,FALSE)</f>
        <v>0</v>
      </c>
      <c r="E1150" s="230"/>
      <c r="F1150" s="296">
        <f t="shared" si="123"/>
        <v>0</v>
      </c>
      <c r="G1150" s="293">
        <f t="shared" si="124"/>
        <v>0</v>
      </c>
      <c r="H1150" s="180" t="str">
        <f t="shared" si="125"/>
        <v>否</v>
      </c>
      <c r="I1150" s="393" t="str">
        <f t="shared" si="126"/>
        <v>项</v>
      </c>
      <c r="O1150" s="393">
        <f t="shared" si="128"/>
        <v>0</v>
      </c>
    </row>
    <row r="1151" ht="44.1" customHeight="1" spans="1:15">
      <c r="A1151" s="431">
        <f t="shared" si="127"/>
        <v>7</v>
      </c>
      <c r="B1151" s="438">
        <v>2200113</v>
      </c>
      <c r="C1151" s="439" t="s">
        <v>1109</v>
      </c>
      <c r="D1151" s="230">
        <f>VLOOKUP(B1151,'04'!$B$5:$F$1322,5,FALSE)</f>
        <v>0</v>
      </c>
      <c r="E1151" s="230"/>
      <c r="F1151" s="296">
        <f t="shared" si="123"/>
        <v>0</v>
      </c>
      <c r="G1151" s="293">
        <f t="shared" si="124"/>
        <v>0</v>
      </c>
      <c r="H1151" s="180" t="str">
        <f t="shared" si="125"/>
        <v>否</v>
      </c>
      <c r="I1151" s="393" t="str">
        <f t="shared" si="126"/>
        <v>项</v>
      </c>
      <c r="O1151" s="393">
        <f t="shared" si="128"/>
        <v>0</v>
      </c>
    </row>
    <row r="1152" ht="44.1" customHeight="1" spans="1:15">
      <c r="A1152" s="431">
        <f t="shared" si="127"/>
        <v>7</v>
      </c>
      <c r="B1152" s="438">
        <v>2200114</v>
      </c>
      <c r="C1152" s="439" t="s">
        <v>1110</v>
      </c>
      <c r="D1152" s="230">
        <f>VLOOKUP(B1152,'04'!$B$5:$F$1322,5,FALSE)</f>
        <v>0</v>
      </c>
      <c r="E1152" s="230"/>
      <c r="F1152" s="296">
        <f t="shared" ref="F1152:F1197" si="129">E1152-D1152</f>
        <v>0</v>
      </c>
      <c r="G1152" s="293">
        <f t="shared" si="124"/>
        <v>0</v>
      </c>
      <c r="H1152" s="180" t="str">
        <f t="shared" si="125"/>
        <v>否</v>
      </c>
      <c r="I1152" s="393" t="str">
        <f t="shared" si="126"/>
        <v>项</v>
      </c>
      <c r="O1152" s="393">
        <f t="shared" si="128"/>
        <v>0</v>
      </c>
    </row>
    <row r="1153" ht="36" customHeight="1" spans="1:15">
      <c r="A1153" s="431">
        <f t="shared" si="127"/>
        <v>7</v>
      </c>
      <c r="B1153" s="438">
        <v>2200115</v>
      </c>
      <c r="C1153" s="439" t="s">
        <v>1111</v>
      </c>
      <c r="D1153" s="230">
        <f>VLOOKUP(B1153,'04'!$B$5:$F$1322,5,FALSE)</f>
        <v>0</v>
      </c>
      <c r="E1153" s="230"/>
      <c r="F1153" s="296">
        <f t="shared" si="129"/>
        <v>0</v>
      </c>
      <c r="G1153" s="293">
        <f t="shared" ref="G1153:G1197" si="130">IF(D1153&lt;0,"",IFERROR(E1153/D1153-1,0))</f>
        <v>0</v>
      </c>
      <c r="H1153" s="180" t="str">
        <f t="shared" ref="H1153:H1197" si="131">IF(LEN(B1153)=3,"是",IF(C1153&lt;&gt;"",IF(SUM(D1153:E1153)&lt;&gt;0,"是","否"),"是"))</f>
        <v>否</v>
      </c>
      <c r="I1153" s="393" t="str">
        <f t="shared" ref="I1153:I1197" si="132">IF(LEN(B1153)=3,"类",IF(LEN(B1153)=5,"款","项"))</f>
        <v>项</v>
      </c>
      <c r="O1153" s="393">
        <f t="shared" si="128"/>
        <v>0</v>
      </c>
    </row>
    <row r="1154" ht="36" customHeight="1" spans="1:15">
      <c r="A1154" s="431">
        <f t="shared" si="127"/>
        <v>7</v>
      </c>
      <c r="B1154" s="438">
        <v>2200116</v>
      </c>
      <c r="C1154" s="439" t="s">
        <v>1112</v>
      </c>
      <c r="D1154" s="230">
        <f>VLOOKUP(B1154,'04'!$B$5:$F$1322,5,FALSE)</f>
        <v>0</v>
      </c>
      <c r="E1154" s="230"/>
      <c r="F1154" s="296">
        <f t="shared" si="129"/>
        <v>0</v>
      </c>
      <c r="G1154" s="293">
        <f t="shared" si="130"/>
        <v>0</v>
      </c>
      <c r="H1154" s="180" t="str">
        <f t="shared" si="131"/>
        <v>否</v>
      </c>
      <c r="I1154" s="393" t="str">
        <f t="shared" si="132"/>
        <v>项</v>
      </c>
      <c r="O1154" s="393">
        <f t="shared" si="128"/>
        <v>0</v>
      </c>
    </row>
    <row r="1155" ht="44.1" customHeight="1" spans="1:15">
      <c r="A1155" s="431">
        <f t="shared" si="127"/>
        <v>7</v>
      </c>
      <c r="B1155" s="438">
        <v>2200119</v>
      </c>
      <c r="C1155" s="439" t="s">
        <v>1113</v>
      </c>
      <c r="D1155" s="230">
        <f>VLOOKUP(B1155,'04'!$B$5:$F$1322,5,FALSE)</f>
        <v>0</v>
      </c>
      <c r="E1155" s="230"/>
      <c r="F1155" s="296">
        <f t="shared" si="129"/>
        <v>0</v>
      </c>
      <c r="G1155" s="293">
        <f t="shared" si="130"/>
        <v>0</v>
      </c>
      <c r="H1155" s="180" t="str">
        <f t="shared" si="131"/>
        <v>否</v>
      </c>
      <c r="I1155" s="393" t="str">
        <f t="shared" si="132"/>
        <v>项</v>
      </c>
      <c r="O1155" s="393">
        <f t="shared" si="128"/>
        <v>0</v>
      </c>
    </row>
    <row r="1156" ht="44.1" customHeight="1" spans="1:15">
      <c r="A1156" s="431">
        <f t="shared" si="127"/>
        <v>7</v>
      </c>
      <c r="B1156" s="438">
        <v>2200120</v>
      </c>
      <c r="C1156" s="439" t="s">
        <v>1114</v>
      </c>
      <c r="D1156" s="230">
        <f>VLOOKUP(B1156,'04'!$B$5:$F$1322,5,FALSE)</f>
        <v>0</v>
      </c>
      <c r="E1156" s="230"/>
      <c r="F1156" s="296">
        <f t="shared" si="129"/>
        <v>0</v>
      </c>
      <c r="G1156" s="293">
        <f t="shared" si="130"/>
        <v>0</v>
      </c>
      <c r="H1156" s="180" t="str">
        <f t="shared" si="131"/>
        <v>否</v>
      </c>
      <c r="I1156" s="393" t="str">
        <f t="shared" si="132"/>
        <v>项</v>
      </c>
      <c r="O1156" s="393">
        <f t="shared" si="128"/>
        <v>0</v>
      </c>
    </row>
    <row r="1157" ht="36" customHeight="1" spans="1:15">
      <c r="A1157" s="431">
        <f t="shared" ref="A1157:A1220" si="133">LEN(B1157)</f>
        <v>7</v>
      </c>
      <c r="B1157" s="438">
        <v>2200121</v>
      </c>
      <c r="C1157" s="439" t="s">
        <v>1115</v>
      </c>
      <c r="D1157" s="230">
        <f>VLOOKUP(B1157,'04'!$B$5:$F$1322,5,FALSE)</f>
        <v>0</v>
      </c>
      <c r="E1157" s="230"/>
      <c r="F1157" s="296">
        <f t="shared" si="129"/>
        <v>0</v>
      </c>
      <c r="G1157" s="293">
        <f t="shared" si="130"/>
        <v>0</v>
      </c>
      <c r="H1157" s="180" t="str">
        <f t="shared" si="131"/>
        <v>否</v>
      </c>
      <c r="I1157" s="393" t="str">
        <f t="shared" si="132"/>
        <v>项</v>
      </c>
      <c r="O1157" s="393">
        <f t="shared" ref="O1157:O1220" si="134">+L1157+M1157+N1157</f>
        <v>0</v>
      </c>
    </row>
    <row r="1158" ht="36" customHeight="1" spans="1:15">
      <c r="A1158" s="431">
        <f t="shared" si="133"/>
        <v>7</v>
      </c>
      <c r="B1158" s="438">
        <v>2200122</v>
      </c>
      <c r="C1158" s="439" t="s">
        <v>1116</v>
      </c>
      <c r="D1158" s="230">
        <f>VLOOKUP(B1158,'04'!$B$5:$F$1322,5,FALSE)</f>
        <v>0</v>
      </c>
      <c r="E1158" s="230"/>
      <c r="F1158" s="296">
        <f t="shared" si="129"/>
        <v>0</v>
      </c>
      <c r="G1158" s="293">
        <f t="shared" si="130"/>
        <v>0</v>
      </c>
      <c r="H1158" s="180" t="str">
        <f t="shared" si="131"/>
        <v>否</v>
      </c>
      <c r="I1158" s="393" t="str">
        <f t="shared" si="132"/>
        <v>项</v>
      </c>
      <c r="O1158" s="393">
        <f t="shared" si="134"/>
        <v>0</v>
      </c>
    </row>
    <row r="1159" ht="36" customHeight="1" spans="1:15">
      <c r="A1159" s="431">
        <f t="shared" si="133"/>
        <v>7</v>
      </c>
      <c r="B1159" s="438">
        <v>2200123</v>
      </c>
      <c r="C1159" s="439" t="s">
        <v>1117</v>
      </c>
      <c r="D1159" s="230">
        <f>VLOOKUP(B1159,'04'!$B$5:$F$1322,5,FALSE)</f>
        <v>0</v>
      </c>
      <c r="E1159" s="230"/>
      <c r="F1159" s="296">
        <f t="shared" si="129"/>
        <v>0</v>
      </c>
      <c r="G1159" s="293">
        <f t="shared" si="130"/>
        <v>0</v>
      </c>
      <c r="H1159" s="180" t="str">
        <f t="shared" si="131"/>
        <v>否</v>
      </c>
      <c r="I1159" s="393" t="str">
        <f t="shared" si="132"/>
        <v>项</v>
      </c>
      <c r="O1159" s="393">
        <f t="shared" si="134"/>
        <v>0</v>
      </c>
    </row>
    <row r="1160" ht="36" customHeight="1" spans="1:15">
      <c r="A1160" s="431">
        <f t="shared" si="133"/>
        <v>7</v>
      </c>
      <c r="B1160" s="438">
        <v>2200124</v>
      </c>
      <c r="C1160" s="439" t="s">
        <v>1118</v>
      </c>
      <c r="D1160" s="230">
        <f>VLOOKUP(B1160,'04'!$B$5:$F$1322,5,FALSE)</f>
        <v>0</v>
      </c>
      <c r="E1160" s="230"/>
      <c r="F1160" s="296">
        <f t="shared" si="129"/>
        <v>0</v>
      </c>
      <c r="G1160" s="293">
        <f t="shared" si="130"/>
        <v>0</v>
      </c>
      <c r="H1160" s="180" t="str">
        <f t="shared" si="131"/>
        <v>否</v>
      </c>
      <c r="I1160" s="393" t="str">
        <f t="shared" si="132"/>
        <v>项</v>
      </c>
      <c r="O1160" s="393">
        <f t="shared" si="134"/>
        <v>0</v>
      </c>
    </row>
    <row r="1161" ht="36" customHeight="1" spans="1:15">
      <c r="A1161" s="431">
        <f t="shared" si="133"/>
        <v>7</v>
      </c>
      <c r="B1161" s="438">
        <v>2200125</v>
      </c>
      <c r="C1161" s="439" t="s">
        <v>1119</v>
      </c>
      <c r="D1161" s="230">
        <f>VLOOKUP(B1161,'04'!$B$5:$F$1322,5,FALSE)</f>
        <v>0</v>
      </c>
      <c r="E1161" s="230"/>
      <c r="F1161" s="296">
        <f t="shared" si="129"/>
        <v>0</v>
      </c>
      <c r="G1161" s="293">
        <f t="shared" si="130"/>
        <v>0</v>
      </c>
      <c r="H1161" s="180" t="str">
        <f t="shared" si="131"/>
        <v>否</v>
      </c>
      <c r="I1161" s="393" t="str">
        <f t="shared" si="132"/>
        <v>项</v>
      </c>
      <c r="O1161" s="393">
        <f t="shared" si="134"/>
        <v>0</v>
      </c>
    </row>
    <row r="1162" ht="36" customHeight="1" spans="1:15">
      <c r="A1162" s="431">
        <f t="shared" si="133"/>
        <v>7</v>
      </c>
      <c r="B1162" s="438">
        <v>2200126</v>
      </c>
      <c r="C1162" s="439" t="s">
        <v>1120</v>
      </c>
      <c r="D1162" s="230">
        <f>VLOOKUP(B1162,'04'!$B$5:$F$1322,5,FALSE)</f>
        <v>0</v>
      </c>
      <c r="E1162" s="230"/>
      <c r="F1162" s="296">
        <f t="shared" si="129"/>
        <v>0</v>
      </c>
      <c r="G1162" s="293">
        <f t="shared" si="130"/>
        <v>0</v>
      </c>
      <c r="H1162" s="180" t="str">
        <f t="shared" si="131"/>
        <v>否</v>
      </c>
      <c r="I1162" s="393" t="str">
        <f t="shared" si="132"/>
        <v>项</v>
      </c>
      <c r="O1162" s="393">
        <f t="shared" si="134"/>
        <v>0</v>
      </c>
    </row>
    <row r="1163" ht="36" customHeight="1" spans="1:15">
      <c r="A1163" s="431">
        <f t="shared" si="133"/>
        <v>7</v>
      </c>
      <c r="B1163" s="438">
        <v>2200127</v>
      </c>
      <c r="C1163" s="439" t="s">
        <v>1121</v>
      </c>
      <c r="D1163" s="230">
        <f>VLOOKUP(B1163,'04'!$B$5:$F$1322,5,FALSE)</f>
        <v>0</v>
      </c>
      <c r="E1163" s="230"/>
      <c r="F1163" s="296">
        <f t="shared" si="129"/>
        <v>0</v>
      </c>
      <c r="G1163" s="293">
        <f t="shared" si="130"/>
        <v>0</v>
      </c>
      <c r="H1163" s="180" t="str">
        <f t="shared" si="131"/>
        <v>否</v>
      </c>
      <c r="I1163" s="393" t="str">
        <f t="shared" si="132"/>
        <v>项</v>
      </c>
      <c r="O1163" s="393">
        <f t="shared" si="134"/>
        <v>0</v>
      </c>
    </row>
    <row r="1164" ht="36" customHeight="1" spans="1:15">
      <c r="A1164" s="431">
        <f t="shared" si="133"/>
        <v>7</v>
      </c>
      <c r="B1164" s="438">
        <v>2200128</v>
      </c>
      <c r="C1164" s="439" t="s">
        <v>1122</v>
      </c>
      <c r="D1164" s="230">
        <f>VLOOKUP(B1164,'04'!$B$5:$F$1322,5,FALSE)</f>
        <v>0</v>
      </c>
      <c r="E1164" s="230"/>
      <c r="F1164" s="296">
        <f t="shared" si="129"/>
        <v>0</v>
      </c>
      <c r="G1164" s="293">
        <f t="shared" si="130"/>
        <v>0</v>
      </c>
      <c r="H1164" s="180" t="str">
        <f t="shared" si="131"/>
        <v>否</v>
      </c>
      <c r="I1164" s="393" t="str">
        <f t="shared" si="132"/>
        <v>项</v>
      </c>
      <c r="O1164" s="393">
        <f t="shared" si="134"/>
        <v>0</v>
      </c>
    </row>
    <row r="1165" ht="44.1" customHeight="1" spans="1:15">
      <c r="A1165" s="431">
        <f t="shared" si="133"/>
        <v>7</v>
      </c>
      <c r="B1165" s="438">
        <v>2200129</v>
      </c>
      <c r="C1165" s="439" t="s">
        <v>1123</v>
      </c>
      <c r="D1165" s="230">
        <f>VLOOKUP(B1165,'04'!$B$5:$F$1322,5,FALSE)</f>
        <v>0</v>
      </c>
      <c r="E1165" s="230"/>
      <c r="F1165" s="296">
        <f t="shared" si="129"/>
        <v>0</v>
      </c>
      <c r="G1165" s="293">
        <f t="shared" si="130"/>
        <v>0</v>
      </c>
      <c r="H1165" s="180" t="str">
        <f t="shared" si="131"/>
        <v>否</v>
      </c>
      <c r="I1165" s="393" t="str">
        <f t="shared" si="132"/>
        <v>项</v>
      </c>
      <c r="O1165" s="393">
        <f t="shared" si="134"/>
        <v>0</v>
      </c>
    </row>
    <row r="1166" ht="44.1" customHeight="1" spans="1:15">
      <c r="A1166" s="431">
        <f t="shared" si="133"/>
        <v>7</v>
      </c>
      <c r="B1166" s="438">
        <v>2200150</v>
      </c>
      <c r="C1166" s="439" t="s">
        <v>316</v>
      </c>
      <c r="D1166" s="230">
        <f>VLOOKUP(B1166,'04'!$B$5:$F$1322,5,FALSE)</f>
        <v>434</v>
      </c>
      <c r="E1166" s="230">
        <v>457</v>
      </c>
      <c r="F1166" s="296">
        <f t="shared" si="129"/>
        <v>23</v>
      </c>
      <c r="G1166" s="293">
        <f t="shared" si="130"/>
        <v>0.0529953917050692</v>
      </c>
      <c r="H1166" s="180" t="str">
        <f t="shared" si="131"/>
        <v>是</v>
      </c>
      <c r="I1166" s="393" t="str">
        <f t="shared" si="132"/>
        <v>项</v>
      </c>
      <c r="L1166" s="393">
        <f>VLOOKUP(B1166,[265]Sheet1!$A$4:$F$275,6,FALSE)</f>
        <v>457</v>
      </c>
      <c r="O1166" s="432">
        <f t="shared" si="134"/>
        <v>457</v>
      </c>
    </row>
    <row r="1167" ht="44.1" customHeight="1" spans="1:15">
      <c r="A1167" s="431">
        <f t="shared" si="133"/>
        <v>7</v>
      </c>
      <c r="B1167" s="438">
        <v>2200199</v>
      </c>
      <c r="C1167" s="439" t="s">
        <v>1124</v>
      </c>
      <c r="D1167" s="230">
        <f>VLOOKUP(B1167,'04'!$B$5:$F$1322,5,FALSE)</f>
        <v>14</v>
      </c>
      <c r="E1167" s="230"/>
      <c r="F1167" s="296">
        <f t="shared" si="129"/>
        <v>-14</v>
      </c>
      <c r="G1167" s="293">
        <f t="shared" si="130"/>
        <v>-1</v>
      </c>
      <c r="H1167" s="180" t="str">
        <f t="shared" si="131"/>
        <v>是</v>
      </c>
      <c r="I1167" s="393" t="str">
        <f t="shared" si="132"/>
        <v>项</v>
      </c>
      <c r="O1167" s="393">
        <f t="shared" si="134"/>
        <v>0</v>
      </c>
    </row>
    <row r="1168" ht="44.1" customHeight="1" spans="1:15">
      <c r="A1168" s="431">
        <f t="shared" si="133"/>
        <v>5</v>
      </c>
      <c r="B1168" s="437">
        <v>22005</v>
      </c>
      <c r="C1168" s="289" t="s">
        <v>1125</v>
      </c>
      <c r="D1168" s="286">
        <f>VLOOKUP(B1168,'04'!$B$5:$F$1322,5,FALSE)</f>
        <v>35</v>
      </c>
      <c r="E1168" s="286">
        <f>((((SUM(E1169:E1182))+0)+0)+0)+0</f>
        <v>132</v>
      </c>
      <c r="F1168" s="297">
        <f t="shared" si="129"/>
        <v>97</v>
      </c>
      <c r="G1168" s="287">
        <f t="shared" si="130"/>
        <v>2.77142857142857</v>
      </c>
      <c r="H1168" s="180" t="str">
        <f t="shared" si="131"/>
        <v>是</v>
      </c>
      <c r="I1168" s="393" t="str">
        <f t="shared" si="132"/>
        <v>款</v>
      </c>
      <c r="O1168" s="393">
        <f t="shared" si="134"/>
        <v>0</v>
      </c>
    </row>
    <row r="1169" ht="36" customHeight="1" spans="1:15">
      <c r="A1169" s="431">
        <f t="shared" si="133"/>
        <v>7</v>
      </c>
      <c r="B1169" s="438">
        <v>2200501</v>
      </c>
      <c r="C1169" s="439" t="s">
        <v>307</v>
      </c>
      <c r="D1169" s="230">
        <f>VLOOKUP(B1169,'04'!$B$5:$F$1322,5,FALSE)</f>
        <v>13</v>
      </c>
      <c r="E1169" s="230">
        <v>16</v>
      </c>
      <c r="F1169" s="296">
        <f t="shared" si="129"/>
        <v>3</v>
      </c>
      <c r="G1169" s="293">
        <f t="shared" si="130"/>
        <v>0.230769230769231</v>
      </c>
      <c r="H1169" s="180" t="str">
        <f t="shared" si="131"/>
        <v>是</v>
      </c>
      <c r="I1169" s="393" t="str">
        <f t="shared" si="132"/>
        <v>项</v>
      </c>
      <c r="L1169" s="393">
        <f>VLOOKUP(B1169,[265]Sheet1!$A$4:$F$275,6,FALSE)</f>
        <v>16</v>
      </c>
      <c r="O1169" s="432">
        <f t="shared" si="134"/>
        <v>16</v>
      </c>
    </row>
    <row r="1170" ht="36" customHeight="1" spans="1:15">
      <c r="A1170" s="431">
        <f t="shared" si="133"/>
        <v>7</v>
      </c>
      <c r="B1170" s="438">
        <v>2200502</v>
      </c>
      <c r="C1170" s="439" t="s">
        <v>308</v>
      </c>
      <c r="D1170" s="230">
        <f>VLOOKUP(B1170,'04'!$B$5:$F$1322,5,FALSE)</f>
        <v>0</v>
      </c>
      <c r="E1170" s="230"/>
      <c r="F1170" s="296">
        <f t="shared" si="129"/>
        <v>0</v>
      </c>
      <c r="G1170" s="293">
        <f t="shared" si="130"/>
        <v>0</v>
      </c>
      <c r="H1170" s="180" t="str">
        <f t="shared" si="131"/>
        <v>否</v>
      </c>
      <c r="I1170" s="393" t="str">
        <f t="shared" si="132"/>
        <v>项</v>
      </c>
      <c r="O1170" s="393">
        <f t="shared" si="134"/>
        <v>0</v>
      </c>
    </row>
    <row r="1171" ht="36" customHeight="1" spans="1:15">
      <c r="A1171" s="431">
        <f t="shared" si="133"/>
        <v>7</v>
      </c>
      <c r="B1171" s="438">
        <v>2200503</v>
      </c>
      <c r="C1171" s="439" t="s">
        <v>309</v>
      </c>
      <c r="D1171" s="230">
        <f>VLOOKUP(B1171,'04'!$B$5:$F$1322,5,FALSE)</f>
        <v>0</v>
      </c>
      <c r="E1171" s="230"/>
      <c r="F1171" s="296">
        <f t="shared" si="129"/>
        <v>0</v>
      </c>
      <c r="G1171" s="293">
        <f t="shared" si="130"/>
        <v>0</v>
      </c>
      <c r="H1171" s="180" t="str">
        <f t="shared" si="131"/>
        <v>否</v>
      </c>
      <c r="I1171" s="393" t="str">
        <f t="shared" si="132"/>
        <v>项</v>
      </c>
      <c r="O1171" s="393">
        <f t="shared" si="134"/>
        <v>0</v>
      </c>
    </row>
    <row r="1172" ht="36" customHeight="1" spans="1:15">
      <c r="A1172" s="431">
        <f t="shared" si="133"/>
        <v>7</v>
      </c>
      <c r="B1172" s="438">
        <v>2200504</v>
      </c>
      <c r="C1172" s="439" t="s">
        <v>1126</v>
      </c>
      <c r="D1172" s="230">
        <f>VLOOKUP(B1172,'04'!$B$5:$F$1322,5,FALSE)</f>
        <v>15</v>
      </c>
      <c r="E1172" s="230">
        <v>16</v>
      </c>
      <c r="F1172" s="296">
        <f t="shared" si="129"/>
        <v>1</v>
      </c>
      <c r="G1172" s="293">
        <f t="shared" si="130"/>
        <v>0.0666666666666667</v>
      </c>
      <c r="H1172" s="180" t="str">
        <f t="shared" si="131"/>
        <v>是</v>
      </c>
      <c r="I1172" s="393" t="str">
        <f t="shared" si="132"/>
        <v>项</v>
      </c>
      <c r="L1172" s="393">
        <f>VLOOKUP(B1172,[265]Sheet1!$A$4:$F$275,6,FALSE)</f>
        <v>16</v>
      </c>
      <c r="O1172" s="432">
        <f t="shared" si="134"/>
        <v>16</v>
      </c>
    </row>
    <row r="1173" ht="44.1" customHeight="1" spans="1:15">
      <c r="A1173" s="431">
        <f t="shared" si="133"/>
        <v>7</v>
      </c>
      <c r="B1173" s="438">
        <v>2200506</v>
      </c>
      <c r="C1173" s="439" t="s">
        <v>1127</v>
      </c>
      <c r="D1173" s="230">
        <f>VLOOKUP(B1173,'04'!$B$5:$F$1322,5,FALSE)</f>
        <v>0</v>
      </c>
      <c r="E1173" s="230"/>
      <c r="F1173" s="296">
        <f t="shared" si="129"/>
        <v>0</v>
      </c>
      <c r="G1173" s="293">
        <f t="shared" si="130"/>
        <v>0</v>
      </c>
      <c r="H1173" s="180" t="str">
        <f t="shared" si="131"/>
        <v>否</v>
      </c>
      <c r="I1173" s="393" t="str">
        <f t="shared" si="132"/>
        <v>项</v>
      </c>
      <c r="O1173" s="393">
        <f t="shared" si="134"/>
        <v>0</v>
      </c>
    </row>
    <row r="1174" ht="44.1" customHeight="1" spans="1:15">
      <c r="A1174" s="431">
        <f t="shared" si="133"/>
        <v>7</v>
      </c>
      <c r="B1174" s="438">
        <v>2200507</v>
      </c>
      <c r="C1174" s="439" t="s">
        <v>1128</v>
      </c>
      <c r="D1174" s="230">
        <f>VLOOKUP(B1174,'04'!$B$5:$F$1322,5,FALSE)</f>
        <v>0</v>
      </c>
      <c r="E1174" s="230"/>
      <c r="F1174" s="296">
        <f t="shared" si="129"/>
        <v>0</v>
      </c>
      <c r="G1174" s="293">
        <f t="shared" si="130"/>
        <v>0</v>
      </c>
      <c r="H1174" s="180" t="str">
        <f t="shared" si="131"/>
        <v>否</v>
      </c>
      <c r="I1174" s="393" t="str">
        <f t="shared" si="132"/>
        <v>项</v>
      </c>
      <c r="O1174" s="393">
        <f t="shared" si="134"/>
        <v>0</v>
      </c>
    </row>
    <row r="1175" ht="44.1" customHeight="1" spans="1:15">
      <c r="A1175" s="431">
        <f t="shared" si="133"/>
        <v>7</v>
      </c>
      <c r="B1175" s="438">
        <v>2200508</v>
      </c>
      <c r="C1175" s="439" t="s">
        <v>1129</v>
      </c>
      <c r="D1175" s="230">
        <f>VLOOKUP(B1175,'04'!$B$5:$F$1322,5,FALSE)</f>
        <v>0</v>
      </c>
      <c r="E1175" s="230"/>
      <c r="F1175" s="296">
        <f t="shared" si="129"/>
        <v>0</v>
      </c>
      <c r="G1175" s="293">
        <f t="shared" si="130"/>
        <v>0</v>
      </c>
      <c r="H1175" s="180" t="str">
        <f t="shared" si="131"/>
        <v>否</v>
      </c>
      <c r="I1175" s="393" t="str">
        <f t="shared" si="132"/>
        <v>项</v>
      </c>
      <c r="O1175" s="393">
        <f t="shared" si="134"/>
        <v>0</v>
      </c>
    </row>
    <row r="1176" ht="44.1" customHeight="1" spans="1:15">
      <c r="A1176" s="431">
        <f t="shared" si="133"/>
        <v>7</v>
      </c>
      <c r="B1176" s="438">
        <v>2200509</v>
      </c>
      <c r="C1176" s="439" t="s">
        <v>1130</v>
      </c>
      <c r="D1176" s="230">
        <f>VLOOKUP(B1176,'04'!$B$5:$F$1322,5,FALSE)</f>
        <v>7</v>
      </c>
      <c r="E1176" s="230">
        <v>20</v>
      </c>
      <c r="F1176" s="296">
        <f t="shared" si="129"/>
        <v>13</v>
      </c>
      <c r="G1176" s="293">
        <f t="shared" si="130"/>
        <v>1.85714285714286</v>
      </c>
      <c r="H1176" s="180" t="str">
        <f t="shared" si="131"/>
        <v>是</v>
      </c>
      <c r="I1176" s="393" t="str">
        <f t="shared" si="132"/>
        <v>项</v>
      </c>
      <c r="L1176" s="393">
        <f>VLOOKUP(B1176,[265]Sheet1!$A$4:$F$275,6,FALSE)</f>
        <v>20</v>
      </c>
      <c r="O1176" s="432">
        <f t="shared" si="134"/>
        <v>20</v>
      </c>
    </row>
    <row r="1177" ht="36" customHeight="1" spans="1:15">
      <c r="A1177" s="431">
        <f t="shared" si="133"/>
        <v>7</v>
      </c>
      <c r="B1177" s="438">
        <v>2200510</v>
      </c>
      <c r="C1177" s="439" t="s">
        <v>1131</v>
      </c>
      <c r="D1177" s="230">
        <f>VLOOKUP(B1177,'04'!$B$5:$F$1322,5,FALSE)</f>
        <v>0</v>
      </c>
      <c r="E1177" s="230"/>
      <c r="F1177" s="296">
        <f t="shared" si="129"/>
        <v>0</v>
      </c>
      <c r="G1177" s="293">
        <f t="shared" si="130"/>
        <v>0</v>
      </c>
      <c r="H1177" s="180" t="str">
        <f t="shared" si="131"/>
        <v>否</v>
      </c>
      <c r="I1177" s="393" t="str">
        <f t="shared" si="132"/>
        <v>项</v>
      </c>
      <c r="O1177" s="393">
        <f t="shared" si="134"/>
        <v>0</v>
      </c>
    </row>
    <row r="1178" ht="36" customHeight="1" spans="1:15">
      <c r="A1178" s="431">
        <f t="shared" si="133"/>
        <v>7</v>
      </c>
      <c r="B1178" s="438">
        <v>2200511</v>
      </c>
      <c r="C1178" s="439" t="s">
        <v>1132</v>
      </c>
      <c r="D1178" s="230">
        <f>VLOOKUP(B1178,'04'!$B$5:$F$1322,5,FALSE)</f>
        <v>0</v>
      </c>
      <c r="E1178" s="230"/>
      <c r="F1178" s="296">
        <f t="shared" si="129"/>
        <v>0</v>
      </c>
      <c r="G1178" s="293">
        <f t="shared" si="130"/>
        <v>0</v>
      </c>
      <c r="H1178" s="180" t="str">
        <f t="shared" si="131"/>
        <v>否</v>
      </c>
      <c r="I1178" s="393" t="str">
        <f t="shared" si="132"/>
        <v>项</v>
      </c>
      <c r="O1178" s="393">
        <f t="shared" si="134"/>
        <v>0</v>
      </c>
    </row>
    <row r="1179" ht="36" customHeight="1" spans="1:15">
      <c r="A1179" s="431">
        <f t="shared" si="133"/>
        <v>7</v>
      </c>
      <c r="B1179" s="438">
        <v>2200512</v>
      </c>
      <c r="C1179" s="439" t="s">
        <v>1133</v>
      </c>
      <c r="D1179" s="230">
        <f>VLOOKUP(B1179,'04'!$B$5:$F$1322,5,FALSE)</f>
        <v>0</v>
      </c>
      <c r="E1179" s="230"/>
      <c r="F1179" s="296">
        <f t="shared" si="129"/>
        <v>0</v>
      </c>
      <c r="G1179" s="293">
        <f t="shared" si="130"/>
        <v>0</v>
      </c>
      <c r="H1179" s="180" t="str">
        <f t="shared" si="131"/>
        <v>否</v>
      </c>
      <c r="I1179" s="393" t="str">
        <f t="shared" si="132"/>
        <v>项</v>
      </c>
      <c r="O1179" s="393">
        <f t="shared" si="134"/>
        <v>0</v>
      </c>
    </row>
    <row r="1180" ht="36" customHeight="1" spans="1:15">
      <c r="A1180" s="431">
        <f t="shared" si="133"/>
        <v>7</v>
      </c>
      <c r="B1180" s="438">
        <v>2200513</v>
      </c>
      <c r="C1180" s="439" t="s">
        <v>1134</v>
      </c>
      <c r="D1180" s="230">
        <f>VLOOKUP(B1180,'04'!$B$5:$F$1322,5,FALSE)</f>
        <v>0</v>
      </c>
      <c r="E1180" s="230"/>
      <c r="F1180" s="296">
        <f t="shared" si="129"/>
        <v>0</v>
      </c>
      <c r="G1180" s="293">
        <f t="shared" si="130"/>
        <v>0</v>
      </c>
      <c r="H1180" s="180" t="str">
        <f t="shared" si="131"/>
        <v>否</v>
      </c>
      <c r="I1180" s="393" t="str">
        <f t="shared" si="132"/>
        <v>项</v>
      </c>
      <c r="O1180" s="393">
        <f t="shared" si="134"/>
        <v>0</v>
      </c>
    </row>
    <row r="1181" ht="36" customHeight="1" spans="1:15">
      <c r="A1181" s="431">
        <f t="shared" si="133"/>
        <v>7</v>
      </c>
      <c r="B1181" s="438">
        <v>2200514</v>
      </c>
      <c r="C1181" s="439" t="s">
        <v>1135</v>
      </c>
      <c r="D1181" s="230">
        <f>VLOOKUP(B1181,'04'!$B$5:$F$1322,5,FALSE)</f>
        <v>0</v>
      </c>
      <c r="E1181" s="230"/>
      <c r="F1181" s="296">
        <f t="shared" si="129"/>
        <v>0</v>
      </c>
      <c r="G1181" s="293">
        <f t="shared" si="130"/>
        <v>0</v>
      </c>
      <c r="H1181" s="180" t="str">
        <f t="shared" si="131"/>
        <v>否</v>
      </c>
      <c r="I1181" s="393" t="str">
        <f t="shared" si="132"/>
        <v>项</v>
      </c>
      <c r="O1181" s="393">
        <f t="shared" si="134"/>
        <v>0</v>
      </c>
    </row>
    <row r="1182" ht="36" customHeight="1" spans="1:15">
      <c r="A1182" s="431">
        <f t="shared" si="133"/>
        <v>7</v>
      </c>
      <c r="B1182" s="438">
        <v>2200599</v>
      </c>
      <c r="C1182" s="439" t="s">
        <v>1136</v>
      </c>
      <c r="D1182" s="230">
        <f>VLOOKUP(B1182,'04'!$B$5:$F$1322,5,FALSE)</f>
        <v>0</v>
      </c>
      <c r="E1182" s="230">
        <v>80</v>
      </c>
      <c r="F1182" s="296">
        <f t="shared" si="129"/>
        <v>80</v>
      </c>
      <c r="G1182" s="293">
        <f t="shared" si="130"/>
        <v>0</v>
      </c>
      <c r="H1182" s="180" t="str">
        <f t="shared" si="131"/>
        <v>是</v>
      </c>
      <c r="I1182" s="393" t="str">
        <f t="shared" si="132"/>
        <v>项</v>
      </c>
      <c r="L1182" s="393">
        <f>VLOOKUP(B1182,[265]Sheet1!$A$4:$F$275,6,FALSE)</f>
        <v>80</v>
      </c>
      <c r="O1182" s="432">
        <f t="shared" si="134"/>
        <v>80</v>
      </c>
    </row>
    <row r="1183" ht="44.1" customHeight="1" spans="1:15">
      <c r="A1183" s="431">
        <f t="shared" si="133"/>
        <v>5</v>
      </c>
      <c r="B1183" s="437">
        <v>22099</v>
      </c>
      <c r="C1183" s="289" t="s">
        <v>1137</v>
      </c>
      <c r="D1183" s="286">
        <f>VLOOKUP(B1183,'04'!$B$5:$F$1322,5,FALSE)</f>
        <v>10</v>
      </c>
      <c r="E1183" s="286">
        <f>((((E1184)+0)+0)+0)+0</f>
        <v>0</v>
      </c>
      <c r="F1183" s="297">
        <f t="shared" si="129"/>
        <v>-10</v>
      </c>
      <c r="G1183" s="287">
        <f t="shared" si="130"/>
        <v>-1</v>
      </c>
      <c r="H1183" s="180" t="str">
        <f t="shared" si="131"/>
        <v>是</v>
      </c>
      <c r="I1183" s="393" t="str">
        <f t="shared" si="132"/>
        <v>款</v>
      </c>
      <c r="O1183" s="393">
        <f t="shared" si="134"/>
        <v>0</v>
      </c>
    </row>
    <row r="1184" ht="44.1" customHeight="1" spans="1:15">
      <c r="A1184" s="431">
        <f t="shared" si="133"/>
        <v>7</v>
      </c>
      <c r="B1184" s="448">
        <v>2209999</v>
      </c>
      <c r="C1184" s="439" t="s">
        <v>1137</v>
      </c>
      <c r="D1184" s="230">
        <f>VLOOKUP(B1184,'04'!$B$5:$F$1322,5,FALSE)</f>
        <v>10</v>
      </c>
      <c r="E1184" s="230"/>
      <c r="F1184" s="296">
        <f t="shared" si="129"/>
        <v>-10</v>
      </c>
      <c r="G1184" s="293">
        <f t="shared" si="130"/>
        <v>-1</v>
      </c>
      <c r="H1184" s="180" t="str">
        <f t="shared" si="131"/>
        <v>是</v>
      </c>
      <c r="I1184" s="393" t="str">
        <f t="shared" si="132"/>
        <v>项</v>
      </c>
      <c r="O1184" s="393">
        <f t="shared" si="134"/>
        <v>0</v>
      </c>
    </row>
    <row r="1185" ht="44.1" customHeight="1" spans="1:15">
      <c r="A1185" s="431">
        <f t="shared" si="133"/>
        <v>4</v>
      </c>
      <c r="B1185" s="285" t="s">
        <v>1365</v>
      </c>
      <c r="C1185" s="445" t="s">
        <v>1341</v>
      </c>
      <c r="D1185" s="286">
        <f>VLOOKUP(B1185,'04'!$B$5:$F$1322,5,FALSE)</f>
        <v>0</v>
      </c>
      <c r="E1185" s="286"/>
      <c r="F1185" s="297">
        <f t="shared" si="129"/>
        <v>0</v>
      </c>
      <c r="G1185" s="287">
        <f t="shared" si="130"/>
        <v>0</v>
      </c>
      <c r="H1185" s="180" t="str">
        <f t="shared" si="131"/>
        <v>否</v>
      </c>
      <c r="I1185" s="393" t="str">
        <f t="shared" si="132"/>
        <v>项</v>
      </c>
      <c r="O1185" s="393">
        <f t="shared" si="134"/>
        <v>0</v>
      </c>
    </row>
    <row r="1186" ht="44.1" customHeight="1" spans="1:15">
      <c r="A1186" s="431">
        <f t="shared" si="133"/>
        <v>3</v>
      </c>
      <c r="B1186" s="437">
        <v>221</v>
      </c>
      <c r="C1186" s="285" t="s">
        <v>275</v>
      </c>
      <c r="D1186" s="286">
        <f>VLOOKUP(B1186,'04'!$B$5:$F$1322,5,FALSE)</f>
        <v>6181</v>
      </c>
      <c r="E1186" s="286">
        <f>((((SUM(E1187,E1202,E1206,E1210))+0)+0)+0)+0</f>
        <v>6888</v>
      </c>
      <c r="F1186" s="297">
        <f t="shared" si="129"/>
        <v>707</v>
      </c>
      <c r="G1186" s="287">
        <f t="shared" si="130"/>
        <v>0.114382785956965</v>
      </c>
      <c r="H1186" s="180" t="str">
        <f t="shared" si="131"/>
        <v>是</v>
      </c>
      <c r="I1186" s="393" t="str">
        <f t="shared" si="132"/>
        <v>类</v>
      </c>
      <c r="O1186" s="393">
        <f t="shared" si="134"/>
        <v>0</v>
      </c>
    </row>
    <row r="1187" ht="44.1" customHeight="1" spans="1:15">
      <c r="A1187" s="431">
        <f t="shared" si="133"/>
        <v>5</v>
      </c>
      <c r="B1187" s="437">
        <v>22101</v>
      </c>
      <c r="C1187" s="289" t="s">
        <v>1138</v>
      </c>
      <c r="D1187" s="286">
        <f>VLOOKUP(B1187,'04'!$B$5:$F$1322,5,FALSE)</f>
        <v>603</v>
      </c>
      <c r="E1187" s="286">
        <f>((((SUM(E1188:E1201))+0)+0)+0)+0</f>
        <v>0</v>
      </c>
      <c r="F1187" s="297">
        <f t="shared" si="129"/>
        <v>-603</v>
      </c>
      <c r="G1187" s="287">
        <f t="shared" si="130"/>
        <v>-1</v>
      </c>
      <c r="H1187" s="180" t="str">
        <f t="shared" si="131"/>
        <v>是</v>
      </c>
      <c r="I1187" s="393" t="str">
        <f t="shared" si="132"/>
        <v>款</v>
      </c>
      <c r="O1187" s="393">
        <f t="shared" si="134"/>
        <v>0</v>
      </c>
    </row>
    <row r="1188" ht="36" customHeight="1" spans="1:15">
      <c r="A1188" s="431">
        <f t="shared" si="133"/>
        <v>7</v>
      </c>
      <c r="B1188" s="438">
        <v>2210101</v>
      </c>
      <c r="C1188" s="439" t="s">
        <v>1910</v>
      </c>
      <c r="D1188" s="230">
        <f>VLOOKUP(B1188,'04'!$B$5:$F$1322,5,FALSE)</f>
        <v>0</v>
      </c>
      <c r="E1188" s="230"/>
      <c r="F1188" s="296">
        <f t="shared" si="129"/>
        <v>0</v>
      </c>
      <c r="G1188" s="293">
        <f t="shared" si="130"/>
        <v>0</v>
      </c>
      <c r="H1188" s="180" t="str">
        <f t="shared" si="131"/>
        <v>否</v>
      </c>
      <c r="I1188" s="393" t="str">
        <f t="shared" si="132"/>
        <v>项</v>
      </c>
      <c r="O1188" s="393">
        <f t="shared" si="134"/>
        <v>0</v>
      </c>
    </row>
    <row r="1189" ht="36" customHeight="1" spans="1:15">
      <c r="A1189" s="431">
        <f t="shared" si="133"/>
        <v>7</v>
      </c>
      <c r="B1189" s="438">
        <v>2210102</v>
      </c>
      <c r="C1189" s="439" t="s">
        <v>1140</v>
      </c>
      <c r="D1189" s="230">
        <f>VLOOKUP(B1189,'04'!$B$5:$F$1322,5,FALSE)</f>
        <v>0</v>
      </c>
      <c r="E1189" s="230"/>
      <c r="F1189" s="296">
        <f t="shared" si="129"/>
        <v>0</v>
      </c>
      <c r="G1189" s="293">
        <f t="shared" si="130"/>
        <v>0</v>
      </c>
      <c r="H1189" s="180" t="str">
        <f t="shared" si="131"/>
        <v>否</v>
      </c>
      <c r="I1189" s="393" t="str">
        <f t="shared" si="132"/>
        <v>项</v>
      </c>
      <c r="O1189" s="393">
        <f t="shared" si="134"/>
        <v>0</v>
      </c>
    </row>
    <row r="1190" ht="36" customHeight="1" spans="1:15">
      <c r="A1190" s="431">
        <f t="shared" si="133"/>
        <v>7</v>
      </c>
      <c r="B1190" s="438">
        <v>2210103</v>
      </c>
      <c r="C1190" s="439" t="s">
        <v>1141</v>
      </c>
      <c r="D1190" s="230">
        <f>VLOOKUP(B1190,'04'!$B$5:$F$1322,5,FALSE)</f>
        <v>0</v>
      </c>
      <c r="E1190" s="230"/>
      <c r="F1190" s="296">
        <f t="shared" si="129"/>
        <v>0</v>
      </c>
      <c r="G1190" s="293">
        <f t="shared" si="130"/>
        <v>0</v>
      </c>
      <c r="H1190" s="180" t="str">
        <f t="shared" si="131"/>
        <v>否</v>
      </c>
      <c r="I1190" s="393" t="str">
        <f t="shared" si="132"/>
        <v>项</v>
      </c>
      <c r="O1190" s="393">
        <f t="shared" si="134"/>
        <v>0</v>
      </c>
    </row>
    <row r="1191" ht="36" customHeight="1" spans="1:15">
      <c r="A1191" s="431">
        <f t="shared" si="133"/>
        <v>7</v>
      </c>
      <c r="B1191" s="438">
        <v>2210104</v>
      </c>
      <c r="C1191" s="439" t="s">
        <v>1142</v>
      </c>
      <c r="D1191" s="230">
        <f>VLOOKUP(B1191,'04'!$B$5:$F$1322,5,FALSE)</f>
        <v>0</v>
      </c>
      <c r="E1191" s="230"/>
      <c r="F1191" s="296">
        <f t="shared" si="129"/>
        <v>0</v>
      </c>
      <c r="G1191" s="293">
        <f t="shared" si="130"/>
        <v>0</v>
      </c>
      <c r="H1191" s="180" t="str">
        <f t="shared" si="131"/>
        <v>否</v>
      </c>
      <c r="I1191" s="393" t="str">
        <f t="shared" si="132"/>
        <v>项</v>
      </c>
      <c r="O1191" s="393">
        <f t="shared" si="134"/>
        <v>0</v>
      </c>
    </row>
    <row r="1192" ht="44.1" customHeight="1" spans="1:15">
      <c r="A1192" s="431">
        <f t="shared" si="133"/>
        <v>7</v>
      </c>
      <c r="B1192" s="438">
        <v>2210105</v>
      </c>
      <c r="C1192" s="439" t="s">
        <v>1143</v>
      </c>
      <c r="D1192" s="230">
        <f>VLOOKUP(B1192,'04'!$B$5:$F$1322,5,FALSE)</f>
        <v>18</v>
      </c>
      <c r="E1192" s="230"/>
      <c r="F1192" s="296">
        <f t="shared" si="129"/>
        <v>-18</v>
      </c>
      <c r="G1192" s="293">
        <f t="shared" si="130"/>
        <v>-1</v>
      </c>
      <c r="H1192" s="180" t="str">
        <f t="shared" si="131"/>
        <v>是</v>
      </c>
      <c r="I1192" s="393" t="str">
        <f t="shared" si="132"/>
        <v>项</v>
      </c>
      <c r="M1192" s="393">
        <f>VLOOKUP(B1192,[266]Sheet2!$A$2:$D$135,4,FALSE)</f>
        <v>0</v>
      </c>
      <c r="O1192" s="393">
        <f t="shared" si="134"/>
        <v>0</v>
      </c>
    </row>
    <row r="1193" ht="36" customHeight="1" spans="1:15">
      <c r="A1193" s="431">
        <f t="shared" si="133"/>
        <v>7</v>
      </c>
      <c r="B1193" s="438">
        <v>2210106</v>
      </c>
      <c r="C1193" s="439" t="s">
        <v>1911</v>
      </c>
      <c r="D1193" s="230">
        <f>VLOOKUP(B1193,'04'!$B$5:$F$1322,5,FALSE)</f>
        <v>0</v>
      </c>
      <c r="E1193" s="230"/>
      <c r="F1193" s="296">
        <f t="shared" si="129"/>
        <v>0</v>
      </c>
      <c r="G1193" s="293">
        <f t="shared" si="130"/>
        <v>0</v>
      </c>
      <c r="H1193" s="180" t="str">
        <f t="shared" si="131"/>
        <v>否</v>
      </c>
      <c r="I1193" s="393" t="str">
        <f t="shared" si="132"/>
        <v>项</v>
      </c>
      <c r="O1193" s="393">
        <f t="shared" si="134"/>
        <v>0</v>
      </c>
    </row>
    <row r="1194" ht="36" customHeight="1" spans="1:15">
      <c r="A1194" s="431">
        <f t="shared" si="133"/>
        <v>7</v>
      </c>
      <c r="B1194" s="438">
        <v>2210107</v>
      </c>
      <c r="C1194" s="439" t="s">
        <v>1912</v>
      </c>
      <c r="D1194" s="230">
        <f>VLOOKUP(B1194,'04'!$B$5:$F$1322,5,FALSE)</f>
        <v>0</v>
      </c>
      <c r="E1194" s="230"/>
      <c r="F1194" s="296">
        <f t="shared" si="129"/>
        <v>0</v>
      </c>
      <c r="G1194" s="293">
        <f t="shared" si="130"/>
        <v>0</v>
      </c>
      <c r="H1194" s="180" t="str">
        <f t="shared" si="131"/>
        <v>否</v>
      </c>
      <c r="I1194" s="393" t="str">
        <f t="shared" si="132"/>
        <v>项</v>
      </c>
      <c r="O1194" s="393">
        <f t="shared" si="134"/>
        <v>0</v>
      </c>
    </row>
    <row r="1195" ht="36" customHeight="1" spans="1:15">
      <c r="A1195" s="431">
        <f t="shared" si="133"/>
        <v>7</v>
      </c>
      <c r="B1195" s="438">
        <v>2210108</v>
      </c>
      <c r="C1195" s="439" t="s">
        <v>1146</v>
      </c>
      <c r="D1195" s="230">
        <f>VLOOKUP(B1195,'04'!$B$5:$F$1322,5,FALSE)</f>
        <v>585</v>
      </c>
      <c r="E1195" s="230"/>
      <c r="F1195" s="296">
        <f t="shared" si="129"/>
        <v>-585</v>
      </c>
      <c r="G1195" s="293">
        <f t="shared" si="130"/>
        <v>-1</v>
      </c>
      <c r="H1195" s="180" t="str">
        <f t="shared" si="131"/>
        <v>是</v>
      </c>
      <c r="I1195" s="393" t="str">
        <f t="shared" si="132"/>
        <v>项</v>
      </c>
      <c r="O1195" s="393">
        <f t="shared" si="134"/>
        <v>0</v>
      </c>
    </row>
    <row r="1196" ht="36" customHeight="1" spans="1:15">
      <c r="A1196" s="431">
        <f t="shared" si="133"/>
        <v>7</v>
      </c>
      <c r="B1196" s="438">
        <v>2210109</v>
      </c>
      <c r="C1196" s="439" t="s">
        <v>1147</v>
      </c>
      <c r="D1196" s="230">
        <f>VLOOKUP(B1196,'04'!$B$5:$F$1322,5,FALSE)</f>
        <v>0</v>
      </c>
      <c r="E1196" s="230"/>
      <c r="F1196" s="296">
        <f t="shared" si="129"/>
        <v>0</v>
      </c>
      <c r="G1196" s="293">
        <f t="shared" si="130"/>
        <v>0</v>
      </c>
      <c r="H1196" s="180" t="str">
        <f t="shared" si="131"/>
        <v>否</v>
      </c>
      <c r="I1196" s="393" t="str">
        <f t="shared" si="132"/>
        <v>项</v>
      </c>
      <c r="O1196" s="393">
        <f t="shared" si="134"/>
        <v>0</v>
      </c>
    </row>
    <row r="1197" ht="36" customHeight="1" spans="1:15">
      <c r="A1197" s="431">
        <f t="shared" si="133"/>
        <v>7</v>
      </c>
      <c r="B1197" s="444">
        <v>2210110</v>
      </c>
      <c r="C1197" s="439" t="s">
        <v>1148</v>
      </c>
      <c r="D1197" s="230">
        <f>VLOOKUP(B1197,'04'!$B$5:$F$1322,5,FALSE)</f>
        <v>0</v>
      </c>
      <c r="E1197" s="230"/>
      <c r="F1197" s="296">
        <f t="shared" si="129"/>
        <v>0</v>
      </c>
      <c r="G1197" s="293">
        <f t="shared" si="130"/>
        <v>0</v>
      </c>
      <c r="H1197" s="180" t="str">
        <f t="shared" si="131"/>
        <v>否</v>
      </c>
      <c r="I1197" s="393" t="str">
        <f t="shared" si="132"/>
        <v>项</v>
      </c>
      <c r="M1197" s="393">
        <f>VLOOKUP(B1197,[266]Sheet2!$A$2:$D$135,4,FALSE)</f>
        <v>0</v>
      </c>
      <c r="O1197" s="393">
        <f t="shared" si="134"/>
        <v>0</v>
      </c>
    </row>
    <row r="1198" ht="36" customHeight="1" spans="1:15">
      <c r="A1198" s="431">
        <f t="shared" si="133"/>
        <v>7</v>
      </c>
      <c r="B1198" s="444">
        <v>2210111</v>
      </c>
      <c r="C1198" s="439" t="s">
        <v>1915</v>
      </c>
      <c r="D1198" s="230"/>
      <c r="E1198" s="230"/>
      <c r="F1198" s="296"/>
      <c r="G1198" s="293"/>
      <c r="H1198" s="180"/>
      <c r="O1198" s="393">
        <f t="shared" si="134"/>
        <v>0</v>
      </c>
    </row>
    <row r="1199" ht="36" customHeight="1" spans="1:15">
      <c r="A1199" s="431">
        <f t="shared" si="133"/>
        <v>7</v>
      </c>
      <c r="B1199" s="444">
        <v>2210112</v>
      </c>
      <c r="C1199" s="439" t="s">
        <v>1916</v>
      </c>
      <c r="D1199" s="230"/>
      <c r="E1199" s="230"/>
      <c r="F1199" s="296"/>
      <c r="G1199" s="293"/>
      <c r="H1199" s="180"/>
      <c r="O1199" s="393">
        <f t="shared" si="134"/>
        <v>0</v>
      </c>
    </row>
    <row r="1200" ht="36" customHeight="1" spans="1:15">
      <c r="A1200" s="431">
        <f t="shared" si="133"/>
        <v>7</v>
      </c>
      <c r="B1200" s="444">
        <v>2210113</v>
      </c>
      <c r="C1200" s="439" t="s">
        <v>1917</v>
      </c>
      <c r="D1200" s="230"/>
      <c r="E1200" s="230"/>
      <c r="F1200" s="296"/>
      <c r="G1200" s="293"/>
      <c r="H1200" s="180"/>
      <c r="O1200" s="393">
        <f t="shared" si="134"/>
        <v>0</v>
      </c>
    </row>
    <row r="1201" ht="44.1" customHeight="1" spans="1:15">
      <c r="A1201" s="431">
        <f t="shared" si="133"/>
        <v>7</v>
      </c>
      <c r="B1201" s="438">
        <v>2210199</v>
      </c>
      <c r="C1201" s="439" t="s">
        <v>1149</v>
      </c>
      <c r="D1201" s="230">
        <f>VLOOKUP(B1201,'04'!$B$5:$F$1322,5,FALSE)</f>
        <v>0</v>
      </c>
      <c r="E1201" s="230"/>
      <c r="F1201" s="296">
        <f t="shared" ref="F1201:F1218" si="135">E1201-D1201</f>
        <v>0</v>
      </c>
      <c r="G1201" s="293">
        <f t="shared" ref="G1201:G1219" si="136">IF(D1201&lt;0,"",IFERROR(E1201/D1201-1,0))</f>
        <v>0</v>
      </c>
      <c r="H1201" s="180" t="str">
        <f t="shared" ref="H1201:H1219" si="137">IF(LEN(B1201)=3,"是",IF(C1201&lt;&gt;"",IF(SUM(D1201:E1201)&lt;&gt;0,"是","否"),"是"))</f>
        <v>否</v>
      </c>
      <c r="I1201" s="393" t="str">
        <f t="shared" ref="I1201:I1219" si="138">IF(LEN(B1201)=3,"类",IF(LEN(B1201)=5,"款","项"))</f>
        <v>项</v>
      </c>
      <c r="O1201" s="393">
        <f t="shared" si="134"/>
        <v>0</v>
      </c>
    </row>
    <row r="1202" ht="44.1" customHeight="1" spans="1:15">
      <c r="A1202" s="431">
        <f t="shared" si="133"/>
        <v>5</v>
      </c>
      <c r="B1202" s="437">
        <v>22102</v>
      </c>
      <c r="C1202" s="289" t="s">
        <v>1150</v>
      </c>
      <c r="D1202" s="286">
        <f>VLOOKUP(B1202,'04'!$B$5:$F$1322,5,FALSE)</f>
        <v>5578</v>
      </c>
      <c r="E1202" s="286">
        <f>((((SUM(E1203:E1205))+0)+0)+0)+0</f>
        <v>6888</v>
      </c>
      <c r="F1202" s="297">
        <f t="shared" si="135"/>
        <v>1310</v>
      </c>
      <c r="G1202" s="287">
        <f t="shared" si="136"/>
        <v>0.234851201147365</v>
      </c>
      <c r="H1202" s="180" t="str">
        <f t="shared" si="137"/>
        <v>是</v>
      </c>
      <c r="I1202" s="393" t="str">
        <f t="shared" si="138"/>
        <v>款</v>
      </c>
      <c r="O1202" s="393">
        <f t="shared" si="134"/>
        <v>0</v>
      </c>
    </row>
    <row r="1203" ht="44.1" customHeight="1" spans="1:15">
      <c r="A1203" s="431">
        <f t="shared" si="133"/>
        <v>7</v>
      </c>
      <c r="B1203" s="438">
        <v>2210201</v>
      </c>
      <c r="C1203" s="439" t="s">
        <v>1151</v>
      </c>
      <c r="D1203" s="230">
        <f>VLOOKUP(B1203,'04'!$B$5:$F$1322,5,FALSE)</f>
        <v>5111</v>
      </c>
      <c r="E1203" s="230">
        <v>6336</v>
      </c>
      <c r="F1203" s="296">
        <f t="shared" si="135"/>
        <v>1225</v>
      </c>
      <c r="G1203" s="293">
        <f t="shared" si="136"/>
        <v>0.239679123459206</v>
      </c>
      <c r="H1203" s="180" t="str">
        <f t="shared" si="137"/>
        <v>是</v>
      </c>
      <c r="I1203" s="393" t="str">
        <f t="shared" si="138"/>
        <v>项</v>
      </c>
      <c r="L1203" s="393">
        <f>VLOOKUP(B1203,[265]Sheet1!$A$4:$F$275,6,FALSE)</f>
        <v>6336</v>
      </c>
      <c r="O1203" s="432">
        <f t="shared" si="134"/>
        <v>6336</v>
      </c>
    </row>
    <row r="1204" ht="36" customHeight="1" spans="1:15">
      <c r="A1204" s="431">
        <f t="shared" si="133"/>
        <v>7</v>
      </c>
      <c r="B1204" s="438">
        <v>2210202</v>
      </c>
      <c r="C1204" s="439" t="s">
        <v>1152</v>
      </c>
      <c r="D1204" s="230">
        <f>VLOOKUP(B1204,'04'!$B$5:$F$1322,5,FALSE)</f>
        <v>0</v>
      </c>
      <c r="E1204" s="230"/>
      <c r="F1204" s="296">
        <f t="shared" si="135"/>
        <v>0</v>
      </c>
      <c r="G1204" s="293">
        <f t="shared" si="136"/>
        <v>0</v>
      </c>
      <c r="H1204" s="180" t="str">
        <f t="shared" si="137"/>
        <v>否</v>
      </c>
      <c r="I1204" s="393" t="str">
        <f t="shared" si="138"/>
        <v>项</v>
      </c>
      <c r="O1204" s="393">
        <f t="shared" si="134"/>
        <v>0</v>
      </c>
    </row>
    <row r="1205" ht="36" customHeight="1" spans="1:15">
      <c r="A1205" s="431">
        <f t="shared" si="133"/>
        <v>7</v>
      </c>
      <c r="B1205" s="438">
        <v>2210203</v>
      </c>
      <c r="C1205" s="439" t="s">
        <v>1153</v>
      </c>
      <c r="D1205" s="230">
        <f>VLOOKUP(B1205,'04'!$B$5:$F$1322,5,FALSE)</f>
        <v>467</v>
      </c>
      <c r="E1205" s="230">
        <v>552</v>
      </c>
      <c r="F1205" s="296">
        <f t="shared" si="135"/>
        <v>85</v>
      </c>
      <c r="G1205" s="293">
        <f t="shared" si="136"/>
        <v>0.182012847965739</v>
      </c>
      <c r="H1205" s="180" t="str">
        <f t="shared" si="137"/>
        <v>是</v>
      </c>
      <c r="I1205" s="393" t="str">
        <f t="shared" si="138"/>
        <v>项</v>
      </c>
      <c r="L1205" s="393">
        <f>VLOOKUP(B1205,[265]Sheet1!$A$4:$F$275,6,FALSE)</f>
        <v>552</v>
      </c>
      <c r="O1205" s="432">
        <f t="shared" si="134"/>
        <v>552</v>
      </c>
    </row>
    <row r="1206" ht="44.1" customHeight="1" spans="1:15">
      <c r="A1206" s="431">
        <f t="shared" si="133"/>
        <v>5</v>
      </c>
      <c r="B1206" s="437">
        <v>22103</v>
      </c>
      <c r="C1206" s="289" t="s">
        <v>1154</v>
      </c>
      <c r="D1206" s="286">
        <f>VLOOKUP(B1206,'04'!$B$5:$F$1322,5,FALSE)</f>
        <v>0</v>
      </c>
      <c r="E1206" s="286">
        <f>((((SUM(E1207:E1209))+0)+0)+0)+0</f>
        <v>0</v>
      </c>
      <c r="F1206" s="297">
        <f t="shared" si="135"/>
        <v>0</v>
      </c>
      <c r="G1206" s="287">
        <f t="shared" si="136"/>
        <v>0</v>
      </c>
      <c r="H1206" s="180" t="str">
        <f t="shared" si="137"/>
        <v>否</v>
      </c>
      <c r="I1206" s="393" t="str">
        <f t="shared" si="138"/>
        <v>款</v>
      </c>
      <c r="O1206" s="393">
        <f t="shared" si="134"/>
        <v>0</v>
      </c>
    </row>
    <row r="1207" ht="36" customHeight="1" spans="1:15">
      <c r="A1207" s="431">
        <f t="shared" si="133"/>
        <v>7</v>
      </c>
      <c r="B1207" s="438">
        <v>2210301</v>
      </c>
      <c r="C1207" s="439" t="s">
        <v>1155</v>
      </c>
      <c r="D1207" s="230">
        <f>VLOOKUP(B1207,'04'!$B$5:$F$1322,5,FALSE)</f>
        <v>0</v>
      </c>
      <c r="E1207" s="230"/>
      <c r="F1207" s="296">
        <f t="shared" si="135"/>
        <v>0</v>
      </c>
      <c r="G1207" s="293">
        <f t="shared" si="136"/>
        <v>0</v>
      </c>
      <c r="H1207" s="180" t="str">
        <f t="shared" si="137"/>
        <v>否</v>
      </c>
      <c r="I1207" s="393" t="str">
        <f t="shared" si="138"/>
        <v>项</v>
      </c>
      <c r="O1207" s="393">
        <f t="shared" si="134"/>
        <v>0</v>
      </c>
    </row>
    <row r="1208" ht="44.1" customHeight="1" spans="1:15">
      <c r="A1208" s="431">
        <f t="shared" si="133"/>
        <v>7</v>
      </c>
      <c r="B1208" s="438">
        <v>2210302</v>
      </c>
      <c r="C1208" s="439" t="s">
        <v>1156</v>
      </c>
      <c r="D1208" s="230">
        <f>VLOOKUP(B1208,'04'!$B$5:$F$1322,5,FALSE)</f>
        <v>0</v>
      </c>
      <c r="E1208" s="230"/>
      <c r="F1208" s="296">
        <f t="shared" si="135"/>
        <v>0</v>
      </c>
      <c r="G1208" s="293">
        <f t="shared" si="136"/>
        <v>0</v>
      </c>
      <c r="H1208" s="180" t="str">
        <f t="shared" si="137"/>
        <v>否</v>
      </c>
      <c r="I1208" s="393" t="str">
        <f t="shared" si="138"/>
        <v>项</v>
      </c>
      <c r="O1208" s="393">
        <f t="shared" si="134"/>
        <v>0</v>
      </c>
    </row>
    <row r="1209" ht="36" customHeight="1" spans="1:15">
      <c r="A1209" s="431">
        <f t="shared" si="133"/>
        <v>7</v>
      </c>
      <c r="B1209" s="438">
        <v>2210399</v>
      </c>
      <c r="C1209" s="439" t="s">
        <v>1157</v>
      </c>
      <c r="D1209" s="230">
        <f>VLOOKUP(B1209,'04'!$B$5:$F$1322,5,FALSE)</f>
        <v>0</v>
      </c>
      <c r="E1209" s="230"/>
      <c r="F1209" s="296">
        <f t="shared" si="135"/>
        <v>0</v>
      </c>
      <c r="G1209" s="293">
        <f t="shared" si="136"/>
        <v>0</v>
      </c>
      <c r="H1209" s="180" t="str">
        <f t="shared" si="137"/>
        <v>否</v>
      </c>
      <c r="I1209" s="393" t="str">
        <f t="shared" si="138"/>
        <v>项</v>
      </c>
      <c r="O1209" s="393">
        <f t="shared" si="134"/>
        <v>0</v>
      </c>
    </row>
    <row r="1210" ht="44.1" customHeight="1" spans="1:15">
      <c r="A1210" s="431">
        <f t="shared" si="133"/>
        <v>4</v>
      </c>
      <c r="B1210" s="402" t="s">
        <v>1367</v>
      </c>
      <c r="C1210" s="445" t="s">
        <v>1341</v>
      </c>
      <c r="D1210" s="286">
        <f>VLOOKUP(B1210,'04'!$B$5:$F$1322,5,FALSE)</f>
        <v>0</v>
      </c>
      <c r="E1210" s="286"/>
      <c r="F1210" s="297">
        <f t="shared" si="135"/>
        <v>0</v>
      </c>
      <c r="G1210" s="287">
        <f t="shared" si="136"/>
        <v>0</v>
      </c>
      <c r="H1210" s="180" t="str">
        <f t="shared" si="137"/>
        <v>否</v>
      </c>
      <c r="I1210" s="393" t="str">
        <f t="shared" si="138"/>
        <v>项</v>
      </c>
      <c r="O1210" s="393">
        <f t="shared" si="134"/>
        <v>0</v>
      </c>
    </row>
    <row r="1211" ht="44.1" customHeight="1" spans="1:15">
      <c r="A1211" s="431">
        <f t="shared" si="133"/>
        <v>3</v>
      </c>
      <c r="B1211" s="437">
        <v>222</v>
      </c>
      <c r="C1211" s="285" t="s">
        <v>276</v>
      </c>
      <c r="D1211" s="286">
        <f>VLOOKUP(B1211,'04'!$B$5:$F$1322,5,FALSE)</f>
        <v>398</v>
      </c>
      <c r="E1211" s="286">
        <f>((((SUM(E1212,E1230,E1237,E1243,E1256))+0)+0)+0)+0</f>
        <v>326</v>
      </c>
      <c r="F1211" s="297">
        <f t="shared" si="135"/>
        <v>-72</v>
      </c>
      <c r="G1211" s="287">
        <f t="shared" si="136"/>
        <v>-0.180904522613065</v>
      </c>
      <c r="H1211" s="180" t="str">
        <f t="shared" si="137"/>
        <v>是</v>
      </c>
      <c r="I1211" s="393" t="str">
        <f t="shared" si="138"/>
        <v>类</v>
      </c>
      <c r="O1211" s="393">
        <f t="shared" si="134"/>
        <v>0</v>
      </c>
    </row>
    <row r="1212" ht="44.1" customHeight="1" spans="1:15">
      <c r="A1212" s="431">
        <f t="shared" si="133"/>
        <v>5</v>
      </c>
      <c r="B1212" s="437">
        <v>22201</v>
      </c>
      <c r="C1212" s="289" t="s">
        <v>1158</v>
      </c>
      <c r="D1212" s="286">
        <f>VLOOKUP(B1212,'04'!$B$5:$F$1322,5,FALSE)</f>
        <v>312</v>
      </c>
      <c r="E1212" s="286">
        <f>((((SUM(E1213:E1229))+0)+0)+0)+0</f>
        <v>273</v>
      </c>
      <c r="F1212" s="297">
        <f t="shared" si="135"/>
        <v>-39</v>
      </c>
      <c r="G1212" s="287">
        <f t="shared" si="136"/>
        <v>-0.125</v>
      </c>
      <c r="H1212" s="180" t="str">
        <f t="shared" si="137"/>
        <v>是</v>
      </c>
      <c r="I1212" s="393" t="str">
        <f t="shared" si="138"/>
        <v>款</v>
      </c>
      <c r="O1212" s="393">
        <f t="shared" si="134"/>
        <v>0</v>
      </c>
    </row>
    <row r="1213" ht="44.1" customHeight="1" spans="1:15">
      <c r="A1213" s="431">
        <f t="shared" si="133"/>
        <v>7</v>
      </c>
      <c r="B1213" s="438">
        <v>2220101</v>
      </c>
      <c r="C1213" s="439" t="s">
        <v>307</v>
      </c>
      <c r="D1213" s="230">
        <f>VLOOKUP(B1213,'04'!$B$5:$F$1322,5,FALSE)</f>
        <v>0</v>
      </c>
      <c r="E1213" s="230"/>
      <c r="F1213" s="296">
        <f t="shared" si="135"/>
        <v>0</v>
      </c>
      <c r="G1213" s="293">
        <f t="shared" si="136"/>
        <v>0</v>
      </c>
      <c r="H1213" s="180" t="str">
        <f t="shared" si="137"/>
        <v>否</v>
      </c>
      <c r="I1213" s="393" t="str">
        <f t="shared" si="138"/>
        <v>项</v>
      </c>
      <c r="O1213" s="393">
        <f t="shared" si="134"/>
        <v>0</v>
      </c>
    </row>
    <row r="1214" ht="36" customHeight="1" spans="1:15">
      <c r="A1214" s="431">
        <f t="shared" si="133"/>
        <v>7</v>
      </c>
      <c r="B1214" s="438">
        <v>2220102</v>
      </c>
      <c r="C1214" s="439" t="s">
        <v>308</v>
      </c>
      <c r="D1214" s="230">
        <f>VLOOKUP(B1214,'04'!$B$5:$F$1322,5,FALSE)</f>
        <v>0</v>
      </c>
      <c r="E1214" s="230"/>
      <c r="F1214" s="296">
        <f t="shared" si="135"/>
        <v>0</v>
      </c>
      <c r="G1214" s="293">
        <f t="shared" si="136"/>
        <v>0</v>
      </c>
      <c r="H1214" s="180" t="str">
        <f t="shared" si="137"/>
        <v>否</v>
      </c>
      <c r="I1214" s="393" t="str">
        <f t="shared" si="138"/>
        <v>项</v>
      </c>
      <c r="O1214" s="393">
        <f t="shared" si="134"/>
        <v>0</v>
      </c>
    </row>
    <row r="1215" ht="44.1" customHeight="1" spans="1:15">
      <c r="A1215" s="431">
        <f t="shared" si="133"/>
        <v>7</v>
      </c>
      <c r="B1215" s="438">
        <v>2220103</v>
      </c>
      <c r="C1215" s="439" t="s">
        <v>309</v>
      </c>
      <c r="D1215" s="230">
        <f>VLOOKUP(B1215,'04'!$B$5:$F$1322,5,FALSE)</f>
        <v>0</v>
      </c>
      <c r="E1215" s="230"/>
      <c r="F1215" s="296">
        <f t="shared" si="135"/>
        <v>0</v>
      </c>
      <c r="G1215" s="293">
        <f t="shared" si="136"/>
        <v>0</v>
      </c>
      <c r="H1215" s="180" t="str">
        <f t="shared" si="137"/>
        <v>否</v>
      </c>
      <c r="I1215" s="393" t="str">
        <f t="shared" si="138"/>
        <v>项</v>
      </c>
      <c r="O1215" s="393">
        <f t="shared" si="134"/>
        <v>0</v>
      </c>
    </row>
    <row r="1216" ht="36" customHeight="1" spans="1:15">
      <c r="A1216" s="431">
        <f t="shared" si="133"/>
        <v>7</v>
      </c>
      <c r="B1216" s="438">
        <v>2220104</v>
      </c>
      <c r="C1216" s="439" t="s">
        <v>1159</v>
      </c>
      <c r="D1216" s="230">
        <f>VLOOKUP(B1216,'04'!$B$5:$F$1322,5,FALSE)</f>
        <v>0</v>
      </c>
      <c r="E1216" s="230"/>
      <c r="F1216" s="296">
        <f t="shared" si="135"/>
        <v>0</v>
      </c>
      <c r="G1216" s="293">
        <f t="shared" si="136"/>
        <v>0</v>
      </c>
      <c r="H1216" s="180" t="str">
        <f t="shared" si="137"/>
        <v>否</v>
      </c>
      <c r="I1216" s="393" t="str">
        <f t="shared" si="138"/>
        <v>项</v>
      </c>
      <c r="O1216" s="393">
        <f t="shared" si="134"/>
        <v>0</v>
      </c>
    </row>
    <row r="1217" ht="36" customHeight="1" spans="1:15">
      <c r="A1217" s="431">
        <f t="shared" si="133"/>
        <v>7</v>
      </c>
      <c r="B1217" s="438">
        <v>2220105</v>
      </c>
      <c r="C1217" s="439" t="s">
        <v>1160</v>
      </c>
      <c r="D1217" s="230">
        <f>VLOOKUP(B1217,'04'!$B$5:$F$1322,5,FALSE)</f>
        <v>0</v>
      </c>
      <c r="E1217" s="230"/>
      <c r="F1217" s="296">
        <f t="shared" si="135"/>
        <v>0</v>
      </c>
      <c r="G1217" s="293">
        <f t="shared" si="136"/>
        <v>0</v>
      </c>
      <c r="H1217" s="180" t="str">
        <f t="shared" si="137"/>
        <v>否</v>
      </c>
      <c r="I1217" s="393" t="str">
        <f t="shared" si="138"/>
        <v>项</v>
      </c>
      <c r="L1217" s="393">
        <f>VLOOKUP(B1217,[265]Sheet1!$A$4:$F$275,6,FALSE)</f>
        <v>0</v>
      </c>
      <c r="O1217" s="393">
        <f t="shared" si="134"/>
        <v>0</v>
      </c>
    </row>
    <row r="1218" ht="44.1" customHeight="1" spans="1:15">
      <c r="A1218" s="431">
        <f t="shared" si="133"/>
        <v>7</v>
      </c>
      <c r="B1218" s="438">
        <v>2220106</v>
      </c>
      <c r="C1218" s="439" t="s">
        <v>1161</v>
      </c>
      <c r="D1218" s="230">
        <f>VLOOKUP(B1218,'04'!$B$5:$F$1322,5,FALSE)</f>
        <v>21</v>
      </c>
      <c r="E1218" s="230">
        <v>15</v>
      </c>
      <c r="F1218" s="296">
        <f t="shared" si="135"/>
        <v>-6</v>
      </c>
      <c r="G1218" s="293">
        <f t="shared" si="136"/>
        <v>-0.285714285714286</v>
      </c>
      <c r="H1218" s="180" t="str">
        <f t="shared" si="137"/>
        <v>是</v>
      </c>
      <c r="I1218" s="393" t="str">
        <f t="shared" si="138"/>
        <v>项</v>
      </c>
      <c r="L1218" s="393">
        <f>VLOOKUP(B1218,[265]Sheet1!$A$4:$F$275,6,FALSE)</f>
        <v>15</v>
      </c>
      <c r="O1218" s="432">
        <f t="shared" si="134"/>
        <v>15</v>
      </c>
    </row>
    <row r="1219" ht="36" customHeight="1" spans="1:15">
      <c r="A1219" s="431">
        <f t="shared" si="133"/>
        <v>7</v>
      </c>
      <c r="B1219" s="438">
        <v>2220107</v>
      </c>
      <c r="C1219" s="439" t="s">
        <v>1162</v>
      </c>
      <c r="D1219" s="230">
        <f>VLOOKUP(B1219,'04'!$B$5:$F$1322,5,FALSE)</f>
        <v>0</v>
      </c>
      <c r="E1219" s="230"/>
      <c r="F1219" s="296">
        <f t="shared" ref="F1219:F1234" si="139">E1219-D1219</f>
        <v>0</v>
      </c>
      <c r="G1219" s="293">
        <f t="shared" si="136"/>
        <v>0</v>
      </c>
      <c r="H1219" s="180" t="str">
        <f t="shared" si="137"/>
        <v>否</v>
      </c>
      <c r="I1219" s="393" t="str">
        <f t="shared" si="138"/>
        <v>项</v>
      </c>
      <c r="O1219" s="393">
        <f t="shared" si="134"/>
        <v>0</v>
      </c>
    </row>
    <row r="1220" ht="44.1" customHeight="1" spans="1:15">
      <c r="A1220" s="431">
        <f t="shared" si="133"/>
        <v>7</v>
      </c>
      <c r="B1220" s="438">
        <v>2220112</v>
      </c>
      <c r="C1220" s="439" t="s">
        <v>1163</v>
      </c>
      <c r="D1220" s="230">
        <f>VLOOKUP(B1220,'04'!$B$5:$F$1322,5,FALSE)</f>
        <v>10</v>
      </c>
      <c r="E1220" s="230">
        <v>10</v>
      </c>
      <c r="F1220" s="296">
        <f t="shared" si="139"/>
        <v>0</v>
      </c>
      <c r="G1220" s="293">
        <f t="shared" ref="G1220:G1283" si="140">IF(D1220&lt;0,"",IFERROR(E1220/D1220-1,0))</f>
        <v>0</v>
      </c>
      <c r="H1220" s="180" t="str">
        <f t="shared" ref="H1220:H1283" si="141">IF(LEN(B1220)=3,"是",IF(C1220&lt;&gt;"",IF(SUM(D1220:E1220)&lt;&gt;0,"是","否"),"是"))</f>
        <v>是</v>
      </c>
      <c r="I1220" s="393" t="str">
        <f t="shared" ref="I1220:I1283" si="142">IF(LEN(B1220)=3,"类",IF(LEN(B1220)=5,"款","项"))</f>
        <v>项</v>
      </c>
      <c r="L1220" s="393">
        <f>VLOOKUP(B1220,[265]Sheet1!$A$4:$F$275,6,FALSE)</f>
        <v>10</v>
      </c>
      <c r="O1220" s="432">
        <f t="shared" si="134"/>
        <v>10</v>
      </c>
    </row>
    <row r="1221" ht="36" customHeight="1" spans="1:15">
      <c r="A1221" s="431">
        <f t="shared" ref="A1221:A1284" si="143">LEN(B1221)</f>
        <v>7</v>
      </c>
      <c r="B1221" s="438">
        <v>2220113</v>
      </c>
      <c r="C1221" s="439" t="s">
        <v>1164</v>
      </c>
      <c r="D1221" s="230">
        <f>VLOOKUP(B1221,'04'!$B$5:$F$1322,5,FALSE)</f>
        <v>90</v>
      </c>
      <c r="E1221" s="230">
        <v>90</v>
      </c>
      <c r="F1221" s="296">
        <f t="shared" si="139"/>
        <v>0</v>
      </c>
      <c r="G1221" s="293">
        <f t="shared" si="140"/>
        <v>0</v>
      </c>
      <c r="H1221" s="180" t="str">
        <f t="shared" si="141"/>
        <v>是</v>
      </c>
      <c r="I1221" s="393" t="str">
        <f t="shared" si="142"/>
        <v>项</v>
      </c>
      <c r="L1221" s="393">
        <f>VLOOKUP(B1221,[265]Sheet1!$A$4:$F$275,6,FALSE)</f>
        <v>90</v>
      </c>
      <c r="O1221" s="432">
        <f t="shared" ref="O1221:O1284" si="144">+L1221+M1221+N1221</f>
        <v>90</v>
      </c>
    </row>
    <row r="1222" ht="36" customHeight="1" spans="1:15">
      <c r="A1222" s="431">
        <f t="shared" si="143"/>
        <v>7</v>
      </c>
      <c r="B1222" s="438">
        <v>2220114</v>
      </c>
      <c r="C1222" s="439" t="s">
        <v>1165</v>
      </c>
      <c r="D1222" s="230">
        <f>VLOOKUP(B1222,'04'!$B$5:$F$1322,5,FALSE)</f>
        <v>0</v>
      </c>
      <c r="E1222" s="230"/>
      <c r="F1222" s="296">
        <f t="shared" si="139"/>
        <v>0</v>
      </c>
      <c r="G1222" s="293">
        <f t="shared" si="140"/>
        <v>0</v>
      </c>
      <c r="H1222" s="180" t="str">
        <f t="shared" si="141"/>
        <v>否</v>
      </c>
      <c r="I1222" s="393" t="str">
        <f t="shared" si="142"/>
        <v>项</v>
      </c>
      <c r="O1222" s="393">
        <f t="shared" si="144"/>
        <v>0</v>
      </c>
    </row>
    <row r="1223" ht="44.1" customHeight="1" spans="1:15">
      <c r="A1223" s="431">
        <f t="shared" si="143"/>
        <v>7</v>
      </c>
      <c r="B1223" s="438">
        <v>2220115</v>
      </c>
      <c r="C1223" s="439" t="s">
        <v>1166</v>
      </c>
      <c r="D1223" s="230">
        <f>VLOOKUP(B1223,'04'!$B$5:$F$1322,5,FALSE)</f>
        <v>191</v>
      </c>
      <c r="E1223" s="230">
        <v>156</v>
      </c>
      <c r="F1223" s="296">
        <f t="shared" si="139"/>
        <v>-35</v>
      </c>
      <c r="G1223" s="293">
        <f t="shared" si="140"/>
        <v>-0.183246073298429</v>
      </c>
      <c r="H1223" s="180" t="str">
        <f t="shared" si="141"/>
        <v>是</v>
      </c>
      <c r="I1223" s="393" t="str">
        <f t="shared" si="142"/>
        <v>项</v>
      </c>
      <c r="L1223" s="393">
        <f>VLOOKUP(B1223,[265]Sheet1!$A$4:$F$275,6,FALSE)</f>
        <v>113</v>
      </c>
      <c r="M1223" s="393">
        <f>VLOOKUP(B1223,[266]Sheet2!$A$2:$D$135,4,FALSE)</f>
        <v>43</v>
      </c>
      <c r="O1223" s="432">
        <f t="shared" si="144"/>
        <v>156</v>
      </c>
    </row>
    <row r="1224" ht="36" customHeight="1" spans="1:15">
      <c r="A1224" s="431">
        <f t="shared" si="143"/>
        <v>7</v>
      </c>
      <c r="B1224" s="438">
        <v>2220118</v>
      </c>
      <c r="C1224" s="439" t="s">
        <v>1167</v>
      </c>
      <c r="D1224" s="230">
        <f>VLOOKUP(B1224,'04'!$B$5:$F$1322,5,FALSE)</f>
        <v>0</v>
      </c>
      <c r="E1224" s="230">
        <v>2</v>
      </c>
      <c r="F1224" s="296">
        <f t="shared" si="139"/>
        <v>2</v>
      </c>
      <c r="G1224" s="293">
        <f t="shared" si="140"/>
        <v>0</v>
      </c>
      <c r="H1224" s="180" t="str">
        <f t="shared" si="141"/>
        <v>是</v>
      </c>
      <c r="I1224" s="393" t="str">
        <f t="shared" si="142"/>
        <v>项</v>
      </c>
      <c r="L1224" s="393">
        <f>VLOOKUP(B1224,[265]Sheet1!$A$4:$F$275,6,FALSE)</f>
        <v>2</v>
      </c>
      <c r="O1224" s="432">
        <f t="shared" si="144"/>
        <v>2</v>
      </c>
    </row>
    <row r="1225" ht="36" customHeight="1" spans="1:15">
      <c r="A1225" s="431">
        <f t="shared" si="143"/>
        <v>7</v>
      </c>
      <c r="B1225" s="443">
        <v>2220119</v>
      </c>
      <c r="C1225" s="453" t="s">
        <v>1168</v>
      </c>
      <c r="D1225" s="230">
        <f>VLOOKUP(B1225,'04'!$B$5:$F$1322,5,FALSE)</f>
        <v>0</v>
      </c>
      <c r="E1225" s="230"/>
      <c r="F1225" s="296">
        <f t="shared" si="139"/>
        <v>0</v>
      </c>
      <c r="G1225" s="293">
        <f t="shared" si="140"/>
        <v>0</v>
      </c>
      <c r="H1225" s="180" t="str">
        <f t="shared" si="141"/>
        <v>否</v>
      </c>
      <c r="I1225" s="393" t="str">
        <f t="shared" si="142"/>
        <v>项</v>
      </c>
      <c r="O1225" s="393">
        <f t="shared" si="144"/>
        <v>0</v>
      </c>
    </row>
    <row r="1226" ht="36" customHeight="1" spans="1:15">
      <c r="A1226" s="431">
        <f t="shared" si="143"/>
        <v>7</v>
      </c>
      <c r="B1226" s="443">
        <v>2220120</v>
      </c>
      <c r="C1226" s="453" t="s">
        <v>1169</v>
      </c>
      <c r="D1226" s="230">
        <f>VLOOKUP(B1226,'04'!$B$5:$F$1322,5,FALSE)</f>
        <v>0</v>
      </c>
      <c r="E1226" s="230"/>
      <c r="F1226" s="296">
        <f t="shared" si="139"/>
        <v>0</v>
      </c>
      <c r="G1226" s="293">
        <f t="shared" si="140"/>
        <v>0</v>
      </c>
      <c r="H1226" s="180" t="str">
        <f t="shared" si="141"/>
        <v>否</v>
      </c>
      <c r="I1226" s="393" t="str">
        <f t="shared" si="142"/>
        <v>项</v>
      </c>
      <c r="O1226" s="393">
        <f t="shared" si="144"/>
        <v>0</v>
      </c>
    </row>
    <row r="1227" ht="44.1" customHeight="1" spans="1:15">
      <c r="A1227" s="431">
        <f t="shared" si="143"/>
        <v>7</v>
      </c>
      <c r="B1227" s="443">
        <v>2220121</v>
      </c>
      <c r="C1227" s="453" t="s">
        <v>1170</v>
      </c>
      <c r="D1227" s="230">
        <f>VLOOKUP(B1227,'04'!$B$5:$F$1322,5,FALSE)</f>
        <v>0</v>
      </c>
      <c r="E1227" s="230"/>
      <c r="F1227" s="296">
        <f t="shared" si="139"/>
        <v>0</v>
      </c>
      <c r="G1227" s="293">
        <f t="shared" si="140"/>
        <v>0</v>
      </c>
      <c r="H1227" s="180" t="str">
        <f t="shared" si="141"/>
        <v>否</v>
      </c>
      <c r="I1227" s="393" t="str">
        <f t="shared" si="142"/>
        <v>项</v>
      </c>
      <c r="O1227" s="393">
        <f t="shared" si="144"/>
        <v>0</v>
      </c>
    </row>
    <row r="1228" ht="44.1" customHeight="1" spans="1:15">
      <c r="A1228" s="431">
        <f t="shared" si="143"/>
        <v>7</v>
      </c>
      <c r="B1228" s="438">
        <v>2220150</v>
      </c>
      <c r="C1228" s="439" t="s">
        <v>316</v>
      </c>
      <c r="D1228" s="230">
        <f>VLOOKUP(B1228,'04'!$B$5:$F$1322,5,FALSE)</f>
        <v>0</v>
      </c>
      <c r="E1228" s="230"/>
      <c r="F1228" s="296">
        <f t="shared" si="139"/>
        <v>0</v>
      </c>
      <c r="G1228" s="293">
        <f t="shared" si="140"/>
        <v>0</v>
      </c>
      <c r="H1228" s="180" t="str">
        <f t="shared" si="141"/>
        <v>否</v>
      </c>
      <c r="I1228" s="393" t="str">
        <f t="shared" si="142"/>
        <v>项</v>
      </c>
      <c r="O1228" s="393">
        <f t="shared" si="144"/>
        <v>0</v>
      </c>
    </row>
    <row r="1229" ht="44.1" customHeight="1" spans="1:15">
      <c r="A1229" s="431">
        <f t="shared" si="143"/>
        <v>7</v>
      </c>
      <c r="B1229" s="438">
        <v>2220199</v>
      </c>
      <c r="C1229" s="439" t="s">
        <v>1171</v>
      </c>
      <c r="D1229" s="230">
        <f>VLOOKUP(B1229,'04'!$B$5:$F$1322,5,FALSE)</f>
        <v>0</v>
      </c>
      <c r="E1229" s="230"/>
      <c r="F1229" s="296">
        <f t="shared" si="139"/>
        <v>0</v>
      </c>
      <c r="G1229" s="293">
        <f t="shared" si="140"/>
        <v>0</v>
      </c>
      <c r="H1229" s="180" t="str">
        <f t="shared" si="141"/>
        <v>否</v>
      </c>
      <c r="I1229" s="393" t="str">
        <f t="shared" si="142"/>
        <v>项</v>
      </c>
      <c r="O1229" s="393">
        <f t="shared" si="144"/>
        <v>0</v>
      </c>
    </row>
    <row r="1230" ht="36" customHeight="1" spans="1:15">
      <c r="A1230" s="431">
        <f t="shared" si="143"/>
        <v>5</v>
      </c>
      <c r="B1230" s="437">
        <v>22203</v>
      </c>
      <c r="C1230" s="289" t="s">
        <v>1172</v>
      </c>
      <c r="D1230" s="286">
        <f>VLOOKUP(B1230,'04'!$B$5:$F$1322,5,FALSE)</f>
        <v>0</v>
      </c>
      <c r="E1230" s="297">
        <f>((((SUM(E1231:E1236))+0)+0)+0)+0</f>
        <v>0</v>
      </c>
      <c r="F1230" s="297">
        <f t="shared" si="139"/>
        <v>0</v>
      </c>
      <c r="G1230" s="287">
        <f t="shared" si="140"/>
        <v>0</v>
      </c>
      <c r="H1230" s="180" t="str">
        <f t="shared" si="141"/>
        <v>否</v>
      </c>
      <c r="I1230" s="393" t="str">
        <f t="shared" si="142"/>
        <v>款</v>
      </c>
      <c r="O1230" s="393">
        <f t="shared" si="144"/>
        <v>0</v>
      </c>
    </row>
    <row r="1231" ht="36" customHeight="1" spans="1:15">
      <c r="A1231" s="431">
        <f t="shared" si="143"/>
        <v>7</v>
      </c>
      <c r="B1231" s="438">
        <v>2220301</v>
      </c>
      <c r="C1231" s="439" t="s">
        <v>1173</v>
      </c>
      <c r="D1231" s="230">
        <f>VLOOKUP(B1231,'04'!$B$5:$F$1322,5,FALSE)</f>
        <v>0</v>
      </c>
      <c r="E1231" s="230"/>
      <c r="F1231" s="296">
        <f t="shared" si="139"/>
        <v>0</v>
      </c>
      <c r="G1231" s="293">
        <f t="shared" si="140"/>
        <v>0</v>
      </c>
      <c r="H1231" s="180" t="str">
        <f t="shared" si="141"/>
        <v>否</v>
      </c>
      <c r="I1231" s="393" t="str">
        <f t="shared" si="142"/>
        <v>项</v>
      </c>
      <c r="O1231" s="393">
        <f t="shared" si="144"/>
        <v>0</v>
      </c>
    </row>
    <row r="1232" ht="36" customHeight="1" spans="1:15">
      <c r="A1232" s="431">
        <f t="shared" si="143"/>
        <v>7</v>
      </c>
      <c r="B1232" s="438">
        <v>2220303</v>
      </c>
      <c r="C1232" s="439" t="s">
        <v>1174</v>
      </c>
      <c r="D1232" s="230">
        <f>VLOOKUP(B1232,'04'!$B$5:$F$1322,5,FALSE)</f>
        <v>0</v>
      </c>
      <c r="E1232" s="230"/>
      <c r="F1232" s="296">
        <f t="shared" si="139"/>
        <v>0</v>
      </c>
      <c r="G1232" s="293">
        <f t="shared" si="140"/>
        <v>0</v>
      </c>
      <c r="H1232" s="180" t="str">
        <f t="shared" si="141"/>
        <v>否</v>
      </c>
      <c r="I1232" s="393" t="str">
        <f t="shared" si="142"/>
        <v>项</v>
      </c>
      <c r="O1232" s="393">
        <f t="shared" si="144"/>
        <v>0</v>
      </c>
    </row>
    <row r="1233" ht="36" customHeight="1" spans="1:15">
      <c r="A1233" s="431">
        <f t="shared" si="143"/>
        <v>7</v>
      </c>
      <c r="B1233" s="438">
        <v>2220304</v>
      </c>
      <c r="C1233" s="439" t="s">
        <v>1175</v>
      </c>
      <c r="D1233" s="230">
        <f>VLOOKUP(B1233,'04'!$B$5:$F$1322,5,FALSE)</f>
        <v>0</v>
      </c>
      <c r="E1233" s="230"/>
      <c r="F1233" s="296">
        <f t="shared" si="139"/>
        <v>0</v>
      </c>
      <c r="G1233" s="293">
        <f t="shared" si="140"/>
        <v>0</v>
      </c>
      <c r="H1233" s="180" t="str">
        <f t="shared" si="141"/>
        <v>否</v>
      </c>
      <c r="I1233" s="393" t="str">
        <f t="shared" si="142"/>
        <v>项</v>
      </c>
      <c r="O1233" s="393">
        <f t="shared" si="144"/>
        <v>0</v>
      </c>
    </row>
    <row r="1234" ht="36" customHeight="1" spans="1:15">
      <c r="A1234" s="431">
        <f t="shared" si="143"/>
        <v>7</v>
      </c>
      <c r="B1234" s="443">
        <v>2220305</v>
      </c>
      <c r="C1234" s="453" t="s">
        <v>1176</v>
      </c>
      <c r="D1234" s="230">
        <f>VLOOKUP(B1234,'04'!$B$5:$F$1322,5,FALSE)</f>
        <v>0</v>
      </c>
      <c r="E1234" s="230"/>
      <c r="F1234" s="296">
        <f t="shared" si="139"/>
        <v>0</v>
      </c>
      <c r="G1234" s="293">
        <f t="shared" si="140"/>
        <v>0</v>
      </c>
      <c r="H1234" s="180" t="str">
        <f t="shared" si="141"/>
        <v>否</v>
      </c>
      <c r="I1234" s="393" t="str">
        <f t="shared" si="142"/>
        <v>项</v>
      </c>
      <c r="O1234" s="393">
        <f t="shared" si="144"/>
        <v>0</v>
      </c>
    </row>
    <row r="1235" ht="36" customHeight="1" spans="1:15">
      <c r="A1235" s="431">
        <f t="shared" si="143"/>
        <v>7</v>
      </c>
      <c r="B1235" s="443">
        <v>2220306</v>
      </c>
      <c r="C1235" s="453" t="s">
        <v>1918</v>
      </c>
      <c r="D1235" s="230">
        <f>VLOOKUP(B1235,'04'!$B$5:$F$1322,5,FALSE)</f>
        <v>0</v>
      </c>
      <c r="E1235" s="230"/>
      <c r="F1235" s="296"/>
      <c r="G1235" s="293">
        <f t="shared" si="140"/>
        <v>0</v>
      </c>
      <c r="H1235" s="180" t="str">
        <f t="shared" si="141"/>
        <v>否</v>
      </c>
      <c r="I1235" s="393" t="str">
        <f t="shared" si="142"/>
        <v>项</v>
      </c>
      <c r="O1235" s="393">
        <f t="shared" si="144"/>
        <v>0</v>
      </c>
    </row>
    <row r="1236" ht="36" customHeight="1" spans="1:15">
      <c r="A1236" s="431">
        <f t="shared" si="143"/>
        <v>7</v>
      </c>
      <c r="B1236" s="438">
        <v>2220399</v>
      </c>
      <c r="C1236" s="439" t="s">
        <v>1178</v>
      </c>
      <c r="D1236" s="230">
        <f>VLOOKUP(B1236,'04'!$B$5:$F$1322,5,FALSE)</f>
        <v>0</v>
      </c>
      <c r="E1236" s="230"/>
      <c r="F1236" s="296">
        <f t="shared" ref="F1236:F1299" si="145">E1236-D1236</f>
        <v>0</v>
      </c>
      <c r="G1236" s="293">
        <f t="shared" si="140"/>
        <v>0</v>
      </c>
      <c r="H1236" s="180" t="str">
        <f t="shared" si="141"/>
        <v>否</v>
      </c>
      <c r="I1236" s="393" t="str">
        <f t="shared" si="142"/>
        <v>项</v>
      </c>
      <c r="O1236" s="393">
        <f t="shared" si="144"/>
        <v>0</v>
      </c>
    </row>
    <row r="1237" ht="36" customHeight="1" spans="1:15">
      <c r="A1237" s="431">
        <f t="shared" si="143"/>
        <v>5</v>
      </c>
      <c r="B1237" s="437">
        <v>22204</v>
      </c>
      <c r="C1237" s="289" t="s">
        <v>1179</v>
      </c>
      <c r="D1237" s="286">
        <f>VLOOKUP(B1237,'04'!$B$5:$F$1322,5,FALSE)</f>
        <v>56</v>
      </c>
      <c r="E1237" s="297">
        <f>((((SUM(E1238:E1242))+0)+0)+0)+0</f>
        <v>20</v>
      </c>
      <c r="F1237" s="297">
        <f t="shared" si="145"/>
        <v>-36</v>
      </c>
      <c r="G1237" s="287">
        <f t="shared" si="140"/>
        <v>-0.642857142857143</v>
      </c>
      <c r="H1237" s="180" t="str">
        <f t="shared" si="141"/>
        <v>是</v>
      </c>
      <c r="I1237" s="393" t="str">
        <f t="shared" si="142"/>
        <v>款</v>
      </c>
      <c r="O1237" s="393">
        <f t="shared" si="144"/>
        <v>0</v>
      </c>
    </row>
    <row r="1238" ht="36" customHeight="1" spans="1:15">
      <c r="A1238" s="431">
        <f t="shared" si="143"/>
        <v>7</v>
      </c>
      <c r="B1238" s="438">
        <v>2220401</v>
      </c>
      <c r="C1238" s="439" t="s">
        <v>1180</v>
      </c>
      <c r="D1238" s="230">
        <f>VLOOKUP(B1238,'04'!$B$5:$F$1322,5,FALSE)</f>
        <v>56</v>
      </c>
      <c r="E1238" s="230">
        <v>20</v>
      </c>
      <c r="F1238" s="296">
        <f t="shared" si="145"/>
        <v>-36</v>
      </c>
      <c r="G1238" s="293">
        <f t="shared" si="140"/>
        <v>-0.642857142857143</v>
      </c>
      <c r="H1238" s="180" t="str">
        <f t="shared" si="141"/>
        <v>是</v>
      </c>
      <c r="I1238" s="393" t="str">
        <f t="shared" si="142"/>
        <v>项</v>
      </c>
      <c r="L1238" s="393">
        <f>VLOOKUP(B1238,[265]Sheet1!$A$4:$F$275,6,FALSE)</f>
        <v>20</v>
      </c>
      <c r="O1238" s="432">
        <f t="shared" si="144"/>
        <v>20</v>
      </c>
    </row>
    <row r="1239" ht="36" customHeight="1" spans="1:15">
      <c r="A1239" s="431">
        <f t="shared" si="143"/>
        <v>7</v>
      </c>
      <c r="B1239" s="438">
        <v>2220402</v>
      </c>
      <c r="C1239" s="439" t="s">
        <v>1181</v>
      </c>
      <c r="D1239" s="230">
        <f>VLOOKUP(B1239,'04'!$B$5:$F$1322,5,FALSE)</f>
        <v>0</v>
      </c>
      <c r="E1239" s="230"/>
      <c r="F1239" s="296">
        <f t="shared" si="145"/>
        <v>0</v>
      </c>
      <c r="G1239" s="293">
        <f t="shared" si="140"/>
        <v>0</v>
      </c>
      <c r="H1239" s="180" t="str">
        <f t="shared" si="141"/>
        <v>否</v>
      </c>
      <c r="I1239" s="393" t="str">
        <f t="shared" si="142"/>
        <v>项</v>
      </c>
      <c r="O1239" s="393">
        <f t="shared" si="144"/>
        <v>0</v>
      </c>
    </row>
    <row r="1240" ht="36" customHeight="1" spans="1:15">
      <c r="A1240" s="431">
        <f t="shared" si="143"/>
        <v>7</v>
      </c>
      <c r="B1240" s="438">
        <v>2220403</v>
      </c>
      <c r="C1240" s="439" t="s">
        <v>1182</v>
      </c>
      <c r="D1240" s="230">
        <f>VLOOKUP(B1240,'04'!$B$5:$F$1322,5,FALSE)</f>
        <v>0</v>
      </c>
      <c r="E1240" s="230"/>
      <c r="F1240" s="296">
        <f t="shared" si="145"/>
        <v>0</v>
      </c>
      <c r="G1240" s="293">
        <f t="shared" si="140"/>
        <v>0</v>
      </c>
      <c r="H1240" s="180" t="str">
        <f t="shared" si="141"/>
        <v>否</v>
      </c>
      <c r="I1240" s="393" t="str">
        <f t="shared" si="142"/>
        <v>项</v>
      </c>
      <c r="O1240" s="393">
        <f t="shared" si="144"/>
        <v>0</v>
      </c>
    </row>
    <row r="1241" ht="36" customHeight="1" spans="1:15">
      <c r="A1241" s="431">
        <f t="shared" si="143"/>
        <v>7</v>
      </c>
      <c r="B1241" s="438">
        <v>2220404</v>
      </c>
      <c r="C1241" s="439" t="s">
        <v>1183</v>
      </c>
      <c r="D1241" s="230">
        <f>VLOOKUP(B1241,'04'!$B$5:$F$1322,5,FALSE)</f>
        <v>0</v>
      </c>
      <c r="E1241" s="230"/>
      <c r="F1241" s="296">
        <f t="shared" si="145"/>
        <v>0</v>
      </c>
      <c r="G1241" s="293">
        <f t="shared" si="140"/>
        <v>0</v>
      </c>
      <c r="H1241" s="180" t="str">
        <f t="shared" si="141"/>
        <v>否</v>
      </c>
      <c r="I1241" s="393" t="str">
        <f t="shared" si="142"/>
        <v>项</v>
      </c>
      <c r="O1241" s="393">
        <f t="shared" si="144"/>
        <v>0</v>
      </c>
    </row>
    <row r="1242" ht="36" customHeight="1" spans="1:15">
      <c r="A1242" s="431">
        <f t="shared" si="143"/>
        <v>7</v>
      </c>
      <c r="B1242" s="438">
        <v>2220499</v>
      </c>
      <c r="C1242" s="439" t="s">
        <v>1184</v>
      </c>
      <c r="D1242" s="230">
        <f>VLOOKUP(B1242,'04'!$B$5:$F$1322,5,FALSE)</f>
        <v>0</v>
      </c>
      <c r="E1242" s="230"/>
      <c r="F1242" s="296">
        <f t="shared" si="145"/>
        <v>0</v>
      </c>
      <c r="G1242" s="293">
        <f t="shared" si="140"/>
        <v>0</v>
      </c>
      <c r="H1242" s="180" t="str">
        <f t="shared" si="141"/>
        <v>否</v>
      </c>
      <c r="I1242" s="393" t="str">
        <f t="shared" si="142"/>
        <v>项</v>
      </c>
      <c r="O1242" s="393">
        <f t="shared" si="144"/>
        <v>0</v>
      </c>
    </row>
    <row r="1243" ht="44.1" customHeight="1" spans="1:15">
      <c r="A1243" s="431">
        <f t="shared" si="143"/>
        <v>5</v>
      </c>
      <c r="B1243" s="437">
        <v>22205</v>
      </c>
      <c r="C1243" s="289" t="s">
        <v>1185</v>
      </c>
      <c r="D1243" s="286">
        <f>VLOOKUP(B1243,'04'!$B$5:$F$1322,5,FALSE)</f>
        <v>30</v>
      </c>
      <c r="E1243" s="286">
        <f>((((SUM(E1244:E1255))+0)+0)+0)+0</f>
        <v>33</v>
      </c>
      <c r="F1243" s="297">
        <f t="shared" si="145"/>
        <v>3</v>
      </c>
      <c r="G1243" s="287">
        <f t="shared" si="140"/>
        <v>0.1</v>
      </c>
      <c r="H1243" s="180" t="str">
        <f t="shared" si="141"/>
        <v>是</v>
      </c>
      <c r="I1243" s="393" t="str">
        <f t="shared" si="142"/>
        <v>款</v>
      </c>
      <c r="O1243" s="393">
        <f t="shared" si="144"/>
        <v>0</v>
      </c>
    </row>
    <row r="1244" ht="36" customHeight="1" spans="1:15">
      <c r="A1244" s="431">
        <f t="shared" si="143"/>
        <v>7</v>
      </c>
      <c r="B1244" s="438">
        <v>2220501</v>
      </c>
      <c r="C1244" s="439" t="s">
        <v>1186</v>
      </c>
      <c r="D1244" s="230">
        <f>VLOOKUP(B1244,'04'!$B$5:$F$1322,5,FALSE)</f>
        <v>0</v>
      </c>
      <c r="E1244" s="230"/>
      <c r="F1244" s="296">
        <f t="shared" si="145"/>
        <v>0</v>
      </c>
      <c r="G1244" s="293">
        <f t="shared" si="140"/>
        <v>0</v>
      </c>
      <c r="H1244" s="180" t="str">
        <f t="shared" si="141"/>
        <v>否</v>
      </c>
      <c r="I1244" s="393" t="str">
        <f t="shared" si="142"/>
        <v>项</v>
      </c>
      <c r="O1244" s="393">
        <f t="shared" si="144"/>
        <v>0</v>
      </c>
    </row>
    <row r="1245" ht="36" customHeight="1" spans="1:15">
      <c r="A1245" s="431">
        <f t="shared" si="143"/>
        <v>7</v>
      </c>
      <c r="B1245" s="438">
        <v>2220502</v>
      </c>
      <c r="C1245" s="439" t="s">
        <v>1187</v>
      </c>
      <c r="D1245" s="230">
        <f>VLOOKUP(B1245,'04'!$B$5:$F$1322,5,FALSE)</f>
        <v>0</v>
      </c>
      <c r="E1245" s="230"/>
      <c r="F1245" s="296">
        <f t="shared" si="145"/>
        <v>0</v>
      </c>
      <c r="G1245" s="293">
        <f t="shared" si="140"/>
        <v>0</v>
      </c>
      <c r="H1245" s="180" t="str">
        <f t="shared" si="141"/>
        <v>否</v>
      </c>
      <c r="I1245" s="393" t="str">
        <f t="shared" si="142"/>
        <v>项</v>
      </c>
      <c r="O1245" s="393">
        <f t="shared" si="144"/>
        <v>0</v>
      </c>
    </row>
    <row r="1246" ht="36" customHeight="1" spans="1:15">
      <c r="A1246" s="431">
        <f t="shared" si="143"/>
        <v>7</v>
      </c>
      <c r="B1246" s="438">
        <v>2220503</v>
      </c>
      <c r="C1246" s="439" t="s">
        <v>1188</v>
      </c>
      <c r="D1246" s="230">
        <f>VLOOKUP(B1246,'04'!$B$5:$F$1322,5,FALSE)</f>
        <v>0</v>
      </c>
      <c r="E1246" s="230"/>
      <c r="F1246" s="296">
        <f t="shared" si="145"/>
        <v>0</v>
      </c>
      <c r="G1246" s="293">
        <f t="shared" si="140"/>
        <v>0</v>
      </c>
      <c r="H1246" s="180" t="str">
        <f t="shared" si="141"/>
        <v>否</v>
      </c>
      <c r="I1246" s="393" t="str">
        <f t="shared" si="142"/>
        <v>项</v>
      </c>
      <c r="O1246" s="393">
        <f t="shared" si="144"/>
        <v>0</v>
      </c>
    </row>
    <row r="1247" ht="36" customHeight="1" spans="1:15">
      <c r="A1247" s="431">
        <f t="shared" si="143"/>
        <v>7</v>
      </c>
      <c r="B1247" s="438">
        <v>2220504</v>
      </c>
      <c r="C1247" s="439" t="s">
        <v>1189</v>
      </c>
      <c r="D1247" s="230">
        <f>VLOOKUP(B1247,'04'!$B$5:$F$1322,5,FALSE)</f>
        <v>0</v>
      </c>
      <c r="E1247" s="230"/>
      <c r="F1247" s="296">
        <f t="shared" si="145"/>
        <v>0</v>
      </c>
      <c r="G1247" s="293">
        <f t="shared" si="140"/>
        <v>0</v>
      </c>
      <c r="H1247" s="180" t="str">
        <f t="shared" si="141"/>
        <v>否</v>
      </c>
      <c r="I1247" s="393" t="str">
        <f t="shared" si="142"/>
        <v>项</v>
      </c>
      <c r="O1247" s="393">
        <f t="shared" si="144"/>
        <v>0</v>
      </c>
    </row>
    <row r="1248" ht="36" customHeight="1" spans="1:15">
      <c r="A1248" s="431">
        <f t="shared" si="143"/>
        <v>7</v>
      </c>
      <c r="B1248" s="438">
        <v>2220505</v>
      </c>
      <c r="C1248" s="439" t="s">
        <v>1190</v>
      </c>
      <c r="D1248" s="230">
        <f>VLOOKUP(B1248,'04'!$B$5:$F$1322,5,FALSE)</f>
        <v>0</v>
      </c>
      <c r="E1248" s="230"/>
      <c r="F1248" s="296">
        <f t="shared" si="145"/>
        <v>0</v>
      </c>
      <c r="G1248" s="293">
        <f t="shared" si="140"/>
        <v>0</v>
      </c>
      <c r="H1248" s="180" t="str">
        <f t="shared" si="141"/>
        <v>否</v>
      </c>
      <c r="I1248" s="393" t="str">
        <f t="shared" si="142"/>
        <v>项</v>
      </c>
      <c r="O1248" s="393">
        <f t="shared" si="144"/>
        <v>0</v>
      </c>
    </row>
    <row r="1249" ht="36" customHeight="1" spans="1:15">
      <c r="A1249" s="431">
        <f t="shared" si="143"/>
        <v>7</v>
      </c>
      <c r="B1249" s="438">
        <v>2220506</v>
      </c>
      <c r="C1249" s="439" t="s">
        <v>1191</v>
      </c>
      <c r="D1249" s="230">
        <f>VLOOKUP(B1249,'04'!$B$5:$F$1322,5,FALSE)</f>
        <v>0</v>
      </c>
      <c r="E1249" s="230"/>
      <c r="F1249" s="296">
        <f t="shared" si="145"/>
        <v>0</v>
      </c>
      <c r="G1249" s="293">
        <f t="shared" si="140"/>
        <v>0</v>
      </c>
      <c r="H1249" s="180" t="str">
        <f t="shared" si="141"/>
        <v>否</v>
      </c>
      <c r="I1249" s="393" t="str">
        <f t="shared" si="142"/>
        <v>项</v>
      </c>
      <c r="O1249" s="393">
        <f t="shared" si="144"/>
        <v>0</v>
      </c>
    </row>
    <row r="1250" ht="36" customHeight="1" spans="1:15">
      <c r="A1250" s="431">
        <f t="shared" si="143"/>
        <v>7</v>
      </c>
      <c r="B1250" s="438">
        <v>2220507</v>
      </c>
      <c r="C1250" s="439" t="s">
        <v>1192</v>
      </c>
      <c r="D1250" s="230">
        <f>VLOOKUP(B1250,'04'!$B$5:$F$1322,5,FALSE)</f>
        <v>0</v>
      </c>
      <c r="E1250" s="230"/>
      <c r="F1250" s="296">
        <f t="shared" si="145"/>
        <v>0</v>
      </c>
      <c r="G1250" s="293">
        <f t="shared" si="140"/>
        <v>0</v>
      </c>
      <c r="H1250" s="180" t="str">
        <f t="shared" si="141"/>
        <v>否</v>
      </c>
      <c r="I1250" s="393" t="str">
        <f t="shared" si="142"/>
        <v>项</v>
      </c>
      <c r="O1250" s="393">
        <f t="shared" si="144"/>
        <v>0</v>
      </c>
    </row>
    <row r="1251" ht="44.1" customHeight="1" spans="1:15">
      <c r="A1251" s="431">
        <f t="shared" si="143"/>
        <v>7</v>
      </c>
      <c r="B1251" s="438">
        <v>2220508</v>
      </c>
      <c r="C1251" s="439" t="s">
        <v>1193</v>
      </c>
      <c r="D1251" s="230">
        <f>VLOOKUP(B1251,'04'!$B$5:$F$1322,5,FALSE)</f>
        <v>0</v>
      </c>
      <c r="E1251" s="230"/>
      <c r="F1251" s="296">
        <f t="shared" si="145"/>
        <v>0</v>
      </c>
      <c r="G1251" s="293">
        <f t="shared" si="140"/>
        <v>0</v>
      </c>
      <c r="H1251" s="180" t="str">
        <f t="shared" si="141"/>
        <v>否</v>
      </c>
      <c r="I1251" s="393" t="str">
        <f t="shared" si="142"/>
        <v>项</v>
      </c>
      <c r="O1251" s="393">
        <f t="shared" si="144"/>
        <v>0</v>
      </c>
    </row>
    <row r="1252" ht="44.1" customHeight="1" spans="1:15">
      <c r="A1252" s="431">
        <f t="shared" si="143"/>
        <v>7</v>
      </c>
      <c r="B1252" s="438">
        <v>2220509</v>
      </c>
      <c r="C1252" s="439" t="s">
        <v>1194</v>
      </c>
      <c r="D1252" s="230">
        <f>VLOOKUP(B1252,'04'!$B$5:$F$1322,5,FALSE)</f>
        <v>0</v>
      </c>
      <c r="E1252" s="230"/>
      <c r="F1252" s="296">
        <f t="shared" si="145"/>
        <v>0</v>
      </c>
      <c r="G1252" s="293">
        <f t="shared" si="140"/>
        <v>0</v>
      </c>
      <c r="H1252" s="180" t="str">
        <f t="shared" si="141"/>
        <v>否</v>
      </c>
      <c r="I1252" s="393" t="str">
        <f t="shared" si="142"/>
        <v>项</v>
      </c>
      <c r="O1252" s="393">
        <f t="shared" si="144"/>
        <v>0</v>
      </c>
    </row>
    <row r="1253" ht="36" customHeight="1" spans="1:15">
      <c r="A1253" s="431">
        <f t="shared" si="143"/>
        <v>7</v>
      </c>
      <c r="B1253" s="438">
        <v>2220510</v>
      </c>
      <c r="C1253" s="439" t="s">
        <v>1195</v>
      </c>
      <c r="D1253" s="230">
        <f>VLOOKUP(B1253,'04'!$B$5:$F$1322,5,FALSE)</f>
        <v>0</v>
      </c>
      <c r="E1253" s="230"/>
      <c r="F1253" s="296">
        <f t="shared" si="145"/>
        <v>0</v>
      </c>
      <c r="G1253" s="293">
        <f t="shared" si="140"/>
        <v>0</v>
      </c>
      <c r="H1253" s="180" t="str">
        <f t="shared" si="141"/>
        <v>否</v>
      </c>
      <c r="I1253" s="393" t="str">
        <f t="shared" si="142"/>
        <v>项</v>
      </c>
      <c r="O1253" s="393">
        <f t="shared" si="144"/>
        <v>0</v>
      </c>
    </row>
    <row r="1254" ht="44.1" customHeight="1" spans="1:15">
      <c r="A1254" s="431">
        <f t="shared" si="143"/>
        <v>7</v>
      </c>
      <c r="B1254" s="448">
        <v>2220511</v>
      </c>
      <c r="C1254" s="439" t="s">
        <v>1196</v>
      </c>
      <c r="D1254" s="230">
        <f>VLOOKUP(B1254,'04'!$B$5:$F$1322,5,FALSE)</f>
        <v>30</v>
      </c>
      <c r="E1254" s="230">
        <v>33</v>
      </c>
      <c r="F1254" s="296">
        <f t="shared" si="145"/>
        <v>3</v>
      </c>
      <c r="G1254" s="293">
        <f t="shared" si="140"/>
        <v>0.1</v>
      </c>
      <c r="H1254" s="180" t="str">
        <f t="shared" si="141"/>
        <v>是</v>
      </c>
      <c r="I1254" s="393" t="str">
        <f t="shared" si="142"/>
        <v>项</v>
      </c>
      <c r="L1254" s="393">
        <f>VLOOKUP(B1254,[265]Sheet1!$A$4:$F$275,6,FALSE)</f>
        <v>33</v>
      </c>
      <c r="O1254" s="432">
        <f t="shared" si="144"/>
        <v>33</v>
      </c>
    </row>
    <row r="1255" ht="36" customHeight="1" spans="1:15">
      <c r="A1255" s="431">
        <f t="shared" si="143"/>
        <v>7</v>
      </c>
      <c r="B1255" s="438">
        <v>2220599</v>
      </c>
      <c r="C1255" s="439" t="s">
        <v>1197</v>
      </c>
      <c r="D1255" s="230">
        <f>VLOOKUP(B1255,'04'!$B$5:$F$1322,5,FALSE)</f>
        <v>0</v>
      </c>
      <c r="E1255" s="230"/>
      <c r="F1255" s="296">
        <f t="shared" si="145"/>
        <v>0</v>
      </c>
      <c r="G1255" s="293">
        <f t="shared" si="140"/>
        <v>0</v>
      </c>
      <c r="H1255" s="180" t="str">
        <f t="shared" si="141"/>
        <v>否</v>
      </c>
      <c r="I1255" s="393" t="str">
        <f t="shared" si="142"/>
        <v>项</v>
      </c>
      <c r="O1255" s="393">
        <f t="shared" si="144"/>
        <v>0</v>
      </c>
    </row>
    <row r="1256" ht="44.1" customHeight="1" spans="1:15">
      <c r="A1256" s="431">
        <f t="shared" si="143"/>
        <v>4</v>
      </c>
      <c r="B1256" s="451" t="s">
        <v>1368</v>
      </c>
      <c r="C1256" s="445" t="s">
        <v>1341</v>
      </c>
      <c r="D1256" s="286">
        <f>VLOOKUP(B1256,'04'!$B$5:$F$1322,5,FALSE)</f>
        <v>0</v>
      </c>
      <c r="E1256" s="286"/>
      <c r="F1256" s="297">
        <f t="shared" si="145"/>
        <v>0</v>
      </c>
      <c r="G1256" s="287">
        <f t="shared" si="140"/>
        <v>0</v>
      </c>
      <c r="H1256" s="180" t="str">
        <f t="shared" si="141"/>
        <v>否</v>
      </c>
      <c r="I1256" s="393" t="str">
        <f t="shared" si="142"/>
        <v>项</v>
      </c>
      <c r="O1256" s="393">
        <f t="shared" si="144"/>
        <v>0</v>
      </c>
    </row>
    <row r="1257" ht="44.1" customHeight="1" spans="1:15">
      <c r="A1257" s="431">
        <f t="shared" si="143"/>
        <v>3</v>
      </c>
      <c r="B1257" s="437">
        <v>224</v>
      </c>
      <c r="C1257" s="285" t="s">
        <v>277</v>
      </c>
      <c r="D1257" s="286">
        <f>VLOOKUP(B1257,'04'!$B$5:$F$1322,5,FALSE)</f>
        <v>1702</v>
      </c>
      <c r="E1257" s="286">
        <f>SUM(E1258,E1269,E1276,E1284,E1297,E1301,E1305,E1307)</f>
        <v>1408</v>
      </c>
      <c r="F1257" s="297">
        <f t="shared" si="145"/>
        <v>-294</v>
      </c>
      <c r="G1257" s="287">
        <f t="shared" si="140"/>
        <v>-0.172737955346651</v>
      </c>
      <c r="H1257" s="180" t="str">
        <f t="shared" si="141"/>
        <v>是</v>
      </c>
      <c r="I1257" s="393" t="str">
        <f t="shared" si="142"/>
        <v>类</v>
      </c>
      <c r="O1257" s="393">
        <f t="shared" si="144"/>
        <v>0</v>
      </c>
    </row>
    <row r="1258" ht="44.1" customHeight="1" spans="1:15">
      <c r="A1258" s="431">
        <f t="shared" si="143"/>
        <v>5</v>
      </c>
      <c r="B1258" s="437">
        <v>22401</v>
      </c>
      <c r="C1258" s="289" t="s">
        <v>1198</v>
      </c>
      <c r="D1258" s="286">
        <f>VLOOKUP(B1258,'04'!$B$5:$F$1322,5,FALSE)</f>
        <v>684</v>
      </c>
      <c r="E1258" s="286">
        <f>((((SUM(E1259:E1268))+0)+0)+0)+0</f>
        <v>623</v>
      </c>
      <c r="F1258" s="297">
        <f t="shared" si="145"/>
        <v>-61</v>
      </c>
      <c r="G1258" s="287">
        <f t="shared" si="140"/>
        <v>-0.0891812865497076</v>
      </c>
      <c r="H1258" s="180" t="str">
        <f t="shared" si="141"/>
        <v>是</v>
      </c>
      <c r="I1258" s="393" t="str">
        <f t="shared" si="142"/>
        <v>款</v>
      </c>
      <c r="O1258" s="393">
        <f t="shared" si="144"/>
        <v>0</v>
      </c>
    </row>
    <row r="1259" ht="44.1" customHeight="1" spans="1:15">
      <c r="A1259" s="431">
        <f t="shared" si="143"/>
        <v>7</v>
      </c>
      <c r="B1259" s="438">
        <v>2240101</v>
      </c>
      <c r="C1259" s="439" t="s">
        <v>307</v>
      </c>
      <c r="D1259" s="230">
        <f>VLOOKUP(B1259,'04'!$B$5:$F$1322,5,FALSE)</f>
        <v>313</v>
      </c>
      <c r="E1259" s="230">
        <v>404</v>
      </c>
      <c r="F1259" s="296">
        <f t="shared" si="145"/>
        <v>91</v>
      </c>
      <c r="G1259" s="293">
        <f t="shared" si="140"/>
        <v>0.29073482428115</v>
      </c>
      <c r="H1259" s="180" t="str">
        <f t="shared" si="141"/>
        <v>是</v>
      </c>
      <c r="I1259" s="393" t="str">
        <f t="shared" si="142"/>
        <v>项</v>
      </c>
      <c r="L1259" s="393">
        <f>VLOOKUP(B1259,[265]Sheet1!$A$4:$F$275,6,FALSE)</f>
        <v>404</v>
      </c>
      <c r="O1259" s="432">
        <f t="shared" si="144"/>
        <v>404</v>
      </c>
    </row>
    <row r="1260" ht="36" customHeight="1" spans="1:15">
      <c r="A1260" s="431">
        <f t="shared" si="143"/>
        <v>7</v>
      </c>
      <c r="B1260" s="438">
        <v>2240102</v>
      </c>
      <c r="C1260" s="439" t="s">
        <v>308</v>
      </c>
      <c r="D1260" s="230">
        <f>VLOOKUP(B1260,'04'!$B$5:$F$1322,5,FALSE)</f>
        <v>0</v>
      </c>
      <c r="E1260" s="230"/>
      <c r="F1260" s="296">
        <f t="shared" si="145"/>
        <v>0</v>
      </c>
      <c r="G1260" s="293">
        <f t="shared" si="140"/>
        <v>0</v>
      </c>
      <c r="H1260" s="180" t="str">
        <f t="shared" si="141"/>
        <v>否</v>
      </c>
      <c r="I1260" s="393" t="str">
        <f t="shared" si="142"/>
        <v>项</v>
      </c>
      <c r="O1260" s="393">
        <f t="shared" si="144"/>
        <v>0</v>
      </c>
    </row>
    <row r="1261" ht="36" customHeight="1" spans="1:15">
      <c r="A1261" s="431">
        <f t="shared" si="143"/>
        <v>7</v>
      </c>
      <c r="B1261" s="438">
        <v>2240103</v>
      </c>
      <c r="C1261" s="439" t="s">
        <v>309</v>
      </c>
      <c r="D1261" s="230">
        <f>VLOOKUP(B1261,'04'!$B$5:$F$1322,5,FALSE)</f>
        <v>0</v>
      </c>
      <c r="E1261" s="230"/>
      <c r="F1261" s="296">
        <f t="shared" si="145"/>
        <v>0</v>
      </c>
      <c r="G1261" s="293">
        <f t="shared" si="140"/>
        <v>0</v>
      </c>
      <c r="H1261" s="180" t="str">
        <f t="shared" si="141"/>
        <v>否</v>
      </c>
      <c r="I1261" s="393" t="str">
        <f t="shared" si="142"/>
        <v>项</v>
      </c>
      <c r="O1261" s="393">
        <f t="shared" si="144"/>
        <v>0</v>
      </c>
    </row>
    <row r="1262" ht="36" customHeight="1" spans="1:15">
      <c r="A1262" s="431">
        <f t="shared" si="143"/>
        <v>7</v>
      </c>
      <c r="B1262" s="438">
        <v>2240104</v>
      </c>
      <c r="C1262" s="439" t="s">
        <v>1199</v>
      </c>
      <c r="D1262" s="230">
        <f>VLOOKUP(B1262,'04'!$B$5:$F$1322,5,FALSE)</f>
        <v>0</v>
      </c>
      <c r="E1262" s="230"/>
      <c r="F1262" s="296">
        <f t="shared" si="145"/>
        <v>0</v>
      </c>
      <c r="G1262" s="293">
        <f t="shared" si="140"/>
        <v>0</v>
      </c>
      <c r="H1262" s="180" t="str">
        <f t="shared" si="141"/>
        <v>否</v>
      </c>
      <c r="I1262" s="393" t="str">
        <f t="shared" si="142"/>
        <v>项</v>
      </c>
      <c r="O1262" s="393">
        <f t="shared" si="144"/>
        <v>0</v>
      </c>
    </row>
    <row r="1263" ht="36" customHeight="1" spans="1:15">
      <c r="A1263" s="431">
        <f t="shared" si="143"/>
        <v>7</v>
      </c>
      <c r="B1263" s="438">
        <v>2240105</v>
      </c>
      <c r="C1263" s="439" t="s">
        <v>1200</v>
      </c>
      <c r="D1263" s="230">
        <f>VLOOKUP(B1263,'04'!$B$5:$F$1322,5,FALSE)</f>
        <v>0</v>
      </c>
      <c r="E1263" s="230"/>
      <c r="F1263" s="296">
        <f t="shared" si="145"/>
        <v>0</v>
      </c>
      <c r="G1263" s="293">
        <f t="shared" si="140"/>
        <v>0</v>
      </c>
      <c r="H1263" s="180" t="str">
        <f t="shared" si="141"/>
        <v>否</v>
      </c>
      <c r="I1263" s="393" t="str">
        <f t="shared" si="142"/>
        <v>项</v>
      </c>
      <c r="O1263" s="393">
        <f t="shared" si="144"/>
        <v>0</v>
      </c>
    </row>
    <row r="1264" ht="36" customHeight="1" spans="1:15">
      <c r="A1264" s="431">
        <f t="shared" si="143"/>
        <v>7</v>
      </c>
      <c r="B1264" s="438">
        <v>2240106</v>
      </c>
      <c r="C1264" s="439" t="s">
        <v>1201</v>
      </c>
      <c r="D1264" s="230">
        <f>VLOOKUP(B1264,'04'!$B$5:$F$1322,5,FALSE)</f>
        <v>33</v>
      </c>
      <c r="E1264" s="230">
        <v>12</v>
      </c>
      <c r="F1264" s="296">
        <f t="shared" si="145"/>
        <v>-21</v>
      </c>
      <c r="G1264" s="293">
        <f t="shared" si="140"/>
        <v>-0.636363636363636</v>
      </c>
      <c r="H1264" s="180" t="str">
        <f t="shared" si="141"/>
        <v>是</v>
      </c>
      <c r="I1264" s="393" t="str">
        <f t="shared" si="142"/>
        <v>项</v>
      </c>
      <c r="L1264" s="393">
        <f>VLOOKUP(B1264,[265]Sheet1!$A$4:$F$275,6,FALSE)</f>
        <v>12</v>
      </c>
      <c r="O1264" s="432">
        <f t="shared" si="144"/>
        <v>12</v>
      </c>
    </row>
    <row r="1265" ht="36" customHeight="1" spans="1:15">
      <c r="A1265" s="431">
        <f t="shared" si="143"/>
        <v>7</v>
      </c>
      <c r="B1265" s="438">
        <v>2240108</v>
      </c>
      <c r="C1265" s="439" t="s">
        <v>1202</v>
      </c>
      <c r="D1265" s="230">
        <f>VLOOKUP(B1265,'04'!$B$5:$F$1322,5,FALSE)</f>
        <v>0</v>
      </c>
      <c r="E1265" s="230"/>
      <c r="F1265" s="296">
        <f t="shared" si="145"/>
        <v>0</v>
      </c>
      <c r="G1265" s="293">
        <f t="shared" si="140"/>
        <v>0</v>
      </c>
      <c r="H1265" s="180" t="str">
        <f t="shared" si="141"/>
        <v>否</v>
      </c>
      <c r="I1265" s="393" t="str">
        <f t="shared" si="142"/>
        <v>项</v>
      </c>
      <c r="O1265" s="393">
        <f t="shared" si="144"/>
        <v>0</v>
      </c>
    </row>
    <row r="1266" ht="44.1" customHeight="1" spans="1:15">
      <c r="A1266" s="431">
        <f t="shared" si="143"/>
        <v>7</v>
      </c>
      <c r="B1266" s="438">
        <v>2240109</v>
      </c>
      <c r="C1266" s="439" t="s">
        <v>1203</v>
      </c>
      <c r="D1266" s="230">
        <f>VLOOKUP(B1266,'04'!$B$5:$F$1322,5,FALSE)</f>
        <v>53</v>
      </c>
      <c r="E1266" s="230">
        <v>61</v>
      </c>
      <c r="F1266" s="296">
        <f t="shared" si="145"/>
        <v>8</v>
      </c>
      <c r="G1266" s="293">
        <f t="shared" si="140"/>
        <v>0.150943396226415</v>
      </c>
      <c r="H1266" s="180" t="str">
        <f t="shared" si="141"/>
        <v>是</v>
      </c>
      <c r="I1266" s="393" t="str">
        <f t="shared" si="142"/>
        <v>项</v>
      </c>
      <c r="L1266" s="393">
        <f>VLOOKUP(B1266,[265]Sheet1!$A$4:$F$275,6,FALSE)</f>
        <v>36</v>
      </c>
      <c r="M1266" s="393">
        <f>VLOOKUP(B1266,[266]Sheet2!$A$2:$D$135,4,FALSE)</f>
        <v>25</v>
      </c>
      <c r="O1266" s="432">
        <f t="shared" si="144"/>
        <v>61</v>
      </c>
    </row>
    <row r="1267" ht="44.1" customHeight="1" spans="1:15">
      <c r="A1267" s="431">
        <f t="shared" si="143"/>
        <v>7</v>
      </c>
      <c r="B1267" s="438">
        <v>2240150</v>
      </c>
      <c r="C1267" s="439" t="s">
        <v>316</v>
      </c>
      <c r="D1267" s="230">
        <f>VLOOKUP(B1267,'04'!$B$5:$F$1322,5,FALSE)</f>
        <v>156</v>
      </c>
      <c r="E1267" s="230">
        <v>146</v>
      </c>
      <c r="F1267" s="296">
        <f t="shared" si="145"/>
        <v>-10</v>
      </c>
      <c r="G1267" s="293">
        <f t="shared" si="140"/>
        <v>-0.0641025641025641</v>
      </c>
      <c r="H1267" s="180" t="str">
        <f t="shared" si="141"/>
        <v>是</v>
      </c>
      <c r="I1267" s="393" t="str">
        <f t="shared" si="142"/>
        <v>项</v>
      </c>
      <c r="L1267" s="393">
        <f>VLOOKUP(B1267,[265]Sheet1!$A$4:$F$275,6,FALSE)</f>
        <v>146</v>
      </c>
      <c r="O1267" s="432">
        <f t="shared" si="144"/>
        <v>146</v>
      </c>
    </row>
    <row r="1268" ht="36" customHeight="1" spans="1:15">
      <c r="A1268" s="431">
        <f t="shared" si="143"/>
        <v>7</v>
      </c>
      <c r="B1268" s="438">
        <v>2240199</v>
      </c>
      <c r="C1268" s="439" t="s">
        <v>1204</v>
      </c>
      <c r="D1268" s="230">
        <f>VLOOKUP(B1268,'04'!$B$5:$F$1322,5,FALSE)</f>
        <v>129</v>
      </c>
      <c r="E1268" s="230"/>
      <c r="F1268" s="296">
        <f t="shared" si="145"/>
        <v>-129</v>
      </c>
      <c r="G1268" s="293">
        <f t="shared" si="140"/>
        <v>-1</v>
      </c>
      <c r="H1268" s="180" t="str">
        <f t="shared" si="141"/>
        <v>是</v>
      </c>
      <c r="I1268" s="393" t="str">
        <f t="shared" si="142"/>
        <v>项</v>
      </c>
      <c r="O1268" s="393">
        <f t="shared" si="144"/>
        <v>0</v>
      </c>
    </row>
    <row r="1269" ht="44.1" customHeight="1" spans="1:15">
      <c r="A1269" s="431">
        <f t="shared" si="143"/>
        <v>5</v>
      </c>
      <c r="B1269" s="437">
        <v>22402</v>
      </c>
      <c r="C1269" s="289" t="s">
        <v>1205</v>
      </c>
      <c r="D1269" s="286">
        <f>VLOOKUP(B1269,'04'!$B$5:$F$1322,5,FALSE)</f>
        <v>549</v>
      </c>
      <c r="E1269" s="286">
        <f>((((SUM(E1270:E1275))+0)+0)+0)+0</f>
        <v>394</v>
      </c>
      <c r="F1269" s="297">
        <f t="shared" si="145"/>
        <v>-155</v>
      </c>
      <c r="G1269" s="287">
        <f t="shared" si="140"/>
        <v>-0.282331511839709</v>
      </c>
      <c r="H1269" s="180" t="str">
        <f t="shared" si="141"/>
        <v>是</v>
      </c>
      <c r="I1269" s="393" t="str">
        <f t="shared" si="142"/>
        <v>款</v>
      </c>
      <c r="O1269" s="393">
        <f t="shared" si="144"/>
        <v>0</v>
      </c>
    </row>
    <row r="1270" ht="44.1" customHeight="1" spans="1:15">
      <c r="A1270" s="431">
        <f t="shared" si="143"/>
        <v>7</v>
      </c>
      <c r="B1270" s="438">
        <v>2240201</v>
      </c>
      <c r="C1270" s="439" t="s">
        <v>307</v>
      </c>
      <c r="D1270" s="230">
        <f>VLOOKUP(B1270,'04'!$B$5:$F$1322,5,FALSE)</f>
        <v>277</v>
      </c>
      <c r="E1270" s="230">
        <v>275</v>
      </c>
      <c r="F1270" s="296">
        <f t="shared" si="145"/>
        <v>-2</v>
      </c>
      <c r="G1270" s="293">
        <f t="shared" si="140"/>
        <v>-0.00722021660649819</v>
      </c>
      <c r="H1270" s="180" t="str">
        <f t="shared" si="141"/>
        <v>是</v>
      </c>
      <c r="I1270" s="393" t="str">
        <f t="shared" si="142"/>
        <v>项</v>
      </c>
      <c r="L1270" s="393">
        <f>VLOOKUP(B1270,[265]Sheet1!$A$4:$F$275,6,FALSE)</f>
        <v>275</v>
      </c>
      <c r="O1270" s="432">
        <f t="shared" si="144"/>
        <v>275</v>
      </c>
    </row>
    <row r="1271" ht="36" customHeight="1" spans="1:15">
      <c r="A1271" s="431">
        <f t="shared" si="143"/>
        <v>7</v>
      </c>
      <c r="B1271" s="438">
        <v>2240202</v>
      </c>
      <c r="C1271" s="439" t="s">
        <v>308</v>
      </c>
      <c r="D1271" s="230">
        <f>VLOOKUP(B1271,'04'!$B$5:$F$1322,5,FALSE)</f>
        <v>0</v>
      </c>
      <c r="E1271" s="230"/>
      <c r="F1271" s="296">
        <f t="shared" si="145"/>
        <v>0</v>
      </c>
      <c r="G1271" s="293">
        <f t="shared" si="140"/>
        <v>0</v>
      </c>
      <c r="H1271" s="180" t="str">
        <f t="shared" si="141"/>
        <v>否</v>
      </c>
      <c r="I1271" s="393" t="str">
        <f t="shared" si="142"/>
        <v>项</v>
      </c>
      <c r="O1271" s="393">
        <f t="shared" si="144"/>
        <v>0</v>
      </c>
    </row>
    <row r="1272" ht="36" customHeight="1" spans="1:15">
      <c r="A1272" s="431">
        <f t="shared" si="143"/>
        <v>7</v>
      </c>
      <c r="B1272" s="438">
        <v>2240203</v>
      </c>
      <c r="C1272" s="439" t="s">
        <v>309</v>
      </c>
      <c r="D1272" s="230">
        <f>VLOOKUP(B1272,'04'!$B$5:$F$1322,5,FALSE)</f>
        <v>0</v>
      </c>
      <c r="E1272" s="230"/>
      <c r="F1272" s="296">
        <f t="shared" si="145"/>
        <v>0</v>
      </c>
      <c r="G1272" s="293">
        <f t="shared" si="140"/>
        <v>0</v>
      </c>
      <c r="H1272" s="180" t="str">
        <f t="shared" si="141"/>
        <v>否</v>
      </c>
      <c r="I1272" s="393" t="str">
        <f t="shared" si="142"/>
        <v>项</v>
      </c>
      <c r="O1272" s="393">
        <f t="shared" si="144"/>
        <v>0</v>
      </c>
    </row>
    <row r="1273" ht="44.1" customHeight="1" spans="1:15">
      <c r="A1273" s="431">
        <f t="shared" si="143"/>
        <v>7</v>
      </c>
      <c r="B1273" s="438">
        <v>2240204</v>
      </c>
      <c r="C1273" s="439" t="s">
        <v>1206</v>
      </c>
      <c r="D1273" s="230">
        <f>VLOOKUP(B1273,'04'!$B$5:$F$1322,5,FALSE)</f>
        <v>272</v>
      </c>
      <c r="E1273" s="230">
        <v>119</v>
      </c>
      <c r="F1273" s="296">
        <f t="shared" si="145"/>
        <v>-153</v>
      </c>
      <c r="G1273" s="293">
        <f t="shared" si="140"/>
        <v>-0.5625</v>
      </c>
      <c r="H1273" s="180" t="str">
        <f t="shared" si="141"/>
        <v>是</v>
      </c>
      <c r="I1273" s="393" t="str">
        <f t="shared" si="142"/>
        <v>项</v>
      </c>
      <c r="L1273" s="393">
        <f>VLOOKUP(B1273,[265]Sheet1!$A$4:$F$275,6,FALSE)</f>
        <v>119</v>
      </c>
      <c r="M1273" s="393">
        <f>VLOOKUP(B1273,[266]Sheet2!$A$2:$D$135,4,FALSE)</f>
        <v>0</v>
      </c>
      <c r="O1273" s="432">
        <f t="shared" si="144"/>
        <v>119</v>
      </c>
    </row>
    <row r="1274" ht="44.1" customHeight="1" spans="1:15">
      <c r="A1274" s="431">
        <f t="shared" si="143"/>
        <v>7</v>
      </c>
      <c r="B1274" s="444">
        <v>2240250</v>
      </c>
      <c r="C1274" s="439" t="s">
        <v>316</v>
      </c>
      <c r="D1274" s="230">
        <f>VLOOKUP(B1274,'04'!$B$5:$F$1322,5,FALSE)</f>
        <v>0</v>
      </c>
      <c r="E1274" s="230"/>
      <c r="F1274" s="296">
        <f t="shared" si="145"/>
        <v>0</v>
      </c>
      <c r="G1274" s="293">
        <f t="shared" si="140"/>
        <v>0</v>
      </c>
      <c r="H1274" s="180" t="str">
        <f t="shared" si="141"/>
        <v>否</v>
      </c>
      <c r="I1274" s="393" t="str">
        <f t="shared" si="142"/>
        <v>项</v>
      </c>
      <c r="O1274" s="393">
        <f t="shared" si="144"/>
        <v>0</v>
      </c>
    </row>
    <row r="1275" ht="36" customHeight="1" spans="1:15">
      <c r="A1275" s="431">
        <f t="shared" si="143"/>
        <v>7</v>
      </c>
      <c r="B1275" s="438">
        <v>2240299</v>
      </c>
      <c r="C1275" s="439" t="s">
        <v>1207</v>
      </c>
      <c r="D1275" s="230">
        <f>VLOOKUP(B1275,'04'!$B$5:$F$1322,5,FALSE)</f>
        <v>0</v>
      </c>
      <c r="E1275" s="230"/>
      <c r="F1275" s="296">
        <f t="shared" si="145"/>
        <v>0</v>
      </c>
      <c r="G1275" s="293">
        <f t="shared" si="140"/>
        <v>0</v>
      </c>
      <c r="H1275" s="180" t="str">
        <f t="shared" si="141"/>
        <v>否</v>
      </c>
      <c r="I1275" s="393" t="str">
        <f t="shared" si="142"/>
        <v>项</v>
      </c>
      <c r="O1275" s="393">
        <f t="shared" si="144"/>
        <v>0</v>
      </c>
    </row>
    <row r="1276" ht="44.1" customHeight="1" spans="1:15">
      <c r="A1276" s="431">
        <f t="shared" si="143"/>
        <v>5</v>
      </c>
      <c r="B1276" s="437">
        <v>22404</v>
      </c>
      <c r="C1276" s="289" t="s">
        <v>1208</v>
      </c>
      <c r="D1276" s="286">
        <f>VLOOKUP(B1276,'04'!$B$5:$F$1322,5,FALSE)</f>
        <v>0</v>
      </c>
      <c r="E1276" s="286">
        <f>((((SUM(E1277:E1283))+0)+0)+0)+0</f>
        <v>0</v>
      </c>
      <c r="F1276" s="297">
        <f t="shared" si="145"/>
        <v>0</v>
      </c>
      <c r="G1276" s="287">
        <f t="shared" si="140"/>
        <v>0</v>
      </c>
      <c r="H1276" s="180" t="str">
        <f t="shared" si="141"/>
        <v>否</v>
      </c>
      <c r="I1276" s="393" t="str">
        <f t="shared" si="142"/>
        <v>款</v>
      </c>
      <c r="O1276" s="393">
        <f t="shared" si="144"/>
        <v>0</v>
      </c>
    </row>
    <row r="1277" ht="36" customHeight="1" spans="1:15">
      <c r="A1277" s="431">
        <f t="shared" si="143"/>
        <v>7</v>
      </c>
      <c r="B1277" s="438">
        <v>2240401</v>
      </c>
      <c r="C1277" s="439" t="s">
        <v>307</v>
      </c>
      <c r="D1277" s="230">
        <f>VLOOKUP(B1277,'04'!$B$5:$F$1322,5,FALSE)</f>
        <v>0</v>
      </c>
      <c r="E1277" s="230"/>
      <c r="F1277" s="296">
        <f t="shared" si="145"/>
        <v>0</v>
      </c>
      <c r="G1277" s="293">
        <f t="shared" si="140"/>
        <v>0</v>
      </c>
      <c r="H1277" s="180" t="str">
        <f t="shared" si="141"/>
        <v>否</v>
      </c>
      <c r="I1277" s="393" t="str">
        <f t="shared" si="142"/>
        <v>项</v>
      </c>
      <c r="O1277" s="393">
        <f t="shared" si="144"/>
        <v>0</v>
      </c>
    </row>
    <row r="1278" ht="36" customHeight="1" spans="1:15">
      <c r="A1278" s="431">
        <f t="shared" si="143"/>
        <v>7</v>
      </c>
      <c r="B1278" s="438">
        <v>2240402</v>
      </c>
      <c r="C1278" s="439" t="s">
        <v>308</v>
      </c>
      <c r="D1278" s="230">
        <f>VLOOKUP(B1278,'04'!$B$5:$F$1322,5,FALSE)</f>
        <v>0</v>
      </c>
      <c r="E1278" s="230"/>
      <c r="F1278" s="296">
        <f t="shared" si="145"/>
        <v>0</v>
      </c>
      <c r="G1278" s="293">
        <f t="shared" si="140"/>
        <v>0</v>
      </c>
      <c r="H1278" s="180" t="str">
        <f t="shared" si="141"/>
        <v>否</v>
      </c>
      <c r="I1278" s="393" t="str">
        <f t="shared" si="142"/>
        <v>项</v>
      </c>
      <c r="O1278" s="393">
        <f t="shared" si="144"/>
        <v>0</v>
      </c>
    </row>
    <row r="1279" ht="36" customHeight="1" spans="1:15">
      <c r="A1279" s="431">
        <f t="shared" si="143"/>
        <v>7</v>
      </c>
      <c r="B1279" s="438">
        <v>2240403</v>
      </c>
      <c r="C1279" s="439" t="s">
        <v>309</v>
      </c>
      <c r="D1279" s="230">
        <f>VLOOKUP(B1279,'04'!$B$5:$F$1322,5,FALSE)</f>
        <v>0</v>
      </c>
      <c r="E1279" s="230"/>
      <c r="F1279" s="296">
        <f t="shared" si="145"/>
        <v>0</v>
      </c>
      <c r="G1279" s="293">
        <f t="shared" si="140"/>
        <v>0</v>
      </c>
      <c r="H1279" s="180" t="str">
        <f t="shared" si="141"/>
        <v>否</v>
      </c>
      <c r="I1279" s="393" t="str">
        <f t="shared" si="142"/>
        <v>项</v>
      </c>
      <c r="O1279" s="393">
        <f t="shared" si="144"/>
        <v>0</v>
      </c>
    </row>
    <row r="1280" ht="44.1" customHeight="1" spans="1:15">
      <c r="A1280" s="431">
        <f t="shared" si="143"/>
        <v>7</v>
      </c>
      <c r="B1280" s="438">
        <v>2240404</v>
      </c>
      <c r="C1280" s="439" t="s">
        <v>1209</v>
      </c>
      <c r="D1280" s="230">
        <f>VLOOKUP(B1280,'04'!$B$5:$F$1322,5,FALSE)</f>
        <v>0</v>
      </c>
      <c r="E1280" s="230"/>
      <c r="F1280" s="296">
        <f t="shared" si="145"/>
        <v>0</v>
      </c>
      <c r="G1280" s="293">
        <f t="shared" si="140"/>
        <v>0</v>
      </c>
      <c r="H1280" s="180" t="str">
        <f t="shared" si="141"/>
        <v>否</v>
      </c>
      <c r="I1280" s="393" t="str">
        <f t="shared" si="142"/>
        <v>项</v>
      </c>
      <c r="O1280" s="393">
        <f t="shared" si="144"/>
        <v>0</v>
      </c>
    </row>
    <row r="1281" ht="44.1" customHeight="1" spans="1:15">
      <c r="A1281" s="431">
        <f t="shared" si="143"/>
        <v>7</v>
      </c>
      <c r="B1281" s="438">
        <v>2240405</v>
      </c>
      <c r="C1281" s="439" t="s">
        <v>1210</v>
      </c>
      <c r="D1281" s="230">
        <f>VLOOKUP(B1281,'04'!$B$5:$F$1322,5,FALSE)</f>
        <v>0</v>
      </c>
      <c r="E1281" s="230"/>
      <c r="F1281" s="296">
        <f t="shared" si="145"/>
        <v>0</v>
      </c>
      <c r="G1281" s="293">
        <f t="shared" si="140"/>
        <v>0</v>
      </c>
      <c r="H1281" s="180" t="str">
        <f t="shared" si="141"/>
        <v>否</v>
      </c>
      <c r="I1281" s="393" t="str">
        <f t="shared" si="142"/>
        <v>项</v>
      </c>
      <c r="O1281" s="393">
        <f t="shared" si="144"/>
        <v>0</v>
      </c>
    </row>
    <row r="1282" ht="44.1" customHeight="1" spans="1:15">
      <c r="A1282" s="431">
        <f t="shared" si="143"/>
        <v>7</v>
      </c>
      <c r="B1282" s="438">
        <v>2240450</v>
      </c>
      <c r="C1282" s="439" t="s">
        <v>316</v>
      </c>
      <c r="D1282" s="230">
        <f>VLOOKUP(B1282,'04'!$B$5:$F$1322,5,FALSE)</f>
        <v>0</v>
      </c>
      <c r="E1282" s="230"/>
      <c r="F1282" s="296">
        <f t="shared" si="145"/>
        <v>0</v>
      </c>
      <c r="G1282" s="293">
        <f t="shared" si="140"/>
        <v>0</v>
      </c>
      <c r="H1282" s="180" t="str">
        <f t="shared" si="141"/>
        <v>否</v>
      </c>
      <c r="I1282" s="393" t="str">
        <f t="shared" si="142"/>
        <v>项</v>
      </c>
      <c r="O1282" s="393">
        <f t="shared" si="144"/>
        <v>0</v>
      </c>
    </row>
    <row r="1283" ht="36" customHeight="1" spans="1:15">
      <c r="A1283" s="431">
        <f t="shared" si="143"/>
        <v>7</v>
      </c>
      <c r="B1283" s="438">
        <v>2240499</v>
      </c>
      <c r="C1283" s="439" t="s">
        <v>1211</v>
      </c>
      <c r="D1283" s="230">
        <f>VLOOKUP(B1283,'04'!$B$5:$F$1322,5,FALSE)</f>
        <v>0</v>
      </c>
      <c r="E1283" s="230"/>
      <c r="F1283" s="296">
        <f t="shared" si="145"/>
        <v>0</v>
      </c>
      <c r="G1283" s="293">
        <f t="shared" si="140"/>
        <v>0</v>
      </c>
      <c r="H1283" s="180" t="str">
        <f t="shared" si="141"/>
        <v>否</v>
      </c>
      <c r="I1283" s="393" t="str">
        <f t="shared" si="142"/>
        <v>项</v>
      </c>
      <c r="O1283" s="393">
        <f t="shared" si="144"/>
        <v>0</v>
      </c>
    </row>
    <row r="1284" ht="44.1" customHeight="1" spans="1:15">
      <c r="A1284" s="431">
        <f t="shared" si="143"/>
        <v>5</v>
      </c>
      <c r="B1284" s="437">
        <v>22405</v>
      </c>
      <c r="C1284" s="289" t="s">
        <v>1212</v>
      </c>
      <c r="D1284" s="286">
        <f>VLOOKUP(B1284,'04'!$B$5:$F$1322,5,FALSE)</f>
        <v>104</v>
      </c>
      <c r="E1284" s="286">
        <f>((((SUM(E1285:E1296))+0)+0)+0)+0</f>
        <v>110</v>
      </c>
      <c r="F1284" s="297">
        <f t="shared" si="145"/>
        <v>6</v>
      </c>
      <c r="G1284" s="287">
        <f t="shared" ref="G1284:G1324" si="146">IF(D1284&lt;0,"",IFERROR(E1284/D1284-1,0))</f>
        <v>0.0576923076923077</v>
      </c>
      <c r="H1284" s="180" t="str">
        <f t="shared" ref="H1284:H1324" si="147">IF(LEN(B1284)=3,"是",IF(C1284&lt;&gt;"",IF(SUM(D1284:E1284)&lt;&gt;0,"是","否"),"是"))</f>
        <v>是</v>
      </c>
      <c r="I1284" s="393" t="str">
        <f t="shared" ref="I1284:I1322" si="148">IF(LEN(B1284)=3,"类",IF(LEN(B1284)=5,"款","项"))</f>
        <v>款</v>
      </c>
      <c r="O1284" s="393">
        <f t="shared" si="144"/>
        <v>0</v>
      </c>
    </row>
    <row r="1285" ht="36" customHeight="1" spans="1:15">
      <c r="A1285" s="431">
        <f t="shared" ref="A1285:A1325" si="149">LEN(B1285)</f>
        <v>7</v>
      </c>
      <c r="B1285" s="438">
        <v>2240501</v>
      </c>
      <c r="C1285" s="439" t="s">
        <v>307</v>
      </c>
      <c r="D1285" s="230">
        <f>VLOOKUP(B1285,'04'!$B$5:$F$1322,5,FALSE)</f>
        <v>103</v>
      </c>
      <c r="E1285" s="230">
        <v>109</v>
      </c>
      <c r="F1285" s="296">
        <f t="shared" si="145"/>
        <v>6</v>
      </c>
      <c r="G1285" s="293">
        <f t="shared" si="146"/>
        <v>0.058252427184466</v>
      </c>
      <c r="H1285" s="180" t="str">
        <f t="shared" si="147"/>
        <v>是</v>
      </c>
      <c r="I1285" s="393" t="str">
        <f t="shared" si="148"/>
        <v>项</v>
      </c>
      <c r="L1285" s="393">
        <f>VLOOKUP(B1285,[265]Sheet1!$A$4:$F$275,6,FALSE)</f>
        <v>109</v>
      </c>
      <c r="O1285" s="432">
        <f t="shared" ref="O1285:O1322" si="150">+L1285+M1285+N1285</f>
        <v>109</v>
      </c>
    </row>
    <row r="1286" ht="36" customHeight="1" spans="1:15">
      <c r="A1286" s="431">
        <f t="shared" si="149"/>
        <v>7</v>
      </c>
      <c r="B1286" s="438">
        <v>2240502</v>
      </c>
      <c r="C1286" s="439" t="s">
        <v>308</v>
      </c>
      <c r="D1286" s="230">
        <f>VLOOKUP(B1286,'04'!$B$5:$F$1322,5,FALSE)</f>
        <v>0</v>
      </c>
      <c r="E1286" s="230"/>
      <c r="F1286" s="296">
        <f t="shared" si="145"/>
        <v>0</v>
      </c>
      <c r="G1286" s="293">
        <f t="shared" si="146"/>
        <v>0</v>
      </c>
      <c r="H1286" s="180" t="str">
        <f t="shared" si="147"/>
        <v>否</v>
      </c>
      <c r="I1286" s="393" t="str">
        <f t="shared" si="148"/>
        <v>项</v>
      </c>
      <c r="O1286" s="393">
        <f t="shared" si="150"/>
        <v>0</v>
      </c>
    </row>
    <row r="1287" ht="36" customHeight="1" spans="1:15">
      <c r="A1287" s="431">
        <f t="shared" si="149"/>
        <v>7</v>
      </c>
      <c r="B1287" s="438">
        <v>2240503</v>
      </c>
      <c r="C1287" s="439" t="s">
        <v>309</v>
      </c>
      <c r="D1287" s="230">
        <f>VLOOKUP(B1287,'04'!$B$5:$F$1322,5,FALSE)</f>
        <v>0</v>
      </c>
      <c r="E1287" s="230"/>
      <c r="F1287" s="296">
        <f t="shared" si="145"/>
        <v>0</v>
      </c>
      <c r="G1287" s="293">
        <f t="shared" si="146"/>
        <v>0</v>
      </c>
      <c r="H1287" s="180" t="str">
        <f t="shared" si="147"/>
        <v>否</v>
      </c>
      <c r="I1287" s="393" t="str">
        <f t="shared" si="148"/>
        <v>项</v>
      </c>
      <c r="O1287" s="393">
        <f t="shared" si="150"/>
        <v>0</v>
      </c>
    </row>
    <row r="1288" ht="36" customHeight="1" spans="1:15">
      <c r="A1288" s="431">
        <f t="shared" si="149"/>
        <v>7</v>
      </c>
      <c r="B1288" s="438">
        <v>2240504</v>
      </c>
      <c r="C1288" s="439" t="s">
        <v>1213</v>
      </c>
      <c r="D1288" s="230">
        <f>VLOOKUP(B1288,'04'!$B$5:$F$1322,5,FALSE)</f>
        <v>0</v>
      </c>
      <c r="E1288" s="230"/>
      <c r="F1288" s="296">
        <f t="shared" si="145"/>
        <v>0</v>
      </c>
      <c r="G1288" s="293">
        <f t="shared" si="146"/>
        <v>0</v>
      </c>
      <c r="H1288" s="180" t="str">
        <f t="shared" si="147"/>
        <v>否</v>
      </c>
      <c r="I1288" s="393" t="str">
        <f t="shared" si="148"/>
        <v>项</v>
      </c>
      <c r="L1288" s="393">
        <f>VLOOKUP(B1288,[265]Sheet1!$A$4:$F$275,6,FALSE)</f>
        <v>0</v>
      </c>
      <c r="O1288" s="393">
        <f t="shared" si="150"/>
        <v>0</v>
      </c>
    </row>
    <row r="1289" ht="44.1" customHeight="1" spans="1:15">
      <c r="A1289" s="431">
        <f t="shared" si="149"/>
        <v>7</v>
      </c>
      <c r="B1289" s="438">
        <v>2240505</v>
      </c>
      <c r="C1289" s="439" t="s">
        <v>1214</v>
      </c>
      <c r="D1289" s="230">
        <f>VLOOKUP(B1289,'04'!$B$5:$F$1322,5,FALSE)</f>
        <v>1</v>
      </c>
      <c r="E1289" s="230">
        <v>1</v>
      </c>
      <c r="F1289" s="296">
        <f t="shared" si="145"/>
        <v>0</v>
      </c>
      <c r="G1289" s="293">
        <f t="shared" si="146"/>
        <v>0</v>
      </c>
      <c r="H1289" s="180" t="str">
        <f t="shared" si="147"/>
        <v>是</v>
      </c>
      <c r="I1289" s="393" t="str">
        <f t="shared" si="148"/>
        <v>项</v>
      </c>
      <c r="L1289" s="393">
        <f>VLOOKUP(B1289,[265]Sheet1!$A$4:$F$275,6,FALSE)</f>
        <v>0</v>
      </c>
      <c r="M1289" s="393">
        <f>VLOOKUP(B1289,[266]Sheet2!$A$2:$D$135,4,FALSE)</f>
        <v>1</v>
      </c>
      <c r="O1289" s="432">
        <f t="shared" si="150"/>
        <v>1</v>
      </c>
    </row>
    <row r="1290" ht="36" customHeight="1" spans="1:15">
      <c r="A1290" s="431">
        <f t="shared" si="149"/>
        <v>7</v>
      </c>
      <c r="B1290" s="438">
        <v>2240506</v>
      </c>
      <c r="C1290" s="439" t="s">
        <v>1215</v>
      </c>
      <c r="D1290" s="230">
        <f>VLOOKUP(B1290,'04'!$B$5:$F$1322,5,FALSE)</f>
        <v>0</v>
      </c>
      <c r="E1290" s="230"/>
      <c r="F1290" s="296">
        <f t="shared" si="145"/>
        <v>0</v>
      </c>
      <c r="G1290" s="293">
        <f t="shared" si="146"/>
        <v>0</v>
      </c>
      <c r="H1290" s="180" t="str">
        <f t="shared" si="147"/>
        <v>否</v>
      </c>
      <c r="I1290" s="393" t="str">
        <f t="shared" si="148"/>
        <v>项</v>
      </c>
      <c r="O1290" s="393">
        <f t="shared" si="150"/>
        <v>0</v>
      </c>
    </row>
    <row r="1291" ht="36" customHeight="1" spans="1:15">
      <c r="A1291" s="431">
        <f t="shared" si="149"/>
        <v>7</v>
      </c>
      <c r="B1291" s="438">
        <v>2240507</v>
      </c>
      <c r="C1291" s="439" t="s">
        <v>1216</v>
      </c>
      <c r="D1291" s="230">
        <f>VLOOKUP(B1291,'04'!$B$5:$F$1322,5,FALSE)</f>
        <v>0</v>
      </c>
      <c r="E1291" s="230"/>
      <c r="F1291" s="296">
        <f t="shared" si="145"/>
        <v>0</v>
      </c>
      <c r="G1291" s="293">
        <f t="shared" si="146"/>
        <v>0</v>
      </c>
      <c r="H1291" s="180" t="str">
        <f t="shared" si="147"/>
        <v>否</v>
      </c>
      <c r="I1291" s="393" t="str">
        <f t="shared" si="148"/>
        <v>项</v>
      </c>
      <c r="O1291" s="393">
        <f t="shared" si="150"/>
        <v>0</v>
      </c>
    </row>
    <row r="1292" ht="36" customHeight="1" spans="1:15">
      <c r="A1292" s="431">
        <f t="shared" si="149"/>
        <v>7</v>
      </c>
      <c r="B1292" s="438">
        <v>2240508</v>
      </c>
      <c r="C1292" s="439" t="s">
        <v>1217</v>
      </c>
      <c r="D1292" s="230">
        <f>VLOOKUP(B1292,'04'!$B$5:$F$1322,5,FALSE)</f>
        <v>0</v>
      </c>
      <c r="E1292" s="230"/>
      <c r="F1292" s="296">
        <f t="shared" si="145"/>
        <v>0</v>
      </c>
      <c r="G1292" s="293">
        <f t="shared" si="146"/>
        <v>0</v>
      </c>
      <c r="H1292" s="180" t="str">
        <f t="shared" si="147"/>
        <v>否</v>
      </c>
      <c r="I1292" s="393" t="str">
        <f t="shared" si="148"/>
        <v>项</v>
      </c>
      <c r="O1292" s="393">
        <f t="shared" si="150"/>
        <v>0</v>
      </c>
    </row>
    <row r="1293" ht="36" customHeight="1" spans="1:15">
      <c r="A1293" s="431">
        <f t="shared" si="149"/>
        <v>7</v>
      </c>
      <c r="B1293" s="438">
        <v>2240509</v>
      </c>
      <c r="C1293" s="439" t="s">
        <v>1218</v>
      </c>
      <c r="D1293" s="230">
        <f>VLOOKUP(B1293,'04'!$B$5:$F$1322,5,FALSE)</f>
        <v>0</v>
      </c>
      <c r="E1293" s="230"/>
      <c r="F1293" s="296">
        <f t="shared" si="145"/>
        <v>0</v>
      </c>
      <c r="G1293" s="293">
        <f t="shared" si="146"/>
        <v>0</v>
      </c>
      <c r="H1293" s="180" t="str">
        <f t="shared" si="147"/>
        <v>否</v>
      </c>
      <c r="I1293" s="393" t="str">
        <f t="shared" si="148"/>
        <v>项</v>
      </c>
      <c r="O1293" s="393">
        <f t="shared" si="150"/>
        <v>0</v>
      </c>
    </row>
    <row r="1294" ht="36" customHeight="1" spans="1:15">
      <c r="A1294" s="431">
        <f t="shared" si="149"/>
        <v>7</v>
      </c>
      <c r="B1294" s="438">
        <v>2240510</v>
      </c>
      <c r="C1294" s="439" t="s">
        <v>1219</v>
      </c>
      <c r="D1294" s="230">
        <f>VLOOKUP(B1294,'04'!$B$5:$F$1322,5,FALSE)</f>
        <v>0</v>
      </c>
      <c r="E1294" s="230"/>
      <c r="F1294" s="296">
        <f t="shared" si="145"/>
        <v>0</v>
      </c>
      <c r="G1294" s="293">
        <f t="shared" si="146"/>
        <v>0</v>
      </c>
      <c r="H1294" s="180" t="str">
        <f t="shared" si="147"/>
        <v>否</v>
      </c>
      <c r="I1294" s="393" t="str">
        <f t="shared" si="148"/>
        <v>项</v>
      </c>
      <c r="O1294" s="393">
        <f t="shared" si="150"/>
        <v>0</v>
      </c>
    </row>
    <row r="1295" ht="44.1" customHeight="1" spans="1:15">
      <c r="A1295" s="431">
        <f t="shared" si="149"/>
        <v>7</v>
      </c>
      <c r="B1295" s="438">
        <v>2240550</v>
      </c>
      <c r="C1295" s="439" t="s">
        <v>1220</v>
      </c>
      <c r="D1295" s="230">
        <f>VLOOKUP(B1295,'04'!$B$5:$F$1322,5,FALSE)</f>
        <v>0</v>
      </c>
      <c r="E1295" s="230"/>
      <c r="F1295" s="296">
        <f t="shared" si="145"/>
        <v>0</v>
      </c>
      <c r="G1295" s="293">
        <f t="shared" si="146"/>
        <v>0</v>
      </c>
      <c r="H1295" s="180" t="str">
        <f t="shared" si="147"/>
        <v>否</v>
      </c>
      <c r="I1295" s="393" t="str">
        <f t="shared" si="148"/>
        <v>项</v>
      </c>
      <c r="O1295" s="393">
        <f t="shared" si="150"/>
        <v>0</v>
      </c>
    </row>
    <row r="1296" ht="44.1" customHeight="1" spans="1:15">
      <c r="A1296" s="431">
        <f t="shared" si="149"/>
        <v>7</v>
      </c>
      <c r="B1296" s="438">
        <v>2240599</v>
      </c>
      <c r="C1296" s="439" t="s">
        <v>1221</v>
      </c>
      <c r="D1296" s="230">
        <f>VLOOKUP(B1296,'04'!$B$5:$F$1322,5,FALSE)</f>
        <v>0</v>
      </c>
      <c r="E1296" s="230"/>
      <c r="F1296" s="296">
        <f t="shared" si="145"/>
        <v>0</v>
      </c>
      <c r="G1296" s="293">
        <f t="shared" si="146"/>
        <v>0</v>
      </c>
      <c r="H1296" s="180" t="str">
        <f t="shared" si="147"/>
        <v>否</v>
      </c>
      <c r="I1296" s="393" t="str">
        <f t="shared" si="148"/>
        <v>项</v>
      </c>
      <c r="O1296" s="393">
        <f t="shared" si="150"/>
        <v>0</v>
      </c>
    </row>
    <row r="1297" ht="44.1" customHeight="1" spans="1:15">
      <c r="A1297" s="431">
        <f t="shared" si="149"/>
        <v>5</v>
      </c>
      <c r="B1297" s="437">
        <v>22406</v>
      </c>
      <c r="C1297" s="289" t="s">
        <v>1222</v>
      </c>
      <c r="D1297" s="286">
        <f>VLOOKUP(B1297,'04'!$B$5:$F$1322,5,FALSE)</f>
        <v>326</v>
      </c>
      <c r="E1297" s="286">
        <f>((((SUM(E1298:E1300))+0)+0)+0)+0</f>
        <v>195</v>
      </c>
      <c r="F1297" s="297">
        <f t="shared" si="145"/>
        <v>-131</v>
      </c>
      <c r="G1297" s="287">
        <f t="shared" si="146"/>
        <v>-0.401840490797546</v>
      </c>
      <c r="H1297" s="180" t="str">
        <f t="shared" si="147"/>
        <v>是</v>
      </c>
      <c r="I1297" s="393" t="str">
        <f t="shared" si="148"/>
        <v>款</v>
      </c>
      <c r="O1297" s="393">
        <f t="shared" si="150"/>
        <v>0</v>
      </c>
    </row>
    <row r="1298" ht="44.1" customHeight="1" spans="1:15">
      <c r="A1298" s="431">
        <f t="shared" si="149"/>
        <v>7</v>
      </c>
      <c r="B1298" s="438">
        <v>2240601</v>
      </c>
      <c r="C1298" s="439" t="s">
        <v>1223</v>
      </c>
      <c r="D1298" s="230">
        <f>VLOOKUP(B1298,'04'!$B$5:$F$1322,5,FALSE)</f>
        <v>317</v>
      </c>
      <c r="E1298" s="230">
        <v>186</v>
      </c>
      <c r="F1298" s="296">
        <f t="shared" si="145"/>
        <v>-131</v>
      </c>
      <c r="G1298" s="293">
        <f t="shared" si="146"/>
        <v>-0.413249211356467</v>
      </c>
      <c r="H1298" s="180" t="str">
        <f t="shared" si="147"/>
        <v>是</v>
      </c>
      <c r="I1298" s="393" t="str">
        <f t="shared" si="148"/>
        <v>项</v>
      </c>
      <c r="M1298" s="393">
        <f>VLOOKUP(B1298,[266]Sheet2!$A$2:$D$135,4,FALSE)</f>
        <v>186</v>
      </c>
      <c r="O1298" s="432">
        <f t="shared" si="150"/>
        <v>186</v>
      </c>
    </row>
    <row r="1299" ht="36" customHeight="1" spans="1:15">
      <c r="A1299" s="431">
        <f t="shared" si="149"/>
        <v>7</v>
      </c>
      <c r="B1299" s="438">
        <v>2240602</v>
      </c>
      <c r="C1299" s="439" t="s">
        <v>1224</v>
      </c>
      <c r="D1299" s="230">
        <f>VLOOKUP(B1299,'04'!$B$5:$F$1322,5,FALSE)</f>
        <v>0</v>
      </c>
      <c r="E1299" s="230"/>
      <c r="F1299" s="296">
        <f t="shared" si="145"/>
        <v>0</v>
      </c>
      <c r="G1299" s="293">
        <f t="shared" si="146"/>
        <v>0</v>
      </c>
      <c r="H1299" s="180" t="str">
        <f t="shared" si="147"/>
        <v>否</v>
      </c>
      <c r="I1299" s="393" t="str">
        <f t="shared" si="148"/>
        <v>项</v>
      </c>
      <c r="O1299" s="393">
        <f t="shared" si="150"/>
        <v>0</v>
      </c>
    </row>
    <row r="1300" ht="44.1" customHeight="1" spans="1:15">
      <c r="A1300" s="431">
        <f t="shared" si="149"/>
        <v>7</v>
      </c>
      <c r="B1300" s="438">
        <v>2240699</v>
      </c>
      <c r="C1300" s="439" t="s">
        <v>1225</v>
      </c>
      <c r="D1300" s="230">
        <f>VLOOKUP(B1300,'04'!$B$5:$F$1322,5,FALSE)</f>
        <v>9</v>
      </c>
      <c r="E1300" s="230">
        <v>9</v>
      </c>
      <c r="F1300" s="296">
        <f t="shared" ref="F1300:F1317" si="151">E1300-D1300</f>
        <v>0</v>
      </c>
      <c r="G1300" s="293">
        <f t="shared" si="146"/>
        <v>0</v>
      </c>
      <c r="H1300" s="180" t="str">
        <f t="shared" si="147"/>
        <v>是</v>
      </c>
      <c r="I1300" s="393" t="str">
        <f t="shared" si="148"/>
        <v>项</v>
      </c>
      <c r="M1300" s="393">
        <f>VLOOKUP(B1300,[266]Sheet2!$A$2:$D$135,4,FALSE)</f>
        <v>9</v>
      </c>
      <c r="O1300" s="432">
        <f t="shared" si="150"/>
        <v>9</v>
      </c>
    </row>
    <row r="1301" ht="36" customHeight="1" spans="1:15">
      <c r="A1301" s="431">
        <f t="shared" si="149"/>
        <v>5</v>
      </c>
      <c r="B1301" s="437">
        <v>22407</v>
      </c>
      <c r="C1301" s="289" t="s">
        <v>1226</v>
      </c>
      <c r="D1301" s="286">
        <f>VLOOKUP(B1301,'04'!$B$5:$F$1322,5,FALSE)</f>
        <v>39</v>
      </c>
      <c r="E1301" s="286">
        <f>((((SUM(E1302:E1304))+0)+0)+0)+0</f>
        <v>86</v>
      </c>
      <c r="F1301" s="297">
        <f t="shared" si="151"/>
        <v>47</v>
      </c>
      <c r="G1301" s="287">
        <f t="shared" si="146"/>
        <v>1.20512820512821</v>
      </c>
      <c r="H1301" s="180" t="str">
        <f t="shared" si="147"/>
        <v>是</v>
      </c>
      <c r="I1301" s="393" t="str">
        <f t="shared" si="148"/>
        <v>款</v>
      </c>
      <c r="O1301" s="393">
        <f t="shared" si="150"/>
        <v>0</v>
      </c>
    </row>
    <row r="1302" ht="36" customHeight="1" spans="1:15">
      <c r="A1302" s="431">
        <f t="shared" si="149"/>
        <v>7</v>
      </c>
      <c r="B1302" s="438">
        <v>2240703</v>
      </c>
      <c r="C1302" s="439" t="s">
        <v>1227</v>
      </c>
      <c r="D1302" s="230">
        <f>VLOOKUP(B1302,'04'!$B$5:$F$1322,5,FALSE)</f>
        <v>39</v>
      </c>
      <c r="E1302" s="230">
        <v>86</v>
      </c>
      <c r="F1302" s="296">
        <f t="shared" si="151"/>
        <v>47</v>
      </c>
      <c r="G1302" s="287">
        <f t="shared" si="146"/>
        <v>1.20512820512821</v>
      </c>
      <c r="H1302" s="180" t="str">
        <f t="shared" si="147"/>
        <v>是</v>
      </c>
      <c r="I1302" s="393" t="str">
        <f t="shared" si="148"/>
        <v>项</v>
      </c>
      <c r="M1302" s="393">
        <f>VLOOKUP(B1302,[266]Sheet2!$A$2:$D$135,4,FALSE)</f>
        <v>86</v>
      </c>
      <c r="O1302" s="432">
        <f t="shared" si="150"/>
        <v>86</v>
      </c>
    </row>
    <row r="1303" ht="36" customHeight="1" spans="1:15">
      <c r="A1303" s="431">
        <f t="shared" si="149"/>
        <v>7</v>
      </c>
      <c r="B1303" s="438">
        <v>2240704</v>
      </c>
      <c r="C1303" s="439" t="s">
        <v>1228</v>
      </c>
      <c r="D1303" s="230">
        <f>VLOOKUP(B1303,'04'!$B$5:$F$1322,5,FALSE)</f>
        <v>0</v>
      </c>
      <c r="E1303" s="230"/>
      <c r="F1303" s="296">
        <f t="shared" si="151"/>
        <v>0</v>
      </c>
      <c r="G1303" s="293">
        <f t="shared" si="146"/>
        <v>0</v>
      </c>
      <c r="H1303" s="180" t="str">
        <f t="shared" si="147"/>
        <v>否</v>
      </c>
      <c r="I1303" s="393" t="str">
        <f t="shared" si="148"/>
        <v>项</v>
      </c>
      <c r="O1303" s="393">
        <f t="shared" si="150"/>
        <v>0</v>
      </c>
    </row>
    <row r="1304" ht="36" customHeight="1" spans="1:15">
      <c r="A1304" s="431">
        <f t="shared" si="149"/>
        <v>7</v>
      </c>
      <c r="B1304" s="438">
        <v>2240799</v>
      </c>
      <c r="C1304" s="439" t="s">
        <v>1229</v>
      </c>
      <c r="D1304" s="230">
        <f>VLOOKUP(B1304,'04'!$B$5:$F$1322,5,FALSE)</f>
        <v>0</v>
      </c>
      <c r="E1304" s="230"/>
      <c r="F1304" s="296">
        <f t="shared" si="151"/>
        <v>0</v>
      </c>
      <c r="G1304" s="293">
        <f t="shared" si="146"/>
        <v>0</v>
      </c>
      <c r="H1304" s="180" t="str">
        <f t="shared" si="147"/>
        <v>否</v>
      </c>
      <c r="I1304" s="393" t="str">
        <f t="shared" si="148"/>
        <v>项</v>
      </c>
      <c r="O1304" s="393">
        <f t="shared" si="150"/>
        <v>0</v>
      </c>
    </row>
    <row r="1305" ht="44.1" customHeight="1" spans="1:15">
      <c r="A1305" s="431">
        <f t="shared" si="149"/>
        <v>5</v>
      </c>
      <c r="B1305" s="437">
        <v>22499</v>
      </c>
      <c r="C1305" s="289" t="s">
        <v>1230</v>
      </c>
      <c r="D1305" s="286">
        <f>VLOOKUP(B1305,'04'!$B$5:$F$1322,5,FALSE)</f>
        <v>0</v>
      </c>
      <c r="E1305" s="286">
        <f>((((E1306)+0)+0)+0)+0</f>
        <v>0</v>
      </c>
      <c r="F1305" s="297">
        <f t="shared" si="151"/>
        <v>0</v>
      </c>
      <c r="G1305" s="287">
        <f t="shared" si="146"/>
        <v>0</v>
      </c>
      <c r="H1305" s="180" t="str">
        <f t="shared" si="147"/>
        <v>否</v>
      </c>
      <c r="I1305" s="393" t="str">
        <f t="shared" si="148"/>
        <v>款</v>
      </c>
      <c r="O1305" s="393">
        <f t="shared" si="150"/>
        <v>0</v>
      </c>
    </row>
    <row r="1306" ht="44.1" customHeight="1" spans="1:15">
      <c r="A1306" s="431">
        <f t="shared" si="149"/>
        <v>7</v>
      </c>
      <c r="B1306" s="447">
        <v>2249999</v>
      </c>
      <c r="C1306" s="439" t="s">
        <v>1230</v>
      </c>
      <c r="D1306" s="230">
        <f>VLOOKUP(B1306,'04'!$B$5:$F$1322,5,FALSE)</f>
        <v>0</v>
      </c>
      <c r="E1306" s="230"/>
      <c r="F1306" s="296">
        <f t="shared" si="151"/>
        <v>0</v>
      </c>
      <c r="G1306" s="293">
        <f t="shared" si="146"/>
        <v>0</v>
      </c>
      <c r="H1306" s="180" t="str">
        <f t="shared" si="147"/>
        <v>否</v>
      </c>
      <c r="I1306" s="393" t="str">
        <f t="shared" si="148"/>
        <v>项</v>
      </c>
      <c r="O1306" s="393">
        <f t="shared" si="150"/>
        <v>0</v>
      </c>
    </row>
    <row r="1307" ht="44.1" customHeight="1" spans="1:15">
      <c r="A1307" s="431">
        <f t="shared" si="149"/>
        <v>4</v>
      </c>
      <c r="B1307" s="285" t="s">
        <v>1369</v>
      </c>
      <c r="C1307" s="445" t="s">
        <v>1341</v>
      </c>
      <c r="D1307" s="286">
        <f>VLOOKUP(B1307,'04'!$B$5:$F$1322,5,FALSE)</f>
        <v>0</v>
      </c>
      <c r="E1307" s="286"/>
      <c r="F1307" s="297">
        <f t="shared" si="151"/>
        <v>0</v>
      </c>
      <c r="G1307" s="287">
        <f t="shared" si="146"/>
        <v>0</v>
      </c>
      <c r="H1307" s="180" t="str">
        <f t="shared" si="147"/>
        <v>否</v>
      </c>
      <c r="I1307" s="393" t="str">
        <f t="shared" si="148"/>
        <v>项</v>
      </c>
      <c r="O1307" s="393">
        <f t="shared" si="150"/>
        <v>0</v>
      </c>
    </row>
    <row r="1308" s="430" customFormat="1" ht="44.1" customHeight="1" spans="1:16">
      <c r="A1308" s="431">
        <f t="shared" si="149"/>
        <v>3</v>
      </c>
      <c r="B1308" s="437">
        <v>227</v>
      </c>
      <c r="C1308" s="285" t="s">
        <v>278</v>
      </c>
      <c r="D1308" s="286">
        <f>VLOOKUP(B1308,'04'!$B$5:$F$1322,5,FALSE)</f>
        <v>0</v>
      </c>
      <c r="E1308" s="286">
        <v>2500</v>
      </c>
      <c r="F1308" s="297">
        <f t="shared" si="151"/>
        <v>2500</v>
      </c>
      <c r="G1308" s="287">
        <f t="shared" si="146"/>
        <v>0</v>
      </c>
      <c r="H1308" s="180" t="str">
        <f t="shared" si="147"/>
        <v>是</v>
      </c>
      <c r="I1308" s="393" t="str">
        <f t="shared" si="148"/>
        <v>类</v>
      </c>
      <c r="L1308" s="393"/>
      <c r="N1308" s="430">
        <v>2500</v>
      </c>
      <c r="O1308" s="432">
        <f t="shared" si="150"/>
        <v>2500</v>
      </c>
      <c r="P1308" s="393"/>
    </row>
    <row r="1309" ht="44.1" customHeight="1" spans="1:15">
      <c r="A1309" s="431">
        <f t="shared" si="149"/>
        <v>3</v>
      </c>
      <c r="B1309" s="437">
        <v>232</v>
      </c>
      <c r="C1309" s="285" t="s">
        <v>279</v>
      </c>
      <c r="D1309" s="286">
        <f>VLOOKUP(B1309,'04'!$B$5:$F$1322,5,FALSE)</f>
        <v>9587</v>
      </c>
      <c r="E1309" s="286">
        <f>((((SUM(E1310,E1315))+0)+0)+0)+0</f>
        <v>9048</v>
      </c>
      <c r="F1309" s="297">
        <f t="shared" si="151"/>
        <v>-539</v>
      </c>
      <c r="G1309" s="287">
        <f t="shared" si="146"/>
        <v>-0.0562219672473141</v>
      </c>
      <c r="H1309" s="180" t="str">
        <f t="shared" si="147"/>
        <v>是</v>
      </c>
      <c r="I1309" s="393" t="str">
        <f t="shared" si="148"/>
        <v>类</v>
      </c>
      <c r="O1309" s="393">
        <f t="shared" si="150"/>
        <v>0</v>
      </c>
    </row>
    <row r="1310" ht="44.1" customHeight="1" spans="1:15">
      <c r="A1310" s="431">
        <f t="shared" si="149"/>
        <v>5</v>
      </c>
      <c r="B1310" s="437">
        <v>23203</v>
      </c>
      <c r="C1310" s="289" t="s">
        <v>1231</v>
      </c>
      <c r="D1310" s="286">
        <f>VLOOKUP(B1310,'04'!$B$5:$F$1322,5,FALSE)</f>
        <v>9587</v>
      </c>
      <c r="E1310" s="286">
        <f>((((SUM(E1311:E1314))+0)+0)+0)+0</f>
        <v>9048</v>
      </c>
      <c r="F1310" s="297">
        <f t="shared" si="151"/>
        <v>-539</v>
      </c>
      <c r="G1310" s="287">
        <f t="shared" si="146"/>
        <v>-0.0562219672473141</v>
      </c>
      <c r="H1310" s="180" t="str">
        <f t="shared" si="147"/>
        <v>是</v>
      </c>
      <c r="I1310" s="393" t="str">
        <f t="shared" si="148"/>
        <v>款</v>
      </c>
      <c r="O1310" s="393">
        <f t="shared" si="150"/>
        <v>0</v>
      </c>
    </row>
    <row r="1311" ht="44.1" customHeight="1" spans="1:15">
      <c r="A1311" s="431">
        <f t="shared" si="149"/>
        <v>7</v>
      </c>
      <c r="B1311" s="438">
        <v>2320301</v>
      </c>
      <c r="C1311" s="439" t="s">
        <v>1232</v>
      </c>
      <c r="D1311" s="230">
        <f>VLOOKUP(B1311,'04'!$B$5:$F$1322,5,FALSE)</f>
        <v>9587</v>
      </c>
      <c r="E1311" s="230">
        <v>9048</v>
      </c>
      <c r="F1311" s="296">
        <f t="shared" si="151"/>
        <v>-539</v>
      </c>
      <c r="G1311" s="293">
        <f t="shared" si="146"/>
        <v>-0.0562219672473141</v>
      </c>
      <c r="H1311" s="180" t="str">
        <f t="shared" si="147"/>
        <v>是</v>
      </c>
      <c r="I1311" s="393" t="str">
        <f t="shared" si="148"/>
        <v>项</v>
      </c>
      <c r="L1311" s="393">
        <f>VLOOKUP(B1311,[265]Sheet1!$A$4:$F$275,6,FALSE)</f>
        <v>9048</v>
      </c>
      <c r="O1311" s="432">
        <f t="shared" si="150"/>
        <v>9048</v>
      </c>
    </row>
    <row r="1312" ht="44.1" customHeight="1" spans="1:15">
      <c r="A1312" s="431">
        <f t="shared" si="149"/>
        <v>7</v>
      </c>
      <c r="B1312" s="438">
        <v>2320302</v>
      </c>
      <c r="C1312" s="439" t="s">
        <v>1233</v>
      </c>
      <c r="D1312" s="230">
        <f>VLOOKUP(B1312,'04'!$B$5:$F$1322,5,FALSE)</f>
        <v>0</v>
      </c>
      <c r="E1312" s="230"/>
      <c r="F1312" s="296">
        <f t="shared" si="151"/>
        <v>0</v>
      </c>
      <c r="G1312" s="293">
        <f t="shared" si="146"/>
        <v>0</v>
      </c>
      <c r="H1312" s="180" t="str">
        <f t="shared" si="147"/>
        <v>否</v>
      </c>
      <c r="I1312" s="393" t="str">
        <f t="shared" si="148"/>
        <v>项</v>
      </c>
      <c r="O1312" s="393">
        <f t="shared" si="150"/>
        <v>0</v>
      </c>
    </row>
    <row r="1313" ht="44.1" customHeight="1" spans="1:15">
      <c r="A1313" s="431">
        <f t="shared" si="149"/>
        <v>7</v>
      </c>
      <c r="B1313" s="438">
        <v>2320303</v>
      </c>
      <c r="C1313" s="439" t="s">
        <v>1234</v>
      </c>
      <c r="D1313" s="230">
        <f>VLOOKUP(B1313,'04'!$B$5:$F$1322,5,FALSE)</f>
        <v>0</v>
      </c>
      <c r="E1313" s="230"/>
      <c r="F1313" s="296">
        <f t="shared" si="151"/>
        <v>0</v>
      </c>
      <c r="G1313" s="293">
        <f t="shared" si="146"/>
        <v>0</v>
      </c>
      <c r="H1313" s="180" t="str">
        <f t="shared" si="147"/>
        <v>否</v>
      </c>
      <c r="I1313" s="393" t="str">
        <f t="shared" si="148"/>
        <v>项</v>
      </c>
      <c r="O1313" s="393">
        <f t="shared" si="150"/>
        <v>0</v>
      </c>
    </row>
    <row r="1314" ht="36" customHeight="1" spans="1:15">
      <c r="A1314" s="431">
        <f t="shared" si="149"/>
        <v>7</v>
      </c>
      <c r="B1314" s="444">
        <v>2320399</v>
      </c>
      <c r="C1314" s="439" t="s">
        <v>1235</v>
      </c>
      <c r="D1314" s="230">
        <f>VLOOKUP(B1314,'04'!$B$5:$F$1322,5,FALSE)</f>
        <v>0</v>
      </c>
      <c r="E1314" s="230"/>
      <c r="F1314" s="296">
        <f t="shared" si="151"/>
        <v>0</v>
      </c>
      <c r="G1314" s="293">
        <f t="shared" si="146"/>
        <v>0</v>
      </c>
      <c r="H1314" s="180" t="str">
        <f t="shared" si="147"/>
        <v>否</v>
      </c>
      <c r="I1314" s="393" t="str">
        <f t="shared" si="148"/>
        <v>项</v>
      </c>
      <c r="O1314" s="393">
        <f t="shared" si="150"/>
        <v>0</v>
      </c>
    </row>
    <row r="1315" ht="44.1" customHeight="1" spans="1:15">
      <c r="A1315" s="431">
        <f t="shared" si="149"/>
        <v>4</v>
      </c>
      <c r="B1315" s="451" t="s">
        <v>1370</v>
      </c>
      <c r="C1315" s="445" t="s">
        <v>1341</v>
      </c>
      <c r="D1315" s="286">
        <f>VLOOKUP(B1315,'04'!$B$5:$F$1322,5,FALSE)</f>
        <v>0</v>
      </c>
      <c r="E1315" s="286"/>
      <c r="F1315" s="297">
        <f t="shared" si="151"/>
        <v>0</v>
      </c>
      <c r="G1315" s="287">
        <f t="shared" si="146"/>
        <v>0</v>
      </c>
      <c r="H1315" s="180" t="str">
        <f t="shared" si="147"/>
        <v>否</v>
      </c>
      <c r="I1315" s="393" t="str">
        <f t="shared" si="148"/>
        <v>项</v>
      </c>
      <c r="O1315" s="393">
        <f t="shared" si="150"/>
        <v>0</v>
      </c>
    </row>
    <row r="1316" ht="44.1" customHeight="1" spans="1:15">
      <c r="A1316" s="431">
        <f t="shared" si="149"/>
        <v>3</v>
      </c>
      <c r="B1316" s="437">
        <v>233</v>
      </c>
      <c r="C1316" s="285" t="s">
        <v>280</v>
      </c>
      <c r="D1316" s="286">
        <f>VLOOKUP(B1316,'04'!$B$5:$F$1322,5,FALSE)</f>
        <v>17</v>
      </c>
      <c r="E1316" s="286">
        <f>((((E1317)+0)+0)+0)+0</f>
        <v>15</v>
      </c>
      <c r="F1316" s="297">
        <f t="shared" si="151"/>
        <v>-2</v>
      </c>
      <c r="G1316" s="287">
        <f t="shared" si="146"/>
        <v>-0.117647058823529</v>
      </c>
      <c r="H1316" s="180" t="str">
        <f t="shared" si="147"/>
        <v>是</v>
      </c>
      <c r="I1316" s="393" t="str">
        <f t="shared" si="148"/>
        <v>类</v>
      </c>
      <c r="O1316" s="393">
        <f t="shared" si="150"/>
        <v>0</v>
      </c>
    </row>
    <row r="1317" ht="44.1" customHeight="1" spans="1:15">
      <c r="A1317" s="431">
        <f t="shared" si="149"/>
        <v>5</v>
      </c>
      <c r="B1317" s="437">
        <v>23303</v>
      </c>
      <c r="C1317" s="289" t="s">
        <v>1236</v>
      </c>
      <c r="D1317" s="286">
        <f>VLOOKUP(B1317,'04'!$B$5:$F$1322,5,FALSE)</f>
        <v>17</v>
      </c>
      <c r="E1317" s="286">
        <f>E1318</f>
        <v>15</v>
      </c>
      <c r="F1317" s="297">
        <f t="shared" si="151"/>
        <v>-2</v>
      </c>
      <c r="G1317" s="287">
        <f t="shared" si="146"/>
        <v>-0.117647058823529</v>
      </c>
      <c r="H1317" s="180" t="str">
        <f t="shared" si="147"/>
        <v>是</v>
      </c>
      <c r="I1317" s="393" t="str">
        <f t="shared" si="148"/>
        <v>款</v>
      </c>
      <c r="O1317" s="393">
        <f t="shared" si="150"/>
        <v>0</v>
      </c>
    </row>
    <row r="1318" ht="44.1" customHeight="1" spans="1:15">
      <c r="A1318" s="431">
        <f t="shared" si="149"/>
        <v>7</v>
      </c>
      <c r="B1318" s="444">
        <v>2330301</v>
      </c>
      <c r="C1318" s="439" t="s">
        <v>1236</v>
      </c>
      <c r="D1318" s="230">
        <v>17</v>
      </c>
      <c r="E1318" s="230">
        <v>15</v>
      </c>
      <c r="F1318" s="296"/>
      <c r="G1318" s="293">
        <f t="shared" si="146"/>
        <v>-0.117647058823529</v>
      </c>
      <c r="H1318" s="180" t="str">
        <f t="shared" si="147"/>
        <v>是</v>
      </c>
      <c r="I1318" s="393" t="str">
        <f t="shared" si="148"/>
        <v>项</v>
      </c>
      <c r="L1318" s="393">
        <f>VLOOKUP(B1318,[265]Sheet1!$A$4:$F$275,6,FALSE)</f>
        <v>15</v>
      </c>
      <c r="O1318" s="432">
        <f t="shared" si="150"/>
        <v>15</v>
      </c>
    </row>
    <row r="1319" ht="44.1" customHeight="1" spans="1:15">
      <c r="A1319" s="431">
        <f t="shared" si="149"/>
        <v>3</v>
      </c>
      <c r="B1319" s="437">
        <v>229</v>
      </c>
      <c r="C1319" s="285" t="s">
        <v>281</v>
      </c>
      <c r="D1319" s="286">
        <f>VLOOKUP(B1319,'04'!$B$5:$F$1322,5,FALSE)</f>
        <v>0</v>
      </c>
      <c r="E1319" s="286">
        <f>SUM(E1320:E1322,)</f>
        <v>3360</v>
      </c>
      <c r="F1319" s="297">
        <f t="shared" ref="F1319:F1324" si="152">E1319-D1319</f>
        <v>3360</v>
      </c>
      <c r="G1319" s="287">
        <f t="shared" si="146"/>
        <v>0</v>
      </c>
      <c r="H1319" s="180" t="str">
        <f t="shared" si="147"/>
        <v>是</v>
      </c>
      <c r="I1319" s="393" t="str">
        <f t="shared" si="148"/>
        <v>类</v>
      </c>
      <c r="O1319" s="393">
        <f t="shared" si="150"/>
        <v>0</v>
      </c>
    </row>
    <row r="1320" ht="44.1" customHeight="1" spans="1:15">
      <c r="A1320" s="431">
        <f t="shared" si="149"/>
        <v>5</v>
      </c>
      <c r="B1320" s="437">
        <v>22902</v>
      </c>
      <c r="C1320" s="289" t="s">
        <v>1237</v>
      </c>
      <c r="D1320" s="286">
        <f>VLOOKUP(B1320,'04'!$B$5:$F$1322,5,FALSE)</f>
        <v>0</v>
      </c>
      <c r="E1320" s="286"/>
      <c r="F1320" s="297">
        <f t="shared" si="152"/>
        <v>0</v>
      </c>
      <c r="G1320" s="287">
        <f t="shared" si="146"/>
        <v>0</v>
      </c>
      <c r="H1320" s="180" t="str">
        <f t="shared" si="147"/>
        <v>否</v>
      </c>
      <c r="I1320" s="393" t="str">
        <f t="shared" si="148"/>
        <v>款</v>
      </c>
      <c r="O1320" s="393">
        <f t="shared" si="150"/>
        <v>0</v>
      </c>
    </row>
    <row r="1321" ht="44.1" customHeight="1" spans="1:15">
      <c r="A1321" s="431">
        <f t="shared" si="149"/>
        <v>5</v>
      </c>
      <c r="B1321" s="437">
        <v>22999</v>
      </c>
      <c r="C1321" s="289" t="s">
        <v>1101</v>
      </c>
      <c r="D1321" s="286">
        <f>VLOOKUP(B1321,'04'!$B$5:$F$1322,5,FALSE)</f>
        <v>0</v>
      </c>
      <c r="E1321" s="286">
        <v>3360</v>
      </c>
      <c r="F1321" s="297">
        <f t="shared" si="152"/>
        <v>3360</v>
      </c>
      <c r="G1321" s="287">
        <f t="shared" si="146"/>
        <v>0</v>
      </c>
      <c r="H1321" s="180" t="str">
        <f t="shared" si="147"/>
        <v>是</v>
      </c>
      <c r="I1321" s="393" t="str">
        <f t="shared" si="148"/>
        <v>款</v>
      </c>
      <c r="N1321" s="393">
        <v>3360</v>
      </c>
      <c r="O1321" s="432">
        <f t="shared" si="150"/>
        <v>3360</v>
      </c>
    </row>
    <row r="1322" ht="36" customHeight="1" spans="1:15">
      <c r="A1322" s="431">
        <f t="shared" si="149"/>
        <v>4</v>
      </c>
      <c r="B1322" s="402" t="s">
        <v>1371</v>
      </c>
      <c r="C1322" s="445" t="s">
        <v>1341</v>
      </c>
      <c r="D1322" s="286">
        <f>VLOOKUP(B1322,'04'!$B$5:$F$1322,5,FALSE)</f>
        <v>0</v>
      </c>
      <c r="E1322" s="286"/>
      <c r="F1322" s="297">
        <f t="shared" si="152"/>
        <v>0</v>
      </c>
      <c r="G1322" s="287">
        <f t="shared" si="146"/>
        <v>0</v>
      </c>
      <c r="H1322" s="180" t="str">
        <f t="shared" si="147"/>
        <v>否</v>
      </c>
      <c r="I1322" s="393" t="str">
        <f t="shared" si="148"/>
        <v>项</v>
      </c>
      <c r="O1322" s="393">
        <f t="shared" si="150"/>
        <v>0</v>
      </c>
    </row>
    <row r="1323" ht="44.1" customHeight="1" spans="1:15">
      <c r="A1323" s="431">
        <f t="shared" si="149"/>
        <v>0</v>
      </c>
      <c r="B1323" s="402"/>
      <c r="C1323" s="456"/>
      <c r="D1323" s="230"/>
      <c r="E1323" s="457"/>
      <c r="F1323" s="297">
        <f t="shared" si="152"/>
        <v>0</v>
      </c>
      <c r="G1323" s="287">
        <f t="shared" si="146"/>
        <v>0</v>
      </c>
      <c r="H1323" s="180" t="str">
        <f t="shared" si="147"/>
        <v>是</v>
      </c>
      <c r="O1323" s="393"/>
    </row>
    <row r="1324" ht="44.1" customHeight="1" spans="1:15">
      <c r="A1324" s="431">
        <f t="shared" si="149"/>
        <v>0</v>
      </c>
      <c r="B1324" s="458"/>
      <c r="C1324" s="216" t="s">
        <v>1950</v>
      </c>
      <c r="D1324" s="269">
        <f>SUM(D1319,D1316,D1309,D1308,D1257,D1211,D1186,D1140,D1130,D1102,D1081,D1016,D963,D853,D829,D756,D669,D537,D479,D422,D368,D276,D256,D253,D4)</f>
        <v>204273</v>
      </c>
      <c r="E1324" s="269">
        <f>SUM(E1319,E1316,E1309,E1308,E1257,E1211,E1186,E1140,E1130,E1102,E1081,E1016,E963,E853,E829,E756,E669,E537,E479,E422,E368,E276,E256,E253,E4)</f>
        <v>207061</v>
      </c>
      <c r="F1324" s="297">
        <f t="shared" si="152"/>
        <v>2788</v>
      </c>
      <c r="G1324" s="287">
        <f t="shared" si="146"/>
        <v>0.0136484018935443</v>
      </c>
      <c r="H1324" s="180" t="str">
        <f t="shared" si="147"/>
        <v>是</v>
      </c>
      <c r="O1324" s="393"/>
    </row>
    <row r="1325" ht="32.1" customHeight="1" spans="1:15">
      <c r="A1325" s="431">
        <f t="shared" si="149"/>
        <v>0</v>
      </c>
      <c r="C1325" s="459" t="s">
        <v>1959</v>
      </c>
      <c r="D1325" s="459"/>
      <c r="E1325" s="459"/>
      <c r="F1325" s="459"/>
      <c r="G1325" s="459"/>
      <c r="O1325" s="393"/>
    </row>
    <row r="1326" ht="12" customHeight="1" spans="3:7">
      <c r="C1326" s="460"/>
      <c r="D1326" s="460"/>
      <c r="E1326" s="460"/>
      <c r="F1326" s="460"/>
      <c r="G1326" s="460"/>
    </row>
    <row r="1327" ht="39.9" customHeight="1" spans="3:7">
      <c r="C1327" s="461"/>
      <c r="D1327" s="461"/>
      <c r="E1327" s="461"/>
      <c r="F1327" s="461"/>
      <c r="G1327" s="461"/>
    </row>
    <row r="1328" spans="4:4">
      <c r="D1328" s="462"/>
    </row>
    <row r="1329" spans="4:4">
      <c r="D1329" s="463"/>
    </row>
    <row r="1330" spans="4:4">
      <c r="D1330" s="462"/>
    </row>
    <row r="1331" spans="4:4">
      <c r="D1331" s="462"/>
    </row>
    <row r="1332" spans="4:4">
      <c r="D1332" s="463"/>
    </row>
    <row r="1333" spans="4:4">
      <c r="D1333" s="462"/>
    </row>
    <row r="1334" spans="4:4">
      <c r="D1334" s="462"/>
    </row>
    <row r="1335" spans="4:4">
      <c r="D1335" s="462"/>
    </row>
    <row r="1336" spans="4:4">
      <c r="D1336" s="462"/>
    </row>
    <row r="1337" spans="4:4">
      <c r="D1337" s="463"/>
    </row>
    <row r="1338" spans="4:4">
      <c r="D1338" s="462"/>
    </row>
    <row r="1340" spans="7:7">
      <c r="G1340" s="394" t="str">
        <f>IF(D1322&lt;&gt;0,IF((E1322/D1322-1)&lt;-30%,"",IF((E1322/D1322-1)&gt;150%,"",E1322/D1322-1)),"")</f>
        <v/>
      </c>
    </row>
    <row r="1341" spans="7:7">
      <c r="G1341" s="394" t="str">
        <f>IF(D1322&lt;&gt;0,IF((E1322/D1322-1)&lt;-30%,"",IF((E1322/D1322-1)&gt;150%,"",E1322/D1322-1)),"")</f>
        <v/>
      </c>
    </row>
    <row r="1342" spans="7:7">
      <c r="G1342" s="394" t="str">
        <f>IF(D1322&lt;&gt;0,IF((E1322/D1322-1)&lt;-30%,"",IF((E1322/D1322-1)&gt;150%,"",E1322/D1322-1)),"")</f>
        <v/>
      </c>
    </row>
  </sheetData>
  <autoFilter xmlns:etc="http://www.wps.cn/officeDocument/2017/etCustomData" ref="A3:O1325" etc:filterBottomFollowUsedRange="0">
    <extLst/>
  </autoFilter>
  <mergeCells count="3">
    <mergeCell ref="C1:G1"/>
    <mergeCell ref="C1325:G1325"/>
    <mergeCell ref="C1327:G1327"/>
  </mergeCells>
  <conditionalFormatting sqref="H4:H1324">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rowBreaks count="1" manualBreakCount="1">
    <brk id="1328" max="16383" man="1"/>
  </rowBreaks>
  <colBreaks count="1" manualBreakCount="1">
    <brk id="7" max="1341"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I26"/>
  <sheetViews>
    <sheetView showGridLines="0" showZeros="0" view="pageBreakPreview" zoomScale="80" zoomScaleNormal="100" workbookViewId="0">
      <selection activeCell="D3" sqref="D3"/>
    </sheetView>
  </sheetViews>
  <sheetFormatPr defaultColWidth="9" defaultRowHeight="13.5"/>
  <cols>
    <col min="1" max="1" width="69.6666666666667" style="408" customWidth="1"/>
    <col min="2" max="2" width="22.8833333333333" style="408" customWidth="1"/>
    <col min="3" max="3" width="22.4416666666667" style="408" customWidth="1"/>
    <col min="4" max="5" width="16.6666666666667" style="408" hidden="1" customWidth="1"/>
    <col min="6" max="6" width="12.8833333333333" style="408" hidden="1" customWidth="1"/>
    <col min="7" max="7" width="9.66666666666667" style="408"/>
    <col min="8" max="8" width="9" style="408"/>
    <col min="9" max="9" width="14" style="408" customWidth="1"/>
    <col min="10" max="16384" width="9" style="408"/>
  </cols>
  <sheetData>
    <row r="1" s="407" customFormat="1" ht="45" customHeight="1" spans="1:5">
      <c r="A1" s="409" t="str">
        <f>YEAR(封面!$B$9)&amp;"年市本级地方一般公共预算支出表(市对下转移支付项目)"</f>
        <v>2025年市本级地方一般公共预算支出表(市对下转移支付项目)</v>
      </c>
      <c r="B1" s="409"/>
      <c r="C1" s="409"/>
      <c r="D1" s="409"/>
      <c r="E1" s="409"/>
    </row>
    <row r="2" ht="20.1" customHeight="1" spans="1:5">
      <c r="A2" s="410" t="s">
        <v>1960</v>
      </c>
      <c r="B2" s="410"/>
      <c r="C2" s="411" t="s">
        <v>130</v>
      </c>
      <c r="D2" s="412"/>
      <c r="E2" s="412" t="s">
        <v>130</v>
      </c>
    </row>
    <row r="3" ht="45" customHeight="1" spans="1:6">
      <c r="A3" s="413" t="s">
        <v>1961</v>
      </c>
      <c r="B3" s="413" t="str">
        <f>YEAR(封面!$B$9)-1&amp;"年执行数"</f>
        <v>2024年执行数</v>
      </c>
      <c r="C3" s="10" t="str">
        <f>YEAR(封面!$B$9)&amp;"年预算数"</f>
        <v>2025年预算数</v>
      </c>
      <c r="D3" s="414" t="s">
        <v>1376</v>
      </c>
      <c r="E3" s="10" t="s">
        <v>1377</v>
      </c>
      <c r="F3" s="415" t="s">
        <v>134</v>
      </c>
    </row>
    <row r="4" ht="36" customHeight="1" spans="1:9">
      <c r="A4" s="416" t="s">
        <v>1962</v>
      </c>
      <c r="B4" s="221">
        <v>685</v>
      </c>
      <c r="C4" s="221">
        <v>2000</v>
      </c>
      <c r="D4" s="417">
        <f>SUM(D5:D21)</f>
        <v>0</v>
      </c>
      <c r="E4" s="418">
        <f>SUM(E5:E21)</f>
        <v>0</v>
      </c>
      <c r="F4" s="419" t="str">
        <f t="shared" ref="F4:F16" si="0">IF(A4&lt;&gt;"",IF(SUM(C4:E4)&lt;&gt;0,"是","否"),"是")</f>
        <v>是</v>
      </c>
      <c r="H4" s="420"/>
      <c r="I4" s="420"/>
    </row>
    <row r="5" ht="36" customHeight="1" spans="1:9">
      <c r="A5" s="421"/>
      <c r="B5" s="422"/>
      <c r="C5" s="422"/>
      <c r="D5" s="423"/>
      <c r="E5" s="424"/>
      <c r="F5" s="419" t="str">
        <f t="shared" si="0"/>
        <v>是</v>
      </c>
      <c r="H5" s="420"/>
      <c r="I5" s="420"/>
    </row>
    <row r="6" ht="36" customHeight="1" spans="1:9">
      <c r="A6" s="421"/>
      <c r="B6" s="422"/>
      <c r="C6" s="422"/>
      <c r="D6" s="423"/>
      <c r="E6" s="424"/>
      <c r="F6" s="419" t="str">
        <f t="shared" si="0"/>
        <v>是</v>
      </c>
      <c r="H6" s="420"/>
      <c r="I6" s="420"/>
    </row>
    <row r="7" ht="36" customHeight="1" spans="1:9">
      <c r="A7" s="421"/>
      <c r="B7" s="422"/>
      <c r="C7" s="422"/>
      <c r="D7" s="423"/>
      <c r="E7" s="424"/>
      <c r="F7" s="419" t="str">
        <f t="shared" si="0"/>
        <v>是</v>
      </c>
      <c r="H7" s="420"/>
      <c r="I7" s="420"/>
    </row>
    <row r="8" ht="36" customHeight="1" spans="1:9">
      <c r="A8" s="421"/>
      <c r="B8" s="422"/>
      <c r="C8" s="422"/>
      <c r="D8" s="423"/>
      <c r="E8" s="424"/>
      <c r="F8" s="419" t="str">
        <f t="shared" si="0"/>
        <v>是</v>
      </c>
      <c r="H8" s="420"/>
      <c r="I8" s="420"/>
    </row>
    <row r="9" ht="36" customHeight="1" spans="1:9">
      <c r="A9" s="421"/>
      <c r="B9" s="422"/>
      <c r="C9" s="422"/>
      <c r="D9" s="423"/>
      <c r="E9" s="424"/>
      <c r="F9" s="419" t="str">
        <f t="shared" si="0"/>
        <v>是</v>
      </c>
      <c r="H9" s="420"/>
      <c r="I9" s="420"/>
    </row>
    <row r="10" ht="36" customHeight="1" spans="1:9">
      <c r="A10" s="421"/>
      <c r="B10" s="422"/>
      <c r="C10" s="422"/>
      <c r="D10" s="423"/>
      <c r="E10" s="424"/>
      <c r="F10" s="419" t="str">
        <f t="shared" si="0"/>
        <v>是</v>
      </c>
      <c r="H10" s="420"/>
      <c r="I10" s="420"/>
    </row>
    <row r="11" ht="36" customHeight="1" spans="1:9">
      <c r="A11" s="421"/>
      <c r="B11" s="422"/>
      <c r="C11" s="422"/>
      <c r="D11" s="423"/>
      <c r="E11" s="424"/>
      <c r="F11" s="419" t="str">
        <f t="shared" si="0"/>
        <v>是</v>
      </c>
      <c r="H11" s="420"/>
      <c r="I11" s="420"/>
    </row>
    <row r="12" ht="36" customHeight="1" spans="1:9">
      <c r="A12" s="421"/>
      <c r="B12" s="422"/>
      <c r="C12" s="422"/>
      <c r="D12" s="423"/>
      <c r="E12" s="424"/>
      <c r="F12" s="419" t="str">
        <f t="shared" si="0"/>
        <v>是</v>
      </c>
      <c r="H12" s="420"/>
      <c r="I12" s="420"/>
    </row>
    <row r="13" ht="36" customHeight="1" spans="1:9">
      <c r="A13" s="421"/>
      <c r="B13" s="422"/>
      <c r="C13" s="422"/>
      <c r="D13" s="423"/>
      <c r="E13" s="424"/>
      <c r="F13" s="419" t="str">
        <f t="shared" si="0"/>
        <v>是</v>
      </c>
      <c r="H13" s="420"/>
      <c r="I13" s="420"/>
    </row>
    <row r="14" ht="36" customHeight="1" spans="1:9">
      <c r="A14" s="421"/>
      <c r="B14" s="422"/>
      <c r="C14" s="422"/>
      <c r="D14" s="423"/>
      <c r="E14" s="424"/>
      <c r="F14" s="419" t="str">
        <f t="shared" si="0"/>
        <v>是</v>
      </c>
      <c r="H14" s="420"/>
      <c r="I14" s="420"/>
    </row>
    <row r="15" ht="36" customHeight="1" spans="1:9">
      <c r="A15" s="421"/>
      <c r="B15" s="422"/>
      <c r="C15" s="422"/>
      <c r="D15" s="423"/>
      <c r="E15" s="424"/>
      <c r="F15" s="419" t="str">
        <f t="shared" si="0"/>
        <v>是</v>
      </c>
      <c r="H15" s="420"/>
      <c r="I15" s="420"/>
    </row>
    <row r="16" ht="36" customHeight="1" spans="1:9">
      <c r="A16" s="421"/>
      <c r="B16" s="422"/>
      <c r="C16" s="422"/>
      <c r="D16" s="423"/>
      <c r="E16" s="424"/>
      <c r="F16" s="419" t="str">
        <f t="shared" si="0"/>
        <v>是</v>
      </c>
      <c r="H16" s="420"/>
      <c r="I16" s="420"/>
    </row>
    <row r="17" ht="36" customHeight="1" spans="1:9">
      <c r="A17" s="421"/>
      <c r="B17" s="422"/>
      <c r="C17" s="422"/>
      <c r="D17" s="423"/>
      <c r="E17" s="424"/>
      <c r="F17" s="419" t="s">
        <v>1433</v>
      </c>
      <c r="H17" s="420"/>
      <c r="I17" s="420"/>
    </row>
    <row r="18" ht="36" customHeight="1" spans="1:9">
      <c r="A18" s="421"/>
      <c r="B18" s="422"/>
      <c r="C18" s="422"/>
      <c r="D18" s="423"/>
      <c r="E18" s="424"/>
      <c r="F18" s="419" t="str">
        <f>IF(A18&lt;&gt;"",IF(SUM(C18:E18)&lt;&gt;0,"是","否"),"是")</f>
        <v>是</v>
      </c>
      <c r="H18" s="420"/>
      <c r="I18" s="420"/>
    </row>
    <row r="19" ht="36" customHeight="1" spans="1:9">
      <c r="A19" s="421"/>
      <c r="B19" s="422"/>
      <c r="C19" s="422"/>
      <c r="D19" s="423"/>
      <c r="E19" s="424"/>
      <c r="F19" s="419" t="str">
        <f t="shared" ref="F19:F27" si="1">IF(A19&lt;&gt;"",IF(SUM(C19:E19)&lt;&gt;0,"是","否"),"是")</f>
        <v>是</v>
      </c>
      <c r="H19" s="420"/>
      <c r="I19" s="420"/>
    </row>
    <row r="20" ht="36" customHeight="1" spans="1:9">
      <c r="A20" s="421"/>
      <c r="B20" s="422"/>
      <c r="C20" s="422"/>
      <c r="D20" s="423"/>
      <c r="E20" s="424"/>
      <c r="F20" s="419" t="str">
        <f t="shared" si="1"/>
        <v>是</v>
      </c>
      <c r="H20" s="420"/>
      <c r="I20" s="420"/>
    </row>
    <row r="21" ht="36" customHeight="1" spans="1:9">
      <c r="A21" s="421"/>
      <c r="B21" s="422"/>
      <c r="C21" s="422"/>
      <c r="D21" s="423"/>
      <c r="E21" s="424"/>
      <c r="F21" s="419" t="str">
        <f t="shared" si="1"/>
        <v>是</v>
      </c>
      <c r="H21" s="420"/>
      <c r="I21" s="420"/>
    </row>
    <row r="22" ht="36" customHeight="1" spans="1:6">
      <c r="A22" s="425"/>
      <c r="B22" s="221"/>
      <c r="C22" s="221"/>
      <c r="D22" s="423">
        <v>64164</v>
      </c>
      <c r="E22" s="424"/>
      <c r="F22" s="419" t="str">
        <f t="shared" si="1"/>
        <v>是</v>
      </c>
    </row>
    <row r="23" ht="36" customHeight="1" spans="1:6">
      <c r="A23" s="425"/>
      <c r="B23" s="221"/>
      <c r="C23" s="221"/>
      <c r="D23" s="423"/>
      <c r="E23" s="424"/>
      <c r="F23" s="419" t="str">
        <f t="shared" si="1"/>
        <v>是</v>
      </c>
    </row>
    <row r="24" ht="36" customHeight="1" spans="1:6">
      <c r="A24" s="421"/>
      <c r="B24" s="422"/>
      <c r="C24" s="422"/>
      <c r="D24" s="423"/>
      <c r="E24" s="424"/>
      <c r="F24" s="419" t="str">
        <f t="shared" si="1"/>
        <v>是</v>
      </c>
    </row>
    <row r="25" ht="36" customHeight="1" spans="1:6">
      <c r="A25" s="421"/>
      <c r="B25" s="422"/>
      <c r="C25" s="422"/>
      <c r="D25" s="423"/>
      <c r="E25" s="424"/>
      <c r="F25" s="419" t="str">
        <f t="shared" si="1"/>
        <v>是</v>
      </c>
    </row>
    <row r="26" ht="36" customHeight="1" spans="1:6">
      <c r="A26" s="426" t="s">
        <v>1963</v>
      </c>
      <c r="B26" s="427">
        <f>SUM(B4:B25)</f>
        <v>685</v>
      </c>
      <c r="C26" s="427">
        <f>SUM(C4:C25)</f>
        <v>2000</v>
      </c>
      <c r="D26" s="423">
        <v>2910</v>
      </c>
      <c r="E26" s="424"/>
      <c r="F26" s="419" t="str">
        <f t="shared" si="1"/>
        <v>是</v>
      </c>
    </row>
  </sheetData>
  <mergeCells count="1">
    <mergeCell ref="A1:E1"/>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rowBreaks count="2" manualBreakCount="2">
    <brk id="26" max="16383" man="1"/>
    <brk id="29" max="16383" man="1"/>
  </row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E59"/>
  <sheetViews>
    <sheetView showGridLines="0" showZeros="0" view="pageBreakPreview" zoomScale="70" zoomScaleNormal="85" workbookViewId="0">
      <pane ySplit="3" topLeftCell="A19" activePane="bottomLeft" state="frozen"/>
      <selection/>
      <selection pane="bottomLeft" activeCell="D3" sqref="D3"/>
    </sheetView>
  </sheetViews>
  <sheetFormatPr defaultColWidth="9" defaultRowHeight="14.25" outlineLevelCol="4"/>
  <cols>
    <col min="1" max="1" width="47.4416666666667" style="393" customWidth="1"/>
    <col min="2" max="3" width="21.1083333333333" style="393" customWidth="1"/>
    <col min="4" max="4" width="21.1083333333333" style="394" customWidth="1"/>
    <col min="5" max="5" width="12.6666666666667" style="393"/>
    <col min="6" max="16375" width="9" style="393"/>
    <col min="16376" max="16377" width="35.6666666666667" style="393"/>
    <col min="16378" max="16384" width="9" style="393"/>
  </cols>
  <sheetData>
    <row r="1" ht="45" customHeight="1" spans="1:4">
      <c r="A1" s="395" t="str">
        <f>YEAR(封面!$B$9)&amp;"年澄江市分地区税收返还和转移支付预算表"</f>
        <v>2025年澄江市分地区税收返还和转移支付预算表</v>
      </c>
      <c r="B1" s="395"/>
      <c r="C1" s="395"/>
      <c r="D1" s="395"/>
    </row>
    <row r="2" ht="20.1" customHeight="1" spans="1:5">
      <c r="A2" s="396" t="s">
        <v>1964</v>
      </c>
      <c r="B2" s="396"/>
      <c r="C2" s="397"/>
      <c r="D2" s="398"/>
      <c r="E2" s="398" t="s">
        <v>130</v>
      </c>
    </row>
    <row r="3" s="392" customFormat="1" ht="45" customHeight="1" spans="1:5">
      <c r="A3" s="399" t="s">
        <v>1965</v>
      </c>
      <c r="B3" s="400" t="s">
        <v>1966</v>
      </c>
      <c r="C3" s="401" t="s">
        <v>1967</v>
      </c>
      <c r="D3" s="401" t="s">
        <v>1968</v>
      </c>
      <c r="E3" s="401" t="s">
        <v>1969</v>
      </c>
    </row>
    <row r="4" ht="36" customHeight="1" spans="1:5">
      <c r="A4" s="402" t="s">
        <v>1970</v>
      </c>
      <c r="B4" s="130">
        <f>C4+D4+E4</f>
        <v>46704</v>
      </c>
      <c r="C4" s="130">
        <f>+C5+C28+C49</f>
        <v>0</v>
      </c>
      <c r="D4" s="130">
        <f>+D5+D28+D49</f>
        <v>42934</v>
      </c>
      <c r="E4" s="130">
        <f>+E5+E28+E49</f>
        <v>3770</v>
      </c>
    </row>
    <row r="5" ht="36" customHeight="1" spans="1:5">
      <c r="A5" s="403" t="s">
        <v>1971</v>
      </c>
      <c r="B5" s="190">
        <f t="shared" ref="B4:B54" si="0">C5+D5+E5</f>
        <v>42934</v>
      </c>
      <c r="C5" s="190">
        <f>SUM(C6:C27)</f>
        <v>0</v>
      </c>
      <c r="D5" s="190">
        <f>SUM(D6:D27)</f>
        <v>42934</v>
      </c>
      <c r="E5" s="190">
        <f>SUM(E6:E27)</f>
        <v>0</v>
      </c>
    </row>
    <row r="6" ht="36" customHeight="1" spans="1:5">
      <c r="A6" s="403" t="s">
        <v>1972</v>
      </c>
      <c r="B6" s="190">
        <f t="shared" si="0"/>
        <v>14419</v>
      </c>
      <c r="C6" s="190"/>
      <c r="D6" s="190">
        <v>14419</v>
      </c>
      <c r="E6" s="190"/>
    </row>
    <row r="7" ht="36" customHeight="1" spans="1:5">
      <c r="A7" s="404" t="s">
        <v>1973</v>
      </c>
      <c r="B7" s="190">
        <f t="shared" si="0"/>
        <v>5120</v>
      </c>
      <c r="C7" s="190"/>
      <c r="D7" s="190">
        <v>5120</v>
      </c>
      <c r="E7" s="190"/>
    </row>
    <row r="8" ht="36" customHeight="1" spans="1:5">
      <c r="A8" s="405" t="s">
        <v>1974</v>
      </c>
      <c r="B8" s="190">
        <f t="shared" si="0"/>
        <v>69</v>
      </c>
      <c r="C8" s="190"/>
      <c r="D8" s="190">
        <v>69</v>
      </c>
      <c r="E8" s="190"/>
    </row>
    <row r="9" ht="36" customHeight="1" spans="1:5">
      <c r="A9" s="405" t="s">
        <v>1975</v>
      </c>
      <c r="B9" s="190">
        <f t="shared" si="0"/>
        <v>0</v>
      </c>
      <c r="C9" s="190"/>
      <c r="D9" s="190"/>
      <c r="E9" s="190"/>
    </row>
    <row r="10" ht="36" customHeight="1" spans="1:5">
      <c r="A10" s="405" t="s">
        <v>1976</v>
      </c>
      <c r="B10" s="190">
        <f t="shared" si="0"/>
        <v>0</v>
      </c>
      <c r="C10" s="190"/>
      <c r="D10" s="190"/>
      <c r="E10" s="190"/>
    </row>
    <row r="11" ht="36" customHeight="1" spans="1:5">
      <c r="A11" s="405" t="s">
        <v>1977</v>
      </c>
      <c r="B11" s="190">
        <f t="shared" si="0"/>
        <v>0</v>
      </c>
      <c r="C11" s="190"/>
      <c r="D11" s="190"/>
      <c r="E11" s="190"/>
    </row>
    <row r="12" ht="36" customHeight="1" spans="1:5">
      <c r="A12" s="405" t="s">
        <v>1978</v>
      </c>
      <c r="B12" s="190">
        <f t="shared" si="0"/>
        <v>0</v>
      </c>
      <c r="C12" s="190"/>
      <c r="D12" s="190"/>
      <c r="E12" s="190"/>
    </row>
    <row r="13" ht="36" customHeight="1" spans="1:5">
      <c r="A13" s="405" t="s">
        <v>1979</v>
      </c>
      <c r="B13" s="190">
        <f t="shared" si="0"/>
        <v>0</v>
      </c>
      <c r="C13" s="190"/>
      <c r="D13" s="190"/>
      <c r="E13" s="190"/>
    </row>
    <row r="14" ht="36" customHeight="1" spans="1:5">
      <c r="A14" s="403" t="s">
        <v>1980</v>
      </c>
      <c r="B14" s="190">
        <f t="shared" si="0"/>
        <v>5085</v>
      </c>
      <c r="C14" s="190"/>
      <c r="D14" s="190">
        <v>5085</v>
      </c>
      <c r="E14" s="190"/>
    </row>
    <row r="15" ht="36" customHeight="1" spans="1:5">
      <c r="A15" s="405" t="s">
        <v>1981</v>
      </c>
      <c r="B15" s="190">
        <f t="shared" si="0"/>
        <v>6993</v>
      </c>
      <c r="C15" s="190"/>
      <c r="D15" s="190">
        <v>6993</v>
      </c>
      <c r="E15" s="190"/>
    </row>
    <row r="16" ht="36" customHeight="1" spans="1:5">
      <c r="A16" s="406" t="s">
        <v>1982</v>
      </c>
      <c r="B16" s="190">
        <f t="shared" si="0"/>
        <v>2055</v>
      </c>
      <c r="C16" s="190"/>
      <c r="D16" s="190">
        <v>2055</v>
      </c>
      <c r="E16" s="190"/>
    </row>
    <row r="17" ht="36" customHeight="1" spans="1:5">
      <c r="A17" s="406" t="s">
        <v>1983</v>
      </c>
      <c r="B17" s="190">
        <f t="shared" si="0"/>
        <v>76</v>
      </c>
      <c r="C17" s="190"/>
      <c r="D17" s="190">
        <v>76</v>
      </c>
      <c r="E17" s="190"/>
    </row>
    <row r="18" ht="36" customHeight="1" spans="1:5">
      <c r="A18" s="406" t="s">
        <v>1984</v>
      </c>
      <c r="B18" s="190">
        <f t="shared" si="0"/>
        <v>1162</v>
      </c>
      <c r="C18" s="190"/>
      <c r="D18" s="190">
        <v>1162</v>
      </c>
      <c r="E18" s="190"/>
    </row>
    <row r="19" ht="36" customHeight="1" spans="1:5">
      <c r="A19" s="406" t="s">
        <v>1985</v>
      </c>
      <c r="B19" s="190">
        <f t="shared" si="0"/>
        <v>4359</v>
      </c>
      <c r="C19" s="190"/>
      <c r="D19" s="190">
        <v>4359</v>
      </c>
      <c r="E19" s="190"/>
    </row>
    <row r="20" ht="36" customHeight="1" spans="1:5">
      <c r="A20" s="406" t="s">
        <v>1986</v>
      </c>
      <c r="B20" s="190">
        <f t="shared" si="0"/>
        <v>467</v>
      </c>
      <c r="C20" s="190"/>
      <c r="D20" s="190">
        <v>467</v>
      </c>
      <c r="E20" s="190"/>
    </row>
    <row r="21" ht="36" customHeight="1" spans="1:5">
      <c r="A21" s="406" t="s">
        <v>1987</v>
      </c>
      <c r="B21" s="190">
        <f t="shared" si="0"/>
        <v>19</v>
      </c>
      <c r="C21" s="190"/>
      <c r="D21" s="190">
        <v>19</v>
      </c>
      <c r="E21" s="190"/>
    </row>
    <row r="22" ht="36" customHeight="1" spans="1:5">
      <c r="A22" s="406" t="s">
        <v>1988</v>
      </c>
      <c r="B22" s="190">
        <f t="shared" si="0"/>
        <v>0</v>
      </c>
      <c r="C22" s="190"/>
      <c r="D22" s="190"/>
      <c r="E22" s="190"/>
    </row>
    <row r="23" ht="36" customHeight="1" spans="1:5">
      <c r="A23" s="406" t="s">
        <v>1989</v>
      </c>
      <c r="B23" s="190">
        <f t="shared" si="0"/>
        <v>0</v>
      </c>
      <c r="C23" s="190"/>
      <c r="D23" s="190"/>
      <c r="E23" s="190"/>
    </row>
    <row r="24" ht="36" customHeight="1" spans="1:5">
      <c r="A24" s="406" t="s">
        <v>1990</v>
      </c>
      <c r="B24" s="190">
        <f t="shared" si="0"/>
        <v>1990</v>
      </c>
      <c r="C24" s="190"/>
      <c r="D24" s="190">
        <v>1990</v>
      </c>
      <c r="E24" s="190"/>
    </row>
    <row r="25" ht="36" customHeight="1" spans="1:5">
      <c r="A25" s="406" t="s">
        <v>1991</v>
      </c>
      <c r="B25" s="190">
        <f t="shared" si="0"/>
        <v>988</v>
      </c>
      <c r="C25" s="190"/>
      <c r="D25" s="190">
        <v>988</v>
      </c>
      <c r="E25" s="190"/>
    </row>
    <row r="26" ht="36" customHeight="1" spans="1:5">
      <c r="A26" s="406" t="s">
        <v>1992</v>
      </c>
      <c r="B26" s="190">
        <f t="shared" si="0"/>
        <v>0</v>
      </c>
      <c r="C26" s="190"/>
      <c r="D26" s="190"/>
      <c r="E26" s="190"/>
    </row>
    <row r="27" ht="36" customHeight="1" spans="1:5">
      <c r="A27" s="406" t="s">
        <v>1993</v>
      </c>
      <c r="B27" s="190">
        <f t="shared" si="0"/>
        <v>132</v>
      </c>
      <c r="C27" s="190"/>
      <c r="D27" s="190">
        <v>132</v>
      </c>
      <c r="E27" s="190"/>
    </row>
    <row r="28" ht="36" customHeight="1" spans="1:5">
      <c r="A28" s="406" t="s">
        <v>1994</v>
      </c>
      <c r="B28" s="190">
        <f t="shared" si="0"/>
        <v>3770</v>
      </c>
      <c r="C28" s="190">
        <f>SUM(C29:C48)</f>
        <v>0</v>
      </c>
      <c r="D28" s="190">
        <f>SUM(D29:D48)</f>
        <v>0</v>
      </c>
      <c r="E28" s="190">
        <f>SUM(E29:E48)</f>
        <v>3770</v>
      </c>
    </row>
    <row r="29" ht="36" customHeight="1" spans="1:5">
      <c r="A29" s="406" t="s">
        <v>1995</v>
      </c>
      <c r="B29" s="190">
        <f t="shared" si="0"/>
        <v>0</v>
      </c>
      <c r="C29" s="190"/>
      <c r="D29" s="190"/>
      <c r="E29" s="190"/>
    </row>
    <row r="30" ht="36" customHeight="1" spans="1:5">
      <c r="A30" s="406" t="s">
        <v>1996</v>
      </c>
      <c r="B30" s="190">
        <f t="shared" si="0"/>
        <v>0</v>
      </c>
      <c r="C30" s="190"/>
      <c r="D30" s="190"/>
      <c r="E30" s="190"/>
    </row>
    <row r="31" ht="36" customHeight="1" spans="1:5">
      <c r="A31" s="406" t="s">
        <v>1997</v>
      </c>
      <c r="B31" s="190">
        <f t="shared" si="0"/>
        <v>0</v>
      </c>
      <c r="C31" s="190"/>
      <c r="D31" s="190"/>
      <c r="E31" s="190"/>
    </row>
    <row r="32" ht="36" customHeight="1" spans="1:5">
      <c r="A32" s="406" t="s">
        <v>1998</v>
      </c>
      <c r="B32" s="190">
        <f t="shared" si="0"/>
        <v>0</v>
      </c>
      <c r="C32" s="190"/>
      <c r="D32" s="190"/>
      <c r="E32" s="190"/>
    </row>
    <row r="33" ht="36" customHeight="1" spans="1:5">
      <c r="A33" s="406" t="s">
        <v>1999</v>
      </c>
      <c r="B33" s="190">
        <f t="shared" si="0"/>
        <v>0</v>
      </c>
      <c r="C33" s="190"/>
      <c r="D33" s="190"/>
      <c r="E33" s="190"/>
    </row>
    <row r="34" ht="36" customHeight="1" spans="1:5">
      <c r="A34" s="406" t="s">
        <v>2000</v>
      </c>
      <c r="B34" s="190">
        <f t="shared" si="0"/>
        <v>0</v>
      </c>
      <c r="C34" s="190"/>
      <c r="D34" s="190"/>
      <c r="E34" s="190"/>
    </row>
    <row r="35" ht="36" customHeight="1" spans="1:5">
      <c r="A35" s="406" t="s">
        <v>2001</v>
      </c>
      <c r="B35" s="190">
        <f t="shared" si="0"/>
        <v>0</v>
      </c>
      <c r="C35" s="190"/>
      <c r="D35" s="190"/>
      <c r="E35" s="190"/>
    </row>
    <row r="36" ht="36" customHeight="1" spans="1:5">
      <c r="A36" s="406" t="s">
        <v>2002</v>
      </c>
      <c r="B36" s="190">
        <f t="shared" si="0"/>
        <v>0</v>
      </c>
      <c r="C36" s="190"/>
      <c r="D36" s="190"/>
      <c r="E36" s="190"/>
    </row>
    <row r="37" ht="36" customHeight="1" spans="1:5">
      <c r="A37" s="406" t="s">
        <v>2003</v>
      </c>
      <c r="B37" s="190">
        <f t="shared" si="0"/>
        <v>0</v>
      </c>
      <c r="C37" s="190"/>
      <c r="D37" s="190"/>
      <c r="E37" s="190"/>
    </row>
    <row r="38" ht="36" customHeight="1" spans="1:5">
      <c r="A38" s="406" t="s">
        <v>2004</v>
      </c>
      <c r="B38" s="190">
        <f t="shared" si="0"/>
        <v>0</v>
      </c>
      <c r="C38" s="190"/>
      <c r="D38" s="190"/>
      <c r="E38" s="190"/>
    </row>
    <row r="39" ht="36" customHeight="1" spans="1:5">
      <c r="A39" s="406" t="s">
        <v>2005</v>
      </c>
      <c r="B39" s="190">
        <f t="shared" si="0"/>
        <v>1816</v>
      </c>
      <c r="C39" s="190"/>
      <c r="D39" s="190"/>
      <c r="E39" s="190">
        <v>1816</v>
      </c>
    </row>
    <row r="40" ht="36" customHeight="1" spans="1:5">
      <c r="A40" s="406" t="s">
        <v>2006</v>
      </c>
      <c r="B40" s="190">
        <f t="shared" si="0"/>
        <v>1954</v>
      </c>
      <c r="C40" s="190"/>
      <c r="D40" s="190"/>
      <c r="E40" s="190">
        <v>1954</v>
      </c>
    </row>
    <row r="41" ht="36" customHeight="1" spans="1:5">
      <c r="A41" s="406" t="s">
        <v>2007</v>
      </c>
      <c r="B41" s="190">
        <f t="shared" si="0"/>
        <v>0</v>
      </c>
      <c r="C41" s="190"/>
      <c r="D41" s="190"/>
      <c r="E41" s="190"/>
    </row>
    <row r="42" ht="36" customHeight="1" spans="1:5">
      <c r="A42" s="406" t="s">
        <v>2008</v>
      </c>
      <c r="B42" s="190">
        <f t="shared" si="0"/>
        <v>0</v>
      </c>
      <c r="C42" s="190"/>
      <c r="D42" s="190"/>
      <c r="E42" s="190"/>
    </row>
    <row r="43" ht="36" customHeight="1" spans="1:5">
      <c r="A43" s="406" t="s">
        <v>2009</v>
      </c>
      <c r="B43" s="190">
        <f t="shared" si="0"/>
        <v>0</v>
      </c>
      <c r="C43" s="190"/>
      <c r="D43" s="190"/>
      <c r="E43" s="190"/>
    </row>
    <row r="44" ht="36" customHeight="1" spans="1:5">
      <c r="A44" s="406" t="s">
        <v>2010</v>
      </c>
      <c r="B44" s="190">
        <f t="shared" si="0"/>
        <v>0</v>
      </c>
      <c r="C44" s="190"/>
      <c r="D44" s="190"/>
      <c r="E44" s="190"/>
    </row>
    <row r="45" ht="36" customHeight="1" spans="1:5">
      <c r="A45" s="406" t="s">
        <v>2011</v>
      </c>
      <c r="B45" s="190">
        <f t="shared" si="0"/>
        <v>0</v>
      </c>
      <c r="C45" s="190"/>
      <c r="D45" s="190"/>
      <c r="E45" s="190"/>
    </row>
    <row r="46" ht="36" customHeight="1" spans="1:5">
      <c r="A46" s="406" t="s">
        <v>2012</v>
      </c>
      <c r="B46" s="190">
        <f t="shared" si="0"/>
        <v>0</v>
      </c>
      <c r="C46" s="190"/>
      <c r="D46" s="190"/>
      <c r="E46" s="190"/>
    </row>
    <row r="47" ht="36" customHeight="1" spans="1:5">
      <c r="A47" s="406" t="s">
        <v>2013</v>
      </c>
      <c r="B47" s="190">
        <f t="shared" si="0"/>
        <v>0</v>
      </c>
      <c r="C47" s="190"/>
      <c r="D47" s="190"/>
      <c r="E47" s="190"/>
    </row>
    <row r="48" ht="36" customHeight="1" spans="1:5">
      <c r="A48" s="406" t="s">
        <v>2014</v>
      </c>
      <c r="B48" s="190">
        <f t="shared" si="0"/>
        <v>0</v>
      </c>
      <c r="C48" s="190"/>
      <c r="D48" s="190"/>
      <c r="E48" s="190"/>
    </row>
    <row r="49" ht="36" customHeight="1" spans="1:5">
      <c r="A49" s="406" t="s">
        <v>2015</v>
      </c>
      <c r="B49" s="190">
        <f t="shared" si="0"/>
        <v>0</v>
      </c>
      <c r="C49" s="190">
        <f>SUM(C50:C53)</f>
        <v>0</v>
      </c>
      <c r="D49" s="190">
        <f>SUM(D50:D53)</f>
        <v>0</v>
      </c>
      <c r="E49" s="190">
        <f>SUM(E50:E53)</f>
        <v>0</v>
      </c>
    </row>
    <row r="50" ht="36" customHeight="1" spans="1:5">
      <c r="A50" s="406" t="s">
        <v>2016</v>
      </c>
      <c r="B50" s="190">
        <f t="shared" si="0"/>
        <v>0</v>
      </c>
      <c r="C50" s="190"/>
      <c r="D50" s="190"/>
      <c r="E50" s="190"/>
    </row>
    <row r="51" ht="36" customHeight="1" spans="1:5">
      <c r="A51" s="406" t="s">
        <v>2017</v>
      </c>
      <c r="B51" s="190">
        <f t="shared" si="0"/>
        <v>0</v>
      </c>
      <c r="C51" s="190"/>
      <c r="D51" s="190"/>
      <c r="E51" s="190"/>
    </row>
    <row r="52" ht="36" customHeight="1" spans="1:5">
      <c r="A52" s="406" t="s">
        <v>2018</v>
      </c>
      <c r="B52" s="190">
        <f t="shared" si="0"/>
        <v>0</v>
      </c>
      <c r="C52" s="190"/>
      <c r="D52" s="190"/>
      <c r="E52" s="190"/>
    </row>
    <row r="53" ht="36" customHeight="1" spans="1:5">
      <c r="A53" s="406" t="s">
        <v>2019</v>
      </c>
      <c r="B53" s="190">
        <f t="shared" si="0"/>
        <v>0</v>
      </c>
      <c r="C53" s="190"/>
      <c r="D53" s="190"/>
      <c r="E53" s="190"/>
    </row>
    <row r="54" ht="36" customHeight="1" spans="1:5">
      <c r="A54" s="402" t="s">
        <v>2020</v>
      </c>
      <c r="B54" s="130">
        <f t="shared" si="0"/>
        <v>84697</v>
      </c>
      <c r="C54" s="130">
        <v>5214</v>
      </c>
      <c r="D54" s="130">
        <v>27403</v>
      </c>
      <c r="E54" s="130">
        <v>52080</v>
      </c>
    </row>
    <row r="55" hidden="1" spans="4:5">
      <c r="D55" s="393"/>
      <c r="E55" s="394"/>
    </row>
    <row r="56" hidden="1" spans="4:5">
      <c r="D56" s="393"/>
      <c r="E56" s="394"/>
    </row>
    <row r="57" hidden="1" spans="3:5">
      <c r="C57" s="393" t="s">
        <v>2021</v>
      </c>
      <c r="D57" s="393">
        <v>5214</v>
      </c>
      <c r="E57" s="394"/>
    </row>
    <row r="58" hidden="1" spans="3:5">
      <c r="C58" s="393" t="s">
        <v>2022</v>
      </c>
      <c r="D58" s="394">
        <v>55850</v>
      </c>
      <c r="E58" s="394"/>
    </row>
    <row r="59" hidden="1" spans="3:5">
      <c r="C59" s="393" t="s">
        <v>2023</v>
      </c>
      <c r="D59" s="393">
        <v>70337</v>
      </c>
      <c r="E59" s="394"/>
    </row>
  </sheetData>
  <mergeCells count="1">
    <mergeCell ref="A1:D1"/>
  </mergeCells>
  <conditionalFormatting sqref="D1">
    <cfRule type="cellIs" dxfId="1" priority="40" stopIfTrue="1" operator="greaterThanOrEqual">
      <formula>10</formula>
    </cfRule>
    <cfRule type="cellIs" dxfId="1" priority="41" stopIfTrue="1" operator="lessThanOrEqual">
      <formula>-1</formula>
    </cfRule>
  </conditionalFormatting>
  <conditionalFormatting sqref="B3:C3">
    <cfRule type="cellIs" dxfId="1" priority="37" stopIfTrue="1" operator="lessThanOrEqual">
      <formula>-1</formula>
    </cfRule>
  </conditionalFormatting>
  <conditionalFormatting sqref="D3">
    <cfRule type="cellIs" dxfId="1" priority="36" stopIfTrue="1" operator="lessThanOrEqual">
      <formula>-1</formula>
    </cfRule>
  </conditionalFormatting>
  <conditionalFormatting sqref="E3">
    <cfRule type="cellIs" dxfId="1" priority="35" stopIfTrue="1" operator="lessThanOrEqual">
      <formula>-1</formula>
    </cfRule>
  </conditionalFormatting>
  <conditionalFormatting sqref="B22:E22">
    <cfRule type="cellIs" dxfId="1" priority="33" stopIfTrue="1" operator="lessThanOrEqual">
      <formula>-1</formula>
    </cfRule>
  </conditionalFormatting>
  <conditionalFormatting sqref="B23:E23">
    <cfRule type="cellIs" dxfId="1" priority="32" stopIfTrue="1" operator="lessThanOrEqual">
      <formula>-1</formula>
    </cfRule>
  </conditionalFormatting>
  <conditionalFormatting sqref="B24:E24">
    <cfRule type="cellIs" dxfId="1" priority="31" stopIfTrue="1" operator="lessThanOrEqual">
      <formula>-1</formula>
    </cfRule>
  </conditionalFormatting>
  <conditionalFormatting sqref="B25:E25">
    <cfRule type="cellIs" dxfId="1" priority="30" stopIfTrue="1" operator="lessThanOrEqual">
      <formula>-1</formula>
    </cfRule>
  </conditionalFormatting>
  <conditionalFormatting sqref="B26:E26">
    <cfRule type="cellIs" dxfId="1" priority="29" stopIfTrue="1" operator="lessThanOrEqual">
      <formula>-1</formula>
    </cfRule>
  </conditionalFormatting>
  <conditionalFormatting sqref="B27:E27">
    <cfRule type="cellIs" dxfId="1" priority="28" stopIfTrue="1" operator="lessThanOrEqual">
      <formula>-1</formula>
    </cfRule>
  </conditionalFormatting>
  <conditionalFormatting sqref="B28:E28">
    <cfRule type="cellIs" dxfId="1" priority="27" stopIfTrue="1" operator="lessThanOrEqual">
      <formula>-1</formula>
    </cfRule>
  </conditionalFormatting>
  <conditionalFormatting sqref="B29:E29">
    <cfRule type="cellIs" dxfId="1" priority="26" stopIfTrue="1" operator="lessThanOrEqual">
      <formula>-1</formula>
    </cfRule>
  </conditionalFormatting>
  <conditionalFormatting sqref="B30:E30">
    <cfRule type="cellIs" dxfId="1" priority="25" stopIfTrue="1" operator="lessThanOrEqual">
      <formula>-1</formula>
    </cfRule>
  </conditionalFormatting>
  <conditionalFormatting sqref="B31:E31">
    <cfRule type="cellIs" dxfId="1" priority="24" stopIfTrue="1" operator="lessThanOrEqual">
      <formula>-1</formula>
    </cfRule>
  </conditionalFormatting>
  <conditionalFormatting sqref="B32:E32">
    <cfRule type="cellIs" dxfId="1" priority="23" stopIfTrue="1" operator="lessThanOrEqual">
      <formula>-1</formula>
    </cfRule>
  </conditionalFormatting>
  <conditionalFormatting sqref="B33:E33">
    <cfRule type="cellIs" dxfId="1" priority="22" stopIfTrue="1" operator="lessThanOrEqual">
      <formula>-1</formula>
    </cfRule>
  </conditionalFormatting>
  <conditionalFormatting sqref="B34:E34">
    <cfRule type="cellIs" dxfId="1" priority="21" stopIfTrue="1" operator="lessThanOrEqual">
      <formula>-1</formula>
    </cfRule>
  </conditionalFormatting>
  <conditionalFormatting sqref="B35:E35">
    <cfRule type="cellIs" dxfId="1" priority="20" stopIfTrue="1" operator="lessThanOrEqual">
      <formula>-1</formula>
    </cfRule>
  </conditionalFormatting>
  <conditionalFormatting sqref="B36:E36">
    <cfRule type="cellIs" dxfId="1" priority="19" stopIfTrue="1" operator="lessThanOrEqual">
      <formula>-1</formula>
    </cfRule>
  </conditionalFormatting>
  <conditionalFormatting sqref="B37:E37">
    <cfRule type="cellIs" dxfId="1" priority="18" stopIfTrue="1" operator="lessThanOrEqual">
      <formula>-1</formula>
    </cfRule>
  </conditionalFormatting>
  <conditionalFormatting sqref="B38:E38">
    <cfRule type="cellIs" dxfId="1" priority="17" stopIfTrue="1" operator="lessThanOrEqual">
      <formula>-1</formula>
    </cfRule>
  </conditionalFormatting>
  <conditionalFormatting sqref="B39:E39">
    <cfRule type="cellIs" dxfId="1" priority="16" stopIfTrue="1" operator="lessThanOrEqual">
      <formula>-1</formula>
    </cfRule>
  </conditionalFormatting>
  <conditionalFormatting sqref="B40:E40">
    <cfRule type="cellIs" dxfId="1" priority="15" stopIfTrue="1" operator="lessThanOrEqual">
      <formula>-1</formula>
    </cfRule>
  </conditionalFormatting>
  <conditionalFormatting sqref="B41:E41">
    <cfRule type="cellIs" dxfId="1" priority="14" stopIfTrue="1" operator="lessThanOrEqual">
      <formula>-1</formula>
    </cfRule>
  </conditionalFormatting>
  <conditionalFormatting sqref="B42:E42">
    <cfRule type="cellIs" dxfId="1" priority="13" stopIfTrue="1" operator="lessThanOrEqual">
      <formula>-1</formula>
    </cfRule>
  </conditionalFormatting>
  <conditionalFormatting sqref="B43:E43">
    <cfRule type="cellIs" dxfId="1" priority="12" stopIfTrue="1" operator="lessThanOrEqual">
      <formula>-1</formula>
    </cfRule>
  </conditionalFormatting>
  <conditionalFormatting sqref="B44:E44">
    <cfRule type="cellIs" dxfId="1" priority="11" stopIfTrue="1" operator="lessThanOrEqual">
      <formula>-1</formula>
    </cfRule>
  </conditionalFormatting>
  <conditionalFormatting sqref="B45:E45">
    <cfRule type="cellIs" dxfId="1" priority="10" stopIfTrue="1" operator="lessThanOrEqual">
      <formula>-1</formula>
    </cfRule>
  </conditionalFormatting>
  <conditionalFormatting sqref="B46:E46">
    <cfRule type="cellIs" dxfId="1" priority="9" stopIfTrue="1" operator="lessThanOrEqual">
      <formula>-1</formula>
    </cfRule>
  </conditionalFormatting>
  <conditionalFormatting sqref="B47:E47">
    <cfRule type="cellIs" dxfId="1" priority="8" stopIfTrue="1" operator="lessThanOrEqual">
      <formula>-1</formula>
    </cfRule>
  </conditionalFormatting>
  <conditionalFormatting sqref="B48:E48">
    <cfRule type="cellIs" dxfId="1" priority="7" stopIfTrue="1" operator="lessThanOrEqual">
      <formula>-1</formula>
    </cfRule>
  </conditionalFormatting>
  <conditionalFormatting sqref="B49:E49">
    <cfRule type="cellIs" dxfId="1" priority="6" stopIfTrue="1" operator="lessThanOrEqual">
      <formula>-1</formula>
    </cfRule>
  </conditionalFormatting>
  <conditionalFormatting sqref="B50:E50">
    <cfRule type="cellIs" dxfId="1" priority="5" stopIfTrue="1" operator="lessThanOrEqual">
      <formula>-1</formula>
    </cfRule>
  </conditionalFormatting>
  <conditionalFormatting sqref="B51:E51">
    <cfRule type="cellIs" dxfId="1" priority="4" stopIfTrue="1" operator="lessThanOrEqual">
      <formula>-1</formula>
    </cfRule>
  </conditionalFormatting>
  <conditionalFormatting sqref="B52:E52">
    <cfRule type="cellIs" dxfId="1" priority="3" stopIfTrue="1" operator="lessThanOrEqual">
      <formula>-1</formula>
    </cfRule>
  </conditionalFormatting>
  <conditionalFormatting sqref="B53:E53">
    <cfRule type="cellIs" dxfId="1" priority="2" stopIfTrue="1" operator="lessThanOrEqual">
      <formula>-1</formula>
    </cfRule>
  </conditionalFormatting>
  <conditionalFormatting sqref="B54:E54">
    <cfRule type="cellIs" dxfId="1" priority="1" stopIfTrue="1" operator="lessThanOrEqual">
      <formula>-1</formula>
    </cfRule>
  </conditionalFormatting>
  <conditionalFormatting sqref="B4:E21">
    <cfRule type="cellIs" dxfId="1" priority="3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0" orientation="portrait"/>
  <headerFooter alignWithMargins="0">
    <oddFooter>&amp;C&amp;18- &amp;P -</oddFooter>
  </headerFooter>
  <rowBreaks count="1" manualBreakCount="1">
    <brk id="26" max="4" man="1"/>
  </row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0" tint="-0.25"/>
  </sheetPr>
  <dimension ref="A1:C39"/>
  <sheetViews>
    <sheetView view="pageBreakPreview" zoomScale="70" zoomScaleNormal="100" workbookViewId="0">
      <selection activeCell="D3" sqref="D3"/>
    </sheetView>
  </sheetViews>
  <sheetFormatPr defaultColWidth="9" defaultRowHeight="14.25" outlineLevelCol="2"/>
  <cols>
    <col min="1" max="1" width="78.1083333333333" style="376" customWidth="1"/>
    <col min="2" max="2" width="31.6666666666667" style="376" customWidth="1"/>
    <col min="3" max="3" width="9" style="376" hidden="1" customWidth="1"/>
    <col min="4" max="253" width="9" style="376"/>
    <col min="254" max="16384" width="9" style="377"/>
  </cols>
  <sheetData>
    <row r="1" s="376" customFormat="1" ht="72.9" customHeight="1" spans="1:2">
      <c r="A1" s="378" t="str">
        <f>YEAR(封面!$B$9)&amp;"年市本级地方一般公共预算政府预算
经济分类表(基本支出)"</f>
        <v>2025年市本级地方一般公共预算政府预算
经济分类表(基本支出)</v>
      </c>
      <c r="B1" s="378"/>
    </row>
    <row r="2" s="376" customFormat="1" ht="20.1" customHeight="1" spans="1:2">
      <c r="A2" s="379" t="s">
        <v>2024</v>
      </c>
      <c r="B2" s="380" t="s">
        <v>130</v>
      </c>
    </row>
    <row r="3" s="376" customFormat="1" ht="39.9" customHeight="1" spans="1:3">
      <c r="A3" s="381" t="s">
        <v>2025</v>
      </c>
      <c r="B3" s="67" t="str">
        <f>YEAR(封面!$B$9)&amp;"年预算数"</f>
        <v>2025年预算数</v>
      </c>
      <c r="C3" s="382" t="s">
        <v>134</v>
      </c>
    </row>
    <row r="4" s="376" customFormat="1" ht="26.1" customHeight="1" spans="1:3">
      <c r="A4" s="383" t="s">
        <v>2026</v>
      </c>
      <c r="B4" s="384">
        <f>SUM(B5:B8)</f>
        <v>30551.773944</v>
      </c>
      <c r="C4" s="385" t="str">
        <f t="shared" ref="C4:C21" si="0">IF(A4&lt;&gt;"",IF(SUM(B4)&lt;&gt;0,"是","否"),"是")</f>
        <v>是</v>
      </c>
    </row>
    <row r="5" s="376" customFormat="1" ht="26.1" customHeight="1" spans="1:3">
      <c r="A5" s="386" t="s">
        <v>2027</v>
      </c>
      <c r="B5" s="387">
        <v>16278.6431</v>
      </c>
      <c r="C5" s="385" t="str">
        <f t="shared" si="0"/>
        <v>是</v>
      </c>
    </row>
    <row r="6" s="376" customFormat="1" ht="26.1" customHeight="1" spans="1:3">
      <c r="A6" s="386" t="s">
        <v>2028</v>
      </c>
      <c r="B6" s="387">
        <v>6983.72924</v>
      </c>
      <c r="C6" s="385" t="str">
        <f t="shared" si="0"/>
        <v>是</v>
      </c>
    </row>
    <row r="7" s="376" customFormat="1" ht="26.1" customHeight="1" spans="1:3">
      <c r="A7" s="386" t="s">
        <v>1151</v>
      </c>
      <c r="B7" s="387">
        <v>2412.8292</v>
      </c>
      <c r="C7" s="385" t="str">
        <f t="shared" si="0"/>
        <v>是</v>
      </c>
    </row>
    <row r="8" s="376" customFormat="1" ht="26.1" customHeight="1" spans="1:3">
      <c r="A8" s="386" t="s">
        <v>2029</v>
      </c>
      <c r="B8" s="387">
        <v>4876.572404</v>
      </c>
      <c r="C8" s="385" t="str">
        <f t="shared" si="0"/>
        <v>是</v>
      </c>
    </row>
    <row r="9" s="376" customFormat="1" ht="26.1" customHeight="1" spans="1:3">
      <c r="A9" s="388" t="s">
        <v>2030</v>
      </c>
      <c r="B9" s="384">
        <f>SUM(B10:B19)</f>
        <v>3200.435748</v>
      </c>
      <c r="C9" s="385" t="str">
        <f t="shared" si="0"/>
        <v>是</v>
      </c>
    </row>
    <row r="10" s="376" customFormat="1" ht="26.1" customHeight="1" spans="1:3">
      <c r="A10" s="386" t="s">
        <v>2031</v>
      </c>
      <c r="B10" s="387">
        <v>2697.455748</v>
      </c>
      <c r="C10" s="385" t="str">
        <f t="shared" si="0"/>
        <v>是</v>
      </c>
    </row>
    <row r="11" s="376" customFormat="1" ht="26.1" customHeight="1" spans="1:3">
      <c r="A11" s="386" t="s">
        <v>2032</v>
      </c>
      <c r="B11" s="387">
        <v>15.39</v>
      </c>
      <c r="C11" s="385" t="str">
        <f t="shared" si="0"/>
        <v>是</v>
      </c>
    </row>
    <row r="12" s="376" customFormat="1" ht="26.1" customHeight="1" spans="1:3">
      <c r="A12" s="386" t="s">
        <v>2033</v>
      </c>
      <c r="B12" s="387">
        <v>30.69</v>
      </c>
      <c r="C12" s="385" t="str">
        <f t="shared" si="0"/>
        <v>是</v>
      </c>
    </row>
    <row r="13" s="376" customFormat="1" ht="26.1" customHeight="1" spans="1:3">
      <c r="A13" s="386" t="s">
        <v>2034</v>
      </c>
      <c r="B13" s="387"/>
      <c r="C13" s="385" t="str">
        <f t="shared" si="0"/>
        <v>否</v>
      </c>
    </row>
    <row r="14" s="376" customFormat="1" ht="26.1" customHeight="1" spans="1:3">
      <c r="A14" s="386" t="s">
        <v>2035</v>
      </c>
      <c r="B14" s="387">
        <v>81</v>
      </c>
      <c r="C14" s="385" t="str">
        <f t="shared" si="0"/>
        <v>是</v>
      </c>
    </row>
    <row r="15" s="376" customFormat="1" ht="26.1" customHeight="1" spans="1:3">
      <c r="A15" s="386" t="s">
        <v>2036</v>
      </c>
      <c r="B15" s="387">
        <v>191.78</v>
      </c>
      <c r="C15" s="385" t="str">
        <f t="shared" si="0"/>
        <v>是</v>
      </c>
    </row>
    <row r="16" s="376" customFormat="1" ht="26.1" customHeight="1" spans="1:3">
      <c r="A16" s="386" t="s">
        <v>2037</v>
      </c>
      <c r="B16" s="387"/>
      <c r="C16" s="385" t="str">
        <f t="shared" si="0"/>
        <v>否</v>
      </c>
    </row>
    <row r="17" s="376" customFormat="1" ht="26.1" customHeight="1" spans="1:3">
      <c r="A17" s="386" t="s">
        <v>2038</v>
      </c>
      <c r="B17" s="387">
        <v>85.98</v>
      </c>
      <c r="C17" s="385" t="str">
        <f t="shared" si="0"/>
        <v>是</v>
      </c>
    </row>
    <row r="18" s="376" customFormat="1" ht="26.1" customHeight="1" spans="1:3">
      <c r="A18" s="386" t="s">
        <v>2039</v>
      </c>
      <c r="B18" s="387">
        <v>25</v>
      </c>
      <c r="C18" s="385" t="str">
        <f t="shared" si="0"/>
        <v>是</v>
      </c>
    </row>
    <row r="19" s="376" customFormat="1" ht="26.1" customHeight="1" spans="1:3">
      <c r="A19" s="386" t="s">
        <v>2040</v>
      </c>
      <c r="B19" s="387">
        <v>73.14</v>
      </c>
      <c r="C19" s="385" t="str">
        <f t="shared" si="0"/>
        <v>是</v>
      </c>
    </row>
    <row r="20" s="376" customFormat="1" ht="26.1" customHeight="1" spans="1:3">
      <c r="A20" s="388" t="s">
        <v>2041</v>
      </c>
      <c r="B20" s="384">
        <f>SUM(B21:B22)</f>
        <v>1</v>
      </c>
      <c r="C20" s="385" t="str">
        <f t="shared" si="0"/>
        <v>是</v>
      </c>
    </row>
    <row r="21" s="376" customFormat="1" ht="26.1" customHeight="1" spans="1:3">
      <c r="A21" s="386" t="s">
        <v>2042</v>
      </c>
      <c r="B21" s="387">
        <v>1</v>
      </c>
      <c r="C21" s="385" t="str">
        <f t="shared" si="0"/>
        <v>是</v>
      </c>
    </row>
    <row r="22" s="376" customFormat="1" ht="26.1" customHeight="1" spans="1:3">
      <c r="A22" s="386" t="s">
        <v>2043</v>
      </c>
      <c r="B22" s="387"/>
      <c r="C22" s="385"/>
    </row>
    <row r="23" s="376" customFormat="1" ht="26.1" customHeight="1" spans="1:3">
      <c r="A23" s="388" t="s">
        <v>2044</v>
      </c>
      <c r="B23" s="384">
        <f>SUM(B24:B25)</f>
        <v>51788.374068</v>
      </c>
      <c r="C23" s="385" t="str">
        <f t="shared" ref="C23:C35" si="1">IF(A23&lt;&gt;"",IF(SUM(B23)&lt;&gt;0,"是","否"),"是")</f>
        <v>是</v>
      </c>
    </row>
    <row r="24" s="376" customFormat="1" ht="26.1" customHeight="1" spans="1:3">
      <c r="A24" s="386" t="s">
        <v>2045</v>
      </c>
      <c r="B24" s="387">
        <v>50322.392556</v>
      </c>
      <c r="C24" s="385" t="str">
        <f t="shared" si="1"/>
        <v>是</v>
      </c>
    </row>
    <row r="25" s="376" customFormat="1" ht="26.1" customHeight="1" spans="1:3">
      <c r="A25" s="386" t="s">
        <v>2046</v>
      </c>
      <c r="B25" s="387">
        <v>1465.981512</v>
      </c>
      <c r="C25" s="385" t="str">
        <f t="shared" si="1"/>
        <v>是</v>
      </c>
    </row>
    <row r="26" s="376" customFormat="1" ht="26.1" customHeight="1" spans="1:3">
      <c r="A26" s="388" t="s">
        <v>2047</v>
      </c>
      <c r="B26" s="384">
        <f>B27</f>
        <v>2.4</v>
      </c>
      <c r="C26" s="385" t="str">
        <f t="shared" si="1"/>
        <v>是</v>
      </c>
    </row>
    <row r="27" s="376" customFormat="1" ht="26.1" customHeight="1" spans="1:3">
      <c r="A27" s="386" t="s">
        <v>2048</v>
      </c>
      <c r="B27" s="387">
        <v>2.4</v>
      </c>
      <c r="C27" s="385" t="str">
        <f t="shared" si="1"/>
        <v>是</v>
      </c>
    </row>
    <row r="28" s="376" customFormat="1" ht="26.1" customHeight="1" spans="1:3">
      <c r="A28" s="388" t="s">
        <v>2049</v>
      </c>
      <c r="B28" s="384">
        <f>SUM(B29:B32)</f>
        <v>4237.5025</v>
      </c>
      <c r="C28" s="385" t="str">
        <f t="shared" si="1"/>
        <v>是</v>
      </c>
    </row>
    <row r="29" s="376" customFormat="1" ht="26.1" customHeight="1" spans="1:3">
      <c r="A29" s="386" t="s">
        <v>2050</v>
      </c>
      <c r="B29" s="387">
        <v>2354.8041</v>
      </c>
      <c r="C29" s="385" t="str">
        <f t="shared" si="1"/>
        <v>是</v>
      </c>
    </row>
    <row r="30" s="376" customFormat="1" ht="26.1" customHeight="1" spans="1:3">
      <c r="A30" s="386" t="s">
        <v>2051</v>
      </c>
      <c r="B30" s="387"/>
      <c r="C30" s="385" t="str">
        <f t="shared" si="1"/>
        <v>否</v>
      </c>
    </row>
    <row r="31" s="376" customFormat="1" ht="26.1" customHeight="1" spans="1:3">
      <c r="A31" s="386" t="s">
        <v>2052</v>
      </c>
      <c r="B31" s="387">
        <v>1841.6152</v>
      </c>
      <c r="C31" s="385" t="str">
        <f t="shared" si="1"/>
        <v>是</v>
      </c>
    </row>
    <row r="32" s="376" customFormat="1" ht="26.1" customHeight="1" spans="1:3">
      <c r="A32" s="389" t="s">
        <v>2053</v>
      </c>
      <c r="B32" s="387">
        <v>41.0832</v>
      </c>
      <c r="C32" s="385" t="str">
        <f t="shared" si="1"/>
        <v>是</v>
      </c>
    </row>
    <row r="33" s="376" customFormat="1" ht="26.1" customHeight="1" spans="1:3">
      <c r="A33" s="388" t="s">
        <v>2054</v>
      </c>
      <c r="B33" s="384">
        <f>B34</f>
        <v>0</v>
      </c>
      <c r="C33" s="385" t="str">
        <f t="shared" si="1"/>
        <v>否</v>
      </c>
    </row>
    <row r="34" s="376" customFormat="1" ht="26.1" customHeight="1" spans="1:3">
      <c r="A34" s="389" t="s">
        <v>2055</v>
      </c>
      <c r="B34" s="387"/>
      <c r="C34" s="385" t="str">
        <f t="shared" si="1"/>
        <v>否</v>
      </c>
    </row>
    <row r="35" s="376" customFormat="1" ht="26.1" customHeight="1" spans="1:3">
      <c r="A35" s="390" t="s">
        <v>2056</v>
      </c>
      <c r="B35" s="384">
        <f>SUM(B28,B26,B23,B20,B9,B4,B33)</f>
        <v>89781.48626</v>
      </c>
      <c r="C35" s="385" t="str">
        <f t="shared" si="1"/>
        <v>是</v>
      </c>
    </row>
    <row r="36" s="376" customFormat="1" ht="13.5" spans="2:2">
      <c r="B36" s="391"/>
    </row>
    <row r="37" s="376" customFormat="1" ht="13.5" spans="2:2">
      <c r="B37" s="391"/>
    </row>
    <row r="38" s="376" customFormat="1" ht="13.5" spans="2:2">
      <c r="B38" s="391"/>
    </row>
    <row r="39" s="376" customFormat="1" ht="13.5" spans="2:2">
      <c r="B39" s="391"/>
    </row>
  </sheetData>
  <mergeCells count="1">
    <mergeCell ref="A1:B1"/>
  </mergeCells>
  <conditionalFormatting sqref="C4:C37">
    <cfRule type="cellIs" dxfId="6" priority="1" stopIfTrue="1" operator="lessThan">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scaleWithDoc="0">
    <oddFooter>&amp;C&amp;18- &amp;P -</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68"/>
  <sheetViews>
    <sheetView showGridLines="0" showZeros="0" view="pageBreakPreview" zoomScale="70" zoomScaleNormal="115" workbookViewId="0">
      <pane xSplit="3" ySplit="3" topLeftCell="D48" activePane="bottomRight" state="frozen"/>
      <selection/>
      <selection pane="topRight"/>
      <selection pane="bottomLeft"/>
      <selection pane="bottomRight" activeCell="D3" sqref="D3"/>
    </sheetView>
  </sheetViews>
  <sheetFormatPr defaultColWidth="9" defaultRowHeight="14.25"/>
  <cols>
    <col min="1" max="1" width="9" style="332" hidden="1" customWidth="1"/>
    <col min="2" max="2" width="20.6666666666667" style="332" hidden="1" customWidth="1"/>
    <col min="3" max="3" width="58.6666666666667" style="332" customWidth="1"/>
    <col min="4" max="5" width="22.6666666666667" style="332" customWidth="1"/>
    <col min="6" max="6" width="22.6666666666667" style="337" customWidth="1"/>
    <col min="7" max="7" width="3.88333333333333" style="332" hidden="1" customWidth="1"/>
    <col min="8" max="8" width="9" style="332" hidden="1" customWidth="1"/>
    <col min="9" max="9" width="12.6666666666667" style="332" hidden="1" customWidth="1"/>
    <col min="10" max="10" width="10.3333333333333" style="332" hidden="1" customWidth="1"/>
    <col min="11" max="11" width="9" style="332"/>
    <col min="12" max="12" width="9.33333333333333" style="332"/>
    <col min="13" max="16358" width="9" style="332"/>
    <col min="16359" max="16359" width="45.6666666666667" style="332"/>
    <col min="16360" max="16384" width="9" style="332"/>
  </cols>
  <sheetData>
    <row r="1" ht="45" customHeight="1" spans="3:6">
      <c r="C1" s="338" t="str">
        <f>YEAR(封面!$B$9)&amp;"年澄江市政府性基金预算收入情况表"</f>
        <v>2025年澄江市政府性基金预算收入情况表</v>
      </c>
      <c r="D1" s="338"/>
      <c r="E1" s="338"/>
      <c r="F1" s="338"/>
    </row>
    <row r="2" s="335" customFormat="1" ht="20.1" customHeight="1" spans="3:6">
      <c r="C2" s="339" t="s">
        <v>2057</v>
      </c>
      <c r="D2" s="340"/>
      <c r="E2" s="339"/>
      <c r="F2" s="341" t="s">
        <v>130</v>
      </c>
    </row>
    <row r="3" s="336" customFormat="1" ht="45" customHeight="1" spans="2:7">
      <c r="B3" s="163" t="s">
        <v>131</v>
      </c>
      <c r="C3" s="342" t="s">
        <v>132</v>
      </c>
      <c r="D3" s="114" t="str">
        <f>YEAR(封面!$B$9)-1&amp;"年执行数"</f>
        <v>2024年执行数</v>
      </c>
      <c r="E3" s="67" t="str">
        <f>YEAR(封面!$B$9)&amp;"年预算数"</f>
        <v>2025年预算数</v>
      </c>
      <c r="F3" s="67" t="s">
        <v>2058</v>
      </c>
      <c r="G3" s="343" t="s">
        <v>134</v>
      </c>
    </row>
    <row r="4" s="336" customFormat="1" ht="36" customHeight="1" spans="1:7">
      <c r="A4" s="369">
        <f>LEN(B4)</f>
        <v>7</v>
      </c>
      <c r="B4" s="306" t="s">
        <v>1381</v>
      </c>
      <c r="C4" s="345" t="s">
        <v>1382</v>
      </c>
      <c r="D4" s="328">
        <f>VLOOKUP(B4,'06'!$A$5:$E$26,5,FALSE)</f>
        <v>0</v>
      </c>
      <c r="E4" s="328"/>
      <c r="F4" s="346">
        <f>IF(D4&lt;0,"",IFERROR(E4/D4-1,0))</f>
        <v>0</v>
      </c>
      <c r="G4" s="318" t="str">
        <f>IF(LEN(B4)=7,"是",IF(C4&lt;&gt;"",IF(SUM(D4:E4)&lt;&gt;0,"是","否"),"是"))</f>
        <v>是</v>
      </c>
    </row>
    <row r="5" ht="36" customHeight="1" spans="1:8">
      <c r="A5" s="369">
        <f t="shared" ref="A5:A36" si="0">LEN(B5)</f>
        <v>7</v>
      </c>
      <c r="B5" s="306" t="s">
        <v>1383</v>
      </c>
      <c r="C5" s="345" t="s">
        <v>1384</v>
      </c>
      <c r="D5" s="328">
        <f>VLOOKUP(B5,'06'!$A$5:$E$26,5,FALSE)</f>
        <v>0</v>
      </c>
      <c r="E5" s="328"/>
      <c r="F5" s="346">
        <f t="shared" ref="F5:F23" si="1">IF(D5&lt;0,"",IFERROR(E5/D5-1,0))</f>
        <v>0</v>
      </c>
      <c r="G5" s="318" t="str">
        <f t="shared" ref="G5:G27" si="2">IF(LEN(B5)=7,"是",IF(C5&lt;&gt;"",IF(SUM(D5:E5)&lt;&gt;0,"是","否"),"是"))</f>
        <v>是</v>
      </c>
      <c r="H5" s="336"/>
    </row>
    <row r="6" ht="36" customHeight="1" spans="1:8">
      <c r="A6" s="369">
        <f t="shared" si="0"/>
        <v>7</v>
      </c>
      <c r="B6" s="306" t="s">
        <v>1385</v>
      </c>
      <c r="C6" s="345" t="s">
        <v>1386</v>
      </c>
      <c r="D6" s="328">
        <f>VLOOKUP(B6,'06'!$A$5:$E$26,5,FALSE)</f>
        <v>0</v>
      </c>
      <c r="E6" s="328"/>
      <c r="F6" s="346">
        <f t="shared" si="1"/>
        <v>0</v>
      </c>
      <c r="G6" s="318" t="str">
        <f t="shared" si="2"/>
        <v>是</v>
      </c>
      <c r="H6" s="336"/>
    </row>
    <row r="7" ht="36" customHeight="1" spans="1:8">
      <c r="A7" s="369">
        <f t="shared" si="0"/>
        <v>7</v>
      </c>
      <c r="B7" s="306" t="s">
        <v>1387</v>
      </c>
      <c r="C7" s="345" t="s">
        <v>1388</v>
      </c>
      <c r="D7" s="328">
        <f>VLOOKUP(B7,'06'!$A$5:$E$26,5,FALSE)</f>
        <v>0</v>
      </c>
      <c r="E7" s="328"/>
      <c r="F7" s="346">
        <f t="shared" si="1"/>
        <v>0</v>
      </c>
      <c r="G7" s="318" t="str">
        <f t="shared" si="2"/>
        <v>是</v>
      </c>
      <c r="H7" s="336"/>
    </row>
    <row r="8" ht="36" customHeight="1" spans="1:8">
      <c r="A8" s="369">
        <f t="shared" si="0"/>
        <v>7</v>
      </c>
      <c r="B8" s="306" t="s">
        <v>1389</v>
      </c>
      <c r="C8" s="345" t="s">
        <v>1390</v>
      </c>
      <c r="D8" s="328">
        <f>VLOOKUP(B8,'06'!$A$5:$E$26,5,FALSE)</f>
        <v>26030</v>
      </c>
      <c r="E8" s="328">
        <f>SUM(E9:E13)</f>
        <v>141771</v>
      </c>
      <c r="F8" s="346">
        <f t="shared" si="1"/>
        <v>4.44644640799078</v>
      </c>
      <c r="G8" s="318" t="str">
        <f t="shared" si="2"/>
        <v>是</v>
      </c>
      <c r="H8" s="336"/>
    </row>
    <row r="9" ht="36" customHeight="1" spans="1:8">
      <c r="A9" s="369">
        <f t="shared" si="0"/>
        <v>9</v>
      </c>
      <c r="B9" s="306" t="s">
        <v>1391</v>
      </c>
      <c r="C9" s="347" t="s">
        <v>1392</v>
      </c>
      <c r="D9" s="322">
        <f>VLOOKUP(B9,'06'!$A$5:$E$26,5,FALSE)</f>
        <v>18816</v>
      </c>
      <c r="E9" s="322">
        <v>141771</v>
      </c>
      <c r="F9" s="348">
        <f t="shared" si="1"/>
        <v>6.53459821428571</v>
      </c>
      <c r="G9" s="318" t="str">
        <f t="shared" si="2"/>
        <v>是</v>
      </c>
      <c r="H9" s="336"/>
    </row>
    <row r="10" ht="36" customHeight="1" spans="1:8">
      <c r="A10" s="369">
        <f t="shared" si="0"/>
        <v>9</v>
      </c>
      <c r="B10" s="306" t="s">
        <v>1393</v>
      </c>
      <c r="C10" s="347" t="s">
        <v>1394</v>
      </c>
      <c r="D10" s="328">
        <f>VLOOKUP(B10,'06'!$A$5:$E$26,5,FALSE)</f>
        <v>3871</v>
      </c>
      <c r="E10" s="322"/>
      <c r="F10" s="348">
        <f t="shared" si="1"/>
        <v>-1</v>
      </c>
      <c r="G10" s="318" t="str">
        <f t="shared" si="2"/>
        <v>是</v>
      </c>
      <c r="H10" s="336"/>
    </row>
    <row r="11" ht="36" customHeight="1" spans="1:8">
      <c r="A11" s="369">
        <f t="shared" si="0"/>
        <v>9</v>
      </c>
      <c r="B11" s="306" t="s">
        <v>1395</v>
      </c>
      <c r="C11" s="347" t="s">
        <v>1396</v>
      </c>
      <c r="D11" s="328">
        <f>VLOOKUP(B11,'06'!$A$5:$E$26,5,FALSE)</f>
        <v>3370</v>
      </c>
      <c r="E11" s="322"/>
      <c r="F11" s="348">
        <f t="shared" si="1"/>
        <v>-1</v>
      </c>
      <c r="G11" s="318" t="str">
        <f t="shared" si="2"/>
        <v>是</v>
      </c>
      <c r="H11" s="336"/>
    </row>
    <row r="12" ht="36" customHeight="1" spans="1:8">
      <c r="A12" s="369">
        <f t="shared" si="0"/>
        <v>9</v>
      </c>
      <c r="B12" s="306" t="s">
        <v>1397</v>
      </c>
      <c r="C12" s="347" t="s">
        <v>1398</v>
      </c>
      <c r="D12" s="328">
        <f>VLOOKUP(B12,'06'!$A$5:$E$26,5,FALSE)</f>
        <v>-27</v>
      </c>
      <c r="E12" s="322"/>
      <c r="F12" s="348" t="str">
        <f t="shared" si="1"/>
        <v/>
      </c>
      <c r="G12" s="318" t="str">
        <f t="shared" si="2"/>
        <v>是</v>
      </c>
      <c r="H12" s="336"/>
    </row>
    <row r="13" ht="36" customHeight="1" spans="1:8">
      <c r="A13" s="369">
        <f t="shared" si="0"/>
        <v>9</v>
      </c>
      <c r="B13" s="306" t="s">
        <v>1399</v>
      </c>
      <c r="C13" s="347" t="s">
        <v>1400</v>
      </c>
      <c r="D13" s="328">
        <f>VLOOKUP(B13,'06'!$A$5:$E$26,5,FALSE)</f>
        <v>0</v>
      </c>
      <c r="E13" s="322"/>
      <c r="F13" s="348">
        <f t="shared" si="1"/>
        <v>0</v>
      </c>
      <c r="G13" s="318" t="str">
        <f t="shared" si="2"/>
        <v>否</v>
      </c>
      <c r="H13" s="336"/>
    </row>
    <row r="14" ht="36" customHeight="1" spans="1:8">
      <c r="A14" s="369">
        <f t="shared" si="0"/>
        <v>7</v>
      </c>
      <c r="B14" s="370" t="s">
        <v>1401</v>
      </c>
      <c r="C14" s="210" t="s">
        <v>1402</v>
      </c>
      <c r="D14" s="328">
        <f>VLOOKUP(B14,'06'!$A$5:$E$26,5,FALSE)</f>
        <v>0</v>
      </c>
      <c r="E14" s="328"/>
      <c r="F14" s="346">
        <f t="shared" si="1"/>
        <v>0</v>
      </c>
      <c r="G14" s="318" t="str">
        <f t="shared" si="2"/>
        <v>是</v>
      </c>
      <c r="H14" s="336"/>
    </row>
    <row r="15" ht="36" customHeight="1" spans="1:8">
      <c r="A15" s="369">
        <f t="shared" si="0"/>
        <v>7</v>
      </c>
      <c r="B15" s="370" t="s">
        <v>1403</v>
      </c>
      <c r="C15" s="210" t="s">
        <v>1404</v>
      </c>
      <c r="D15" s="328">
        <f>VLOOKUP(B15,'06'!$A$5:$E$26,5,FALSE)</f>
        <v>0</v>
      </c>
      <c r="E15" s="328">
        <f>SUM(E16:E17)</f>
        <v>0</v>
      </c>
      <c r="F15" s="346">
        <f t="shared" si="1"/>
        <v>0</v>
      </c>
      <c r="G15" s="318" t="str">
        <f t="shared" si="2"/>
        <v>是</v>
      </c>
      <c r="H15" s="336"/>
    </row>
    <row r="16" ht="36" customHeight="1" spans="1:8">
      <c r="A16" s="369">
        <f t="shared" si="0"/>
        <v>9</v>
      </c>
      <c r="B16" s="370" t="s">
        <v>1405</v>
      </c>
      <c r="C16" s="347" t="s">
        <v>1406</v>
      </c>
      <c r="D16" s="328">
        <f>VLOOKUP(B16,'06'!$A$5:$E$26,5,FALSE)</f>
        <v>0</v>
      </c>
      <c r="E16" s="322"/>
      <c r="F16" s="348">
        <f t="shared" si="1"/>
        <v>0</v>
      </c>
      <c r="G16" s="318" t="str">
        <f t="shared" si="2"/>
        <v>否</v>
      </c>
      <c r="H16" s="336"/>
    </row>
    <row r="17" ht="36" customHeight="1" spans="1:8">
      <c r="A17" s="369">
        <f t="shared" si="0"/>
        <v>9</v>
      </c>
      <c r="B17" s="370" t="s">
        <v>1407</v>
      </c>
      <c r="C17" s="347" t="s">
        <v>1408</v>
      </c>
      <c r="D17" s="328">
        <f>VLOOKUP(B17,'06'!$A$5:$E$26,5,FALSE)</f>
        <v>0</v>
      </c>
      <c r="E17" s="322"/>
      <c r="F17" s="348">
        <f t="shared" si="1"/>
        <v>0</v>
      </c>
      <c r="G17" s="318" t="str">
        <f t="shared" si="2"/>
        <v>否</v>
      </c>
      <c r="H17" s="336"/>
    </row>
    <row r="18" ht="36" customHeight="1" spans="1:8">
      <c r="A18" s="369">
        <f t="shared" si="0"/>
        <v>7</v>
      </c>
      <c r="B18" s="370" t="s">
        <v>1409</v>
      </c>
      <c r="C18" s="210" t="s">
        <v>1410</v>
      </c>
      <c r="D18" s="328">
        <f>VLOOKUP(B18,'06'!$A$5:$E$26,5,FALSE)</f>
        <v>0</v>
      </c>
      <c r="E18" s="328"/>
      <c r="F18" s="346">
        <f t="shared" si="1"/>
        <v>0</v>
      </c>
      <c r="G18" s="318" t="str">
        <f t="shared" si="2"/>
        <v>是</v>
      </c>
      <c r="H18" s="336"/>
    </row>
    <row r="19" ht="36" customHeight="1" spans="1:8">
      <c r="A19" s="369">
        <f t="shared" si="0"/>
        <v>7</v>
      </c>
      <c r="B19" s="370" t="s">
        <v>1411</v>
      </c>
      <c r="C19" s="210" t="s">
        <v>1412</v>
      </c>
      <c r="D19" s="328">
        <f>VLOOKUP(B19,'06'!$A$5:$E$26,5,FALSE)</f>
        <v>0</v>
      </c>
      <c r="E19" s="328"/>
      <c r="F19" s="346">
        <f t="shared" si="1"/>
        <v>0</v>
      </c>
      <c r="G19" s="318" t="str">
        <f t="shared" si="2"/>
        <v>是</v>
      </c>
      <c r="H19" s="336"/>
    </row>
    <row r="20" ht="36" customHeight="1" spans="1:8">
      <c r="A20" s="369">
        <f t="shared" si="0"/>
        <v>7</v>
      </c>
      <c r="B20" s="370" t="s">
        <v>1413</v>
      </c>
      <c r="C20" s="210" t="s">
        <v>1414</v>
      </c>
      <c r="D20" s="328">
        <f>VLOOKUP(B20,'06'!$A$5:$E$26,5,FALSE)</f>
        <v>0</v>
      </c>
      <c r="E20" s="328"/>
      <c r="F20" s="346">
        <f t="shared" si="1"/>
        <v>0</v>
      </c>
      <c r="G20" s="318" t="str">
        <f t="shared" si="2"/>
        <v>是</v>
      </c>
      <c r="H20" s="336"/>
    </row>
    <row r="21" ht="36" customHeight="1" spans="1:8">
      <c r="A21" s="369">
        <f t="shared" si="0"/>
        <v>7</v>
      </c>
      <c r="B21" s="306" t="s">
        <v>1415</v>
      </c>
      <c r="C21" s="345" t="s">
        <v>1416</v>
      </c>
      <c r="D21" s="328">
        <f>VLOOKUP(B21,'06'!$A$5:$E$26,5,FALSE)</f>
        <v>0</v>
      </c>
      <c r="E21" s="328"/>
      <c r="F21" s="346">
        <f t="shared" si="1"/>
        <v>0</v>
      </c>
      <c r="G21" s="318" t="str">
        <f t="shared" si="2"/>
        <v>是</v>
      </c>
      <c r="H21" s="336"/>
    </row>
    <row r="22" ht="36" customHeight="1" spans="1:8">
      <c r="A22" s="369">
        <f t="shared" si="0"/>
        <v>7</v>
      </c>
      <c r="B22" s="306" t="s">
        <v>1417</v>
      </c>
      <c r="C22" s="345" t="s">
        <v>1418</v>
      </c>
      <c r="D22" s="328">
        <f>VLOOKUP(B22,'06'!$A$5:$E$26,5,FALSE)</f>
        <v>1734</v>
      </c>
      <c r="E22" s="328">
        <v>2416</v>
      </c>
      <c r="F22" s="346">
        <f t="shared" si="1"/>
        <v>0.393310265282584</v>
      </c>
      <c r="G22" s="318" t="str">
        <f t="shared" si="2"/>
        <v>是</v>
      </c>
      <c r="H22" s="336"/>
    </row>
    <row r="23" ht="36" customHeight="1" spans="1:8">
      <c r="A23" s="369">
        <f t="shared" si="0"/>
        <v>7</v>
      </c>
      <c r="B23" s="306" t="s">
        <v>1419</v>
      </c>
      <c r="C23" s="345" t="s">
        <v>1420</v>
      </c>
      <c r="D23" s="328">
        <f>VLOOKUP(B23,'06'!$A$5:$E$26,5,FALSE)</f>
        <v>0</v>
      </c>
      <c r="E23" s="328"/>
      <c r="F23" s="346">
        <f t="shared" si="1"/>
        <v>0</v>
      </c>
      <c r="G23" s="318" t="str">
        <f t="shared" si="2"/>
        <v>是</v>
      </c>
      <c r="H23" s="336"/>
    </row>
    <row r="24" ht="36" customHeight="1" spans="1:8">
      <c r="A24" s="369">
        <f t="shared" si="0"/>
        <v>7</v>
      </c>
      <c r="B24" s="306">
        <v>1030182</v>
      </c>
      <c r="C24" s="345" t="s">
        <v>2059</v>
      </c>
      <c r="D24" s="328"/>
      <c r="E24" s="328"/>
      <c r="F24" s="346">
        <f t="shared" ref="F24:F29" si="3">IF(D24&lt;0,"",IFERROR(E24/D24-1,0))</f>
        <v>0</v>
      </c>
      <c r="G24" s="318" t="str">
        <f t="shared" si="2"/>
        <v>是</v>
      </c>
      <c r="H24" s="336"/>
    </row>
    <row r="25" ht="36" customHeight="1" spans="1:8">
      <c r="A25" s="369">
        <f t="shared" si="0"/>
        <v>7</v>
      </c>
      <c r="B25" s="306">
        <v>1030183</v>
      </c>
      <c r="C25" s="345" t="s">
        <v>2060</v>
      </c>
      <c r="D25" s="328"/>
      <c r="E25" s="328"/>
      <c r="F25" s="346">
        <f t="shared" si="3"/>
        <v>0</v>
      </c>
      <c r="G25" s="318" t="str">
        <f t="shared" si="2"/>
        <v>是</v>
      </c>
      <c r="H25" s="336"/>
    </row>
    <row r="26" ht="36" customHeight="1" spans="1:8">
      <c r="A26" s="369">
        <f t="shared" si="0"/>
        <v>7</v>
      </c>
      <c r="B26" s="306" t="s">
        <v>1421</v>
      </c>
      <c r="C26" s="345" t="s">
        <v>2061</v>
      </c>
      <c r="D26" s="328">
        <f>VLOOKUP(B26,'06'!$A$5:$E$26,5,FALSE)</f>
        <v>0</v>
      </c>
      <c r="E26" s="328"/>
      <c r="F26" s="346">
        <f t="shared" si="3"/>
        <v>0</v>
      </c>
      <c r="G26" s="318" t="str">
        <f t="shared" si="2"/>
        <v>是</v>
      </c>
      <c r="H26" s="336"/>
    </row>
    <row r="27" ht="36" customHeight="1" spans="1:8">
      <c r="A27" s="369">
        <f t="shared" si="0"/>
        <v>5</v>
      </c>
      <c r="B27" s="306" t="s">
        <v>1423</v>
      </c>
      <c r="C27" s="345" t="s">
        <v>2062</v>
      </c>
      <c r="D27" s="328">
        <f>VLOOKUP(B27,'06'!$A$5:$E$26,5,FALSE)</f>
        <v>43901</v>
      </c>
      <c r="E27" s="328">
        <v>10502</v>
      </c>
      <c r="F27" s="346">
        <f t="shared" si="3"/>
        <v>-0.760779936675702</v>
      </c>
      <c r="G27" s="318" t="str">
        <f t="shared" si="2"/>
        <v>是</v>
      </c>
      <c r="H27" s="336"/>
    </row>
    <row r="28" ht="36" customHeight="1" spans="1:7">
      <c r="A28" s="369">
        <f t="shared" si="0"/>
        <v>0</v>
      </c>
      <c r="B28" s="306"/>
      <c r="C28" s="307"/>
      <c r="D28" s="322"/>
      <c r="E28" s="230"/>
      <c r="F28" s="346">
        <f t="shared" si="3"/>
        <v>0</v>
      </c>
      <c r="G28" s="318" t="str">
        <f t="shared" ref="G28:G37" si="4">IF(LEN(B28)=7,"是",IF(C28&lt;&gt;"",IF(SUM(D28:E28)&lt;&gt;0,"是","否"),"是"))</f>
        <v>是</v>
      </c>
    </row>
    <row r="29" ht="36" customHeight="1" spans="1:7">
      <c r="A29" s="369">
        <f t="shared" si="0"/>
        <v>0</v>
      </c>
      <c r="B29" s="309"/>
      <c r="C29" s="310" t="s">
        <v>2063</v>
      </c>
      <c r="D29" s="328">
        <f>SUM(D4,D5,D6,D7,D8,D14,D15,D18,D19,D20,D21,D22,D23,D26,D27)</f>
        <v>71665</v>
      </c>
      <c r="E29" s="328">
        <f>SUM(E4,E5,E6,E7,E8,E14,E15,E18,E19,E20,E21,E22,E23,E26,E27)</f>
        <v>154689</v>
      </c>
      <c r="F29" s="346">
        <f t="shared" si="3"/>
        <v>1.15850136049676</v>
      </c>
      <c r="G29" s="318" t="str">
        <f t="shared" si="4"/>
        <v>是</v>
      </c>
    </row>
    <row r="30" ht="36" customHeight="1" spans="1:7">
      <c r="A30" s="369">
        <f t="shared" si="0"/>
        <v>3</v>
      </c>
      <c r="B30" s="350">
        <v>105</v>
      </c>
      <c r="C30" s="351" t="s">
        <v>1426</v>
      </c>
      <c r="D30" s="269">
        <f>SUM(D31,D35)</f>
        <v>0</v>
      </c>
      <c r="E30" s="269">
        <f>SUM(E31,E35)</f>
        <v>0</v>
      </c>
      <c r="F30" s="346">
        <f t="shared" ref="F30:F56" si="5">IF(D30&lt;0,"",IFERROR(E30/D30-1,0))</f>
        <v>0</v>
      </c>
      <c r="G30" s="318" t="str">
        <f t="shared" si="4"/>
        <v>否</v>
      </c>
    </row>
    <row r="31" ht="36" customHeight="1" spans="1:7">
      <c r="A31" s="369">
        <f t="shared" si="0"/>
        <v>0</v>
      </c>
      <c r="B31" s="371"/>
      <c r="C31" s="347" t="s">
        <v>1427</v>
      </c>
      <c r="D31" s="268">
        <f>SUM(D32:D34)</f>
        <v>0</v>
      </c>
      <c r="E31" s="268">
        <f>SUM(E32:E34)</f>
        <v>0</v>
      </c>
      <c r="F31" s="346">
        <f t="shared" si="5"/>
        <v>0</v>
      </c>
      <c r="G31" s="318" t="str">
        <f t="shared" si="4"/>
        <v>否</v>
      </c>
    </row>
    <row r="32" ht="36" customHeight="1" spans="1:7">
      <c r="A32" s="369">
        <f t="shared" si="0"/>
        <v>0</v>
      </c>
      <c r="B32" s="371"/>
      <c r="C32" s="320" t="s">
        <v>1428</v>
      </c>
      <c r="D32" s="268"/>
      <c r="E32" s="322">
        <f>'29'!D32</f>
        <v>0</v>
      </c>
      <c r="F32" s="346">
        <f t="shared" si="5"/>
        <v>0</v>
      </c>
      <c r="G32" s="318" t="str">
        <f t="shared" si="4"/>
        <v>否</v>
      </c>
    </row>
    <row r="33" ht="36" customHeight="1" spans="1:7">
      <c r="A33" s="369">
        <f t="shared" si="0"/>
        <v>0</v>
      </c>
      <c r="B33" s="371"/>
      <c r="C33" s="320" t="s">
        <v>1429</v>
      </c>
      <c r="D33" s="268"/>
      <c r="E33" s="322">
        <f>'29'!D33</f>
        <v>0</v>
      </c>
      <c r="F33" s="346">
        <f t="shared" si="5"/>
        <v>0</v>
      </c>
      <c r="G33" s="318" t="str">
        <f t="shared" si="4"/>
        <v>否</v>
      </c>
    </row>
    <row r="34" s="332" customFormat="1" ht="36" customHeight="1" spans="1:7">
      <c r="A34" s="369">
        <f t="shared" si="0"/>
        <v>0</v>
      </c>
      <c r="B34" s="371"/>
      <c r="C34" s="320" t="s">
        <v>1430</v>
      </c>
      <c r="D34" s="268"/>
      <c r="E34" s="316">
        <f>'29'!D34</f>
        <v>0</v>
      </c>
      <c r="F34" s="346">
        <f t="shared" si="5"/>
        <v>0</v>
      </c>
      <c r="G34" s="318" t="str">
        <f t="shared" si="4"/>
        <v>否</v>
      </c>
    </row>
    <row r="35" s="332" customFormat="1" ht="36" customHeight="1" spans="1:7">
      <c r="A35" s="369">
        <f t="shared" si="0"/>
        <v>0</v>
      </c>
      <c r="B35" s="371"/>
      <c r="C35" s="372" t="s">
        <v>1431</v>
      </c>
      <c r="D35" s="268"/>
      <c r="E35" s="316">
        <f>'29'!D35</f>
        <v>0</v>
      </c>
      <c r="F35" s="346">
        <f t="shared" si="5"/>
        <v>0</v>
      </c>
      <c r="G35" s="318" t="str">
        <f t="shared" si="4"/>
        <v>否</v>
      </c>
    </row>
    <row r="36" ht="36" customHeight="1" spans="1:7">
      <c r="A36" s="369">
        <f t="shared" si="0"/>
        <v>3</v>
      </c>
      <c r="B36" s="371">
        <v>110</v>
      </c>
      <c r="C36" s="373" t="s">
        <v>78</v>
      </c>
      <c r="D36" s="269">
        <f>SUM(D37,D49,D51:D53,D55)</f>
        <v>320979</v>
      </c>
      <c r="E36" s="269">
        <f>SUM(E37,E49,E51:E53,E55)</f>
        <v>42607</v>
      </c>
      <c r="F36" s="346">
        <f t="shared" si="5"/>
        <v>-0.867259228796899</v>
      </c>
      <c r="G36" s="318" t="str">
        <f t="shared" si="4"/>
        <v>是</v>
      </c>
    </row>
    <row r="37" ht="36" customHeight="1" spans="1:7">
      <c r="A37" s="369">
        <f t="shared" ref="A37:A57" si="6">LEN(B37)</f>
        <v>5</v>
      </c>
      <c r="B37" s="371">
        <v>11004</v>
      </c>
      <c r="C37" s="347" t="s">
        <v>1432</v>
      </c>
      <c r="D37" s="268">
        <f>VLOOKUP(B37,'06'!$A$35:$E$50,5,FALSE)</f>
        <v>22540</v>
      </c>
      <c r="E37" s="268">
        <f>SUM(E38:E48)</f>
        <v>2000</v>
      </c>
      <c r="F37" s="348">
        <f t="shared" si="5"/>
        <v>-0.911268855368234</v>
      </c>
      <c r="G37" s="318" t="str">
        <f t="shared" si="4"/>
        <v>是</v>
      </c>
    </row>
    <row r="38" s="332" customFormat="1" ht="36" customHeight="1" spans="1:7">
      <c r="A38" s="369">
        <f t="shared" si="6"/>
        <v>7</v>
      </c>
      <c r="B38" s="354">
        <v>1100404</v>
      </c>
      <c r="C38" s="320" t="s">
        <v>228</v>
      </c>
      <c r="D38" s="268">
        <f>VLOOKUP(B38,'06'!$A$35:$E$50,5,FALSE)</f>
        <v>0</v>
      </c>
      <c r="E38" s="296"/>
      <c r="F38" s="348">
        <f t="shared" si="5"/>
        <v>0</v>
      </c>
      <c r="G38" s="318" t="s">
        <v>1433</v>
      </c>
    </row>
    <row r="39" s="332" customFormat="1" ht="36" customHeight="1" spans="1:7">
      <c r="A39" s="369">
        <f t="shared" si="6"/>
        <v>7</v>
      </c>
      <c r="B39" s="354">
        <v>1100405</v>
      </c>
      <c r="C39" s="320" t="s">
        <v>229</v>
      </c>
      <c r="D39" s="268">
        <f>VLOOKUP(B39,'06'!$A$35:$E$50,5,FALSE)</f>
        <v>2</v>
      </c>
      <c r="E39" s="316"/>
      <c r="F39" s="348">
        <f t="shared" si="5"/>
        <v>-1</v>
      </c>
      <c r="G39" s="318" t="s">
        <v>1433</v>
      </c>
    </row>
    <row r="40" s="332" customFormat="1" ht="36" customHeight="1" spans="1:7">
      <c r="A40" s="369">
        <f t="shared" si="6"/>
        <v>7</v>
      </c>
      <c r="B40" s="354">
        <v>1100406</v>
      </c>
      <c r="C40" s="320" t="s">
        <v>230</v>
      </c>
      <c r="D40" s="268">
        <f>VLOOKUP(B40,'06'!$A$35:$E$50,5,FALSE)</f>
        <v>0</v>
      </c>
      <c r="E40" s="316">
        <f>'29'!D40</f>
        <v>0</v>
      </c>
      <c r="F40" s="348">
        <f t="shared" si="5"/>
        <v>0</v>
      </c>
      <c r="G40" s="318" t="s">
        <v>1433</v>
      </c>
    </row>
    <row r="41" s="332" customFormat="1" ht="36" customHeight="1" spans="1:7">
      <c r="A41" s="369">
        <f t="shared" si="6"/>
        <v>7</v>
      </c>
      <c r="B41" s="354">
        <v>1100407</v>
      </c>
      <c r="C41" s="320" t="s">
        <v>232</v>
      </c>
      <c r="D41" s="268">
        <f>VLOOKUP(B41,'06'!$A$35:$E$50,5,FALSE)</f>
        <v>0</v>
      </c>
      <c r="E41" s="316">
        <f>'29'!D41</f>
        <v>0</v>
      </c>
      <c r="F41" s="348">
        <f t="shared" si="5"/>
        <v>0</v>
      </c>
      <c r="G41" s="318" t="s">
        <v>1433</v>
      </c>
    </row>
    <row r="42" s="332" customFormat="1" ht="36" customHeight="1" spans="1:7">
      <c r="A42" s="369">
        <f t="shared" si="6"/>
        <v>7</v>
      </c>
      <c r="B42" s="354">
        <v>1100408</v>
      </c>
      <c r="C42" s="320" t="s">
        <v>233</v>
      </c>
      <c r="D42" s="268">
        <f>VLOOKUP(B42,'06'!$A$35:$E$50,5,FALSE)</f>
        <v>21055</v>
      </c>
      <c r="E42" s="316">
        <v>582</v>
      </c>
      <c r="F42" s="348">
        <f t="shared" si="5"/>
        <v>-0.972358109712657</v>
      </c>
      <c r="G42" s="318" t="s">
        <v>1433</v>
      </c>
    </row>
    <row r="43" s="332" customFormat="1" ht="36" customHeight="1" spans="1:7">
      <c r="A43" s="369">
        <f t="shared" si="6"/>
        <v>7</v>
      </c>
      <c r="B43" s="354">
        <v>1100409</v>
      </c>
      <c r="C43" s="320" t="s">
        <v>234</v>
      </c>
      <c r="D43" s="268">
        <f>VLOOKUP(B43,'06'!$A$35:$E$50,5,FALSE)</f>
        <v>553</v>
      </c>
      <c r="E43" s="316">
        <v>554</v>
      </c>
      <c r="F43" s="348">
        <f t="shared" si="5"/>
        <v>0.00180831826401451</v>
      </c>
      <c r="G43" s="318" t="s">
        <v>1433</v>
      </c>
    </row>
    <row r="44" s="332" customFormat="1" ht="36" customHeight="1" spans="1:7">
      <c r="A44" s="369">
        <f t="shared" si="6"/>
        <v>7</v>
      </c>
      <c r="B44" s="354">
        <v>1100410</v>
      </c>
      <c r="C44" s="320" t="s">
        <v>235</v>
      </c>
      <c r="D44" s="268">
        <f>VLOOKUP(B44,'06'!$A$35:$E$50,5,FALSE)</f>
        <v>0</v>
      </c>
      <c r="E44" s="316">
        <f>'29'!D44</f>
        <v>0</v>
      </c>
      <c r="F44" s="348">
        <f t="shared" si="5"/>
        <v>0</v>
      </c>
      <c r="G44" s="318" t="s">
        <v>1433</v>
      </c>
    </row>
    <row r="45" s="332" customFormat="1" ht="36" customHeight="1" spans="1:7">
      <c r="A45" s="369">
        <f t="shared" si="6"/>
        <v>7</v>
      </c>
      <c r="B45" s="354">
        <v>1100411</v>
      </c>
      <c r="C45" s="320" t="s">
        <v>236</v>
      </c>
      <c r="D45" s="268">
        <f>VLOOKUP(B45,'06'!$A$35:$E$50,5,FALSE)</f>
        <v>0</v>
      </c>
      <c r="E45" s="316">
        <f>'29'!D45</f>
        <v>0</v>
      </c>
      <c r="F45" s="348">
        <f t="shared" si="5"/>
        <v>0</v>
      </c>
      <c r="G45" s="318" t="s">
        <v>1433</v>
      </c>
    </row>
    <row r="46" s="332" customFormat="1" ht="36" customHeight="1" spans="1:7">
      <c r="A46" s="369">
        <f t="shared" si="6"/>
        <v>7</v>
      </c>
      <c r="B46" s="354">
        <v>1100412</v>
      </c>
      <c r="C46" s="320" t="s">
        <v>2064</v>
      </c>
      <c r="D46" s="268"/>
      <c r="E46" s="316"/>
      <c r="F46" s="348">
        <f t="shared" si="5"/>
        <v>0</v>
      </c>
      <c r="G46" s="318" t="s">
        <v>1433</v>
      </c>
    </row>
    <row r="47" s="332" customFormat="1" ht="36" customHeight="1" spans="1:7">
      <c r="A47" s="369">
        <f t="shared" si="6"/>
        <v>7</v>
      </c>
      <c r="B47" s="354">
        <v>1100413</v>
      </c>
      <c r="C47" s="320" t="s">
        <v>2065</v>
      </c>
      <c r="D47" s="268"/>
      <c r="E47" s="316"/>
      <c r="F47" s="348">
        <f t="shared" si="5"/>
        <v>0</v>
      </c>
      <c r="G47" s="318" t="s">
        <v>1433</v>
      </c>
    </row>
    <row r="48" s="332" customFormat="1" ht="36" customHeight="1" spans="1:7">
      <c r="A48" s="369">
        <f t="shared" si="6"/>
        <v>7</v>
      </c>
      <c r="B48" s="354">
        <v>1100499</v>
      </c>
      <c r="C48" s="320" t="s">
        <v>161</v>
      </c>
      <c r="D48" s="268">
        <f>VLOOKUP(B48,'06'!$A$35:$E$50,5,FALSE)</f>
        <v>930</v>
      </c>
      <c r="E48" s="316">
        <v>864</v>
      </c>
      <c r="F48" s="348">
        <f t="shared" si="5"/>
        <v>-0.0709677419354838</v>
      </c>
      <c r="G48" s="318" t="s">
        <v>1433</v>
      </c>
    </row>
    <row r="49" s="332" customFormat="1" ht="36" customHeight="1" spans="1:7">
      <c r="A49" s="369">
        <f t="shared" si="6"/>
        <v>5</v>
      </c>
      <c r="B49" s="354">
        <v>11006</v>
      </c>
      <c r="C49" s="347" t="s">
        <v>1265</v>
      </c>
      <c r="D49" s="268">
        <f>VLOOKUP(B49,'06'!$A$35:$E$50,5,FALSE)</f>
        <v>0</v>
      </c>
      <c r="E49" s="268">
        <f>E50</f>
        <v>0</v>
      </c>
      <c r="F49" s="348">
        <f t="shared" si="5"/>
        <v>0</v>
      </c>
      <c r="G49" s="318" t="s">
        <v>1433</v>
      </c>
    </row>
    <row r="50" s="332" customFormat="1" ht="36" customHeight="1" spans="1:7">
      <c r="A50" s="369">
        <f t="shared" si="6"/>
        <v>7</v>
      </c>
      <c r="B50" s="354">
        <v>1100603</v>
      </c>
      <c r="C50" s="320" t="s">
        <v>1434</v>
      </c>
      <c r="D50" s="268">
        <f>VLOOKUP(B50,'06'!$A$35:$E$50,5,FALSE)</f>
        <v>0</v>
      </c>
      <c r="E50" s="316"/>
      <c r="F50" s="348">
        <f t="shared" si="5"/>
        <v>0</v>
      </c>
      <c r="G50" s="318" t="s">
        <v>1433</v>
      </c>
    </row>
    <row r="51" ht="36" customHeight="1" spans="1:7">
      <c r="A51" s="369">
        <f t="shared" si="6"/>
        <v>5</v>
      </c>
      <c r="B51" s="354">
        <v>11008</v>
      </c>
      <c r="C51" s="347" t="s">
        <v>243</v>
      </c>
      <c r="D51" s="268">
        <f>VLOOKUP(B51,'06'!$A$35:$E$50,5,FALSE)</f>
        <v>2340</v>
      </c>
      <c r="E51" s="322">
        <v>24307</v>
      </c>
      <c r="F51" s="348">
        <f t="shared" si="5"/>
        <v>9.38760683760684</v>
      </c>
      <c r="G51" s="318" t="s">
        <v>1673</v>
      </c>
    </row>
    <row r="52" ht="36" customHeight="1" spans="1:7">
      <c r="A52" s="369">
        <f t="shared" si="6"/>
        <v>5</v>
      </c>
      <c r="B52" s="354">
        <v>11009</v>
      </c>
      <c r="C52" s="347" t="s">
        <v>17</v>
      </c>
      <c r="D52" s="268">
        <f>VLOOKUP(B52,'06'!$A$35:$E$50,5,FALSE)</f>
        <v>46399</v>
      </c>
      <c r="E52" s="322"/>
      <c r="F52" s="348">
        <f t="shared" si="5"/>
        <v>-1</v>
      </c>
      <c r="G52" s="318" t="s">
        <v>1673</v>
      </c>
    </row>
    <row r="53" ht="36" customHeight="1" spans="1:7">
      <c r="A53" s="369">
        <f t="shared" si="6"/>
        <v>5</v>
      </c>
      <c r="B53" s="354">
        <v>11022</v>
      </c>
      <c r="C53" s="347" t="s">
        <v>2066</v>
      </c>
      <c r="D53" s="268"/>
      <c r="E53" s="268">
        <f>E54</f>
        <v>0</v>
      </c>
      <c r="F53" s="348">
        <f t="shared" si="5"/>
        <v>0</v>
      </c>
      <c r="G53" s="318" t="s">
        <v>1433</v>
      </c>
    </row>
    <row r="54" ht="36" customHeight="1" spans="1:7">
      <c r="A54" s="369">
        <f t="shared" si="6"/>
        <v>7</v>
      </c>
      <c r="B54" s="354">
        <v>1102201</v>
      </c>
      <c r="C54" s="320" t="s">
        <v>2067</v>
      </c>
      <c r="D54" s="268"/>
      <c r="E54" s="322"/>
      <c r="F54" s="348">
        <f t="shared" si="5"/>
        <v>0</v>
      </c>
      <c r="G54" s="318" t="s">
        <v>1433</v>
      </c>
    </row>
    <row r="55" ht="36" customHeight="1" spans="1:7">
      <c r="A55" s="369">
        <f t="shared" si="6"/>
        <v>0</v>
      </c>
      <c r="B55" s="354"/>
      <c r="C55" s="347" t="s">
        <v>2068</v>
      </c>
      <c r="D55" s="268">
        <f>'06'!E50</f>
        <v>249700</v>
      </c>
      <c r="E55" s="322">
        <v>16300</v>
      </c>
      <c r="F55" s="348">
        <f t="shared" si="5"/>
        <v>-0.934721665999199</v>
      </c>
      <c r="G55" s="318"/>
    </row>
    <row r="56" ht="36" customHeight="1" spans="1:11">
      <c r="A56" s="369">
        <f t="shared" si="6"/>
        <v>0</v>
      </c>
      <c r="B56" s="355"/>
      <c r="C56" s="356" t="s">
        <v>254</v>
      </c>
      <c r="D56" s="269">
        <f>SUM(D29:D30,D36)</f>
        <v>392644</v>
      </c>
      <c r="E56" s="269">
        <f>SUM(E29:E30,E36)</f>
        <v>197296</v>
      </c>
      <c r="F56" s="346">
        <f t="shared" si="5"/>
        <v>-0.497519381424395</v>
      </c>
      <c r="G56" s="318" t="s">
        <v>1673</v>
      </c>
      <c r="I56" s="375" t="b">
        <f>D56='28'!D361</f>
        <v>1</v>
      </c>
      <c r="J56" s="375" t="b">
        <f>E56='28'!E361</f>
        <v>1</v>
      </c>
      <c r="K56" s="375"/>
    </row>
    <row r="57" ht="52.05" customHeight="1" spans="1:10">
      <c r="A57" s="369">
        <f t="shared" si="6"/>
        <v>0</v>
      </c>
      <c r="C57" s="357" t="s">
        <v>2069</v>
      </c>
      <c r="D57" s="374"/>
      <c r="E57" s="374"/>
      <c r="F57" s="374"/>
      <c r="J57" s="375">
        <f>E56-'28'!E361</f>
        <v>0</v>
      </c>
    </row>
    <row r="58" ht="33" hidden="1" customHeight="1" spans="4:5">
      <c r="D58" s="358">
        <v>392506</v>
      </c>
      <c r="E58" s="358">
        <v>197294</v>
      </c>
    </row>
    <row r="59" hidden="1"/>
    <row r="60" ht="31.5" hidden="1" spans="3:5">
      <c r="C60" s="224" t="s">
        <v>255</v>
      </c>
      <c r="D60" s="224" t="b">
        <f>D56='28'!D361</f>
        <v>1</v>
      </c>
      <c r="E60" s="224" t="b">
        <f>E56='28'!E361</f>
        <v>1</v>
      </c>
    </row>
    <row r="61" ht="31.5" hidden="1" spans="3:5">
      <c r="C61" s="224" t="s">
        <v>256</v>
      </c>
      <c r="D61" s="224">
        <f>D56-'28'!D361</f>
        <v>0</v>
      </c>
      <c r="E61" s="224">
        <f>E56-'28'!E361</f>
        <v>0</v>
      </c>
    </row>
    <row r="63" spans="4:5">
      <c r="D63" s="358"/>
      <c r="E63" s="358"/>
    </row>
    <row r="64" spans="4:5">
      <c r="D64" s="358"/>
      <c r="E64" s="358"/>
    </row>
    <row r="65" spans="4:5">
      <c r="D65" s="358"/>
      <c r="E65" s="358"/>
    </row>
    <row r="66" spans="4:5">
      <c r="D66" s="358"/>
      <c r="E66" s="358"/>
    </row>
    <row r="68" spans="4:5">
      <c r="D68" s="358"/>
      <c r="E68" s="358"/>
    </row>
  </sheetData>
  <mergeCells count="2">
    <mergeCell ref="C1:F1"/>
    <mergeCell ref="C57:F57"/>
  </mergeCells>
  <conditionalFormatting sqref="C30">
    <cfRule type="expression" dxfId="2" priority="35" stopIfTrue="1">
      <formula>"len($A:$A)=3"</formula>
    </cfRule>
  </conditionalFormatting>
  <conditionalFormatting sqref="C34">
    <cfRule type="expression" dxfId="2" priority="26" stopIfTrue="1">
      <formula>"len($A:$A)=3"</formula>
    </cfRule>
    <cfRule type="expression" dxfId="2" priority="27" stopIfTrue="1">
      <formula>"len($A:$A)=3"</formula>
    </cfRule>
    <cfRule type="expression" dxfId="2" priority="28" stopIfTrue="1">
      <formula>"len($A:$A)=3"</formula>
    </cfRule>
  </conditionalFormatting>
  <conditionalFormatting sqref="C35">
    <cfRule type="expression" dxfId="2" priority="24" stopIfTrue="1">
      <formula>"len($A:$A)=3"</formula>
    </cfRule>
  </conditionalFormatting>
  <conditionalFormatting sqref="C36">
    <cfRule type="expression" dxfId="2" priority="33" stopIfTrue="1">
      <formula>"len($A:$A)=3"</formula>
    </cfRule>
  </conditionalFormatting>
  <conditionalFormatting sqref="E49">
    <cfRule type="expression" dxfId="2" priority="16" stopIfTrue="1">
      <formula>"len($A:$A)=3"</formula>
    </cfRule>
  </conditionalFormatting>
  <conditionalFormatting sqref="E53">
    <cfRule type="expression" dxfId="2" priority="6" stopIfTrue="1">
      <formula>"len($A:$A)=3"</formula>
    </cfRule>
  </conditionalFormatting>
  <conditionalFormatting sqref="C54">
    <cfRule type="expression" dxfId="2" priority="3" stopIfTrue="1">
      <formula>"len($A:$A)=3"</formula>
    </cfRule>
    <cfRule type="expression" dxfId="2" priority="4" stopIfTrue="1">
      <formula>"len($A:$A)=3"</formula>
    </cfRule>
    <cfRule type="expression" dxfId="2" priority="5" stopIfTrue="1">
      <formula>"len($A:$A)=3"</formula>
    </cfRule>
  </conditionalFormatting>
  <conditionalFormatting sqref="D60:E60">
    <cfRule type="containsText" dxfId="5" priority="14" operator="between" text="FALSE">
      <formula>NOT(ISERROR(SEARCH("FALSE",D60)))</formula>
    </cfRule>
  </conditionalFormatting>
  <conditionalFormatting sqref="D61:E61">
    <cfRule type="cellIs" dxfId="4" priority="15" operator="notEqual">
      <formula>0</formula>
    </cfRule>
  </conditionalFormatting>
  <conditionalFormatting sqref="C32:C33">
    <cfRule type="expression" dxfId="2" priority="11" stopIfTrue="1">
      <formula>"len($A:$A)=3"</formula>
    </cfRule>
    <cfRule type="expression" dxfId="2" priority="12" stopIfTrue="1">
      <formula>"len($A:$A)=3"</formula>
    </cfRule>
    <cfRule type="expression" dxfId="2" priority="13" stopIfTrue="1">
      <formula>"len($A:$A)=3"</formula>
    </cfRule>
  </conditionalFormatting>
  <conditionalFormatting sqref="D32:D35">
    <cfRule type="expression" dxfId="2" priority="18" stopIfTrue="1">
      <formula>"len($A:$A)=3"</formula>
    </cfRule>
  </conditionalFormatting>
  <conditionalFormatting sqref="D36:E37 D30:E31 D38:D55">
    <cfRule type="expression" dxfId="2" priority="34" stopIfTrue="1">
      <formula>"len($A:$A)=3"</formula>
    </cfRule>
  </conditionalFormatting>
  <conditionalFormatting sqref="C38:C48 C50">
    <cfRule type="expression" dxfId="2" priority="8" stopIfTrue="1">
      <formula>"len($A:$A)=3"</formula>
    </cfRule>
    <cfRule type="expression" dxfId="2" priority="9" stopIfTrue="1">
      <formula>"len($A:$A)=3"</formula>
    </cfRule>
    <cfRule type="expression" dxfId="2" priority="1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374"/>
  <sheetViews>
    <sheetView showGridLines="0" showZeros="0" view="pageBreakPreview" zoomScale="70" zoomScaleNormal="115" workbookViewId="0">
      <pane ySplit="3" topLeftCell="A357" activePane="bottomLeft" state="frozen"/>
      <selection/>
      <selection pane="bottomLeft" activeCell="D3" sqref="D3"/>
    </sheetView>
  </sheetViews>
  <sheetFormatPr defaultColWidth="9" defaultRowHeight="14.25"/>
  <cols>
    <col min="1" max="1" width="9" style="273" hidden="1" customWidth="1"/>
    <col min="2" max="2" width="21.4416666666667" style="273" hidden="1" customWidth="1"/>
    <col min="3" max="3" width="58.6666666666667" style="273" customWidth="1"/>
    <col min="4" max="5" width="22.6666666666667" style="273" customWidth="1"/>
    <col min="6" max="6" width="22.6666666666667" style="274" customWidth="1"/>
    <col min="7" max="7" width="3.88333333333333" style="275" hidden="1" customWidth="1"/>
    <col min="8" max="8" width="9" style="273" hidden="1" customWidth="1"/>
    <col min="9" max="9" width="13.1083333333333" style="273" hidden="1" customWidth="1"/>
    <col min="10" max="10" width="10" style="273" hidden="1" customWidth="1"/>
    <col min="11" max="11" width="13.8833333333333" style="273" hidden="1" customWidth="1"/>
    <col min="12" max="12" width="9" style="273" hidden="1" customWidth="1"/>
    <col min="13" max="16384" width="9" style="273"/>
  </cols>
  <sheetData>
    <row r="1" ht="45" customHeight="1" spans="3:6">
      <c r="C1" s="276" t="str">
        <f>YEAR(封面!$B$9)&amp;"年澄江市政府性基金预算支出情况表"</f>
        <v>2025年澄江市政府性基金预算支出情况表</v>
      </c>
      <c r="D1" s="276"/>
      <c r="E1" s="276"/>
      <c r="F1" s="276"/>
    </row>
    <row r="2" s="270" customFormat="1" ht="20.1" customHeight="1" spans="3:7">
      <c r="C2" s="277" t="s">
        <v>2070</v>
      </c>
      <c r="D2" s="277"/>
      <c r="E2" s="277"/>
      <c r="F2" s="278" t="s">
        <v>130</v>
      </c>
      <c r="G2" s="279"/>
    </row>
    <row r="3" s="271" customFormat="1" ht="45" customHeight="1" spans="2:11">
      <c r="B3" s="280" t="s">
        <v>131</v>
      </c>
      <c r="C3" s="281" t="s">
        <v>132</v>
      </c>
      <c r="D3" s="114" t="str">
        <f>YEAR(封面!$B$9)-1&amp;"年执行数"</f>
        <v>2024年执行数</v>
      </c>
      <c r="E3" s="67" t="str">
        <f>YEAR(封面!$B$9)&amp;"年预算数"</f>
        <v>2025年预算数</v>
      </c>
      <c r="F3" s="114" t="s">
        <v>2058</v>
      </c>
      <c r="G3" s="282" t="s">
        <v>134</v>
      </c>
      <c r="H3" s="271" t="s">
        <v>300</v>
      </c>
      <c r="J3" s="282" t="s">
        <v>2071</v>
      </c>
      <c r="K3" s="271" t="s">
        <v>2072</v>
      </c>
    </row>
    <row r="4" s="271" customFormat="1" ht="45" customHeight="1" spans="1:8">
      <c r="A4" s="283">
        <f>LEN(B4)</f>
        <v>3</v>
      </c>
      <c r="B4" s="284">
        <v>205</v>
      </c>
      <c r="C4" s="285" t="s">
        <v>2073</v>
      </c>
      <c r="D4" s="286"/>
      <c r="E4" s="286">
        <f>E5</f>
        <v>0</v>
      </c>
      <c r="F4" s="346">
        <f>IF(D4&lt;0,"",IFERROR(E4/D4-1,0))</f>
        <v>0</v>
      </c>
      <c r="G4" s="288" t="str">
        <f>IF(LEN(B4)=3,"是",IF(C4&lt;&gt;"",IF(SUM(D4:E4)&lt;&gt;0,"是","否"),"是"))</f>
        <v>是</v>
      </c>
      <c r="H4" s="273" t="str">
        <f>IF(LEN(B4)=3,"类",IF(LEN(B4)=5,"款","项"))</f>
        <v>类</v>
      </c>
    </row>
    <row r="5" s="271" customFormat="1" ht="45" customHeight="1" spans="1:8">
      <c r="A5" s="283">
        <f t="shared" ref="A5:A68" si="0">LEN(B5)</f>
        <v>5</v>
      </c>
      <c r="B5" s="290">
        <v>20598</v>
      </c>
      <c r="C5" s="359" t="s">
        <v>2074</v>
      </c>
      <c r="D5" s="230"/>
      <c r="E5" s="230">
        <f>SUM(E6:E10)</f>
        <v>0</v>
      </c>
      <c r="F5" s="348">
        <f t="shared" ref="F5:F68" si="1">IF(D5&lt;0,"",IFERROR(E5/D5-1,0))</f>
        <v>0</v>
      </c>
      <c r="G5" s="288" t="str">
        <f>IF(LEN(B5)=3,"是",IF(C5&lt;&gt;"",IF(SUM(D5:E5)&lt;&gt;0,"是","否"),"是"))</f>
        <v>否</v>
      </c>
      <c r="H5" s="273" t="str">
        <f>IF(LEN(B5)=3,"类",IF(LEN(B5)=5,"款","项"))</f>
        <v>款</v>
      </c>
    </row>
    <row r="6" s="271" customFormat="1" ht="45" customHeight="1" spans="1:8">
      <c r="A6" s="283">
        <f t="shared" si="0"/>
        <v>7</v>
      </c>
      <c r="B6" s="290">
        <v>2059801</v>
      </c>
      <c r="C6" s="291" t="s">
        <v>2075</v>
      </c>
      <c r="D6" s="230"/>
      <c r="E6" s="230"/>
      <c r="F6" s="348">
        <f t="shared" si="1"/>
        <v>0</v>
      </c>
      <c r="G6" s="288" t="str">
        <f>IF(LEN(B6)=3,"是",IF(C6&lt;&gt;"",IF(SUM(D6:E6)&lt;&gt;0,"是","否"),"是"))</f>
        <v>否</v>
      </c>
      <c r="H6" s="273" t="str">
        <f>IF(LEN(B6)=3,"类",IF(LEN(B6)=5,"款","项"))</f>
        <v>项</v>
      </c>
    </row>
    <row r="7" s="271" customFormat="1" ht="45" customHeight="1" spans="1:8">
      <c r="A7" s="283">
        <f t="shared" si="0"/>
        <v>7</v>
      </c>
      <c r="B7" s="290">
        <v>2059802</v>
      </c>
      <c r="C7" s="291" t="s">
        <v>2076</v>
      </c>
      <c r="D7" s="230"/>
      <c r="E7" s="230"/>
      <c r="F7" s="348">
        <f t="shared" si="1"/>
        <v>0</v>
      </c>
      <c r="G7" s="288" t="str">
        <f t="shared" ref="G7:G18" si="2">IF(LEN(B7)=3,"是",IF(C7&lt;&gt;"",IF(SUM(D7:E7)&lt;&gt;0,"是","否"),"是"))</f>
        <v>否</v>
      </c>
      <c r="H7" s="273" t="str">
        <f t="shared" ref="H7:H18" si="3">IF(LEN(B7)=3,"类",IF(LEN(B7)=5,"款","项"))</f>
        <v>项</v>
      </c>
    </row>
    <row r="8" s="271" customFormat="1" ht="45" customHeight="1" spans="1:8">
      <c r="A8" s="283">
        <f t="shared" si="0"/>
        <v>7</v>
      </c>
      <c r="B8" s="290">
        <v>2059803</v>
      </c>
      <c r="C8" s="291" t="s">
        <v>2077</v>
      </c>
      <c r="D8" s="230"/>
      <c r="E8" s="230"/>
      <c r="F8" s="348">
        <f t="shared" si="1"/>
        <v>0</v>
      </c>
      <c r="G8" s="288" t="str">
        <f t="shared" si="2"/>
        <v>否</v>
      </c>
      <c r="H8" s="273" t="str">
        <f t="shared" si="3"/>
        <v>项</v>
      </c>
    </row>
    <row r="9" s="271" customFormat="1" ht="45" customHeight="1" spans="1:8">
      <c r="A9" s="283">
        <f t="shared" si="0"/>
        <v>7</v>
      </c>
      <c r="B9" s="290">
        <v>2059804</v>
      </c>
      <c r="C9" s="291" t="s">
        <v>2078</v>
      </c>
      <c r="D9" s="230"/>
      <c r="E9" s="230"/>
      <c r="F9" s="348">
        <f t="shared" si="1"/>
        <v>0</v>
      </c>
      <c r="G9" s="288" t="str">
        <f t="shared" si="2"/>
        <v>否</v>
      </c>
      <c r="H9" s="273" t="str">
        <f t="shared" si="3"/>
        <v>项</v>
      </c>
    </row>
    <row r="10" s="271" customFormat="1" ht="45" customHeight="1" spans="1:8">
      <c r="A10" s="283">
        <f t="shared" si="0"/>
        <v>7</v>
      </c>
      <c r="B10" s="290">
        <v>2059899</v>
      </c>
      <c r="C10" s="291" t="s">
        <v>2079</v>
      </c>
      <c r="D10" s="230"/>
      <c r="E10" s="230"/>
      <c r="F10" s="348">
        <f t="shared" si="1"/>
        <v>0</v>
      </c>
      <c r="G10" s="288" t="str">
        <f t="shared" si="2"/>
        <v>否</v>
      </c>
      <c r="H10" s="273" t="str">
        <f t="shared" si="3"/>
        <v>项</v>
      </c>
    </row>
    <row r="11" s="271" customFormat="1" ht="45" customHeight="1" spans="1:8">
      <c r="A11" s="283">
        <f t="shared" si="0"/>
        <v>3</v>
      </c>
      <c r="B11" s="284">
        <v>206</v>
      </c>
      <c r="C11" s="285" t="s">
        <v>2080</v>
      </c>
      <c r="D11" s="286"/>
      <c r="E11" s="230">
        <f>E12</f>
        <v>0</v>
      </c>
      <c r="F11" s="346">
        <f t="shared" si="1"/>
        <v>0</v>
      </c>
      <c r="G11" s="288" t="str">
        <f t="shared" si="2"/>
        <v>是</v>
      </c>
      <c r="H11" s="273" t="str">
        <f t="shared" si="3"/>
        <v>类</v>
      </c>
    </row>
    <row r="12" s="271" customFormat="1" ht="45" customHeight="1" spans="1:8">
      <c r="A12" s="283">
        <f t="shared" si="0"/>
        <v>5</v>
      </c>
      <c r="B12" s="290">
        <v>20698</v>
      </c>
      <c r="C12" s="359" t="s">
        <v>2074</v>
      </c>
      <c r="D12" s="230"/>
      <c r="E12" s="230">
        <f>SUM(E13:E18)</f>
        <v>0</v>
      </c>
      <c r="F12" s="348">
        <f t="shared" si="1"/>
        <v>0</v>
      </c>
      <c r="G12" s="288" t="str">
        <f t="shared" si="2"/>
        <v>否</v>
      </c>
      <c r="H12" s="273" t="str">
        <f t="shared" si="3"/>
        <v>款</v>
      </c>
    </row>
    <row r="13" s="271" customFormat="1" ht="45" customHeight="1" spans="1:8">
      <c r="A13" s="283">
        <f t="shared" si="0"/>
        <v>7</v>
      </c>
      <c r="B13" s="290">
        <v>2069801</v>
      </c>
      <c r="C13" s="291" t="s">
        <v>2081</v>
      </c>
      <c r="D13" s="230"/>
      <c r="E13" s="230"/>
      <c r="F13" s="348">
        <f t="shared" si="1"/>
        <v>0</v>
      </c>
      <c r="G13" s="288" t="str">
        <f t="shared" si="2"/>
        <v>否</v>
      </c>
      <c r="H13" s="273" t="str">
        <f t="shared" si="3"/>
        <v>项</v>
      </c>
    </row>
    <row r="14" s="271" customFormat="1" ht="45" customHeight="1" spans="1:8">
      <c r="A14" s="283">
        <f t="shared" si="0"/>
        <v>7</v>
      </c>
      <c r="B14" s="290">
        <v>2069802</v>
      </c>
      <c r="C14" s="291" t="s">
        <v>2082</v>
      </c>
      <c r="D14" s="230"/>
      <c r="E14" s="230"/>
      <c r="F14" s="348">
        <f t="shared" si="1"/>
        <v>0</v>
      </c>
      <c r="G14" s="288" t="str">
        <f t="shared" si="2"/>
        <v>否</v>
      </c>
      <c r="H14" s="273" t="str">
        <f t="shared" si="3"/>
        <v>项</v>
      </c>
    </row>
    <row r="15" s="271" customFormat="1" ht="45" customHeight="1" spans="1:8">
      <c r="A15" s="283">
        <f t="shared" si="0"/>
        <v>7</v>
      </c>
      <c r="B15" s="290">
        <v>2069803</v>
      </c>
      <c r="C15" s="291" t="s">
        <v>2083</v>
      </c>
      <c r="D15" s="230"/>
      <c r="E15" s="230"/>
      <c r="F15" s="348">
        <f t="shared" si="1"/>
        <v>0</v>
      </c>
      <c r="G15" s="288" t="str">
        <f t="shared" si="2"/>
        <v>否</v>
      </c>
      <c r="H15" s="273" t="str">
        <f t="shared" si="3"/>
        <v>项</v>
      </c>
    </row>
    <row r="16" s="271" customFormat="1" ht="45" customHeight="1" spans="1:8">
      <c r="A16" s="283">
        <f t="shared" si="0"/>
        <v>7</v>
      </c>
      <c r="B16" s="290">
        <v>2069804</v>
      </c>
      <c r="C16" s="291" t="s">
        <v>2084</v>
      </c>
      <c r="D16" s="230"/>
      <c r="E16" s="230"/>
      <c r="F16" s="348">
        <f t="shared" si="1"/>
        <v>0</v>
      </c>
      <c r="G16" s="288" t="str">
        <f t="shared" si="2"/>
        <v>否</v>
      </c>
      <c r="H16" s="273" t="str">
        <f t="shared" si="3"/>
        <v>项</v>
      </c>
    </row>
    <row r="17" s="271" customFormat="1" ht="45" customHeight="1" spans="1:8">
      <c r="A17" s="283">
        <f t="shared" si="0"/>
        <v>7</v>
      </c>
      <c r="B17" s="290">
        <v>2069805</v>
      </c>
      <c r="C17" s="291" t="s">
        <v>2085</v>
      </c>
      <c r="D17" s="230"/>
      <c r="E17" s="230"/>
      <c r="F17" s="348">
        <f t="shared" si="1"/>
        <v>0</v>
      </c>
      <c r="G17" s="288" t="str">
        <f t="shared" si="2"/>
        <v>否</v>
      </c>
      <c r="H17" s="273" t="str">
        <f t="shared" si="3"/>
        <v>项</v>
      </c>
    </row>
    <row r="18" s="271" customFormat="1" ht="45" customHeight="1" spans="1:8">
      <c r="A18" s="283">
        <f t="shared" si="0"/>
        <v>7</v>
      </c>
      <c r="B18" s="290">
        <v>2069899</v>
      </c>
      <c r="C18" s="291" t="s">
        <v>2086</v>
      </c>
      <c r="D18" s="230"/>
      <c r="E18" s="230"/>
      <c r="F18" s="348">
        <f t="shared" si="1"/>
        <v>0</v>
      </c>
      <c r="G18" s="288" t="str">
        <f t="shared" si="2"/>
        <v>否</v>
      </c>
      <c r="H18" s="273" t="str">
        <f t="shared" si="3"/>
        <v>项</v>
      </c>
    </row>
    <row r="19" ht="38.1" customHeight="1" spans="1:8">
      <c r="A19" s="283">
        <f t="shared" si="0"/>
        <v>3</v>
      </c>
      <c r="B19" s="294">
        <v>207</v>
      </c>
      <c r="C19" s="285" t="s">
        <v>2087</v>
      </c>
      <c r="D19" s="286">
        <f>VLOOKUP(B19,'07'!$B$5:$F$268,5,FALSE)</f>
        <v>0</v>
      </c>
      <c r="E19" s="286">
        <f>SUM(E20,E26,E32,E35)</f>
        <v>2</v>
      </c>
      <c r="F19" s="346">
        <f t="shared" si="1"/>
        <v>0</v>
      </c>
      <c r="G19" s="288" t="str">
        <f t="shared" ref="G19:G34" si="4">IF(LEN(B19)=3,"是",IF(C19&lt;&gt;"",IF(SUM(D19:E19)&lt;&gt;0,"是","否"),"是"))</f>
        <v>是</v>
      </c>
      <c r="H19" s="273" t="str">
        <f t="shared" ref="H19:H34" si="5">IF(LEN(B19)=3,"类",IF(LEN(B19)=5,"款","项"))</f>
        <v>类</v>
      </c>
    </row>
    <row r="20" ht="38.1" customHeight="1" spans="1:8">
      <c r="A20" s="283">
        <f t="shared" si="0"/>
        <v>5</v>
      </c>
      <c r="B20" s="295">
        <v>20707</v>
      </c>
      <c r="C20" s="359" t="s">
        <v>1441</v>
      </c>
      <c r="D20" s="230">
        <f>VLOOKUP(B20,'07'!$B$5:$F$268,5,FALSE)</f>
        <v>0</v>
      </c>
      <c r="E20" s="230">
        <f>SUM(E21:E25)</f>
        <v>2</v>
      </c>
      <c r="F20" s="348">
        <f t="shared" si="1"/>
        <v>0</v>
      </c>
      <c r="G20" s="288" t="str">
        <f t="shared" si="4"/>
        <v>是</v>
      </c>
      <c r="H20" s="273" t="str">
        <f t="shared" si="5"/>
        <v>款</v>
      </c>
    </row>
    <row r="21" ht="36" customHeight="1" spans="1:8">
      <c r="A21" s="283">
        <f t="shared" si="0"/>
        <v>7</v>
      </c>
      <c r="B21" s="295">
        <v>2070701</v>
      </c>
      <c r="C21" s="291" t="s">
        <v>1442</v>
      </c>
      <c r="D21" s="230">
        <f>VLOOKUP(B21,'07'!$B$5:$F$268,5,FALSE)</f>
        <v>0</v>
      </c>
      <c r="E21" s="296">
        <v>2</v>
      </c>
      <c r="F21" s="348">
        <f t="shared" si="1"/>
        <v>0</v>
      </c>
      <c r="G21" s="288" t="str">
        <f t="shared" si="4"/>
        <v>是</v>
      </c>
      <c r="H21" s="273" t="str">
        <f t="shared" si="5"/>
        <v>项</v>
      </c>
    </row>
    <row r="22" ht="36" customHeight="1" spans="1:8">
      <c r="A22" s="283">
        <f t="shared" si="0"/>
        <v>7</v>
      </c>
      <c r="B22" s="295">
        <v>2070702</v>
      </c>
      <c r="C22" s="291" t="s">
        <v>1443</v>
      </c>
      <c r="D22" s="230">
        <f>VLOOKUP(B22,'07'!$B$5:$F$268,5,FALSE)</f>
        <v>0</v>
      </c>
      <c r="E22" s="296"/>
      <c r="F22" s="348">
        <f t="shared" si="1"/>
        <v>0</v>
      </c>
      <c r="G22" s="288" t="str">
        <f t="shared" si="4"/>
        <v>否</v>
      </c>
      <c r="H22" s="273" t="str">
        <f t="shared" si="5"/>
        <v>项</v>
      </c>
    </row>
    <row r="23" ht="36" customHeight="1" spans="1:8">
      <c r="A23" s="283">
        <f t="shared" si="0"/>
        <v>7</v>
      </c>
      <c r="B23" s="295">
        <v>2070703</v>
      </c>
      <c r="C23" s="291" t="s">
        <v>1444</v>
      </c>
      <c r="D23" s="230">
        <f>VLOOKUP(B23,'07'!$B$5:$F$268,5,FALSE)</f>
        <v>0</v>
      </c>
      <c r="E23" s="296"/>
      <c r="F23" s="348">
        <f t="shared" si="1"/>
        <v>0</v>
      </c>
      <c r="G23" s="288" t="str">
        <f t="shared" si="4"/>
        <v>否</v>
      </c>
      <c r="H23" s="273" t="str">
        <f t="shared" si="5"/>
        <v>项</v>
      </c>
    </row>
    <row r="24" s="273" customFormat="1" ht="36" customHeight="1" spans="1:8">
      <c r="A24" s="283">
        <f t="shared" si="0"/>
        <v>7</v>
      </c>
      <c r="B24" s="295">
        <v>2070704</v>
      </c>
      <c r="C24" s="291" t="s">
        <v>1445</v>
      </c>
      <c r="D24" s="230">
        <f>VLOOKUP(B24,'07'!$B$5:$F$268,5,FALSE)</f>
        <v>0</v>
      </c>
      <c r="E24" s="296"/>
      <c r="F24" s="348">
        <f t="shared" si="1"/>
        <v>0</v>
      </c>
      <c r="G24" s="288" t="str">
        <f t="shared" si="4"/>
        <v>否</v>
      </c>
      <c r="H24" s="273" t="str">
        <f t="shared" si="5"/>
        <v>项</v>
      </c>
    </row>
    <row r="25" ht="36" customHeight="1" spans="1:8">
      <c r="A25" s="283">
        <f t="shared" si="0"/>
        <v>7</v>
      </c>
      <c r="B25" s="295">
        <v>2070799</v>
      </c>
      <c r="C25" s="291" t="s">
        <v>1446</v>
      </c>
      <c r="D25" s="230">
        <f>VLOOKUP(B25,'07'!$B$5:$F$268,5,FALSE)</f>
        <v>0</v>
      </c>
      <c r="E25" s="296"/>
      <c r="F25" s="348">
        <f t="shared" si="1"/>
        <v>0</v>
      </c>
      <c r="G25" s="288" t="str">
        <f t="shared" si="4"/>
        <v>否</v>
      </c>
      <c r="H25" s="273" t="str">
        <f t="shared" si="5"/>
        <v>项</v>
      </c>
    </row>
    <row r="26" ht="38.1" customHeight="1" spans="1:8">
      <c r="A26" s="283">
        <f t="shared" si="0"/>
        <v>5</v>
      </c>
      <c r="B26" s="295">
        <v>20709</v>
      </c>
      <c r="C26" s="359" t="s">
        <v>1447</v>
      </c>
      <c r="D26" s="230">
        <f>VLOOKUP(B26,'07'!$B$5:$F$268,5,FALSE)</f>
        <v>0</v>
      </c>
      <c r="E26" s="230">
        <f>SUM(E27:E31)</f>
        <v>0</v>
      </c>
      <c r="F26" s="348">
        <f t="shared" si="1"/>
        <v>0</v>
      </c>
      <c r="G26" s="288" t="str">
        <f t="shared" si="4"/>
        <v>否</v>
      </c>
      <c r="H26" s="273" t="str">
        <f t="shared" si="5"/>
        <v>款</v>
      </c>
    </row>
    <row r="27" s="273" customFormat="1" ht="36" customHeight="1" spans="1:8">
      <c r="A27" s="283">
        <f t="shared" si="0"/>
        <v>7</v>
      </c>
      <c r="B27" s="295">
        <v>2070901</v>
      </c>
      <c r="C27" s="291" t="s">
        <v>1448</v>
      </c>
      <c r="D27" s="230">
        <f>VLOOKUP(B27,'07'!$B$5:$F$268,5,FALSE)</f>
        <v>0</v>
      </c>
      <c r="E27" s="296"/>
      <c r="F27" s="348">
        <f t="shared" si="1"/>
        <v>0</v>
      </c>
      <c r="G27" s="288" t="str">
        <f t="shared" si="4"/>
        <v>否</v>
      </c>
      <c r="H27" s="273" t="str">
        <f t="shared" si="5"/>
        <v>项</v>
      </c>
    </row>
    <row r="28" ht="36" customHeight="1" spans="1:8">
      <c r="A28" s="283">
        <f t="shared" si="0"/>
        <v>7</v>
      </c>
      <c r="B28" s="295">
        <v>2070902</v>
      </c>
      <c r="C28" s="291" t="s">
        <v>1449</v>
      </c>
      <c r="D28" s="230">
        <f>VLOOKUP(B28,'07'!$B$5:$F$268,5,FALSE)</f>
        <v>0</v>
      </c>
      <c r="E28" s="296"/>
      <c r="F28" s="348">
        <f t="shared" si="1"/>
        <v>0</v>
      </c>
      <c r="G28" s="288" t="str">
        <f t="shared" si="4"/>
        <v>否</v>
      </c>
      <c r="H28" s="273" t="str">
        <f t="shared" si="5"/>
        <v>项</v>
      </c>
    </row>
    <row r="29" s="273" customFormat="1" ht="36" customHeight="1" spans="1:8">
      <c r="A29" s="283">
        <f t="shared" si="0"/>
        <v>7</v>
      </c>
      <c r="B29" s="295">
        <v>2070903</v>
      </c>
      <c r="C29" s="291" t="s">
        <v>1450</v>
      </c>
      <c r="D29" s="230">
        <f>VLOOKUP(B29,'07'!$B$5:$F$268,5,FALSE)</f>
        <v>0</v>
      </c>
      <c r="E29" s="296"/>
      <c r="F29" s="348">
        <f t="shared" si="1"/>
        <v>0</v>
      </c>
      <c r="G29" s="288" t="str">
        <f t="shared" si="4"/>
        <v>否</v>
      </c>
      <c r="H29" s="273" t="str">
        <f t="shared" si="5"/>
        <v>项</v>
      </c>
    </row>
    <row r="30" ht="36" customHeight="1" spans="1:8">
      <c r="A30" s="283">
        <f t="shared" si="0"/>
        <v>7</v>
      </c>
      <c r="B30" s="295">
        <v>2070904</v>
      </c>
      <c r="C30" s="291" t="s">
        <v>1451</v>
      </c>
      <c r="D30" s="230">
        <f>VLOOKUP(B30,'07'!$B$5:$F$268,5,FALSE)</f>
        <v>0</v>
      </c>
      <c r="E30" s="296"/>
      <c r="F30" s="348">
        <f t="shared" si="1"/>
        <v>0</v>
      </c>
      <c r="G30" s="288" t="str">
        <f t="shared" si="4"/>
        <v>否</v>
      </c>
      <c r="H30" s="273" t="str">
        <f t="shared" si="5"/>
        <v>项</v>
      </c>
    </row>
    <row r="31" ht="36" customHeight="1" spans="1:8">
      <c r="A31" s="283">
        <f t="shared" si="0"/>
        <v>7</v>
      </c>
      <c r="B31" s="295">
        <v>2070999</v>
      </c>
      <c r="C31" s="291" t="s">
        <v>1452</v>
      </c>
      <c r="D31" s="230">
        <f>VLOOKUP(B31,'07'!$B$5:$F$268,5,FALSE)</f>
        <v>0</v>
      </c>
      <c r="E31" s="296"/>
      <c r="F31" s="348">
        <f t="shared" si="1"/>
        <v>0</v>
      </c>
      <c r="G31" s="288" t="str">
        <f t="shared" si="4"/>
        <v>否</v>
      </c>
      <c r="H31" s="273" t="str">
        <f t="shared" si="5"/>
        <v>项</v>
      </c>
    </row>
    <row r="32" s="273" customFormat="1" ht="36" customHeight="1" spans="1:8">
      <c r="A32" s="283">
        <f t="shared" si="0"/>
        <v>5</v>
      </c>
      <c r="B32" s="295">
        <v>20710</v>
      </c>
      <c r="C32" s="359" t="s">
        <v>1453</v>
      </c>
      <c r="D32" s="230">
        <f>VLOOKUP(B32,'07'!$B$5:$F$268,5,FALSE)</f>
        <v>0</v>
      </c>
      <c r="E32" s="230">
        <f>SUM(E33:E34)</f>
        <v>0</v>
      </c>
      <c r="F32" s="348">
        <f t="shared" si="1"/>
        <v>0</v>
      </c>
      <c r="G32" s="288" t="str">
        <f t="shared" si="4"/>
        <v>否</v>
      </c>
      <c r="H32" s="273" t="str">
        <f t="shared" si="5"/>
        <v>款</v>
      </c>
    </row>
    <row r="33" s="273" customFormat="1" ht="36" customHeight="1" spans="1:8">
      <c r="A33" s="283">
        <f t="shared" si="0"/>
        <v>7</v>
      </c>
      <c r="B33" s="295">
        <v>2071001</v>
      </c>
      <c r="C33" s="291" t="s">
        <v>1454</v>
      </c>
      <c r="D33" s="230">
        <f>VLOOKUP(B33,'07'!$B$5:$F$268,5,FALSE)</f>
        <v>0</v>
      </c>
      <c r="E33" s="296"/>
      <c r="F33" s="348">
        <f t="shared" si="1"/>
        <v>0</v>
      </c>
      <c r="G33" s="288" t="str">
        <f t="shared" si="4"/>
        <v>否</v>
      </c>
      <c r="H33" s="273" t="str">
        <f t="shared" si="5"/>
        <v>项</v>
      </c>
    </row>
    <row r="34" s="273" customFormat="1" ht="36" customHeight="1" spans="1:8">
      <c r="A34" s="283">
        <f t="shared" si="0"/>
        <v>7</v>
      </c>
      <c r="B34" s="295">
        <v>2071099</v>
      </c>
      <c r="C34" s="291" t="s">
        <v>1455</v>
      </c>
      <c r="D34" s="230">
        <f>VLOOKUP(B34,'07'!$B$5:$F$268,5,FALSE)</f>
        <v>0</v>
      </c>
      <c r="E34" s="296"/>
      <c r="F34" s="348">
        <f t="shared" si="1"/>
        <v>0</v>
      </c>
      <c r="G34" s="288" t="str">
        <f t="shared" si="4"/>
        <v>否</v>
      </c>
      <c r="H34" s="273" t="str">
        <f t="shared" si="5"/>
        <v>项</v>
      </c>
    </row>
    <row r="35" s="273" customFormat="1" ht="36" customHeight="1" spans="1:8">
      <c r="A35" s="283">
        <f t="shared" si="0"/>
        <v>5</v>
      </c>
      <c r="B35" s="299">
        <v>20798</v>
      </c>
      <c r="C35" s="359" t="s">
        <v>2074</v>
      </c>
      <c r="D35" s="230"/>
      <c r="E35" s="296">
        <f>SUM(E36:E41)</f>
        <v>0</v>
      </c>
      <c r="F35" s="348">
        <f t="shared" si="1"/>
        <v>0</v>
      </c>
      <c r="G35" s="288" t="str">
        <f t="shared" ref="G35:G98" si="6">IF(LEN(B35)=3,"是",IF(C35&lt;&gt;"",IF(SUM(D35:E35)&lt;&gt;0,"是","否"),"是"))</f>
        <v>否</v>
      </c>
      <c r="H35" s="273" t="str">
        <f t="shared" ref="H35:H98" si="7">IF(LEN(B35)=3,"类",IF(LEN(B35)=5,"款","项"))</f>
        <v>款</v>
      </c>
    </row>
    <row r="36" s="273" customFormat="1" ht="36" customHeight="1" spans="1:8">
      <c r="A36" s="283">
        <f t="shared" si="0"/>
        <v>7</v>
      </c>
      <c r="B36" s="299">
        <v>2079801</v>
      </c>
      <c r="C36" s="291" t="s">
        <v>2088</v>
      </c>
      <c r="D36" s="230"/>
      <c r="E36" s="296"/>
      <c r="F36" s="348">
        <f t="shared" si="1"/>
        <v>0</v>
      </c>
      <c r="G36" s="288" t="str">
        <f t="shared" si="6"/>
        <v>否</v>
      </c>
      <c r="H36" s="273" t="str">
        <f t="shared" si="7"/>
        <v>项</v>
      </c>
    </row>
    <row r="37" s="273" customFormat="1" ht="36" customHeight="1" spans="1:8">
      <c r="A37" s="283">
        <f t="shared" si="0"/>
        <v>7</v>
      </c>
      <c r="B37" s="299">
        <v>2079802</v>
      </c>
      <c r="C37" s="291" t="s">
        <v>2089</v>
      </c>
      <c r="D37" s="230"/>
      <c r="E37" s="296"/>
      <c r="F37" s="348">
        <f t="shared" si="1"/>
        <v>0</v>
      </c>
      <c r="G37" s="288" t="str">
        <f t="shared" si="6"/>
        <v>否</v>
      </c>
      <c r="H37" s="273" t="str">
        <f t="shared" si="7"/>
        <v>项</v>
      </c>
    </row>
    <row r="38" s="273" customFormat="1" ht="36" customHeight="1" spans="1:8">
      <c r="A38" s="283">
        <f t="shared" si="0"/>
        <v>7</v>
      </c>
      <c r="B38" s="299">
        <v>2079803</v>
      </c>
      <c r="C38" s="291" t="s">
        <v>2090</v>
      </c>
      <c r="D38" s="230"/>
      <c r="E38" s="296"/>
      <c r="F38" s="348">
        <f t="shared" si="1"/>
        <v>0</v>
      </c>
      <c r="G38" s="288" t="str">
        <f t="shared" si="6"/>
        <v>否</v>
      </c>
      <c r="H38" s="273" t="str">
        <f t="shared" si="7"/>
        <v>项</v>
      </c>
    </row>
    <row r="39" s="273" customFormat="1" ht="36" customHeight="1" spans="1:8">
      <c r="A39" s="283">
        <f t="shared" si="0"/>
        <v>7</v>
      </c>
      <c r="B39" s="299">
        <v>2079804</v>
      </c>
      <c r="C39" s="291" t="s">
        <v>2091</v>
      </c>
      <c r="D39" s="230"/>
      <c r="E39" s="296"/>
      <c r="F39" s="348">
        <f t="shared" si="1"/>
        <v>0</v>
      </c>
      <c r="G39" s="288" t="str">
        <f t="shared" si="6"/>
        <v>否</v>
      </c>
      <c r="H39" s="273" t="str">
        <f t="shared" si="7"/>
        <v>项</v>
      </c>
    </row>
    <row r="40" s="273" customFormat="1" ht="36" customHeight="1" spans="1:8">
      <c r="A40" s="283">
        <f t="shared" si="0"/>
        <v>7</v>
      </c>
      <c r="B40" s="299">
        <v>2079805</v>
      </c>
      <c r="C40" s="291" t="s">
        <v>2092</v>
      </c>
      <c r="D40" s="230"/>
      <c r="E40" s="296"/>
      <c r="F40" s="348">
        <f t="shared" si="1"/>
        <v>0</v>
      </c>
      <c r="G40" s="288" t="str">
        <f t="shared" si="6"/>
        <v>否</v>
      </c>
      <c r="H40" s="273" t="str">
        <f t="shared" si="7"/>
        <v>项</v>
      </c>
    </row>
    <row r="41" s="273" customFormat="1" ht="36" customHeight="1" spans="1:8">
      <c r="A41" s="283">
        <f t="shared" si="0"/>
        <v>7</v>
      </c>
      <c r="B41" s="299">
        <v>2079899</v>
      </c>
      <c r="C41" s="291" t="s">
        <v>2093</v>
      </c>
      <c r="D41" s="230"/>
      <c r="E41" s="296"/>
      <c r="F41" s="348">
        <f t="shared" si="1"/>
        <v>0</v>
      </c>
      <c r="G41" s="288" t="str">
        <f t="shared" si="6"/>
        <v>否</v>
      </c>
      <c r="H41" s="273" t="str">
        <f t="shared" si="7"/>
        <v>项</v>
      </c>
    </row>
    <row r="42" ht="38.1" customHeight="1" spans="1:8">
      <c r="A42" s="283">
        <f t="shared" si="0"/>
        <v>3</v>
      </c>
      <c r="B42" s="294">
        <v>208</v>
      </c>
      <c r="C42" s="285" t="s">
        <v>2094</v>
      </c>
      <c r="D42" s="286">
        <f>VLOOKUP(B42,'07'!$B$5:$F$268,5,FALSE)</f>
        <v>0</v>
      </c>
      <c r="E42" s="286">
        <f>E43</f>
        <v>0</v>
      </c>
      <c r="F42" s="346">
        <f t="shared" si="1"/>
        <v>0</v>
      </c>
      <c r="G42" s="288" t="str">
        <f t="shared" si="6"/>
        <v>是</v>
      </c>
      <c r="H42" s="273" t="str">
        <f t="shared" si="7"/>
        <v>类</v>
      </c>
    </row>
    <row r="43" ht="38.1" customHeight="1" spans="1:8">
      <c r="A43" s="283">
        <f t="shared" si="0"/>
        <v>5</v>
      </c>
      <c r="B43" s="299">
        <v>20898</v>
      </c>
      <c r="C43" s="359" t="s">
        <v>2074</v>
      </c>
      <c r="D43" s="230"/>
      <c r="E43" s="286">
        <f>SUM(E44:E46)</f>
        <v>0</v>
      </c>
      <c r="F43" s="348">
        <f t="shared" si="1"/>
        <v>0</v>
      </c>
      <c r="G43" s="288" t="str">
        <f t="shared" si="6"/>
        <v>否</v>
      </c>
      <c r="H43" s="273" t="str">
        <f t="shared" si="7"/>
        <v>款</v>
      </c>
    </row>
    <row r="44" ht="38.1" customHeight="1" spans="1:8">
      <c r="A44" s="283">
        <f t="shared" si="0"/>
        <v>7</v>
      </c>
      <c r="B44" s="299">
        <v>2089801</v>
      </c>
      <c r="C44" s="291" t="s">
        <v>2095</v>
      </c>
      <c r="D44" s="230"/>
      <c r="E44" s="286"/>
      <c r="F44" s="348">
        <f t="shared" si="1"/>
        <v>0</v>
      </c>
      <c r="G44" s="288" t="str">
        <f t="shared" si="6"/>
        <v>否</v>
      </c>
      <c r="H44" s="273" t="str">
        <f t="shared" si="7"/>
        <v>项</v>
      </c>
    </row>
    <row r="45" ht="38.1" customHeight="1" spans="1:8">
      <c r="A45" s="283">
        <f t="shared" si="0"/>
        <v>7</v>
      </c>
      <c r="B45" s="299">
        <v>2089802</v>
      </c>
      <c r="C45" s="291" t="s">
        <v>2096</v>
      </c>
      <c r="D45" s="230"/>
      <c r="E45" s="286"/>
      <c r="F45" s="348">
        <f t="shared" si="1"/>
        <v>0</v>
      </c>
      <c r="G45" s="288" t="str">
        <f t="shared" si="6"/>
        <v>否</v>
      </c>
      <c r="H45" s="273" t="str">
        <f t="shared" si="7"/>
        <v>项</v>
      </c>
    </row>
    <row r="46" ht="38.1" customHeight="1" spans="1:8">
      <c r="A46" s="283">
        <f t="shared" si="0"/>
        <v>7</v>
      </c>
      <c r="B46" s="299">
        <v>2089899</v>
      </c>
      <c r="C46" s="291" t="s">
        <v>2097</v>
      </c>
      <c r="D46" s="230"/>
      <c r="E46" s="286"/>
      <c r="F46" s="348">
        <f t="shared" si="1"/>
        <v>0</v>
      </c>
      <c r="G46" s="288" t="str">
        <f t="shared" si="6"/>
        <v>否</v>
      </c>
      <c r="H46" s="273" t="str">
        <f t="shared" si="7"/>
        <v>项</v>
      </c>
    </row>
    <row r="47" ht="38.1" customHeight="1" spans="1:8">
      <c r="A47" s="283">
        <f t="shared" si="0"/>
        <v>3</v>
      </c>
      <c r="B47" s="298">
        <v>210</v>
      </c>
      <c r="C47" s="285" t="s">
        <v>2098</v>
      </c>
      <c r="D47" s="286"/>
      <c r="E47" s="286">
        <f>E48</f>
        <v>0</v>
      </c>
      <c r="F47" s="346">
        <f t="shared" si="1"/>
        <v>0</v>
      </c>
      <c r="G47" s="288" t="str">
        <f t="shared" si="6"/>
        <v>是</v>
      </c>
      <c r="H47" s="273" t="str">
        <f t="shared" si="7"/>
        <v>类</v>
      </c>
    </row>
    <row r="48" ht="38.1" customHeight="1" spans="1:8">
      <c r="A48" s="283">
        <f t="shared" si="0"/>
        <v>5</v>
      </c>
      <c r="B48" s="299">
        <v>21098</v>
      </c>
      <c r="C48" s="359" t="s">
        <v>2074</v>
      </c>
      <c r="D48" s="230"/>
      <c r="E48" s="286">
        <f>SUM(E49:E53)</f>
        <v>0</v>
      </c>
      <c r="F48" s="348">
        <f t="shared" si="1"/>
        <v>0</v>
      </c>
      <c r="G48" s="288" t="str">
        <f t="shared" si="6"/>
        <v>否</v>
      </c>
      <c r="H48" s="273" t="str">
        <f t="shared" si="7"/>
        <v>款</v>
      </c>
    </row>
    <row r="49" ht="38.1" customHeight="1" spans="1:8">
      <c r="A49" s="283">
        <f t="shared" si="0"/>
        <v>7</v>
      </c>
      <c r="B49" s="299">
        <v>2109801</v>
      </c>
      <c r="C49" s="291" t="s">
        <v>2099</v>
      </c>
      <c r="D49" s="230"/>
      <c r="E49" s="286"/>
      <c r="F49" s="348">
        <f t="shared" si="1"/>
        <v>0</v>
      </c>
      <c r="G49" s="288" t="str">
        <f t="shared" si="6"/>
        <v>否</v>
      </c>
      <c r="H49" s="273" t="str">
        <f t="shared" si="7"/>
        <v>项</v>
      </c>
    </row>
    <row r="50" ht="38.1" customHeight="1" spans="1:8">
      <c r="A50" s="283">
        <f t="shared" si="0"/>
        <v>7</v>
      </c>
      <c r="B50" s="299">
        <v>2109802</v>
      </c>
      <c r="C50" s="291" t="s">
        <v>2100</v>
      </c>
      <c r="D50" s="230"/>
      <c r="E50" s="286"/>
      <c r="F50" s="348">
        <f t="shared" si="1"/>
        <v>0</v>
      </c>
      <c r="G50" s="288" t="str">
        <f t="shared" si="6"/>
        <v>否</v>
      </c>
      <c r="H50" s="273" t="str">
        <f t="shared" si="7"/>
        <v>项</v>
      </c>
    </row>
    <row r="51" ht="38.1" customHeight="1" spans="1:8">
      <c r="A51" s="283">
        <f t="shared" si="0"/>
        <v>7</v>
      </c>
      <c r="B51" s="299">
        <v>2109803</v>
      </c>
      <c r="C51" s="291" t="s">
        <v>2101</v>
      </c>
      <c r="D51" s="230"/>
      <c r="E51" s="286"/>
      <c r="F51" s="348">
        <f t="shared" si="1"/>
        <v>0</v>
      </c>
      <c r="G51" s="288" t="str">
        <f t="shared" si="6"/>
        <v>否</v>
      </c>
      <c r="H51" s="273" t="str">
        <f t="shared" si="7"/>
        <v>项</v>
      </c>
    </row>
    <row r="52" ht="38.1" customHeight="1" spans="1:8">
      <c r="A52" s="283">
        <f t="shared" si="0"/>
        <v>7</v>
      </c>
      <c r="B52" s="299">
        <v>2109804</v>
      </c>
      <c r="C52" s="291" t="s">
        <v>1892</v>
      </c>
      <c r="D52" s="230"/>
      <c r="E52" s="286"/>
      <c r="F52" s="348">
        <f t="shared" si="1"/>
        <v>0</v>
      </c>
      <c r="G52" s="288" t="str">
        <f t="shared" si="6"/>
        <v>否</v>
      </c>
      <c r="H52" s="273" t="str">
        <f t="shared" si="7"/>
        <v>项</v>
      </c>
    </row>
    <row r="53" ht="38.1" customHeight="1" spans="1:8">
      <c r="A53" s="283">
        <f t="shared" si="0"/>
        <v>7</v>
      </c>
      <c r="B53" s="299">
        <v>2109899</v>
      </c>
      <c r="C53" s="291" t="s">
        <v>2102</v>
      </c>
      <c r="D53" s="230"/>
      <c r="E53" s="286"/>
      <c r="F53" s="348">
        <f t="shared" si="1"/>
        <v>0</v>
      </c>
      <c r="G53" s="288" t="str">
        <f t="shared" si="6"/>
        <v>否</v>
      </c>
      <c r="H53" s="273" t="str">
        <f t="shared" si="7"/>
        <v>项</v>
      </c>
    </row>
    <row r="54" ht="38.1" customHeight="1" spans="1:8">
      <c r="A54" s="283">
        <f t="shared" si="0"/>
        <v>3</v>
      </c>
      <c r="B54" s="294">
        <v>211</v>
      </c>
      <c r="C54" s="285" t="s">
        <v>2103</v>
      </c>
      <c r="D54" s="286">
        <f>VLOOKUP(B54,'07'!$B$5:$F$268,5,FALSE)</f>
        <v>0</v>
      </c>
      <c r="E54" s="286">
        <f>SUM(E55,E60,E65)</f>
        <v>0</v>
      </c>
      <c r="F54" s="346">
        <f t="shared" si="1"/>
        <v>0</v>
      </c>
      <c r="G54" s="288" t="str">
        <f t="shared" si="6"/>
        <v>是</v>
      </c>
      <c r="H54" s="273" t="str">
        <f t="shared" si="7"/>
        <v>类</v>
      </c>
    </row>
    <row r="55" ht="38.1" customHeight="1" spans="1:8">
      <c r="A55" s="283">
        <f t="shared" si="0"/>
        <v>5</v>
      </c>
      <c r="B55" s="295">
        <v>21160</v>
      </c>
      <c r="C55" s="359" t="s">
        <v>1466</v>
      </c>
      <c r="D55" s="230">
        <f>VLOOKUP(B55,'07'!$B$5:$F$268,5,FALSE)</f>
        <v>0</v>
      </c>
      <c r="E55" s="230">
        <f>SUM(E56:E59)</f>
        <v>0</v>
      </c>
      <c r="F55" s="348">
        <f t="shared" si="1"/>
        <v>0</v>
      </c>
      <c r="G55" s="288" t="str">
        <f t="shared" si="6"/>
        <v>否</v>
      </c>
      <c r="H55" s="273" t="str">
        <f t="shared" si="7"/>
        <v>款</v>
      </c>
    </row>
    <row r="56" s="273" customFormat="1" ht="36" customHeight="1" spans="1:8">
      <c r="A56" s="283">
        <f t="shared" si="0"/>
        <v>7</v>
      </c>
      <c r="B56" s="299">
        <v>2116001</v>
      </c>
      <c r="C56" s="291" t="s">
        <v>1467</v>
      </c>
      <c r="D56" s="230">
        <f>VLOOKUP(B56,'07'!$B$5:$F$268,5,FALSE)</f>
        <v>0</v>
      </c>
      <c r="E56" s="296"/>
      <c r="F56" s="348">
        <f t="shared" si="1"/>
        <v>0</v>
      </c>
      <c r="G56" s="288" t="str">
        <f t="shared" si="6"/>
        <v>否</v>
      </c>
      <c r="H56" s="273" t="str">
        <f t="shared" si="7"/>
        <v>项</v>
      </c>
    </row>
    <row r="57" s="273" customFormat="1" ht="36" customHeight="1" spans="1:8">
      <c r="A57" s="283">
        <f t="shared" si="0"/>
        <v>7</v>
      </c>
      <c r="B57" s="299">
        <v>2116002</v>
      </c>
      <c r="C57" s="291" t="s">
        <v>1468</v>
      </c>
      <c r="D57" s="230">
        <f>VLOOKUP(B57,'07'!$B$5:$F$268,5,FALSE)</f>
        <v>0</v>
      </c>
      <c r="E57" s="296"/>
      <c r="F57" s="348">
        <f t="shared" si="1"/>
        <v>0</v>
      </c>
      <c r="G57" s="288" t="str">
        <f t="shared" si="6"/>
        <v>否</v>
      </c>
      <c r="H57" s="273" t="str">
        <f t="shared" si="7"/>
        <v>项</v>
      </c>
    </row>
    <row r="58" s="273" customFormat="1" ht="36" customHeight="1" spans="1:8">
      <c r="A58" s="283">
        <f t="shared" si="0"/>
        <v>7</v>
      </c>
      <c r="B58" s="299">
        <v>2116003</v>
      </c>
      <c r="C58" s="291" t="s">
        <v>1469</v>
      </c>
      <c r="D58" s="230">
        <f>VLOOKUP(B58,'07'!$B$5:$F$268,5,FALSE)</f>
        <v>0</v>
      </c>
      <c r="E58" s="296"/>
      <c r="F58" s="348">
        <f t="shared" si="1"/>
        <v>0</v>
      </c>
      <c r="G58" s="288" t="str">
        <f t="shared" si="6"/>
        <v>否</v>
      </c>
      <c r="H58" s="273" t="str">
        <f t="shared" si="7"/>
        <v>项</v>
      </c>
    </row>
    <row r="59" s="272" customFormat="1" ht="36" customHeight="1" spans="1:8">
      <c r="A59" s="283">
        <f t="shared" si="0"/>
        <v>7</v>
      </c>
      <c r="B59" s="299">
        <v>2116099</v>
      </c>
      <c r="C59" s="291" t="s">
        <v>1470</v>
      </c>
      <c r="D59" s="230">
        <f>VLOOKUP(B59,'07'!$B$5:$F$268,5,FALSE)</f>
        <v>0</v>
      </c>
      <c r="E59" s="296"/>
      <c r="F59" s="348">
        <f t="shared" si="1"/>
        <v>0</v>
      </c>
      <c r="G59" s="288" t="str">
        <f t="shared" si="6"/>
        <v>否</v>
      </c>
      <c r="H59" s="273" t="str">
        <f t="shared" si="7"/>
        <v>项</v>
      </c>
    </row>
    <row r="60" s="273" customFormat="1" ht="36" customHeight="1" spans="1:8">
      <c r="A60" s="283">
        <f t="shared" si="0"/>
        <v>5</v>
      </c>
      <c r="B60" s="299">
        <v>21161</v>
      </c>
      <c r="C60" s="359" t="s">
        <v>1471</v>
      </c>
      <c r="D60" s="230">
        <f>VLOOKUP(B60,'07'!$B$5:$F$268,5,FALSE)</f>
        <v>0</v>
      </c>
      <c r="E60" s="296">
        <f>SUM(E61:E64)</f>
        <v>0</v>
      </c>
      <c r="F60" s="348">
        <f t="shared" si="1"/>
        <v>0</v>
      </c>
      <c r="G60" s="288" t="str">
        <f t="shared" si="6"/>
        <v>否</v>
      </c>
      <c r="H60" s="273" t="str">
        <f t="shared" si="7"/>
        <v>款</v>
      </c>
    </row>
    <row r="61" ht="36" customHeight="1" spans="1:8">
      <c r="A61" s="283">
        <f t="shared" si="0"/>
        <v>7</v>
      </c>
      <c r="B61" s="299">
        <v>2116101</v>
      </c>
      <c r="C61" s="291" t="s">
        <v>1472</v>
      </c>
      <c r="D61" s="230">
        <f>VLOOKUP(B61,'07'!$B$5:$F$268,5,FALSE)</f>
        <v>0</v>
      </c>
      <c r="E61" s="296"/>
      <c r="F61" s="348">
        <f t="shared" si="1"/>
        <v>0</v>
      </c>
      <c r="G61" s="288" t="str">
        <f t="shared" si="6"/>
        <v>否</v>
      </c>
      <c r="H61" s="273" t="str">
        <f t="shared" si="7"/>
        <v>项</v>
      </c>
    </row>
    <row r="62" ht="36" customHeight="1" spans="1:8">
      <c r="A62" s="283">
        <f t="shared" si="0"/>
        <v>7</v>
      </c>
      <c r="B62" s="299">
        <v>2116102</v>
      </c>
      <c r="C62" s="291" t="s">
        <v>1473</v>
      </c>
      <c r="D62" s="230">
        <f>VLOOKUP(B62,'07'!$B$5:$F$268,5,FALSE)</f>
        <v>0</v>
      </c>
      <c r="E62" s="296"/>
      <c r="F62" s="348">
        <f t="shared" si="1"/>
        <v>0</v>
      </c>
      <c r="G62" s="288" t="str">
        <f t="shared" si="6"/>
        <v>否</v>
      </c>
      <c r="H62" s="273" t="str">
        <f t="shared" si="7"/>
        <v>项</v>
      </c>
    </row>
    <row r="63" ht="36" customHeight="1" spans="1:8">
      <c r="A63" s="283">
        <f t="shared" si="0"/>
        <v>7</v>
      </c>
      <c r="B63" s="299">
        <v>2116103</v>
      </c>
      <c r="C63" s="291" t="s">
        <v>1474</v>
      </c>
      <c r="D63" s="230">
        <f>VLOOKUP(B63,'07'!$B$5:$F$268,5,FALSE)</f>
        <v>0</v>
      </c>
      <c r="E63" s="296"/>
      <c r="F63" s="348">
        <f t="shared" si="1"/>
        <v>0</v>
      </c>
      <c r="G63" s="288" t="str">
        <f t="shared" si="6"/>
        <v>否</v>
      </c>
      <c r="H63" s="273" t="str">
        <f t="shared" si="7"/>
        <v>项</v>
      </c>
    </row>
    <row r="64" ht="36" customHeight="1" spans="1:8">
      <c r="A64" s="283">
        <f t="shared" si="0"/>
        <v>7</v>
      </c>
      <c r="B64" s="299">
        <v>2116104</v>
      </c>
      <c r="C64" s="291" t="s">
        <v>1475</v>
      </c>
      <c r="D64" s="230">
        <f>VLOOKUP(B64,'07'!$B$5:$F$268,5,FALSE)</f>
        <v>0</v>
      </c>
      <c r="E64" s="296"/>
      <c r="F64" s="348">
        <f t="shared" si="1"/>
        <v>0</v>
      </c>
      <c r="G64" s="288" t="str">
        <f t="shared" si="6"/>
        <v>否</v>
      </c>
      <c r="H64" s="273" t="str">
        <f t="shared" si="7"/>
        <v>项</v>
      </c>
    </row>
    <row r="65" ht="36" customHeight="1" spans="1:8">
      <c r="A65" s="283">
        <f t="shared" si="0"/>
        <v>5</v>
      </c>
      <c r="B65" s="299">
        <v>21198</v>
      </c>
      <c r="C65" s="359" t="s">
        <v>2074</v>
      </c>
      <c r="D65" s="230"/>
      <c r="E65" s="296">
        <f>SUM(E66:E69)</f>
        <v>0</v>
      </c>
      <c r="F65" s="348">
        <f t="shared" si="1"/>
        <v>0</v>
      </c>
      <c r="G65" s="288" t="str">
        <f t="shared" si="6"/>
        <v>否</v>
      </c>
      <c r="H65" s="273" t="str">
        <f t="shared" si="7"/>
        <v>款</v>
      </c>
    </row>
    <row r="66" ht="36" customHeight="1" spans="1:8">
      <c r="A66" s="283">
        <f t="shared" si="0"/>
        <v>7</v>
      </c>
      <c r="B66" s="299">
        <v>2119801</v>
      </c>
      <c r="C66" s="291" t="s">
        <v>2104</v>
      </c>
      <c r="D66" s="230"/>
      <c r="E66" s="296"/>
      <c r="F66" s="348">
        <f t="shared" si="1"/>
        <v>0</v>
      </c>
      <c r="G66" s="288" t="str">
        <f t="shared" si="6"/>
        <v>否</v>
      </c>
      <c r="H66" s="273" t="str">
        <f t="shared" si="7"/>
        <v>项</v>
      </c>
    </row>
    <row r="67" ht="36" customHeight="1" spans="1:8">
      <c r="A67" s="283">
        <f t="shared" si="0"/>
        <v>7</v>
      </c>
      <c r="B67" s="299">
        <v>2119802</v>
      </c>
      <c r="C67" s="291" t="s">
        <v>2105</v>
      </c>
      <c r="D67" s="230"/>
      <c r="E67" s="296"/>
      <c r="F67" s="348">
        <f t="shared" si="1"/>
        <v>0</v>
      </c>
      <c r="G67" s="288" t="str">
        <f t="shared" si="6"/>
        <v>否</v>
      </c>
      <c r="H67" s="273" t="str">
        <f t="shared" si="7"/>
        <v>项</v>
      </c>
    </row>
    <row r="68" ht="36" customHeight="1" spans="1:8">
      <c r="A68" s="283">
        <f t="shared" si="0"/>
        <v>7</v>
      </c>
      <c r="B68" s="299">
        <v>2119803</v>
      </c>
      <c r="C68" s="291" t="s">
        <v>2106</v>
      </c>
      <c r="D68" s="230"/>
      <c r="E68" s="296"/>
      <c r="F68" s="348">
        <f t="shared" si="1"/>
        <v>0</v>
      </c>
      <c r="G68" s="288" t="str">
        <f t="shared" si="6"/>
        <v>否</v>
      </c>
      <c r="H68" s="273" t="str">
        <f t="shared" si="7"/>
        <v>项</v>
      </c>
    </row>
    <row r="69" ht="36" customHeight="1" spans="1:8">
      <c r="A69" s="283">
        <f t="shared" ref="A69:A132" si="8">LEN(B69)</f>
        <v>7</v>
      </c>
      <c r="B69" s="299">
        <v>2119899</v>
      </c>
      <c r="C69" s="291" t="s">
        <v>2107</v>
      </c>
      <c r="D69" s="230"/>
      <c r="E69" s="296"/>
      <c r="F69" s="348">
        <f t="shared" ref="F69:F132" si="9">IF(D69&lt;0,"",IFERROR(E69/D69-1,0))</f>
        <v>0</v>
      </c>
      <c r="G69" s="288" t="str">
        <f t="shared" si="6"/>
        <v>否</v>
      </c>
      <c r="H69" s="273" t="str">
        <f t="shared" si="7"/>
        <v>项</v>
      </c>
    </row>
    <row r="70" ht="38.1" customHeight="1" spans="1:8">
      <c r="A70" s="283">
        <f t="shared" si="8"/>
        <v>3</v>
      </c>
      <c r="B70" s="294">
        <v>212</v>
      </c>
      <c r="C70" s="285" t="s">
        <v>2108</v>
      </c>
      <c r="D70" s="286">
        <f>VLOOKUP(B70,'07'!$B$5:$F$268,5,FALSE)</f>
        <v>311633</v>
      </c>
      <c r="E70" s="286">
        <f>SUM(E71,E87,E91,E92,E98,E102,E106,E110,E116,E119,E128)</f>
        <v>106661</v>
      </c>
      <c r="F70" s="346">
        <f t="shared" si="9"/>
        <v>-0.657735220596022</v>
      </c>
      <c r="G70" s="288" t="str">
        <f t="shared" si="6"/>
        <v>是</v>
      </c>
      <c r="H70" s="273" t="str">
        <f t="shared" si="7"/>
        <v>类</v>
      </c>
    </row>
    <row r="71" ht="38.1" customHeight="1" spans="1:9">
      <c r="A71" s="283">
        <f t="shared" si="8"/>
        <v>5</v>
      </c>
      <c r="B71" s="295">
        <v>21208</v>
      </c>
      <c r="C71" s="359" t="s">
        <v>1477</v>
      </c>
      <c r="D71" s="230">
        <f>VLOOKUP(B71,'07'!$B$5:$F$268,5,FALSE)</f>
        <v>89378</v>
      </c>
      <c r="E71" s="230">
        <f>SUM(E72:E86)</f>
        <v>90411</v>
      </c>
      <c r="F71" s="348">
        <f t="shared" si="9"/>
        <v>0.0115576540088165</v>
      </c>
      <c r="G71" s="288" t="str">
        <f t="shared" si="6"/>
        <v>是</v>
      </c>
      <c r="H71" s="273" t="str">
        <f t="shared" si="7"/>
        <v>款</v>
      </c>
      <c r="I71" s="360"/>
    </row>
    <row r="72" ht="36" customHeight="1" spans="1:8">
      <c r="A72" s="283">
        <f t="shared" si="8"/>
        <v>7</v>
      </c>
      <c r="B72" s="295">
        <v>2120801</v>
      </c>
      <c r="C72" s="291" t="s">
        <v>1478</v>
      </c>
      <c r="D72" s="230">
        <f>VLOOKUP(B72,'07'!$B$5:$F$268,5,FALSE)</f>
        <v>17152</v>
      </c>
      <c r="E72" s="296">
        <v>10000</v>
      </c>
      <c r="F72" s="348">
        <f t="shared" si="9"/>
        <v>-0.416977611940298</v>
      </c>
      <c r="G72" s="288" t="str">
        <f t="shared" si="6"/>
        <v>是</v>
      </c>
      <c r="H72" s="273" t="str">
        <f t="shared" si="7"/>
        <v>项</v>
      </c>
    </row>
    <row r="73" ht="36" customHeight="1" spans="1:8">
      <c r="A73" s="283">
        <f t="shared" si="8"/>
        <v>7</v>
      </c>
      <c r="B73" s="295">
        <v>2120802</v>
      </c>
      <c r="C73" s="291" t="s">
        <v>1479</v>
      </c>
      <c r="D73" s="230">
        <f>VLOOKUP(B73,'07'!$B$5:$F$268,5,FALSE)</f>
        <v>0</v>
      </c>
      <c r="E73" s="296">
        <v>2015</v>
      </c>
      <c r="F73" s="348">
        <f t="shared" si="9"/>
        <v>0</v>
      </c>
      <c r="G73" s="288" t="str">
        <f t="shared" si="6"/>
        <v>是</v>
      </c>
      <c r="H73" s="273" t="str">
        <f t="shared" si="7"/>
        <v>项</v>
      </c>
    </row>
    <row r="74" ht="36" customHeight="1" spans="1:8">
      <c r="A74" s="283">
        <f t="shared" si="8"/>
        <v>7</v>
      </c>
      <c r="B74" s="295">
        <v>2120803</v>
      </c>
      <c r="C74" s="291" t="s">
        <v>1480</v>
      </c>
      <c r="D74" s="230">
        <f>VLOOKUP(B74,'07'!$B$5:$F$268,5,FALSE)</f>
        <v>0</v>
      </c>
      <c r="E74" s="296"/>
      <c r="F74" s="348">
        <f t="shared" si="9"/>
        <v>0</v>
      </c>
      <c r="G74" s="288" t="str">
        <f t="shared" si="6"/>
        <v>否</v>
      </c>
      <c r="H74" s="273" t="str">
        <f t="shared" si="7"/>
        <v>项</v>
      </c>
    </row>
    <row r="75" ht="36" customHeight="1" spans="1:8">
      <c r="A75" s="283">
        <f t="shared" si="8"/>
        <v>7</v>
      </c>
      <c r="B75" s="295">
        <v>2120804</v>
      </c>
      <c r="C75" s="291" t="s">
        <v>1481</v>
      </c>
      <c r="D75" s="230">
        <f>VLOOKUP(B75,'07'!$B$5:$F$268,5,FALSE)</f>
        <v>0</v>
      </c>
      <c r="E75" s="296">
        <v>200</v>
      </c>
      <c r="F75" s="348">
        <f t="shared" si="9"/>
        <v>0</v>
      </c>
      <c r="G75" s="288" t="str">
        <f t="shared" si="6"/>
        <v>是</v>
      </c>
      <c r="H75" s="273" t="str">
        <f t="shared" si="7"/>
        <v>项</v>
      </c>
    </row>
    <row r="76" ht="36" customHeight="1" spans="1:8">
      <c r="A76" s="283">
        <f t="shared" si="8"/>
        <v>7</v>
      </c>
      <c r="B76" s="295">
        <v>2120805</v>
      </c>
      <c r="C76" s="291" t="s">
        <v>1482</v>
      </c>
      <c r="D76" s="230">
        <f>VLOOKUP(B76,'07'!$B$5:$F$268,5,FALSE)</f>
        <v>0</v>
      </c>
      <c r="E76" s="296"/>
      <c r="F76" s="348">
        <f t="shared" si="9"/>
        <v>0</v>
      </c>
      <c r="G76" s="288" t="str">
        <f t="shared" si="6"/>
        <v>否</v>
      </c>
      <c r="H76" s="273" t="str">
        <f t="shared" si="7"/>
        <v>项</v>
      </c>
    </row>
    <row r="77" ht="36" customHeight="1" spans="1:8">
      <c r="A77" s="283">
        <f t="shared" si="8"/>
        <v>7</v>
      </c>
      <c r="B77" s="295">
        <v>2120806</v>
      </c>
      <c r="C77" s="291" t="s">
        <v>1483</v>
      </c>
      <c r="D77" s="230">
        <f>VLOOKUP(B77,'07'!$B$5:$F$268,5,FALSE)</f>
        <v>0</v>
      </c>
      <c r="E77" s="296"/>
      <c r="F77" s="348">
        <f t="shared" si="9"/>
        <v>0</v>
      </c>
      <c r="G77" s="288" t="str">
        <f t="shared" si="6"/>
        <v>否</v>
      </c>
      <c r="H77" s="273" t="str">
        <f t="shared" si="7"/>
        <v>项</v>
      </c>
    </row>
    <row r="78" ht="36" customHeight="1" spans="1:8">
      <c r="A78" s="283">
        <f t="shared" si="8"/>
        <v>7</v>
      </c>
      <c r="B78" s="295">
        <v>2120807</v>
      </c>
      <c r="C78" s="291" t="s">
        <v>1484</v>
      </c>
      <c r="D78" s="230">
        <f>VLOOKUP(B78,'07'!$B$5:$F$268,5,FALSE)</f>
        <v>0</v>
      </c>
      <c r="E78" s="296"/>
      <c r="F78" s="348">
        <f t="shared" si="9"/>
        <v>0</v>
      </c>
      <c r="G78" s="288" t="str">
        <f t="shared" si="6"/>
        <v>否</v>
      </c>
      <c r="H78" s="273" t="str">
        <f t="shared" si="7"/>
        <v>项</v>
      </c>
    </row>
    <row r="79" ht="36" customHeight="1" spans="1:8">
      <c r="A79" s="283">
        <f t="shared" si="8"/>
        <v>7</v>
      </c>
      <c r="B79" s="295">
        <v>2120809</v>
      </c>
      <c r="C79" s="291" t="s">
        <v>1485</v>
      </c>
      <c r="D79" s="230">
        <f>VLOOKUP(B79,'07'!$B$5:$F$268,5,FALSE)</f>
        <v>0</v>
      </c>
      <c r="E79" s="296"/>
      <c r="F79" s="348">
        <f t="shared" si="9"/>
        <v>0</v>
      </c>
      <c r="G79" s="288" t="str">
        <f t="shared" si="6"/>
        <v>否</v>
      </c>
      <c r="H79" s="273" t="str">
        <f t="shared" si="7"/>
        <v>项</v>
      </c>
    </row>
    <row r="80" ht="36" customHeight="1" spans="1:8">
      <c r="A80" s="283">
        <f t="shared" si="8"/>
        <v>7</v>
      </c>
      <c r="B80" s="295">
        <v>2120810</v>
      </c>
      <c r="C80" s="291" t="s">
        <v>1486</v>
      </c>
      <c r="D80" s="230">
        <f>VLOOKUP(B80,'07'!$B$5:$F$268,5,FALSE)</f>
        <v>0</v>
      </c>
      <c r="E80" s="296"/>
      <c r="F80" s="348">
        <f t="shared" si="9"/>
        <v>0</v>
      </c>
      <c r="G80" s="288" t="str">
        <f t="shared" si="6"/>
        <v>否</v>
      </c>
      <c r="H80" s="273" t="str">
        <f t="shared" si="7"/>
        <v>项</v>
      </c>
    </row>
    <row r="81" ht="36" customHeight="1" spans="1:8">
      <c r="A81" s="283">
        <f t="shared" si="8"/>
        <v>7</v>
      </c>
      <c r="B81" s="295">
        <v>2120811</v>
      </c>
      <c r="C81" s="291" t="s">
        <v>1487</v>
      </c>
      <c r="D81" s="230">
        <f>VLOOKUP(B81,'07'!$B$5:$F$268,5,FALSE)</f>
        <v>0</v>
      </c>
      <c r="E81" s="296"/>
      <c r="F81" s="348">
        <f t="shared" si="9"/>
        <v>0</v>
      </c>
      <c r="G81" s="288" t="str">
        <f t="shared" si="6"/>
        <v>否</v>
      </c>
      <c r="H81" s="273" t="str">
        <f t="shared" si="7"/>
        <v>项</v>
      </c>
    </row>
    <row r="82" ht="36" customHeight="1" spans="1:8">
      <c r="A82" s="283">
        <f t="shared" si="8"/>
        <v>7</v>
      </c>
      <c r="B82" s="295">
        <v>2120813</v>
      </c>
      <c r="C82" s="291" t="s">
        <v>1145</v>
      </c>
      <c r="D82" s="230">
        <f>VLOOKUP(B82,'07'!$B$5:$F$268,5,FALSE)</f>
        <v>0</v>
      </c>
      <c r="E82" s="296"/>
      <c r="F82" s="348">
        <f t="shared" si="9"/>
        <v>0</v>
      </c>
      <c r="G82" s="288" t="str">
        <f t="shared" si="6"/>
        <v>否</v>
      </c>
      <c r="H82" s="273" t="str">
        <f t="shared" si="7"/>
        <v>项</v>
      </c>
    </row>
    <row r="83" ht="36" customHeight="1" spans="1:10">
      <c r="A83" s="283">
        <f t="shared" si="8"/>
        <v>7</v>
      </c>
      <c r="B83" s="295">
        <v>2120814</v>
      </c>
      <c r="C83" s="291" t="s">
        <v>1488</v>
      </c>
      <c r="D83" s="230">
        <f>VLOOKUP(B83,'07'!$B$5:$F$268,5,FALSE)</f>
        <v>1916</v>
      </c>
      <c r="E83" s="296">
        <f>2178+2070</f>
        <v>4248</v>
      </c>
      <c r="F83" s="348">
        <f t="shared" si="9"/>
        <v>1.21711899791232</v>
      </c>
      <c r="G83" s="288" t="str">
        <f t="shared" si="6"/>
        <v>是</v>
      </c>
      <c r="H83" s="273" t="str">
        <f t="shared" si="7"/>
        <v>项</v>
      </c>
      <c r="J83" s="273">
        <v>2178</v>
      </c>
    </row>
    <row r="84" ht="36" customHeight="1" spans="1:8">
      <c r="A84" s="283">
        <f t="shared" si="8"/>
        <v>7</v>
      </c>
      <c r="B84" s="295">
        <v>2120815</v>
      </c>
      <c r="C84" s="291" t="s">
        <v>1489</v>
      </c>
      <c r="D84" s="230">
        <f>VLOOKUP(B84,'07'!$B$5:$F$268,5,FALSE)</f>
        <v>882</v>
      </c>
      <c r="E84" s="296">
        <v>1223</v>
      </c>
      <c r="F84" s="348">
        <f t="shared" si="9"/>
        <v>0.386621315192744</v>
      </c>
      <c r="G84" s="288" t="str">
        <f t="shared" si="6"/>
        <v>是</v>
      </c>
      <c r="H84" s="273" t="str">
        <f t="shared" si="7"/>
        <v>项</v>
      </c>
    </row>
    <row r="85" ht="36" customHeight="1" spans="1:8">
      <c r="A85" s="283">
        <f t="shared" si="8"/>
        <v>7</v>
      </c>
      <c r="B85" s="295">
        <v>2120816</v>
      </c>
      <c r="C85" s="291" t="s">
        <v>1490</v>
      </c>
      <c r="D85" s="230">
        <f>VLOOKUP(B85,'07'!$B$5:$F$268,5,FALSE)</f>
        <v>3317</v>
      </c>
      <c r="E85" s="296">
        <v>365</v>
      </c>
      <c r="F85" s="348">
        <f t="shared" si="9"/>
        <v>-0.889960807958999</v>
      </c>
      <c r="G85" s="288" t="str">
        <f t="shared" si="6"/>
        <v>是</v>
      </c>
      <c r="H85" s="273" t="str">
        <f t="shared" si="7"/>
        <v>项</v>
      </c>
    </row>
    <row r="86" ht="36" customHeight="1" spans="1:11">
      <c r="A86" s="283">
        <f t="shared" si="8"/>
        <v>7</v>
      </c>
      <c r="B86" s="295">
        <v>2120899</v>
      </c>
      <c r="C86" s="291" t="s">
        <v>1491</v>
      </c>
      <c r="D86" s="230">
        <f>VLOOKUP(B86,'07'!$B$5:$F$268,5,FALSE)</f>
        <v>66111</v>
      </c>
      <c r="E86" s="296">
        <f>582+397+70207+1195-21</f>
        <v>72360</v>
      </c>
      <c r="F86" s="348">
        <f t="shared" si="9"/>
        <v>0.0945228479375595</v>
      </c>
      <c r="G86" s="288" t="str">
        <f t="shared" si="6"/>
        <v>是</v>
      </c>
      <c r="H86" s="273" t="str">
        <f t="shared" si="7"/>
        <v>项</v>
      </c>
      <c r="J86" s="273">
        <v>397</v>
      </c>
      <c r="K86" s="273">
        <v>582</v>
      </c>
    </row>
    <row r="87" ht="38.1" customHeight="1" spans="1:8">
      <c r="A87" s="283">
        <f t="shared" si="8"/>
        <v>5</v>
      </c>
      <c r="B87" s="295">
        <v>21210</v>
      </c>
      <c r="C87" s="359" t="s">
        <v>1492</v>
      </c>
      <c r="D87" s="230">
        <f>VLOOKUP(B87,'07'!$B$5:$F$268,5,FALSE)</f>
        <v>0</v>
      </c>
      <c r="E87" s="230">
        <f>SUM(E88:E90)</f>
        <v>0</v>
      </c>
      <c r="F87" s="348">
        <f t="shared" si="9"/>
        <v>0</v>
      </c>
      <c r="G87" s="288" t="str">
        <f t="shared" si="6"/>
        <v>否</v>
      </c>
      <c r="H87" s="273" t="str">
        <f t="shared" si="7"/>
        <v>款</v>
      </c>
    </row>
    <row r="88" ht="36" customHeight="1" spans="1:8">
      <c r="A88" s="283">
        <f t="shared" si="8"/>
        <v>7</v>
      </c>
      <c r="B88" s="295">
        <v>2121001</v>
      </c>
      <c r="C88" s="291" t="s">
        <v>1478</v>
      </c>
      <c r="D88" s="230">
        <f>VLOOKUP(B88,'07'!$B$5:$F$268,5,FALSE)</f>
        <v>0</v>
      </c>
      <c r="E88" s="296"/>
      <c r="F88" s="348">
        <f t="shared" si="9"/>
        <v>0</v>
      </c>
      <c r="G88" s="288" t="str">
        <f t="shared" si="6"/>
        <v>否</v>
      </c>
      <c r="H88" s="273" t="str">
        <f t="shared" si="7"/>
        <v>项</v>
      </c>
    </row>
    <row r="89" ht="36" customHeight="1" spans="1:8">
      <c r="A89" s="283">
        <f t="shared" si="8"/>
        <v>7</v>
      </c>
      <c r="B89" s="295">
        <v>2121002</v>
      </c>
      <c r="C89" s="291" t="s">
        <v>1479</v>
      </c>
      <c r="D89" s="230">
        <f>VLOOKUP(B89,'07'!$B$5:$F$268,5,FALSE)</f>
        <v>0</v>
      </c>
      <c r="E89" s="296"/>
      <c r="F89" s="348">
        <f t="shared" si="9"/>
        <v>0</v>
      </c>
      <c r="G89" s="288" t="str">
        <f t="shared" si="6"/>
        <v>否</v>
      </c>
      <c r="H89" s="273" t="str">
        <f t="shared" si="7"/>
        <v>项</v>
      </c>
    </row>
    <row r="90" ht="36" customHeight="1" spans="1:8">
      <c r="A90" s="283">
        <f t="shared" si="8"/>
        <v>7</v>
      </c>
      <c r="B90" s="295">
        <v>2121099</v>
      </c>
      <c r="C90" s="291" t="s">
        <v>1493</v>
      </c>
      <c r="D90" s="230">
        <f>VLOOKUP(B90,'07'!$B$5:$F$268,5,FALSE)</f>
        <v>0</v>
      </c>
      <c r="E90" s="296"/>
      <c r="F90" s="348">
        <f t="shared" si="9"/>
        <v>0</v>
      </c>
      <c r="G90" s="288" t="str">
        <f t="shared" si="6"/>
        <v>否</v>
      </c>
      <c r="H90" s="273" t="str">
        <f t="shared" si="7"/>
        <v>项</v>
      </c>
    </row>
    <row r="91" ht="38.1" customHeight="1" spans="1:8">
      <c r="A91" s="283">
        <f t="shared" si="8"/>
        <v>5</v>
      </c>
      <c r="B91" s="295">
        <v>21211</v>
      </c>
      <c r="C91" s="359" t="s">
        <v>1494</v>
      </c>
      <c r="D91" s="230">
        <f>VLOOKUP(B91,'07'!$B$5:$F$268,5,FALSE)</f>
        <v>0</v>
      </c>
      <c r="E91" s="296"/>
      <c r="F91" s="348">
        <f t="shared" si="9"/>
        <v>0</v>
      </c>
      <c r="G91" s="288" t="str">
        <f t="shared" si="6"/>
        <v>否</v>
      </c>
      <c r="H91" s="273" t="str">
        <f t="shared" si="7"/>
        <v>款</v>
      </c>
    </row>
    <row r="92" ht="38.1" customHeight="1" spans="1:8">
      <c r="A92" s="283">
        <f t="shared" si="8"/>
        <v>5</v>
      </c>
      <c r="B92" s="295">
        <v>21213</v>
      </c>
      <c r="C92" s="359" t="s">
        <v>1495</v>
      </c>
      <c r="D92" s="230">
        <f>VLOOKUP(B92,'07'!$B$5:$F$268,5,FALSE)</f>
        <v>0</v>
      </c>
      <c r="E92" s="230">
        <f>SUM(E93:E97)</f>
        <v>0</v>
      </c>
      <c r="F92" s="348">
        <f t="shared" si="9"/>
        <v>0</v>
      </c>
      <c r="G92" s="288" t="str">
        <f t="shared" si="6"/>
        <v>否</v>
      </c>
      <c r="H92" s="273" t="str">
        <f t="shared" si="7"/>
        <v>款</v>
      </c>
    </row>
    <row r="93" ht="36" customHeight="1" spans="1:8">
      <c r="A93" s="283">
        <f t="shared" si="8"/>
        <v>7</v>
      </c>
      <c r="B93" s="295">
        <v>2121301</v>
      </c>
      <c r="C93" s="291" t="s">
        <v>1496</v>
      </c>
      <c r="D93" s="230">
        <f>VLOOKUP(B93,'07'!$B$5:$F$268,5,FALSE)</f>
        <v>0</v>
      </c>
      <c r="E93" s="296"/>
      <c r="F93" s="348">
        <f t="shared" si="9"/>
        <v>0</v>
      </c>
      <c r="G93" s="288" t="str">
        <f t="shared" si="6"/>
        <v>否</v>
      </c>
      <c r="H93" s="273" t="str">
        <f t="shared" si="7"/>
        <v>项</v>
      </c>
    </row>
    <row r="94" ht="36" customHeight="1" spans="1:8">
      <c r="A94" s="283">
        <f t="shared" si="8"/>
        <v>7</v>
      </c>
      <c r="B94" s="295">
        <v>2121302</v>
      </c>
      <c r="C94" s="291" t="s">
        <v>1497</v>
      </c>
      <c r="D94" s="230">
        <f>VLOOKUP(B94,'07'!$B$5:$F$268,5,FALSE)</f>
        <v>0</v>
      </c>
      <c r="E94" s="296"/>
      <c r="F94" s="348">
        <f t="shared" si="9"/>
        <v>0</v>
      </c>
      <c r="G94" s="288" t="str">
        <f t="shared" si="6"/>
        <v>否</v>
      </c>
      <c r="H94" s="273" t="str">
        <f t="shared" si="7"/>
        <v>项</v>
      </c>
    </row>
    <row r="95" ht="36" customHeight="1" spans="1:8">
      <c r="A95" s="283">
        <f t="shared" si="8"/>
        <v>7</v>
      </c>
      <c r="B95" s="295">
        <v>2121303</v>
      </c>
      <c r="C95" s="291" t="s">
        <v>1498</v>
      </c>
      <c r="D95" s="230">
        <f>VLOOKUP(B95,'07'!$B$5:$F$268,5,FALSE)</f>
        <v>0</v>
      </c>
      <c r="E95" s="296"/>
      <c r="F95" s="348">
        <f t="shared" si="9"/>
        <v>0</v>
      </c>
      <c r="G95" s="288" t="str">
        <f t="shared" si="6"/>
        <v>否</v>
      </c>
      <c r="H95" s="273" t="str">
        <f t="shared" si="7"/>
        <v>项</v>
      </c>
    </row>
    <row r="96" ht="36" customHeight="1" spans="1:8">
      <c r="A96" s="283">
        <f t="shared" si="8"/>
        <v>7</v>
      </c>
      <c r="B96" s="295">
        <v>2121304</v>
      </c>
      <c r="C96" s="291" t="s">
        <v>1499</v>
      </c>
      <c r="D96" s="230">
        <f>VLOOKUP(B96,'07'!$B$5:$F$268,5,FALSE)</f>
        <v>0</v>
      </c>
      <c r="E96" s="296"/>
      <c r="F96" s="348">
        <f t="shared" si="9"/>
        <v>0</v>
      </c>
      <c r="G96" s="288" t="str">
        <f t="shared" si="6"/>
        <v>否</v>
      </c>
      <c r="H96" s="273" t="str">
        <f t="shared" si="7"/>
        <v>项</v>
      </c>
    </row>
    <row r="97" ht="36" customHeight="1" spans="1:8">
      <c r="A97" s="283">
        <f t="shared" si="8"/>
        <v>7</v>
      </c>
      <c r="B97" s="295">
        <v>2121399</v>
      </c>
      <c r="C97" s="291" t="s">
        <v>1500</v>
      </c>
      <c r="D97" s="230">
        <f>VLOOKUP(B97,'07'!$B$5:$F$268,5,FALSE)</f>
        <v>0</v>
      </c>
      <c r="E97" s="296"/>
      <c r="F97" s="348">
        <f t="shared" si="9"/>
        <v>0</v>
      </c>
      <c r="G97" s="288" t="str">
        <f t="shared" si="6"/>
        <v>否</v>
      </c>
      <c r="H97" s="273" t="str">
        <f t="shared" si="7"/>
        <v>项</v>
      </c>
    </row>
    <row r="98" ht="38.1" customHeight="1" spans="1:8">
      <c r="A98" s="283">
        <f t="shared" si="8"/>
        <v>5</v>
      </c>
      <c r="B98" s="295">
        <v>21214</v>
      </c>
      <c r="C98" s="359" t="s">
        <v>1501</v>
      </c>
      <c r="D98" s="230">
        <f>VLOOKUP(B98,'07'!$B$5:$F$268,5,FALSE)</f>
        <v>2255</v>
      </c>
      <c r="E98" s="230">
        <f>SUM(E99:E101)</f>
        <v>0</v>
      </c>
      <c r="F98" s="348">
        <f t="shared" si="9"/>
        <v>-1</v>
      </c>
      <c r="G98" s="288" t="str">
        <f t="shared" si="6"/>
        <v>是</v>
      </c>
      <c r="H98" s="273" t="str">
        <f t="shared" si="7"/>
        <v>款</v>
      </c>
    </row>
    <row r="99" ht="36" customHeight="1" spans="1:8">
      <c r="A99" s="283">
        <f t="shared" si="8"/>
        <v>7</v>
      </c>
      <c r="B99" s="295">
        <v>2121401</v>
      </c>
      <c r="C99" s="291" t="s">
        <v>1502</v>
      </c>
      <c r="D99" s="230">
        <f>VLOOKUP(B99,'07'!$B$5:$F$268,5,FALSE)</f>
        <v>2255</v>
      </c>
      <c r="E99" s="296"/>
      <c r="F99" s="348">
        <f t="shared" si="9"/>
        <v>-1</v>
      </c>
      <c r="G99" s="288" t="str">
        <f t="shared" ref="G99:G162" si="10">IF(LEN(B99)=3,"是",IF(C99&lt;&gt;"",IF(SUM(D99:E99)&lt;&gt;0,"是","否"),"是"))</f>
        <v>是</v>
      </c>
      <c r="H99" s="273" t="str">
        <f t="shared" ref="H99:H162" si="11">IF(LEN(B99)=3,"类",IF(LEN(B99)=5,"款","项"))</f>
        <v>项</v>
      </c>
    </row>
    <row r="100" ht="36" customHeight="1" spans="1:8">
      <c r="A100" s="283">
        <f t="shared" si="8"/>
        <v>7</v>
      </c>
      <c r="B100" s="295">
        <v>2121402</v>
      </c>
      <c r="C100" s="291" t="s">
        <v>1503</v>
      </c>
      <c r="D100" s="230">
        <f>VLOOKUP(B100,'07'!$B$5:$F$268,5,FALSE)</f>
        <v>0</v>
      </c>
      <c r="E100" s="296"/>
      <c r="F100" s="348">
        <f t="shared" si="9"/>
        <v>0</v>
      </c>
      <c r="G100" s="288" t="str">
        <f t="shared" si="10"/>
        <v>否</v>
      </c>
      <c r="H100" s="273" t="str">
        <f t="shared" si="11"/>
        <v>项</v>
      </c>
    </row>
    <row r="101" ht="36" customHeight="1" spans="1:8">
      <c r="A101" s="283">
        <f t="shared" si="8"/>
        <v>7</v>
      </c>
      <c r="B101" s="295">
        <v>2121499</v>
      </c>
      <c r="C101" s="291" t="s">
        <v>1504</v>
      </c>
      <c r="D101" s="230">
        <f>VLOOKUP(B101,'07'!$B$5:$F$268,5,FALSE)</f>
        <v>0</v>
      </c>
      <c r="E101" s="296"/>
      <c r="F101" s="348">
        <f t="shared" si="9"/>
        <v>0</v>
      </c>
      <c r="G101" s="288" t="str">
        <f t="shared" si="10"/>
        <v>否</v>
      </c>
      <c r="H101" s="273" t="str">
        <f t="shared" si="11"/>
        <v>项</v>
      </c>
    </row>
    <row r="102" ht="38.1" customHeight="1" spans="1:8">
      <c r="A102" s="283">
        <f t="shared" si="8"/>
        <v>5</v>
      </c>
      <c r="B102" s="295">
        <v>21215</v>
      </c>
      <c r="C102" s="359" t="s">
        <v>1505</v>
      </c>
      <c r="D102" s="230">
        <f>VLOOKUP(B102,'07'!$B$5:$F$268,5,FALSE)</f>
        <v>0</v>
      </c>
      <c r="E102" s="230">
        <f>SUM(E103:E105)</f>
        <v>0</v>
      </c>
      <c r="F102" s="348">
        <f t="shared" si="9"/>
        <v>0</v>
      </c>
      <c r="G102" s="288" t="str">
        <f t="shared" si="10"/>
        <v>否</v>
      </c>
      <c r="H102" s="273" t="str">
        <f t="shared" si="11"/>
        <v>款</v>
      </c>
    </row>
    <row r="103" ht="36" customHeight="1" spans="1:8">
      <c r="A103" s="283">
        <f t="shared" si="8"/>
        <v>7</v>
      </c>
      <c r="B103" s="295">
        <v>2121501</v>
      </c>
      <c r="C103" s="291" t="s">
        <v>1478</v>
      </c>
      <c r="D103" s="230">
        <f>VLOOKUP(B103,'07'!$B$5:$F$268,5,FALSE)</f>
        <v>0</v>
      </c>
      <c r="E103" s="296"/>
      <c r="F103" s="348">
        <f t="shared" si="9"/>
        <v>0</v>
      </c>
      <c r="G103" s="288" t="str">
        <f t="shared" si="10"/>
        <v>否</v>
      </c>
      <c r="H103" s="273" t="str">
        <f t="shared" si="11"/>
        <v>项</v>
      </c>
    </row>
    <row r="104" ht="36" customHeight="1" spans="1:8">
      <c r="A104" s="283">
        <f t="shared" si="8"/>
        <v>7</v>
      </c>
      <c r="B104" s="295">
        <v>2121502</v>
      </c>
      <c r="C104" s="291" t="s">
        <v>1479</v>
      </c>
      <c r="D104" s="230">
        <f>VLOOKUP(B104,'07'!$B$5:$F$268,5,FALSE)</f>
        <v>0</v>
      </c>
      <c r="E104" s="296"/>
      <c r="F104" s="348">
        <f t="shared" si="9"/>
        <v>0</v>
      </c>
      <c r="G104" s="288" t="str">
        <f t="shared" si="10"/>
        <v>否</v>
      </c>
      <c r="H104" s="273" t="str">
        <f t="shared" si="11"/>
        <v>项</v>
      </c>
    </row>
    <row r="105" ht="36" customHeight="1" spans="1:8">
      <c r="A105" s="283">
        <f t="shared" si="8"/>
        <v>7</v>
      </c>
      <c r="B105" s="295">
        <v>2121599</v>
      </c>
      <c r="C105" s="291" t="s">
        <v>1506</v>
      </c>
      <c r="D105" s="230">
        <f>VLOOKUP(B105,'07'!$B$5:$F$268,5,FALSE)</f>
        <v>0</v>
      </c>
      <c r="E105" s="296"/>
      <c r="F105" s="348">
        <f t="shared" si="9"/>
        <v>0</v>
      </c>
      <c r="G105" s="288" t="str">
        <f t="shared" si="10"/>
        <v>否</v>
      </c>
      <c r="H105" s="273" t="str">
        <f t="shared" si="11"/>
        <v>项</v>
      </c>
    </row>
    <row r="106" ht="38.1" customHeight="1" spans="1:8">
      <c r="A106" s="283">
        <f t="shared" si="8"/>
        <v>5</v>
      </c>
      <c r="B106" s="295">
        <v>21216</v>
      </c>
      <c r="C106" s="359" t="s">
        <v>1507</v>
      </c>
      <c r="D106" s="230">
        <f>VLOOKUP(B106,'07'!$B$5:$F$268,5,FALSE)</f>
        <v>220000</v>
      </c>
      <c r="E106" s="230">
        <f>SUM(E107:E109)</f>
        <v>0</v>
      </c>
      <c r="F106" s="348">
        <f t="shared" si="9"/>
        <v>-1</v>
      </c>
      <c r="G106" s="288" t="str">
        <f t="shared" si="10"/>
        <v>是</v>
      </c>
      <c r="H106" s="273" t="str">
        <f t="shared" si="11"/>
        <v>款</v>
      </c>
    </row>
    <row r="107" ht="36" customHeight="1" spans="1:8">
      <c r="A107" s="283">
        <f t="shared" si="8"/>
        <v>7</v>
      </c>
      <c r="B107" s="295">
        <v>2121601</v>
      </c>
      <c r="C107" s="291" t="s">
        <v>1478</v>
      </c>
      <c r="D107" s="230">
        <f>VLOOKUP(B107,'07'!$B$5:$F$268,5,FALSE)</f>
        <v>0</v>
      </c>
      <c r="E107" s="296"/>
      <c r="F107" s="348">
        <f t="shared" si="9"/>
        <v>0</v>
      </c>
      <c r="G107" s="288" t="str">
        <f t="shared" si="10"/>
        <v>否</v>
      </c>
      <c r="H107" s="273" t="str">
        <f t="shared" si="11"/>
        <v>项</v>
      </c>
    </row>
    <row r="108" ht="36" customHeight="1" spans="1:8">
      <c r="A108" s="283">
        <f t="shared" si="8"/>
        <v>7</v>
      </c>
      <c r="B108" s="295">
        <v>2121602</v>
      </c>
      <c r="C108" s="291" t="s">
        <v>1479</v>
      </c>
      <c r="D108" s="230">
        <f>VLOOKUP(B108,'07'!$B$5:$F$268,5,FALSE)</f>
        <v>0</v>
      </c>
      <c r="E108" s="296"/>
      <c r="F108" s="348">
        <f t="shared" si="9"/>
        <v>0</v>
      </c>
      <c r="G108" s="288" t="str">
        <f t="shared" si="10"/>
        <v>否</v>
      </c>
      <c r="H108" s="273" t="str">
        <f t="shared" si="11"/>
        <v>项</v>
      </c>
    </row>
    <row r="109" s="273" customFormat="1" ht="36" customHeight="1" spans="1:8">
      <c r="A109" s="283">
        <f t="shared" si="8"/>
        <v>7</v>
      </c>
      <c r="B109" s="295">
        <v>2121699</v>
      </c>
      <c r="C109" s="291" t="s">
        <v>1508</v>
      </c>
      <c r="D109" s="230">
        <f>VLOOKUP(B109,'07'!$B$5:$F$268,5,FALSE)</f>
        <v>220000</v>
      </c>
      <c r="E109" s="296"/>
      <c r="F109" s="348">
        <f t="shared" si="9"/>
        <v>-1</v>
      </c>
      <c r="G109" s="288" t="str">
        <f t="shared" si="10"/>
        <v>是</v>
      </c>
      <c r="H109" s="273" t="str">
        <f t="shared" si="11"/>
        <v>项</v>
      </c>
    </row>
    <row r="110" s="273" customFormat="1" ht="38.1" customHeight="1" spans="1:8">
      <c r="A110" s="283">
        <f t="shared" si="8"/>
        <v>5</v>
      </c>
      <c r="B110" s="295">
        <v>21217</v>
      </c>
      <c r="C110" s="359" t="s">
        <v>1509</v>
      </c>
      <c r="D110" s="230">
        <f>VLOOKUP(B110,'07'!$B$5:$F$268,5,FALSE)</f>
        <v>0</v>
      </c>
      <c r="E110" s="230">
        <f>SUM(E111:E115)</f>
        <v>0</v>
      </c>
      <c r="F110" s="348">
        <f t="shared" si="9"/>
        <v>0</v>
      </c>
      <c r="G110" s="288" t="str">
        <f t="shared" si="10"/>
        <v>否</v>
      </c>
      <c r="H110" s="273" t="str">
        <f t="shared" si="11"/>
        <v>款</v>
      </c>
    </row>
    <row r="111" s="273" customFormat="1" ht="36" customHeight="1" spans="1:8">
      <c r="A111" s="283">
        <f t="shared" si="8"/>
        <v>7</v>
      </c>
      <c r="B111" s="295">
        <v>2121701</v>
      </c>
      <c r="C111" s="291" t="s">
        <v>1496</v>
      </c>
      <c r="D111" s="230">
        <f>VLOOKUP(B111,'07'!$B$5:$F$268,5,FALSE)</f>
        <v>0</v>
      </c>
      <c r="E111" s="296"/>
      <c r="F111" s="348">
        <f t="shared" si="9"/>
        <v>0</v>
      </c>
      <c r="G111" s="288" t="str">
        <f t="shared" si="10"/>
        <v>否</v>
      </c>
      <c r="H111" s="273" t="str">
        <f t="shared" si="11"/>
        <v>项</v>
      </c>
    </row>
    <row r="112" s="273" customFormat="1" ht="36" customHeight="1" spans="1:8">
      <c r="A112" s="283">
        <f t="shared" si="8"/>
        <v>7</v>
      </c>
      <c r="B112" s="295">
        <v>2121702</v>
      </c>
      <c r="C112" s="291" t="s">
        <v>1497</v>
      </c>
      <c r="D112" s="230">
        <f>VLOOKUP(B112,'07'!$B$5:$F$268,5,FALSE)</f>
        <v>0</v>
      </c>
      <c r="E112" s="296"/>
      <c r="F112" s="348">
        <f t="shared" si="9"/>
        <v>0</v>
      </c>
      <c r="G112" s="288" t="str">
        <f t="shared" si="10"/>
        <v>否</v>
      </c>
      <c r="H112" s="273" t="str">
        <f t="shared" si="11"/>
        <v>项</v>
      </c>
    </row>
    <row r="113" s="273" customFormat="1" ht="36" customHeight="1" spans="1:8">
      <c r="A113" s="283">
        <f t="shared" si="8"/>
        <v>7</v>
      </c>
      <c r="B113" s="295">
        <v>2121703</v>
      </c>
      <c r="C113" s="291" t="s">
        <v>1498</v>
      </c>
      <c r="D113" s="230">
        <f>VLOOKUP(B113,'07'!$B$5:$F$268,5,FALSE)</f>
        <v>0</v>
      </c>
      <c r="E113" s="296"/>
      <c r="F113" s="348">
        <f t="shared" si="9"/>
        <v>0</v>
      </c>
      <c r="G113" s="288" t="str">
        <f t="shared" si="10"/>
        <v>否</v>
      </c>
      <c r="H113" s="273" t="str">
        <f t="shared" si="11"/>
        <v>项</v>
      </c>
    </row>
    <row r="114" s="273" customFormat="1" ht="36" customHeight="1" spans="1:8">
      <c r="A114" s="283">
        <f t="shared" si="8"/>
        <v>7</v>
      </c>
      <c r="B114" s="295">
        <v>2121704</v>
      </c>
      <c r="C114" s="291" t="s">
        <v>1499</v>
      </c>
      <c r="D114" s="230">
        <f>VLOOKUP(B114,'07'!$B$5:$F$268,5,FALSE)</f>
        <v>0</v>
      </c>
      <c r="E114" s="296"/>
      <c r="F114" s="348">
        <f t="shared" si="9"/>
        <v>0</v>
      </c>
      <c r="G114" s="288" t="str">
        <f t="shared" si="10"/>
        <v>否</v>
      </c>
      <c r="H114" s="273" t="str">
        <f t="shared" si="11"/>
        <v>项</v>
      </c>
    </row>
    <row r="115" s="273" customFormat="1" ht="36" customHeight="1" spans="1:8">
      <c r="A115" s="283">
        <f t="shared" si="8"/>
        <v>7</v>
      </c>
      <c r="B115" s="295">
        <v>2121799</v>
      </c>
      <c r="C115" s="291" t="s">
        <v>1510</v>
      </c>
      <c r="D115" s="230">
        <f>VLOOKUP(B115,'07'!$B$5:$F$268,5,FALSE)</f>
        <v>0</v>
      </c>
      <c r="E115" s="296"/>
      <c r="F115" s="348">
        <f t="shared" si="9"/>
        <v>0</v>
      </c>
      <c r="G115" s="288" t="str">
        <f t="shared" si="10"/>
        <v>否</v>
      </c>
      <c r="H115" s="273" t="str">
        <f t="shared" si="11"/>
        <v>项</v>
      </c>
    </row>
    <row r="116" s="273" customFormat="1" ht="36" customHeight="1" spans="1:8">
      <c r="A116" s="283">
        <f t="shared" si="8"/>
        <v>5</v>
      </c>
      <c r="B116" s="295">
        <v>21218</v>
      </c>
      <c r="C116" s="359" t="s">
        <v>1511</v>
      </c>
      <c r="D116" s="230">
        <f>VLOOKUP(B116,'07'!$B$5:$F$268,5,FALSE)</f>
        <v>0</v>
      </c>
      <c r="E116" s="296">
        <f>SUM(E117:E118)</f>
        <v>0</v>
      </c>
      <c r="F116" s="348">
        <f t="shared" si="9"/>
        <v>0</v>
      </c>
      <c r="G116" s="288" t="str">
        <f t="shared" si="10"/>
        <v>否</v>
      </c>
      <c r="H116" s="273" t="str">
        <f t="shared" si="11"/>
        <v>款</v>
      </c>
    </row>
    <row r="117" s="273" customFormat="1" ht="36" customHeight="1" spans="1:8">
      <c r="A117" s="283">
        <f t="shared" si="8"/>
        <v>7</v>
      </c>
      <c r="B117" s="295">
        <v>2121801</v>
      </c>
      <c r="C117" s="291" t="s">
        <v>1502</v>
      </c>
      <c r="D117" s="230">
        <f>VLOOKUP(B117,'07'!$B$5:$F$268,5,FALSE)</f>
        <v>0</v>
      </c>
      <c r="E117" s="296"/>
      <c r="F117" s="348">
        <f t="shared" si="9"/>
        <v>0</v>
      </c>
      <c r="G117" s="288" t="str">
        <f t="shared" si="10"/>
        <v>否</v>
      </c>
      <c r="H117" s="273" t="str">
        <f t="shared" si="11"/>
        <v>项</v>
      </c>
    </row>
    <row r="118" s="273" customFormat="1" ht="36" customHeight="1" spans="1:8">
      <c r="A118" s="283">
        <f t="shared" si="8"/>
        <v>7</v>
      </c>
      <c r="B118" s="295">
        <v>2121899</v>
      </c>
      <c r="C118" s="291" t="s">
        <v>1512</v>
      </c>
      <c r="D118" s="230">
        <f>VLOOKUP(B118,'07'!$B$5:$F$268,5,FALSE)</f>
        <v>0</v>
      </c>
      <c r="E118" s="296"/>
      <c r="F118" s="348">
        <f t="shared" si="9"/>
        <v>0</v>
      </c>
      <c r="G118" s="288" t="str">
        <f t="shared" si="10"/>
        <v>否</v>
      </c>
      <c r="H118" s="273" t="str">
        <f t="shared" si="11"/>
        <v>项</v>
      </c>
    </row>
    <row r="119" s="273" customFormat="1" ht="38.1" customHeight="1" spans="1:8">
      <c r="A119" s="283">
        <f t="shared" si="8"/>
        <v>5</v>
      </c>
      <c r="B119" s="295">
        <v>21219</v>
      </c>
      <c r="C119" s="359" t="s">
        <v>1513</v>
      </c>
      <c r="D119" s="230">
        <f>VLOOKUP(B119,'07'!$B$5:$F$268,5,FALSE)</f>
        <v>0</v>
      </c>
      <c r="E119" s="230">
        <f>SUM(E120:E127)</f>
        <v>0</v>
      </c>
      <c r="F119" s="348">
        <f t="shared" si="9"/>
        <v>0</v>
      </c>
      <c r="G119" s="288" t="str">
        <f t="shared" si="10"/>
        <v>否</v>
      </c>
      <c r="H119" s="273" t="str">
        <f t="shared" si="11"/>
        <v>款</v>
      </c>
    </row>
    <row r="120" s="273" customFormat="1" ht="36" customHeight="1" spans="1:8">
      <c r="A120" s="283">
        <f t="shared" si="8"/>
        <v>7</v>
      </c>
      <c r="B120" s="295">
        <v>2121901</v>
      </c>
      <c r="C120" s="291" t="s">
        <v>1478</v>
      </c>
      <c r="D120" s="230">
        <f>VLOOKUP(B120,'07'!$B$5:$F$268,5,FALSE)</f>
        <v>0</v>
      </c>
      <c r="E120" s="296"/>
      <c r="F120" s="348">
        <f t="shared" si="9"/>
        <v>0</v>
      </c>
      <c r="G120" s="288" t="str">
        <f t="shared" si="10"/>
        <v>否</v>
      </c>
      <c r="H120" s="273" t="str">
        <f t="shared" si="11"/>
        <v>项</v>
      </c>
    </row>
    <row r="121" s="273" customFormat="1" ht="36" customHeight="1" spans="1:8">
      <c r="A121" s="283">
        <f t="shared" si="8"/>
        <v>7</v>
      </c>
      <c r="B121" s="295">
        <v>2121902</v>
      </c>
      <c r="C121" s="291" t="s">
        <v>1479</v>
      </c>
      <c r="D121" s="230">
        <f>VLOOKUP(B121,'07'!$B$5:$F$268,5,FALSE)</f>
        <v>0</v>
      </c>
      <c r="E121" s="296"/>
      <c r="F121" s="348">
        <f t="shared" si="9"/>
        <v>0</v>
      </c>
      <c r="G121" s="288" t="str">
        <f t="shared" si="10"/>
        <v>否</v>
      </c>
      <c r="H121" s="273" t="str">
        <f t="shared" si="11"/>
        <v>项</v>
      </c>
    </row>
    <row r="122" s="273" customFormat="1" ht="36" customHeight="1" spans="1:8">
      <c r="A122" s="283">
        <f t="shared" si="8"/>
        <v>7</v>
      </c>
      <c r="B122" s="295">
        <v>2121903</v>
      </c>
      <c r="C122" s="291" t="s">
        <v>1480</v>
      </c>
      <c r="D122" s="230">
        <f>VLOOKUP(B122,'07'!$B$5:$F$268,5,FALSE)</f>
        <v>0</v>
      </c>
      <c r="E122" s="296"/>
      <c r="F122" s="348">
        <f t="shared" si="9"/>
        <v>0</v>
      </c>
      <c r="G122" s="288" t="str">
        <f t="shared" si="10"/>
        <v>否</v>
      </c>
      <c r="H122" s="273" t="str">
        <f t="shared" si="11"/>
        <v>项</v>
      </c>
    </row>
    <row r="123" s="273" customFormat="1" ht="36" customHeight="1" spans="1:8">
      <c r="A123" s="283">
        <f t="shared" si="8"/>
        <v>7</v>
      </c>
      <c r="B123" s="295">
        <v>2121904</v>
      </c>
      <c r="C123" s="291" t="s">
        <v>1481</v>
      </c>
      <c r="D123" s="230">
        <f>VLOOKUP(B123,'07'!$B$5:$F$268,5,FALSE)</f>
        <v>0</v>
      </c>
      <c r="E123" s="296"/>
      <c r="F123" s="348">
        <f t="shared" si="9"/>
        <v>0</v>
      </c>
      <c r="G123" s="288" t="str">
        <f t="shared" si="10"/>
        <v>否</v>
      </c>
      <c r="H123" s="273" t="str">
        <f t="shared" si="11"/>
        <v>项</v>
      </c>
    </row>
    <row r="124" ht="36" customHeight="1" spans="1:8">
      <c r="A124" s="283">
        <f t="shared" si="8"/>
        <v>7</v>
      </c>
      <c r="B124" s="295">
        <v>2121905</v>
      </c>
      <c r="C124" s="291" t="s">
        <v>1484</v>
      </c>
      <c r="D124" s="230">
        <f>VLOOKUP(B124,'07'!$B$5:$F$268,5,FALSE)</f>
        <v>0</v>
      </c>
      <c r="E124" s="296"/>
      <c r="F124" s="348">
        <f t="shared" si="9"/>
        <v>0</v>
      </c>
      <c r="G124" s="288" t="str">
        <f t="shared" si="10"/>
        <v>否</v>
      </c>
      <c r="H124" s="273" t="str">
        <f t="shared" si="11"/>
        <v>项</v>
      </c>
    </row>
    <row r="125" ht="36" customHeight="1" spans="1:8">
      <c r="A125" s="283">
        <f t="shared" si="8"/>
        <v>7</v>
      </c>
      <c r="B125" s="295">
        <v>2121906</v>
      </c>
      <c r="C125" s="291" t="s">
        <v>1486</v>
      </c>
      <c r="D125" s="230">
        <f>VLOOKUP(B125,'07'!$B$5:$F$268,5,FALSE)</f>
        <v>0</v>
      </c>
      <c r="E125" s="296"/>
      <c r="F125" s="348">
        <f t="shared" si="9"/>
        <v>0</v>
      </c>
      <c r="G125" s="288" t="str">
        <f t="shared" si="10"/>
        <v>否</v>
      </c>
      <c r="H125" s="273" t="str">
        <f t="shared" si="11"/>
        <v>项</v>
      </c>
    </row>
    <row r="126" ht="36" customHeight="1" spans="1:8">
      <c r="A126" s="283">
        <f t="shared" si="8"/>
        <v>7</v>
      </c>
      <c r="B126" s="295">
        <v>2121907</v>
      </c>
      <c r="C126" s="291" t="s">
        <v>1487</v>
      </c>
      <c r="D126" s="230">
        <f>VLOOKUP(B126,'07'!$B$5:$F$268,5,FALSE)</f>
        <v>0</v>
      </c>
      <c r="E126" s="296"/>
      <c r="F126" s="348">
        <f t="shared" si="9"/>
        <v>0</v>
      </c>
      <c r="G126" s="288" t="str">
        <f t="shared" si="10"/>
        <v>否</v>
      </c>
      <c r="H126" s="273" t="str">
        <f t="shared" si="11"/>
        <v>项</v>
      </c>
    </row>
    <row r="127" s="273" customFormat="1" ht="36" customHeight="1" spans="1:8">
      <c r="A127" s="283">
        <f t="shared" si="8"/>
        <v>7</v>
      </c>
      <c r="B127" s="295">
        <v>2121999</v>
      </c>
      <c r="C127" s="291" t="s">
        <v>1514</v>
      </c>
      <c r="D127" s="230">
        <f>VLOOKUP(B127,'07'!$B$5:$F$268,5,FALSE)</f>
        <v>0</v>
      </c>
      <c r="E127" s="296"/>
      <c r="F127" s="348">
        <f t="shared" si="9"/>
        <v>0</v>
      </c>
      <c r="G127" s="288" t="str">
        <f t="shared" si="10"/>
        <v>否</v>
      </c>
      <c r="H127" s="273" t="str">
        <f t="shared" si="11"/>
        <v>项</v>
      </c>
    </row>
    <row r="128" s="273" customFormat="1" ht="36" customHeight="1" spans="1:8">
      <c r="A128" s="283">
        <f t="shared" si="8"/>
        <v>5</v>
      </c>
      <c r="B128" s="299">
        <v>21298</v>
      </c>
      <c r="C128" s="359" t="s">
        <v>2074</v>
      </c>
      <c r="D128" s="230"/>
      <c r="E128" s="296">
        <f>SUM(E129:E130)</f>
        <v>16250</v>
      </c>
      <c r="F128" s="348">
        <f t="shared" si="9"/>
        <v>0</v>
      </c>
      <c r="G128" s="288" t="str">
        <f t="shared" si="10"/>
        <v>是</v>
      </c>
      <c r="H128" s="273" t="str">
        <f t="shared" si="11"/>
        <v>款</v>
      </c>
    </row>
    <row r="129" s="273" customFormat="1" ht="36" customHeight="1" spans="1:10">
      <c r="A129" s="283">
        <f t="shared" si="8"/>
        <v>7</v>
      </c>
      <c r="B129" s="299">
        <v>2129801</v>
      </c>
      <c r="C129" s="291" t="s">
        <v>2109</v>
      </c>
      <c r="D129" s="230"/>
      <c r="E129" s="296">
        <v>16250</v>
      </c>
      <c r="F129" s="348">
        <f t="shared" si="9"/>
        <v>0</v>
      </c>
      <c r="G129" s="288" t="str">
        <f t="shared" si="10"/>
        <v>是</v>
      </c>
      <c r="H129" s="273" t="str">
        <f t="shared" si="11"/>
        <v>项</v>
      </c>
      <c r="J129" s="273">
        <v>16250</v>
      </c>
    </row>
    <row r="130" s="273" customFormat="1" ht="36" customHeight="1" spans="1:8">
      <c r="A130" s="283">
        <f t="shared" si="8"/>
        <v>7</v>
      </c>
      <c r="B130" s="299">
        <v>2129899</v>
      </c>
      <c r="C130" s="291" t="s">
        <v>2110</v>
      </c>
      <c r="D130" s="230"/>
      <c r="E130" s="296"/>
      <c r="F130" s="348">
        <f t="shared" si="9"/>
        <v>0</v>
      </c>
      <c r="G130" s="288" t="str">
        <f t="shared" si="10"/>
        <v>否</v>
      </c>
      <c r="H130" s="273" t="str">
        <f t="shared" si="11"/>
        <v>项</v>
      </c>
    </row>
    <row r="131" s="273" customFormat="1" ht="38.1" customHeight="1" spans="1:8">
      <c r="A131" s="283">
        <f t="shared" si="8"/>
        <v>3</v>
      </c>
      <c r="B131" s="294">
        <v>213</v>
      </c>
      <c r="C131" s="285" t="s">
        <v>2111</v>
      </c>
      <c r="D131" s="286">
        <f>VLOOKUP(B131,'07'!$B$5:$F$268,5,FALSE)</f>
        <v>45</v>
      </c>
      <c r="E131" s="286">
        <f>SUM(E132,E137,E142,E147,E150,E155,E159,E163,E166)</f>
        <v>1570</v>
      </c>
      <c r="F131" s="346">
        <f t="shared" si="9"/>
        <v>33.8888888888889</v>
      </c>
      <c r="G131" s="288" t="str">
        <f t="shared" si="10"/>
        <v>是</v>
      </c>
      <c r="H131" s="273" t="str">
        <f t="shared" si="11"/>
        <v>类</v>
      </c>
    </row>
    <row r="132" ht="38.1" customHeight="1" spans="1:8">
      <c r="A132" s="283">
        <f t="shared" si="8"/>
        <v>5</v>
      </c>
      <c r="B132" s="295">
        <v>21366</v>
      </c>
      <c r="C132" s="359" t="s">
        <v>1516</v>
      </c>
      <c r="D132" s="230">
        <f>VLOOKUP(B132,'07'!$B$5:$F$268,5,FALSE)</f>
        <v>0</v>
      </c>
      <c r="E132" s="230">
        <f>SUM(E133:E136)</f>
        <v>18</v>
      </c>
      <c r="F132" s="348">
        <f t="shared" si="9"/>
        <v>0</v>
      </c>
      <c r="G132" s="288" t="str">
        <f t="shared" si="10"/>
        <v>是</v>
      </c>
      <c r="H132" s="273" t="str">
        <f t="shared" si="11"/>
        <v>款</v>
      </c>
    </row>
    <row r="133" s="273" customFormat="1" ht="36" customHeight="1" spans="1:8">
      <c r="A133" s="283">
        <f t="shared" ref="A133:A196" si="12">LEN(B133)</f>
        <v>7</v>
      </c>
      <c r="B133" s="295">
        <v>2136601</v>
      </c>
      <c r="C133" s="291" t="s">
        <v>1517</v>
      </c>
      <c r="D133" s="230">
        <f>VLOOKUP(B133,'07'!$B$5:$F$268,5,FALSE)</f>
        <v>0</v>
      </c>
      <c r="E133" s="296"/>
      <c r="F133" s="348">
        <f t="shared" ref="F133:F196" si="13">IF(D133&lt;0,"",IFERROR(E133/D133-1,0))</f>
        <v>0</v>
      </c>
      <c r="G133" s="288" t="str">
        <f t="shared" si="10"/>
        <v>否</v>
      </c>
      <c r="H133" s="273" t="str">
        <f t="shared" si="11"/>
        <v>项</v>
      </c>
    </row>
    <row r="134" s="273" customFormat="1" ht="36" customHeight="1" spans="1:8">
      <c r="A134" s="283">
        <f t="shared" si="12"/>
        <v>7</v>
      </c>
      <c r="B134" s="295">
        <v>2136602</v>
      </c>
      <c r="C134" s="291" t="s">
        <v>1518</v>
      </c>
      <c r="D134" s="230">
        <f>VLOOKUP(B134,'07'!$B$5:$F$268,5,FALSE)</f>
        <v>0</v>
      </c>
      <c r="E134" s="296"/>
      <c r="F134" s="348">
        <f t="shared" si="13"/>
        <v>0</v>
      </c>
      <c r="G134" s="288" t="str">
        <f t="shared" si="10"/>
        <v>否</v>
      </c>
      <c r="H134" s="273" t="str">
        <f t="shared" si="11"/>
        <v>项</v>
      </c>
    </row>
    <row r="135" s="273" customFormat="1" ht="36" customHeight="1" spans="1:8">
      <c r="A135" s="283">
        <f t="shared" si="12"/>
        <v>7</v>
      </c>
      <c r="B135" s="295">
        <v>2136603</v>
      </c>
      <c r="C135" s="291" t="s">
        <v>1519</v>
      </c>
      <c r="D135" s="230">
        <f>VLOOKUP(B135,'07'!$B$5:$F$268,5,FALSE)</f>
        <v>0</v>
      </c>
      <c r="E135" s="296"/>
      <c r="F135" s="348">
        <f t="shared" si="13"/>
        <v>0</v>
      </c>
      <c r="G135" s="288" t="str">
        <f t="shared" si="10"/>
        <v>否</v>
      </c>
      <c r="H135" s="273" t="str">
        <f t="shared" si="11"/>
        <v>项</v>
      </c>
    </row>
    <row r="136" s="273" customFormat="1" ht="36" customHeight="1" spans="1:10">
      <c r="A136" s="283">
        <f t="shared" si="12"/>
        <v>7</v>
      </c>
      <c r="B136" s="295">
        <v>2136699</v>
      </c>
      <c r="C136" s="291" t="s">
        <v>1520</v>
      </c>
      <c r="D136" s="230">
        <f>VLOOKUP(B136,'07'!$B$5:$F$268,5,FALSE)</f>
        <v>0</v>
      </c>
      <c r="E136" s="296">
        <v>18</v>
      </c>
      <c r="F136" s="348">
        <f t="shared" si="13"/>
        <v>0</v>
      </c>
      <c r="G136" s="288" t="str">
        <f t="shared" si="10"/>
        <v>是</v>
      </c>
      <c r="H136" s="273" t="str">
        <f t="shared" si="11"/>
        <v>项</v>
      </c>
      <c r="J136" s="273">
        <v>18</v>
      </c>
    </row>
    <row r="137" s="273" customFormat="1" ht="36" customHeight="1" spans="1:8">
      <c r="A137" s="283">
        <f t="shared" si="12"/>
        <v>5</v>
      </c>
      <c r="B137" s="295">
        <v>21367</v>
      </c>
      <c r="C137" s="359" t="s">
        <v>1521</v>
      </c>
      <c r="D137" s="230">
        <f>VLOOKUP(B137,'07'!$B$5:$F$268,5,FALSE)</f>
        <v>0</v>
      </c>
      <c r="E137" s="230">
        <f>SUM(E138:E141)</f>
        <v>0</v>
      </c>
      <c r="F137" s="348">
        <f t="shared" si="13"/>
        <v>0</v>
      </c>
      <c r="G137" s="288" t="str">
        <f t="shared" si="10"/>
        <v>否</v>
      </c>
      <c r="H137" s="273" t="str">
        <f t="shared" si="11"/>
        <v>款</v>
      </c>
    </row>
    <row r="138" ht="36" customHeight="1" spans="1:8">
      <c r="A138" s="283">
        <f t="shared" si="12"/>
        <v>7</v>
      </c>
      <c r="B138" s="295">
        <v>2136701</v>
      </c>
      <c r="C138" s="291" t="s">
        <v>1517</v>
      </c>
      <c r="D138" s="230">
        <f>VLOOKUP(B138,'07'!$B$5:$F$268,5,FALSE)</f>
        <v>0</v>
      </c>
      <c r="E138" s="296"/>
      <c r="F138" s="348">
        <f t="shared" si="13"/>
        <v>0</v>
      </c>
      <c r="G138" s="288" t="str">
        <f t="shared" si="10"/>
        <v>否</v>
      </c>
      <c r="H138" s="273" t="str">
        <f t="shared" si="11"/>
        <v>项</v>
      </c>
    </row>
    <row r="139" s="273" customFormat="1" ht="36" customHeight="1" spans="1:8">
      <c r="A139" s="283">
        <f t="shared" si="12"/>
        <v>7</v>
      </c>
      <c r="B139" s="295">
        <v>2136702</v>
      </c>
      <c r="C139" s="291" t="s">
        <v>1518</v>
      </c>
      <c r="D139" s="230">
        <f>VLOOKUP(B139,'07'!$B$5:$F$268,5,FALSE)</f>
        <v>0</v>
      </c>
      <c r="E139" s="296"/>
      <c r="F139" s="348">
        <f t="shared" si="13"/>
        <v>0</v>
      </c>
      <c r="G139" s="288" t="str">
        <f t="shared" si="10"/>
        <v>否</v>
      </c>
      <c r="H139" s="273" t="str">
        <f t="shared" si="11"/>
        <v>项</v>
      </c>
    </row>
    <row r="140" s="273" customFormat="1" ht="36" customHeight="1" spans="1:8">
      <c r="A140" s="283">
        <f t="shared" si="12"/>
        <v>7</v>
      </c>
      <c r="B140" s="295">
        <v>2136703</v>
      </c>
      <c r="C140" s="291" t="s">
        <v>1522</v>
      </c>
      <c r="D140" s="230">
        <f>VLOOKUP(B140,'07'!$B$5:$F$268,5,FALSE)</f>
        <v>0</v>
      </c>
      <c r="E140" s="296"/>
      <c r="F140" s="348">
        <f t="shared" si="13"/>
        <v>0</v>
      </c>
      <c r="G140" s="288" t="str">
        <f t="shared" si="10"/>
        <v>否</v>
      </c>
      <c r="H140" s="273" t="str">
        <f t="shared" si="11"/>
        <v>项</v>
      </c>
    </row>
    <row r="141" s="273" customFormat="1" ht="36" customHeight="1" spans="1:8">
      <c r="A141" s="283">
        <f t="shared" si="12"/>
        <v>7</v>
      </c>
      <c r="B141" s="295">
        <v>2136799</v>
      </c>
      <c r="C141" s="291" t="s">
        <v>1523</v>
      </c>
      <c r="D141" s="230">
        <f>VLOOKUP(B141,'07'!$B$5:$F$268,5,FALSE)</f>
        <v>0</v>
      </c>
      <c r="E141" s="296"/>
      <c r="F141" s="348">
        <f t="shared" si="13"/>
        <v>0</v>
      </c>
      <c r="G141" s="288" t="str">
        <f t="shared" si="10"/>
        <v>否</v>
      </c>
      <c r="H141" s="273" t="str">
        <f t="shared" si="11"/>
        <v>项</v>
      </c>
    </row>
    <row r="142" ht="38.1" customHeight="1" spans="1:8">
      <c r="A142" s="283">
        <f t="shared" si="12"/>
        <v>5</v>
      </c>
      <c r="B142" s="295">
        <v>21369</v>
      </c>
      <c r="C142" s="359" t="s">
        <v>1524</v>
      </c>
      <c r="D142" s="230">
        <f>VLOOKUP(B142,'07'!$B$5:$F$268,5,FALSE)</f>
        <v>0</v>
      </c>
      <c r="E142" s="230">
        <f>SUM(E143:E146)</f>
        <v>0</v>
      </c>
      <c r="F142" s="348">
        <f t="shared" si="13"/>
        <v>0</v>
      </c>
      <c r="G142" s="288" t="str">
        <f t="shared" si="10"/>
        <v>否</v>
      </c>
      <c r="H142" s="273" t="str">
        <f t="shared" si="11"/>
        <v>款</v>
      </c>
    </row>
    <row r="143" s="273" customFormat="1" ht="36" customHeight="1" spans="1:8">
      <c r="A143" s="283">
        <f t="shared" si="12"/>
        <v>7</v>
      </c>
      <c r="B143" s="295">
        <v>2136901</v>
      </c>
      <c r="C143" s="291" t="s">
        <v>955</v>
      </c>
      <c r="D143" s="230">
        <f>VLOOKUP(B143,'07'!$B$5:$F$268,5,FALSE)</f>
        <v>0</v>
      </c>
      <c r="E143" s="296"/>
      <c r="F143" s="348">
        <f t="shared" si="13"/>
        <v>0</v>
      </c>
      <c r="G143" s="288" t="str">
        <f t="shared" si="10"/>
        <v>否</v>
      </c>
      <c r="H143" s="273" t="str">
        <f t="shared" si="11"/>
        <v>项</v>
      </c>
    </row>
    <row r="144" s="273" customFormat="1" ht="36" customHeight="1" spans="1:8">
      <c r="A144" s="283">
        <f t="shared" si="12"/>
        <v>7</v>
      </c>
      <c r="B144" s="295">
        <v>2136902</v>
      </c>
      <c r="C144" s="291" t="s">
        <v>1525</v>
      </c>
      <c r="D144" s="230">
        <f>VLOOKUP(B144,'07'!$B$5:$F$268,5,FALSE)</f>
        <v>0</v>
      </c>
      <c r="E144" s="296"/>
      <c r="F144" s="348">
        <f t="shared" si="13"/>
        <v>0</v>
      </c>
      <c r="G144" s="288" t="str">
        <f t="shared" si="10"/>
        <v>否</v>
      </c>
      <c r="H144" s="273" t="str">
        <f t="shared" si="11"/>
        <v>项</v>
      </c>
    </row>
    <row r="145" s="273" customFormat="1" ht="36" customHeight="1" spans="1:8">
      <c r="A145" s="283">
        <f t="shared" si="12"/>
        <v>7</v>
      </c>
      <c r="B145" s="295">
        <v>2136903</v>
      </c>
      <c r="C145" s="291" t="s">
        <v>1526</v>
      </c>
      <c r="D145" s="230">
        <f>VLOOKUP(B145,'07'!$B$5:$F$268,5,FALSE)</f>
        <v>0</v>
      </c>
      <c r="E145" s="296"/>
      <c r="F145" s="348">
        <f t="shared" si="13"/>
        <v>0</v>
      </c>
      <c r="G145" s="288" t="str">
        <f t="shared" si="10"/>
        <v>否</v>
      </c>
      <c r="H145" s="273" t="str">
        <f t="shared" si="11"/>
        <v>项</v>
      </c>
    </row>
    <row r="146" ht="36" customHeight="1" spans="1:8">
      <c r="A146" s="283">
        <f t="shared" si="12"/>
        <v>7</v>
      </c>
      <c r="B146" s="295">
        <v>2136999</v>
      </c>
      <c r="C146" s="291" t="s">
        <v>1527</v>
      </c>
      <c r="D146" s="230">
        <f>VLOOKUP(B146,'07'!$B$5:$F$268,5,FALSE)</f>
        <v>0</v>
      </c>
      <c r="E146" s="296"/>
      <c r="F146" s="348">
        <f t="shared" si="13"/>
        <v>0</v>
      </c>
      <c r="G146" s="288" t="str">
        <f t="shared" si="10"/>
        <v>否</v>
      </c>
      <c r="H146" s="273" t="str">
        <f t="shared" si="11"/>
        <v>项</v>
      </c>
    </row>
    <row r="147" s="273" customFormat="1" ht="36" customHeight="1" spans="1:8">
      <c r="A147" s="283">
        <f t="shared" si="12"/>
        <v>5</v>
      </c>
      <c r="B147" s="302">
        <v>21370</v>
      </c>
      <c r="C147" s="359" t="s">
        <v>1528</v>
      </c>
      <c r="D147" s="230">
        <f>VLOOKUP(B147,'07'!$B$5:$F$268,5,FALSE)</f>
        <v>0</v>
      </c>
      <c r="E147" s="296">
        <f>SUM(E148:E149)</f>
        <v>0</v>
      </c>
      <c r="F147" s="348">
        <f t="shared" si="13"/>
        <v>0</v>
      </c>
      <c r="G147" s="288" t="str">
        <f t="shared" si="10"/>
        <v>否</v>
      </c>
      <c r="H147" s="273" t="str">
        <f t="shared" si="11"/>
        <v>款</v>
      </c>
    </row>
    <row r="148" s="273" customFormat="1" ht="36" customHeight="1" spans="1:8">
      <c r="A148" s="283">
        <f t="shared" si="12"/>
        <v>7</v>
      </c>
      <c r="B148" s="302">
        <v>2137001</v>
      </c>
      <c r="C148" s="291" t="s">
        <v>1517</v>
      </c>
      <c r="D148" s="230">
        <f>VLOOKUP(B148,'07'!$B$5:$F$268,5,FALSE)</f>
        <v>0</v>
      </c>
      <c r="E148" s="296"/>
      <c r="F148" s="348">
        <f t="shared" si="13"/>
        <v>0</v>
      </c>
      <c r="G148" s="288" t="str">
        <f t="shared" si="10"/>
        <v>否</v>
      </c>
      <c r="H148" s="273" t="str">
        <f t="shared" si="11"/>
        <v>项</v>
      </c>
    </row>
    <row r="149" ht="36" customHeight="1" spans="1:8">
      <c r="A149" s="283">
        <f t="shared" si="12"/>
        <v>7</v>
      </c>
      <c r="B149" s="302">
        <v>2137099</v>
      </c>
      <c r="C149" s="291" t="s">
        <v>1529</v>
      </c>
      <c r="D149" s="230">
        <f>VLOOKUP(B149,'07'!$B$5:$F$268,5,FALSE)</f>
        <v>0</v>
      </c>
      <c r="E149" s="296"/>
      <c r="F149" s="348">
        <f t="shared" si="13"/>
        <v>0</v>
      </c>
      <c r="G149" s="288" t="str">
        <f t="shared" si="10"/>
        <v>否</v>
      </c>
      <c r="H149" s="273" t="str">
        <f t="shared" si="11"/>
        <v>项</v>
      </c>
    </row>
    <row r="150" s="273" customFormat="1" ht="38.1" customHeight="1" spans="1:8">
      <c r="A150" s="283">
        <f t="shared" si="12"/>
        <v>5</v>
      </c>
      <c r="B150" s="302">
        <v>21371</v>
      </c>
      <c r="C150" s="359" t="s">
        <v>1530</v>
      </c>
      <c r="D150" s="230">
        <f>VLOOKUP(B150,'07'!$B$5:$F$268,5,FALSE)</f>
        <v>0</v>
      </c>
      <c r="E150" s="230">
        <f>SUM(E151:E154)</f>
        <v>0</v>
      </c>
      <c r="F150" s="348">
        <f t="shared" si="13"/>
        <v>0</v>
      </c>
      <c r="G150" s="288" t="str">
        <f t="shared" si="10"/>
        <v>否</v>
      </c>
      <c r="H150" s="273" t="str">
        <f t="shared" si="11"/>
        <v>款</v>
      </c>
    </row>
    <row r="151" ht="36" customHeight="1" spans="1:8">
      <c r="A151" s="283">
        <f t="shared" si="12"/>
        <v>7</v>
      </c>
      <c r="B151" s="302">
        <v>2137101</v>
      </c>
      <c r="C151" s="291" t="s">
        <v>955</v>
      </c>
      <c r="D151" s="230">
        <f>VLOOKUP(B151,'07'!$B$5:$F$268,5,FALSE)</f>
        <v>0</v>
      </c>
      <c r="E151" s="296"/>
      <c r="F151" s="348">
        <f t="shared" si="13"/>
        <v>0</v>
      </c>
      <c r="G151" s="288" t="str">
        <f t="shared" si="10"/>
        <v>否</v>
      </c>
      <c r="H151" s="273" t="str">
        <f t="shared" si="11"/>
        <v>项</v>
      </c>
    </row>
    <row r="152" s="273" customFormat="1" ht="36" customHeight="1" spans="1:8">
      <c r="A152" s="283">
        <f t="shared" si="12"/>
        <v>7</v>
      </c>
      <c r="B152" s="302">
        <v>2137102</v>
      </c>
      <c r="C152" s="291" t="s">
        <v>1531</v>
      </c>
      <c r="D152" s="230">
        <f>VLOOKUP(B152,'07'!$B$5:$F$268,5,FALSE)</f>
        <v>0</v>
      </c>
      <c r="E152" s="296"/>
      <c r="F152" s="348">
        <f t="shared" si="13"/>
        <v>0</v>
      </c>
      <c r="G152" s="288" t="str">
        <f t="shared" si="10"/>
        <v>否</v>
      </c>
      <c r="H152" s="273" t="str">
        <f t="shared" si="11"/>
        <v>项</v>
      </c>
    </row>
    <row r="153" s="273" customFormat="1" ht="36" customHeight="1" spans="1:8">
      <c r="A153" s="283">
        <f t="shared" si="12"/>
        <v>7</v>
      </c>
      <c r="B153" s="302">
        <v>2137103</v>
      </c>
      <c r="C153" s="291" t="s">
        <v>1526</v>
      </c>
      <c r="D153" s="230">
        <f>VLOOKUP(B153,'07'!$B$5:$F$268,5,FALSE)</f>
        <v>0</v>
      </c>
      <c r="E153" s="296"/>
      <c r="F153" s="348">
        <f t="shared" si="13"/>
        <v>0</v>
      </c>
      <c r="G153" s="288" t="str">
        <f t="shared" si="10"/>
        <v>否</v>
      </c>
      <c r="H153" s="273" t="str">
        <f t="shared" si="11"/>
        <v>项</v>
      </c>
    </row>
    <row r="154" s="273" customFormat="1" ht="36" customHeight="1" spans="1:8">
      <c r="A154" s="283">
        <f t="shared" si="12"/>
        <v>7</v>
      </c>
      <c r="B154" s="302">
        <v>2137199</v>
      </c>
      <c r="C154" s="291" t="s">
        <v>1532</v>
      </c>
      <c r="D154" s="230">
        <f>VLOOKUP(B154,'07'!$B$5:$F$268,5,FALSE)</f>
        <v>0</v>
      </c>
      <c r="E154" s="296"/>
      <c r="F154" s="348">
        <f t="shared" si="13"/>
        <v>0</v>
      </c>
      <c r="G154" s="288" t="str">
        <f t="shared" si="10"/>
        <v>否</v>
      </c>
      <c r="H154" s="273" t="str">
        <f t="shared" si="11"/>
        <v>项</v>
      </c>
    </row>
    <row r="155" s="273" customFormat="1" ht="36" customHeight="1" spans="1:8">
      <c r="A155" s="283">
        <f t="shared" si="12"/>
        <v>5</v>
      </c>
      <c r="B155" s="302">
        <v>21372</v>
      </c>
      <c r="C155" s="359" t="s">
        <v>2112</v>
      </c>
      <c r="D155" s="230">
        <f>VLOOKUP(B155,'07'!$B$5:$F$268,5,FALSE)</f>
        <v>45</v>
      </c>
      <c r="E155" s="296">
        <f>SUM(E156:E158)</f>
        <v>1552</v>
      </c>
      <c r="F155" s="348">
        <f t="shared" si="13"/>
        <v>33.4888888888889</v>
      </c>
      <c r="G155" s="288" t="str">
        <f t="shared" si="10"/>
        <v>是</v>
      </c>
      <c r="H155" s="273" t="str">
        <f t="shared" si="11"/>
        <v>款</v>
      </c>
    </row>
    <row r="156" s="273" customFormat="1" ht="36" customHeight="1" spans="1:11">
      <c r="A156" s="283">
        <f t="shared" si="12"/>
        <v>7</v>
      </c>
      <c r="B156" s="302">
        <v>2137201</v>
      </c>
      <c r="C156" s="291" t="s">
        <v>2113</v>
      </c>
      <c r="D156" s="230">
        <f>VLOOKUP(B156,'07'!$B$5:$F$268,5,FALSE)</f>
        <v>45</v>
      </c>
      <c r="E156" s="296">
        <f>554+500+498</f>
        <v>1552</v>
      </c>
      <c r="F156" s="348">
        <f t="shared" si="13"/>
        <v>33.4888888888889</v>
      </c>
      <c r="G156" s="288" t="str">
        <f t="shared" si="10"/>
        <v>是</v>
      </c>
      <c r="H156" s="273" t="str">
        <f t="shared" si="11"/>
        <v>项</v>
      </c>
      <c r="J156" s="273">
        <f>500+498</f>
        <v>998</v>
      </c>
      <c r="K156" s="273">
        <v>554</v>
      </c>
    </row>
    <row r="157" s="273" customFormat="1" ht="36" customHeight="1" spans="1:8">
      <c r="A157" s="283">
        <f t="shared" si="12"/>
        <v>7</v>
      </c>
      <c r="B157" s="302">
        <v>2137202</v>
      </c>
      <c r="C157" s="291" t="s">
        <v>1517</v>
      </c>
      <c r="D157" s="230">
        <f>VLOOKUP(B157,'07'!$B$5:$F$268,5,FALSE)</f>
        <v>0</v>
      </c>
      <c r="E157" s="296"/>
      <c r="F157" s="348">
        <f t="shared" si="13"/>
        <v>0</v>
      </c>
      <c r="G157" s="288" t="str">
        <f t="shared" si="10"/>
        <v>否</v>
      </c>
      <c r="H157" s="273" t="str">
        <f t="shared" si="11"/>
        <v>项</v>
      </c>
    </row>
    <row r="158" s="273" customFormat="1" ht="36" customHeight="1" spans="1:8">
      <c r="A158" s="283">
        <f t="shared" si="12"/>
        <v>7</v>
      </c>
      <c r="B158" s="302">
        <v>2137299</v>
      </c>
      <c r="C158" s="291" t="s">
        <v>2114</v>
      </c>
      <c r="D158" s="230">
        <f>VLOOKUP(B158,'07'!$B$5:$F$268,5,FALSE)</f>
        <v>0</v>
      </c>
      <c r="E158" s="296"/>
      <c r="F158" s="348">
        <f t="shared" si="13"/>
        <v>0</v>
      </c>
      <c r="G158" s="288" t="str">
        <f t="shared" si="10"/>
        <v>否</v>
      </c>
      <c r="H158" s="273" t="str">
        <f t="shared" si="11"/>
        <v>项</v>
      </c>
    </row>
    <row r="159" s="273" customFormat="1" ht="36" customHeight="1" spans="1:8">
      <c r="A159" s="283">
        <f t="shared" si="12"/>
        <v>5</v>
      </c>
      <c r="B159" s="302">
        <v>21373</v>
      </c>
      <c r="C159" s="359" t="s">
        <v>2115</v>
      </c>
      <c r="D159" s="230">
        <f>VLOOKUP(B159,'07'!$B$5:$F$268,5,FALSE)</f>
        <v>0</v>
      </c>
      <c r="E159" s="296">
        <f>SUM(E160:E162)</f>
        <v>0</v>
      </c>
      <c r="F159" s="348">
        <f t="shared" si="13"/>
        <v>0</v>
      </c>
      <c r="G159" s="288" t="str">
        <f t="shared" si="10"/>
        <v>否</v>
      </c>
      <c r="H159" s="273" t="str">
        <f t="shared" si="11"/>
        <v>款</v>
      </c>
    </row>
    <row r="160" s="273" customFormat="1" ht="36" customHeight="1" spans="1:8">
      <c r="A160" s="283">
        <f t="shared" si="12"/>
        <v>7</v>
      </c>
      <c r="B160" s="302">
        <v>2137301</v>
      </c>
      <c r="C160" s="291" t="s">
        <v>2113</v>
      </c>
      <c r="D160" s="230">
        <f>VLOOKUP(B160,'07'!$B$5:$F$268,5,FALSE)</f>
        <v>0</v>
      </c>
      <c r="E160" s="296"/>
      <c r="F160" s="348">
        <f t="shared" si="13"/>
        <v>0</v>
      </c>
      <c r="G160" s="288" t="str">
        <f t="shared" si="10"/>
        <v>否</v>
      </c>
      <c r="H160" s="273" t="str">
        <f t="shared" si="11"/>
        <v>项</v>
      </c>
    </row>
    <row r="161" s="273" customFormat="1" ht="36" customHeight="1" spans="1:8">
      <c r="A161" s="283">
        <f t="shared" si="12"/>
        <v>7</v>
      </c>
      <c r="B161" s="302">
        <v>2137302</v>
      </c>
      <c r="C161" s="291" t="s">
        <v>1517</v>
      </c>
      <c r="D161" s="230">
        <f>VLOOKUP(B161,'07'!$B$5:$F$268,5,FALSE)</f>
        <v>0</v>
      </c>
      <c r="E161" s="296"/>
      <c r="F161" s="348">
        <f t="shared" si="13"/>
        <v>0</v>
      </c>
      <c r="G161" s="288" t="str">
        <f t="shared" si="10"/>
        <v>否</v>
      </c>
      <c r="H161" s="273" t="str">
        <f t="shared" si="11"/>
        <v>项</v>
      </c>
    </row>
    <row r="162" s="273" customFormat="1" ht="36" customHeight="1" spans="1:8">
      <c r="A162" s="283">
        <f t="shared" si="12"/>
        <v>7</v>
      </c>
      <c r="B162" s="302">
        <v>2137399</v>
      </c>
      <c r="C162" s="291" t="s">
        <v>2116</v>
      </c>
      <c r="D162" s="230">
        <f>VLOOKUP(B162,'07'!$B$5:$F$268,5,FALSE)</f>
        <v>0</v>
      </c>
      <c r="E162" s="296"/>
      <c r="F162" s="348">
        <f t="shared" si="13"/>
        <v>0</v>
      </c>
      <c r="G162" s="288" t="str">
        <f t="shared" si="10"/>
        <v>否</v>
      </c>
      <c r="H162" s="273" t="str">
        <f t="shared" si="11"/>
        <v>项</v>
      </c>
    </row>
    <row r="163" s="273" customFormat="1" ht="36" customHeight="1" spans="1:8">
      <c r="A163" s="283">
        <f t="shared" si="12"/>
        <v>5</v>
      </c>
      <c r="B163" s="302">
        <v>21374</v>
      </c>
      <c r="C163" s="359" t="s">
        <v>2117</v>
      </c>
      <c r="D163" s="230">
        <f>VLOOKUP(B163,'07'!$B$5:$F$268,5,FALSE)</f>
        <v>0</v>
      </c>
      <c r="E163" s="296">
        <f>SUM(E164:E165)</f>
        <v>0</v>
      </c>
      <c r="F163" s="348">
        <f t="shared" si="13"/>
        <v>0</v>
      </c>
      <c r="G163" s="288" t="str">
        <f t="shared" ref="G163:G226" si="14">IF(LEN(B163)=3,"是",IF(C163&lt;&gt;"",IF(SUM(D163:E163)&lt;&gt;0,"是","否"),"是"))</f>
        <v>否</v>
      </c>
      <c r="H163" s="273" t="str">
        <f t="shared" ref="H163:H226" si="15">IF(LEN(B163)=3,"类",IF(LEN(B163)=5,"款","项"))</f>
        <v>款</v>
      </c>
    </row>
    <row r="164" s="273" customFormat="1" ht="36" customHeight="1" spans="1:8">
      <c r="A164" s="283">
        <f t="shared" si="12"/>
        <v>7</v>
      </c>
      <c r="B164" s="302">
        <v>2137401</v>
      </c>
      <c r="C164" s="291" t="s">
        <v>1517</v>
      </c>
      <c r="D164" s="230">
        <f>VLOOKUP(B164,'07'!$B$5:$F$268,5,FALSE)</f>
        <v>0</v>
      </c>
      <c r="E164" s="296"/>
      <c r="F164" s="348">
        <f t="shared" si="13"/>
        <v>0</v>
      </c>
      <c r="G164" s="288" t="str">
        <f t="shared" si="14"/>
        <v>否</v>
      </c>
      <c r="H164" s="273" t="str">
        <f t="shared" si="15"/>
        <v>项</v>
      </c>
    </row>
    <row r="165" s="273" customFormat="1" ht="36" customHeight="1" spans="1:8">
      <c r="A165" s="283">
        <f t="shared" si="12"/>
        <v>7</v>
      </c>
      <c r="B165" s="302">
        <v>2137499</v>
      </c>
      <c r="C165" s="291" t="s">
        <v>2118</v>
      </c>
      <c r="D165" s="230">
        <f>VLOOKUP(B165,'07'!$B$5:$F$268,5,FALSE)</f>
        <v>0</v>
      </c>
      <c r="E165" s="296"/>
      <c r="F165" s="348">
        <f t="shared" si="13"/>
        <v>0</v>
      </c>
      <c r="G165" s="288" t="str">
        <f t="shared" si="14"/>
        <v>否</v>
      </c>
      <c r="H165" s="273" t="str">
        <f t="shared" si="15"/>
        <v>项</v>
      </c>
    </row>
    <row r="166" s="273" customFormat="1" ht="36" customHeight="1" spans="1:8">
      <c r="A166" s="283">
        <f t="shared" si="12"/>
        <v>5</v>
      </c>
      <c r="B166" s="302">
        <v>21398</v>
      </c>
      <c r="C166" s="359" t="s">
        <v>2074</v>
      </c>
      <c r="D166" s="230"/>
      <c r="E166" s="296">
        <f>SUM(E167:E169)</f>
        <v>0</v>
      </c>
      <c r="F166" s="348">
        <f t="shared" si="13"/>
        <v>0</v>
      </c>
      <c r="G166" s="288" t="str">
        <f t="shared" si="14"/>
        <v>否</v>
      </c>
      <c r="H166" s="273" t="str">
        <f t="shared" si="15"/>
        <v>款</v>
      </c>
    </row>
    <row r="167" s="273" customFormat="1" ht="36" customHeight="1" spans="1:8">
      <c r="A167" s="283">
        <f t="shared" si="12"/>
        <v>7</v>
      </c>
      <c r="B167" s="302">
        <v>2139801</v>
      </c>
      <c r="C167" s="291" t="s">
        <v>2119</v>
      </c>
      <c r="D167" s="230"/>
      <c r="E167" s="296"/>
      <c r="F167" s="348">
        <f t="shared" si="13"/>
        <v>0</v>
      </c>
      <c r="G167" s="288" t="str">
        <f t="shared" si="14"/>
        <v>否</v>
      </c>
      <c r="H167" s="273" t="str">
        <f t="shared" si="15"/>
        <v>项</v>
      </c>
    </row>
    <row r="168" s="273" customFormat="1" ht="36" customHeight="1" spans="1:8">
      <c r="A168" s="283">
        <f t="shared" si="12"/>
        <v>7</v>
      </c>
      <c r="B168" s="302">
        <v>2139802</v>
      </c>
      <c r="C168" s="291" t="s">
        <v>2120</v>
      </c>
      <c r="D168" s="230"/>
      <c r="E168" s="296"/>
      <c r="F168" s="348">
        <f t="shared" si="13"/>
        <v>0</v>
      </c>
      <c r="G168" s="288" t="str">
        <f t="shared" si="14"/>
        <v>否</v>
      </c>
      <c r="H168" s="273" t="str">
        <f t="shared" si="15"/>
        <v>项</v>
      </c>
    </row>
    <row r="169" s="273" customFormat="1" ht="36" customHeight="1" spans="1:8">
      <c r="A169" s="283">
        <f t="shared" si="12"/>
        <v>7</v>
      </c>
      <c r="B169" s="302">
        <v>2139899</v>
      </c>
      <c r="C169" s="291" t="s">
        <v>2121</v>
      </c>
      <c r="D169" s="230"/>
      <c r="E169" s="296"/>
      <c r="F169" s="348">
        <f t="shared" si="13"/>
        <v>0</v>
      </c>
      <c r="G169" s="288" t="str">
        <f t="shared" si="14"/>
        <v>否</v>
      </c>
      <c r="H169" s="273" t="str">
        <f t="shared" si="15"/>
        <v>项</v>
      </c>
    </row>
    <row r="170" s="273" customFormat="1" ht="38.1" customHeight="1" spans="1:8">
      <c r="A170" s="283">
        <f t="shared" si="12"/>
        <v>3</v>
      </c>
      <c r="B170" s="294">
        <v>214</v>
      </c>
      <c r="C170" s="285" t="s">
        <v>2122</v>
      </c>
      <c r="D170" s="286">
        <f>VLOOKUP(B170,'07'!$B$5:$F$268,5,FALSE)</f>
        <v>0</v>
      </c>
      <c r="E170" s="286">
        <f>SUM(E171,E176,E181,E190,E197,E207,E210,E213:E214)</f>
        <v>0</v>
      </c>
      <c r="F170" s="346">
        <f t="shared" si="13"/>
        <v>0</v>
      </c>
      <c r="G170" s="288" t="str">
        <f t="shared" si="14"/>
        <v>是</v>
      </c>
      <c r="H170" s="273" t="str">
        <f t="shared" si="15"/>
        <v>类</v>
      </c>
    </row>
    <row r="171" s="273" customFormat="1" ht="36" customHeight="1" spans="1:8">
      <c r="A171" s="283">
        <f t="shared" si="12"/>
        <v>5</v>
      </c>
      <c r="B171" s="295">
        <v>21460</v>
      </c>
      <c r="C171" s="359" t="s">
        <v>1542</v>
      </c>
      <c r="D171" s="230">
        <f>VLOOKUP(B171,'07'!$B$5:$F$268,5,FALSE)</f>
        <v>0</v>
      </c>
      <c r="E171" s="230">
        <f>SUM(E172:E175)</f>
        <v>0</v>
      </c>
      <c r="F171" s="348">
        <f t="shared" si="13"/>
        <v>0</v>
      </c>
      <c r="G171" s="288" t="str">
        <f t="shared" si="14"/>
        <v>否</v>
      </c>
      <c r="H171" s="273" t="str">
        <f t="shared" si="15"/>
        <v>款</v>
      </c>
    </row>
    <row r="172" ht="36" customHeight="1" spans="1:8">
      <c r="A172" s="283">
        <f t="shared" si="12"/>
        <v>7</v>
      </c>
      <c r="B172" s="295">
        <v>2146001</v>
      </c>
      <c r="C172" s="291" t="s">
        <v>984</v>
      </c>
      <c r="D172" s="230">
        <f>VLOOKUP(B172,'07'!$B$5:$F$268,5,FALSE)</f>
        <v>0</v>
      </c>
      <c r="E172" s="296"/>
      <c r="F172" s="348">
        <f t="shared" si="13"/>
        <v>0</v>
      </c>
      <c r="G172" s="288" t="str">
        <f t="shared" si="14"/>
        <v>否</v>
      </c>
      <c r="H172" s="273" t="str">
        <f t="shared" si="15"/>
        <v>项</v>
      </c>
    </row>
    <row r="173" s="273" customFormat="1" ht="36" customHeight="1" spans="1:8">
      <c r="A173" s="283">
        <f t="shared" si="12"/>
        <v>7</v>
      </c>
      <c r="B173" s="295">
        <v>2146002</v>
      </c>
      <c r="C173" s="291" t="s">
        <v>985</v>
      </c>
      <c r="D173" s="230">
        <f>VLOOKUP(B173,'07'!$B$5:$F$268,5,FALSE)</f>
        <v>0</v>
      </c>
      <c r="E173" s="296"/>
      <c r="F173" s="348">
        <f t="shared" si="13"/>
        <v>0</v>
      </c>
      <c r="G173" s="288" t="str">
        <f t="shared" si="14"/>
        <v>否</v>
      </c>
      <c r="H173" s="273" t="str">
        <f t="shared" si="15"/>
        <v>项</v>
      </c>
    </row>
    <row r="174" s="273" customFormat="1" ht="36" customHeight="1" spans="1:8">
      <c r="A174" s="283">
        <f t="shared" si="12"/>
        <v>7</v>
      </c>
      <c r="B174" s="295">
        <v>2146003</v>
      </c>
      <c r="C174" s="291" t="s">
        <v>1543</v>
      </c>
      <c r="D174" s="230">
        <f>VLOOKUP(B174,'07'!$B$5:$F$268,5,FALSE)</f>
        <v>0</v>
      </c>
      <c r="E174" s="296"/>
      <c r="F174" s="348">
        <f t="shared" si="13"/>
        <v>0</v>
      </c>
      <c r="G174" s="288" t="str">
        <f t="shared" si="14"/>
        <v>否</v>
      </c>
      <c r="H174" s="273" t="str">
        <f t="shared" si="15"/>
        <v>项</v>
      </c>
    </row>
    <row r="175" s="273" customFormat="1" ht="36" customHeight="1" spans="1:8">
      <c r="A175" s="283">
        <f t="shared" si="12"/>
        <v>7</v>
      </c>
      <c r="B175" s="295">
        <v>2146099</v>
      </c>
      <c r="C175" s="291" t="s">
        <v>1544</v>
      </c>
      <c r="D175" s="230">
        <f>VLOOKUP(B175,'07'!$B$5:$F$268,5,FALSE)</f>
        <v>0</v>
      </c>
      <c r="E175" s="296"/>
      <c r="F175" s="348">
        <f t="shared" si="13"/>
        <v>0</v>
      </c>
      <c r="G175" s="288" t="str">
        <f t="shared" si="14"/>
        <v>否</v>
      </c>
      <c r="H175" s="273" t="str">
        <f t="shared" si="15"/>
        <v>项</v>
      </c>
    </row>
    <row r="176" ht="38.1" customHeight="1" spans="1:8">
      <c r="A176" s="283">
        <f t="shared" si="12"/>
        <v>5</v>
      </c>
      <c r="B176" s="295">
        <v>21462</v>
      </c>
      <c r="C176" s="359" t="s">
        <v>1545</v>
      </c>
      <c r="D176" s="230">
        <f>VLOOKUP(B176,'07'!$B$5:$F$268,5,FALSE)</f>
        <v>0</v>
      </c>
      <c r="E176" s="230">
        <f>SUM(E177:E180)</f>
        <v>0</v>
      </c>
      <c r="F176" s="348">
        <f t="shared" si="13"/>
        <v>0</v>
      </c>
      <c r="G176" s="288" t="str">
        <f t="shared" si="14"/>
        <v>否</v>
      </c>
      <c r="H176" s="273" t="str">
        <f t="shared" si="15"/>
        <v>款</v>
      </c>
    </row>
    <row r="177" ht="36" customHeight="1" spans="1:8">
      <c r="A177" s="283">
        <f t="shared" si="12"/>
        <v>7</v>
      </c>
      <c r="B177" s="295">
        <v>2146201</v>
      </c>
      <c r="C177" s="291" t="s">
        <v>1543</v>
      </c>
      <c r="D177" s="230">
        <f>VLOOKUP(B177,'07'!$B$5:$F$268,5,FALSE)</f>
        <v>0</v>
      </c>
      <c r="E177" s="296"/>
      <c r="F177" s="348">
        <f t="shared" si="13"/>
        <v>0</v>
      </c>
      <c r="G177" s="288" t="str">
        <f t="shared" si="14"/>
        <v>否</v>
      </c>
      <c r="H177" s="273" t="str">
        <f t="shared" si="15"/>
        <v>项</v>
      </c>
    </row>
    <row r="178" s="273" customFormat="1" ht="36" customHeight="1" spans="1:8">
      <c r="A178" s="283">
        <f t="shared" si="12"/>
        <v>7</v>
      </c>
      <c r="B178" s="295">
        <v>2146202</v>
      </c>
      <c r="C178" s="291" t="s">
        <v>1546</v>
      </c>
      <c r="D178" s="230">
        <f>VLOOKUP(B178,'07'!$B$5:$F$268,5,FALSE)</f>
        <v>0</v>
      </c>
      <c r="E178" s="296"/>
      <c r="F178" s="348">
        <f t="shared" si="13"/>
        <v>0</v>
      </c>
      <c r="G178" s="288" t="str">
        <f t="shared" si="14"/>
        <v>否</v>
      </c>
      <c r="H178" s="273" t="str">
        <f t="shared" si="15"/>
        <v>项</v>
      </c>
    </row>
    <row r="179" ht="36" customHeight="1" spans="1:8">
      <c r="A179" s="283">
        <f t="shared" si="12"/>
        <v>7</v>
      </c>
      <c r="B179" s="295">
        <v>2146203</v>
      </c>
      <c r="C179" s="291" t="s">
        <v>1547</v>
      </c>
      <c r="D179" s="230">
        <f>VLOOKUP(B179,'07'!$B$5:$F$268,5,FALSE)</f>
        <v>0</v>
      </c>
      <c r="E179" s="296"/>
      <c r="F179" s="348">
        <f t="shared" si="13"/>
        <v>0</v>
      </c>
      <c r="G179" s="288" t="str">
        <f t="shared" si="14"/>
        <v>否</v>
      </c>
      <c r="H179" s="273" t="str">
        <f t="shared" si="15"/>
        <v>项</v>
      </c>
    </row>
    <row r="180" ht="36" customHeight="1" spans="1:8">
      <c r="A180" s="283">
        <f t="shared" si="12"/>
        <v>7</v>
      </c>
      <c r="B180" s="295">
        <v>2146299</v>
      </c>
      <c r="C180" s="291" t="s">
        <v>1548</v>
      </c>
      <c r="D180" s="230">
        <f>VLOOKUP(B180,'07'!$B$5:$F$268,5,FALSE)</f>
        <v>0</v>
      </c>
      <c r="E180" s="296"/>
      <c r="F180" s="348">
        <f t="shared" si="13"/>
        <v>0</v>
      </c>
      <c r="G180" s="288" t="str">
        <f t="shared" si="14"/>
        <v>否</v>
      </c>
      <c r="H180" s="273" t="str">
        <f t="shared" si="15"/>
        <v>项</v>
      </c>
    </row>
    <row r="181" s="273" customFormat="1" ht="36" customHeight="1" spans="1:8">
      <c r="A181" s="283">
        <f t="shared" si="12"/>
        <v>5</v>
      </c>
      <c r="B181" s="295">
        <v>21464</v>
      </c>
      <c r="C181" s="359" t="s">
        <v>1549</v>
      </c>
      <c r="D181" s="230">
        <f>VLOOKUP(B181,'07'!$B$5:$F$268,5,FALSE)</f>
        <v>0</v>
      </c>
      <c r="E181" s="296">
        <f>SUM(E182:E189)</f>
        <v>0</v>
      </c>
      <c r="F181" s="348">
        <f t="shared" si="13"/>
        <v>0</v>
      </c>
      <c r="G181" s="288" t="str">
        <f t="shared" si="14"/>
        <v>否</v>
      </c>
      <c r="H181" s="273" t="str">
        <f t="shared" si="15"/>
        <v>款</v>
      </c>
    </row>
    <row r="182" s="273" customFormat="1" ht="36" customHeight="1" spans="1:8">
      <c r="A182" s="283">
        <f t="shared" si="12"/>
        <v>7</v>
      </c>
      <c r="B182" s="295">
        <v>2146401</v>
      </c>
      <c r="C182" s="291" t="s">
        <v>1550</v>
      </c>
      <c r="D182" s="230">
        <f>VLOOKUP(B182,'07'!$B$5:$F$268,5,FALSE)</f>
        <v>0</v>
      </c>
      <c r="E182" s="296"/>
      <c r="F182" s="348">
        <f t="shared" si="13"/>
        <v>0</v>
      </c>
      <c r="G182" s="288" t="str">
        <f t="shared" si="14"/>
        <v>否</v>
      </c>
      <c r="H182" s="273" t="str">
        <f t="shared" si="15"/>
        <v>项</v>
      </c>
    </row>
    <row r="183" s="273" customFormat="1" ht="36" customHeight="1" spans="1:8">
      <c r="A183" s="283">
        <f t="shared" si="12"/>
        <v>7</v>
      </c>
      <c r="B183" s="295">
        <v>2146402</v>
      </c>
      <c r="C183" s="291" t="s">
        <v>1551</v>
      </c>
      <c r="D183" s="230">
        <f>VLOOKUP(B183,'07'!$B$5:$F$268,5,FALSE)</f>
        <v>0</v>
      </c>
      <c r="E183" s="296"/>
      <c r="F183" s="348">
        <f t="shared" si="13"/>
        <v>0</v>
      </c>
      <c r="G183" s="288" t="str">
        <f t="shared" si="14"/>
        <v>否</v>
      </c>
      <c r="H183" s="273" t="str">
        <f t="shared" si="15"/>
        <v>项</v>
      </c>
    </row>
    <row r="184" s="273" customFormat="1" ht="36" customHeight="1" spans="1:8">
      <c r="A184" s="283">
        <f t="shared" si="12"/>
        <v>7</v>
      </c>
      <c r="B184" s="295">
        <v>2146403</v>
      </c>
      <c r="C184" s="291" t="s">
        <v>1552</v>
      </c>
      <c r="D184" s="230">
        <f>VLOOKUP(B184,'07'!$B$5:$F$268,5,FALSE)</f>
        <v>0</v>
      </c>
      <c r="E184" s="296"/>
      <c r="F184" s="348">
        <f t="shared" si="13"/>
        <v>0</v>
      </c>
      <c r="G184" s="288" t="str">
        <f t="shared" si="14"/>
        <v>否</v>
      </c>
      <c r="H184" s="273" t="str">
        <f t="shared" si="15"/>
        <v>项</v>
      </c>
    </row>
    <row r="185" s="273" customFormat="1" ht="36" customHeight="1" spans="1:8">
      <c r="A185" s="283">
        <f t="shared" si="12"/>
        <v>7</v>
      </c>
      <c r="B185" s="295">
        <v>2146404</v>
      </c>
      <c r="C185" s="291" t="s">
        <v>1553</v>
      </c>
      <c r="D185" s="230">
        <f>VLOOKUP(B185,'07'!$B$5:$F$268,5,FALSE)</f>
        <v>0</v>
      </c>
      <c r="E185" s="296"/>
      <c r="F185" s="348">
        <f t="shared" si="13"/>
        <v>0</v>
      </c>
      <c r="G185" s="288" t="str">
        <f t="shared" si="14"/>
        <v>否</v>
      </c>
      <c r="H185" s="273" t="str">
        <f t="shared" si="15"/>
        <v>项</v>
      </c>
    </row>
    <row r="186" s="273" customFormat="1" ht="36" customHeight="1" spans="1:8">
      <c r="A186" s="283">
        <f t="shared" si="12"/>
        <v>7</v>
      </c>
      <c r="B186" s="295">
        <v>2146405</v>
      </c>
      <c r="C186" s="291" t="s">
        <v>1554</v>
      </c>
      <c r="D186" s="230">
        <f>VLOOKUP(B186,'07'!$B$5:$F$268,5,FALSE)</f>
        <v>0</v>
      </c>
      <c r="E186" s="296"/>
      <c r="F186" s="348">
        <f t="shared" si="13"/>
        <v>0</v>
      </c>
      <c r="G186" s="288" t="str">
        <f t="shared" si="14"/>
        <v>否</v>
      </c>
      <c r="H186" s="273" t="str">
        <f t="shared" si="15"/>
        <v>项</v>
      </c>
    </row>
    <row r="187" s="273" customFormat="1" ht="36" customHeight="1" spans="1:8">
      <c r="A187" s="283">
        <f t="shared" si="12"/>
        <v>7</v>
      </c>
      <c r="B187" s="295">
        <v>2146406</v>
      </c>
      <c r="C187" s="291" t="s">
        <v>1555</v>
      </c>
      <c r="D187" s="230">
        <f>VLOOKUP(B187,'07'!$B$5:$F$268,5,FALSE)</f>
        <v>0</v>
      </c>
      <c r="E187" s="296"/>
      <c r="F187" s="348">
        <f t="shared" si="13"/>
        <v>0</v>
      </c>
      <c r="G187" s="288" t="str">
        <f t="shared" si="14"/>
        <v>否</v>
      </c>
      <c r="H187" s="273" t="str">
        <f t="shared" si="15"/>
        <v>项</v>
      </c>
    </row>
    <row r="188" s="273" customFormat="1" ht="36" customHeight="1" spans="1:8">
      <c r="A188" s="283">
        <f t="shared" si="12"/>
        <v>7</v>
      </c>
      <c r="B188" s="295">
        <v>2146407</v>
      </c>
      <c r="C188" s="291" t="s">
        <v>1556</v>
      </c>
      <c r="D188" s="230">
        <f>VLOOKUP(B188,'07'!$B$5:$F$268,5,FALSE)</f>
        <v>0</v>
      </c>
      <c r="E188" s="296"/>
      <c r="F188" s="348">
        <f t="shared" si="13"/>
        <v>0</v>
      </c>
      <c r="G188" s="288" t="str">
        <f t="shared" si="14"/>
        <v>否</v>
      </c>
      <c r="H188" s="273" t="str">
        <f t="shared" si="15"/>
        <v>项</v>
      </c>
    </row>
    <row r="189" s="273" customFormat="1" ht="36" customHeight="1" spans="1:8">
      <c r="A189" s="283">
        <f t="shared" si="12"/>
        <v>7</v>
      </c>
      <c r="B189" s="295">
        <v>2146499</v>
      </c>
      <c r="C189" s="291" t="s">
        <v>1557</v>
      </c>
      <c r="D189" s="230">
        <f>VLOOKUP(B189,'07'!$B$5:$F$268,5,FALSE)</f>
        <v>0</v>
      </c>
      <c r="E189" s="296"/>
      <c r="F189" s="348">
        <f t="shared" si="13"/>
        <v>0</v>
      </c>
      <c r="G189" s="288" t="str">
        <f t="shared" si="14"/>
        <v>否</v>
      </c>
      <c r="H189" s="273" t="str">
        <f t="shared" si="15"/>
        <v>项</v>
      </c>
    </row>
    <row r="190" s="273" customFormat="1" ht="36" customHeight="1" spans="1:8">
      <c r="A190" s="283">
        <f t="shared" si="12"/>
        <v>5</v>
      </c>
      <c r="B190" s="295">
        <v>21468</v>
      </c>
      <c r="C190" s="359" t="s">
        <v>1558</v>
      </c>
      <c r="D190" s="230">
        <f>VLOOKUP(B190,'07'!$B$5:$F$268,5,FALSE)</f>
        <v>0</v>
      </c>
      <c r="E190" s="296">
        <f>SUM(E191:E196)</f>
        <v>0</v>
      </c>
      <c r="F190" s="348">
        <f t="shared" si="13"/>
        <v>0</v>
      </c>
      <c r="G190" s="288" t="str">
        <f t="shared" si="14"/>
        <v>否</v>
      </c>
      <c r="H190" s="273" t="str">
        <f t="shared" si="15"/>
        <v>款</v>
      </c>
    </row>
    <row r="191" s="273" customFormat="1" ht="36" customHeight="1" spans="1:8">
      <c r="A191" s="283">
        <f t="shared" si="12"/>
        <v>7</v>
      </c>
      <c r="B191" s="295">
        <v>2146801</v>
      </c>
      <c r="C191" s="291" t="s">
        <v>1559</v>
      </c>
      <c r="D191" s="230">
        <f>VLOOKUP(B191,'07'!$B$5:$F$268,5,FALSE)</f>
        <v>0</v>
      </c>
      <c r="E191" s="296"/>
      <c r="F191" s="348">
        <f t="shared" si="13"/>
        <v>0</v>
      </c>
      <c r="G191" s="288" t="str">
        <f t="shared" si="14"/>
        <v>否</v>
      </c>
      <c r="H191" s="273" t="str">
        <f t="shared" si="15"/>
        <v>项</v>
      </c>
    </row>
    <row r="192" s="273" customFormat="1" ht="36" customHeight="1" spans="1:8">
      <c r="A192" s="283">
        <f t="shared" si="12"/>
        <v>7</v>
      </c>
      <c r="B192" s="295">
        <v>2146802</v>
      </c>
      <c r="C192" s="291" t="s">
        <v>1560</v>
      </c>
      <c r="D192" s="230">
        <f>VLOOKUP(B192,'07'!$B$5:$F$268,5,FALSE)</f>
        <v>0</v>
      </c>
      <c r="E192" s="296"/>
      <c r="F192" s="348">
        <f t="shared" si="13"/>
        <v>0</v>
      </c>
      <c r="G192" s="288" t="str">
        <f t="shared" si="14"/>
        <v>否</v>
      </c>
      <c r="H192" s="273" t="str">
        <f t="shared" si="15"/>
        <v>项</v>
      </c>
    </row>
    <row r="193" ht="36" customHeight="1" spans="1:8">
      <c r="A193" s="283">
        <f t="shared" si="12"/>
        <v>7</v>
      </c>
      <c r="B193" s="295">
        <v>2146803</v>
      </c>
      <c r="C193" s="291" t="s">
        <v>1561</v>
      </c>
      <c r="D193" s="230">
        <f>VLOOKUP(B193,'07'!$B$5:$F$268,5,FALSE)</f>
        <v>0</v>
      </c>
      <c r="E193" s="296"/>
      <c r="F193" s="348">
        <f t="shared" si="13"/>
        <v>0</v>
      </c>
      <c r="G193" s="288" t="str">
        <f t="shared" si="14"/>
        <v>否</v>
      </c>
      <c r="H193" s="273" t="str">
        <f t="shared" si="15"/>
        <v>项</v>
      </c>
    </row>
    <row r="194" ht="36" customHeight="1" spans="1:8">
      <c r="A194" s="283">
        <f t="shared" si="12"/>
        <v>7</v>
      </c>
      <c r="B194" s="295">
        <v>2146804</v>
      </c>
      <c r="C194" s="291" t="s">
        <v>1562</v>
      </c>
      <c r="D194" s="230">
        <f>VLOOKUP(B194,'07'!$B$5:$F$268,5,FALSE)</f>
        <v>0</v>
      </c>
      <c r="E194" s="296"/>
      <c r="F194" s="348">
        <f t="shared" si="13"/>
        <v>0</v>
      </c>
      <c r="G194" s="288" t="str">
        <f t="shared" si="14"/>
        <v>否</v>
      </c>
      <c r="H194" s="273" t="str">
        <f t="shared" si="15"/>
        <v>项</v>
      </c>
    </row>
    <row r="195" s="273" customFormat="1" ht="36" customHeight="1" spans="1:8">
      <c r="A195" s="283">
        <f t="shared" si="12"/>
        <v>7</v>
      </c>
      <c r="B195" s="295">
        <v>2146805</v>
      </c>
      <c r="C195" s="291" t="s">
        <v>1563</v>
      </c>
      <c r="D195" s="230">
        <f>VLOOKUP(B195,'07'!$B$5:$F$268,5,FALSE)</f>
        <v>0</v>
      </c>
      <c r="E195" s="296"/>
      <c r="F195" s="348">
        <f t="shared" si="13"/>
        <v>0</v>
      </c>
      <c r="G195" s="288" t="str">
        <f t="shared" si="14"/>
        <v>否</v>
      </c>
      <c r="H195" s="273" t="str">
        <f t="shared" si="15"/>
        <v>项</v>
      </c>
    </row>
    <row r="196" ht="36" customHeight="1" spans="1:8">
      <c r="A196" s="283">
        <f t="shared" si="12"/>
        <v>7</v>
      </c>
      <c r="B196" s="295">
        <v>2146899</v>
      </c>
      <c r="C196" s="291" t="s">
        <v>1564</v>
      </c>
      <c r="D196" s="230">
        <f>VLOOKUP(B196,'07'!$B$5:$F$268,5,FALSE)</f>
        <v>0</v>
      </c>
      <c r="E196" s="296"/>
      <c r="F196" s="348">
        <f t="shared" si="13"/>
        <v>0</v>
      </c>
      <c r="G196" s="288" t="str">
        <f t="shared" si="14"/>
        <v>否</v>
      </c>
      <c r="H196" s="273" t="str">
        <f t="shared" si="15"/>
        <v>项</v>
      </c>
    </row>
    <row r="197" ht="38.1" customHeight="1" spans="1:8">
      <c r="A197" s="283">
        <f t="shared" ref="A197:A260" si="16">LEN(B197)</f>
        <v>5</v>
      </c>
      <c r="B197" s="295">
        <v>21469</v>
      </c>
      <c r="C197" s="359" t="s">
        <v>1565</v>
      </c>
      <c r="D197" s="230">
        <f>VLOOKUP(B197,'07'!$B$5:$F$268,5,FALSE)</f>
        <v>0</v>
      </c>
      <c r="E197" s="230">
        <f>SUM(E198:E206)</f>
        <v>0</v>
      </c>
      <c r="F197" s="348">
        <f t="shared" ref="F197:F260" si="17">IF(D197&lt;0,"",IFERROR(E197/D197-1,0))</f>
        <v>0</v>
      </c>
      <c r="G197" s="288" t="str">
        <f t="shared" si="14"/>
        <v>否</v>
      </c>
      <c r="H197" s="273" t="str">
        <f t="shared" si="15"/>
        <v>款</v>
      </c>
    </row>
    <row r="198" s="273" customFormat="1" ht="36" customHeight="1" spans="1:8">
      <c r="A198" s="283">
        <f t="shared" si="16"/>
        <v>7</v>
      </c>
      <c r="B198" s="295">
        <v>2146901</v>
      </c>
      <c r="C198" s="291" t="s">
        <v>1566</v>
      </c>
      <c r="D198" s="230">
        <f>VLOOKUP(B198,'07'!$B$5:$F$268,5,FALSE)</f>
        <v>0</v>
      </c>
      <c r="E198" s="296"/>
      <c r="F198" s="348">
        <f t="shared" si="17"/>
        <v>0</v>
      </c>
      <c r="G198" s="288" t="str">
        <f t="shared" si="14"/>
        <v>否</v>
      </c>
      <c r="H198" s="273" t="str">
        <f t="shared" si="15"/>
        <v>项</v>
      </c>
    </row>
    <row r="199" s="273" customFormat="1" ht="36" customHeight="1" spans="1:8">
      <c r="A199" s="283">
        <f t="shared" si="16"/>
        <v>7</v>
      </c>
      <c r="B199" s="295">
        <v>2146902</v>
      </c>
      <c r="C199" s="291" t="s">
        <v>1011</v>
      </c>
      <c r="D199" s="230">
        <f>VLOOKUP(B199,'07'!$B$5:$F$268,5,FALSE)</f>
        <v>0</v>
      </c>
      <c r="E199" s="296"/>
      <c r="F199" s="348">
        <f t="shared" si="17"/>
        <v>0</v>
      </c>
      <c r="G199" s="288" t="str">
        <f t="shared" si="14"/>
        <v>否</v>
      </c>
      <c r="H199" s="273" t="str">
        <f t="shared" si="15"/>
        <v>项</v>
      </c>
    </row>
    <row r="200" s="273" customFormat="1" ht="36" customHeight="1" spans="1:8">
      <c r="A200" s="283">
        <f t="shared" si="16"/>
        <v>7</v>
      </c>
      <c r="B200" s="295">
        <v>2146903</v>
      </c>
      <c r="C200" s="291" t="s">
        <v>1567</v>
      </c>
      <c r="D200" s="230">
        <f>VLOOKUP(B200,'07'!$B$5:$F$268,5,FALSE)</f>
        <v>0</v>
      </c>
      <c r="E200" s="296"/>
      <c r="F200" s="348">
        <f t="shared" si="17"/>
        <v>0</v>
      </c>
      <c r="G200" s="288" t="str">
        <f t="shared" si="14"/>
        <v>否</v>
      </c>
      <c r="H200" s="273" t="str">
        <f t="shared" si="15"/>
        <v>项</v>
      </c>
    </row>
    <row r="201" s="273" customFormat="1" ht="36" customHeight="1" spans="1:8">
      <c r="A201" s="283">
        <f t="shared" si="16"/>
        <v>7</v>
      </c>
      <c r="B201" s="295">
        <v>2146904</v>
      </c>
      <c r="C201" s="291" t="s">
        <v>1568</v>
      </c>
      <c r="D201" s="230">
        <f>VLOOKUP(B201,'07'!$B$5:$F$268,5,FALSE)</f>
        <v>0</v>
      </c>
      <c r="E201" s="296"/>
      <c r="F201" s="348">
        <f t="shared" si="17"/>
        <v>0</v>
      </c>
      <c r="G201" s="288" t="str">
        <f t="shared" si="14"/>
        <v>否</v>
      </c>
      <c r="H201" s="273" t="str">
        <f t="shared" si="15"/>
        <v>项</v>
      </c>
    </row>
    <row r="202" s="273" customFormat="1" ht="36" customHeight="1" spans="1:8">
      <c r="A202" s="283">
        <f t="shared" si="16"/>
        <v>7</v>
      </c>
      <c r="B202" s="295">
        <v>2146906</v>
      </c>
      <c r="C202" s="291" t="s">
        <v>1569</v>
      </c>
      <c r="D202" s="230">
        <f>VLOOKUP(B202,'07'!$B$5:$F$268,5,FALSE)</f>
        <v>0</v>
      </c>
      <c r="E202" s="296"/>
      <c r="F202" s="348">
        <f t="shared" si="17"/>
        <v>0</v>
      </c>
      <c r="G202" s="288" t="str">
        <f t="shared" si="14"/>
        <v>否</v>
      </c>
      <c r="H202" s="273" t="str">
        <f t="shared" si="15"/>
        <v>项</v>
      </c>
    </row>
    <row r="203" s="273" customFormat="1" ht="36" customHeight="1" spans="1:8">
      <c r="A203" s="283">
        <f t="shared" si="16"/>
        <v>7</v>
      </c>
      <c r="B203" s="295">
        <v>2146907</v>
      </c>
      <c r="C203" s="291" t="s">
        <v>1570</v>
      </c>
      <c r="D203" s="230">
        <f>VLOOKUP(B203,'07'!$B$5:$F$268,5,FALSE)</f>
        <v>0</v>
      </c>
      <c r="E203" s="296"/>
      <c r="F203" s="348">
        <f t="shared" si="17"/>
        <v>0</v>
      </c>
      <c r="G203" s="288" t="str">
        <f t="shared" si="14"/>
        <v>否</v>
      </c>
      <c r="H203" s="273" t="str">
        <f t="shared" si="15"/>
        <v>项</v>
      </c>
    </row>
    <row r="204" s="273" customFormat="1" ht="36" customHeight="1" spans="1:8">
      <c r="A204" s="283">
        <f t="shared" si="16"/>
        <v>7</v>
      </c>
      <c r="B204" s="295">
        <v>2146908</v>
      </c>
      <c r="C204" s="291" t="s">
        <v>1571</v>
      </c>
      <c r="D204" s="230">
        <f>VLOOKUP(B204,'07'!$B$5:$F$268,5,FALSE)</f>
        <v>0</v>
      </c>
      <c r="E204" s="296"/>
      <c r="F204" s="348">
        <f t="shared" si="17"/>
        <v>0</v>
      </c>
      <c r="G204" s="288" t="str">
        <f t="shared" si="14"/>
        <v>否</v>
      </c>
      <c r="H204" s="273" t="str">
        <f t="shared" si="15"/>
        <v>项</v>
      </c>
    </row>
    <row r="205" s="273" customFormat="1" ht="36" customHeight="1" spans="1:8">
      <c r="A205" s="283">
        <f t="shared" si="16"/>
        <v>7</v>
      </c>
      <c r="B205" s="299">
        <v>2146909</v>
      </c>
      <c r="C205" s="291" t="s">
        <v>1572</v>
      </c>
      <c r="D205" s="230">
        <f>VLOOKUP(B205,'07'!$B$5:$F$268,5,FALSE)</f>
        <v>0</v>
      </c>
      <c r="E205" s="296"/>
      <c r="F205" s="348">
        <f t="shared" si="17"/>
        <v>0</v>
      </c>
      <c r="G205" s="288" t="str">
        <f t="shared" si="14"/>
        <v>否</v>
      </c>
      <c r="H205" s="273" t="str">
        <f t="shared" si="15"/>
        <v>项</v>
      </c>
    </row>
    <row r="206" ht="36" customHeight="1" spans="1:8">
      <c r="A206" s="283">
        <f t="shared" si="16"/>
        <v>7</v>
      </c>
      <c r="B206" s="295">
        <v>2146999</v>
      </c>
      <c r="C206" s="291" t="s">
        <v>1573</v>
      </c>
      <c r="D206" s="230">
        <f>VLOOKUP(B206,'07'!$B$5:$F$268,5,FALSE)</f>
        <v>0</v>
      </c>
      <c r="E206" s="296"/>
      <c r="F206" s="348">
        <f t="shared" si="17"/>
        <v>0</v>
      </c>
      <c r="G206" s="288" t="str">
        <f t="shared" si="14"/>
        <v>否</v>
      </c>
      <c r="H206" s="273" t="str">
        <f t="shared" si="15"/>
        <v>项</v>
      </c>
    </row>
    <row r="207" ht="36" customHeight="1" spans="1:8">
      <c r="A207" s="283">
        <f t="shared" si="16"/>
        <v>5</v>
      </c>
      <c r="B207" s="295">
        <v>21470</v>
      </c>
      <c r="C207" s="359" t="s">
        <v>1574</v>
      </c>
      <c r="D207" s="230">
        <f>VLOOKUP(B207,'07'!$B$5:$F$268,5,FALSE)</f>
        <v>0</v>
      </c>
      <c r="E207" s="296">
        <f>SUM(E208:E209)</f>
        <v>0</v>
      </c>
      <c r="F207" s="348">
        <f t="shared" si="17"/>
        <v>0</v>
      </c>
      <c r="G207" s="288" t="str">
        <f t="shared" si="14"/>
        <v>否</v>
      </c>
      <c r="H207" s="273" t="str">
        <f t="shared" si="15"/>
        <v>款</v>
      </c>
    </row>
    <row r="208" s="273" customFormat="1" ht="36" customHeight="1" spans="1:8">
      <c r="A208" s="283">
        <f t="shared" si="16"/>
        <v>7</v>
      </c>
      <c r="B208" s="295">
        <v>2147001</v>
      </c>
      <c r="C208" s="291" t="s">
        <v>984</v>
      </c>
      <c r="D208" s="230">
        <f>VLOOKUP(B208,'07'!$B$5:$F$268,5,FALSE)</f>
        <v>0</v>
      </c>
      <c r="E208" s="296"/>
      <c r="F208" s="348">
        <f t="shared" si="17"/>
        <v>0</v>
      </c>
      <c r="G208" s="288" t="str">
        <f t="shared" si="14"/>
        <v>否</v>
      </c>
      <c r="H208" s="273" t="str">
        <f t="shared" si="15"/>
        <v>项</v>
      </c>
    </row>
    <row r="209" s="273" customFormat="1" ht="36" customHeight="1" spans="1:8">
      <c r="A209" s="283">
        <f t="shared" si="16"/>
        <v>7</v>
      </c>
      <c r="B209" s="295">
        <v>2147099</v>
      </c>
      <c r="C209" s="291" t="s">
        <v>1575</v>
      </c>
      <c r="D209" s="230">
        <f>VLOOKUP(B209,'07'!$B$5:$F$268,5,FALSE)</f>
        <v>0</v>
      </c>
      <c r="E209" s="296"/>
      <c r="F209" s="348">
        <f t="shared" si="17"/>
        <v>0</v>
      </c>
      <c r="G209" s="288" t="str">
        <f t="shared" si="14"/>
        <v>否</v>
      </c>
      <c r="H209" s="273" t="str">
        <f t="shared" si="15"/>
        <v>项</v>
      </c>
    </row>
    <row r="210" s="273" customFormat="1" ht="38.1" customHeight="1" spans="1:8">
      <c r="A210" s="283">
        <f t="shared" si="16"/>
        <v>5</v>
      </c>
      <c r="B210" s="295">
        <v>21471</v>
      </c>
      <c r="C210" s="359" t="s">
        <v>1576</v>
      </c>
      <c r="D210" s="230">
        <f>VLOOKUP(B210,'07'!$B$5:$F$268,5,FALSE)</f>
        <v>0</v>
      </c>
      <c r="E210" s="230">
        <f>SUM(E211:E212)</f>
        <v>0</v>
      </c>
      <c r="F210" s="348">
        <f t="shared" si="17"/>
        <v>0</v>
      </c>
      <c r="G210" s="288" t="str">
        <f t="shared" si="14"/>
        <v>否</v>
      </c>
      <c r="H210" s="273" t="str">
        <f t="shared" si="15"/>
        <v>款</v>
      </c>
    </row>
    <row r="211" s="273" customFormat="1" ht="36" customHeight="1" spans="1:8">
      <c r="A211" s="283">
        <f t="shared" si="16"/>
        <v>7</v>
      </c>
      <c r="B211" s="295">
        <v>2147101</v>
      </c>
      <c r="C211" s="291" t="s">
        <v>984</v>
      </c>
      <c r="D211" s="230">
        <f>VLOOKUP(B211,'07'!$B$5:$F$268,5,FALSE)</f>
        <v>0</v>
      </c>
      <c r="E211" s="296"/>
      <c r="F211" s="348">
        <f t="shared" si="17"/>
        <v>0</v>
      </c>
      <c r="G211" s="288" t="str">
        <f t="shared" si="14"/>
        <v>否</v>
      </c>
      <c r="H211" s="273" t="str">
        <f t="shared" si="15"/>
        <v>项</v>
      </c>
    </row>
    <row r="212" s="273" customFormat="1" ht="36" customHeight="1" spans="1:8">
      <c r="A212" s="283">
        <f t="shared" si="16"/>
        <v>7</v>
      </c>
      <c r="B212" s="295">
        <v>2147199</v>
      </c>
      <c r="C212" s="291" t="s">
        <v>1577</v>
      </c>
      <c r="D212" s="230">
        <f>VLOOKUP(B212,'07'!$B$5:$F$268,5,FALSE)</f>
        <v>0</v>
      </c>
      <c r="E212" s="296"/>
      <c r="F212" s="348">
        <f t="shared" si="17"/>
        <v>0</v>
      </c>
      <c r="G212" s="288" t="str">
        <f t="shared" si="14"/>
        <v>否</v>
      </c>
      <c r="H212" s="273" t="str">
        <f t="shared" si="15"/>
        <v>项</v>
      </c>
    </row>
    <row r="213" s="273" customFormat="1" ht="36" customHeight="1" spans="1:8">
      <c r="A213" s="283">
        <f t="shared" si="16"/>
        <v>5</v>
      </c>
      <c r="B213" s="295">
        <v>21472</v>
      </c>
      <c r="C213" s="359" t="s">
        <v>1578</v>
      </c>
      <c r="D213" s="230">
        <f>VLOOKUP(B213,'07'!$B$5:$F$268,5,FALSE)</f>
        <v>0</v>
      </c>
      <c r="E213" s="296"/>
      <c r="F213" s="348">
        <f t="shared" si="17"/>
        <v>0</v>
      </c>
      <c r="G213" s="288" t="str">
        <f t="shared" si="14"/>
        <v>否</v>
      </c>
      <c r="H213" s="273" t="str">
        <f t="shared" si="15"/>
        <v>款</v>
      </c>
    </row>
    <row r="214" s="273" customFormat="1" ht="36" customHeight="1" spans="1:8">
      <c r="A214" s="283">
        <f t="shared" si="16"/>
        <v>5</v>
      </c>
      <c r="B214" s="299">
        <v>21498</v>
      </c>
      <c r="C214" s="359" t="s">
        <v>2074</v>
      </c>
      <c r="D214" s="230"/>
      <c r="E214" s="296">
        <f>SUM(E215:E219)</f>
        <v>0</v>
      </c>
      <c r="F214" s="348">
        <f t="shared" si="17"/>
        <v>0</v>
      </c>
      <c r="G214" s="288" t="str">
        <f t="shared" si="14"/>
        <v>否</v>
      </c>
      <c r="H214" s="273" t="str">
        <f t="shared" si="15"/>
        <v>款</v>
      </c>
    </row>
    <row r="215" s="273" customFormat="1" ht="36" customHeight="1" spans="1:8">
      <c r="A215" s="283">
        <f t="shared" si="16"/>
        <v>7</v>
      </c>
      <c r="B215" s="299">
        <v>2149801</v>
      </c>
      <c r="C215" s="291" t="s">
        <v>2123</v>
      </c>
      <c r="D215" s="230"/>
      <c r="E215" s="296"/>
      <c r="F215" s="348">
        <f t="shared" si="17"/>
        <v>0</v>
      </c>
      <c r="G215" s="288" t="str">
        <f t="shared" si="14"/>
        <v>否</v>
      </c>
      <c r="H215" s="273" t="str">
        <f t="shared" si="15"/>
        <v>项</v>
      </c>
    </row>
    <row r="216" s="273" customFormat="1" ht="36" customHeight="1" spans="1:8">
      <c r="A216" s="283">
        <f t="shared" si="16"/>
        <v>7</v>
      </c>
      <c r="B216" s="299">
        <v>2149802</v>
      </c>
      <c r="C216" s="291" t="s">
        <v>2124</v>
      </c>
      <c r="D216" s="230"/>
      <c r="E216" s="296"/>
      <c r="F216" s="348">
        <f t="shared" si="17"/>
        <v>0</v>
      </c>
      <c r="G216" s="288" t="str">
        <f t="shared" si="14"/>
        <v>否</v>
      </c>
      <c r="H216" s="273" t="str">
        <f t="shared" si="15"/>
        <v>项</v>
      </c>
    </row>
    <row r="217" s="273" customFormat="1" ht="36" customHeight="1" spans="1:8">
      <c r="A217" s="283">
        <f t="shared" si="16"/>
        <v>7</v>
      </c>
      <c r="B217" s="299">
        <v>2149803</v>
      </c>
      <c r="C217" s="291" t="s">
        <v>2125</v>
      </c>
      <c r="D217" s="230"/>
      <c r="E217" s="296"/>
      <c r="F217" s="348">
        <f t="shared" si="17"/>
        <v>0</v>
      </c>
      <c r="G217" s="288" t="str">
        <f t="shared" si="14"/>
        <v>否</v>
      </c>
      <c r="H217" s="273" t="str">
        <f t="shared" si="15"/>
        <v>项</v>
      </c>
    </row>
    <row r="218" s="273" customFormat="1" ht="36" customHeight="1" spans="1:8">
      <c r="A218" s="283">
        <f t="shared" si="16"/>
        <v>7</v>
      </c>
      <c r="B218" s="299">
        <v>2149804</v>
      </c>
      <c r="C218" s="291" t="s">
        <v>2126</v>
      </c>
      <c r="D218" s="230"/>
      <c r="E218" s="296"/>
      <c r="F218" s="348">
        <f t="shared" si="17"/>
        <v>0</v>
      </c>
      <c r="G218" s="288" t="str">
        <f t="shared" si="14"/>
        <v>否</v>
      </c>
      <c r="H218" s="273" t="str">
        <f t="shared" si="15"/>
        <v>项</v>
      </c>
    </row>
    <row r="219" s="273" customFormat="1" ht="36" customHeight="1" spans="1:8">
      <c r="A219" s="283">
        <f t="shared" si="16"/>
        <v>7</v>
      </c>
      <c r="B219" s="299">
        <v>2149899</v>
      </c>
      <c r="C219" s="291" t="s">
        <v>2127</v>
      </c>
      <c r="D219" s="230"/>
      <c r="E219" s="296"/>
      <c r="F219" s="348">
        <f t="shared" si="17"/>
        <v>0</v>
      </c>
      <c r="G219" s="288" t="str">
        <f t="shared" si="14"/>
        <v>否</v>
      </c>
      <c r="H219" s="273" t="str">
        <f t="shared" si="15"/>
        <v>项</v>
      </c>
    </row>
    <row r="220" ht="38.1" customHeight="1" spans="1:8">
      <c r="A220" s="283">
        <f t="shared" si="16"/>
        <v>3</v>
      </c>
      <c r="B220" s="294">
        <v>215</v>
      </c>
      <c r="C220" s="285" t="s">
        <v>2128</v>
      </c>
      <c r="D220" s="286">
        <f>VLOOKUP(B220,'07'!$B$5:$F$268,5,FALSE)</f>
        <v>0</v>
      </c>
      <c r="E220" s="286">
        <f>SUM(E221,E224)</f>
        <v>0</v>
      </c>
      <c r="F220" s="346">
        <f t="shared" si="17"/>
        <v>0</v>
      </c>
      <c r="G220" s="288" t="str">
        <f t="shared" si="14"/>
        <v>是</v>
      </c>
      <c r="H220" s="273" t="str">
        <f t="shared" si="15"/>
        <v>类</v>
      </c>
    </row>
    <row r="221" ht="38.1" customHeight="1" spans="1:8">
      <c r="A221" s="283">
        <f t="shared" si="16"/>
        <v>5</v>
      </c>
      <c r="B221" s="295">
        <v>21562</v>
      </c>
      <c r="C221" s="359" t="s">
        <v>1580</v>
      </c>
      <c r="D221" s="230">
        <f>VLOOKUP(B221,'07'!$B$5:$F$268,5,FALSE)</f>
        <v>0</v>
      </c>
      <c r="E221" s="230">
        <f>SUM(E222:E223)</f>
        <v>0</v>
      </c>
      <c r="F221" s="348">
        <f t="shared" si="17"/>
        <v>0</v>
      </c>
      <c r="G221" s="288" t="str">
        <f t="shared" si="14"/>
        <v>否</v>
      </c>
      <c r="H221" s="273" t="str">
        <f t="shared" si="15"/>
        <v>款</v>
      </c>
    </row>
    <row r="222" ht="36" customHeight="1" spans="1:8">
      <c r="A222" s="283">
        <f t="shared" si="16"/>
        <v>7</v>
      </c>
      <c r="B222" s="295">
        <v>2156202</v>
      </c>
      <c r="C222" s="291" t="s">
        <v>1581</v>
      </c>
      <c r="D222" s="230">
        <f>VLOOKUP(B222,'07'!$B$5:$F$268,5,FALSE)</f>
        <v>0</v>
      </c>
      <c r="E222" s="296"/>
      <c r="F222" s="348">
        <f t="shared" si="17"/>
        <v>0</v>
      </c>
      <c r="G222" s="288" t="str">
        <f t="shared" si="14"/>
        <v>否</v>
      </c>
      <c r="H222" s="273" t="str">
        <f t="shared" si="15"/>
        <v>项</v>
      </c>
    </row>
    <row r="223" s="273" customFormat="1" ht="36" customHeight="1" spans="1:8">
      <c r="A223" s="283">
        <f t="shared" si="16"/>
        <v>7</v>
      </c>
      <c r="B223" s="295">
        <v>2156299</v>
      </c>
      <c r="C223" s="291" t="s">
        <v>1582</v>
      </c>
      <c r="D223" s="230">
        <f>VLOOKUP(B223,'07'!$B$5:$F$268,5,FALSE)</f>
        <v>0</v>
      </c>
      <c r="E223" s="296"/>
      <c r="F223" s="348">
        <f t="shared" si="17"/>
        <v>0</v>
      </c>
      <c r="G223" s="288" t="str">
        <f t="shared" si="14"/>
        <v>否</v>
      </c>
      <c r="H223" s="273" t="str">
        <f t="shared" si="15"/>
        <v>项</v>
      </c>
    </row>
    <row r="224" s="273" customFormat="1" ht="36" customHeight="1" spans="1:8">
      <c r="A224" s="283">
        <f t="shared" si="16"/>
        <v>5</v>
      </c>
      <c r="B224" s="299">
        <v>21598</v>
      </c>
      <c r="C224" s="359" t="s">
        <v>2074</v>
      </c>
      <c r="D224" s="230"/>
      <c r="E224" s="296">
        <f>SUM(E225:E228)</f>
        <v>0</v>
      </c>
      <c r="F224" s="348">
        <f t="shared" si="17"/>
        <v>0</v>
      </c>
      <c r="G224" s="288" t="str">
        <f t="shared" si="14"/>
        <v>否</v>
      </c>
      <c r="H224" s="273" t="str">
        <f t="shared" si="15"/>
        <v>款</v>
      </c>
    </row>
    <row r="225" s="273" customFormat="1" ht="36" customHeight="1" spans="1:8">
      <c r="A225" s="283">
        <f t="shared" si="16"/>
        <v>7</v>
      </c>
      <c r="B225" s="299">
        <v>2159801</v>
      </c>
      <c r="C225" s="291" t="s">
        <v>2129</v>
      </c>
      <c r="D225" s="230"/>
      <c r="E225" s="296"/>
      <c r="F225" s="348">
        <f t="shared" si="17"/>
        <v>0</v>
      </c>
      <c r="G225" s="288" t="str">
        <f t="shared" si="14"/>
        <v>否</v>
      </c>
      <c r="H225" s="273" t="str">
        <f t="shared" si="15"/>
        <v>项</v>
      </c>
    </row>
    <row r="226" s="273" customFormat="1" ht="36" customHeight="1" spans="1:8">
      <c r="A226" s="283">
        <f t="shared" si="16"/>
        <v>7</v>
      </c>
      <c r="B226" s="299">
        <v>2159802</v>
      </c>
      <c r="C226" s="291" t="s">
        <v>2130</v>
      </c>
      <c r="D226" s="230"/>
      <c r="E226" s="296"/>
      <c r="F226" s="348">
        <f t="shared" si="17"/>
        <v>0</v>
      </c>
      <c r="G226" s="288" t="str">
        <f t="shared" si="14"/>
        <v>否</v>
      </c>
      <c r="H226" s="273" t="str">
        <f t="shared" si="15"/>
        <v>项</v>
      </c>
    </row>
    <row r="227" s="273" customFormat="1" ht="36" customHeight="1" spans="1:8">
      <c r="A227" s="283">
        <f t="shared" si="16"/>
        <v>7</v>
      </c>
      <c r="B227" s="299">
        <v>2159803</v>
      </c>
      <c r="C227" s="291" t="s">
        <v>2131</v>
      </c>
      <c r="D227" s="230"/>
      <c r="E227" s="296"/>
      <c r="F227" s="348">
        <f t="shared" si="17"/>
        <v>0</v>
      </c>
      <c r="G227" s="288" t="str">
        <f t="shared" ref="G227:G290" si="18">IF(LEN(B227)=3,"是",IF(C227&lt;&gt;"",IF(SUM(D227:E227)&lt;&gt;0,"是","否"),"是"))</f>
        <v>否</v>
      </c>
      <c r="H227" s="273" t="str">
        <f t="shared" ref="H227:H290" si="19">IF(LEN(B227)=3,"类",IF(LEN(B227)=5,"款","项"))</f>
        <v>项</v>
      </c>
    </row>
    <row r="228" s="273" customFormat="1" ht="36" customHeight="1" spans="1:8">
      <c r="A228" s="283">
        <f t="shared" si="16"/>
        <v>7</v>
      </c>
      <c r="B228" s="299">
        <v>2159899</v>
      </c>
      <c r="C228" s="291" t="s">
        <v>2132</v>
      </c>
      <c r="D228" s="230"/>
      <c r="E228" s="296"/>
      <c r="F228" s="348">
        <f t="shared" si="17"/>
        <v>0</v>
      </c>
      <c r="G228" s="288" t="str">
        <f t="shared" si="18"/>
        <v>否</v>
      </c>
      <c r="H228" s="273" t="str">
        <f t="shared" si="19"/>
        <v>项</v>
      </c>
    </row>
    <row r="229" s="273" customFormat="1" ht="36" customHeight="1" spans="1:8">
      <c r="A229" s="283">
        <f t="shared" si="16"/>
        <v>3</v>
      </c>
      <c r="B229" s="298">
        <v>220</v>
      </c>
      <c r="C229" s="285" t="s">
        <v>2133</v>
      </c>
      <c r="D229" s="286"/>
      <c r="E229" s="297">
        <f>E230</f>
        <v>0</v>
      </c>
      <c r="F229" s="346">
        <f t="shared" si="17"/>
        <v>0</v>
      </c>
      <c r="G229" s="288" t="str">
        <f t="shared" si="18"/>
        <v>是</v>
      </c>
      <c r="H229" s="273" t="str">
        <f t="shared" si="19"/>
        <v>类</v>
      </c>
    </row>
    <row r="230" s="273" customFormat="1" ht="36" customHeight="1" spans="1:8">
      <c r="A230" s="283">
        <f t="shared" si="16"/>
        <v>5</v>
      </c>
      <c r="B230" s="295">
        <v>22006</v>
      </c>
      <c r="C230" s="359" t="s">
        <v>2134</v>
      </c>
      <c r="D230" s="230"/>
      <c r="E230" s="296">
        <f>SUM(E231:E232)</f>
        <v>0</v>
      </c>
      <c r="F230" s="348">
        <f t="shared" si="17"/>
        <v>0</v>
      </c>
      <c r="G230" s="288" t="str">
        <f t="shared" si="18"/>
        <v>否</v>
      </c>
      <c r="H230" s="273" t="str">
        <f t="shared" si="19"/>
        <v>款</v>
      </c>
    </row>
    <row r="231" s="273" customFormat="1" ht="36" customHeight="1" spans="1:8">
      <c r="A231" s="283">
        <f t="shared" si="16"/>
        <v>7</v>
      </c>
      <c r="B231" s="295">
        <v>2200601</v>
      </c>
      <c r="C231" s="291" t="s">
        <v>2135</v>
      </c>
      <c r="D231" s="230"/>
      <c r="E231" s="296"/>
      <c r="F231" s="348">
        <f t="shared" si="17"/>
        <v>0</v>
      </c>
      <c r="G231" s="288" t="str">
        <f t="shared" si="18"/>
        <v>否</v>
      </c>
      <c r="H231" s="273" t="str">
        <f t="shared" si="19"/>
        <v>项</v>
      </c>
    </row>
    <row r="232" s="273" customFormat="1" ht="36" customHeight="1" spans="1:8">
      <c r="A232" s="283">
        <f t="shared" si="16"/>
        <v>7</v>
      </c>
      <c r="B232" s="295">
        <v>2200602</v>
      </c>
      <c r="C232" s="291" t="s">
        <v>2136</v>
      </c>
      <c r="D232" s="230"/>
      <c r="E232" s="296"/>
      <c r="F232" s="348">
        <f t="shared" si="17"/>
        <v>0</v>
      </c>
      <c r="G232" s="288" t="str">
        <f t="shared" si="18"/>
        <v>否</v>
      </c>
      <c r="H232" s="273" t="str">
        <f t="shared" si="19"/>
        <v>项</v>
      </c>
    </row>
    <row r="233" s="273" customFormat="1" ht="36" customHeight="1" spans="1:8">
      <c r="A233" s="283">
        <f t="shared" si="16"/>
        <v>3</v>
      </c>
      <c r="B233" s="294">
        <v>221</v>
      </c>
      <c r="C233" s="285" t="s">
        <v>2137</v>
      </c>
      <c r="D233" s="286"/>
      <c r="E233" s="296">
        <f>E234</f>
        <v>0</v>
      </c>
      <c r="F233" s="346">
        <f t="shared" si="17"/>
        <v>0</v>
      </c>
      <c r="G233" s="288" t="str">
        <f t="shared" si="18"/>
        <v>是</v>
      </c>
      <c r="H233" s="273" t="str">
        <f t="shared" si="19"/>
        <v>类</v>
      </c>
    </row>
    <row r="234" s="273" customFormat="1" ht="36" customHeight="1" spans="1:8">
      <c r="A234" s="283">
        <f t="shared" si="16"/>
        <v>5</v>
      </c>
      <c r="B234" s="295">
        <v>22198</v>
      </c>
      <c r="C234" s="359" t="s">
        <v>2074</v>
      </c>
      <c r="D234" s="230"/>
      <c r="E234" s="296">
        <f>SUM(E235:E236)</f>
        <v>0</v>
      </c>
      <c r="F234" s="348">
        <f t="shared" si="17"/>
        <v>0</v>
      </c>
      <c r="G234" s="288" t="str">
        <f t="shared" si="18"/>
        <v>否</v>
      </c>
      <c r="H234" s="273" t="str">
        <f t="shared" si="19"/>
        <v>款</v>
      </c>
    </row>
    <row r="235" s="273" customFormat="1" ht="36" customHeight="1" spans="1:8">
      <c r="A235" s="283">
        <f t="shared" si="16"/>
        <v>7</v>
      </c>
      <c r="B235" s="295">
        <v>2219801</v>
      </c>
      <c r="C235" s="291" t="s">
        <v>2138</v>
      </c>
      <c r="D235" s="230"/>
      <c r="E235" s="296"/>
      <c r="F235" s="348">
        <f t="shared" si="17"/>
        <v>0</v>
      </c>
      <c r="G235" s="288" t="str">
        <f t="shared" si="18"/>
        <v>否</v>
      </c>
      <c r="H235" s="273" t="str">
        <f t="shared" si="19"/>
        <v>项</v>
      </c>
    </row>
    <row r="236" s="273" customFormat="1" ht="36" customHeight="1" spans="1:8">
      <c r="A236" s="283">
        <f t="shared" si="16"/>
        <v>7</v>
      </c>
      <c r="B236" s="295">
        <v>2219899</v>
      </c>
      <c r="C236" s="291" t="s">
        <v>2139</v>
      </c>
      <c r="D236" s="230"/>
      <c r="E236" s="296"/>
      <c r="F236" s="348">
        <f t="shared" si="17"/>
        <v>0</v>
      </c>
      <c r="G236" s="288" t="str">
        <f t="shared" si="18"/>
        <v>否</v>
      </c>
      <c r="H236" s="273" t="str">
        <f t="shared" si="19"/>
        <v>项</v>
      </c>
    </row>
    <row r="237" s="273" customFormat="1" ht="36" customHeight="1" spans="1:8">
      <c r="A237" s="283">
        <f t="shared" si="16"/>
        <v>3</v>
      </c>
      <c r="B237" s="294">
        <v>222</v>
      </c>
      <c r="C237" s="285" t="s">
        <v>2140</v>
      </c>
      <c r="D237" s="286"/>
      <c r="E237" s="296">
        <f>E238</f>
        <v>0</v>
      </c>
      <c r="F237" s="346">
        <f t="shared" si="17"/>
        <v>0</v>
      </c>
      <c r="G237" s="288" t="str">
        <f t="shared" si="18"/>
        <v>是</v>
      </c>
      <c r="H237" s="273" t="str">
        <f t="shared" si="19"/>
        <v>类</v>
      </c>
    </row>
    <row r="238" s="273" customFormat="1" ht="36" customHeight="1" spans="1:8">
      <c r="A238" s="283">
        <f t="shared" si="16"/>
        <v>5</v>
      </c>
      <c r="B238" s="295">
        <v>22298</v>
      </c>
      <c r="C238" s="359" t="s">
        <v>2074</v>
      </c>
      <c r="D238" s="230"/>
      <c r="E238" s="296">
        <f>SUM(E239:E240)</f>
        <v>0</v>
      </c>
      <c r="F238" s="348">
        <f t="shared" si="17"/>
        <v>0</v>
      </c>
      <c r="G238" s="288" t="str">
        <f t="shared" si="18"/>
        <v>否</v>
      </c>
      <c r="H238" s="273" t="str">
        <f t="shared" si="19"/>
        <v>款</v>
      </c>
    </row>
    <row r="239" s="273" customFormat="1" ht="36" customHeight="1" spans="1:8">
      <c r="A239" s="283">
        <f t="shared" si="16"/>
        <v>7</v>
      </c>
      <c r="B239" s="295">
        <v>2229801</v>
      </c>
      <c r="C239" s="291" t="s">
        <v>2141</v>
      </c>
      <c r="D239" s="230"/>
      <c r="E239" s="296"/>
      <c r="F239" s="348">
        <f t="shared" si="17"/>
        <v>0</v>
      </c>
      <c r="G239" s="288" t="str">
        <f t="shared" si="18"/>
        <v>否</v>
      </c>
      <c r="H239" s="273" t="str">
        <f t="shared" si="19"/>
        <v>项</v>
      </c>
    </row>
    <row r="240" s="273" customFormat="1" ht="36" customHeight="1" spans="1:8">
      <c r="A240" s="283">
        <f t="shared" si="16"/>
        <v>7</v>
      </c>
      <c r="B240" s="295">
        <v>2229899</v>
      </c>
      <c r="C240" s="291" t="s">
        <v>2142</v>
      </c>
      <c r="D240" s="230"/>
      <c r="E240" s="296"/>
      <c r="F240" s="348">
        <f t="shared" si="17"/>
        <v>0</v>
      </c>
      <c r="G240" s="288" t="str">
        <f t="shared" si="18"/>
        <v>否</v>
      </c>
      <c r="H240" s="273" t="str">
        <f t="shared" si="19"/>
        <v>项</v>
      </c>
    </row>
    <row r="241" s="273" customFormat="1" ht="36" customHeight="1" spans="1:8">
      <c r="A241" s="283">
        <f t="shared" si="16"/>
        <v>3</v>
      </c>
      <c r="B241" s="294">
        <v>224</v>
      </c>
      <c r="C241" s="285" t="s">
        <v>2143</v>
      </c>
      <c r="D241" s="286"/>
      <c r="E241" s="296">
        <f>E242</f>
        <v>0</v>
      </c>
      <c r="F241" s="346">
        <f t="shared" si="17"/>
        <v>0</v>
      </c>
      <c r="G241" s="288" t="str">
        <f t="shared" si="18"/>
        <v>是</v>
      </c>
      <c r="H241" s="273" t="str">
        <f t="shared" si="19"/>
        <v>类</v>
      </c>
    </row>
    <row r="242" s="273" customFormat="1" ht="36" customHeight="1" spans="1:8">
      <c r="A242" s="283">
        <f t="shared" si="16"/>
        <v>5</v>
      </c>
      <c r="B242" s="295">
        <v>22498</v>
      </c>
      <c r="C242" s="359" t="s">
        <v>2074</v>
      </c>
      <c r="D242" s="230"/>
      <c r="E242" s="296">
        <f>SUM(E243:E245)</f>
        <v>0</v>
      </c>
      <c r="F242" s="348">
        <f t="shared" si="17"/>
        <v>0</v>
      </c>
      <c r="G242" s="288" t="str">
        <f t="shared" si="18"/>
        <v>否</v>
      </c>
      <c r="H242" s="273" t="str">
        <f t="shared" si="19"/>
        <v>款</v>
      </c>
    </row>
    <row r="243" s="273" customFormat="1" ht="36" customHeight="1" spans="1:8">
      <c r="A243" s="283">
        <f t="shared" si="16"/>
        <v>7</v>
      </c>
      <c r="B243" s="295">
        <v>2249801</v>
      </c>
      <c r="C243" s="291" t="s">
        <v>2144</v>
      </c>
      <c r="D243" s="230"/>
      <c r="E243" s="296"/>
      <c r="F243" s="348">
        <f t="shared" si="17"/>
        <v>0</v>
      </c>
      <c r="G243" s="288" t="str">
        <f t="shared" si="18"/>
        <v>否</v>
      </c>
      <c r="H243" s="273" t="str">
        <f t="shared" si="19"/>
        <v>项</v>
      </c>
    </row>
    <row r="244" s="273" customFormat="1" ht="36" customHeight="1" spans="1:8">
      <c r="A244" s="283">
        <f t="shared" si="16"/>
        <v>7</v>
      </c>
      <c r="B244" s="295">
        <v>2249802</v>
      </c>
      <c r="C244" s="291" t="s">
        <v>2145</v>
      </c>
      <c r="D244" s="230"/>
      <c r="E244" s="296"/>
      <c r="F244" s="348">
        <f t="shared" si="17"/>
        <v>0</v>
      </c>
      <c r="G244" s="288" t="str">
        <f t="shared" si="18"/>
        <v>否</v>
      </c>
      <c r="H244" s="273" t="str">
        <f t="shared" si="19"/>
        <v>项</v>
      </c>
    </row>
    <row r="245" s="273" customFormat="1" ht="36" customHeight="1" spans="1:8">
      <c r="A245" s="283">
        <f t="shared" si="16"/>
        <v>7</v>
      </c>
      <c r="B245" s="295">
        <v>2249899</v>
      </c>
      <c r="C245" s="291" t="s">
        <v>2146</v>
      </c>
      <c r="D245" s="230"/>
      <c r="E245" s="296"/>
      <c r="F245" s="348">
        <f t="shared" si="17"/>
        <v>0</v>
      </c>
      <c r="G245" s="288" t="str">
        <f t="shared" si="18"/>
        <v>否</v>
      </c>
      <c r="H245" s="273" t="str">
        <f t="shared" si="19"/>
        <v>项</v>
      </c>
    </row>
    <row r="246" s="273" customFormat="1" ht="38.1" customHeight="1" spans="1:8">
      <c r="A246" s="283">
        <f t="shared" si="16"/>
        <v>3</v>
      </c>
      <c r="B246" s="294">
        <v>229</v>
      </c>
      <c r="C246" s="285" t="s">
        <v>2147</v>
      </c>
      <c r="D246" s="286">
        <f>VLOOKUP(B246,'07'!$B$5:$F$268,5,FALSE)</f>
        <v>275</v>
      </c>
      <c r="E246" s="286">
        <f>SUM(E247,E251,E260,E262,E264,E276)</f>
        <v>2352</v>
      </c>
      <c r="F246" s="346">
        <f t="shared" si="17"/>
        <v>7.55272727272727</v>
      </c>
      <c r="G246" s="288" t="str">
        <f t="shared" si="18"/>
        <v>是</v>
      </c>
      <c r="H246" s="273" t="str">
        <f t="shared" si="19"/>
        <v>类</v>
      </c>
    </row>
    <row r="247" ht="38.1" customHeight="1" spans="1:8">
      <c r="A247" s="283">
        <f t="shared" si="16"/>
        <v>5</v>
      </c>
      <c r="B247" s="295">
        <v>22904</v>
      </c>
      <c r="C247" s="359" t="s">
        <v>1584</v>
      </c>
      <c r="D247" s="230">
        <f>VLOOKUP(B247,'07'!$B$5:$F$268,5,FALSE)</f>
        <v>0</v>
      </c>
      <c r="E247" s="230">
        <f>SUM(E248:E250)</f>
        <v>0</v>
      </c>
      <c r="F247" s="348">
        <f t="shared" si="17"/>
        <v>0</v>
      </c>
      <c r="G247" s="288" t="str">
        <f t="shared" si="18"/>
        <v>否</v>
      </c>
      <c r="H247" s="273" t="str">
        <f t="shared" si="19"/>
        <v>款</v>
      </c>
    </row>
    <row r="248" ht="36" customHeight="1" spans="1:8">
      <c r="A248" s="283">
        <f t="shared" si="16"/>
        <v>7</v>
      </c>
      <c r="B248" s="295">
        <v>2290401</v>
      </c>
      <c r="C248" s="291" t="s">
        <v>1585</v>
      </c>
      <c r="D248" s="230">
        <f>VLOOKUP(B248,'07'!$B$5:$F$268,5,FALSE)</f>
        <v>0</v>
      </c>
      <c r="E248" s="296"/>
      <c r="F248" s="348">
        <f t="shared" si="17"/>
        <v>0</v>
      </c>
      <c r="G248" s="288" t="str">
        <f t="shared" si="18"/>
        <v>否</v>
      </c>
      <c r="H248" s="273" t="str">
        <f t="shared" si="19"/>
        <v>项</v>
      </c>
    </row>
    <row r="249" s="273" customFormat="1" ht="36" customHeight="1" spans="1:8">
      <c r="A249" s="283">
        <f t="shared" si="16"/>
        <v>7</v>
      </c>
      <c r="B249" s="295">
        <v>2290402</v>
      </c>
      <c r="C249" s="291" t="s">
        <v>1586</v>
      </c>
      <c r="D249" s="230">
        <f>VLOOKUP(B249,'07'!$B$5:$F$268,5,FALSE)</f>
        <v>0</v>
      </c>
      <c r="E249" s="296"/>
      <c r="F249" s="348">
        <f t="shared" si="17"/>
        <v>0</v>
      </c>
      <c r="G249" s="288" t="str">
        <f t="shared" si="18"/>
        <v>否</v>
      </c>
      <c r="H249" s="273" t="str">
        <f t="shared" si="19"/>
        <v>项</v>
      </c>
    </row>
    <row r="250" s="273" customFormat="1" ht="36" customHeight="1" spans="1:8">
      <c r="A250" s="283">
        <f t="shared" si="16"/>
        <v>7</v>
      </c>
      <c r="B250" s="295">
        <v>2290403</v>
      </c>
      <c r="C250" s="291" t="s">
        <v>1587</v>
      </c>
      <c r="D250" s="230">
        <f>VLOOKUP(B250,'07'!$B$5:$F$268,5,FALSE)</f>
        <v>0</v>
      </c>
      <c r="E250" s="296"/>
      <c r="F250" s="348">
        <f t="shared" si="17"/>
        <v>0</v>
      </c>
      <c r="G250" s="288" t="str">
        <f t="shared" si="18"/>
        <v>否</v>
      </c>
      <c r="H250" s="273" t="str">
        <f t="shared" si="19"/>
        <v>项</v>
      </c>
    </row>
    <row r="251" ht="38.1" customHeight="1" spans="1:8">
      <c r="A251" s="283">
        <f t="shared" si="16"/>
        <v>5</v>
      </c>
      <c r="B251" s="295">
        <v>22908</v>
      </c>
      <c r="C251" s="359" t="s">
        <v>1588</v>
      </c>
      <c r="D251" s="230">
        <f>VLOOKUP(B251,'07'!$B$5:$F$268,5,FALSE)</f>
        <v>0</v>
      </c>
      <c r="E251" s="230">
        <f>SUM(E252:E259)</f>
        <v>0</v>
      </c>
      <c r="F251" s="348">
        <f t="shared" si="17"/>
        <v>0</v>
      </c>
      <c r="G251" s="288" t="str">
        <f t="shared" si="18"/>
        <v>否</v>
      </c>
      <c r="H251" s="273" t="str">
        <f t="shared" si="19"/>
        <v>款</v>
      </c>
    </row>
    <row r="252" s="273" customFormat="1" ht="36" customHeight="1" spans="1:8">
      <c r="A252" s="283">
        <f t="shared" si="16"/>
        <v>7</v>
      </c>
      <c r="B252" s="295">
        <v>2290802</v>
      </c>
      <c r="C252" s="291" t="s">
        <v>1589</v>
      </c>
      <c r="D252" s="230">
        <f>VLOOKUP(B252,'07'!$B$5:$F$268,5,FALSE)</f>
        <v>0</v>
      </c>
      <c r="E252" s="296"/>
      <c r="F252" s="348">
        <f t="shared" si="17"/>
        <v>0</v>
      </c>
      <c r="G252" s="288" t="str">
        <f t="shared" si="18"/>
        <v>否</v>
      </c>
      <c r="H252" s="273" t="str">
        <f t="shared" si="19"/>
        <v>项</v>
      </c>
    </row>
    <row r="253" ht="36" customHeight="1" spans="1:8">
      <c r="A253" s="283">
        <f t="shared" si="16"/>
        <v>7</v>
      </c>
      <c r="B253" s="295">
        <v>2290803</v>
      </c>
      <c r="C253" s="291" t="s">
        <v>1590</v>
      </c>
      <c r="D253" s="230">
        <f>VLOOKUP(B253,'07'!$B$5:$F$268,5,FALSE)</f>
        <v>0</v>
      </c>
      <c r="E253" s="296"/>
      <c r="F253" s="348">
        <f t="shared" si="17"/>
        <v>0</v>
      </c>
      <c r="G253" s="288" t="str">
        <f t="shared" si="18"/>
        <v>否</v>
      </c>
      <c r="H253" s="273" t="str">
        <f t="shared" si="19"/>
        <v>项</v>
      </c>
    </row>
    <row r="254" ht="36" customHeight="1" spans="1:8">
      <c r="A254" s="283">
        <f t="shared" si="16"/>
        <v>7</v>
      </c>
      <c r="B254" s="295">
        <v>2290804</v>
      </c>
      <c r="C254" s="291" t="s">
        <v>1591</v>
      </c>
      <c r="D254" s="230">
        <f>VLOOKUP(B254,'07'!$B$5:$F$268,5,FALSE)</f>
        <v>0</v>
      </c>
      <c r="E254" s="296"/>
      <c r="F254" s="348">
        <f t="shared" si="17"/>
        <v>0</v>
      </c>
      <c r="G254" s="288" t="str">
        <f t="shared" si="18"/>
        <v>否</v>
      </c>
      <c r="H254" s="273" t="str">
        <f t="shared" si="19"/>
        <v>项</v>
      </c>
    </row>
    <row r="255" ht="36" customHeight="1" spans="1:8">
      <c r="A255" s="283">
        <f t="shared" si="16"/>
        <v>7</v>
      </c>
      <c r="B255" s="295">
        <v>2290805</v>
      </c>
      <c r="C255" s="291" t="s">
        <v>1592</v>
      </c>
      <c r="D255" s="230">
        <f>VLOOKUP(B255,'07'!$B$5:$F$268,5,FALSE)</f>
        <v>0</v>
      </c>
      <c r="E255" s="296"/>
      <c r="F255" s="348">
        <f t="shared" si="17"/>
        <v>0</v>
      </c>
      <c r="G255" s="288" t="str">
        <f t="shared" si="18"/>
        <v>否</v>
      </c>
      <c r="H255" s="273" t="str">
        <f t="shared" si="19"/>
        <v>项</v>
      </c>
    </row>
    <row r="256" ht="36" customHeight="1" spans="1:8">
      <c r="A256" s="283">
        <f t="shared" si="16"/>
        <v>7</v>
      </c>
      <c r="B256" s="295">
        <v>2290806</v>
      </c>
      <c r="C256" s="291" t="s">
        <v>1593</v>
      </c>
      <c r="D256" s="230">
        <f>VLOOKUP(B256,'07'!$B$5:$F$268,5,FALSE)</f>
        <v>0</v>
      </c>
      <c r="E256" s="296"/>
      <c r="F256" s="348">
        <f t="shared" si="17"/>
        <v>0</v>
      </c>
      <c r="G256" s="288" t="str">
        <f t="shared" si="18"/>
        <v>否</v>
      </c>
      <c r="H256" s="273" t="str">
        <f t="shared" si="19"/>
        <v>项</v>
      </c>
    </row>
    <row r="257" ht="36" customHeight="1" spans="1:8">
      <c r="A257" s="283">
        <f t="shared" si="16"/>
        <v>7</v>
      </c>
      <c r="B257" s="295">
        <v>2290807</v>
      </c>
      <c r="C257" s="291" t="s">
        <v>1594</v>
      </c>
      <c r="D257" s="230">
        <f>VLOOKUP(B257,'07'!$B$5:$F$268,5,FALSE)</f>
        <v>0</v>
      </c>
      <c r="E257" s="296"/>
      <c r="F257" s="348">
        <f t="shared" si="17"/>
        <v>0</v>
      </c>
      <c r="G257" s="288" t="str">
        <f t="shared" si="18"/>
        <v>否</v>
      </c>
      <c r="H257" s="273" t="str">
        <f t="shared" si="19"/>
        <v>项</v>
      </c>
    </row>
    <row r="258" s="273" customFormat="1" ht="36" customHeight="1" spans="1:8">
      <c r="A258" s="283">
        <f t="shared" si="16"/>
        <v>7</v>
      </c>
      <c r="B258" s="295">
        <v>2290808</v>
      </c>
      <c r="C258" s="291" t="s">
        <v>1595</v>
      </c>
      <c r="D258" s="230">
        <f>VLOOKUP(B258,'07'!$B$5:$F$268,5,FALSE)</f>
        <v>0</v>
      </c>
      <c r="E258" s="296"/>
      <c r="F258" s="348">
        <f t="shared" si="17"/>
        <v>0</v>
      </c>
      <c r="G258" s="288" t="str">
        <f t="shared" si="18"/>
        <v>否</v>
      </c>
      <c r="H258" s="273" t="str">
        <f t="shared" si="19"/>
        <v>项</v>
      </c>
    </row>
    <row r="259" ht="36" customHeight="1" spans="1:8">
      <c r="A259" s="283">
        <f t="shared" si="16"/>
        <v>7</v>
      </c>
      <c r="B259" s="295">
        <v>2290899</v>
      </c>
      <c r="C259" s="291" t="s">
        <v>1596</v>
      </c>
      <c r="D259" s="230">
        <f>VLOOKUP(B259,'07'!$B$5:$F$268,5,FALSE)</f>
        <v>0</v>
      </c>
      <c r="E259" s="296"/>
      <c r="F259" s="348">
        <f t="shared" si="17"/>
        <v>0</v>
      </c>
      <c r="G259" s="288" t="str">
        <f t="shared" si="18"/>
        <v>否</v>
      </c>
      <c r="H259" s="273" t="str">
        <f t="shared" si="19"/>
        <v>项</v>
      </c>
    </row>
    <row r="260" ht="36" customHeight="1" spans="1:8">
      <c r="A260" s="283">
        <f t="shared" si="16"/>
        <v>5</v>
      </c>
      <c r="B260" s="299">
        <v>22909</v>
      </c>
      <c r="C260" s="359" t="s">
        <v>1597</v>
      </c>
      <c r="D260" s="230">
        <f>VLOOKUP(B260,'07'!$B$5:$F$268,5,FALSE)</f>
        <v>0</v>
      </c>
      <c r="E260" s="296">
        <f>E261</f>
        <v>0</v>
      </c>
      <c r="F260" s="348">
        <f t="shared" si="17"/>
        <v>0</v>
      </c>
      <c r="G260" s="288" t="str">
        <f t="shared" si="18"/>
        <v>否</v>
      </c>
      <c r="H260" s="273" t="str">
        <f t="shared" si="19"/>
        <v>款</v>
      </c>
    </row>
    <row r="261" ht="36" customHeight="1" spans="1:8">
      <c r="A261" s="283">
        <f t="shared" ref="A261:A324" si="20">LEN(B261)</f>
        <v>7</v>
      </c>
      <c r="B261" s="299">
        <v>2290901</v>
      </c>
      <c r="C261" s="291" t="s">
        <v>2148</v>
      </c>
      <c r="D261" s="230">
        <f>VLOOKUP(B261,'07'!$B$5:$F$268,5,FALSE)</f>
        <v>0</v>
      </c>
      <c r="E261" s="296"/>
      <c r="F261" s="348">
        <f t="shared" ref="F261:F324" si="21">IF(D261&lt;0,"",IFERROR(E261/D261-1,0))</f>
        <v>0</v>
      </c>
      <c r="G261" s="288" t="str">
        <f t="shared" si="18"/>
        <v>否</v>
      </c>
      <c r="H261" s="273" t="str">
        <f t="shared" si="19"/>
        <v>项</v>
      </c>
    </row>
    <row r="262" ht="36" customHeight="1" spans="1:8">
      <c r="A262" s="283">
        <f t="shared" si="20"/>
        <v>5</v>
      </c>
      <c r="B262" s="299">
        <v>22910</v>
      </c>
      <c r="C262" s="359" t="s">
        <v>2149</v>
      </c>
      <c r="D262" s="230"/>
      <c r="E262" s="296">
        <f>E263</f>
        <v>0</v>
      </c>
      <c r="F262" s="348">
        <f t="shared" si="21"/>
        <v>0</v>
      </c>
      <c r="G262" s="288" t="str">
        <f t="shared" si="18"/>
        <v>否</v>
      </c>
      <c r="H262" s="273" t="str">
        <f t="shared" si="19"/>
        <v>款</v>
      </c>
    </row>
    <row r="263" ht="36" customHeight="1" spans="1:8">
      <c r="A263" s="283">
        <f t="shared" si="20"/>
        <v>7</v>
      </c>
      <c r="B263" s="299">
        <v>2291001</v>
      </c>
      <c r="C263" s="291" t="s">
        <v>2149</v>
      </c>
      <c r="D263" s="230"/>
      <c r="E263" s="296"/>
      <c r="F263" s="348">
        <f t="shared" si="21"/>
        <v>0</v>
      </c>
      <c r="G263" s="288" t="str">
        <f t="shared" si="18"/>
        <v>否</v>
      </c>
      <c r="H263" s="273" t="str">
        <f t="shared" si="19"/>
        <v>项</v>
      </c>
    </row>
    <row r="264" ht="38.1" customHeight="1" spans="1:8">
      <c r="A264" s="283">
        <f t="shared" si="20"/>
        <v>5</v>
      </c>
      <c r="B264" s="295">
        <v>22960</v>
      </c>
      <c r="C264" s="359" t="s">
        <v>1599</v>
      </c>
      <c r="D264" s="230">
        <f>VLOOKUP(B264,'07'!$B$5:$F$268,5,FALSE)</f>
        <v>275</v>
      </c>
      <c r="E264" s="230">
        <f>SUM(E265:E275)</f>
        <v>2352</v>
      </c>
      <c r="F264" s="348">
        <f t="shared" si="21"/>
        <v>7.55272727272727</v>
      </c>
      <c r="G264" s="288" t="str">
        <f t="shared" si="18"/>
        <v>是</v>
      </c>
      <c r="H264" s="273" t="str">
        <f t="shared" si="19"/>
        <v>款</v>
      </c>
    </row>
    <row r="265" ht="36" customHeight="1" spans="1:8">
      <c r="A265" s="283">
        <f t="shared" si="20"/>
        <v>7</v>
      </c>
      <c r="B265" s="302">
        <v>2296001</v>
      </c>
      <c r="C265" s="291" t="s">
        <v>1600</v>
      </c>
      <c r="D265" s="230">
        <f>VLOOKUP(B265,'07'!$B$5:$F$268,5,FALSE)</f>
        <v>0</v>
      </c>
      <c r="E265" s="296"/>
      <c r="F265" s="348">
        <f t="shared" si="21"/>
        <v>0</v>
      </c>
      <c r="G265" s="288" t="str">
        <f t="shared" si="18"/>
        <v>否</v>
      </c>
      <c r="H265" s="273" t="str">
        <f t="shared" si="19"/>
        <v>项</v>
      </c>
    </row>
    <row r="266" s="273" customFormat="1" ht="36" customHeight="1" spans="1:10">
      <c r="A266" s="283">
        <f t="shared" si="20"/>
        <v>7</v>
      </c>
      <c r="B266" s="295">
        <v>2296002</v>
      </c>
      <c r="C266" s="291" t="s">
        <v>1601</v>
      </c>
      <c r="D266" s="230">
        <f>VLOOKUP(B266,'07'!$B$5:$F$268,5,FALSE)</f>
        <v>116</v>
      </c>
      <c r="E266" s="296">
        <v>685</v>
      </c>
      <c r="F266" s="348">
        <f t="shared" si="21"/>
        <v>4.9051724137931</v>
      </c>
      <c r="G266" s="288" t="str">
        <f t="shared" si="18"/>
        <v>是</v>
      </c>
      <c r="H266" s="273" t="str">
        <f t="shared" si="19"/>
        <v>项</v>
      </c>
      <c r="J266" s="273">
        <v>685</v>
      </c>
    </row>
    <row r="267" ht="36" customHeight="1" spans="1:10">
      <c r="A267" s="283">
        <f t="shared" si="20"/>
        <v>7</v>
      </c>
      <c r="B267" s="295">
        <v>2296003</v>
      </c>
      <c r="C267" s="291" t="s">
        <v>1602</v>
      </c>
      <c r="D267" s="230">
        <f>VLOOKUP(B267,'07'!$B$5:$F$268,5,FALSE)</f>
        <v>142</v>
      </c>
      <c r="E267" s="296">
        <v>603</v>
      </c>
      <c r="F267" s="348">
        <f t="shared" si="21"/>
        <v>3.24647887323944</v>
      </c>
      <c r="G267" s="288" t="str">
        <f t="shared" si="18"/>
        <v>是</v>
      </c>
      <c r="H267" s="273" t="str">
        <f t="shared" si="19"/>
        <v>项</v>
      </c>
      <c r="J267" s="273">
        <v>603</v>
      </c>
    </row>
    <row r="268" ht="36" customHeight="1" spans="1:8">
      <c r="A268" s="283">
        <f t="shared" si="20"/>
        <v>7</v>
      </c>
      <c r="B268" s="295">
        <v>2296004</v>
      </c>
      <c r="C268" s="291" t="s">
        <v>1603</v>
      </c>
      <c r="D268" s="230">
        <f>VLOOKUP(B268,'07'!$B$5:$F$268,5,FALSE)</f>
        <v>0</v>
      </c>
      <c r="E268" s="296"/>
      <c r="F268" s="348">
        <f t="shared" si="21"/>
        <v>0</v>
      </c>
      <c r="G268" s="288" t="str">
        <f t="shared" si="18"/>
        <v>否</v>
      </c>
      <c r="H268" s="273" t="str">
        <f t="shared" si="19"/>
        <v>项</v>
      </c>
    </row>
    <row r="269" ht="36" customHeight="1" spans="1:8">
      <c r="A269" s="283">
        <f t="shared" si="20"/>
        <v>7</v>
      </c>
      <c r="B269" s="295">
        <v>2296005</v>
      </c>
      <c r="C269" s="291" t="s">
        <v>1604</v>
      </c>
      <c r="D269" s="230">
        <f>VLOOKUP(B269,'07'!$B$5:$F$268,5,FALSE)</f>
        <v>0</v>
      </c>
      <c r="E269" s="296"/>
      <c r="F269" s="348">
        <f t="shared" si="21"/>
        <v>0</v>
      </c>
      <c r="G269" s="288" t="str">
        <f t="shared" si="18"/>
        <v>否</v>
      </c>
      <c r="H269" s="273" t="str">
        <f t="shared" si="19"/>
        <v>项</v>
      </c>
    </row>
    <row r="270" ht="36" customHeight="1" spans="1:10">
      <c r="A270" s="283">
        <f t="shared" si="20"/>
        <v>7</v>
      </c>
      <c r="B270" s="295">
        <v>2296006</v>
      </c>
      <c r="C270" s="291" t="s">
        <v>1605</v>
      </c>
      <c r="D270" s="230">
        <f>VLOOKUP(B270,'07'!$B$5:$F$268,5,FALSE)</f>
        <v>7</v>
      </c>
      <c r="E270" s="296">
        <v>78</v>
      </c>
      <c r="F270" s="348">
        <f t="shared" si="21"/>
        <v>10.1428571428571</v>
      </c>
      <c r="G270" s="288" t="str">
        <f t="shared" si="18"/>
        <v>是</v>
      </c>
      <c r="H270" s="273" t="str">
        <f t="shared" si="19"/>
        <v>项</v>
      </c>
      <c r="J270" s="273">
        <v>78</v>
      </c>
    </row>
    <row r="271" s="273" customFormat="1" ht="36" customHeight="1" spans="1:8">
      <c r="A271" s="283">
        <f t="shared" si="20"/>
        <v>7</v>
      </c>
      <c r="B271" s="295">
        <v>2296010</v>
      </c>
      <c r="C271" s="291" t="s">
        <v>1606</v>
      </c>
      <c r="D271" s="230">
        <f>VLOOKUP(B271,'07'!$B$5:$F$268,5,FALSE)</f>
        <v>0</v>
      </c>
      <c r="E271" s="296"/>
      <c r="F271" s="348">
        <f t="shared" si="21"/>
        <v>0</v>
      </c>
      <c r="G271" s="288" t="str">
        <f t="shared" si="18"/>
        <v>否</v>
      </c>
      <c r="H271" s="273" t="str">
        <f t="shared" si="19"/>
        <v>项</v>
      </c>
    </row>
    <row r="272" s="273" customFormat="1" ht="36" customHeight="1" spans="1:8">
      <c r="A272" s="283">
        <f t="shared" si="20"/>
        <v>7</v>
      </c>
      <c r="B272" s="295">
        <v>2296011</v>
      </c>
      <c r="C272" s="291" t="s">
        <v>1607</v>
      </c>
      <c r="D272" s="230">
        <f>VLOOKUP(B272,'07'!$B$5:$F$268,5,FALSE)</f>
        <v>0</v>
      </c>
      <c r="E272" s="296"/>
      <c r="F272" s="348">
        <f t="shared" si="21"/>
        <v>0</v>
      </c>
      <c r="G272" s="288" t="str">
        <f t="shared" si="18"/>
        <v>否</v>
      </c>
      <c r="H272" s="273" t="str">
        <f t="shared" si="19"/>
        <v>项</v>
      </c>
    </row>
    <row r="273" s="273" customFormat="1" ht="36" customHeight="1" spans="1:8">
      <c r="A273" s="283">
        <f t="shared" si="20"/>
        <v>7</v>
      </c>
      <c r="B273" s="295">
        <v>2296012</v>
      </c>
      <c r="C273" s="291" t="s">
        <v>1608</v>
      </c>
      <c r="D273" s="230">
        <f>VLOOKUP(B273,'07'!$B$5:$F$268,5,FALSE)</f>
        <v>0</v>
      </c>
      <c r="E273" s="296"/>
      <c r="F273" s="348">
        <f t="shared" si="21"/>
        <v>0</v>
      </c>
      <c r="G273" s="288" t="str">
        <f t="shared" si="18"/>
        <v>否</v>
      </c>
      <c r="H273" s="273" t="str">
        <f t="shared" si="19"/>
        <v>项</v>
      </c>
    </row>
    <row r="274" ht="36" customHeight="1" spans="1:8">
      <c r="A274" s="283">
        <f t="shared" si="20"/>
        <v>7</v>
      </c>
      <c r="B274" s="295">
        <v>2296013</v>
      </c>
      <c r="C274" s="291" t="s">
        <v>1609</v>
      </c>
      <c r="D274" s="230">
        <f>VLOOKUP(B274,'07'!$B$5:$F$268,5,FALSE)</f>
        <v>0</v>
      </c>
      <c r="E274" s="296"/>
      <c r="F274" s="348">
        <f t="shared" si="21"/>
        <v>0</v>
      </c>
      <c r="G274" s="288" t="str">
        <f t="shared" si="18"/>
        <v>否</v>
      </c>
      <c r="H274" s="273" t="str">
        <f t="shared" si="19"/>
        <v>项</v>
      </c>
    </row>
    <row r="275" s="273" customFormat="1" ht="36" customHeight="1" spans="1:11">
      <c r="A275" s="283">
        <f t="shared" si="20"/>
        <v>7</v>
      </c>
      <c r="B275" s="295">
        <v>2296099</v>
      </c>
      <c r="C275" s="291" t="s">
        <v>1610</v>
      </c>
      <c r="D275" s="230">
        <f>VLOOKUP(B275,'07'!$B$5:$F$268,5,FALSE)</f>
        <v>10</v>
      </c>
      <c r="E275" s="296">
        <f>862+124</f>
        <v>986</v>
      </c>
      <c r="F275" s="348">
        <f t="shared" si="21"/>
        <v>97.6</v>
      </c>
      <c r="G275" s="288" t="str">
        <f t="shared" si="18"/>
        <v>是</v>
      </c>
      <c r="H275" s="273" t="str">
        <f t="shared" si="19"/>
        <v>项</v>
      </c>
      <c r="J275" s="273">
        <v>124</v>
      </c>
      <c r="K275" s="273">
        <v>862</v>
      </c>
    </row>
    <row r="276" s="273" customFormat="1" ht="36" customHeight="1" spans="1:8">
      <c r="A276" s="283">
        <f t="shared" si="20"/>
        <v>5</v>
      </c>
      <c r="B276" s="299">
        <v>22998</v>
      </c>
      <c r="C276" s="359" t="s">
        <v>2150</v>
      </c>
      <c r="D276" s="230"/>
      <c r="E276" s="296">
        <f>E277</f>
        <v>0</v>
      </c>
      <c r="F276" s="348">
        <f t="shared" si="21"/>
        <v>0</v>
      </c>
      <c r="G276" s="288" t="str">
        <f t="shared" si="18"/>
        <v>否</v>
      </c>
      <c r="H276" s="273" t="str">
        <f t="shared" si="19"/>
        <v>款</v>
      </c>
    </row>
    <row r="277" s="273" customFormat="1" ht="36" customHeight="1" spans="1:8">
      <c r="A277" s="283">
        <f t="shared" si="20"/>
        <v>7</v>
      </c>
      <c r="B277" s="299">
        <v>2299899</v>
      </c>
      <c r="C277" s="291" t="s">
        <v>1101</v>
      </c>
      <c r="D277" s="230"/>
      <c r="E277" s="296"/>
      <c r="F277" s="348">
        <f t="shared" si="21"/>
        <v>0</v>
      </c>
      <c r="G277" s="288" t="str">
        <f t="shared" si="18"/>
        <v>否</v>
      </c>
      <c r="H277" s="273" t="str">
        <f t="shared" si="19"/>
        <v>项</v>
      </c>
    </row>
    <row r="278" s="273" customFormat="1" ht="38.1" customHeight="1" spans="1:8">
      <c r="A278" s="283">
        <f t="shared" si="20"/>
        <v>3</v>
      </c>
      <c r="B278" s="294">
        <v>232</v>
      </c>
      <c r="C278" s="285" t="s">
        <v>2151</v>
      </c>
      <c r="D278" s="286">
        <f>VLOOKUP(B278,'07'!$B$5:$F$268,5,FALSE)</f>
        <v>25203</v>
      </c>
      <c r="E278" s="286">
        <f>E279</f>
        <v>30905</v>
      </c>
      <c r="F278" s="346">
        <f t="shared" si="21"/>
        <v>0.226242907590366</v>
      </c>
      <c r="G278" s="288" t="str">
        <f t="shared" si="18"/>
        <v>是</v>
      </c>
      <c r="H278" s="273" t="str">
        <f t="shared" si="19"/>
        <v>类</v>
      </c>
    </row>
    <row r="279" s="273" customFormat="1" ht="38.1" customHeight="1" spans="1:8">
      <c r="A279" s="283">
        <f t="shared" si="20"/>
        <v>5</v>
      </c>
      <c r="B279" s="299">
        <v>23204</v>
      </c>
      <c r="C279" s="359" t="s">
        <v>1612</v>
      </c>
      <c r="D279" s="230">
        <f>VLOOKUP(B279,'07'!$B$5:$F$268,5,FALSE)</f>
        <v>25203</v>
      </c>
      <c r="E279" s="230">
        <f>SUM(E280:E295)</f>
        <v>30905</v>
      </c>
      <c r="F279" s="348">
        <f t="shared" si="21"/>
        <v>0.226242907590366</v>
      </c>
      <c r="G279" s="288" t="str">
        <f t="shared" si="18"/>
        <v>是</v>
      </c>
      <c r="H279" s="273" t="str">
        <f t="shared" si="19"/>
        <v>款</v>
      </c>
    </row>
    <row r="280" s="273" customFormat="1" ht="36" customHeight="1" spans="1:8">
      <c r="A280" s="283">
        <f t="shared" si="20"/>
        <v>7</v>
      </c>
      <c r="B280" s="295">
        <v>2320401</v>
      </c>
      <c r="C280" s="291" t="s">
        <v>1613</v>
      </c>
      <c r="D280" s="230">
        <f>VLOOKUP(B280,'07'!$B$5:$F$268,5,FALSE)</f>
        <v>0</v>
      </c>
      <c r="E280" s="296"/>
      <c r="F280" s="348">
        <f t="shared" si="21"/>
        <v>0</v>
      </c>
      <c r="G280" s="288" t="str">
        <f t="shared" si="18"/>
        <v>否</v>
      </c>
      <c r="H280" s="273" t="str">
        <f t="shared" si="19"/>
        <v>项</v>
      </c>
    </row>
    <row r="281" s="273" customFormat="1" ht="36" customHeight="1" spans="1:8">
      <c r="A281" s="283">
        <f t="shared" si="20"/>
        <v>7</v>
      </c>
      <c r="B281" s="295">
        <v>2320402</v>
      </c>
      <c r="C281" s="291" t="s">
        <v>1614</v>
      </c>
      <c r="D281" s="230">
        <f>VLOOKUP(B281,'07'!$B$5:$F$268,5,FALSE)</f>
        <v>0</v>
      </c>
      <c r="E281" s="296"/>
      <c r="F281" s="348">
        <f t="shared" si="21"/>
        <v>0</v>
      </c>
      <c r="G281" s="288" t="str">
        <f t="shared" si="18"/>
        <v>否</v>
      </c>
      <c r="H281" s="273" t="str">
        <f t="shared" si="19"/>
        <v>项</v>
      </c>
    </row>
    <row r="282" s="273" customFormat="1" ht="36" customHeight="1" spans="1:8">
      <c r="A282" s="283">
        <f t="shared" si="20"/>
        <v>7</v>
      </c>
      <c r="B282" s="295">
        <v>2320405</v>
      </c>
      <c r="C282" s="291" t="s">
        <v>1615</v>
      </c>
      <c r="D282" s="230">
        <f>VLOOKUP(B282,'07'!$B$5:$F$268,5,FALSE)</f>
        <v>0</v>
      </c>
      <c r="E282" s="296"/>
      <c r="F282" s="348">
        <f t="shared" si="21"/>
        <v>0</v>
      </c>
      <c r="G282" s="288" t="str">
        <f t="shared" si="18"/>
        <v>否</v>
      </c>
      <c r="H282" s="273" t="str">
        <f t="shared" si="19"/>
        <v>项</v>
      </c>
    </row>
    <row r="283" s="273" customFormat="1" ht="36" customHeight="1" spans="1:8">
      <c r="A283" s="283">
        <f t="shared" si="20"/>
        <v>7</v>
      </c>
      <c r="B283" s="295">
        <v>2320411</v>
      </c>
      <c r="C283" s="291" t="s">
        <v>1616</v>
      </c>
      <c r="D283" s="230">
        <f>VLOOKUP(B283,'07'!$B$5:$F$268,5,FALSE)</f>
        <v>3841</v>
      </c>
      <c r="E283" s="296">
        <v>3734</v>
      </c>
      <c r="F283" s="348">
        <f t="shared" si="21"/>
        <v>-0.0278573288206196</v>
      </c>
      <c r="G283" s="288" t="str">
        <f t="shared" si="18"/>
        <v>是</v>
      </c>
      <c r="H283" s="273" t="str">
        <f t="shared" si="19"/>
        <v>项</v>
      </c>
    </row>
    <row r="284" s="273" customFormat="1" ht="36" customHeight="1" spans="1:8">
      <c r="A284" s="283">
        <f t="shared" si="20"/>
        <v>7</v>
      </c>
      <c r="B284" s="295">
        <v>2320413</v>
      </c>
      <c r="C284" s="291" t="s">
        <v>1617</v>
      </c>
      <c r="D284" s="230">
        <f>VLOOKUP(B284,'07'!$B$5:$F$268,5,FALSE)</f>
        <v>0</v>
      </c>
      <c r="E284" s="296"/>
      <c r="F284" s="348">
        <f t="shared" si="21"/>
        <v>0</v>
      </c>
      <c r="G284" s="288" t="str">
        <f t="shared" si="18"/>
        <v>否</v>
      </c>
      <c r="H284" s="273" t="str">
        <f t="shared" si="19"/>
        <v>项</v>
      </c>
    </row>
    <row r="285" ht="36" customHeight="1" spans="1:8">
      <c r="A285" s="283">
        <f t="shared" si="20"/>
        <v>7</v>
      </c>
      <c r="B285" s="295">
        <v>2320414</v>
      </c>
      <c r="C285" s="291" t="s">
        <v>1618</v>
      </c>
      <c r="D285" s="230">
        <f>VLOOKUP(B285,'07'!$B$5:$F$268,5,FALSE)</f>
        <v>0</v>
      </c>
      <c r="E285" s="296"/>
      <c r="F285" s="348">
        <f t="shared" si="21"/>
        <v>0</v>
      </c>
      <c r="G285" s="288" t="str">
        <f t="shared" si="18"/>
        <v>否</v>
      </c>
      <c r="H285" s="273" t="str">
        <f t="shared" si="19"/>
        <v>项</v>
      </c>
    </row>
    <row r="286" ht="36" customHeight="1" spans="1:8">
      <c r="A286" s="283">
        <f t="shared" si="20"/>
        <v>7</v>
      </c>
      <c r="B286" s="295">
        <v>2320416</v>
      </c>
      <c r="C286" s="291" t="s">
        <v>1619</v>
      </c>
      <c r="D286" s="230">
        <f>VLOOKUP(B286,'07'!$B$5:$F$268,5,FALSE)</f>
        <v>0</v>
      </c>
      <c r="E286" s="296"/>
      <c r="F286" s="348">
        <f t="shared" si="21"/>
        <v>0</v>
      </c>
      <c r="G286" s="288" t="str">
        <f t="shared" si="18"/>
        <v>否</v>
      </c>
      <c r="H286" s="273" t="str">
        <f t="shared" si="19"/>
        <v>项</v>
      </c>
    </row>
    <row r="287" ht="36" customHeight="1" spans="1:8">
      <c r="A287" s="283">
        <f t="shared" si="20"/>
        <v>7</v>
      </c>
      <c r="B287" s="295">
        <v>2320417</v>
      </c>
      <c r="C287" s="291" t="s">
        <v>1620</v>
      </c>
      <c r="D287" s="230">
        <f>VLOOKUP(B287,'07'!$B$5:$F$268,5,FALSE)</f>
        <v>0</v>
      </c>
      <c r="E287" s="296"/>
      <c r="F287" s="348">
        <f t="shared" si="21"/>
        <v>0</v>
      </c>
      <c r="G287" s="288" t="str">
        <f t="shared" si="18"/>
        <v>否</v>
      </c>
      <c r="H287" s="273" t="str">
        <f t="shared" si="19"/>
        <v>项</v>
      </c>
    </row>
    <row r="288" ht="36" customHeight="1" spans="1:8">
      <c r="A288" s="283">
        <f t="shared" si="20"/>
        <v>7</v>
      </c>
      <c r="B288" s="295">
        <v>2320418</v>
      </c>
      <c r="C288" s="291" t="s">
        <v>1621</v>
      </c>
      <c r="D288" s="230">
        <f>VLOOKUP(B288,'07'!$B$5:$F$268,5,FALSE)</f>
        <v>0</v>
      </c>
      <c r="E288" s="296"/>
      <c r="F288" s="348">
        <f t="shared" si="21"/>
        <v>0</v>
      </c>
      <c r="G288" s="288" t="str">
        <f t="shared" si="18"/>
        <v>否</v>
      </c>
      <c r="H288" s="273" t="str">
        <f t="shared" si="19"/>
        <v>项</v>
      </c>
    </row>
    <row r="289" ht="36" customHeight="1" spans="1:8">
      <c r="A289" s="283">
        <f t="shared" si="20"/>
        <v>7</v>
      </c>
      <c r="B289" s="295">
        <v>2320419</v>
      </c>
      <c r="C289" s="291" t="s">
        <v>1622</v>
      </c>
      <c r="D289" s="230">
        <f>VLOOKUP(B289,'07'!$B$5:$F$268,5,FALSE)</f>
        <v>0</v>
      </c>
      <c r="E289" s="296"/>
      <c r="F289" s="348">
        <f t="shared" si="21"/>
        <v>0</v>
      </c>
      <c r="G289" s="288" t="str">
        <f t="shared" si="18"/>
        <v>否</v>
      </c>
      <c r="H289" s="273" t="str">
        <f t="shared" si="19"/>
        <v>项</v>
      </c>
    </row>
    <row r="290" ht="36" customHeight="1" spans="1:8">
      <c r="A290" s="283">
        <f t="shared" si="20"/>
        <v>7</v>
      </c>
      <c r="B290" s="295">
        <v>2320420</v>
      </c>
      <c r="C290" s="291" t="s">
        <v>1623</v>
      </c>
      <c r="D290" s="230">
        <f>VLOOKUP(B290,'07'!$B$5:$F$268,5,FALSE)</f>
        <v>0</v>
      </c>
      <c r="E290" s="296"/>
      <c r="F290" s="348">
        <f t="shared" si="21"/>
        <v>0</v>
      </c>
      <c r="G290" s="288" t="str">
        <f t="shared" si="18"/>
        <v>否</v>
      </c>
      <c r="H290" s="273" t="str">
        <f t="shared" si="19"/>
        <v>项</v>
      </c>
    </row>
    <row r="291" ht="36" customHeight="1" spans="1:8">
      <c r="A291" s="283">
        <f t="shared" si="20"/>
        <v>7</v>
      </c>
      <c r="B291" s="295">
        <v>2320431</v>
      </c>
      <c r="C291" s="291" t="s">
        <v>1624</v>
      </c>
      <c r="D291" s="230">
        <f>VLOOKUP(B291,'07'!$B$5:$F$268,5,FALSE)</f>
        <v>1498</v>
      </c>
      <c r="E291" s="296">
        <v>1498</v>
      </c>
      <c r="F291" s="348">
        <f t="shared" si="21"/>
        <v>0</v>
      </c>
      <c r="G291" s="288" t="str">
        <f t="shared" ref="G291:G333" si="22">IF(LEN(B291)=3,"是",IF(C291&lt;&gt;"",IF(SUM(D291:E291)&lt;&gt;0,"是","否"),"是"))</f>
        <v>是</v>
      </c>
      <c r="H291" s="273" t="str">
        <f t="shared" ref="H291:H333" si="23">IF(LEN(B291)=3,"类",IF(LEN(B291)=5,"款","项"))</f>
        <v>项</v>
      </c>
    </row>
    <row r="292" s="273" customFormat="1" ht="36" customHeight="1" spans="1:8">
      <c r="A292" s="283">
        <f t="shared" si="20"/>
        <v>7</v>
      </c>
      <c r="B292" s="295">
        <v>2320432</v>
      </c>
      <c r="C292" s="291" t="s">
        <v>1625</v>
      </c>
      <c r="D292" s="230">
        <f>VLOOKUP(B292,'07'!$B$5:$F$268,5,FALSE)</f>
        <v>1269</v>
      </c>
      <c r="E292" s="296">
        <v>1269</v>
      </c>
      <c r="F292" s="348">
        <f t="shared" si="21"/>
        <v>0</v>
      </c>
      <c r="G292" s="288" t="str">
        <f t="shared" si="22"/>
        <v>是</v>
      </c>
      <c r="H292" s="273" t="str">
        <f t="shared" si="23"/>
        <v>项</v>
      </c>
    </row>
    <row r="293" s="273" customFormat="1" ht="36" customHeight="1" spans="1:8">
      <c r="A293" s="283">
        <f t="shared" si="20"/>
        <v>7</v>
      </c>
      <c r="B293" s="295">
        <v>2320433</v>
      </c>
      <c r="C293" s="291" t="s">
        <v>1626</v>
      </c>
      <c r="D293" s="230">
        <f>VLOOKUP(B293,'07'!$B$5:$F$268,5,FALSE)</f>
        <v>14302</v>
      </c>
      <c r="E293" s="296">
        <v>18831</v>
      </c>
      <c r="F293" s="348">
        <f t="shared" si="21"/>
        <v>0.316668997343029</v>
      </c>
      <c r="G293" s="288" t="str">
        <f t="shared" si="22"/>
        <v>是</v>
      </c>
      <c r="H293" s="273" t="str">
        <f t="shared" si="23"/>
        <v>项</v>
      </c>
    </row>
    <row r="294" s="273" customFormat="1" ht="36" customHeight="1" spans="1:8">
      <c r="A294" s="283">
        <f t="shared" si="20"/>
        <v>7</v>
      </c>
      <c r="B294" s="295">
        <v>2320498</v>
      </c>
      <c r="C294" s="291" t="s">
        <v>1627</v>
      </c>
      <c r="D294" s="230">
        <f>VLOOKUP(B294,'07'!$B$5:$F$268,5,FALSE)</f>
        <v>4293</v>
      </c>
      <c r="E294" s="296">
        <v>4293</v>
      </c>
      <c r="F294" s="348">
        <f t="shared" si="21"/>
        <v>0</v>
      </c>
      <c r="G294" s="288" t="str">
        <f t="shared" si="22"/>
        <v>是</v>
      </c>
      <c r="H294" s="273" t="str">
        <f t="shared" si="23"/>
        <v>项</v>
      </c>
    </row>
    <row r="295" ht="36" customHeight="1" spans="1:8">
      <c r="A295" s="283">
        <f t="shared" si="20"/>
        <v>7</v>
      </c>
      <c r="B295" s="295">
        <v>2320499</v>
      </c>
      <c r="C295" s="291" t="s">
        <v>1628</v>
      </c>
      <c r="D295" s="230">
        <f>VLOOKUP(B295,'07'!$B$5:$F$268,5,FALSE)</f>
        <v>0</v>
      </c>
      <c r="E295" s="296">
        <v>1280</v>
      </c>
      <c r="F295" s="348">
        <f t="shared" si="21"/>
        <v>0</v>
      </c>
      <c r="G295" s="288" t="str">
        <f t="shared" si="22"/>
        <v>是</v>
      </c>
      <c r="H295" s="273" t="str">
        <f t="shared" si="23"/>
        <v>项</v>
      </c>
    </row>
    <row r="296" s="273" customFormat="1" ht="38.1" customHeight="1" spans="1:8">
      <c r="A296" s="283">
        <f t="shared" si="20"/>
        <v>3</v>
      </c>
      <c r="B296" s="294">
        <v>233</v>
      </c>
      <c r="C296" s="285" t="s">
        <v>2152</v>
      </c>
      <c r="D296" s="286">
        <f>VLOOKUP(B296,'07'!$B$5:$F$268,5,FALSE)</f>
        <v>261</v>
      </c>
      <c r="E296" s="286">
        <f>E297</f>
        <v>326</v>
      </c>
      <c r="F296" s="346">
        <f t="shared" si="21"/>
        <v>0.24904214559387</v>
      </c>
      <c r="G296" s="288" t="str">
        <f t="shared" si="22"/>
        <v>是</v>
      </c>
      <c r="H296" s="273" t="str">
        <f t="shared" si="23"/>
        <v>类</v>
      </c>
    </row>
    <row r="297" s="273" customFormat="1" ht="38.1" customHeight="1" spans="1:8">
      <c r="A297" s="283">
        <f t="shared" si="20"/>
        <v>5</v>
      </c>
      <c r="B297" s="302">
        <v>23304</v>
      </c>
      <c r="C297" s="359" t="s">
        <v>1630</v>
      </c>
      <c r="D297" s="230">
        <f>VLOOKUP(B297,'07'!$B$5:$F$268,5,FALSE)</f>
        <v>261</v>
      </c>
      <c r="E297" s="230">
        <f>SUM(E298:E312)</f>
        <v>326</v>
      </c>
      <c r="F297" s="348">
        <f t="shared" si="21"/>
        <v>0.24904214559387</v>
      </c>
      <c r="G297" s="288" t="str">
        <f t="shared" si="22"/>
        <v>是</v>
      </c>
      <c r="H297" s="273" t="str">
        <f t="shared" si="23"/>
        <v>款</v>
      </c>
    </row>
    <row r="298" ht="36" customHeight="1" spans="1:8">
      <c r="A298" s="283">
        <f t="shared" si="20"/>
        <v>7</v>
      </c>
      <c r="B298" s="295">
        <v>2330401</v>
      </c>
      <c r="C298" s="291" t="s">
        <v>1631</v>
      </c>
      <c r="D298" s="230">
        <f>VLOOKUP(B298,'07'!$B$5:$F$268,5,FALSE)</f>
        <v>0</v>
      </c>
      <c r="E298" s="296"/>
      <c r="F298" s="348">
        <f t="shared" si="21"/>
        <v>0</v>
      </c>
      <c r="G298" s="288" t="str">
        <f t="shared" si="22"/>
        <v>否</v>
      </c>
      <c r="H298" s="273" t="str">
        <f t="shared" si="23"/>
        <v>项</v>
      </c>
    </row>
    <row r="299" ht="36" customHeight="1" spans="1:8">
      <c r="A299" s="283">
        <f t="shared" si="20"/>
        <v>7</v>
      </c>
      <c r="B299" s="295">
        <v>2330405</v>
      </c>
      <c r="C299" s="291" t="s">
        <v>1632</v>
      </c>
      <c r="D299" s="230">
        <f>VLOOKUP(B299,'07'!$B$5:$F$268,5,FALSE)</f>
        <v>0</v>
      </c>
      <c r="E299" s="296"/>
      <c r="F299" s="348">
        <f t="shared" si="21"/>
        <v>0</v>
      </c>
      <c r="G299" s="288" t="str">
        <f t="shared" si="22"/>
        <v>否</v>
      </c>
      <c r="H299" s="273" t="str">
        <f t="shared" si="23"/>
        <v>项</v>
      </c>
    </row>
    <row r="300" s="273" customFormat="1" ht="36" customHeight="1" spans="1:8">
      <c r="A300" s="283">
        <f t="shared" si="20"/>
        <v>7</v>
      </c>
      <c r="B300" s="295">
        <v>2330411</v>
      </c>
      <c r="C300" s="291" t="s">
        <v>1633</v>
      </c>
      <c r="D300" s="230">
        <f>VLOOKUP(B300,'07'!$B$5:$F$268,5,FALSE)</f>
        <v>6</v>
      </c>
      <c r="E300" s="296">
        <v>18</v>
      </c>
      <c r="F300" s="348">
        <f t="shared" si="21"/>
        <v>2</v>
      </c>
      <c r="G300" s="288" t="str">
        <f t="shared" si="22"/>
        <v>是</v>
      </c>
      <c r="H300" s="273" t="str">
        <f t="shared" si="23"/>
        <v>项</v>
      </c>
    </row>
    <row r="301" s="273" customFormat="1" ht="36" customHeight="1" spans="1:8">
      <c r="A301" s="283">
        <f t="shared" si="20"/>
        <v>7</v>
      </c>
      <c r="B301" s="295">
        <v>2330413</v>
      </c>
      <c r="C301" s="291" t="s">
        <v>1634</v>
      </c>
      <c r="D301" s="230">
        <f>VLOOKUP(B301,'07'!$B$5:$F$268,5,FALSE)</f>
        <v>0</v>
      </c>
      <c r="E301" s="296"/>
      <c r="F301" s="348">
        <f t="shared" si="21"/>
        <v>0</v>
      </c>
      <c r="G301" s="288" t="str">
        <f t="shared" si="22"/>
        <v>否</v>
      </c>
      <c r="H301" s="273" t="str">
        <f t="shared" si="23"/>
        <v>项</v>
      </c>
    </row>
    <row r="302" ht="36" customHeight="1" spans="1:8">
      <c r="A302" s="283">
        <f t="shared" si="20"/>
        <v>7</v>
      </c>
      <c r="B302" s="295">
        <v>2330414</v>
      </c>
      <c r="C302" s="291" t="s">
        <v>1635</v>
      </c>
      <c r="D302" s="230">
        <f>VLOOKUP(B302,'07'!$B$5:$F$268,5,FALSE)</f>
        <v>0</v>
      </c>
      <c r="E302" s="296"/>
      <c r="F302" s="348">
        <f t="shared" si="21"/>
        <v>0</v>
      </c>
      <c r="G302" s="288" t="str">
        <f t="shared" si="22"/>
        <v>否</v>
      </c>
      <c r="H302" s="273" t="str">
        <f t="shared" si="23"/>
        <v>项</v>
      </c>
    </row>
    <row r="303" ht="36" customHeight="1" spans="1:8">
      <c r="A303" s="283">
        <f t="shared" si="20"/>
        <v>7</v>
      </c>
      <c r="B303" s="295">
        <v>2330416</v>
      </c>
      <c r="C303" s="291" t="s">
        <v>1636</v>
      </c>
      <c r="D303" s="230">
        <f>VLOOKUP(B303,'07'!$B$5:$F$268,5,FALSE)</f>
        <v>0</v>
      </c>
      <c r="E303" s="296"/>
      <c r="F303" s="348">
        <f t="shared" si="21"/>
        <v>0</v>
      </c>
      <c r="G303" s="288" t="str">
        <f t="shared" si="22"/>
        <v>否</v>
      </c>
      <c r="H303" s="273" t="str">
        <f t="shared" si="23"/>
        <v>项</v>
      </c>
    </row>
    <row r="304" ht="36" customHeight="1" spans="1:8">
      <c r="A304" s="283">
        <f t="shared" si="20"/>
        <v>7</v>
      </c>
      <c r="B304" s="295">
        <v>2330417</v>
      </c>
      <c r="C304" s="291" t="s">
        <v>1637</v>
      </c>
      <c r="D304" s="230">
        <f>VLOOKUP(B304,'07'!$B$5:$F$268,5,FALSE)</f>
        <v>0</v>
      </c>
      <c r="E304" s="296"/>
      <c r="F304" s="348">
        <f t="shared" si="21"/>
        <v>0</v>
      </c>
      <c r="G304" s="288" t="str">
        <f t="shared" si="22"/>
        <v>否</v>
      </c>
      <c r="H304" s="273" t="str">
        <f t="shared" si="23"/>
        <v>项</v>
      </c>
    </row>
    <row r="305" ht="36" customHeight="1" spans="1:8">
      <c r="A305" s="283">
        <f t="shared" si="20"/>
        <v>7</v>
      </c>
      <c r="B305" s="295">
        <v>2330418</v>
      </c>
      <c r="C305" s="291" t="s">
        <v>1638</v>
      </c>
      <c r="D305" s="230">
        <f>VLOOKUP(B305,'07'!$B$5:$F$268,5,FALSE)</f>
        <v>0</v>
      </c>
      <c r="E305" s="296"/>
      <c r="F305" s="348">
        <f t="shared" si="21"/>
        <v>0</v>
      </c>
      <c r="G305" s="288" t="str">
        <f t="shared" si="22"/>
        <v>否</v>
      </c>
      <c r="H305" s="273" t="str">
        <f t="shared" si="23"/>
        <v>项</v>
      </c>
    </row>
    <row r="306" ht="36" customHeight="1" spans="1:8">
      <c r="A306" s="283">
        <f t="shared" si="20"/>
        <v>7</v>
      </c>
      <c r="B306" s="295">
        <v>2330419</v>
      </c>
      <c r="C306" s="291" t="s">
        <v>1639</v>
      </c>
      <c r="D306" s="230">
        <f>VLOOKUP(B306,'07'!$B$5:$F$268,5,FALSE)</f>
        <v>0</v>
      </c>
      <c r="E306" s="296"/>
      <c r="F306" s="348">
        <f t="shared" si="21"/>
        <v>0</v>
      </c>
      <c r="G306" s="288" t="str">
        <f t="shared" si="22"/>
        <v>否</v>
      </c>
      <c r="H306" s="273" t="str">
        <f t="shared" si="23"/>
        <v>项</v>
      </c>
    </row>
    <row r="307" ht="36" customHeight="1" spans="1:8">
      <c r="A307" s="283">
        <f t="shared" si="20"/>
        <v>7</v>
      </c>
      <c r="B307" s="295">
        <v>2330420</v>
      </c>
      <c r="C307" s="291" t="s">
        <v>1640</v>
      </c>
      <c r="D307" s="230">
        <f>VLOOKUP(B307,'07'!$B$5:$F$268,5,FALSE)</f>
        <v>0</v>
      </c>
      <c r="E307" s="296"/>
      <c r="F307" s="348">
        <f t="shared" si="21"/>
        <v>0</v>
      </c>
      <c r="G307" s="288" t="str">
        <f t="shared" si="22"/>
        <v>否</v>
      </c>
      <c r="H307" s="273" t="str">
        <f t="shared" si="23"/>
        <v>项</v>
      </c>
    </row>
    <row r="308" ht="36" customHeight="1" spans="1:8">
      <c r="A308" s="283">
        <f t="shared" si="20"/>
        <v>7</v>
      </c>
      <c r="B308" s="295">
        <v>2330431</v>
      </c>
      <c r="C308" s="291" t="s">
        <v>1641</v>
      </c>
      <c r="D308" s="230">
        <f>VLOOKUP(B308,'07'!$B$5:$F$268,5,FALSE)</f>
        <v>0</v>
      </c>
      <c r="E308" s="296">
        <v>220</v>
      </c>
      <c r="F308" s="348">
        <f t="shared" si="21"/>
        <v>0</v>
      </c>
      <c r="G308" s="288" t="str">
        <f t="shared" si="22"/>
        <v>是</v>
      </c>
      <c r="H308" s="273" t="str">
        <f t="shared" si="23"/>
        <v>项</v>
      </c>
    </row>
    <row r="309" ht="36" customHeight="1" spans="1:8">
      <c r="A309" s="283">
        <f t="shared" si="20"/>
        <v>7</v>
      </c>
      <c r="B309" s="295">
        <v>2330432</v>
      </c>
      <c r="C309" s="291" t="s">
        <v>1642</v>
      </c>
      <c r="D309" s="230">
        <f>VLOOKUP(B309,'07'!$B$5:$F$268,5,FALSE)</f>
        <v>0</v>
      </c>
      <c r="E309" s="296"/>
      <c r="F309" s="348">
        <f t="shared" si="21"/>
        <v>0</v>
      </c>
      <c r="G309" s="288" t="str">
        <f t="shared" si="22"/>
        <v>否</v>
      </c>
      <c r="H309" s="273" t="str">
        <f t="shared" si="23"/>
        <v>项</v>
      </c>
    </row>
    <row r="310" s="273" customFormat="1" ht="36" customHeight="1" spans="1:8">
      <c r="A310" s="283">
        <f t="shared" si="20"/>
        <v>7</v>
      </c>
      <c r="B310" s="295">
        <v>2330433</v>
      </c>
      <c r="C310" s="291" t="s">
        <v>1643</v>
      </c>
      <c r="D310" s="230">
        <f>VLOOKUP(B310,'07'!$B$5:$F$268,5,FALSE)</f>
        <v>231</v>
      </c>
      <c r="E310" s="296"/>
      <c r="F310" s="348">
        <f t="shared" si="21"/>
        <v>-1</v>
      </c>
      <c r="G310" s="288" t="str">
        <f t="shared" si="22"/>
        <v>是</v>
      </c>
      <c r="H310" s="273" t="str">
        <f t="shared" si="23"/>
        <v>项</v>
      </c>
    </row>
    <row r="311" ht="36" customHeight="1" spans="1:8">
      <c r="A311" s="283">
        <f t="shared" si="20"/>
        <v>7</v>
      </c>
      <c r="B311" s="295">
        <v>2330498</v>
      </c>
      <c r="C311" s="291" t="s">
        <v>1644</v>
      </c>
      <c r="D311" s="230">
        <f>VLOOKUP(B311,'07'!$B$5:$F$268,5,FALSE)</f>
        <v>0</v>
      </c>
      <c r="E311" s="296"/>
      <c r="F311" s="348">
        <f t="shared" si="21"/>
        <v>0</v>
      </c>
      <c r="G311" s="288" t="str">
        <f t="shared" si="22"/>
        <v>否</v>
      </c>
      <c r="H311" s="273" t="str">
        <f t="shared" si="23"/>
        <v>项</v>
      </c>
    </row>
    <row r="312" ht="36" customHeight="1" spans="1:8">
      <c r="A312" s="283">
        <f t="shared" si="20"/>
        <v>7</v>
      </c>
      <c r="B312" s="295">
        <v>2330499</v>
      </c>
      <c r="C312" s="291" t="s">
        <v>1645</v>
      </c>
      <c r="D312" s="230">
        <f>VLOOKUP(B312,'07'!$B$5:$F$268,5,FALSE)</f>
        <v>24</v>
      </c>
      <c r="E312" s="296">
        <v>88</v>
      </c>
      <c r="F312" s="348">
        <f t="shared" si="21"/>
        <v>2.66666666666667</v>
      </c>
      <c r="G312" s="288" t="str">
        <f t="shared" si="22"/>
        <v>是</v>
      </c>
      <c r="H312" s="273" t="str">
        <f t="shared" si="23"/>
        <v>项</v>
      </c>
    </row>
    <row r="313" ht="38.1" customHeight="1" spans="1:8">
      <c r="A313" s="283">
        <f t="shared" si="20"/>
        <v>3</v>
      </c>
      <c r="B313" s="304">
        <v>234</v>
      </c>
      <c r="C313" s="285" t="s">
        <v>2153</v>
      </c>
      <c r="D313" s="286">
        <f>VLOOKUP(B313,'07'!$B$5:$F$268,5,FALSE)</f>
        <v>0</v>
      </c>
      <c r="E313" s="286">
        <f>SUM(E314,E327)</f>
        <v>0</v>
      </c>
      <c r="F313" s="346">
        <f t="shared" si="21"/>
        <v>0</v>
      </c>
      <c r="G313" s="288" t="str">
        <f t="shared" si="22"/>
        <v>是</v>
      </c>
      <c r="H313" s="273" t="str">
        <f t="shared" si="23"/>
        <v>类</v>
      </c>
    </row>
    <row r="314" ht="38.1" customHeight="1" spans="1:8">
      <c r="A314" s="283">
        <f t="shared" si="20"/>
        <v>5</v>
      </c>
      <c r="B314" s="305">
        <v>23401</v>
      </c>
      <c r="C314" s="359" t="s">
        <v>1647</v>
      </c>
      <c r="D314" s="230">
        <f>VLOOKUP(B314,'07'!$B$5:$F$268,5,FALSE)</f>
        <v>0</v>
      </c>
      <c r="E314" s="230">
        <f>SUM(E315:E326)</f>
        <v>0</v>
      </c>
      <c r="F314" s="346">
        <f t="shared" si="21"/>
        <v>0</v>
      </c>
      <c r="G314" s="288" t="str">
        <f t="shared" si="22"/>
        <v>否</v>
      </c>
      <c r="H314" s="273" t="str">
        <f t="shared" si="23"/>
        <v>款</v>
      </c>
    </row>
    <row r="315" ht="36" customHeight="1" spans="1:9">
      <c r="A315" s="283">
        <f t="shared" si="20"/>
        <v>7</v>
      </c>
      <c r="B315" s="305">
        <v>2340101</v>
      </c>
      <c r="C315" s="291" t="s">
        <v>1648</v>
      </c>
      <c r="D315" s="230">
        <f>VLOOKUP(B315,'07'!$B$5:$F$268,5,FALSE)</f>
        <v>0</v>
      </c>
      <c r="E315" s="296"/>
      <c r="F315" s="346">
        <f t="shared" si="21"/>
        <v>0</v>
      </c>
      <c r="G315" s="288" t="str">
        <f t="shared" si="22"/>
        <v>否</v>
      </c>
      <c r="H315" s="273" t="str">
        <f t="shared" si="23"/>
        <v>项</v>
      </c>
      <c r="I315" s="273">
        <f t="shared" ref="I315:I326" si="24">E315</f>
        <v>0</v>
      </c>
    </row>
    <row r="316" ht="36" customHeight="1" spans="1:8">
      <c r="A316" s="283">
        <f t="shared" si="20"/>
        <v>7</v>
      </c>
      <c r="B316" s="305">
        <v>2340102</v>
      </c>
      <c r="C316" s="291" t="s">
        <v>1649</v>
      </c>
      <c r="D316" s="230">
        <f>VLOOKUP(B316,'07'!$B$5:$F$268,5,FALSE)</f>
        <v>0</v>
      </c>
      <c r="E316" s="296"/>
      <c r="F316" s="346">
        <f t="shared" si="21"/>
        <v>0</v>
      </c>
      <c r="G316" s="288" t="str">
        <f t="shared" si="22"/>
        <v>否</v>
      </c>
      <c r="H316" s="273" t="str">
        <f t="shared" si="23"/>
        <v>项</v>
      </c>
    </row>
    <row r="317" ht="36" customHeight="1" spans="1:9">
      <c r="A317" s="283">
        <f t="shared" si="20"/>
        <v>7</v>
      </c>
      <c r="B317" s="305">
        <v>2340103</v>
      </c>
      <c r="C317" s="291" t="s">
        <v>1650</v>
      </c>
      <c r="D317" s="230">
        <f>VLOOKUP(B317,'07'!$B$5:$F$268,5,FALSE)</f>
        <v>0</v>
      </c>
      <c r="E317" s="296"/>
      <c r="F317" s="346">
        <f t="shared" si="21"/>
        <v>0</v>
      </c>
      <c r="G317" s="288" t="str">
        <f t="shared" si="22"/>
        <v>否</v>
      </c>
      <c r="H317" s="273" t="str">
        <f t="shared" si="23"/>
        <v>项</v>
      </c>
      <c r="I317" s="273">
        <f t="shared" si="24"/>
        <v>0</v>
      </c>
    </row>
    <row r="318" ht="36" customHeight="1" spans="1:8">
      <c r="A318" s="283">
        <f t="shared" si="20"/>
        <v>7</v>
      </c>
      <c r="B318" s="305">
        <v>2340104</v>
      </c>
      <c r="C318" s="291" t="s">
        <v>1651</v>
      </c>
      <c r="D318" s="230">
        <f>VLOOKUP(B318,'07'!$B$5:$F$268,5,FALSE)</f>
        <v>0</v>
      </c>
      <c r="E318" s="296"/>
      <c r="F318" s="346">
        <f t="shared" si="21"/>
        <v>0</v>
      </c>
      <c r="G318" s="288" t="str">
        <f t="shared" si="22"/>
        <v>否</v>
      </c>
      <c r="H318" s="273" t="str">
        <f t="shared" si="23"/>
        <v>项</v>
      </c>
    </row>
    <row r="319" ht="36" customHeight="1" spans="1:8">
      <c r="A319" s="283">
        <f t="shared" si="20"/>
        <v>7</v>
      </c>
      <c r="B319" s="305">
        <v>2340105</v>
      </c>
      <c r="C319" s="291" t="s">
        <v>1652</v>
      </c>
      <c r="D319" s="230">
        <f>VLOOKUP(B319,'07'!$B$5:$F$268,5,FALSE)</f>
        <v>0</v>
      </c>
      <c r="E319" s="296"/>
      <c r="F319" s="346">
        <f t="shared" si="21"/>
        <v>0</v>
      </c>
      <c r="G319" s="288" t="str">
        <f t="shared" si="22"/>
        <v>否</v>
      </c>
      <c r="H319" s="273" t="str">
        <f t="shared" si="23"/>
        <v>项</v>
      </c>
    </row>
    <row r="320" ht="36" customHeight="1" spans="1:9">
      <c r="A320" s="283">
        <f t="shared" si="20"/>
        <v>7</v>
      </c>
      <c r="B320" s="305">
        <v>2340106</v>
      </c>
      <c r="C320" s="291" t="s">
        <v>1653</v>
      </c>
      <c r="D320" s="230">
        <f>VLOOKUP(B320,'07'!$B$5:$F$268,5,FALSE)</f>
        <v>0</v>
      </c>
      <c r="E320" s="296"/>
      <c r="F320" s="346">
        <f t="shared" si="21"/>
        <v>0</v>
      </c>
      <c r="G320" s="288" t="str">
        <f t="shared" si="22"/>
        <v>否</v>
      </c>
      <c r="H320" s="273" t="str">
        <f t="shared" si="23"/>
        <v>项</v>
      </c>
      <c r="I320" s="273">
        <f t="shared" si="24"/>
        <v>0</v>
      </c>
    </row>
    <row r="321" ht="36" customHeight="1" spans="1:9">
      <c r="A321" s="283">
        <f t="shared" si="20"/>
        <v>7</v>
      </c>
      <c r="B321" s="305">
        <v>2340107</v>
      </c>
      <c r="C321" s="291" t="s">
        <v>1654</v>
      </c>
      <c r="D321" s="230">
        <f>VLOOKUP(B321,'07'!$B$5:$F$268,5,FALSE)</f>
        <v>0</v>
      </c>
      <c r="E321" s="296"/>
      <c r="F321" s="346">
        <f t="shared" si="21"/>
        <v>0</v>
      </c>
      <c r="G321" s="288" t="str">
        <f t="shared" si="22"/>
        <v>否</v>
      </c>
      <c r="H321" s="273" t="str">
        <f t="shared" si="23"/>
        <v>项</v>
      </c>
      <c r="I321" s="273">
        <f t="shared" si="24"/>
        <v>0</v>
      </c>
    </row>
    <row r="322" ht="36" customHeight="1" spans="1:9">
      <c r="A322" s="283">
        <f t="shared" si="20"/>
        <v>7</v>
      </c>
      <c r="B322" s="305">
        <v>2340108</v>
      </c>
      <c r="C322" s="291" t="s">
        <v>1655</v>
      </c>
      <c r="D322" s="230">
        <f>VLOOKUP(B322,'07'!$B$5:$F$268,5,FALSE)</f>
        <v>0</v>
      </c>
      <c r="E322" s="296"/>
      <c r="F322" s="346">
        <f t="shared" si="21"/>
        <v>0</v>
      </c>
      <c r="G322" s="288" t="str">
        <f t="shared" si="22"/>
        <v>否</v>
      </c>
      <c r="H322" s="273" t="str">
        <f t="shared" si="23"/>
        <v>项</v>
      </c>
      <c r="I322" s="273">
        <f t="shared" si="24"/>
        <v>0</v>
      </c>
    </row>
    <row r="323" ht="36" customHeight="1" spans="1:9">
      <c r="A323" s="283">
        <f t="shared" si="20"/>
        <v>7</v>
      </c>
      <c r="B323" s="305">
        <v>2340109</v>
      </c>
      <c r="C323" s="291" t="s">
        <v>1656</v>
      </c>
      <c r="D323" s="230">
        <f>VLOOKUP(B323,'07'!$B$5:$F$268,5,FALSE)</f>
        <v>0</v>
      </c>
      <c r="E323" s="296"/>
      <c r="F323" s="346">
        <f t="shared" si="21"/>
        <v>0</v>
      </c>
      <c r="G323" s="288" t="str">
        <f t="shared" si="22"/>
        <v>否</v>
      </c>
      <c r="H323" s="273" t="str">
        <f t="shared" si="23"/>
        <v>项</v>
      </c>
      <c r="I323" s="273">
        <f t="shared" si="24"/>
        <v>0</v>
      </c>
    </row>
    <row r="324" ht="36" customHeight="1" spans="1:9">
      <c r="A324" s="283">
        <f t="shared" si="20"/>
        <v>7</v>
      </c>
      <c r="B324" s="305">
        <v>2340110</v>
      </c>
      <c r="C324" s="291" t="s">
        <v>1657</v>
      </c>
      <c r="D324" s="230">
        <f>VLOOKUP(B324,'07'!$B$5:$F$268,5,FALSE)</f>
        <v>0</v>
      </c>
      <c r="E324" s="296"/>
      <c r="F324" s="346">
        <f t="shared" si="21"/>
        <v>0</v>
      </c>
      <c r="G324" s="288" t="str">
        <f t="shared" si="22"/>
        <v>否</v>
      </c>
      <c r="H324" s="273" t="str">
        <f t="shared" si="23"/>
        <v>项</v>
      </c>
      <c r="I324" s="273">
        <f t="shared" si="24"/>
        <v>0</v>
      </c>
    </row>
    <row r="325" ht="36" customHeight="1" spans="1:9">
      <c r="A325" s="283">
        <f t="shared" ref="A325:A366" si="25">LEN(B325)</f>
        <v>7</v>
      </c>
      <c r="B325" s="305">
        <v>2340111</v>
      </c>
      <c r="C325" s="291" t="s">
        <v>1658</v>
      </c>
      <c r="D325" s="230">
        <f>VLOOKUP(B325,'07'!$B$5:$F$268,5,FALSE)</f>
        <v>0</v>
      </c>
      <c r="E325" s="296"/>
      <c r="F325" s="346">
        <f t="shared" ref="F325:F335" si="26">IF(D325&lt;0,"",IFERROR(E325/D325-1,0))</f>
        <v>0</v>
      </c>
      <c r="G325" s="288" t="str">
        <f t="shared" si="22"/>
        <v>否</v>
      </c>
      <c r="H325" s="273" t="str">
        <f t="shared" si="23"/>
        <v>项</v>
      </c>
      <c r="I325" s="273">
        <f t="shared" si="24"/>
        <v>0</v>
      </c>
    </row>
    <row r="326" ht="36" customHeight="1" spans="1:9">
      <c r="A326" s="283">
        <f t="shared" si="25"/>
        <v>7</v>
      </c>
      <c r="B326" s="305">
        <v>2340199</v>
      </c>
      <c r="C326" s="291" t="s">
        <v>1659</v>
      </c>
      <c r="D326" s="230">
        <f>VLOOKUP(B326,'07'!$B$5:$F$268,5,FALSE)</f>
        <v>0</v>
      </c>
      <c r="E326" s="296"/>
      <c r="F326" s="346">
        <f t="shared" si="26"/>
        <v>0</v>
      </c>
      <c r="G326" s="288" t="str">
        <f t="shared" si="22"/>
        <v>否</v>
      </c>
      <c r="H326" s="273" t="str">
        <f t="shared" si="23"/>
        <v>项</v>
      </c>
      <c r="I326" s="273">
        <f t="shared" si="24"/>
        <v>0</v>
      </c>
    </row>
    <row r="327" ht="36" customHeight="1" spans="1:8">
      <c r="A327" s="283">
        <f t="shared" si="25"/>
        <v>5</v>
      </c>
      <c r="B327" s="305">
        <v>23402</v>
      </c>
      <c r="C327" s="359" t="s">
        <v>1660</v>
      </c>
      <c r="D327" s="230">
        <f>VLOOKUP(B327,'07'!$B$5:$F$268,5,FALSE)</f>
        <v>0</v>
      </c>
      <c r="E327" s="230">
        <f>SUM(E328:E333)</f>
        <v>0</v>
      </c>
      <c r="F327" s="346">
        <f t="shared" si="26"/>
        <v>0</v>
      </c>
      <c r="G327" s="288" t="str">
        <f t="shared" si="22"/>
        <v>否</v>
      </c>
      <c r="H327" s="273" t="str">
        <f t="shared" si="23"/>
        <v>款</v>
      </c>
    </row>
    <row r="328" ht="36" customHeight="1" spans="1:8">
      <c r="A328" s="283">
        <f t="shared" si="25"/>
        <v>7</v>
      </c>
      <c r="B328" s="305">
        <v>2340201</v>
      </c>
      <c r="C328" s="291" t="s">
        <v>1062</v>
      </c>
      <c r="D328" s="230">
        <f>VLOOKUP(B328,'07'!$B$5:$F$268,5,FALSE)</f>
        <v>0</v>
      </c>
      <c r="E328" s="296"/>
      <c r="F328" s="346">
        <f t="shared" si="26"/>
        <v>0</v>
      </c>
      <c r="G328" s="288" t="str">
        <f t="shared" si="22"/>
        <v>否</v>
      </c>
      <c r="H328" s="273" t="str">
        <f t="shared" si="23"/>
        <v>项</v>
      </c>
    </row>
    <row r="329" ht="36" customHeight="1" spans="1:8">
      <c r="A329" s="283">
        <f t="shared" si="25"/>
        <v>7</v>
      </c>
      <c r="B329" s="305">
        <v>2340202</v>
      </c>
      <c r="C329" s="291" t="s">
        <v>1100</v>
      </c>
      <c r="D329" s="230">
        <f>VLOOKUP(B329,'07'!$B$5:$F$268,5,FALSE)</f>
        <v>0</v>
      </c>
      <c r="E329" s="296"/>
      <c r="F329" s="346">
        <f t="shared" si="26"/>
        <v>0</v>
      </c>
      <c r="G329" s="288" t="str">
        <f t="shared" si="22"/>
        <v>否</v>
      </c>
      <c r="H329" s="273" t="str">
        <f t="shared" si="23"/>
        <v>项</v>
      </c>
    </row>
    <row r="330" ht="36" customHeight="1" spans="1:8">
      <c r="A330" s="283">
        <f t="shared" si="25"/>
        <v>7</v>
      </c>
      <c r="B330" s="305">
        <v>2340203</v>
      </c>
      <c r="C330" s="291" t="s">
        <v>1661</v>
      </c>
      <c r="D330" s="230">
        <f>VLOOKUP(B330,'07'!$B$5:$F$268,5,FALSE)</f>
        <v>0</v>
      </c>
      <c r="E330" s="296"/>
      <c r="F330" s="346">
        <f t="shared" si="26"/>
        <v>0</v>
      </c>
      <c r="G330" s="288" t="str">
        <f t="shared" si="22"/>
        <v>否</v>
      </c>
      <c r="H330" s="273" t="str">
        <f t="shared" si="23"/>
        <v>项</v>
      </c>
    </row>
    <row r="331" ht="36" customHeight="1" spans="1:8">
      <c r="A331" s="283">
        <f t="shared" si="25"/>
        <v>7</v>
      </c>
      <c r="B331" s="305">
        <v>2340204</v>
      </c>
      <c r="C331" s="291" t="s">
        <v>1662</v>
      </c>
      <c r="D331" s="230">
        <f>VLOOKUP(B331,'07'!$B$5:$F$268,5,FALSE)</f>
        <v>0</v>
      </c>
      <c r="E331" s="296"/>
      <c r="F331" s="346">
        <f t="shared" si="26"/>
        <v>0</v>
      </c>
      <c r="G331" s="288" t="str">
        <f t="shared" si="22"/>
        <v>否</v>
      </c>
      <c r="H331" s="273" t="str">
        <f t="shared" si="23"/>
        <v>项</v>
      </c>
    </row>
    <row r="332" ht="36" customHeight="1" spans="1:8">
      <c r="A332" s="283">
        <f t="shared" si="25"/>
        <v>7</v>
      </c>
      <c r="B332" s="305">
        <v>2340205</v>
      </c>
      <c r="C332" s="291" t="s">
        <v>1663</v>
      </c>
      <c r="D332" s="230">
        <f>VLOOKUP(B332,'07'!$B$5:$F$268,5,FALSE)</f>
        <v>0</v>
      </c>
      <c r="E332" s="296"/>
      <c r="F332" s="346">
        <f t="shared" si="26"/>
        <v>0</v>
      </c>
      <c r="G332" s="288" t="str">
        <f t="shared" si="22"/>
        <v>否</v>
      </c>
      <c r="H332" s="273" t="str">
        <f t="shared" si="23"/>
        <v>项</v>
      </c>
    </row>
    <row r="333" ht="36" customHeight="1" spans="1:11">
      <c r="A333" s="283">
        <f t="shared" si="25"/>
        <v>7</v>
      </c>
      <c r="B333" s="305">
        <v>2340299</v>
      </c>
      <c r="C333" s="291" t="s">
        <v>1664</v>
      </c>
      <c r="D333" s="230">
        <f>VLOOKUP(B333,'07'!$B$5:$F$268,5,FALSE)</f>
        <v>0</v>
      </c>
      <c r="E333" s="296"/>
      <c r="F333" s="346">
        <f t="shared" si="26"/>
        <v>0</v>
      </c>
      <c r="G333" s="288" t="str">
        <f t="shared" si="22"/>
        <v>否</v>
      </c>
      <c r="H333" s="273" t="str">
        <f t="shared" si="23"/>
        <v>项</v>
      </c>
      <c r="K333" s="368"/>
    </row>
    <row r="334" ht="38.1" customHeight="1" spans="1:11">
      <c r="A334" s="283">
        <f t="shared" si="25"/>
        <v>0</v>
      </c>
      <c r="B334" s="298"/>
      <c r="C334" s="285"/>
      <c r="D334" s="230"/>
      <c r="E334" s="230"/>
      <c r="F334" s="346">
        <f t="shared" si="26"/>
        <v>0</v>
      </c>
      <c r="G334" s="288" t="str">
        <f t="shared" ref="G334:G351" si="27">IF(LEN(B334)=3,"是",IF(C334&lt;&gt;"",IF(SUM(D334:E334)&lt;&gt;0,"是","否"),"是"))</f>
        <v>是</v>
      </c>
      <c r="K334" s="368"/>
    </row>
    <row r="335" ht="38.1" customHeight="1" spans="1:11">
      <c r="A335" s="283">
        <f t="shared" si="25"/>
        <v>0</v>
      </c>
      <c r="B335" s="309"/>
      <c r="C335" s="349" t="s">
        <v>2154</v>
      </c>
      <c r="D335" s="286">
        <f>SUM(D4,D11,D19,D42,D47,D54,D70,D131,D170,D220,D229,D233,D237,D241,D246,D278,D296,D313)</f>
        <v>337417</v>
      </c>
      <c r="E335" s="286">
        <f>SUM(E4,E11,E19,E42,E47,E54,E70,E131,E170,E220,E229,E233,E237,E241,E246,E278,E296,E313)</f>
        <v>141816</v>
      </c>
      <c r="F335" s="346">
        <f t="shared" si="26"/>
        <v>-0.57970108204388</v>
      </c>
      <c r="G335" s="288" t="str">
        <f t="shared" si="27"/>
        <v>是</v>
      </c>
      <c r="K335" s="368"/>
    </row>
    <row r="336" ht="38.1" customHeight="1" spans="1:7">
      <c r="A336" s="283">
        <f t="shared" si="25"/>
        <v>3</v>
      </c>
      <c r="B336" s="361">
        <v>230</v>
      </c>
      <c r="C336" s="313" t="s">
        <v>283</v>
      </c>
      <c r="D336" s="286">
        <f>SUM(D337,D350,D352,D354,D355)</f>
        <v>25267</v>
      </c>
      <c r="E336" s="286">
        <f>SUM(E337,E350,E352,E354,E355)</f>
        <v>37680</v>
      </c>
      <c r="F336" s="346">
        <f t="shared" ref="F336:F361" si="28">IF(D336&lt;0,"",IFERROR(E336/D336-1,0))</f>
        <v>0.491273202200499</v>
      </c>
      <c r="G336" s="288" t="str">
        <f t="shared" si="27"/>
        <v>是</v>
      </c>
    </row>
    <row r="337" ht="36" customHeight="1" spans="1:7">
      <c r="A337" s="283">
        <f t="shared" si="25"/>
        <v>5</v>
      </c>
      <c r="B337" s="361">
        <v>23004</v>
      </c>
      <c r="C337" s="289" t="s">
        <v>1666</v>
      </c>
      <c r="D337" s="296">
        <f>VLOOKUP(B337,'07'!$B$272:$F$287,5,FALSE)</f>
        <v>0</v>
      </c>
      <c r="E337" s="297">
        <f>SUM(E338:E349)</f>
        <v>0</v>
      </c>
      <c r="F337" s="346">
        <f t="shared" si="28"/>
        <v>0</v>
      </c>
      <c r="G337" s="288" t="str">
        <f t="shared" si="27"/>
        <v>否</v>
      </c>
    </row>
    <row r="338" ht="36" customHeight="1" spans="1:7">
      <c r="A338" s="283">
        <f t="shared" si="25"/>
        <v>7</v>
      </c>
      <c r="B338" s="362">
        <v>2300403</v>
      </c>
      <c r="C338" s="291" t="s">
        <v>1667</v>
      </c>
      <c r="D338" s="296">
        <f>VLOOKUP(B338,'07'!$B$272:$F$287,5,FALSE)</f>
        <v>0</v>
      </c>
      <c r="E338" s="296"/>
      <c r="F338" s="348">
        <f t="shared" si="28"/>
        <v>0</v>
      </c>
      <c r="G338" s="288" t="str">
        <f t="shared" si="27"/>
        <v>否</v>
      </c>
    </row>
    <row r="339" ht="36" customHeight="1" spans="1:7">
      <c r="A339" s="283">
        <f t="shared" si="25"/>
        <v>7</v>
      </c>
      <c r="B339" s="362">
        <v>2300404</v>
      </c>
      <c r="C339" s="291" t="s">
        <v>228</v>
      </c>
      <c r="D339" s="296">
        <f>VLOOKUP(B339,'07'!$B$272:$F$287,5,FALSE)</f>
        <v>0</v>
      </c>
      <c r="E339" s="296"/>
      <c r="F339" s="348">
        <f t="shared" si="28"/>
        <v>0</v>
      </c>
      <c r="G339" s="288" t="str">
        <f t="shared" si="27"/>
        <v>否</v>
      </c>
    </row>
    <row r="340" ht="36" customHeight="1" spans="1:7">
      <c r="A340" s="283">
        <f t="shared" si="25"/>
        <v>7</v>
      </c>
      <c r="B340" s="362">
        <v>2300405</v>
      </c>
      <c r="C340" s="291" t="s">
        <v>229</v>
      </c>
      <c r="D340" s="296">
        <f>VLOOKUP(B340,'07'!$B$272:$F$287,5,FALSE)</f>
        <v>0</v>
      </c>
      <c r="E340" s="296"/>
      <c r="F340" s="348">
        <f t="shared" si="28"/>
        <v>0</v>
      </c>
      <c r="G340" s="288" t="str">
        <f t="shared" si="27"/>
        <v>否</v>
      </c>
    </row>
    <row r="341" ht="36" customHeight="1" spans="1:7">
      <c r="A341" s="283">
        <f t="shared" si="25"/>
        <v>7</v>
      </c>
      <c r="B341" s="362">
        <v>2300406</v>
      </c>
      <c r="C341" s="291" t="s">
        <v>230</v>
      </c>
      <c r="D341" s="296">
        <f>VLOOKUP(B341,'07'!$B$272:$F$287,5,FALSE)</f>
        <v>0</v>
      </c>
      <c r="E341" s="296"/>
      <c r="F341" s="348">
        <f t="shared" si="28"/>
        <v>0</v>
      </c>
      <c r="G341" s="288" t="str">
        <f t="shared" si="27"/>
        <v>否</v>
      </c>
    </row>
    <row r="342" ht="36" customHeight="1" spans="1:7">
      <c r="A342" s="283">
        <f t="shared" si="25"/>
        <v>7</v>
      </c>
      <c r="B342" s="362">
        <v>2300407</v>
      </c>
      <c r="C342" s="291" t="s">
        <v>232</v>
      </c>
      <c r="D342" s="296">
        <f>VLOOKUP(B342,'07'!$B$272:$F$287,5,FALSE)</f>
        <v>0</v>
      </c>
      <c r="E342" s="296"/>
      <c r="F342" s="348">
        <f t="shared" si="28"/>
        <v>0</v>
      </c>
      <c r="G342" s="288" t="str">
        <f t="shared" si="27"/>
        <v>否</v>
      </c>
    </row>
    <row r="343" ht="36" customHeight="1" spans="1:7">
      <c r="A343" s="283">
        <f t="shared" si="25"/>
        <v>7</v>
      </c>
      <c r="B343" s="362">
        <v>2300408</v>
      </c>
      <c r="C343" s="291" t="s">
        <v>233</v>
      </c>
      <c r="D343" s="296">
        <f>VLOOKUP(B343,'07'!$B$272:$F$287,5,FALSE)</f>
        <v>0</v>
      </c>
      <c r="E343" s="296"/>
      <c r="F343" s="348">
        <f t="shared" si="28"/>
        <v>0</v>
      </c>
      <c r="G343" s="288" t="str">
        <f t="shared" si="27"/>
        <v>否</v>
      </c>
    </row>
    <row r="344" ht="36" customHeight="1" spans="1:7">
      <c r="A344" s="283">
        <f t="shared" si="25"/>
        <v>7</v>
      </c>
      <c r="B344" s="362">
        <v>2300409</v>
      </c>
      <c r="C344" s="291" t="s">
        <v>234</v>
      </c>
      <c r="D344" s="296">
        <f>VLOOKUP(B344,'07'!$B$272:$F$287,5,FALSE)</f>
        <v>0</v>
      </c>
      <c r="E344" s="296"/>
      <c r="F344" s="348">
        <f t="shared" si="28"/>
        <v>0</v>
      </c>
      <c r="G344" s="288" t="str">
        <f t="shared" si="27"/>
        <v>否</v>
      </c>
    </row>
    <row r="345" ht="36" customHeight="1" spans="1:7">
      <c r="A345" s="283">
        <f t="shared" si="25"/>
        <v>7</v>
      </c>
      <c r="B345" s="362">
        <v>2300410</v>
      </c>
      <c r="C345" s="291" t="s">
        <v>235</v>
      </c>
      <c r="D345" s="296">
        <f>VLOOKUP(B345,'07'!$B$272:$F$287,5,FALSE)</f>
        <v>0</v>
      </c>
      <c r="E345" s="296"/>
      <c r="F345" s="348">
        <f t="shared" si="28"/>
        <v>0</v>
      </c>
      <c r="G345" s="288" t="str">
        <f t="shared" si="27"/>
        <v>否</v>
      </c>
    </row>
    <row r="346" ht="36" customHeight="1" spans="1:7">
      <c r="A346" s="283">
        <f t="shared" si="25"/>
        <v>7</v>
      </c>
      <c r="B346" s="362">
        <v>2300411</v>
      </c>
      <c r="C346" s="291" t="s">
        <v>236</v>
      </c>
      <c r="D346" s="296">
        <f>VLOOKUP(B346,'07'!$B$272:$F$287,5,FALSE)</f>
        <v>0</v>
      </c>
      <c r="E346" s="296"/>
      <c r="F346" s="348">
        <f t="shared" si="28"/>
        <v>0</v>
      </c>
      <c r="G346" s="288" t="str">
        <f t="shared" si="27"/>
        <v>否</v>
      </c>
    </row>
    <row r="347" ht="36" customHeight="1" spans="1:7">
      <c r="A347" s="283">
        <f t="shared" si="25"/>
        <v>7</v>
      </c>
      <c r="B347" s="363">
        <v>2300412</v>
      </c>
      <c r="C347" s="291" t="s">
        <v>2064</v>
      </c>
      <c r="D347" s="296"/>
      <c r="E347" s="296"/>
      <c r="F347" s="348">
        <f t="shared" si="28"/>
        <v>0</v>
      </c>
      <c r="G347" s="288" t="str">
        <f t="shared" si="27"/>
        <v>否</v>
      </c>
    </row>
    <row r="348" ht="36" customHeight="1" spans="1:7">
      <c r="A348" s="283">
        <f t="shared" si="25"/>
        <v>7</v>
      </c>
      <c r="B348" s="363">
        <v>2300413</v>
      </c>
      <c r="C348" s="291" t="s">
        <v>2155</v>
      </c>
      <c r="D348" s="296"/>
      <c r="E348" s="296"/>
      <c r="F348" s="348">
        <f t="shared" si="28"/>
        <v>0</v>
      </c>
      <c r="G348" s="288" t="str">
        <f t="shared" si="27"/>
        <v>否</v>
      </c>
    </row>
    <row r="349" ht="36" customHeight="1" spans="1:7">
      <c r="A349" s="283">
        <f t="shared" si="25"/>
        <v>7</v>
      </c>
      <c r="B349" s="362">
        <v>2300499</v>
      </c>
      <c r="C349" s="291" t="s">
        <v>1101</v>
      </c>
      <c r="D349" s="296">
        <f>VLOOKUP(B349,'07'!$B$272:$F$287,5,FALSE)</f>
        <v>0</v>
      </c>
      <c r="E349" s="296"/>
      <c r="F349" s="348">
        <f t="shared" si="28"/>
        <v>0</v>
      </c>
      <c r="G349" s="288" t="str">
        <f t="shared" si="27"/>
        <v>否</v>
      </c>
    </row>
    <row r="350" ht="36" customHeight="1" spans="1:7">
      <c r="A350" s="283">
        <f t="shared" si="25"/>
        <v>5</v>
      </c>
      <c r="B350" s="362">
        <v>23006</v>
      </c>
      <c r="C350" s="314" t="s">
        <v>28</v>
      </c>
      <c r="D350" s="296">
        <f>VLOOKUP(B350,'07'!$B$272:$F$287,5,FALSE)</f>
        <v>960</v>
      </c>
      <c r="E350" s="296">
        <f>E351</f>
        <v>4962</v>
      </c>
      <c r="F350" s="348">
        <f t="shared" si="28"/>
        <v>4.16875</v>
      </c>
      <c r="G350" s="288" t="str">
        <f t="shared" si="27"/>
        <v>是</v>
      </c>
    </row>
    <row r="351" ht="36" customHeight="1" spans="1:7">
      <c r="A351" s="283">
        <f t="shared" si="25"/>
        <v>7</v>
      </c>
      <c r="B351" s="362">
        <v>2300603</v>
      </c>
      <c r="C351" s="291" t="s">
        <v>1668</v>
      </c>
      <c r="D351" s="296">
        <f>VLOOKUP(B351,'07'!$B$272:$F$287,5,FALSE)</f>
        <v>960</v>
      </c>
      <c r="E351" s="296">
        <v>4962</v>
      </c>
      <c r="F351" s="348">
        <f t="shared" si="28"/>
        <v>4.16875</v>
      </c>
      <c r="G351" s="288" t="str">
        <f t="shared" si="27"/>
        <v>是</v>
      </c>
    </row>
    <row r="352" ht="38.1" customHeight="1" spans="1:7">
      <c r="A352" s="283">
        <f t="shared" si="25"/>
        <v>5</v>
      </c>
      <c r="B352" s="321">
        <v>23008</v>
      </c>
      <c r="C352" s="314" t="s">
        <v>26</v>
      </c>
      <c r="D352" s="296">
        <f>VLOOKUP(B352,'07'!$B$272:$F$287,5,FALSE)</f>
        <v>0</v>
      </c>
      <c r="E352" s="230">
        <f>E353</f>
        <v>32718</v>
      </c>
      <c r="F352" s="348">
        <f t="shared" si="28"/>
        <v>0</v>
      </c>
      <c r="G352" s="288" t="str">
        <f t="shared" ref="G352:G355" si="29">IF(LEN(B352)=7,"是",IF(C352&lt;&gt;"",IF(SUM(D352:E352)&lt;&gt;0,"是","否"),"是"))</f>
        <v>是</v>
      </c>
    </row>
    <row r="353" ht="36" customHeight="1" spans="1:7">
      <c r="A353" s="283">
        <f t="shared" si="25"/>
        <v>7</v>
      </c>
      <c r="B353" s="321">
        <v>2300802</v>
      </c>
      <c r="C353" s="291" t="s">
        <v>1669</v>
      </c>
      <c r="D353" s="296">
        <f>VLOOKUP(B353,'07'!$B$272:$F$287,5,FALSE)</f>
        <v>0</v>
      </c>
      <c r="E353" s="230">
        <v>32718</v>
      </c>
      <c r="F353" s="348">
        <f t="shared" si="28"/>
        <v>0</v>
      </c>
      <c r="G353" s="288" t="s">
        <v>1433</v>
      </c>
    </row>
    <row r="354" ht="38.1" customHeight="1" spans="1:7">
      <c r="A354" s="283">
        <f t="shared" si="25"/>
        <v>5</v>
      </c>
      <c r="B354" s="362">
        <v>23009</v>
      </c>
      <c r="C354" s="314" t="s">
        <v>65</v>
      </c>
      <c r="D354" s="296">
        <f>VLOOKUP(B354,'07'!$B$272:$F$287,5,FALSE)</f>
        <v>24307</v>
      </c>
      <c r="E354" s="230"/>
      <c r="F354" s="348">
        <f t="shared" si="28"/>
        <v>-1</v>
      </c>
      <c r="G354" s="288" t="str">
        <f t="shared" si="29"/>
        <v>是</v>
      </c>
    </row>
    <row r="355" ht="38.1" customHeight="1" spans="1:7">
      <c r="A355" s="283">
        <f t="shared" si="25"/>
        <v>5</v>
      </c>
      <c r="B355" s="363">
        <v>23022</v>
      </c>
      <c r="C355" s="314" t="s">
        <v>2066</v>
      </c>
      <c r="D355" s="296"/>
      <c r="E355" s="296">
        <f>E356</f>
        <v>0</v>
      </c>
      <c r="F355" s="348">
        <f t="shared" si="28"/>
        <v>0</v>
      </c>
      <c r="G355" s="288" t="str">
        <f t="shared" si="29"/>
        <v>否</v>
      </c>
    </row>
    <row r="356" ht="38.1" customHeight="1" spans="1:7">
      <c r="A356" s="283">
        <f t="shared" si="25"/>
        <v>7</v>
      </c>
      <c r="B356" s="363">
        <v>2302201</v>
      </c>
      <c r="C356" s="291" t="s">
        <v>2067</v>
      </c>
      <c r="D356" s="296"/>
      <c r="E356" s="230"/>
      <c r="F356" s="348">
        <f t="shared" si="28"/>
        <v>0</v>
      </c>
      <c r="G356" s="288" t="s">
        <v>1433</v>
      </c>
    </row>
    <row r="357" ht="38.1" customHeight="1" spans="1:7">
      <c r="A357" s="283">
        <f t="shared" si="25"/>
        <v>3</v>
      </c>
      <c r="B357" s="362">
        <v>231</v>
      </c>
      <c r="C357" s="326" t="s">
        <v>74</v>
      </c>
      <c r="D357" s="269">
        <f>SUM(D358:D359)</f>
        <v>29960</v>
      </c>
      <c r="E357" s="269">
        <f>SUM(E358:E359)</f>
        <v>17800</v>
      </c>
      <c r="F357" s="346">
        <f t="shared" si="28"/>
        <v>-0.405874499332443</v>
      </c>
      <c r="G357" s="288" t="str">
        <f>IF(LEN(B357)=7,"是",IF(C357&lt;&gt;"",IF(SUM(D357:E357)&lt;&gt;0,"是","否"),"是"))</f>
        <v>是</v>
      </c>
    </row>
    <row r="358" ht="38.1" customHeight="1" spans="1:7">
      <c r="A358" s="283">
        <f t="shared" si="25"/>
        <v>0</v>
      </c>
      <c r="B358" s="363"/>
      <c r="C358" s="314" t="s">
        <v>294</v>
      </c>
      <c r="D358" s="230">
        <v>260</v>
      </c>
      <c r="E358" s="230">
        <v>1500</v>
      </c>
      <c r="F358" s="348">
        <f t="shared" si="28"/>
        <v>4.76923076923077</v>
      </c>
      <c r="G358" s="288" t="str">
        <f>IF(LEN(B358)=7,"是",IF(C358&lt;&gt;"",IF(SUM(D358:E358)&lt;&gt;0,"是","否"),"是"))</f>
        <v>是</v>
      </c>
    </row>
    <row r="359" ht="38.1" customHeight="1" spans="1:7">
      <c r="A359" s="283">
        <f t="shared" si="25"/>
        <v>0</v>
      </c>
      <c r="B359" s="363"/>
      <c r="C359" s="314" t="s">
        <v>295</v>
      </c>
      <c r="D359" s="230">
        <v>29700</v>
      </c>
      <c r="E359" s="230">
        <v>16300</v>
      </c>
      <c r="F359" s="348">
        <f t="shared" si="28"/>
        <v>-0.451178451178451</v>
      </c>
      <c r="G359" s="288" t="str">
        <f>IF(LEN(B359)=7,"是",IF(C359&lt;&gt;"",IF(SUM(D359:E359)&lt;&gt;0,"是","否"),"是"))</f>
        <v>是</v>
      </c>
    </row>
    <row r="360" ht="38.1" customHeight="1" spans="1:7">
      <c r="A360" s="283">
        <f t="shared" si="25"/>
        <v>0</v>
      </c>
      <c r="B360" s="363"/>
      <c r="C360" s="326" t="s">
        <v>25</v>
      </c>
      <c r="D360" s="286"/>
      <c r="E360" s="286"/>
      <c r="F360" s="346">
        <f t="shared" si="28"/>
        <v>0</v>
      </c>
      <c r="G360" s="288" t="str">
        <f>IF(LEN(B360)=7,"是",IF(C360&lt;&gt;"",IF(SUM(D360:E360)&lt;&gt;0,"是","否"),"是"))</f>
        <v>否</v>
      </c>
    </row>
    <row r="361" ht="38.1" customHeight="1" spans="1:11">
      <c r="A361" s="283">
        <f t="shared" si="25"/>
        <v>0</v>
      </c>
      <c r="B361" s="364"/>
      <c r="C361" s="330" t="s">
        <v>298</v>
      </c>
      <c r="D361" s="269">
        <f>SUM(D335:D336,D357,D360)</f>
        <v>392644</v>
      </c>
      <c r="E361" s="269">
        <f>SUM(E335:E336,E357,E360)</f>
        <v>197296</v>
      </c>
      <c r="F361" s="346">
        <f t="shared" si="28"/>
        <v>-0.497519381424395</v>
      </c>
      <c r="G361" s="288" t="str">
        <f>IF(LEN(B361)=7,"是",IF(C361&lt;&gt;"",IF(SUM(D361:E361)&lt;&gt;0,"是","否"),"是"))</f>
        <v>是</v>
      </c>
      <c r="I361" s="368"/>
      <c r="K361" s="368"/>
    </row>
    <row r="362" ht="27" customHeight="1" spans="1:6">
      <c r="A362" s="283">
        <f t="shared" si="25"/>
        <v>0</v>
      </c>
      <c r="C362" s="365" t="s">
        <v>2156</v>
      </c>
      <c r="D362" s="366"/>
      <c r="E362" s="366"/>
      <c r="F362" s="366"/>
    </row>
    <row r="363" ht="19" hidden="1" customHeight="1" spans="1:6">
      <c r="A363" s="283">
        <f t="shared" si="25"/>
        <v>0</v>
      </c>
      <c r="C363" s="277"/>
      <c r="D363" s="277">
        <v>392506</v>
      </c>
      <c r="E363" s="367">
        <v>197294</v>
      </c>
      <c r="F363" s="277"/>
    </row>
    <row r="364" ht="57" hidden="1" customHeight="1" spans="1:11">
      <c r="A364" s="283">
        <f t="shared" si="25"/>
        <v>0</v>
      </c>
      <c r="C364" s="331"/>
      <c r="D364" s="331"/>
      <c r="E364" s="331"/>
      <c r="F364" s="331"/>
      <c r="I364" s="273" t="s">
        <v>255</v>
      </c>
      <c r="J364" s="273" t="b">
        <f>E361='27'!E56</f>
        <v>1</v>
      </c>
      <c r="K364" s="273" t="b">
        <f>D361='27'!D56</f>
        <v>1</v>
      </c>
    </row>
    <row r="365" ht="31.5" hidden="1" spans="1:5">
      <c r="A365" s="283">
        <f t="shared" si="25"/>
        <v>0</v>
      </c>
      <c r="C365" s="224" t="s">
        <v>255</v>
      </c>
      <c r="D365" s="224" t="b">
        <f>D361='27'!D56</f>
        <v>1</v>
      </c>
      <c r="E365" s="224" t="b">
        <f>E361='27'!E56</f>
        <v>1</v>
      </c>
    </row>
    <row r="366" ht="31.5" hidden="1" spans="1:5">
      <c r="A366" s="283">
        <f t="shared" si="25"/>
        <v>0</v>
      </c>
      <c r="C366" s="224" t="s">
        <v>256</v>
      </c>
      <c r="D366" s="224">
        <f>D361-'27'!D56</f>
        <v>0</v>
      </c>
      <c r="E366" s="224">
        <f>E361-'27'!E56</f>
        <v>0</v>
      </c>
    </row>
    <row r="368" spans="4:4">
      <c r="D368" s="368"/>
    </row>
    <row r="369" spans="4:4">
      <c r="D369" s="368"/>
    </row>
    <row r="370" spans="4:4">
      <c r="D370" s="368"/>
    </row>
    <row r="371" spans="4:4">
      <c r="D371" s="368"/>
    </row>
    <row r="373" spans="4:4">
      <c r="D373" s="368"/>
    </row>
    <row r="374" spans="6:8">
      <c r="F374" s="274" t="str">
        <f>IF(D335&lt;&gt;0,IF((E335/D335-1)&lt;-30%,"",IF((E335/D335-1)&gt;30%,"",E335/D335-1)),"")</f>
        <v/>
      </c>
      <c r="G374" s="275" t="str">
        <f>IF(LEN(B361)=3,"是",IF(C361&lt;&gt;"",IF(SUM(D361:E361)&lt;&gt;0,"是","否"),"是"))</f>
        <v>是</v>
      </c>
      <c r="H374" s="273" t="str">
        <f>IF(LEN(B333)=3,"类",IF(LEN(B333)=5,"款","项"))</f>
        <v>项</v>
      </c>
    </row>
  </sheetData>
  <autoFilter xmlns:etc="http://www.wps.cn/officeDocument/2017/etCustomData" ref="A3:L366" etc:filterBottomFollowUsedRange="0">
    <extLst/>
  </autoFilter>
  <mergeCells count="3">
    <mergeCell ref="C1:F1"/>
    <mergeCell ref="C362:F362"/>
    <mergeCell ref="C364:F364"/>
  </mergeCells>
  <conditionalFormatting sqref="C357">
    <cfRule type="expression" dxfId="2" priority="6" stopIfTrue="1">
      <formula>"len($A:$A)=3"</formula>
    </cfRule>
  </conditionalFormatting>
  <conditionalFormatting sqref="D357:E357">
    <cfRule type="expression" dxfId="2" priority="5" stopIfTrue="1">
      <formula>"len($A:$A)=3"</formula>
    </cfRule>
  </conditionalFormatting>
  <conditionalFormatting sqref="C360">
    <cfRule type="expression" dxfId="2" priority="1" stopIfTrue="1">
      <formula>"len($A:$A)=3"</formula>
    </cfRule>
  </conditionalFormatting>
  <conditionalFormatting sqref="D365:E365">
    <cfRule type="containsText" dxfId="5" priority="2" operator="between" text="FALSE">
      <formula>NOT(ISERROR(SEARCH("FALSE",D365)))</formula>
    </cfRule>
  </conditionalFormatting>
  <conditionalFormatting sqref="D366:E366">
    <cfRule type="cellIs" dxfId="4" priority="3" operator="notEqual">
      <formula>0</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M62"/>
  <sheetViews>
    <sheetView showGridLines="0" showZeros="0" view="pageBreakPreview" zoomScale="70" zoomScaleNormal="115" workbookViewId="0">
      <pane ySplit="3" topLeftCell="A43" activePane="bottomLeft" state="frozen"/>
      <selection/>
      <selection pane="bottomLeft" activeCell="D3" sqref="D3"/>
    </sheetView>
  </sheetViews>
  <sheetFormatPr defaultColWidth="9" defaultRowHeight="14.25"/>
  <cols>
    <col min="1" max="1" width="15" style="332" customWidth="1"/>
    <col min="2" max="2" width="58.6666666666667" style="332" customWidth="1"/>
    <col min="3" max="4" width="22.6666666666667" style="332" customWidth="1"/>
    <col min="5" max="5" width="22.6666666666667" style="337" customWidth="1"/>
    <col min="6" max="6" width="3.88333333333333" style="332" hidden="1" customWidth="1"/>
    <col min="7" max="13" width="9" style="332" hidden="1" customWidth="1"/>
    <col min="14" max="16384" width="9" style="332"/>
  </cols>
  <sheetData>
    <row r="1" ht="45" customHeight="1" spans="2:5">
      <c r="B1" s="338" t="str">
        <f>YEAR(封面!$B$9)&amp;"年市本级政府性基金预算收入情况表"</f>
        <v>2025年市本级政府性基金预算收入情况表</v>
      </c>
      <c r="C1" s="338"/>
      <c r="D1" s="338"/>
      <c r="E1" s="338"/>
    </row>
    <row r="2" s="335" customFormat="1" ht="20.1" customHeight="1" spans="2:5">
      <c r="B2" s="339" t="s">
        <v>2157</v>
      </c>
      <c r="C2" s="340"/>
      <c r="D2" s="339"/>
      <c r="E2" s="341" t="s">
        <v>130</v>
      </c>
    </row>
    <row r="3" s="336" customFormat="1" ht="45" customHeight="1" spans="1:6">
      <c r="A3" s="163" t="s">
        <v>131</v>
      </c>
      <c r="B3" s="342" t="s">
        <v>132</v>
      </c>
      <c r="C3" s="114" t="str">
        <f>YEAR(封面!$B$9)-1&amp;"年执行数"</f>
        <v>2024年执行数</v>
      </c>
      <c r="D3" s="67" t="str">
        <f>YEAR(封面!$B$9)&amp;"年预算数"</f>
        <v>2025年预算数</v>
      </c>
      <c r="E3" s="67" t="s">
        <v>1922</v>
      </c>
      <c r="F3" s="343" t="s">
        <v>134</v>
      </c>
    </row>
    <row r="4" s="336" customFormat="1" ht="36" customHeight="1" spans="1:6">
      <c r="A4" s="344">
        <v>1030102</v>
      </c>
      <c r="B4" s="345" t="s">
        <v>1382</v>
      </c>
      <c r="C4" s="322">
        <f>VLOOKUP(A4,'08'!$A$5:$E$26,5,FALSE)</f>
        <v>0</v>
      </c>
      <c r="D4" s="328"/>
      <c r="E4" s="346">
        <f>IF(C4&lt;0,"",IFERROR(D4/C4-1,0))</f>
        <v>0</v>
      </c>
      <c r="F4" s="318" t="str">
        <f>IF(LEN(A4)=7,"是",IF(B4&lt;&gt;"",IF(SUM(C4:D4)&lt;&gt;0,"是","否"),"是"))</f>
        <v>是</v>
      </c>
    </row>
    <row r="5" ht="36" customHeight="1" spans="1:6">
      <c r="A5" s="344">
        <v>1030129</v>
      </c>
      <c r="B5" s="345" t="s">
        <v>1384</v>
      </c>
      <c r="C5" s="322">
        <f>VLOOKUP(A5,'08'!$A$5:$E$26,5,FALSE)</f>
        <v>0</v>
      </c>
      <c r="D5" s="328"/>
      <c r="E5" s="346">
        <f t="shared" ref="E5:E23" si="0">IF(C5&lt;0,"",IFERROR(D5/C5-1,0))</f>
        <v>0</v>
      </c>
      <c r="F5" s="318" t="str">
        <f t="shared" ref="F5:F23" si="1">IF(LEN(A5)=7,"是",IF(B5&lt;&gt;"",IF(SUM(C5:D5)&lt;&gt;0,"是","否"),"是"))</f>
        <v>是</v>
      </c>
    </row>
    <row r="6" ht="36" customHeight="1" spans="1:6">
      <c r="A6" s="344">
        <v>1030146</v>
      </c>
      <c r="B6" s="345" t="s">
        <v>1386</v>
      </c>
      <c r="C6" s="322">
        <f>VLOOKUP(A6,'08'!$A$5:$E$26,5,FALSE)</f>
        <v>0</v>
      </c>
      <c r="D6" s="328"/>
      <c r="E6" s="346">
        <f t="shared" si="0"/>
        <v>0</v>
      </c>
      <c r="F6" s="318" t="str">
        <f t="shared" si="1"/>
        <v>是</v>
      </c>
    </row>
    <row r="7" ht="36" customHeight="1" spans="1:6">
      <c r="A7" s="344">
        <v>1030147</v>
      </c>
      <c r="B7" s="345" t="s">
        <v>1388</v>
      </c>
      <c r="C7" s="322">
        <f>VLOOKUP(A7,'08'!$A$5:$E$26,5,FALSE)</f>
        <v>0</v>
      </c>
      <c r="D7" s="328"/>
      <c r="E7" s="346">
        <f t="shared" si="0"/>
        <v>0</v>
      </c>
      <c r="F7" s="318" t="str">
        <f t="shared" si="1"/>
        <v>是</v>
      </c>
    </row>
    <row r="8" ht="36" customHeight="1" spans="1:6">
      <c r="A8" s="344">
        <v>1030148</v>
      </c>
      <c r="B8" s="345" t="s">
        <v>1390</v>
      </c>
      <c r="C8" s="328">
        <f>VLOOKUP(A8,'08'!$A$5:$E$26,5,FALSE)</f>
        <v>25995</v>
      </c>
      <c r="D8" s="328">
        <f>SUM(D9:D13)</f>
        <v>141771</v>
      </c>
      <c r="E8" s="346">
        <f t="shared" si="0"/>
        <v>4.45377957299481</v>
      </c>
      <c r="F8" s="318" t="str">
        <f t="shared" si="1"/>
        <v>是</v>
      </c>
    </row>
    <row r="9" s="332" customFormat="1" ht="36" customHeight="1" spans="1:6">
      <c r="A9" s="344">
        <v>103014801</v>
      </c>
      <c r="B9" s="347" t="s">
        <v>1392</v>
      </c>
      <c r="C9" s="322">
        <f>VLOOKUP(A9,'08'!$A$5:$E$26,5,FALSE)</f>
        <v>25995</v>
      </c>
      <c r="D9" s="322">
        <v>141771</v>
      </c>
      <c r="E9" s="348">
        <f t="shared" si="0"/>
        <v>4.45377957299481</v>
      </c>
      <c r="F9" s="318" t="str">
        <f t="shared" si="1"/>
        <v>是</v>
      </c>
    </row>
    <row r="10" s="332" customFormat="1" ht="36" customHeight="1" spans="1:6">
      <c r="A10" s="344">
        <v>103014802</v>
      </c>
      <c r="B10" s="347" t="s">
        <v>1394</v>
      </c>
      <c r="C10" s="322">
        <f>VLOOKUP(A10,'08'!$A$5:$E$26,5,FALSE)</f>
        <v>0</v>
      </c>
      <c r="D10" s="322"/>
      <c r="E10" s="348">
        <f t="shared" si="0"/>
        <v>0</v>
      </c>
      <c r="F10" s="318" t="str">
        <f t="shared" si="1"/>
        <v>否</v>
      </c>
    </row>
    <row r="11" s="332" customFormat="1" ht="36" customHeight="1" spans="1:6">
      <c r="A11" s="344">
        <v>103014803</v>
      </c>
      <c r="B11" s="347" t="s">
        <v>1396</v>
      </c>
      <c r="C11" s="322">
        <f>VLOOKUP(A11,'08'!$A$5:$E$26,5,FALSE)</f>
        <v>0</v>
      </c>
      <c r="D11" s="322"/>
      <c r="E11" s="348">
        <f t="shared" si="0"/>
        <v>0</v>
      </c>
      <c r="F11" s="318" t="str">
        <f t="shared" si="1"/>
        <v>否</v>
      </c>
    </row>
    <row r="12" s="332" customFormat="1" ht="36" customHeight="1" spans="1:6">
      <c r="A12" s="344">
        <v>103014898</v>
      </c>
      <c r="B12" s="347" t="s">
        <v>1398</v>
      </c>
      <c r="C12" s="322">
        <f>VLOOKUP(A12,'08'!$A$5:$E$26,5,FALSE)</f>
        <v>0</v>
      </c>
      <c r="D12" s="322"/>
      <c r="E12" s="348">
        <f t="shared" si="0"/>
        <v>0</v>
      </c>
      <c r="F12" s="318" t="str">
        <f t="shared" si="1"/>
        <v>否</v>
      </c>
    </row>
    <row r="13" s="332" customFormat="1" ht="36" customHeight="1" spans="1:6">
      <c r="A13" s="344">
        <v>103014899</v>
      </c>
      <c r="B13" s="347" t="s">
        <v>1400</v>
      </c>
      <c r="C13" s="322">
        <f>VLOOKUP(A13,'08'!$A$5:$E$26,5,FALSE)</f>
        <v>0</v>
      </c>
      <c r="D13" s="322"/>
      <c r="E13" s="348">
        <f t="shared" si="0"/>
        <v>0</v>
      </c>
      <c r="F13" s="318" t="str">
        <f t="shared" si="1"/>
        <v>否</v>
      </c>
    </row>
    <row r="14" ht="36" customHeight="1" spans="1:6">
      <c r="A14" s="295">
        <v>1030150</v>
      </c>
      <c r="B14" s="210" t="s">
        <v>1402</v>
      </c>
      <c r="C14" s="322">
        <f>VLOOKUP(A14,'08'!$A$5:$E$26,5,FALSE)</f>
        <v>0</v>
      </c>
      <c r="D14" s="328"/>
      <c r="E14" s="346">
        <f t="shared" si="0"/>
        <v>0</v>
      </c>
      <c r="F14" s="318" t="str">
        <f t="shared" si="1"/>
        <v>是</v>
      </c>
    </row>
    <row r="15" ht="36" customHeight="1" spans="1:6">
      <c r="A15" s="295">
        <v>1030155</v>
      </c>
      <c r="B15" s="210" t="s">
        <v>1404</v>
      </c>
      <c r="C15" s="322">
        <f>VLOOKUP(A15,'08'!$A$5:$E$26,5,FALSE)</f>
        <v>0</v>
      </c>
      <c r="D15" s="328">
        <f>SUM(D16:D17)</f>
        <v>0</v>
      </c>
      <c r="E15" s="346">
        <f t="shared" si="0"/>
        <v>0</v>
      </c>
      <c r="F15" s="318" t="str">
        <f t="shared" si="1"/>
        <v>是</v>
      </c>
    </row>
    <row r="16" ht="36" customHeight="1" spans="1:6">
      <c r="A16" s="295">
        <v>103015501</v>
      </c>
      <c r="B16" s="347" t="s">
        <v>1406</v>
      </c>
      <c r="C16" s="322">
        <f>VLOOKUP(A16,'08'!$A$5:$E$26,5,FALSE)</f>
        <v>0</v>
      </c>
      <c r="D16" s="322"/>
      <c r="E16" s="348">
        <f t="shared" si="0"/>
        <v>0</v>
      </c>
      <c r="F16" s="318" t="str">
        <f t="shared" si="1"/>
        <v>否</v>
      </c>
    </row>
    <row r="17" ht="36" customHeight="1" spans="1:6">
      <c r="A17" s="295">
        <v>103015502</v>
      </c>
      <c r="B17" s="347" t="s">
        <v>1408</v>
      </c>
      <c r="C17" s="322">
        <f>VLOOKUP(A17,'08'!$A$5:$E$26,5,FALSE)</f>
        <v>0</v>
      </c>
      <c r="D17" s="322"/>
      <c r="E17" s="348">
        <f t="shared" si="0"/>
        <v>0</v>
      </c>
      <c r="F17" s="318" t="str">
        <f t="shared" si="1"/>
        <v>否</v>
      </c>
    </row>
    <row r="18" ht="36" customHeight="1" spans="1:6">
      <c r="A18" s="295">
        <v>1030156</v>
      </c>
      <c r="B18" s="210" t="s">
        <v>1410</v>
      </c>
      <c r="C18" s="322">
        <f>VLOOKUP(A18,'08'!$A$5:$E$26,5,FALSE)</f>
        <v>0</v>
      </c>
      <c r="D18" s="328"/>
      <c r="E18" s="346">
        <f t="shared" si="0"/>
        <v>0</v>
      </c>
      <c r="F18" s="318" t="str">
        <f t="shared" si="1"/>
        <v>是</v>
      </c>
    </row>
    <row r="19" ht="36" customHeight="1" spans="1:6">
      <c r="A19" s="295">
        <v>1030157</v>
      </c>
      <c r="B19" s="210" t="s">
        <v>1412</v>
      </c>
      <c r="C19" s="322">
        <f>VLOOKUP(A19,'08'!$A$5:$E$26,5,FALSE)</f>
        <v>0</v>
      </c>
      <c r="D19" s="328"/>
      <c r="E19" s="346">
        <f t="shared" si="0"/>
        <v>0</v>
      </c>
      <c r="F19" s="318" t="str">
        <f t="shared" si="1"/>
        <v>是</v>
      </c>
    </row>
    <row r="20" ht="36" customHeight="1" spans="1:6">
      <c r="A20" s="295">
        <v>1030158</v>
      </c>
      <c r="B20" s="210" t="s">
        <v>1414</v>
      </c>
      <c r="C20" s="322">
        <f>VLOOKUP(A20,'08'!$A$5:$E$26,5,FALSE)</f>
        <v>0</v>
      </c>
      <c r="D20" s="328"/>
      <c r="E20" s="346">
        <f t="shared" si="0"/>
        <v>0</v>
      </c>
      <c r="F20" s="318" t="str">
        <f t="shared" si="1"/>
        <v>是</v>
      </c>
    </row>
    <row r="21" ht="36" customHeight="1" spans="1:6">
      <c r="A21" s="344">
        <v>1030159</v>
      </c>
      <c r="B21" s="345" t="s">
        <v>1416</v>
      </c>
      <c r="C21" s="322">
        <f>VLOOKUP(A21,'08'!$A$5:$E$26,5,FALSE)</f>
        <v>0</v>
      </c>
      <c r="D21" s="328"/>
      <c r="E21" s="346">
        <f t="shared" si="0"/>
        <v>0</v>
      </c>
      <c r="F21" s="318" t="str">
        <f t="shared" si="1"/>
        <v>是</v>
      </c>
    </row>
    <row r="22" ht="36" customHeight="1" spans="1:6">
      <c r="A22" s="344">
        <v>1030178</v>
      </c>
      <c r="B22" s="345" t="s">
        <v>1418</v>
      </c>
      <c r="C22" s="328">
        <f>VLOOKUP(A22,'08'!$A$5:$E$26,5,FALSE)</f>
        <v>1685</v>
      </c>
      <c r="D22" s="328">
        <f>2416-60</f>
        <v>2356</v>
      </c>
      <c r="E22" s="346">
        <f t="shared" si="0"/>
        <v>0.398219584569733</v>
      </c>
      <c r="F22" s="318" t="str">
        <f t="shared" si="1"/>
        <v>是</v>
      </c>
    </row>
    <row r="23" ht="36" customHeight="1" spans="1:6">
      <c r="A23" s="344">
        <v>1030180</v>
      </c>
      <c r="B23" s="345" t="s">
        <v>1420</v>
      </c>
      <c r="C23" s="322">
        <f>VLOOKUP(A23,'08'!$A$5:$E$26,5,FALSE)</f>
        <v>0</v>
      </c>
      <c r="D23" s="328"/>
      <c r="E23" s="346">
        <f t="shared" si="0"/>
        <v>0</v>
      </c>
      <c r="F23" s="318" t="str">
        <f t="shared" si="1"/>
        <v>是</v>
      </c>
    </row>
    <row r="24" ht="36" customHeight="1" spans="1:6">
      <c r="A24" s="306">
        <v>1030182</v>
      </c>
      <c r="B24" s="345" t="s">
        <v>2059</v>
      </c>
      <c r="C24" s="322"/>
      <c r="D24" s="328"/>
      <c r="E24" s="346"/>
      <c r="F24" s="318" t="str">
        <f t="shared" ref="F24:F29" si="2">IF(LEN(A24)=7,"是",IF(B24&lt;&gt;"",IF(SUM(C24:D24)&lt;&gt;0,"是","否"),"是"))</f>
        <v>是</v>
      </c>
    </row>
    <row r="25" ht="36" customHeight="1" spans="1:6">
      <c r="A25" s="306">
        <v>1030183</v>
      </c>
      <c r="B25" s="345" t="s">
        <v>2060</v>
      </c>
      <c r="C25" s="322"/>
      <c r="D25" s="328"/>
      <c r="E25" s="346"/>
      <c r="F25" s="318" t="str">
        <f t="shared" si="2"/>
        <v>是</v>
      </c>
    </row>
    <row r="26" ht="36" customHeight="1" spans="1:6">
      <c r="A26" s="344">
        <v>1030199</v>
      </c>
      <c r="B26" s="345" t="s">
        <v>2061</v>
      </c>
      <c r="C26" s="322">
        <f>VLOOKUP(A26,'08'!$A$5:$E$26,5,FALSE)</f>
        <v>0</v>
      </c>
      <c r="D26" s="328"/>
      <c r="E26" s="346">
        <f>IF(C26&lt;0,"",IFERROR(D26/C26-1,0))</f>
        <v>0</v>
      </c>
      <c r="F26" s="318" t="str">
        <f t="shared" si="2"/>
        <v>是</v>
      </c>
    </row>
    <row r="27" ht="36" customHeight="1" spans="1:6">
      <c r="A27" s="344">
        <v>10310</v>
      </c>
      <c r="B27" s="345" t="s">
        <v>2062</v>
      </c>
      <c r="C27" s="328">
        <f>VLOOKUP(A27,'08'!$A$5:$E$26,5,FALSE)</f>
        <v>43676</v>
      </c>
      <c r="D27" s="328">
        <v>10502</v>
      </c>
      <c r="E27" s="346">
        <f>IF(C27&lt;0,"",IFERROR(D27/C27-1,0))</f>
        <v>-0.759547577616998</v>
      </c>
      <c r="F27" s="318" t="str">
        <f t="shared" si="2"/>
        <v>是</v>
      </c>
    </row>
    <row r="28" ht="36" customHeight="1" spans="1:6">
      <c r="A28" s="306"/>
      <c r="B28" s="307"/>
      <c r="C28" s="322"/>
      <c r="D28" s="322"/>
      <c r="E28" s="346">
        <f>IF(C28&lt;0,"",IFERROR(D28/C28-1,0))</f>
        <v>0</v>
      </c>
      <c r="F28" s="318" t="str">
        <f t="shared" si="2"/>
        <v>是</v>
      </c>
    </row>
    <row r="29" ht="36" customHeight="1" spans="1:6">
      <c r="A29" s="309"/>
      <c r="B29" s="349" t="s">
        <v>2158</v>
      </c>
      <c r="C29" s="328">
        <f>SUM(C4,C5,C6,C7,C8,C14,C15,C18,C19,C20,C21,C22,C23,C26,C27)</f>
        <v>71356</v>
      </c>
      <c r="D29" s="328">
        <f>SUM(D4,D5,D6,D7,D8,D14,D15,D18,D19,D20,D21,D22,D23,D26,D27)</f>
        <v>154629</v>
      </c>
      <c r="E29" s="346">
        <f>IF(C29&lt;0,"",IFERROR(D29/C29-1,0))</f>
        <v>1.16700767980268</v>
      </c>
      <c r="F29" s="318" t="str">
        <f t="shared" si="2"/>
        <v>是</v>
      </c>
    </row>
    <row r="30" ht="36" customHeight="1" spans="1:6">
      <c r="A30" s="350">
        <v>105</v>
      </c>
      <c r="B30" s="351" t="s">
        <v>1426</v>
      </c>
      <c r="C30" s="328">
        <f>C31</f>
        <v>0</v>
      </c>
      <c r="D30" s="328">
        <f>D31</f>
        <v>0</v>
      </c>
      <c r="E30" s="346">
        <f t="shared" ref="E30:E57" si="3">IF(C30&lt;0,"",IFERROR(D30/C30-1,0))</f>
        <v>0</v>
      </c>
      <c r="F30" s="318" t="str">
        <f t="shared" ref="F30:F37" si="4">IF(LEN(A30)=7,"是",IF(B30&lt;&gt;"",IF(SUM(C30:D30)&lt;&gt;0,"是","否"),"是"))</f>
        <v>否</v>
      </c>
    </row>
    <row r="31" ht="36" customHeight="1" spans="1:6">
      <c r="A31" s="350"/>
      <c r="B31" s="347" t="s">
        <v>1427</v>
      </c>
      <c r="C31" s="322">
        <f>SUM(C32:C33)</f>
        <v>0</v>
      </c>
      <c r="D31" s="322">
        <f>SUM(D32:D33)</f>
        <v>0</v>
      </c>
      <c r="E31" s="346">
        <f t="shared" si="3"/>
        <v>0</v>
      </c>
      <c r="F31" s="318" t="str">
        <f t="shared" si="4"/>
        <v>否</v>
      </c>
    </row>
    <row r="32" ht="36" customHeight="1" spans="1:6">
      <c r="A32" s="350"/>
      <c r="B32" s="320" t="s">
        <v>1428</v>
      </c>
      <c r="C32" s="322"/>
      <c r="D32" s="322"/>
      <c r="E32" s="346">
        <f t="shared" si="3"/>
        <v>0</v>
      </c>
      <c r="F32" s="318" t="str">
        <f t="shared" si="4"/>
        <v>否</v>
      </c>
    </row>
    <row r="33" s="332" customFormat="1" ht="36" customHeight="1" spans="1:6">
      <c r="A33" s="350"/>
      <c r="B33" s="320" t="s">
        <v>1429</v>
      </c>
      <c r="C33" s="316"/>
      <c r="D33" s="316"/>
      <c r="E33" s="346">
        <f t="shared" si="3"/>
        <v>0</v>
      </c>
      <c r="F33" s="318" t="str">
        <f t="shared" si="4"/>
        <v>否</v>
      </c>
    </row>
    <row r="34" s="332" customFormat="1" ht="36" customHeight="1" spans="1:6">
      <c r="A34" s="350"/>
      <c r="B34" s="320" t="s">
        <v>1430</v>
      </c>
      <c r="C34" s="316"/>
      <c r="D34" s="316"/>
      <c r="E34" s="346">
        <f t="shared" si="3"/>
        <v>0</v>
      </c>
      <c r="F34" s="318" t="str">
        <f t="shared" si="4"/>
        <v>否</v>
      </c>
    </row>
    <row r="35" s="332" customFormat="1" ht="36" customHeight="1" spans="1:6">
      <c r="A35" s="350"/>
      <c r="B35" s="352" t="s">
        <v>1431</v>
      </c>
      <c r="C35" s="316"/>
      <c r="D35" s="316"/>
      <c r="E35" s="346">
        <f t="shared" si="3"/>
        <v>0</v>
      </c>
      <c r="F35" s="318" t="str">
        <f t="shared" si="4"/>
        <v>否</v>
      </c>
    </row>
    <row r="36" ht="36" customHeight="1" spans="1:6">
      <c r="A36" s="350">
        <v>110</v>
      </c>
      <c r="B36" s="351" t="s">
        <v>78</v>
      </c>
      <c r="C36" s="130">
        <f>SUM(C37,C49,C51:C52,C54,C56)</f>
        <v>321100</v>
      </c>
      <c r="D36" s="130">
        <f>SUM(D37,D49,D51:D52,D54,D56)</f>
        <v>42605</v>
      </c>
      <c r="E36" s="346">
        <f t="shared" si="3"/>
        <v>-0.867315478044223</v>
      </c>
      <c r="F36" s="318" t="str">
        <f t="shared" si="4"/>
        <v>是</v>
      </c>
    </row>
    <row r="37" ht="36" customHeight="1" spans="1:6">
      <c r="A37" s="353">
        <v>11004</v>
      </c>
      <c r="B37" s="352" t="s">
        <v>1675</v>
      </c>
      <c r="C37" s="190">
        <f>VLOOKUP(A37,'08'!$A$36:$E$50,5,FALSE)</f>
        <v>22549</v>
      </c>
      <c r="D37" s="190">
        <f>SUM(D38:D48)</f>
        <v>2000</v>
      </c>
      <c r="E37" s="348">
        <f t="shared" si="3"/>
        <v>-0.911304270699366</v>
      </c>
      <c r="F37" s="318" t="str">
        <f t="shared" si="4"/>
        <v>是</v>
      </c>
    </row>
    <row r="38" s="332" customFormat="1" ht="36" customHeight="1" spans="1:6">
      <c r="A38" s="354">
        <v>1100404</v>
      </c>
      <c r="B38" s="320" t="s">
        <v>228</v>
      </c>
      <c r="C38" s="190">
        <f>VLOOKUP(A38,'08'!$A$36:$E$50,5,FALSE)</f>
        <v>0</v>
      </c>
      <c r="D38" s="316"/>
      <c r="E38" s="348">
        <f t="shared" si="3"/>
        <v>0</v>
      </c>
      <c r="F38" s="318" t="s">
        <v>1433</v>
      </c>
    </row>
    <row r="39" s="332" customFormat="1" ht="36" customHeight="1" spans="1:6">
      <c r="A39" s="354">
        <v>1100405</v>
      </c>
      <c r="B39" s="320" t="s">
        <v>229</v>
      </c>
      <c r="C39" s="190">
        <f>VLOOKUP(A39,'08'!$A$36:$E$50,5,FALSE)</f>
        <v>0</v>
      </c>
      <c r="D39" s="316"/>
      <c r="E39" s="348">
        <f t="shared" si="3"/>
        <v>0</v>
      </c>
      <c r="F39" s="318" t="s">
        <v>1433</v>
      </c>
    </row>
    <row r="40" s="332" customFormat="1" ht="36" customHeight="1" spans="1:6">
      <c r="A40" s="354">
        <v>1100406</v>
      </c>
      <c r="B40" s="320" t="s">
        <v>230</v>
      </c>
      <c r="C40" s="190">
        <f>VLOOKUP(A40,'08'!$A$36:$E$50,5,FALSE)</f>
        <v>0</v>
      </c>
      <c r="D40" s="316"/>
      <c r="E40" s="348">
        <f t="shared" si="3"/>
        <v>0</v>
      </c>
      <c r="F40" s="318" t="s">
        <v>1433</v>
      </c>
    </row>
    <row r="41" s="332" customFormat="1" ht="36" customHeight="1" spans="1:6">
      <c r="A41" s="354">
        <v>1100407</v>
      </c>
      <c r="B41" s="320" t="s">
        <v>232</v>
      </c>
      <c r="C41" s="190">
        <f>VLOOKUP(A41,'08'!$A$36:$E$50,5,FALSE)</f>
        <v>0</v>
      </c>
      <c r="D41" s="316"/>
      <c r="E41" s="348">
        <f t="shared" si="3"/>
        <v>0</v>
      </c>
      <c r="F41" s="318" t="s">
        <v>1433</v>
      </c>
    </row>
    <row r="42" s="332" customFormat="1" ht="36" customHeight="1" spans="1:6">
      <c r="A42" s="354">
        <v>1100408</v>
      </c>
      <c r="B42" s="320" t="s">
        <v>233</v>
      </c>
      <c r="C42" s="190">
        <f>VLOOKUP(A42,'08'!$A$36:$E$50,5,FALSE)</f>
        <v>21055</v>
      </c>
      <c r="D42" s="316">
        <v>582</v>
      </c>
      <c r="E42" s="348">
        <f t="shared" si="3"/>
        <v>-0.972358109712657</v>
      </c>
      <c r="F42" s="318" t="s">
        <v>1433</v>
      </c>
    </row>
    <row r="43" s="332" customFormat="1" ht="36" customHeight="1" spans="1:6">
      <c r="A43" s="354">
        <v>1100409</v>
      </c>
      <c r="B43" s="320" t="s">
        <v>234</v>
      </c>
      <c r="C43" s="190">
        <f>VLOOKUP(A43,'08'!$A$36:$E$50,5,FALSE)</f>
        <v>553</v>
      </c>
      <c r="D43" s="316">
        <v>554</v>
      </c>
      <c r="E43" s="348">
        <f t="shared" si="3"/>
        <v>0.00180831826401451</v>
      </c>
      <c r="F43" s="318" t="s">
        <v>1433</v>
      </c>
    </row>
    <row r="44" s="332" customFormat="1" ht="36" customHeight="1" spans="1:6">
      <c r="A44" s="354">
        <v>1100410</v>
      </c>
      <c r="B44" s="320" t="s">
        <v>235</v>
      </c>
      <c r="C44" s="190">
        <f>VLOOKUP(A44,'08'!$A$36:$E$50,5,FALSE)</f>
        <v>0</v>
      </c>
      <c r="D44" s="316">
        <f>'29'!C44</f>
        <v>0</v>
      </c>
      <c r="E44" s="348">
        <f t="shared" si="3"/>
        <v>0</v>
      </c>
      <c r="F44" s="318" t="s">
        <v>1433</v>
      </c>
    </row>
    <row r="45" s="332" customFormat="1" ht="36" customHeight="1" spans="1:6">
      <c r="A45" s="354">
        <v>1100411</v>
      </c>
      <c r="B45" s="320" t="s">
        <v>236</v>
      </c>
      <c r="C45" s="190">
        <f>VLOOKUP(A45,'08'!$A$36:$E$50,5,FALSE)</f>
        <v>0</v>
      </c>
      <c r="D45" s="316">
        <f>'29'!C45</f>
        <v>0</v>
      </c>
      <c r="E45" s="348">
        <f t="shared" si="3"/>
        <v>0</v>
      </c>
      <c r="F45" s="318" t="s">
        <v>1433</v>
      </c>
    </row>
    <row r="46" s="332" customFormat="1" ht="36" customHeight="1" spans="1:6">
      <c r="A46" s="354">
        <v>1100412</v>
      </c>
      <c r="B46" s="320" t="s">
        <v>2064</v>
      </c>
      <c r="C46" s="190"/>
      <c r="D46" s="316"/>
      <c r="E46" s="348">
        <f t="shared" si="3"/>
        <v>0</v>
      </c>
      <c r="F46" s="318" t="s">
        <v>1433</v>
      </c>
    </row>
    <row r="47" s="332" customFormat="1" ht="36" customHeight="1" spans="1:6">
      <c r="A47" s="354">
        <v>1100413</v>
      </c>
      <c r="B47" s="320" t="s">
        <v>2065</v>
      </c>
      <c r="C47" s="190"/>
      <c r="D47" s="316"/>
      <c r="E47" s="348">
        <f t="shared" si="3"/>
        <v>0</v>
      </c>
      <c r="F47" s="318" t="s">
        <v>1433</v>
      </c>
    </row>
    <row r="48" s="332" customFormat="1" ht="36" customHeight="1" spans="1:6">
      <c r="A48" s="354">
        <v>1100499</v>
      </c>
      <c r="B48" s="320" t="s">
        <v>161</v>
      </c>
      <c r="C48" s="190">
        <f>VLOOKUP(A48,'08'!$A$36:$E$50,5,FALSE)</f>
        <v>941</v>
      </c>
      <c r="D48" s="316">
        <v>864</v>
      </c>
      <c r="E48" s="348">
        <f t="shared" si="3"/>
        <v>-0.0818278427205101</v>
      </c>
      <c r="F48" s="318" t="s">
        <v>1433</v>
      </c>
    </row>
    <row r="49" ht="36" customHeight="1" spans="1:6">
      <c r="A49" s="353">
        <v>11006</v>
      </c>
      <c r="B49" s="352" t="s">
        <v>1265</v>
      </c>
      <c r="C49" s="190">
        <f>VLOOKUP(A49,'08'!$A$36:$E$50,5,FALSE)</f>
        <v>0</v>
      </c>
      <c r="D49" s="190">
        <f>D50</f>
        <v>0</v>
      </c>
      <c r="E49" s="348">
        <f t="shared" si="3"/>
        <v>0</v>
      </c>
      <c r="F49" s="318" t="str">
        <f t="shared" ref="F49:F54" si="5">IF(LEN(A49)=7,"是",IF(B49&lt;&gt;"",IF(SUM(C49:D49)&lt;&gt;0,"是","否"),"是"))</f>
        <v>否</v>
      </c>
    </row>
    <row r="50" s="332" customFormat="1" ht="36" customHeight="1" spans="1:6">
      <c r="A50" s="353">
        <v>1100603</v>
      </c>
      <c r="B50" s="320" t="s">
        <v>1434</v>
      </c>
      <c r="C50" s="190">
        <f>VLOOKUP(A50,'08'!$A$36:$E$50,5,FALSE)</f>
        <v>0</v>
      </c>
      <c r="D50" s="316"/>
      <c r="E50" s="348">
        <f t="shared" si="3"/>
        <v>0</v>
      </c>
      <c r="F50" s="318" t="s">
        <v>1433</v>
      </c>
    </row>
    <row r="51" ht="36" customHeight="1" spans="1:13">
      <c r="A51" s="353">
        <v>11008</v>
      </c>
      <c r="B51" s="352" t="s">
        <v>68</v>
      </c>
      <c r="C51" s="190">
        <f>VLOOKUP(A51,'08'!$A$36:$E$50,5,FALSE)</f>
        <v>2340</v>
      </c>
      <c r="D51" s="322">
        <v>24305</v>
      </c>
      <c r="E51" s="348">
        <f t="shared" si="3"/>
        <v>9.38675213675214</v>
      </c>
      <c r="F51" s="318" t="str">
        <f t="shared" si="5"/>
        <v>是</v>
      </c>
      <c r="K51" s="332">
        <v>52100</v>
      </c>
      <c r="L51" s="332">
        <v>42</v>
      </c>
      <c r="M51" s="332">
        <f>K51-L51</f>
        <v>52058</v>
      </c>
    </row>
    <row r="52" ht="36" customHeight="1" spans="1:10">
      <c r="A52" s="353">
        <v>11009</v>
      </c>
      <c r="B52" s="352" t="s">
        <v>17</v>
      </c>
      <c r="C52" s="190">
        <f>VLOOKUP(A52,'08'!$A$36:$E$50,5,FALSE)</f>
        <v>46511</v>
      </c>
      <c r="D52" s="322">
        <f>D53</f>
        <v>0</v>
      </c>
      <c r="E52" s="348">
        <f t="shared" si="3"/>
        <v>-1</v>
      </c>
      <c r="F52" s="318" t="str">
        <f t="shared" si="5"/>
        <v>是</v>
      </c>
      <c r="I52" s="332">
        <v>195778</v>
      </c>
      <c r="J52" s="358">
        <f>I52-D50</f>
        <v>195778</v>
      </c>
    </row>
    <row r="53" s="332" customFormat="1" ht="36" customHeight="1" spans="1:6">
      <c r="A53" s="353">
        <v>1100999</v>
      </c>
      <c r="B53" s="320" t="s">
        <v>2159</v>
      </c>
      <c r="C53" s="190"/>
      <c r="D53" s="322"/>
      <c r="E53" s="348">
        <f t="shared" si="3"/>
        <v>0</v>
      </c>
      <c r="F53" s="318" t="s">
        <v>1433</v>
      </c>
    </row>
    <row r="54" s="332" customFormat="1" ht="36" customHeight="1" spans="1:6">
      <c r="A54" s="354">
        <v>11022</v>
      </c>
      <c r="B54" s="347" t="s">
        <v>2066</v>
      </c>
      <c r="C54" s="190"/>
      <c r="D54" s="322"/>
      <c r="E54" s="348">
        <f t="shared" si="3"/>
        <v>0</v>
      </c>
      <c r="F54" s="318" t="str">
        <f t="shared" si="5"/>
        <v>否</v>
      </c>
    </row>
    <row r="55" s="332" customFormat="1" ht="36" customHeight="1" spans="1:6">
      <c r="A55" s="354">
        <v>1102201</v>
      </c>
      <c r="B55" s="320" t="s">
        <v>2067</v>
      </c>
      <c r="C55" s="190"/>
      <c r="D55" s="322"/>
      <c r="E55" s="348">
        <f t="shared" si="3"/>
        <v>0</v>
      </c>
      <c r="F55" s="318" t="s">
        <v>1433</v>
      </c>
    </row>
    <row r="56" s="332" customFormat="1" ht="36" customHeight="1" spans="1:6">
      <c r="A56" s="354"/>
      <c r="B56" s="347" t="s">
        <v>2068</v>
      </c>
      <c r="C56" s="190">
        <f>'08'!E50</f>
        <v>249700</v>
      </c>
      <c r="D56" s="322">
        <v>16300</v>
      </c>
      <c r="E56" s="348">
        <f t="shared" si="3"/>
        <v>-0.934721665999199</v>
      </c>
      <c r="F56" s="318"/>
    </row>
    <row r="57" ht="36" customHeight="1" spans="1:9">
      <c r="A57" s="355"/>
      <c r="B57" s="356" t="s">
        <v>254</v>
      </c>
      <c r="C57" s="130">
        <f>SUM(C29:C30,C36)</f>
        <v>392456</v>
      </c>
      <c r="D57" s="130">
        <f>SUM(D29:D30,D36)</f>
        <v>197234</v>
      </c>
      <c r="E57" s="346">
        <f t="shared" si="3"/>
        <v>-0.497436655319322</v>
      </c>
      <c r="F57" s="318" t="str">
        <f>IF(LEN(A57)=7,"是",IF(B57&lt;&gt;"",IF(SUM(C57:D57)&lt;&gt;0,"是","否"),"是"))</f>
        <v>是</v>
      </c>
      <c r="H57" s="332" t="b">
        <f>C57='30'!D363</f>
        <v>1</v>
      </c>
      <c r="I57" s="332" t="b">
        <f>D57='30'!E363</f>
        <v>1</v>
      </c>
    </row>
    <row r="58" ht="43.05" customHeight="1" spans="2:5">
      <c r="B58" s="357"/>
      <c r="C58" s="357"/>
      <c r="D58" s="357"/>
      <c r="E58" s="357"/>
    </row>
    <row r="59" ht="43" hidden="1" customHeight="1" spans="3:5">
      <c r="C59" s="332">
        <v>392456</v>
      </c>
      <c r="D59" s="333">
        <v>197234</v>
      </c>
      <c r="E59" s="337" t="str">
        <f>IF(C29&lt;&gt;0,IF((D29/C29-1)&lt;-30%,"",IF((D29/C29-1)&gt;30%,"",D29/C29-1)),"")</f>
        <v/>
      </c>
    </row>
    <row r="60" hidden="1"/>
    <row r="61" ht="31.5" hidden="1" spans="2:4">
      <c r="B61" s="224" t="s">
        <v>255</v>
      </c>
      <c r="C61" s="224" t="b">
        <f>C57='30'!D363</f>
        <v>1</v>
      </c>
      <c r="D61" s="224" t="b">
        <f>D57='30'!E363</f>
        <v>1</v>
      </c>
    </row>
    <row r="62" ht="31.5" hidden="1" spans="2:4">
      <c r="B62" s="224" t="s">
        <v>256</v>
      </c>
      <c r="C62" s="224">
        <f>C57-'30'!D363</f>
        <v>0</v>
      </c>
      <c r="D62" s="224">
        <f>D57-'30'!E363</f>
        <v>0</v>
      </c>
    </row>
  </sheetData>
  <autoFilter xmlns:etc="http://www.wps.cn/officeDocument/2017/etCustomData" ref="A3:F59" etc:filterBottomFollowUsedRange="0">
    <extLst/>
  </autoFilter>
  <mergeCells count="2">
    <mergeCell ref="B1:E1"/>
    <mergeCell ref="B58:E58"/>
  </mergeCells>
  <conditionalFormatting sqref="B30">
    <cfRule type="expression" dxfId="2" priority="52" stopIfTrue="1">
      <formula>"len($A:$A)=3"</formula>
    </cfRule>
  </conditionalFormatting>
  <conditionalFormatting sqref="B34">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35">
    <cfRule type="expression" dxfId="2" priority="24" stopIfTrue="1">
      <formula>"len($A:$A)=3"</formula>
    </cfRule>
  </conditionalFormatting>
  <conditionalFormatting sqref="B36">
    <cfRule type="expression" dxfId="2" priority="49" stopIfTrue="1">
      <formula>"len($A:$A)=3"</formula>
    </cfRule>
  </conditionalFormatting>
  <conditionalFormatting sqref="B37">
    <cfRule type="expression" dxfId="2" priority="43" stopIfTrue="1">
      <formula>"len($A:$A)=3"</formula>
    </cfRule>
  </conditionalFormatting>
  <conditionalFormatting sqref="B49">
    <cfRule type="expression" dxfId="2" priority="39" stopIfTrue="1">
      <formula>"len($A:$A)=3"</formula>
    </cfRule>
  </conditionalFormatting>
  <conditionalFormatting sqref="B50">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53">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B55">
    <cfRule type="expression" dxfId="2" priority="4" stopIfTrue="1">
      <formula>"len($A:$A)=3"</formula>
    </cfRule>
    <cfRule type="expression" dxfId="2" priority="5" stopIfTrue="1">
      <formula>"len($A:$A)=3"</formula>
    </cfRule>
    <cfRule type="expression" dxfId="2" priority="6" stopIfTrue="1">
      <formula>"len($A:$A)=3"</formula>
    </cfRule>
  </conditionalFormatting>
  <conditionalFormatting sqref="C61:D61">
    <cfRule type="containsText" dxfId="5" priority="22" operator="between" text="FALSE">
      <formula>NOT(ISERROR(SEARCH("FALSE",C61)))</formula>
    </cfRule>
  </conditionalFormatting>
  <conditionalFormatting sqref="C62:D62">
    <cfRule type="cellIs" dxfId="4" priority="23" operator="notEqual">
      <formula>0</formula>
    </cfRule>
  </conditionalFormatting>
  <conditionalFormatting sqref="B32:B33">
    <cfRule type="expression" dxfId="2" priority="44" stopIfTrue="1">
      <formula>"len($A:$A)=3"</formula>
    </cfRule>
    <cfRule type="expression" dxfId="2" priority="45" stopIfTrue="1">
      <formula>"len($A:$A)=3"</formula>
    </cfRule>
    <cfRule type="expression" dxfId="2" priority="46" stopIfTrue="1">
      <formula>"len($A:$A)=3"</formula>
    </cfRule>
  </conditionalFormatting>
  <conditionalFormatting sqref="B46:B47">
    <cfRule type="expression" dxfId="2" priority="9" stopIfTrue="1">
      <formula>"len($A:$A)=3"</formula>
    </cfRule>
    <cfRule type="expression" dxfId="2" priority="8" stopIfTrue="1">
      <formula>"len($A:$A)=3"</formula>
    </cfRule>
    <cfRule type="expression" dxfId="2" priority="7" stopIfTrue="1">
      <formula>"len($A:$A)=3"</formula>
    </cfRule>
  </conditionalFormatting>
  <conditionalFormatting sqref="B51:B52">
    <cfRule type="expression" dxfId="2" priority="35" stopIfTrue="1">
      <formula>"len($A:$A)=3"</formula>
    </cfRule>
  </conditionalFormatting>
  <conditionalFormatting sqref="C36:D37 C38:C56">
    <cfRule type="expression" dxfId="2" priority="50" stopIfTrue="1">
      <formula>"len($A:$A)=3"</formula>
    </cfRule>
  </conditionalFormatting>
  <conditionalFormatting sqref="B38:B45 B48">
    <cfRule type="expression" dxfId="2" priority="16" stopIfTrue="1">
      <formula>"len($A:$A)=3"</formula>
    </cfRule>
    <cfRule type="expression" dxfId="2" priority="17" stopIfTrue="1">
      <formula>"len($A:$A)=3"</formula>
    </cfRule>
    <cfRule type="expression" dxfId="2" priority="18"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8" tint="0.4"/>
  </sheetPr>
  <dimension ref="A1:K367"/>
  <sheetViews>
    <sheetView showGridLines="0" showZeros="0" view="pageBreakPreview" zoomScale="70" zoomScaleNormal="115" workbookViewId="0">
      <pane ySplit="3" topLeftCell="A348" activePane="bottomLeft" state="frozen"/>
      <selection/>
      <selection pane="bottomLeft" activeCell="D3" sqref="D3"/>
    </sheetView>
  </sheetViews>
  <sheetFormatPr defaultColWidth="9" defaultRowHeight="14.25"/>
  <cols>
    <col min="1" max="1" width="9" style="273" hidden="1" customWidth="1"/>
    <col min="2" max="2" width="13.4416666666667" style="273" hidden="1" customWidth="1"/>
    <col min="3" max="3" width="58.6666666666667" style="273" customWidth="1"/>
    <col min="4" max="5" width="20.6666666666667" style="273" customWidth="1"/>
    <col min="6" max="6" width="20.6666666666667" style="274" customWidth="1"/>
    <col min="7" max="7" width="3.88333333333333" style="275" hidden="1" customWidth="1"/>
    <col min="8" max="8" width="9" style="273" hidden="1" customWidth="1"/>
    <col min="9" max="9" width="11.1083333333333" style="273" hidden="1" customWidth="1"/>
    <col min="10" max="12" width="9" style="273" hidden="1" customWidth="1"/>
    <col min="13" max="16384" width="9" style="273"/>
  </cols>
  <sheetData>
    <row r="1" ht="45" customHeight="1" spans="3:6">
      <c r="C1" s="276" t="str">
        <f>YEAR(封面!$B$9)&amp;"年市本级政府性基金预算支出情况表"</f>
        <v>2025年市本级政府性基金预算支出情况表</v>
      </c>
      <c r="D1" s="276"/>
      <c r="E1" s="276"/>
      <c r="F1" s="276"/>
    </row>
    <row r="2" s="270" customFormat="1" ht="20.1" customHeight="1" spans="3:7">
      <c r="C2" s="277" t="s">
        <v>2160</v>
      </c>
      <c r="D2" s="277"/>
      <c r="E2" s="277"/>
      <c r="F2" s="278" t="s">
        <v>130</v>
      </c>
      <c r="G2" s="279"/>
    </row>
    <row r="3" s="271" customFormat="1" ht="45" customHeight="1" spans="2:11">
      <c r="B3" s="280" t="s">
        <v>131</v>
      </c>
      <c r="C3" s="281" t="s">
        <v>132</v>
      </c>
      <c r="D3" s="114" t="str">
        <f>YEAR(封面!$B$9)-1&amp;"年执行数"</f>
        <v>2024年执行数</v>
      </c>
      <c r="E3" s="67" t="str">
        <f>YEAR(封面!$B$9)&amp;"年预算数"</f>
        <v>2025年预算数</v>
      </c>
      <c r="F3" s="67" t="s">
        <v>1922</v>
      </c>
      <c r="G3" s="282" t="s">
        <v>134</v>
      </c>
      <c r="H3" s="271" t="s">
        <v>2161</v>
      </c>
      <c r="K3" s="271" t="s">
        <v>2162</v>
      </c>
    </row>
    <row r="4" s="271" customFormat="1" ht="45" customHeight="1" spans="1:8">
      <c r="A4" s="283">
        <f>LEN(B4)</f>
        <v>3</v>
      </c>
      <c r="B4" s="284">
        <v>205</v>
      </c>
      <c r="C4" s="285" t="s">
        <v>2073</v>
      </c>
      <c r="D4" s="286"/>
      <c r="E4" s="286">
        <f>E5</f>
        <v>0</v>
      </c>
      <c r="F4" s="287">
        <f>IF(D4&lt;0,"",IFERROR(E4/D4-1,0))</f>
        <v>0</v>
      </c>
      <c r="G4" s="288" t="str">
        <f>IF(LEN(B4)=3,"是",IF(C4&lt;&gt;"",IF(SUM(D4:E4)&lt;&gt;0,"是","否"),"是"))</f>
        <v>是</v>
      </c>
      <c r="H4" s="273" t="str">
        <f>IF(LEN(B4)=3,"类",IF(LEN(B4)=5,"款","项"))</f>
        <v>类</v>
      </c>
    </row>
    <row r="5" s="271" customFormat="1" ht="45" customHeight="1" spans="1:8">
      <c r="A5" s="283">
        <f t="shared" ref="A5:A68" si="0">LEN(B5)</f>
        <v>5</v>
      </c>
      <c r="B5" s="284">
        <v>20598</v>
      </c>
      <c r="C5" s="289" t="s">
        <v>2074</v>
      </c>
      <c r="D5" s="286"/>
      <c r="E5" s="286">
        <f>SUM(E6:E10)</f>
        <v>0</v>
      </c>
      <c r="F5" s="287">
        <f t="shared" ref="F5:F68" si="1">IF(D5&lt;0,"",IFERROR(E5/D5-1,0))</f>
        <v>0</v>
      </c>
      <c r="G5" s="288" t="str">
        <f t="shared" ref="G5:G68" si="2">IF(LEN(B5)=3,"是",IF(C5&lt;&gt;"",IF(SUM(D5:E5)&lt;&gt;0,"是","否"),"是"))</f>
        <v>否</v>
      </c>
      <c r="H5" s="273" t="str">
        <f t="shared" ref="H5:H68" si="3">IF(LEN(B5)=3,"类",IF(LEN(B5)=5,"款","项"))</f>
        <v>款</v>
      </c>
    </row>
    <row r="6" s="271" customFormat="1" ht="45" customHeight="1" spans="1:8">
      <c r="A6" s="283">
        <f t="shared" si="0"/>
        <v>7</v>
      </c>
      <c r="B6" s="290">
        <v>2059801</v>
      </c>
      <c r="C6" s="291" t="s">
        <v>2075</v>
      </c>
      <c r="D6" s="230"/>
      <c r="E6" s="292"/>
      <c r="F6" s="293">
        <f t="shared" si="1"/>
        <v>0</v>
      </c>
      <c r="G6" s="288" t="str">
        <f t="shared" si="2"/>
        <v>否</v>
      </c>
      <c r="H6" s="273" t="str">
        <f t="shared" si="3"/>
        <v>项</v>
      </c>
    </row>
    <row r="7" s="271" customFormat="1" ht="45" customHeight="1" spans="1:8">
      <c r="A7" s="283">
        <f t="shared" si="0"/>
        <v>7</v>
      </c>
      <c r="B7" s="290">
        <v>2059802</v>
      </c>
      <c r="C7" s="291" t="s">
        <v>2076</v>
      </c>
      <c r="D7" s="230"/>
      <c r="E7" s="292"/>
      <c r="F7" s="293">
        <f t="shared" si="1"/>
        <v>0</v>
      </c>
      <c r="G7" s="288" t="str">
        <f t="shared" si="2"/>
        <v>否</v>
      </c>
      <c r="H7" s="273" t="str">
        <f t="shared" si="3"/>
        <v>项</v>
      </c>
    </row>
    <row r="8" s="271" customFormat="1" ht="45" customHeight="1" spans="1:8">
      <c r="A8" s="283">
        <f t="shared" si="0"/>
        <v>7</v>
      </c>
      <c r="B8" s="290">
        <v>2059803</v>
      </c>
      <c r="C8" s="291" t="s">
        <v>2077</v>
      </c>
      <c r="D8" s="230"/>
      <c r="E8" s="292"/>
      <c r="F8" s="293">
        <f t="shared" si="1"/>
        <v>0</v>
      </c>
      <c r="G8" s="288" t="str">
        <f t="shared" si="2"/>
        <v>否</v>
      </c>
      <c r="H8" s="273" t="str">
        <f t="shared" si="3"/>
        <v>项</v>
      </c>
    </row>
    <row r="9" s="271" customFormat="1" ht="45" customHeight="1" spans="1:8">
      <c r="A9" s="283">
        <f t="shared" si="0"/>
        <v>7</v>
      </c>
      <c r="B9" s="290">
        <v>2059804</v>
      </c>
      <c r="C9" s="291" t="s">
        <v>2078</v>
      </c>
      <c r="D9" s="230"/>
      <c r="E9" s="292"/>
      <c r="F9" s="293">
        <f t="shared" si="1"/>
        <v>0</v>
      </c>
      <c r="G9" s="288" t="str">
        <f t="shared" si="2"/>
        <v>否</v>
      </c>
      <c r="H9" s="273" t="str">
        <f t="shared" si="3"/>
        <v>项</v>
      </c>
    </row>
    <row r="10" s="271" customFormat="1" ht="45" customHeight="1" spans="1:8">
      <c r="A10" s="283">
        <f t="shared" si="0"/>
        <v>7</v>
      </c>
      <c r="B10" s="290">
        <v>2059899</v>
      </c>
      <c r="C10" s="291" t="s">
        <v>2079</v>
      </c>
      <c r="D10" s="230"/>
      <c r="E10" s="292"/>
      <c r="F10" s="293">
        <f t="shared" si="1"/>
        <v>0</v>
      </c>
      <c r="G10" s="288" t="str">
        <f t="shared" si="2"/>
        <v>否</v>
      </c>
      <c r="H10" s="273" t="str">
        <f t="shared" si="3"/>
        <v>项</v>
      </c>
    </row>
    <row r="11" s="271" customFormat="1" ht="45" customHeight="1" spans="1:8">
      <c r="A11" s="283">
        <f t="shared" si="0"/>
        <v>3</v>
      </c>
      <c r="B11" s="284">
        <v>206</v>
      </c>
      <c r="C11" s="285" t="s">
        <v>2080</v>
      </c>
      <c r="D11" s="286"/>
      <c r="E11" s="286">
        <f>E12</f>
        <v>0</v>
      </c>
      <c r="F11" s="287">
        <f t="shared" si="1"/>
        <v>0</v>
      </c>
      <c r="G11" s="288" t="str">
        <f t="shared" si="2"/>
        <v>是</v>
      </c>
      <c r="H11" s="273" t="str">
        <f t="shared" si="3"/>
        <v>类</v>
      </c>
    </row>
    <row r="12" s="271" customFormat="1" ht="45" customHeight="1" spans="1:8">
      <c r="A12" s="283">
        <f t="shared" si="0"/>
        <v>5</v>
      </c>
      <c r="B12" s="284">
        <v>20698</v>
      </c>
      <c r="C12" s="289" t="s">
        <v>2074</v>
      </c>
      <c r="D12" s="286"/>
      <c r="E12" s="286">
        <f>SUM(E13:E18)</f>
        <v>0</v>
      </c>
      <c r="F12" s="287">
        <f t="shared" si="1"/>
        <v>0</v>
      </c>
      <c r="G12" s="288" t="str">
        <f t="shared" si="2"/>
        <v>否</v>
      </c>
      <c r="H12" s="273" t="str">
        <f t="shared" si="3"/>
        <v>款</v>
      </c>
    </row>
    <row r="13" s="271" customFormat="1" ht="45" customHeight="1" spans="1:8">
      <c r="A13" s="283">
        <f t="shared" si="0"/>
        <v>7</v>
      </c>
      <c r="B13" s="290">
        <v>2069801</v>
      </c>
      <c r="C13" s="291" t="s">
        <v>2081</v>
      </c>
      <c r="D13" s="230"/>
      <c r="E13" s="292"/>
      <c r="F13" s="293">
        <f t="shared" si="1"/>
        <v>0</v>
      </c>
      <c r="G13" s="288" t="str">
        <f t="shared" si="2"/>
        <v>否</v>
      </c>
      <c r="H13" s="273" t="str">
        <f t="shared" si="3"/>
        <v>项</v>
      </c>
    </row>
    <row r="14" s="271" customFormat="1" ht="45" customHeight="1" spans="1:8">
      <c r="A14" s="283">
        <f t="shared" si="0"/>
        <v>7</v>
      </c>
      <c r="B14" s="290">
        <v>2069802</v>
      </c>
      <c r="C14" s="291" t="s">
        <v>2082</v>
      </c>
      <c r="D14" s="230"/>
      <c r="E14" s="292"/>
      <c r="F14" s="293">
        <f t="shared" si="1"/>
        <v>0</v>
      </c>
      <c r="G14" s="288" t="str">
        <f t="shared" si="2"/>
        <v>否</v>
      </c>
      <c r="H14" s="273" t="str">
        <f t="shared" si="3"/>
        <v>项</v>
      </c>
    </row>
    <row r="15" s="271" customFormat="1" ht="45" customHeight="1" spans="1:8">
      <c r="A15" s="283">
        <f t="shared" si="0"/>
        <v>7</v>
      </c>
      <c r="B15" s="290">
        <v>2069803</v>
      </c>
      <c r="C15" s="291" t="s">
        <v>2083</v>
      </c>
      <c r="D15" s="230"/>
      <c r="E15" s="292"/>
      <c r="F15" s="293">
        <f t="shared" si="1"/>
        <v>0</v>
      </c>
      <c r="G15" s="288" t="str">
        <f t="shared" si="2"/>
        <v>否</v>
      </c>
      <c r="H15" s="273" t="str">
        <f t="shared" si="3"/>
        <v>项</v>
      </c>
    </row>
    <row r="16" s="271" customFormat="1" ht="45" customHeight="1" spans="1:8">
      <c r="A16" s="283">
        <f t="shared" si="0"/>
        <v>7</v>
      </c>
      <c r="B16" s="290">
        <v>2069804</v>
      </c>
      <c r="C16" s="291" t="s">
        <v>2084</v>
      </c>
      <c r="D16" s="230"/>
      <c r="E16" s="292"/>
      <c r="F16" s="293">
        <f t="shared" si="1"/>
        <v>0</v>
      </c>
      <c r="G16" s="288" t="str">
        <f t="shared" si="2"/>
        <v>否</v>
      </c>
      <c r="H16" s="273" t="str">
        <f t="shared" si="3"/>
        <v>项</v>
      </c>
    </row>
    <row r="17" s="271" customFormat="1" ht="45" customHeight="1" spans="1:8">
      <c r="A17" s="283">
        <f t="shared" si="0"/>
        <v>7</v>
      </c>
      <c r="B17" s="290">
        <v>2069805</v>
      </c>
      <c r="C17" s="291" t="s">
        <v>2085</v>
      </c>
      <c r="D17" s="230"/>
      <c r="E17" s="292"/>
      <c r="F17" s="293">
        <f t="shared" si="1"/>
        <v>0</v>
      </c>
      <c r="G17" s="288" t="str">
        <f t="shared" si="2"/>
        <v>否</v>
      </c>
      <c r="H17" s="273" t="str">
        <f t="shared" si="3"/>
        <v>项</v>
      </c>
    </row>
    <row r="18" s="271" customFormat="1" ht="45" customHeight="1" spans="1:8">
      <c r="A18" s="283">
        <f t="shared" si="0"/>
        <v>7</v>
      </c>
      <c r="B18" s="290">
        <v>2069899</v>
      </c>
      <c r="C18" s="291" t="s">
        <v>2086</v>
      </c>
      <c r="D18" s="230"/>
      <c r="E18" s="292"/>
      <c r="F18" s="293">
        <f t="shared" si="1"/>
        <v>0</v>
      </c>
      <c r="G18" s="288" t="str">
        <f t="shared" si="2"/>
        <v>否</v>
      </c>
      <c r="H18" s="273" t="str">
        <f t="shared" si="3"/>
        <v>项</v>
      </c>
    </row>
    <row r="19" ht="36" customHeight="1" spans="1:8">
      <c r="A19" s="283">
        <f t="shared" si="0"/>
        <v>3</v>
      </c>
      <c r="B19" s="294">
        <v>207</v>
      </c>
      <c r="C19" s="285" t="s">
        <v>2087</v>
      </c>
      <c r="D19" s="286"/>
      <c r="E19" s="269">
        <f>SUM(E20,E26,E32,E35)</f>
        <v>0</v>
      </c>
      <c r="F19" s="287">
        <f t="shared" si="1"/>
        <v>0</v>
      </c>
      <c r="G19" s="288" t="str">
        <f t="shared" si="2"/>
        <v>是</v>
      </c>
      <c r="H19" s="273" t="str">
        <f t="shared" si="3"/>
        <v>类</v>
      </c>
    </row>
    <row r="20" ht="36" customHeight="1" spans="1:8">
      <c r="A20" s="283">
        <f t="shared" si="0"/>
        <v>5</v>
      </c>
      <c r="B20" s="294">
        <v>20707</v>
      </c>
      <c r="C20" s="289" t="s">
        <v>1441</v>
      </c>
      <c r="D20" s="286"/>
      <c r="E20" s="269">
        <f>SUM(E21:E25)</f>
        <v>0</v>
      </c>
      <c r="F20" s="287">
        <f t="shared" si="1"/>
        <v>0</v>
      </c>
      <c r="G20" s="288" t="str">
        <f t="shared" si="2"/>
        <v>否</v>
      </c>
      <c r="H20" s="273" t="str">
        <f t="shared" si="3"/>
        <v>款</v>
      </c>
    </row>
    <row r="21" ht="36" customHeight="1" spans="1:8">
      <c r="A21" s="283">
        <f t="shared" si="0"/>
        <v>7</v>
      </c>
      <c r="B21" s="295">
        <v>2070701</v>
      </c>
      <c r="C21" s="291" t="s">
        <v>1442</v>
      </c>
      <c r="D21" s="230">
        <f>VLOOKUP(B21,'09'!$B$5:$F$268,5,FALSE)</f>
        <v>0</v>
      </c>
      <c r="E21" s="296"/>
      <c r="F21" s="293">
        <f t="shared" si="1"/>
        <v>0</v>
      </c>
      <c r="G21" s="288" t="str">
        <f t="shared" si="2"/>
        <v>否</v>
      </c>
      <c r="H21" s="273" t="str">
        <f t="shared" si="3"/>
        <v>项</v>
      </c>
    </row>
    <row r="22" ht="36" customHeight="1" spans="1:8">
      <c r="A22" s="283">
        <f t="shared" si="0"/>
        <v>7</v>
      </c>
      <c r="B22" s="295">
        <v>2070702</v>
      </c>
      <c r="C22" s="291" t="s">
        <v>1443</v>
      </c>
      <c r="D22" s="230">
        <f>VLOOKUP(B22,'09'!$B$5:$F$268,5,FALSE)</f>
        <v>0</v>
      </c>
      <c r="E22" s="296"/>
      <c r="F22" s="293">
        <f t="shared" si="1"/>
        <v>0</v>
      </c>
      <c r="G22" s="288" t="str">
        <f t="shared" si="2"/>
        <v>否</v>
      </c>
      <c r="H22" s="273" t="str">
        <f t="shared" si="3"/>
        <v>项</v>
      </c>
    </row>
    <row r="23" ht="36" customHeight="1" spans="1:8">
      <c r="A23" s="283">
        <f t="shared" si="0"/>
        <v>7</v>
      </c>
      <c r="B23" s="295">
        <v>2070703</v>
      </c>
      <c r="C23" s="291" t="s">
        <v>1444</v>
      </c>
      <c r="D23" s="230">
        <f>VLOOKUP(B23,'09'!$B$5:$F$268,5,FALSE)</f>
        <v>0</v>
      </c>
      <c r="E23" s="296"/>
      <c r="F23" s="293">
        <f t="shared" si="1"/>
        <v>0</v>
      </c>
      <c r="G23" s="288" t="str">
        <f t="shared" si="2"/>
        <v>否</v>
      </c>
      <c r="H23" s="273" t="str">
        <f t="shared" si="3"/>
        <v>项</v>
      </c>
    </row>
    <row r="24" ht="36" customHeight="1" spans="1:8">
      <c r="A24" s="283">
        <f t="shared" si="0"/>
        <v>7</v>
      </c>
      <c r="B24" s="295">
        <v>2070704</v>
      </c>
      <c r="C24" s="291" t="s">
        <v>1445</v>
      </c>
      <c r="D24" s="230">
        <f>VLOOKUP(B24,'09'!$B$5:$F$268,5,FALSE)</f>
        <v>0</v>
      </c>
      <c r="E24" s="296"/>
      <c r="F24" s="293">
        <f t="shared" si="1"/>
        <v>0</v>
      </c>
      <c r="G24" s="288" t="str">
        <f t="shared" si="2"/>
        <v>否</v>
      </c>
      <c r="H24" s="273" t="str">
        <f t="shared" si="3"/>
        <v>项</v>
      </c>
    </row>
    <row r="25" ht="36" customHeight="1" spans="1:8">
      <c r="A25" s="283">
        <f t="shared" si="0"/>
        <v>7</v>
      </c>
      <c r="B25" s="295">
        <v>2070799</v>
      </c>
      <c r="C25" s="291" t="s">
        <v>1446</v>
      </c>
      <c r="D25" s="230">
        <f>VLOOKUP(B25,'09'!$B$5:$F$268,5,FALSE)</f>
        <v>0</v>
      </c>
      <c r="E25" s="296"/>
      <c r="F25" s="293">
        <f t="shared" si="1"/>
        <v>0</v>
      </c>
      <c r="G25" s="288" t="str">
        <f t="shared" si="2"/>
        <v>否</v>
      </c>
      <c r="H25" s="273" t="str">
        <f t="shared" si="3"/>
        <v>项</v>
      </c>
    </row>
    <row r="26" ht="36" customHeight="1" spans="1:8">
      <c r="A26" s="283">
        <f t="shared" si="0"/>
        <v>5</v>
      </c>
      <c r="B26" s="294">
        <v>20709</v>
      </c>
      <c r="C26" s="289" t="s">
        <v>1447</v>
      </c>
      <c r="D26" s="286">
        <f>VLOOKUP(B26,'09'!$B$5:$F$268,5,FALSE)</f>
        <v>0</v>
      </c>
      <c r="E26" s="297">
        <f>SUM(E27:E31)</f>
        <v>0</v>
      </c>
      <c r="F26" s="287">
        <f t="shared" si="1"/>
        <v>0</v>
      </c>
      <c r="G26" s="288" t="str">
        <f t="shared" si="2"/>
        <v>否</v>
      </c>
      <c r="H26" s="273" t="str">
        <f t="shared" si="3"/>
        <v>款</v>
      </c>
    </row>
    <row r="27" ht="36" customHeight="1" spans="1:8">
      <c r="A27" s="283">
        <f t="shared" si="0"/>
        <v>7</v>
      </c>
      <c r="B27" s="295">
        <v>2070901</v>
      </c>
      <c r="C27" s="291" t="s">
        <v>1448</v>
      </c>
      <c r="D27" s="230">
        <f>VLOOKUP(B27,'09'!$B$5:$F$268,5,FALSE)</f>
        <v>0</v>
      </c>
      <c r="E27" s="296"/>
      <c r="F27" s="293">
        <f t="shared" si="1"/>
        <v>0</v>
      </c>
      <c r="G27" s="288" t="str">
        <f t="shared" si="2"/>
        <v>否</v>
      </c>
      <c r="H27" s="273" t="str">
        <f t="shared" si="3"/>
        <v>项</v>
      </c>
    </row>
    <row r="28" ht="36" customHeight="1" spans="1:8">
      <c r="A28" s="283">
        <f t="shared" si="0"/>
        <v>7</v>
      </c>
      <c r="B28" s="295">
        <v>2070902</v>
      </c>
      <c r="C28" s="291" t="s">
        <v>1449</v>
      </c>
      <c r="D28" s="230">
        <f>VLOOKUP(B28,'09'!$B$5:$F$268,5,FALSE)</f>
        <v>0</v>
      </c>
      <c r="E28" s="296"/>
      <c r="F28" s="293">
        <f t="shared" si="1"/>
        <v>0</v>
      </c>
      <c r="G28" s="288" t="str">
        <f t="shared" si="2"/>
        <v>否</v>
      </c>
      <c r="H28" s="273" t="str">
        <f t="shared" si="3"/>
        <v>项</v>
      </c>
    </row>
    <row r="29" ht="36" customHeight="1" spans="1:8">
      <c r="A29" s="283">
        <f t="shared" si="0"/>
        <v>7</v>
      </c>
      <c r="B29" s="295">
        <v>2070903</v>
      </c>
      <c r="C29" s="291" t="s">
        <v>1450</v>
      </c>
      <c r="D29" s="230">
        <f>VLOOKUP(B29,'09'!$B$5:$F$268,5,FALSE)</f>
        <v>0</v>
      </c>
      <c r="E29" s="296"/>
      <c r="F29" s="293">
        <f t="shared" si="1"/>
        <v>0</v>
      </c>
      <c r="G29" s="288" t="str">
        <f t="shared" si="2"/>
        <v>否</v>
      </c>
      <c r="H29" s="273" t="str">
        <f t="shared" si="3"/>
        <v>项</v>
      </c>
    </row>
    <row r="30" ht="36" customHeight="1" spans="1:8">
      <c r="A30" s="283">
        <f t="shared" si="0"/>
        <v>7</v>
      </c>
      <c r="B30" s="295">
        <v>2070904</v>
      </c>
      <c r="C30" s="291" t="s">
        <v>1451</v>
      </c>
      <c r="D30" s="230">
        <f>VLOOKUP(B30,'09'!$B$5:$F$268,5,FALSE)</f>
        <v>0</v>
      </c>
      <c r="E30" s="296"/>
      <c r="F30" s="293">
        <f t="shared" si="1"/>
        <v>0</v>
      </c>
      <c r="G30" s="288" t="str">
        <f t="shared" si="2"/>
        <v>否</v>
      </c>
      <c r="H30" s="273" t="str">
        <f t="shared" si="3"/>
        <v>项</v>
      </c>
    </row>
    <row r="31" ht="36" customHeight="1" spans="1:8">
      <c r="A31" s="283">
        <f t="shared" si="0"/>
        <v>7</v>
      </c>
      <c r="B31" s="295">
        <v>2070999</v>
      </c>
      <c r="C31" s="291" t="s">
        <v>1452</v>
      </c>
      <c r="D31" s="230">
        <f>VLOOKUP(B31,'09'!$B$5:$F$268,5,FALSE)</f>
        <v>0</v>
      </c>
      <c r="E31" s="296"/>
      <c r="F31" s="293">
        <f t="shared" si="1"/>
        <v>0</v>
      </c>
      <c r="G31" s="288" t="str">
        <f t="shared" si="2"/>
        <v>否</v>
      </c>
      <c r="H31" s="273" t="str">
        <f t="shared" si="3"/>
        <v>项</v>
      </c>
    </row>
    <row r="32" ht="36" customHeight="1" spans="1:8">
      <c r="A32" s="283">
        <f t="shared" si="0"/>
        <v>5</v>
      </c>
      <c r="B32" s="294">
        <v>20710</v>
      </c>
      <c r="C32" s="289" t="s">
        <v>1453</v>
      </c>
      <c r="D32" s="286">
        <f>VLOOKUP(B32,'09'!$B$5:$F$268,5,FALSE)</f>
        <v>0</v>
      </c>
      <c r="E32" s="297">
        <f>SUM(E33:E34)</f>
        <v>0</v>
      </c>
      <c r="F32" s="287">
        <f t="shared" si="1"/>
        <v>0</v>
      </c>
      <c r="G32" s="288" t="str">
        <f t="shared" si="2"/>
        <v>否</v>
      </c>
      <c r="H32" s="273" t="str">
        <f t="shared" si="3"/>
        <v>款</v>
      </c>
    </row>
    <row r="33" ht="36" customHeight="1" spans="1:8">
      <c r="A33" s="283">
        <f t="shared" si="0"/>
        <v>7</v>
      </c>
      <c r="B33" s="295">
        <v>2071001</v>
      </c>
      <c r="C33" s="291" t="s">
        <v>1454</v>
      </c>
      <c r="D33" s="230">
        <f>VLOOKUP(B33,'09'!$B$5:$F$268,5,FALSE)</f>
        <v>0</v>
      </c>
      <c r="E33" s="296"/>
      <c r="F33" s="293">
        <f t="shared" si="1"/>
        <v>0</v>
      </c>
      <c r="G33" s="288" t="str">
        <f t="shared" si="2"/>
        <v>否</v>
      </c>
      <c r="H33" s="273" t="str">
        <f t="shared" si="3"/>
        <v>项</v>
      </c>
    </row>
    <row r="34" ht="36" customHeight="1" spans="1:8">
      <c r="A34" s="283">
        <f t="shared" si="0"/>
        <v>7</v>
      </c>
      <c r="B34" s="295">
        <v>2071099</v>
      </c>
      <c r="C34" s="291" t="s">
        <v>1455</v>
      </c>
      <c r="D34" s="230">
        <f>VLOOKUP(B34,'09'!$B$5:$F$268,5,FALSE)</f>
        <v>0</v>
      </c>
      <c r="E34" s="296"/>
      <c r="F34" s="293">
        <f t="shared" si="1"/>
        <v>0</v>
      </c>
      <c r="G34" s="288" t="str">
        <f t="shared" si="2"/>
        <v>否</v>
      </c>
      <c r="H34" s="273" t="str">
        <f t="shared" si="3"/>
        <v>项</v>
      </c>
    </row>
    <row r="35" ht="36" customHeight="1" spans="1:8">
      <c r="A35" s="283">
        <f t="shared" si="0"/>
        <v>5</v>
      </c>
      <c r="B35" s="298">
        <v>20798</v>
      </c>
      <c r="C35" s="289" t="s">
        <v>2074</v>
      </c>
      <c r="D35" s="286"/>
      <c r="E35" s="297">
        <f>SUM(E36:E41)</f>
        <v>0</v>
      </c>
      <c r="F35" s="287">
        <f t="shared" si="1"/>
        <v>0</v>
      </c>
      <c r="G35" s="288" t="str">
        <f t="shared" si="2"/>
        <v>否</v>
      </c>
      <c r="H35" s="273" t="str">
        <f t="shared" si="3"/>
        <v>款</v>
      </c>
    </row>
    <row r="36" ht="36" customHeight="1" spans="1:8">
      <c r="A36" s="283">
        <f t="shared" si="0"/>
        <v>7</v>
      </c>
      <c r="B36" s="299">
        <v>2079801</v>
      </c>
      <c r="C36" s="291" t="s">
        <v>2088</v>
      </c>
      <c r="D36" s="230"/>
      <c r="E36" s="296"/>
      <c r="F36" s="293">
        <f t="shared" si="1"/>
        <v>0</v>
      </c>
      <c r="G36" s="288" t="str">
        <f t="shared" si="2"/>
        <v>否</v>
      </c>
      <c r="H36" s="273" t="str">
        <f t="shared" si="3"/>
        <v>项</v>
      </c>
    </row>
    <row r="37" ht="36" customHeight="1" spans="1:8">
      <c r="A37" s="283">
        <f t="shared" si="0"/>
        <v>7</v>
      </c>
      <c r="B37" s="299">
        <v>2079802</v>
      </c>
      <c r="C37" s="291" t="s">
        <v>2089</v>
      </c>
      <c r="D37" s="230"/>
      <c r="E37" s="296"/>
      <c r="F37" s="293">
        <f t="shared" si="1"/>
        <v>0</v>
      </c>
      <c r="G37" s="288" t="str">
        <f t="shared" si="2"/>
        <v>否</v>
      </c>
      <c r="H37" s="273" t="str">
        <f t="shared" si="3"/>
        <v>项</v>
      </c>
    </row>
    <row r="38" ht="36" customHeight="1" spans="1:8">
      <c r="A38" s="283">
        <f t="shared" si="0"/>
        <v>7</v>
      </c>
      <c r="B38" s="299">
        <v>2079803</v>
      </c>
      <c r="C38" s="291" t="s">
        <v>2090</v>
      </c>
      <c r="D38" s="230"/>
      <c r="E38" s="296"/>
      <c r="F38" s="293">
        <f t="shared" si="1"/>
        <v>0</v>
      </c>
      <c r="G38" s="288" t="str">
        <f t="shared" si="2"/>
        <v>否</v>
      </c>
      <c r="H38" s="273" t="str">
        <f t="shared" si="3"/>
        <v>项</v>
      </c>
    </row>
    <row r="39" ht="36" customHeight="1" spans="1:8">
      <c r="A39" s="283">
        <f t="shared" si="0"/>
        <v>7</v>
      </c>
      <c r="B39" s="299">
        <v>2079804</v>
      </c>
      <c r="C39" s="291" t="s">
        <v>2091</v>
      </c>
      <c r="D39" s="230"/>
      <c r="E39" s="296"/>
      <c r="F39" s="293">
        <f t="shared" si="1"/>
        <v>0</v>
      </c>
      <c r="G39" s="288" t="str">
        <f t="shared" si="2"/>
        <v>否</v>
      </c>
      <c r="H39" s="273" t="str">
        <f t="shared" si="3"/>
        <v>项</v>
      </c>
    </row>
    <row r="40" ht="36" customHeight="1" spans="1:8">
      <c r="A40" s="283">
        <f t="shared" si="0"/>
        <v>7</v>
      </c>
      <c r="B40" s="299">
        <v>2079805</v>
      </c>
      <c r="C40" s="291" t="s">
        <v>2092</v>
      </c>
      <c r="D40" s="230"/>
      <c r="E40" s="296"/>
      <c r="F40" s="293">
        <f t="shared" si="1"/>
        <v>0</v>
      </c>
      <c r="G40" s="288" t="str">
        <f t="shared" si="2"/>
        <v>否</v>
      </c>
      <c r="H40" s="273" t="str">
        <f t="shared" si="3"/>
        <v>项</v>
      </c>
    </row>
    <row r="41" ht="36" customHeight="1" spans="1:8">
      <c r="A41" s="283">
        <f t="shared" si="0"/>
        <v>7</v>
      </c>
      <c r="B41" s="299">
        <v>2079899</v>
      </c>
      <c r="C41" s="291" t="s">
        <v>2093</v>
      </c>
      <c r="D41" s="230"/>
      <c r="E41" s="296"/>
      <c r="F41" s="293">
        <f t="shared" si="1"/>
        <v>0</v>
      </c>
      <c r="G41" s="288" t="str">
        <f t="shared" si="2"/>
        <v>否</v>
      </c>
      <c r="H41" s="273" t="str">
        <f t="shared" si="3"/>
        <v>项</v>
      </c>
    </row>
    <row r="42" ht="36" customHeight="1" spans="1:8">
      <c r="A42" s="283">
        <f t="shared" si="0"/>
        <v>3</v>
      </c>
      <c r="B42" s="294">
        <v>208</v>
      </c>
      <c r="C42" s="285" t="s">
        <v>2094</v>
      </c>
      <c r="D42" s="286">
        <f>VLOOKUP(B42,'09'!$B$5:$F$268,5,FALSE)</f>
        <v>0</v>
      </c>
      <c r="E42" s="297">
        <f>E43</f>
        <v>0</v>
      </c>
      <c r="F42" s="287">
        <f t="shared" si="1"/>
        <v>0</v>
      </c>
      <c r="G42" s="288" t="str">
        <f t="shared" si="2"/>
        <v>是</v>
      </c>
      <c r="H42" s="273" t="str">
        <f t="shared" si="3"/>
        <v>类</v>
      </c>
    </row>
    <row r="43" ht="36" customHeight="1" spans="1:8">
      <c r="A43" s="283">
        <f t="shared" si="0"/>
        <v>5</v>
      </c>
      <c r="B43" s="298">
        <v>20898</v>
      </c>
      <c r="C43" s="289" t="s">
        <v>2074</v>
      </c>
      <c r="D43" s="286"/>
      <c r="E43" s="297">
        <f>SUM(E44:E46)</f>
        <v>0</v>
      </c>
      <c r="F43" s="287">
        <f t="shared" si="1"/>
        <v>0</v>
      </c>
      <c r="G43" s="288" t="str">
        <f t="shared" si="2"/>
        <v>否</v>
      </c>
      <c r="H43" s="273" t="str">
        <f t="shared" si="3"/>
        <v>款</v>
      </c>
    </row>
    <row r="44" ht="36" customHeight="1" spans="1:8">
      <c r="A44" s="283">
        <f t="shared" si="0"/>
        <v>7</v>
      </c>
      <c r="B44" s="299">
        <v>2089801</v>
      </c>
      <c r="C44" s="291" t="s">
        <v>2095</v>
      </c>
      <c r="D44" s="230"/>
      <c r="E44" s="296"/>
      <c r="F44" s="293">
        <f t="shared" si="1"/>
        <v>0</v>
      </c>
      <c r="G44" s="288" t="str">
        <f t="shared" si="2"/>
        <v>否</v>
      </c>
      <c r="H44" s="273" t="str">
        <f t="shared" si="3"/>
        <v>项</v>
      </c>
    </row>
    <row r="45" ht="36" customHeight="1" spans="1:8">
      <c r="A45" s="283">
        <f t="shared" si="0"/>
        <v>7</v>
      </c>
      <c r="B45" s="299">
        <v>2089802</v>
      </c>
      <c r="C45" s="291" t="s">
        <v>2096</v>
      </c>
      <c r="D45" s="230"/>
      <c r="E45" s="296"/>
      <c r="F45" s="293">
        <f t="shared" si="1"/>
        <v>0</v>
      </c>
      <c r="G45" s="288" t="str">
        <f t="shared" si="2"/>
        <v>否</v>
      </c>
      <c r="H45" s="273" t="str">
        <f t="shared" si="3"/>
        <v>项</v>
      </c>
    </row>
    <row r="46" ht="36" customHeight="1" spans="1:8">
      <c r="A46" s="283">
        <f t="shared" si="0"/>
        <v>7</v>
      </c>
      <c r="B46" s="299">
        <v>2089899</v>
      </c>
      <c r="C46" s="291" t="s">
        <v>2097</v>
      </c>
      <c r="D46" s="230"/>
      <c r="E46" s="296"/>
      <c r="F46" s="293">
        <f t="shared" si="1"/>
        <v>0</v>
      </c>
      <c r="G46" s="288" t="str">
        <f t="shared" si="2"/>
        <v>否</v>
      </c>
      <c r="H46" s="273" t="str">
        <f t="shared" si="3"/>
        <v>项</v>
      </c>
    </row>
    <row r="47" ht="36" customHeight="1" spans="1:8">
      <c r="A47" s="283">
        <f t="shared" si="0"/>
        <v>3</v>
      </c>
      <c r="B47" s="298">
        <v>210</v>
      </c>
      <c r="C47" s="285" t="s">
        <v>2098</v>
      </c>
      <c r="D47" s="286"/>
      <c r="E47" s="286">
        <f>E48</f>
        <v>0</v>
      </c>
      <c r="F47" s="287">
        <f t="shared" si="1"/>
        <v>0</v>
      </c>
      <c r="G47" s="288" t="str">
        <f t="shared" si="2"/>
        <v>是</v>
      </c>
      <c r="H47" s="273" t="str">
        <f t="shared" si="3"/>
        <v>类</v>
      </c>
    </row>
    <row r="48" ht="36" customHeight="1" spans="1:8">
      <c r="A48" s="283">
        <f t="shared" si="0"/>
        <v>5</v>
      </c>
      <c r="B48" s="298">
        <v>21098</v>
      </c>
      <c r="C48" s="289" t="s">
        <v>2074</v>
      </c>
      <c r="D48" s="286"/>
      <c r="E48" s="286">
        <f>SUM(E49:E53)</f>
        <v>0</v>
      </c>
      <c r="F48" s="287">
        <f t="shared" si="1"/>
        <v>0</v>
      </c>
      <c r="G48" s="288" t="str">
        <f t="shared" si="2"/>
        <v>否</v>
      </c>
      <c r="H48" s="273" t="str">
        <f t="shared" si="3"/>
        <v>款</v>
      </c>
    </row>
    <row r="49" ht="36" customHeight="1" spans="1:8">
      <c r="A49" s="283">
        <f t="shared" si="0"/>
        <v>7</v>
      </c>
      <c r="B49" s="299">
        <v>2109801</v>
      </c>
      <c r="C49" s="291" t="s">
        <v>2099</v>
      </c>
      <c r="D49" s="230"/>
      <c r="E49" s="296"/>
      <c r="F49" s="293">
        <f t="shared" si="1"/>
        <v>0</v>
      </c>
      <c r="G49" s="288" t="str">
        <f t="shared" si="2"/>
        <v>否</v>
      </c>
      <c r="H49" s="273" t="str">
        <f t="shared" si="3"/>
        <v>项</v>
      </c>
    </row>
    <row r="50" ht="36" customHeight="1" spans="1:8">
      <c r="A50" s="283">
        <f t="shared" si="0"/>
        <v>7</v>
      </c>
      <c r="B50" s="299">
        <v>2109802</v>
      </c>
      <c r="C50" s="291" t="s">
        <v>2100</v>
      </c>
      <c r="D50" s="230"/>
      <c r="E50" s="296"/>
      <c r="F50" s="293">
        <f t="shared" si="1"/>
        <v>0</v>
      </c>
      <c r="G50" s="288" t="str">
        <f t="shared" si="2"/>
        <v>否</v>
      </c>
      <c r="H50" s="273" t="str">
        <f t="shared" si="3"/>
        <v>项</v>
      </c>
    </row>
    <row r="51" ht="36" customHeight="1" spans="1:8">
      <c r="A51" s="283">
        <f t="shared" si="0"/>
        <v>7</v>
      </c>
      <c r="B51" s="299">
        <v>2109803</v>
      </c>
      <c r="C51" s="291" t="s">
        <v>2101</v>
      </c>
      <c r="D51" s="230"/>
      <c r="E51" s="296"/>
      <c r="F51" s="293">
        <f t="shared" si="1"/>
        <v>0</v>
      </c>
      <c r="G51" s="288" t="str">
        <f t="shared" si="2"/>
        <v>否</v>
      </c>
      <c r="H51" s="273" t="str">
        <f t="shared" si="3"/>
        <v>项</v>
      </c>
    </row>
    <row r="52" ht="36" customHeight="1" spans="1:8">
      <c r="A52" s="283">
        <f t="shared" si="0"/>
        <v>7</v>
      </c>
      <c r="B52" s="299">
        <v>2109804</v>
      </c>
      <c r="C52" s="291" t="s">
        <v>1892</v>
      </c>
      <c r="D52" s="230"/>
      <c r="E52" s="296"/>
      <c r="F52" s="293">
        <f t="shared" si="1"/>
        <v>0</v>
      </c>
      <c r="G52" s="288" t="str">
        <f t="shared" si="2"/>
        <v>否</v>
      </c>
      <c r="H52" s="273" t="str">
        <f t="shared" si="3"/>
        <v>项</v>
      </c>
    </row>
    <row r="53" ht="36" customHeight="1" spans="1:8">
      <c r="A53" s="283">
        <f t="shared" si="0"/>
        <v>7</v>
      </c>
      <c r="B53" s="299">
        <v>2109899</v>
      </c>
      <c r="C53" s="291" t="s">
        <v>2102</v>
      </c>
      <c r="D53" s="230"/>
      <c r="E53" s="296"/>
      <c r="F53" s="293">
        <f t="shared" si="1"/>
        <v>0</v>
      </c>
      <c r="G53" s="288" t="str">
        <f t="shared" si="2"/>
        <v>否</v>
      </c>
      <c r="H53" s="273" t="str">
        <f t="shared" si="3"/>
        <v>项</v>
      </c>
    </row>
    <row r="54" ht="36" customHeight="1" spans="1:8">
      <c r="A54" s="283">
        <f t="shared" si="0"/>
        <v>3</v>
      </c>
      <c r="B54" s="294">
        <v>211</v>
      </c>
      <c r="C54" s="285" t="s">
        <v>2103</v>
      </c>
      <c r="D54" s="286">
        <f>VLOOKUP(B54,'09'!$B$5:$F$268,5,FALSE)</f>
        <v>0</v>
      </c>
      <c r="E54" s="269">
        <f>SUM(E55,E60,E65)</f>
        <v>0</v>
      </c>
      <c r="F54" s="287">
        <f t="shared" si="1"/>
        <v>0</v>
      </c>
      <c r="G54" s="288" t="str">
        <f t="shared" si="2"/>
        <v>是</v>
      </c>
      <c r="H54" s="273" t="str">
        <f t="shared" si="3"/>
        <v>类</v>
      </c>
    </row>
    <row r="55" ht="36" customHeight="1" spans="1:8">
      <c r="A55" s="283">
        <f t="shared" si="0"/>
        <v>5</v>
      </c>
      <c r="B55" s="294">
        <v>21160</v>
      </c>
      <c r="C55" s="289" t="s">
        <v>1466</v>
      </c>
      <c r="D55" s="286">
        <f>VLOOKUP(B55,'09'!$B$5:$F$268,5,FALSE)</f>
        <v>0</v>
      </c>
      <c r="E55" s="297">
        <f>SUM(E56:E59)</f>
        <v>0</v>
      </c>
      <c r="F55" s="287">
        <f t="shared" si="1"/>
        <v>0</v>
      </c>
      <c r="G55" s="288" t="str">
        <f t="shared" si="2"/>
        <v>否</v>
      </c>
      <c r="H55" s="273" t="str">
        <f t="shared" si="3"/>
        <v>款</v>
      </c>
    </row>
    <row r="56" ht="36" customHeight="1" spans="1:8">
      <c r="A56" s="283">
        <f t="shared" si="0"/>
        <v>7</v>
      </c>
      <c r="B56" s="299">
        <v>2116001</v>
      </c>
      <c r="C56" s="291" t="s">
        <v>1467</v>
      </c>
      <c r="D56" s="230">
        <f>VLOOKUP(B56,'09'!$B$5:$F$268,5,FALSE)</f>
        <v>0</v>
      </c>
      <c r="E56" s="296"/>
      <c r="F56" s="293">
        <f t="shared" si="1"/>
        <v>0</v>
      </c>
      <c r="G56" s="288" t="str">
        <f t="shared" si="2"/>
        <v>否</v>
      </c>
      <c r="H56" s="273" t="str">
        <f t="shared" si="3"/>
        <v>项</v>
      </c>
    </row>
    <row r="57" ht="36" customHeight="1" spans="1:8">
      <c r="A57" s="283">
        <f t="shared" si="0"/>
        <v>7</v>
      </c>
      <c r="B57" s="299">
        <v>2116002</v>
      </c>
      <c r="C57" s="291" t="s">
        <v>1468</v>
      </c>
      <c r="D57" s="230">
        <f>VLOOKUP(B57,'09'!$B$5:$F$268,5,FALSE)</f>
        <v>0</v>
      </c>
      <c r="E57" s="296"/>
      <c r="F57" s="293">
        <f t="shared" si="1"/>
        <v>0</v>
      </c>
      <c r="G57" s="288" t="str">
        <f t="shared" si="2"/>
        <v>否</v>
      </c>
      <c r="H57" s="273" t="str">
        <f t="shared" si="3"/>
        <v>项</v>
      </c>
    </row>
    <row r="58" ht="36" customHeight="1" spans="1:8">
      <c r="A58" s="283">
        <f t="shared" si="0"/>
        <v>7</v>
      </c>
      <c r="B58" s="299">
        <v>2116003</v>
      </c>
      <c r="C58" s="291" t="s">
        <v>1469</v>
      </c>
      <c r="D58" s="230">
        <f>VLOOKUP(B58,'09'!$B$5:$F$268,5,FALSE)</f>
        <v>0</v>
      </c>
      <c r="E58" s="296"/>
      <c r="F58" s="293">
        <f t="shared" si="1"/>
        <v>0</v>
      </c>
      <c r="G58" s="288" t="str">
        <f t="shared" si="2"/>
        <v>否</v>
      </c>
      <c r="H58" s="273" t="str">
        <f t="shared" si="3"/>
        <v>项</v>
      </c>
    </row>
    <row r="59" s="272" customFormat="1" ht="36" customHeight="1" spans="1:8">
      <c r="A59" s="283">
        <f t="shared" si="0"/>
        <v>7</v>
      </c>
      <c r="B59" s="299">
        <v>2116099</v>
      </c>
      <c r="C59" s="291" t="s">
        <v>1470</v>
      </c>
      <c r="D59" s="230">
        <f>VLOOKUP(B59,'09'!$B$5:$F$268,5,FALSE)</f>
        <v>0</v>
      </c>
      <c r="E59" s="296"/>
      <c r="F59" s="293">
        <f t="shared" si="1"/>
        <v>0</v>
      </c>
      <c r="G59" s="288" t="str">
        <f t="shared" si="2"/>
        <v>否</v>
      </c>
      <c r="H59" s="273" t="str">
        <f t="shared" si="3"/>
        <v>项</v>
      </c>
    </row>
    <row r="60" ht="36" customHeight="1" spans="1:8">
      <c r="A60" s="283">
        <f t="shared" si="0"/>
        <v>5</v>
      </c>
      <c r="B60" s="298">
        <v>21161</v>
      </c>
      <c r="C60" s="289" t="s">
        <v>1471</v>
      </c>
      <c r="D60" s="286">
        <f>VLOOKUP(B60,'09'!$B$5:$F$268,5,FALSE)</f>
        <v>0</v>
      </c>
      <c r="E60" s="297">
        <f>SUM(E61:E64)</f>
        <v>0</v>
      </c>
      <c r="F60" s="287">
        <f t="shared" si="1"/>
        <v>0</v>
      </c>
      <c r="G60" s="288" t="str">
        <f t="shared" si="2"/>
        <v>否</v>
      </c>
      <c r="H60" s="273" t="str">
        <f t="shared" si="3"/>
        <v>款</v>
      </c>
    </row>
    <row r="61" ht="36" customHeight="1" spans="1:8">
      <c r="A61" s="283">
        <f t="shared" si="0"/>
        <v>7</v>
      </c>
      <c r="B61" s="299">
        <v>2116101</v>
      </c>
      <c r="C61" s="291" t="s">
        <v>1472</v>
      </c>
      <c r="D61" s="230">
        <f>VLOOKUP(B61,'09'!$B$5:$F$268,5,FALSE)</f>
        <v>0</v>
      </c>
      <c r="E61" s="296"/>
      <c r="F61" s="293">
        <f t="shared" si="1"/>
        <v>0</v>
      </c>
      <c r="G61" s="288" t="str">
        <f t="shared" si="2"/>
        <v>否</v>
      </c>
      <c r="H61" s="273" t="str">
        <f t="shared" si="3"/>
        <v>项</v>
      </c>
    </row>
    <row r="62" ht="36" customHeight="1" spans="1:8">
      <c r="A62" s="283">
        <f t="shared" si="0"/>
        <v>7</v>
      </c>
      <c r="B62" s="299">
        <v>2116102</v>
      </c>
      <c r="C62" s="291" t="s">
        <v>1473</v>
      </c>
      <c r="D62" s="230">
        <f>VLOOKUP(B62,'09'!$B$5:$F$268,5,FALSE)</f>
        <v>0</v>
      </c>
      <c r="E62" s="296"/>
      <c r="F62" s="293">
        <f t="shared" si="1"/>
        <v>0</v>
      </c>
      <c r="G62" s="288" t="str">
        <f t="shared" si="2"/>
        <v>否</v>
      </c>
      <c r="H62" s="273" t="str">
        <f t="shared" si="3"/>
        <v>项</v>
      </c>
    </row>
    <row r="63" ht="36" customHeight="1" spans="1:8">
      <c r="A63" s="283">
        <f t="shared" si="0"/>
        <v>7</v>
      </c>
      <c r="B63" s="299">
        <v>2116103</v>
      </c>
      <c r="C63" s="291" t="s">
        <v>1474</v>
      </c>
      <c r="D63" s="230">
        <f>VLOOKUP(B63,'09'!$B$5:$F$268,5,FALSE)</f>
        <v>0</v>
      </c>
      <c r="E63" s="296"/>
      <c r="F63" s="293">
        <f t="shared" si="1"/>
        <v>0</v>
      </c>
      <c r="G63" s="288" t="str">
        <f t="shared" si="2"/>
        <v>否</v>
      </c>
      <c r="H63" s="273" t="str">
        <f t="shared" si="3"/>
        <v>项</v>
      </c>
    </row>
    <row r="64" ht="36" customHeight="1" spans="1:8">
      <c r="A64" s="283">
        <f t="shared" si="0"/>
        <v>7</v>
      </c>
      <c r="B64" s="299">
        <v>2116104</v>
      </c>
      <c r="C64" s="291" t="s">
        <v>1475</v>
      </c>
      <c r="D64" s="230">
        <f>VLOOKUP(B64,'09'!$B$5:$F$268,5,FALSE)</f>
        <v>0</v>
      </c>
      <c r="E64" s="296"/>
      <c r="F64" s="293">
        <f t="shared" si="1"/>
        <v>0</v>
      </c>
      <c r="G64" s="288" t="str">
        <f t="shared" si="2"/>
        <v>否</v>
      </c>
      <c r="H64" s="273" t="str">
        <f t="shared" si="3"/>
        <v>项</v>
      </c>
    </row>
    <row r="65" ht="36" customHeight="1" spans="1:8">
      <c r="A65" s="283">
        <f t="shared" si="0"/>
        <v>5</v>
      </c>
      <c r="B65" s="298">
        <v>21198</v>
      </c>
      <c r="C65" s="289" t="s">
        <v>2074</v>
      </c>
      <c r="D65" s="286"/>
      <c r="E65" s="297">
        <f>SUM(E66:E69)</f>
        <v>0</v>
      </c>
      <c r="F65" s="287">
        <f t="shared" si="1"/>
        <v>0</v>
      </c>
      <c r="G65" s="288" t="str">
        <f t="shared" si="2"/>
        <v>否</v>
      </c>
      <c r="H65" s="273" t="str">
        <f t="shared" si="3"/>
        <v>款</v>
      </c>
    </row>
    <row r="66" ht="36" customHeight="1" spans="1:8">
      <c r="A66" s="283">
        <f t="shared" si="0"/>
        <v>7</v>
      </c>
      <c r="B66" s="299">
        <v>2119801</v>
      </c>
      <c r="C66" s="291" t="s">
        <v>2104</v>
      </c>
      <c r="D66" s="230"/>
      <c r="E66" s="296"/>
      <c r="F66" s="293">
        <f t="shared" si="1"/>
        <v>0</v>
      </c>
      <c r="G66" s="288" t="str">
        <f t="shared" si="2"/>
        <v>否</v>
      </c>
      <c r="H66" s="273" t="str">
        <f t="shared" si="3"/>
        <v>项</v>
      </c>
    </row>
    <row r="67" ht="36" customHeight="1" spans="1:8">
      <c r="A67" s="283">
        <f t="shared" si="0"/>
        <v>7</v>
      </c>
      <c r="B67" s="299">
        <v>2119802</v>
      </c>
      <c r="C67" s="291" t="s">
        <v>2105</v>
      </c>
      <c r="D67" s="230"/>
      <c r="E67" s="296"/>
      <c r="F67" s="293">
        <f t="shared" si="1"/>
        <v>0</v>
      </c>
      <c r="G67" s="288" t="str">
        <f t="shared" si="2"/>
        <v>否</v>
      </c>
      <c r="H67" s="273" t="str">
        <f t="shared" si="3"/>
        <v>项</v>
      </c>
    </row>
    <row r="68" ht="36" customHeight="1" spans="1:8">
      <c r="A68" s="283">
        <f t="shared" si="0"/>
        <v>7</v>
      </c>
      <c r="B68" s="299">
        <v>2119803</v>
      </c>
      <c r="C68" s="291" t="s">
        <v>2106</v>
      </c>
      <c r="D68" s="230"/>
      <c r="E68" s="296"/>
      <c r="F68" s="293">
        <f t="shared" si="1"/>
        <v>0</v>
      </c>
      <c r="G68" s="288" t="str">
        <f t="shared" si="2"/>
        <v>否</v>
      </c>
      <c r="H68" s="273" t="str">
        <f t="shared" si="3"/>
        <v>项</v>
      </c>
    </row>
    <row r="69" ht="36" customHeight="1" spans="1:8">
      <c r="A69" s="283">
        <f t="shared" ref="A69:A132" si="4">LEN(B69)</f>
        <v>7</v>
      </c>
      <c r="B69" s="299">
        <v>2119899</v>
      </c>
      <c r="C69" s="291" t="s">
        <v>2107</v>
      </c>
      <c r="D69" s="230"/>
      <c r="E69" s="296"/>
      <c r="F69" s="293">
        <f t="shared" ref="F69:F132" si="5">IF(D69&lt;0,"",IFERROR(E69/D69-1,0))</f>
        <v>0</v>
      </c>
      <c r="G69" s="288" t="str">
        <f t="shared" ref="G69:G132" si="6">IF(LEN(B69)=3,"是",IF(C69&lt;&gt;"",IF(SUM(D69:E69)&lt;&gt;0,"是","否"),"是"))</f>
        <v>否</v>
      </c>
      <c r="H69" s="273" t="str">
        <f t="shared" ref="H69:H132" si="7">IF(LEN(B69)=3,"类",IF(LEN(B69)=5,"款","项"))</f>
        <v>项</v>
      </c>
    </row>
    <row r="70" ht="36" customHeight="1" spans="1:8">
      <c r="A70" s="283">
        <f t="shared" si="4"/>
        <v>3</v>
      </c>
      <c r="B70" s="294">
        <v>212</v>
      </c>
      <c r="C70" s="285" t="s">
        <v>2108</v>
      </c>
      <c r="D70" s="286">
        <f>VLOOKUP(B70,'09'!$B$5:$F$268,5,FALSE)</f>
        <v>309318</v>
      </c>
      <c r="E70" s="269">
        <f>SUM(E71,E87,E91,E92,E98,E102,E106,E110,E116,E119,E128)</f>
        <v>107048</v>
      </c>
      <c r="F70" s="287">
        <f t="shared" si="5"/>
        <v>-0.653922500468773</v>
      </c>
      <c r="G70" s="288" t="str">
        <f t="shared" si="6"/>
        <v>是</v>
      </c>
      <c r="H70" s="273" t="str">
        <f t="shared" si="7"/>
        <v>类</v>
      </c>
    </row>
    <row r="71" ht="36" customHeight="1" spans="1:8">
      <c r="A71" s="283">
        <f t="shared" si="4"/>
        <v>5</v>
      </c>
      <c r="B71" s="294">
        <v>21208</v>
      </c>
      <c r="C71" s="289" t="s">
        <v>1477</v>
      </c>
      <c r="D71" s="286">
        <f>VLOOKUP(B71,'09'!$B$5:$F$268,5,FALSE)</f>
        <v>87063</v>
      </c>
      <c r="E71" s="300">
        <f>SUM(E72:E86)</f>
        <v>90798</v>
      </c>
      <c r="F71" s="287">
        <f t="shared" si="5"/>
        <v>0.0428999689879743</v>
      </c>
      <c r="G71" s="288" t="str">
        <f t="shared" si="6"/>
        <v>是</v>
      </c>
      <c r="H71" s="273" t="str">
        <f t="shared" si="7"/>
        <v>款</v>
      </c>
    </row>
    <row r="72" ht="36" customHeight="1" spans="1:8">
      <c r="A72" s="283">
        <f t="shared" si="4"/>
        <v>7</v>
      </c>
      <c r="B72" s="295">
        <v>2120801</v>
      </c>
      <c r="C72" s="291" t="s">
        <v>1478</v>
      </c>
      <c r="D72" s="230">
        <f>VLOOKUP(B72,'09'!$B$5:$F$268,5,FALSE)</f>
        <v>17153</v>
      </c>
      <c r="E72" s="296">
        <v>10000</v>
      </c>
      <c r="F72" s="293">
        <f t="shared" si="5"/>
        <v>-0.417011601469131</v>
      </c>
      <c r="G72" s="288" t="str">
        <f t="shared" si="6"/>
        <v>是</v>
      </c>
      <c r="H72" s="273" t="str">
        <f t="shared" si="7"/>
        <v>项</v>
      </c>
    </row>
    <row r="73" ht="36" customHeight="1" spans="1:8">
      <c r="A73" s="283">
        <f t="shared" si="4"/>
        <v>7</v>
      </c>
      <c r="B73" s="295">
        <v>2120802</v>
      </c>
      <c r="C73" s="291" t="s">
        <v>1479</v>
      </c>
      <c r="D73" s="230">
        <f>VLOOKUP(B73,'09'!$B$5:$F$268,5,FALSE)</f>
        <v>0</v>
      </c>
      <c r="E73" s="296">
        <v>2015</v>
      </c>
      <c r="F73" s="293">
        <f t="shared" si="5"/>
        <v>0</v>
      </c>
      <c r="G73" s="288" t="str">
        <f t="shared" si="6"/>
        <v>是</v>
      </c>
      <c r="H73" s="273" t="str">
        <f t="shared" si="7"/>
        <v>项</v>
      </c>
    </row>
    <row r="74" ht="36" customHeight="1" spans="1:8">
      <c r="A74" s="283">
        <f t="shared" si="4"/>
        <v>7</v>
      </c>
      <c r="B74" s="295">
        <v>2120803</v>
      </c>
      <c r="C74" s="291" t="s">
        <v>1480</v>
      </c>
      <c r="D74" s="230">
        <f>VLOOKUP(B74,'09'!$B$5:$F$268,5,FALSE)</f>
        <v>0</v>
      </c>
      <c r="E74" s="296"/>
      <c r="F74" s="293">
        <f t="shared" si="5"/>
        <v>0</v>
      </c>
      <c r="G74" s="288" t="str">
        <f t="shared" si="6"/>
        <v>否</v>
      </c>
      <c r="H74" s="273" t="str">
        <f t="shared" si="7"/>
        <v>项</v>
      </c>
    </row>
    <row r="75" ht="36" customHeight="1" spans="1:8">
      <c r="A75" s="283">
        <f t="shared" si="4"/>
        <v>7</v>
      </c>
      <c r="B75" s="295">
        <v>2120804</v>
      </c>
      <c r="C75" s="291" t="s">
        <v>1481</v>
      </c>
      <c r="D75" s="230">
        <f>VLOOKUP(B75,'09'!$B$5:$F$268,5,FALSE)</f>
        <v>0</v>
      </c>
      <c r="E75" s="296">
        <v>200</v>
      </c>
      <c r="F75" s="293">
        <f t="shared" si="5"/>
        <v>0</v>
      </c>
      <c r="G75" s="288" t="str">
        <f t="shared" si="6"/>
        <v>是</v>
      </c>
      <c r="H75" s="273" t="str">
        <f t="shared" si="7"/>
        <v>项</v>
      </c>
    </row>
    <row r="76" ht="36" customHeight="1" spans="1:8">
      <c r="A76" s="283">
        <f t="shared" si="4"/>
        <v>7</v>
      </c>
      <c r="B76" s="295">
        <v>2120805</v>
      </c>
      <c r="C76" s="291" t="s">
        <v>1482</v>
      </c>
      <c r="D76" s="230">
        <f>VLOOKUP(B76,'09'!$B$5:$F$268,5,FALSE)</f>
        <v>0</v>
      </c>
      <c r="E76" s="296"/>
      <c r="F76" s="293">
        <f t="shared" si="5"/>
        <v>0</v>
      </c>
      <c r="G76" s="288" t="str">
        <f t="shared" si="6"/>
        <v>否</v>
      </c>
      <c r="H76" s="273" t="str">
        <f t="shared" si="7"/>
        <v>项</v>
      </c>
    </row>
    <row r="77" ht="36" customHeight="1" spans="1:8">
      <c r="A77" s="283">
        <f t="shared" si="4"/>
        <v>7</v>
      </c>
      <c r="B77" s="295">
        <v>2120806</v>
      </c>
      <c r="C77" s="291" t="s">
        <v>1483</v>
      </c>
      <c r="D77" s="230">
        <f>VLOOKUP(B77,'09'!$B$5:$F$268,5,FALSE)</f>
        <v>0</v>
      </c>
      <c r="E77" s="296"/>
      <c r="F77" s="293">
        <f t="shared" si="5"/>
        <v>0</v>
      </c>
      <c r="G77" s="288" t="str">
        <f t="shared" si="6"/>
        <v>否</v>
      </c>
      <c r="H77" s="273" t="str">
        <f t="shared" si="7"/>
        <v>项</v>
      </c>
    </row>
    <row r="78" ht="36" customHeight="1" spans="1:8">
      <c r="A78" s="283">
        <f t="shared" si="4"/>
        <v>7</v>
      </c>
      <c r="B78" s="295">
        <v>2120807</v>
      </c>
      <c r="C78" s="291" t="s">
        <v>1484</v>
      </c>
      <c r="D78" s="230">
        <f>VLOOKUP(B78,'09'!$B$5:$F$268,5,FALSE)</f>
        <v>0</v>
      </c>
      <c r="E78" s="296"/>
      <c r="F78" s="293">
        <f t="shared" si="5"/>
        <v>0</v>
      </c>
      <c r="G78" s="288" t="str">
        <f t="shared" si="6"/>
        <v>否</v>
      </c>
      <c r="H78" s="273" t="str">
        <f t="shared" si="7"/>
        <v>项</v>
      </c>
    </row>
    <row r="79" ht="36" customHeight="1" spans="1:8">
      <c r="A79" s="283">
        <f t="shared" si="4"/>
        <v>7</v>
      </c>
      <c r="B79" s="295">
        <v>2120809</v>
      </c>
      <c r="C79" s="291" t="s">
        <v>1485</v>
      </c>
      <c r="D79" s="230">
        <f>VLOOKUP(B79,'09'!$B$5:$F$268,5,FALSE)</f>
        <v>0</v>
      </c>
      <c r="E79" s="296"/>
      <c r="F79" s="293">
        <f t="shared" si="5"/>
        <v>0</v>
      </c>
      <c r="G79" s="288" t="str">
        <f t="shared" si="6"/>
        <v>否</v>
      </c>
      <c r="H79" s="273" t="str">
        <f t="shared" si="7"/>
        <v>项</v>
      </c>
    </row>
    <row r="80" ht="36" customHeight="1" spans="1:8">
      <c r="A80" s="283">
        <f t="shared" si="4"/>
        <v>7</v>
      </c>
      <c r="B80" s="295">
        <v>2120810</v>
      </c>
      <c r="C80" s="291" t="s">
        <v>1486</v>
      </c>
      <c r="D80" s="230">
        <f>VLOOKUP(B80,'09'!$B$5:$F$268,5,FALSE)</f>
        <v>0</v>
      </c>
      <c r="E80" s="296"/>
      <c r="F80" s="293">
        <f t="shared" si="5"/>
        <v>0</v>
      </c>
      <c r="G80" s="288" t="str">
        <f t="shared" si="6"/>
        <v>否</v>
      </c>
      <c r="H80" s="273" t="str">
        <f t="shared" si="7"/>
        <v>项</v>
      </c>
    </row>
    <row r="81" ht="36" customHeight="1" spans="1:8">
      <c r="A81" s="283">
        <f t="shared" si="4"/>
        <v>7</v>
      </c>
      <c r="B81" s="295">
        <v>2120811</v>
      </c>
      <c r="C81" s="291" t="s">
        <v>1487</v>
      </c>
      <c r="D81" s="230">
        <f>VLOOKUP(B81,'09'!$B$5:$F$268,5,FALSE)</f>
        <v>0</v>
      </c>
      <c r="E81" s="296"/>
      <c r="F81" s="293">
        <f t="shared" si="5"/>
        <v>0</v>
      </c>
      <c r="G81" s="288" t="str">
        <f t="shared" si="6"/>
        <v>否</v>
      </c>
      <c r="H81" s="273" t="str">
        <f t="shared" si="7"/>
        <v>项</v>
      </c>
    </row>
    <row r="82" ht="36" customHeight="1" spans="1:8">
      <c r="A82" s="283">
        <f t="shared" si="4"/>
        <v>7</v>
      </c>
      <c r="B82" s="295">
        <v>2120813</v>
      </c>
      <c r="C82" s="291" t="s">
        <v>1145</v>
      </c>
      <c r="D82" s="230">
        <f>VLOOKUP(B82,'09'!$B$5:$F$268,5,FALSE)</f>
        <v>0</v>
      </c>
      <c r="E82" s="296"/>
      <c r="F82" s="293">
        <f t="shared" si="5"/>
        <v>0</v>
      </c>
      <c r="G82" s="288" t="str">
        <f t="shared" si="6"/>
        <v>否</v>
      </c>
      <c r="H82" s="273" t="str">
        <f t="shared" si="7"/>
        <v>项</v>
      </c>
    </row>
    <row r="83" ht="36" customHeight="1" spans="1:11">
      <c r="A83" s="283">
        <f t="shared" si="4"/>
        <v>7</v>
      </c>
      <c r="B83" s="295">
        <v>2120814</v>
      </c>
      <c r="C83" s="291" t="s">
        <v>1488</v>
      </c>
      <c r="D83" s="230">
        <f>VLOOKUP(B83,'09'!$B$5:$F$268,5,FALSE)</f>
        <v>1916</v>
      </c>
      <c r="E83" s="296">
        <f>2070+2178</f>
        <v>4248</v>
      </c>
      <c r="F83" s="293">
        <f t="shared" si="5"/>
        <v>1.21711899791232</v>
      </c>
      <c r="G83" s="288" t="str">
        <f t="shared" si="6"/>
        <v>是</v>
      </c>
      <c r="H83" s="273" t="str">
        <f t="shared" si="7"/>
        <v>项</v>
      </c>
      <c r="K83" s="273">
        <v>2178</v>
      </c>
    </row>
    <row r="84" ht="36" customHeight="1" spans="1:8">
      <c r="A84" s="283">
        <f t="shared" si="4"/>
        <v>7</v>
      </c>
      <c r="B84" s="295">
        <v>2120815</v>
      </c>
      <c r="C84" s="291" t="s">
        <v>1489</v>
      </c>
      <c r="D84" s="230">
        <f>VLOOKUP(B84,'09'!$B$5:$F$268,5,FALSE)</f>
        <v>389</v>
      </c>
      <c r="E84" s="296">
        <v>728</v>
      </c>
      <c r="F84" s="293">
        <f t="shared" si="5"/>
        <v>0.87146529562982</v>
      </c>
      <c r="G84" s="288" t="str">
        <f t="shared" si="6"/>
        <v>是</v>
      </c>
      <c r="H84" s="273" t="str">
        <f t="shared" si="7"/>
        <v>项</v>
      </c>
    </row>
    <row r="85" ht="36" customHeight="1" spans="1:8">
      <c r="A85" s="283">
        <f t="shared" si="4"/>
        <v>7</v>
      </c>
      <c r="B85" s="295">
        <v>2120816</v>
      </c>
      <c r="C85" s="291" t="s">
        <v>1490</v>
      </c>
      <c r="D85" s="230">
        <f>VLOOKUP(B85,'09'!$B$5:$F$268,5,FALSE)</f>
        <v>2696</v>
      </c>
      <c r="E85" s="296">
        <v>30</v>
      </c>
      <c r="F85" s="293">
        <f t="shared" si="5"/>
        <v>-0.988872403560831</v>
      </c>
      <c r="G85" s="288" t="str">
        <f t="shared" si="6"/>
        <v>是</v>
      </c>
      <c r="H85" s="273" t="str">
        <f t="shared" si="7"/>
        <v>项</v>
      </c>
    </row>
    <row r="86" ht="36" customHeight="1" spans="1:11">
      <c r="A86" s="283">
        <f t="shared" si="4"/>
        <v>7</v>
      </c>
      <c r="B86" s="295">
        <v>2120899</v>
      </c>
      <c r="C86" s="291" t="s">
        <v>1491</v>
      </c>
      <c r="D86" s="230">
        <f>VLOOKUP(B86,'09'!$B$5:$F$268,5,FALSE)</f>
        <v>64909</v>
      </c>
      <c r="E86" s="296">
        <f>70206+397-1836+4810</f>
        <v>73577</v>
      </c>
      <c r="F86" s="293">
        <f t="shared" si="5"/>
        <v>0.133540803278436</v>
      </c>
      <c r="G86" s="288" t="str">
        <f t="shared" si="6"/>
        <v>是</v>
      </c>
      <c r="H86" s="273" t="str">
        <f t="shared" si="7"/>
        <v>项</v>
      </c>
      <c r="K86" s="273">
        <v>397</v>
      </c>
    </row>
    <row r="87" ht="36" customHeight="1" spans="1:8">
      <c r="A87" s="283">
        <f t="shared" si="4"/>
        <v>5</v>
      </c>
      <c r="B87" s="294">
        <v>21210</v>
      </c>
      <c r="C87" s="289" t="s">
        <v>1492</v>
      </c>
      <c r="D87" s="286">
        <f>VLOOKUP(B87,'09'!$B$5:$F$268,5,FALSE)</f>
        <v>0</v>
      </c>
      <c r="E87" s="297">
        <f>SUM(E88:E90)</f>
        <v>0</v>
      </c>
      <c r="F87" s="287">
        <f t="shared" si="5"/>
        <v>0</v>
      </c>
      <c r="G87" s="288" t="str">
        <f t="shared" si="6"/>
        <v>否</v>
      </c>
      <c r="H87" s="273" t="str">
        <f t="shared" si="7"/>
        <v>款</v>
      </c>
    </row>
    <row r="88" ht="36" customHeight="1" spans="1:8">
      <c r="A88" s="283">
        <f t="shared" si="4"/>
        <v>7</v>
      </c>
      <c r="B88" s="295">
        <v>2121001</v>
      </c>
      <c r="C88" s="291" t="s">
        <v>1478</v>
      </c>
      <c r="D88" s="230">
        <f>VLOOKUP(B88,'09'!$B$5:$F$268,5,FALSE)</f>
        <v>0</v>
      </c>
      <c r="E88" s="296"/>
      <c r="F88" s="293">
        <f t="shared" si="5"/>
        <v>0</v>
      </c>
      <c r="G88" s="288" t="str">
        <f t="shared" si="6"/>
        <v>否</v>
      </c>
      <c r="H88" s="273" t="str">
        <f t="shared" si="7"/>
        <v>项</v>
      </c>
    </row>
    <row r="89" ht="36" customHeight="1" spans="1:8">
      <c r="A89" s="283">
        <f t="shared" si="4"/>
        <v>7</v>
      </c>
      <c r="B89" s="295">
        <v>2121002</v>
      </c>
      <c r="C89" s="291" t="s">
        <v>1479</v>
      </c>
      <c r="D89" s="230">
        <f>VLOOKUP(B89,'09'!$B$5:$F$268,5,FALSE)</f>
        <v>0</v>
      </c>
      <c r="E89" s="296"/>
      <c r="F89" s="293">
        <f t="shared" si="5"/>
        <v>0</v>
      </c>
      <c r="G89" s="288" t="str">
        <f t="shared" si="6"/>
        <v>否</v>
      </c>
      <c r="H89" s="273" t="str">
        <f t="shared" si="7"/>
        <v>项</v>
      </c>
    </row>
    <row r="90" ht="36" customHeight="1" spans="1:8">
      <c r="A90" s="283">
        <f t="shared" si="4"/>
        <v>7</v>
      </c>
      <c r="B90" s="295">
        <v>2121099</v>
      </c>
      <c r="C90" s="291" t="s">
        <v>1493</v>
      </c>
      <c r="D90" s="230">
        <f>VLOOKUP(B90,'09'!$B$5:$F$268,5,FALSE)</f>
        <v>0</v>
      </c>
      <c r="E90" s="296"/>
      <c r="F90" s="293">
        <f t="shared" si="5"/>
        <v>0</v>
      </c>
      <c r="G90" s="288" t="str">
        <f t="shared" si="6"/>
        <v>否</v>
      </c>
      <c r="H90" s="273" t="str">
        <f t="shared" si="7"/>
        <v>项</v>
      </c>
    </row>
    <row r="91" ht="36" customHeight="1" spans="1:8">
      <c r="A91" s="283">
        <f t="shared" si="4"/>
        <v>5</v>
      </c>
      <c r="B91" s="294">
        <v>21211</v>
      </c>
      <c r="C91" s="289" t="s">
        <v>1494</v>
      </c>
      <c r="D91" s="286">
        <f>VLOOKUP(B91,'09'!$B$5:$F$268,5,FALSE)</f>
        <v>0</v>
      </c>
      <c r="E91" s="297"/>
      <c r="F91" s="287">
        <f t="shared" si="5"/>
        <v>0</v>
      </c>
      <c r="G91" s="288" t="str">
        <f t="shared" si="6"/>
        <v>否</v>
      </c>
      <c r="H91" s="273" t="str">
        <f t="shared" si="7"/>
        <v>款</v>
      </c>
    </row>
    <row r="92" ht="36" customHeight="1" spans="1:8">
      <c r="A92" s="283">
        <f t="shared" si="4"/>
        <v>5</v>
      </c>
      <c r="B92" s="294">
        <v>21213</v>
      </c>
      <c r="C92" s="289" t="s">
        <v>1495</v>
      </c>
      <c r="D92" s="286">
        <f>VLOOKUP(B92,'09'!$B$5:$F$268,5,FALSE)</f>
        <v>0</v>
      </c>
      <c r="E92" s="297">
        <f>SUM(E93:E97)</f>
        <v>0</v>
      </c>
      <c r="F92" s="287">
        <f t="shared" si="5"/>
        <v>0</v>
      </c>
      <c r="G92" s="288" t="str">
        <f t="shared" si="6"/>
        <v>否</v>
      </c>
      <c r="H92" s="273" t="str">
        <f t="shared" si="7"/>
        <v>款</v>
      </c>
    </row>
    <row r="93" ht="36" customHeight="1" spans="1:8">
      <c r="A93" s="283">
        <f t="shared" si="4"/>
        <v>7</v>
      </c>
      <c r="B93" s="295">
        <v>2121301</v>
      </c>
      <c r="C93" s="291" t="s">
        <v>1496</v>
      </c>
      <c r="D93" s="230">
        <f>VLOOKUP(B93,'09'!$B$5:$F$268,5,FALSE)</f>
        <v>0</v>
      </c>
      <c r="E93" s="296"/>
      <c r="F93" s="293">
        <f t="shared" si="5"/>
        <v>0</v>
      </c>
      <c r="G93" s="288" t="str">
        <f t="shared" si="6"/>
        <v>否</v>
      </c>
      <c r="H93" s="273" t="str">
        <f t="shared" si="7"/>
        <v>项</v>
      </c>
    </row>
    <row r="94" ht="36" customHeight="1" spans="1:8">
      <c r="A94" s="283">
        <f t="shared" si="4"/>
        <v>7</v>
      </c>
      <c r="B94" s="295">
        <v>2121302</v>
      </c>
      <c r="C94" s="291" t="s">
        <v>1497</v>
      </c>
      <c r="D94" s="230">
        <f>VLOOKUP(B94,'09'!$B$5:$F$268,5,FALSE)</f>
        <v>0</v>
      </c>
      <c r="E94" s="296"/>
      <c r="F94" s="293">
        <f t="shared" si="5"/>
        <v>0</v>
      </c>
      <c r="G94" s="288" t="str">
        <f t="shared" si="6"/>
        <v>否</v>
      </c>
      <c r="H94" s="273" t="str">
        <f t="shared" si="7"/>
        <v>项</v>
      </c>
    </row>
    <row r="95" ht="36" customHeight="1" spans="1:8">
      <c r="A95" s="283">
        <f t="shared" si="4"/>
        <v>7</v>
      </c>
      <c r="B95" s="295">
        <v>2121303</v>
      </c>
      <c r="C95" s="291" t="s">
        <v>1498</v>
      </c>
      <c r="D95" s="230">
        <f>VLOOKUP(B95,'09'!$B$5:$F$268,5,FALSE)</f>
        <v>0</v>
      </c>
      <c r="E95" s="296"/>
      <c r="F95" s="293">
        <f t="shared" si="5"/>
        <v>0</v>
      </c>
      <c r="G95" s="288" t="str">
        <f t="shared" si="6"/>
        <v>否</v>
      </c>
      <c r="H95" s="273" t="str">
        <f t="shared" si="7"/>
        <v>项</v>
      </c>
    </row>
    <row r="96" ht="36" customHeight="1" spans="1:8">
      <c r="A96" s="283">
        <f t="shared" si="4"/>
        <v>7</v>
      </c>
      <c r="B96" s="295">
        <v>2121304</v>
      </c>
      <c r="C96" s="291" t="s">
        <v>1499</v>
      </c>
      <c r="D96" s="230">
        <f>VLOOKUP(B96,'09'!$B$5:$F$268,5,FALSE)</f>
        <v>0</v>
      </c>
      <c r="E96" s="296"/>
      <c r="F96" s="293">
        <f t="shared" si="5"/>
        <v>0</v>
      </c>
      <c r="G96" s="288" t="str">
        <f t="shared" si="6"/>
        <v>否</v>
      </c>
      <c r="H96" s="273" t="str">
        <f t="shared" si="7"/>
        <v>项</v>
      </c>
    </row>
    <row r="97" ht="36" customHeight="1" spans="1:8">
      <c r="A97" s="283">
        <f t="shared" si="4"/>
        <v>7</v>
      </c>
      <c r="B97" s="295">
        <v>2121399</v>
      </c>
      <c r="C97" s="291" t="s">
        <v>1500</v>
      </c>
      <c r="D97" s="230">
        <f>VLOOKUP(B97,'09'!$B$5:$F$268,5,FALSE)</f>
        <v>0</v>
      </c>
      <c r="E97" s="296"/>
      <c r="F97" s="293">
        <f t="shared" si="5"/>
        <v>0</v>
      </c>
      <c r="G97" s="288" t="str">
        <f t="shared" si="6"/>
        <v>否</v>
      </c>
      <c r="H97" s="273" t="str">
        <f t="shared" si="7"/>
        <v>项</v>
      </c>
    </row>
    <row r="98" ht="36" customHeight="1" spans="1:8">
      <c r="A98" s="283">
        <f t="shared" si="4"/>
        <v>5</v>
      </c>
      <c r="B98" s="294">
        <v>21214</v>
      </c>
      <c r="C98" s="289" t="s">
        <v>1501</v>
      </c>
      <c r="D98" s="286">
        <f>VLOOKUP(B98,'09'!$B$5:$F$268,5,FALSE)</f>
        <v>2255</v>
      </c>
      <c r="E98" s="297">
        <f>SUM(E99:E101)</f>
        <v>0</v>
      </c>
      <c r="F98" s="287">
        <f t="shared" si="5"/>
        <v>-1</v>
      </c>
      <c r="G98" s="288" t="str">
        <f t="shared" si="6"/>
        <v>是</v>
      </c>
      <c r="H98" s="273" t="str">
        <f t="shared" si="7"/>
        <v>款</v>
      </c>
    </row>
    <row r="99" ht="36" customHeight="1" spans="1:8">
      <c r="A99" s="283">
        <f t="shared" si="4"/>
        <v>7</v>
      </c>
      <c r="B99" s="295">
        <v>2121401</v>
      </c>
      <c r="C99" s="291" t="s">
        <v>1502</v>
      </c>
      <c r="D99" s="230">
        <f>VLOOKUP(B99,'09'!$B$5:$F$268,5,FALSE)</f>
        <v>2255</v>
      </c>
      <c r="E99" s="296"/>
      <c r="F99" s="293">
        <f t="shared" si="5"/>
        <v>-1</v>
      </c>
      <c r="G99" s="288" t="str">
        <f t="shared" si="6"/>
        <v>是</v>
      </c>
      <c r="H99" s="273" t="str">
        <f t="shared" si="7"/>
        <v>项</v>
      </c>
    </row>
    <row r="100" ht="36" customHeight="1" spans="1:8">
      <c r="A100" s="283">
        <f t="shared" si="4"/>
        <v>7</v>
      </c>
      <c r="B100" s="295">
        <v>2121402</v>
      </c>
      <c r="C100" s="291" t="s">
        <v>1503</v>
      </c>
      <c r="D100" s="230">
        <f>VLOOKUP(B100,'09'!$B$5:$F$268,5,FALSE)</f>
        <v>0</v>
      </c>
      <c r="E100" s="296"/>
      <c r="F100" s="293">
        <f t="shared" si="5"/>
        <v>0</v>
      </c>
      <c r="G100" s="288" t="str">
        <f t="shared" si="6"/>
        <v>否</v>
      </c>
      <c r="H100" s="273" t="str">
        <f t="shared" si="7"/>
        <v>项</v>
      </c>
    </row>
    <row r="101" ht="36" customHeight="1" spans="1:8">
      <c r="A101" s="283">
        <f t="shared" si="4"/>
        <v>7</v>
      </c>
      <c r="B101" s="295">
        <v>2121499</v>
      </c>
      <c r="C101" s="291" t="s">
        <v>1504</v>
      </c>
      <c r="D101" s="230">
        <f>VLOOKUP(B101,'09'!$B$5:$F$268,5,FALSE)</f>
        <v>0</v>
      </c>
      <c r="E101" s="296"/>
      <c r="F101" s="293">
        <f t="shared" si="5"/>
        <v>0</v>
      </c>
      <c r="G101" s="288" t="str">
        <f t="shared" si="6"/>
        <v>否</v>
      </c>
      <c r="H101" s="273" t="str">
        <f t="shared" si="7"/>
        <v>项</v>
      </c>
    </row>
    <row r="102" ht="36" customHeight="1" spans="1:8">
      <c r="A102" s="283">
        <f t="shared" si="4"/>
        <v>5</v>
      </c>
      <c r="B102" s="294">
        <v>21215</v>
      </c>
      <c r="C102" s="289" t="s">
        <v>1505</v>
      </c>
      <c r="D102" s="286">
        <f>VLOOKUP(B102,'09'!$B$5:$F$268,5,FALSE)</f>
        <v>0</v>
      </c>
      <c r="E102" s="297">
        <f>SUM(E103:E105)</f>
        <v>0</v>
      </c>
      <c r="F102" s="287">
        <f t="shared" si="5"/>
        <v>0</v>
      </c>
      <c r="G102" s="288" t="str">
        <f t="shared" si="6"/>
        <v>否</v>
      </c>
      <c r="H102" s="273" t="str">
        <f t="shared" si="7"/>
        <v>款</v>
      </c>
    </row>
    <row r="103" ht="36" customHeight="1" spans="1:8">
      <c r="A103" s="283">
        <f t="shared" si="4"/>
        <v>7</v>
      </c>
      <c r="B103" s="295">
        <v>2121501</v>
      </c>
      <c r="C103" s="291" t="s">
        <v>1478</v>
      </c>
      <c r="D103" s="230">
        <f>VLOOKUP(B103,'09'!$B$5:$F$268,5,FALSE)</f>
        <v>0</v>
      </c>
      <c r="E103" s="296"/>
      <c r="F103" s="293">
        <f t="shared" si="5"/>
        <v>0</v>
      </c>
      <c r="G103" s="288" t="str">
        <f t="shared" si="6"/>
        <v>否</v>
      </c>
      <c r="H103" s="273" t="str">
        <f t="shared" si="7"/>
        <v>项</v>
      </c>
    </row>
    <row r="104" ht="36" customHeight="1" spans="1:8">
      <c r="A104" s="283">
        <f t="shared" si="4"/>
        <v>7</v>
      </c>
      <c r="B104" s="295">
        <v>2121502</v>
      </c>
      <c r="C104" s="291" t="s">
        <v>1479</v>
      </c>
      <c r="D104" s="230">
        <f>VLOOKUP(B104,'09'!$B$5:$F$268,5,FALSE)</f>
        <v>0</v>
      </c>
      <c r="E104" s="296"/>
      <c r="F104" s="293">
        <f t="shared" si="5"/>
        <v>0</v>
      </c>
      <c r="G104" s="288" t="str">
        <f t="shared" si="6"/>
        <v>否</v>
      </c>
      <c r="H104" s="273" t="str">
        <f t="shared" si="7"/>
        <v>项</v>
      </c>
    </row>
    <row r="105" ht="36" customHeight="1" spans="1:8">
      <c r="A105" s="283">
        <f t="shared" si="4"/>
        <v>7</v>
      </c>
      <c r="B105" s="295">
        <v>2121599</v>
      </c>
      <c r="C105" s="291" t="s">
        <v>1506</v>
      </c>
      <c r="D105" s="230">
        <f>VLOOKUP(B105,'09'!$B$5:$F$268,5,FALSE)</f>
        <v>0</v>
      </c>
      <c r="E105" s="296"/>
      <c r="F105" s="293">
        <f t="shared" si="5"/>
        <v>0</v>
      </c>
      <c r="G105" s="288" t="str">
        <f t="shared" si="6"/>
        <v>否</v>
      </c>
      <c r="H105" s="273" t="str">
        <f t="shared" si="7"/>
        <v>项</v>
      </c>
    </row>
    <row r="106" ht="36" customHeight="1" spans="1:8">
      <c r="A106" s="283">
        <f t="shared" si="4"/>
        <v>5</v>
      </c>
      <c r="B106" s="294">
        <v>21216</v>
      </c>
      <c r="C106" s="289" t="s">
        <v>1507</v>
      </c>
      <c r="D106" s="286">
        <f>VLOOKUP(B106,'09'!$B$5:$F$268,5,FALSE)</f>
        <v>220000</v>
      </c>
      <c r="E106" s="297">
        <f>SUM(E107:E109)</f>
        <v>0</v>
      </c>
      <c r="F106" s="287">
        <f t="shared" si="5"/>
        <v>-1</v>
      </c>
      <c r="G106" s="288" t="str">
        <f t="shared" si="6"/>
        <v>是</v>
      </c>
      <c r="H106" s="273" t="str">
        <f t="shared" si="7"/>
        <v>款</v>
      </c>
    </row>
    <row r="107" ht="36" customHeight="1" spans="1:8">
      <c r="A107" s="283">
        <f t="shared" si="4"/>
        <v>7</v>
      </c>
      <c r="B107" s="295">
        <v>2121601</v>
      </c>
      <c r="C107" s="291" t="s">
        <v>1478</v>
      </c>
      <c r="D107" s="230">
        <f>VLOOKUP(B107,'09'!$B$5:$F$268,5,FALSE)</f>
        <v>0</v>
      </c>
      <c r="E107" s="296"/>
      <c r="F107" s="293">
        <f t="shared" si="5"/>
        <v>0</v>
      </c>
      <c r="G107" s="288" t="str">
        <f t="shared" si="6"/>
        <v>否</v>
      </c>
      <c r="H107" s="273" t="str">
        <f t="shared" si="7"/>
        <v>项</v>
      </c>
    </row>
    <row r="108" ht="36" customHeight="1" spans="1:8">
      <c r="A108" s="283">
        <f t="shared" si="4"/>
        <v>7</v>
      </c>
      <c r="B108" s="295">
        <v>2121602</v>
      </c>
      <c r="C108" s="291" t="s">
        <v>1479</v>
      </c>
      <c r="D108" s="230">
        <f>VLOOKUP(B108,'09'!$B$5:$F$268,5,FALSE)</f>
        <v>0</v>
      </c>
      <c r="E108" s="296"/>
      <c r="F108" s="293">
        <f t="shared" si="5"/>
        <v>0</v>
      </c>
      <c r="G108" s="288" t="str">
        <f t="shared" si="6"/>
        <v>否</v>
      </c>
      <c r="H108" s="273" t="str">
        <f t="shared" si="7"/>
        <v>项</v>
      </c>
    </row>
    <row r="109" ht="36" customHeight="1" spans="1:8">
      <c r="A109" s="283">
        <f t="shared" si="4"/>
        <v>7</v>
      </c>
      <c r="B109" s="295">
        <v>2121699</v>
      </c>
      <c r="C109" s="291" t="s">
        <v>1508</v>
      </c>
      <c r="D109" s="230">
        <f>VLOOKUP(B109,'09'!$B$5:$F$268,5,FALSE)</f>
        <v>220000</v>
      </c>
      <c r="E109" s="296"/>
      <c r="F109" s="293">
        <f t="shared" si="5"/>
        <v>-1</v>
      </c>
      <c r="G109" s="288" t="str">
        <f t="shared" si="6"/>
        <v>是</v>
      </c>
      <c r="H109" s="273" t="str">
        <f t="shared" si="7"/>
        <v>项</v>
      </c>
    </row>
    <row r="110" ht="36" customHeight="1" spans="1:8">
      <c r="A110" s="283">
        <f t="shared" si="4"/>
        <v>5</v>
      </c>
      <c r="B110" s="294">
        <v>21217</v>
      </c>
      <c r="C110" s="289" t="s">
        <v>1509</v>
      </c>
      <c r="D110" s="286">
        <f>VLOOKUP(B110,'09'!$B$5:$F$268,5,FALSE)</f>
        <v>0</v>
      </c>
      <c r="E110" s="297">
        <f>SUM(E111:E115)</f>
        <v>0</v>
      </c>
      <c r="F110" s="287">
        <f t="shared" si="5"/>
        <v>0</v>
      </c>
      <c r="G110" s="288" t="str">
        <f t="shared" si="6"/>
        <v>否</v>
      </c>
      <c r="H110" s="273" t="str">
        <f t="shared" si="7"/>
        <v>款</v>
      </c>
    </row>
    <row r="111" ht="36" customHeight="1" spans="1:8">
      <c r="A111" s="283">
        <f t="shared" si="4"/>
        <v>7</v>
      </c>
      <c r="B111" s="295">
        <v>2121701</v>
      </c>
      <c r="C111" s="291" t="s">
        <v>1496</v>
      </c>
      <c r="D111" s="230">
        <f>VLOOKUP(B111,'09'!$B$5:$F$268,5,FALSE)</f>
        <v>0</v>
      </c>
      <c r="E111" s="296"/>
      <c r="F111" s="293">
        <f t="shared" si="5"/>
        <v>0</v>
      </c>
      <c r="G111" s="288" t="str">
        <f t="shared" si="6"/>
        <v>否</v>
      </c>
      <c r="H111" s="273" t="str">
        <f t="shared" si="7"/>
        <v>项</v>
      </c>
    </row>
    <row r="112" ht="36" customHeight="1" spans="1:8">
      <c r="A112" s="283">
        <f t="shared" si="4"/>
        <v>7</v>
      </c>
      <c r="B112" s="295">
        <v>2121702</v>
      </c>
      <c r="C112" s="291" t="s">
        <v>1497</v>
      </c>
      <c r="D112" s="230">
        <f>VLOOKUP(B112,'09'!$B$5:$F$268,5,FALSE)</f>
        <v>0</v>
      </c>
      <c r="E112" s="296"/>
      <c r="F112" s="293">
        <f t="shared" si="5"/>
        <v>0</v>
      </c>
      <c r="G112" s="288" t="str">
        <f t="shared" si="6"/>
        <v>否</v>
      </c>
      <c r="H112" s="273" t="str">
        <f t="shared" si="7"/>
        <v>项</v>
      </c>
    </row>
    <row r="113" ht="36" customHeight="1" spans="1:8">
      <c r="A113" s="283">
        <f t="shared" si="4"/>
        <v>7</v>
      </c>
      <c r="B113" s="295">
        <v>2121703</v>
      </c>
      <c r="C113" s="291" t="s">
        <v>1498</v>
      </c>
      <c r="D113" s="230">
        <f>VLOOKUP(B113,'09'!$B$5:$F$268,5,FALSE)</f>
        <v>0</v>
      </c>
      <c r="E113" s="296"/>
      <c r="F113" s="293">
        <f t="shared" si="5"/>
        <v>0</v>
      </c>
      <c r="G113" s="288" t="str">
        <f t="shared" si="6"/>
        <v>否</v>
      </c>
      <c r="H113" s="273" t="str">
        <f t="shared" si="7"/>
        <v>项</v>
      </c>
    </row>
    <row r="114" ht="36" customHeight="1" spans="1:8">
      <c r="A114" s="283">
        <f t="shared" si="4"/>
        <v>7</v>
      </c>
      <c r="B114" s="295">
        <v>2121704</v>
      </c>
      <c r="C114" s="291" t="s">
        <v>1499</v>
      </c>
      <c r="D114" s="230">
        <f>VLOOKUP(B114,'09'!$B$5:$F$268,5,FALSE)</f>
        <v>0</v>
      </c>
      <c r="E114" s="296"/>
      <c r="F114" s="293">
        <f t="shared" si="5"/>
        <v>0</v>
      </c>
      <c r="G114" s="288" t="str">
        <f t="shared" si="6"/>
        <v>否</v>
      </c>
      <c r="H114" s="273" t="str">
        <f t="shared" si="7"/>
        <v>项</v>
      </c>
    </row>
    <row r="115" ht="36" customHeight="1" spans="1:8">
      <c r="A115" s="283">
        <f t="shared" si="4"/>
        <v>7</v>
      </c>
      <c r="B115" s="295">
        <v>2121799</v>
      </c>
      <c r="C115" s="291" t="s">
        <v>1510</v>
      </c>
      <c r="D115" s="230">
        <f>VLOOKUP(B115,'09'!$B$5:$F$268,5,FALSE)</f>
        <v>0</v>
      </c>
      <c r="E115" s="296"/>
      <c r="F115" s="293">
        <f t="shared" si="5"/>
        <v>0</v>
      </c>
      <c r="G115" s="288" t="str">
        <f t="shared" si="6"/>
        <v>否</v>
      </c>
      <c r="H115" s="273" t="str">
        <f t="shared" si="7"/>
        <v>项</v>
      </c>
    </row>
    <row r="116" ht="36" customHeight="1" spans="1:8">
      <c r="A116" s="283">
        <f t="shared" si="4"/>
        <v>5</v>
      </c>
      <c r="B116" s="294">
        <v>21218</v>
      </c>
      <c r="C116" s="289" t="s">
        <v>1511</v>
      </c>
      <c r="D116" s="286">
        <f>VLOOKUP(B116,'09'!$B$5:$F$268,5,FALSE)</f>
        <v>0</v>
      </c>
      <c r="E116" s="297">
        <f>SUM(E117:E118)</f>
        <v>0</v>
      </c>
      <c r="F116" s="287">
        <f t="shared" si="5"/>
        <v>0</v>
      </c>
      <c r="G116" s="288" t="str">
        <f t="shared" si="6"/>
        <v>否</v>
      </c>
      <c r="H116" s="273" t="str">
        <f t="shared" si="7"/>
        <v>款</v>
      </c>
    </row>
    <row r="117" ht="36" customHeight="1" spans="1:8">
      <c r="A117" s="283">
        <f t="shared" si="4"/>
        <v>7</v>
      </c>
      <c r="B117" s="295">
        <v>2121801</v>
      </c>
      <c r="C117" s="291" t="s">
        <v>1502</v>
      </c>
      <c r="D117" s="230">
        <f>VLOOKUP(B117,'09'!$B$5:$F$268,5,FALSE)</f>
        <v>0</v>
      </c>
      <c r="E117" s="296"/>
      <c r="F117" s="293">
        <f t="shared" si="5"/>
        <v>0</v>
      </c>
      <c r="G117" s="288" t="str">
        <f t="shared" si="6"/>
        <v>否</v>
      </c>
      <c r="H117" s="273" t="str">
        <f t="shared" si="7"/>
        <v>项</v>
      </c>
    </row>
    <row r="118" ht="36" customHeight="1" spans="1:8">
      <c r="A118" s="283">
        <f t="shared" si="4"/>
        <v>7</v>
      </c>
      <c r="B118" s="295">
        <v>2121899</v>
      </c>
      <c r="C118" s="291" t="s">
        <v>1512</v>
      </c>
      <c r="D118" s="230">
        <f>VLOOKUP(B118,'09'!$B$5:$F$268,5,FALSE)</f>
        <v>0</v>
      </c>
      <c r="E118" s="296"/>
      <c r="F118" s="293">
        <f t="shared" si="5"/>
        <v>0</v>
      </c>
      <c r="G118" s="288" t="str">
        <f t="shared" si="6"/>
        <v>否</v>
      </c>
      <c r="H118" s="273" t="str">
        <f t="shared" si="7"/>
        <v>项</v>
      </c>
    </row>
    <row r="119" ht="36" customHeight="1" spans="1:8">
      <c r="A119" s="283">
        <f t="shared" si="4"/>
        <v>5</v>
      </c>
      <c r="B119" s="294">
        <v>21219</v>
      </c>
      <c r="C119" s="289" t="s">
        <v>1513</v>
      </c>
      <c r="D119" s="286">
        <f>VLOOKUP(B119,'09'!$B$5:$F$268,5,FALSE)</f>
        <v>0</v>
      </c>
      <c r="E119" s="297">
        <f>SUM(E120:E127)</f>
        <v>0</v>
      </c>
      <c r="F119" s="287">
        <f t="shared" si="5"/>
        <v>0</v>
      </c>
      <c r="G119" s="288" t="str">
        <f t="shared" si="6"/>
        <v>否</v>
      </c>
      <c r="H119" s="273" t="str">
        <f t="shared" si="7"/>
        <v>款</v>
      </c>
    </row>
    <row r="120" ht="36" customHeight="1" spans="1:8">
      <c r="A120" s="283">
        <f t="shared" si="4"/>
        <v>7</v>
      </c>
      <c r="B120" s="295">
        <v>2121901</v>
      </c>
      <c r="C120" s="291" t="s">
        <v>1478</v>
      </c>
      <c r="D120" s="230">
        <f>VLOOKUP(B120,'09'!$B$5:$F$268,5,FALSE)</f>
        <v>0</v>
      </c>
      <c r="E120" s="296"/>
      <c r="F120" s="293">
        <f t="shared" si="5"/>
        <v>0</v>
      </c>
      <c r="G120" s="288" t="str">
        <f t="shared" si="6"/>
        <v>否</v>
      </c>
      <c r="H120" s="273" t="str">
        <f t="shared" si="7"/>
        <v>项</v>
      </c>
    </row>
    <row r="121" ht="36" customHeight="1" spans="1:8">
      <c r="A121" s="283">
        <f t="shared" si="4"/>
        <v>7</v>
      </c>
      <c r="B121" s="295">
        <v>2121902</v>
      </c>
      <c r="C121" s="291" t="s">
        <v>1479</v>
      </c>
      <c r="D121" s="230">
        <f>VLOOKUP(B121,'09'!$B$5:$F$268,5,FALSE)</f>
        <v>0</v>
      </c>
      <c r="E121" s="296"/>
      <c r="F121" s="293">
        <f t="shared" si="5"/>
        <v>0</v>
      </c>
      <c r="G121" s="288" t="str">
        <f t="shared" si="6"/>
        <v>否</v>
      </c>
      <c r="H121" s="273" t="str">
        <f t="shared" si="7"/>
        <v>项</v>
      </c>
    </row>
    <row r="122" ht="36" customHeight="1" spans="1:8">
      <c r="A122" s="283">
        <f t="shared" si="4"/>
        <v>7</v>
      </c>
      <c r="B122" s="295">
        <v>2121903</v>
      </c>
      <c r="C122" s="291" t="s">
        <v>1480</v>
      </c>
      <c r="D122" s="230">
        <f>VLOOKUP(B122,'09'!$B$5:$F$268,5,FALSE)</f>
        <v>0</v>
      </c>
      <c r="E122" s="296"/>
      <c r="F122" s="293">
        <f t="shared" si="5"/>
        <v>0</v>
      </c>
      <c r="G122" s="288" t="str">
        <f t="shared" si="6"/>
        <v>否</v>
      </c>
      <c r="H122" s="273" t="str">
        <f t="shared" si="7"/>
        <v>项</v>
      </c>
    </row>
    <row r="123" ht="36" customHeight="1" spans="1:8">
      <c r="A123" s="283">
        <f t="shared" si="4"/>
        <v>7</v>
      </c>
      <c r="B123" s="295">
        <v>2121904</v>
      </c>
      <c r="C123" s="291" t="s">
        <v>1481</v>
      </c>
      <c r="D123" s="230">
        <f>VLOOKUP(B123,'09'!$B$5:$F$268,5,FALSE)</f>
        <v>0</v>
      </c>
      <c r="E123" s="296"/>
      <c r="F123" s="293">
        <f t="shared" si="5"/>
        <v>0</v>
      </c>
      <c r="G123" s="288" t="str">
        <f t="shared" si="6"/>
        <v>否</v>
      </c>
      <c r="H123" s="273" t="str">
        <f t="shared" si="7"/>
        <v>项</v>
      </c>
    </row>
    <row r="124" ht="36" customHeight="1" spans="1:8">
      <c r="A124" s="283">
        <f t="shared" si="4"/>
        <v>7</v>
      </c>
      <c r="B124" s="295">
        <v>2121905</v>
      </c>
      <c r="C124" s="291" t="s">
        <v>1484</v>
      </c>
      <c r="D124" s="230">
        <f>VLOOKUP(B124,'09'!$B$5:$F$268,5,FALSE)</f>
        <v>0</v>
      </c>
      <c r="E124" s="296"/>
      <c r="F124" s="293">
        <f t="shared" si="5"/>
        <v>0</v>
      </c>
      <c r="G124" s="288" t="str">
        <f t="shared" si="6"/>
        <v>否</v>
      </c>
      <c r="H124" s="273" t="str">
        <f t="shared" si="7"/>
        <v>项</v>
      </c>
    </row>
    <row r="125" ht="36" customHeight="1" spans="1:8">
      <c r="A125" s="283">
        <f t="shared" si="4"/>
        <v>7</v>
      </c>
      <c r="B125" s="295">
        <v>2121906</v>
      </c>
      <c r="C125" s="291" t="s">
        <v>1486</v>
      </c>
      <c r="D125" s="230">
        <f>VLOOKUP(B125,'09'!$B$5:$F$268,5,FALSE)</f>
        <v>0</v>
      </c>
      <c r="E125" s="296"/>
      <c r="F125" s="293">
        <f t="shared" si="5"/>
        <v>0</v>
      </c>
      <c r="G125" s="288" t="str">
        <f t="shared" si="6"/>
        <v>否</v>
      </c>
      <c r="H125" s="273" t="str">
        <f t="shared" si="7"/>
        <v>项</v>
      </c>
    </row>
    <row r="126" ht="36" customHeight="1" spans="1:8">
      <c r="A126" s="283">
        <f t="shared" si="4"/>
        <v>7</v>
      </c>
      <c r="B126" s="295">
        <v>2121907</v>
      </c>
      <c r="C126" s="291" t="s">
        <v>1487</v>
      </c>
      <c r="D126" s="230">
        <f>VLOOKUP(B126,'09'!$B$5:$F$268,5,FALSE)</f>
        <v>0</v>
      </c>
      <c r="E126" s="296"/>
      <c r="F126" s="293">
        <f t="shared" si="5"/>
        <v>0</v>
      </c>
      <c r="G126" s="288" t="str">
        <f t="shared" si="6"/>
        <v>否</v>
      </c>
      <c r="H126" s="273" t="str">
        <f t="shared" si="7"/>
        <v>项</v>
      </c>
    </row>
    <row r="127" ht="36" customHeight="1" spans="1:8">
      <c r="A127" s="283">
        <f t="shared" si="4"/>
        <v>7</v>
      </c>
      <c r="B127" s="295">
        <v>2121999</v>
      </c>
      <c r="C127" s="291" t="s">
        <v>1514</v>
      </c>
      <c r="D127" s="230">
        <f>VLOOKUP(B127,'09'!$B$5:$F$268,5,FALSE)</f>
        <v>0</v>
      </c>
      <c r="E127" s="296"/>
      <c r="F127" s="293">
        <f t="shared" si="5"/>
        <v>0</v>
      </c>
      <c r="G127" s="288" t="str">
        <f t="shared" si="6"/>
        <v>否</v>
      </c>
      <c r="H127" s="273" t="str">
        <f t="shared" si="7"/>
        <v>项</v>
      </c>
    </row>
    <row r="128" ht="36" customHeight="1" spans="1:8">
      <c r="A128" s="283">
        <f t="shared" si="4"/>
        <v>5</v>
      </c>
      <c r="B128" s="298">
        <v>21298</v>
      </c>
      <c r="C128" s="289" t="s">
        <v>2074</v>
      </c>
      <c r="D128" s="286"/>
      <c r="E128" s="297">
        <f>SUM(E129:E130)</f>
        <v>16250</v>
      </c>
      <c r="F128" s="287">
        <f t="shared" si="5"/>
        <v>0</v>
      </c>
      <c r="G128" s="288" t="str">
        <f t="shared" si="6"/>
        <v>是</v>
      </c>
      <c r="H128" s="273" t="str">
        <f t="shared" si="7"/>
        <v>款</v>
      </c>
    </row>
    <row r="129" ht="36" customHeight="1" spans="1:11">
      <c r="A129" s="283">
        <f t="shared" si="4"/>
        <v>7</v>
      </c>
      <c r="B129" s="299">
        <v>2129801</v>
      </c>
      <c r="C129" s="291" t="s">
        <v>2109</v>
      </c>
      <c r="D129" s="230"/>
      <c r="E129" s="296">
        <v>16250</v>
      </c>
      <c r="F129" s="293">
        <f t="shared" si="5"/>
        <v>0</v>
      </c>
      <c r="G129" s="288" t="str">
        <f t="shared" si="6"/>
        <v>是</v>
      </c>
      <c r="H129" s="273" t="str">
        <f t="shared" si="7"/>
        <v>项</v>
      </c>
      <c r="K129" s="273">
        <v>16250</v>
      </c>
    </row>
    <row r="130" ht="36" customHeight="1" spans="1:8">
      <c r="A130" s="283">
        <f t="shared" si="4"/>
        <v>7</v>
      </c>
      <c r="B130" s="299">
        <v>2129899</v>
      </c>
      <c r="C130" s="291" t="s">
        <v>2110</v>
      </c>
      <c r="D130" s="230"/>
      <c r="E130" s="296"/>
      <c r="F130" s="293">
        <f t="shared" si="5"/>
        <v>0</v>
      </c>
      <c r="G130" s="288" t="str">
        <f t="shared" si="6"/>
        <v>否</v>
      </c>
      <c r="H130" s="273" t="str">
        <f t="shared" si="7"/>
        <v>项</v>
      </c>
    </row>
    <row r="131" ht="36" customHeight="1" spans="1:8">
      <c r="A131" s="283">
        <f t="shared" si="4"/>
        <v>3</v>
      </c>
      <c r="B131" s="294">
        <v>213</v>
      </c>
      <c r="C131" s="285" t="s">
        <v>2111</v>
      </c>
      <c r="D131" s="286">
        <f>VLOOKUP(B131,'09'!$B$5:$F$268,5,FALSE)</f>
        <v>45</v>
      </c>
      <c r="E131" s="269">
        <f>SUM(E132,E137,E142,E147,E150,E155,E159,E163,E166)</f>
        <v>1016</v>
      </c>
      <c r="F131" s="287">
        <f t="shared" si="5"/>
        <v>21.5777777777778</v>
      </c>
      <c r="G131" s="288" t="str">
        <f t="shared" si="6"/>
        <v>是</v>
      </c>
      <c r="H131" s="273" t="str">
        <f t="shared" si="7"/>
        <v>类</v>
      </c>
    </row>
    <row r="132" ht="36" customHeight="1" spans="1:8">
      <c r="A132" s="283">
        <f t="shared" si="4"/>
        <v>5</v>
      </c>
      <c r="B132" s="294">
        <v>21366</v>
      </c>
      <c r="C132" s="289" t="s">
        <v>1516</v>
      </c>
      <c r="D132" s="286">
        <f>VLOOKUP(B132,'09'!$B$5:$F$268,5,FALSE)</f>
        <v>0</v>
      </c>
      <c r="E132" s="269">
        <f>SUM(E133:E136)</f>
        <v>18</v>
      </c>
      <c r="F132" s="287">
        <f t="shared" si="5"/>
        <v>0</v>
      </c>
      <c r="G132" s="288" t="str">
        <f t="shared" si="6"/>
        <v>是</v>
      </c>
      <c r="H132" s="273" t="str">
        <f t="shared" si="7"/>
        <v>款</v>
      </c>
    </row>
    <row r="133" ht="36" customHeight="1" spans="1:8">
      <c r="A133" s="283">
        <f t="shared" ref="A133:A196" si="8">LEN(B133)</f>
        <v>7</v>
      </c>
      <c r="B133" s="295">
        <v>2136601</v>
      </c>
      <c r="C133" s="291" t="s">
        <v>1517</v>
      </c>
      <c r="D133" s="230">
        <f>VLOOKUP(B133,'09'!$B$5:$F$268,5,FALSE)</f>
        <v>0</v>
      </c>
      <c r="E133" s="296"/>
      <c r="F133" s="293">
        <f t="shared" ref="F133:F196" si="9">IF(D133&lt;0,"",IFERROR(E133/D133-1,0))</f>
        <v>0</v>
      </c>
      <c r="G133" s="288" t="str">
        <f t="shared" ref="G133:G196" si="10">IF(LEN(B133)=3,"是",IF(C133&lt;&gt;"",IF(SUM(D133:E133)&lt;&gt;0,"是","否"),"是"))</f>
        <v>否</v>
      </c>
      <c r="H133" s="273" t="str">
        <f t="shared" ref="H133:H196" si="11">IF(LEN(B133)=3,"类",IF(LEN(B133)=5,"款","项"))</f>
        <v>项</v>
      </c>
    </row>
    <row r="134" ht="36" customHeight="1" spans="1:8">
      <c r="A134" s="283">
        <f t="shared" si="8"/>
        <v>7</v>
      </c>
      <c r="B134" s="295">
        <v>2136602</v>
      </c>
      <c r="C134" s="291" t="s">
        <v>1518</v>
      </c>
      <c r="D134" s="230">
        <f>VLOOKUP(B134,'09'!$B$5:$F$268,5,FALSE)</f>
        <v>0</v>
      </c>
      <c r="E134" s="296"/>
      <c r="F134" s="293">
        <f t="shared" si="9"/>
        <v>0</v>
      </c>
      <c r="G134" s="288" t="str">
        <f t="shared" si="10"/>
        <v>否</v>
      </c>
      <c r="H134" s="273" t="str">
        <f t="shared" si="11"/>
        <v>项</v>
      </c>
    </row>
    <row r="135" ht="36" customHeight="1" spans="1:8">
      <c r="A135" s="283">
        <f t="shared" si="8"/>
        <v>7</v>
      </c>
      <c r="B135" s="295">
        <v>2136603</v>
      </c>
      <c r="C135" s="291" t="s">
        <v>1519</v>
      </c>
      <c r="D135" s="230">
        <f>VLOOKUP(B135,'09'!$B$5:$F$268,5,FALSE)</f>
        <v>0</v>
      </c>
      <c r="E135" s="296"/>
      <c r="F135" s="293">
        <f t="shared" si="9"/>
        <v>0</v>
      </c>
      <c r="G135" s="288" t="str">
        <f t="shared" si="10"/>
        <v>否</v>
      </c>
      <c r="H135" s="273" t="str">
        <f t="shared" si="11"/>
        <v>项</v>
      </c>
    </row>
    <row r="136" ht="36" customHeight="1" spans="1:11">
      <c r="A136" s="283">
        <f t="shared" si="8"/>
        <v>7</v>
      </c>
      <c r="B136" s="295">
        <v>2136699</v>
      </c>
      <c r="C136" s="291" t="s">
        <v>1520</v>
      </c>
      <c r="D136" s="230">
        <f>VLOOKUP(B136,'09'!$B$5:$F$268,5,FALSE)</f>
        <v>0</v>
      </c>
      <c r="E136" s="296">
        <v>18</v>
      </c>
      <c r="F136" s="293">
        <f t="shared" si="9"/>
        <v>0</v>
      </c>
      <c r="G136" s="288" t="str">
        <f t="shared" si="10"/>
        <v>是</v>
      </c>
      <c r="H136" s="273" t="str">
        <f t="shared" si="11"/>
        <v>项</v>
      </c>
      <c r="K136" s="273">
        <v>18</v>
      </c>
    </row>
    <row r="137" ht="36" customHeight="1" spans="1:8">
      <c r="A137" s="283">
        <f t="shared" si="8"/>
        <v>5</v>
      </c>
      <c r="B137" s="294">
        <v>21367</v>
      </c>
      <c r="C137" s="289" t="s">
        <v>1521</v>
      </c>
      <c r="D137" s="286">
        <f>VLOOKUP(B137,'09'!$B$5:$F$268,5,FALSE)</f>
        <v>0</v>
      </c>
      <c r="E137" s="297">
        <f>SUM(E138:E141)</f>
        <v>0</v>
      </c>
      <c r="F137" s="287">
        <f t="shared" si="9"/>
        <v>0</v>
      </c>
      <c r="G137" s="288" t="str">
        <f t="shared" si="10"/>
        <v>否</v>
      </c>
      <c r="H137" s="273" t="str">
        <f t="shared" si="11"/>
        <v>款</v>
      </c>
    </row>
    <row r="138" ht="36" customHeight="1" spans="1:8">
      <c r="A138" s="283">
        <f t="shared" si="8"/>
        <v>7</v>
      </c>
      <c r="B138" s="295">
        <v>2136701</v>
      </c>
      <c r="C138" s="291" t="s">
        <v>1517</v>
      </c>
      <c r="D138" s="230">
        <f>VLOOKUP(B138,'09'!$B$5:$F$268,5,FALSE)</f>
        <v>0</v>
      </c>
      <c r="E138" s="296"/>
      <c r="F138" s="293">
        <f t="shared" si="9"/>
        <v>0</v>
      </c>
      <c r="G138" s="288" t="str">
        <f t="shared" si="10"/>
        <v>否</v>
      </c>
      <c r="H138" s="273" t="str">
        <f t="shared" si="11"/>
        <v>项</v>
      </c>
    </row>
    <row r="139" ht="36" customHeight="1" spans="1:8">
      <c r="A139" s="283">
        <f t="shared" si="8"/>
        <v>7</v>
      </c>
      <c r="B139" s="295">
        <v>2136702</v>
      </c>
      <c r="C139" s="291" t="s">
        <v>1518</v>
      </c>
      <c r="D139" s="230">
        <f>VLOOKUP(B139,'09'!$B$5:$F$268,5,FALSE)</f>
        <v>0</v>
      </c>
      <c r="E139" s="296"/>
      <c r="F139" s="293">
        <f t="shared" si="9"/>
        <v>0</v>
      </c>
      <c r="G139" s="288" t="str">
        <f t="shared" si="10"/>
        <v>否</v>
      </c>
      <c r="H139" s="273" t="str">
        <f t="shared" si="11"/>
        <v>项</v>
      </c>
    </row>
    <row r="140" ht="36" customHeight="1" spans="1:8">
      <c r="A140" s="283">
        <f t="shared" si="8"/>
        <v>7</v>
      </c>
      <c r="B140" s="295">
        <v>2136703</v>
      </c>
      <c r="C140" s="291" t="s">
        <v>1522</v>
      </c>
      <c r="D140" s="230">
        <f>VLOOKUP(B140,'09'!$B$5:$F$268,5,FALSE)</f>
        <v>0</v>
      </c>
      <c r="E140" s="296"/>
      <c r="F140" s="293">
        <f t="shared" si="9"/>
        <v>0</v>
      </c>
      <c r="G140" s="288" t="str">
        <f t="shared" si="10"/>
        <v>否</v>
      </c>
      <c r="H140" s="273" t="str">
        <f t="shared" si="11"/>
        <v>项</v>
      </c>
    </row>
    <row r="141" ht="36" customHeight="1" spans="1:8">
      <c r="A141" s="283">
        <f t="shared" si="8"/>
        <v>7</v>
      </c>
      <c r="B141" s="295">
        <v>2136799</v>
      </c>
      <c r="C141" s="291" t="s">
        <v>1523</v>
      </c>
      <c r="D141" s="230">
        <f>VLOOKUP(B141,'09'!$B$5:$F$268,5,FALSE)</f>
        <v>0</v>
      </c>
      <c r="E141" s="296"/>
      <c r="F141" s="293">
        <f t="shared" si="9"/>
        <v>0</v>
      </c>
      <c r="G141" s="288" t="str">
        <f t="shared" si="10"/>
        <v>否</v>
      </c>
      <c r="H141" s="273" t="str">
        <f t="shared" si="11"/>
        <v>项</v>
      </c>
    </row>
    <row r="142" ht="36" customHeight="1" spans="1:8">
      <c r="A142" s="283">
        <f t="shared" si="8"/>
        <v>5</v>
      </c>
      <c r="B142" s="294">
        <v>21369</v>
      </c>
      <c r="C142" s="289" t="s">
        <v>1524</v>
      </c>
      <c r="D142" s="286">
        <f>VLOOKUP(B142,'09'!$B$5:$F$268,5,FALSE)</f>
        <v>0</v>
      </c>
      <c r="E142" s="269">
        <f>SUM(E143:E146)</f>
        <v>0</v>
      </c>
      <c r="F142" s="287">
        <f t="shared" si="9"/>
        <v>0</v>
      </c>
      <c r="G142" s="288" t="str">
        <f t="shared" si="10"/>
        <v>否</v>
      </c>
      <c r="H142" s="273" t="str">
        <f t="shared" si="11"/>
        <v>款</v>
      </c>
    </row>
    <row r="143" ht="36" customHeight="1" spans="1:8">
      <c r="A143" s="283">
        <f t="shared" si="8"/>
        <v>7</v>
      </c>
      <c r="B143" s="295">
        <v>2136901</v>
      </c>
      <c r="C143" s="291" t="s">
        <v>955</v>
      </c>
      <c r="D143" s="230">
        <f>VLOOKUP(B143,'09'!$B$5:$F$268,5,FALSE)</f>
        <v>0</v>
      </c>
      <c r="E143" s="296"/>
      <c r="F143" s="293">
        <f t="shared" si="9"/>
        <v>0</v>
      </c>
      <c r="G143" s="288" t="str">
        <f t="shared" si="10"/>
        <v>否</v>
      </c>
      <c r="H143" s="273" t="str">
        <f t="shared" si="11"/>
        <v>项</v>
      </c>
    </row>
    <row r="144" ht="36" customHeight="1" spans="1:8">
      <c r="A144" s="283">
        <f t="shared" si="8"/>
        <v>7</v>
      </c>
      <c r="B144" s="295">
        <v>2136902</v>
      </c>
      <c r="C144" s="291" t="s">
        <v>1525</v>
      </c>
      <c r="D144" s="230">
        <f>VLOOKUP(B144,'09'!$B$5:$F$268,5,FALSE)</f>
        <v>0</v>
      </c>
      <c r="E144" s="296"/>
      <c r="F144" s="293">
        <f t="shared" si="9"/>
        <v>0</v>
      </c>
      <c r="G144" s="288" t="str">
        <f t="shared" si="10"/>
        <v>否</v>
      </c>
      <c r="H144" s="273" t="str">
        <f t="shared" si="11"/>
        <v>项</v>
      </c>
    </row>
    <row r="145" ht="36" customHeight="1" spans="1:8">
      <c r="A145" s="283">
        <f t="shared" si="8"/>
        <v>7</v>
      </c>
      <c r="B145" s="295">
        <v>2136903</v>
      </c>
      <c r="C145" s="291" t="s">
        <v>1526</v>
      </c>
      <c r="D145" s="230">
        <f>VLOOKUP(B145,'09'!$B$5:$F$268,5,FALSE)</f>
        <v>0</v>
      </c>
      <c r="E145" s="296"/>
      <c r="F145" s="293">
        <f t="shared" si="9"/>
        <v>0</v>
      </c>
      <c r="G145" s="288" t="str">
        <f t="shared" si="10"/>
        <v>否</v>
      </c>
      <c r="H145" s="273" t="str">
        <f t="shared" si="11"/>
        <v>项</v>
      </c>
    </row>
    <row r="146" ht="36" customHeight="1" spans="1:8">
      <c r="A146" s="283">
        <f t="shared" si="8"/>
        <v>7</v>
      </c>
      <c r="B146" s="295">
        <v>2136999</v>
      </c>
      <c r="C146" s="291" t="s">
        <v>1527</v>
      </c>
      <c r="D146" s="230">
        <f>VLOOKUP(B146,'09'!$B$5:$F$268,5,FALSE)</f>
        <v>0</v>
      </c>
      <c r="E146" s="296"/>
      <c r="F146" s="293">
        <f t="shared" si="9"/>
        <v>0</v>
      </c>
      <c r="G146" s="288" t="str">
        <f t="shared" si="10"/>
        <v>否</v>
      </c>
      <c r="H146" s="273" t="str">
        <f t="shared" si="11"/>
        <v>项</v>
      </c>
    </row>
    <row r="147" ht="36" customHeight="1" spans="1:8">
      <c r="A147" s="283">
        <f t="shared" si="8"/>
        <v>5</v>
      </c>
      <c r="B147" s="301">
        <v>21370</v>
      </c>
      <c r="C147" s="289" t="s">
        <v>1528</v>
      </c>
      <c r="D147" s="286">
        <f>VLOOKUP(B147,'09'!$B$5:$F$268,5,FALSE)</f>
        <v>0</v>
      </c>
      <c r="E147" s="297">
        <f>SUM(E148:E149)</f>
        <v>0</v>
      </c>
      <c r="F147" s="287">
        <f t="shared" si="9"/>
        <v>0</v>
      </c>
      <c r="G147" s="288" t="str">
        <f t="shared" si="10"/>
        <v>否</v>
      </c>
      <c r="H147" s="273" t="str">
        <f t="shared" si="11"/>
        <v>款</v>
      </c>
    </row>
    <row r="148" ht="36" customHeight="1" spans="1:8">
      <c r="A148" s="283">
        <f t="shared" si="8"/>
        <v>7</v>
      </c>
      <c r="B148" s="302">
        <v>2137001</v>
      </c>
      <c r="C148" s="291" t="s">
        <v>1517</v>
      </c>
      <c r="D148" s="230">
        <f>VLOOKUP(B148,'09'!$B$5:$F$268,5,FALSE)</f>
        <v>0</v>
      </c>
      <c r="E148" s="296"/>
      <c r="F148" s="293">
        <f t="shared" si="9"/>
        <v>0</v>
      </c>
      <c r="G148" s="288" t="str">
        <f t="shared" si="10"/>
        <v>否</v>
      </c>
      <c r="H148" s="273" t="str">
        <f t="shared" si="11"/>
        <v>项</v>
      </c>
    </row>
    <row r="149" ht="36" customHeight="1" spans="1:8">
      <c r="A149" s="283">
        <f t="shared" si="8"/>
        <v>7</v>
      </c>
      <c r="B149" s="302">
        <v>2137099</v>
      </c>
      <c r="C149" s="291" t="s">
        <v>1529</v>
      </c>
      <c r="D149" s="230">
        <f>VLOOKUP(B149,'09'!$B$5:$F$268,5,FALSE)</f>
        <v>0</v>
      </c>
      <c r="E149" s="296"/>
      <c r="F149" s="293">
        <f t="shared" si="9"/>
        <v>0</v>
      </c>
      <c r="G149" s="288" t="str">
        <f t="shared" si="10"/>
        <v>否</v>
      </c>
      <c r="H149" s="273" t="str">
        <f t="shared" si="11"/>
        <v>项</v>
      </c>
    </row>
    <row r="150" ht="36" customHeight="1" spans="1:8">
      <c r="A150" s="283">
        <f t="shared" si="8"/>
        <v>5</v>
      </c>
      <c r="B150" s="301">
        <v>21371</v>
      </c>
      <c r="C150" s="289" t="s">
        <v>1530</v>
      </c>
      <c r="D150" s="286">
        <f>VLOOKUP(B150,'09'!$B$5:$F$268,5,FALSE)</f>
        <v>0</v>
      </c>
      <c r="E150" s="297">
        <f>SUM(E151:E154)</f>
        <v>0</v>
      </c>
      <c r="F150" s="287">
        <f t="shared" si="9"/>
        <v>0</v>
      </c>
      <c r="G150" s="288" t="str">
        <f t="shared" si="10"/>
        <v>否</v>
      </c>
      <c r="H150" s="273" t="str">
        <f t="shared" si="11"/>
        <v>款</v>
      </c>
    </row>
    <row r="151" ht="36" customHeight="1" spans="1:8">
      <c r="A151" s="283">
        <f t="shared" si="8"/>
        <v>7</v>
      </c>
      <c r="B151" s="302">
        <v>2137101</v>
      </c>
      <c r="C151" s="291" t="s">
        <v>955</v>
      </c>
      <c r="D151" s="230">
        <f>VLOOKUP(B151,'09'!$B$5:$F$268,5,FALSE)</f>
        <v>0</v>
      </c>
      <c r="E151" s="296"/>
      <c r="F151" s="293">
        <f t="shared" si="9"/>
        <v>0</v>
      </c>
      <c r="G151" s="288" t="str">
        <f t="shared" si="10"/>
        <v>否</v>
      </c>
      <c r="H151" s="273" t="str">
        <f t="shared" si="11"/>
        <v>项</v>
      </c>
    </row>
    <row r="152" ht="36" customHeight="1" spans="1:8">
      <c r="A152" s="283">
        <f t="shared" si="8"/>
        <v>7</v>
      </c>
      <c r="B152" s="302">
        <v>2137102</v>
      </c>
      <c r="C152" s="291" t="s">
        <v>1531</v>
      </c>
      <c r="D152" s="230">
        <f>VLOOKUP(B152,'09'!$B$5:$F$268,5,FALSE)</f>
        <v>0</v>
      </c>
      <c r="E152" s="296"/>
      <c r="F152" s="293">
        <f t="shared" si="9"/>
        <v>0</v>
      </c>
      <c r="G152" s="288" t="str">
        <f t="shared" si="10"/>
        <v>否</v>
      </c>
      <c r="H152" s="273" t="str">
        <f t="shared" si="11"/>
        <v>项</v>
      </c>
    </row>
    <row r="153" ht="36" customHeight="1" spans="1:8">
      <c r="A153" s="283">
        <f t="shared" si="8"/>
        <v>7</v>
      </c>
      <c r="B153" s="302">
        <v>2137103</v>
      </c>
      <c r="C153" s="291" t="s">
        <v>1526</v>
      </c>
      <c r="D153" s="230">
        <f>VLOOKUP(B153,'09'!$B$5:$F$268,5,FALSE)</f>
        <v>0</v>
      </c>
      <c r="E153" s="296"/>
      <c r="F153" s="293">
        <f t="shared" si="9"/>
        <v>0</v>
      </c>
      <c r="G153" s="288" t="str">
        <f t="shared" si="10"/>
        <v>否</v>
      </c>
      <c r="H153" s="273" t="str">
        <f t="shared" si="11"/>
        <v>项</v>
      </c>
    </row>
    <row r="154" ht="36" customHeight="1" spans="1:8">
      <c r="A154" s="283">
        <f t="shared" si="8"/>
        <v>7</v>
      </c>
      <c r="B154" s="302">
        <v>2137199</v>
      </c>
      <c r="C154" s="291" t="s">
        <v>1532</v>
      </c>
      <c r="D154" s="230">
        <f>VLOOKUP(B154,'09'!$B$5:$F$268,5,FALSE)</f>
        <v>0</v>
      </c>
      <c r="E154" s="296"/>
      <c r="F154" s="293">
        <f t="shared" si="9"/>
        <v>0</v>
      </c>
      <c r="G154" s="288" t="str">
        <f t="shared" si="10"/>
        <v>否</v>
      </c>
      <c r="H154" s="273" t="str">
        <f t="shared" si="11"/>
        <v>项</v>
      </c>
    </row>
    <row r="155" ht="36" customHeight="1" spans="1:8">
      <c r="A155" s="283">
        <f t="shared" si="8"/>
        <v>5</v>
      </c>
      <c r="B155" s="302">
        <v>21372</v>
      </c>
      <c r="C155" s="289" t="s">
        <v>2112</v>
      </c>
      <c r="D155" s="286">
        <f>VLOOKUP(B155,'09'!$B$5:$F$268,5,FALSE)</f>
        <v>45</v>
      </c>
      <c r="E155" s="297">
        <f>SUM(E156:E158)</f>
        <v>998</v>
      </c>
      <c r="F155" s="287">
        <f t="shared" si="9"/>
        <v>21.1777777777778</v>
      </c>
      <c r="G155" s="288" t="str">
        <f t="shared" si="10"/>
        <v>是</v>
      </c>
      <c r="H155" s="273" t="str">
        <f t="shared" si="11"/>
        <v>款</v>
      </c>
    </row>
    <row r="156" ht="36" customHeight="1" spans="1:11">
      <c r="A156" s="283">
        <f t="shared" si="8"/>
        <v>7</v>
      </c>
      <c r="B156" s="302">
        <v>2137201</v>
      </c>
      <c r="C156" s="291" t="s">
        <v>2113</v>
      </c>
      <c r="D156" s="230">
        <f>VLOOKUP(B156,'09'!$B$5:$F$268,5,FALSE)</f>
        <v>45</v>
      </c>
      <c r="E156" s="296">
        <v>998</v>
      </c>
      <c r="F156" s="293">
        <f t="shared" si="9"/>
        <v>21.1777777777778</v>
      </c>
      <c r="G156" s="288" t="str">
        <f t="shared" si="10"/>
        <v>是</v>
      </c>
      <c r="H156" s="273" t="str">
        <f t="shared" si="11"/>
        <v>项</v>
      </c>
      <c r="K156" s="273">
        <f>500+498</f>
        <v>998</v>
      </c>
    </row>
    <row r="157" ht="36" customHeight="1" spans="1:8">
      <c r="A157" s="283">
        <f t="shared" si="8"/>
        <v>7</v>
      </c>
      <c r="B157" s="302">
        <v>2137202</v>
      </c>
      <c r="C157" s="291" t="s">
        <v>1517</v>
      </c>
      <c r="D157" s="230">
        <f>VLOOKUP(B157,'09'!$B$5:$F$268,5,FALSE)</f>
        <v>0</v>
      </c>
      <c r="E157" s="296"/>
      <c r="F157" s="293">
        <f t="shared" si="9"/>
        <v>0</v>
      </c>
      <c r="G157" s="288" t="str">
        <f t="shared" si="10"/>
        <v>否</v>
      </c>
      <c r="H157" s="273" t="str">
        <f t="shared" si="11"/>
        <v>项</v>
      </c>
    </row>
    <row r="158" ht="36" customHeight="1" spans="1:8">
      <c r="A158" s="283">
        <f t="shared" si="8"/>
        <v>7</v>
      </c>
      <c r="B158" s="302">
        <v>2137299</v>
      </c>
      <c r="C158" s="291" t="s">
        <v>2114</v>
      </c>
      <c r="D158" s="230">
        <f>VLOOKUP(B158,'09'!$B$5:$F$268,5,FALSE)</f>
        <v>0</v>
      </c>
      <c r="E158" s="296"/>
      <c r="F158" s="293">
        <f t="shared" si="9"/>
        <v>0</v>
      </c>
      <c r="G158" s="288" t="str">
        <f t="shared" si="10"/>
        <v>否</v>
      </c>
      <c r="H158" s="273" t="str">
        <f t="shared" si="11"/>
        <v>项</v>
      </c>
    </row>
    <row r="159" ht="36" customHeight="1" spans="1:8">
      <c r="A159" s="283">
        <f t="shared" si="8"/>
        <v>5</v>
      </c>
      <c r="B159" s="302">
        <v>21373</v>
      </c>
      <c r="C159" s="289" t="s">
        <v>2115</v>
      </c>
      <c r="D159" s="286">
        <f>VLOOKUP(B159,'09'!$B$5:$F$268,5,FALSE)</f>
        <v>0</v>
      </c>
      <c r="E159" s="297">
        <f>SUM(E160:E162)</f>
        <v>0</v>
      </c>
      <c r="F159" s="287">
        <f t="shared" si="9"/>
        <v>0</v>
      </c>
      <c r="G159" s="288" t="str">
        <f t="shared" si="10"/>
        <v>否</v>
      </c>
      <c r="H159" s="273" t="str">
        <f t="shared" si="11"/>
        <v>款</v>
      </c>
    </row>
    <row r="160" ht="36" customHeight="1" spans="1:8">
      <c r="A160" s="283">
        <f t="shared" si="8"/>
        <v>7</v>
      </c>
      <c r="B160" s="302">
        <v>2137301</v>
      </c>
      <c r="C160" s="291" t="s">
        <v>2113</v>
      </c>
      <c r="D160" s="230">
        <f>VLOOKUP(B160,'09'!$B$5:$F$268,5,FALSE)</f>
        <v>0</v>
      </c>
      <c r="E160" s="296"/>
      <c r="F160" s="293">
        <f t="shared" si="9"/>
        <v>0</v>
      </c>
      <c r="G160" s="288" t="str">
        <f t="shared" si="10"/>
        <v>否</v>
      </c>
      <c r="H160" s="273" t="str">
        <f t="shared" si="11"/>
        <v>项</v>
      </c>
    </row>
    <row r="161" ht="36" customHeight="1" spans="1:8">
      <c r="A161" s="283">
        <f t="shared" si="8"/>
        <v>7</v>
      </c>
      <c r="B161" s="302">
        <v>2137302</v>
      </c>
      <c r="C161" s="291" t="s">
        <v>1517</v>
      </c>
      <c r="D161" s="230">
        <f>VLOOKUP(B161,'09'!$B$5:$F$268,5,FALSE)</f>
        <v>0</v>
      </c>
      <c r="E161" s="296"/>
      <c r="F161" s="293">
        <f t="shared" si="9"/>
        <v>0</v>
      </c>
      <c r="G161" s="288" t="str">
        <f t="shared" si="10"/>
        <v>否</v>
      </c>
      <c r="H161" s="273" t="str">
        <f t="shared" si="11"/>
        <v>项</v>
      </c>
    </row>
    <row r="162" ht="36" customHeight="1" spans="1:8">
      <c r="A162" s="283">
        <f t="shared" si="8"/>
        <v>7</v>
      </c>
      <c r="B162" s="302">
        <v>2137399</v>
      </c>
      <c r="C162" s="291" t="s">
        <v>2116</v>
      </c>
      <c r="D162" s="230">
        <f>VLOOKUP(B162,'09'!$B$5:$F$268,5,FALSE)</f>
        <v>0</v>
      </c>
      <c r="E162" s="296"/>
      <c r="F162" s="293">
        <f t="shared" si="9"/>
        <v>0</v>
      </c>
      <c r="G162" s="288" t="str">
        <f t="shared" si="10"/>
        <v>否</v>
      </c>
      <c r="H162" s="273" t="str">
        <f t="shared" si="11"/>
        <v>项</v>
      </c>
    </row>
    <row r="163" ht="36" customHeight="1" spans="1:8">
      <c r="A163" s="283">
        <f t="shared" si="8"/>
        <v>5</v>
      </c>
      <c r="B163" s="301">
        <v>21374</v>
      </c>
      <c r="C163" s="289" t="s">
        <v>2117</v>
      </c>
      <c r="D163" s="286">
        <f>VLOOKUP(B163,'09'!$B$5:$F$268,5,FALSE)</f>
        <v>0</v>
      </c>
      <c r="E163" s="297">
        <f>SUM(E164:E165)</f>
        <v>0</v>
      </c>
      <c r="F163" s="287">
        <f t="shared" si="9"/>
        <v>0</v>
      </c>
      <c r="G163" s="288" t="str">
        <f t="shared" si="10"/>
        <v>否</v>
      </c>
      <c r="H163" s="273" t="str">
        <f t="shared" si="11"/>
        <v>款</v>
      </c>
    </row>
    <row r="164" ht="36" customHeight="1" spans="1:8">
      <c r="A164" s="283">
        <f t="shared" si="8"/>
        <v>7</v>
      </c>
      <c r="B164" s="302">
        <v>2137401</v>
      </c>
      <c r="C164" s="291" t="s">
        <v>1517</v>
      </c>
      <c r="D164" s="230">
        <f>VLOOKUP(B164,'09'!$B$5:$F$268,5,FALSE)</f>
        <v>0</v>
      </c>
      <c r="E164" s="296"/>
      <c r="F164" s="293">
        <f t="shared" si="9"/>
        <v>0</v>
      </c>
      <c r="G164" s="288" t="str">
        <f t="shared" si="10"/>
        <v>否</v>
      </c>
      <c r="H164" s="273" t="str">
        <f t="shared" si="11"/>
        <v>项</v>
      </c>
    </row>
    <row r="165" ht="36" customHeight="1" spans="1:8">
      <c r="A165" s="283">
        <f t="shared" si="8"/>
        <v>7</v>
      </c>
      <c r="B165" s="302">
        <v>2137499</v>
      </c>
      <c r="C165" s="291" t="s">
        <v>2118</v>
      </c>
      <c r="D165" s="230">
        <f>VLOOKUP(B165,'09'!$B$5:$F$268,5,FALSE)</f>
        <v>0</v>
      </c>
      <c r="E165" s="296"/>
      <c r="F165" s="293">
        <f t="shared" si="9"/>
        <v>0</v>
      </c>
      <c r="G165" s="288" t="str">
        <f t="shared" si="10"/>
        <v>否</v>
      </c>
      <c r="H165" s="273" t="str">
        <f t="shared" si="11"/>
        <v>项</v>
      </c>
    </row>
    <row r="166" ht="36" customHeight="1" spans="1:8">
      <c r="A166" s="283">
        <f t="shared" si="8"/>
        <v>5</v>
      </c>
      <c r="B166" s="301">
        <v>21398</v>
      </c>
      <c r="C166" s="289" t="s">
        <v>2074</v>
      </c>
      <c r="D166" s="286"/>
      <c r="E166" s="297">
        <f>SUM(E167:E169)</f>
        <v>0</v>
      </c>
      <c r="F166" s="287">
        <f t="shared" si="9"/>
        <v>0</v>
      </c>
      <c r="G166" s="288" t="str">
        <f t="shared" si="10"/>
        <v>否</v>
      </c>
      <c r="H166" s="273" t="str">
        <f t="shared" si="11"/>
        <v>款</v>
      </c>
    </row>
    <row r="167" ht="36" customHeight="1" spans="1:8">
      <c r="A167" s="283">
        <f t="shared" si="8"/>
        <v>7</v>
      </c>
      <c r="B167" s="302">
        <v>2139801</v>
      </c>
      <c r="C167" s="291" t="s">
        <v>2119</v>
      </c>
      <c r="D167" s="230"/>
      <c r="E167" s="296"/>
      <c r="F167" s="293">
        <f t="shared" si="9"/>
        <v>0</v>
      </c>
      <c r="G167" s="288" t="str">
        <f t="shared" si="10"/>
        <v>否</v>
      </c>
      <c r="H167" s="273" t="str">
        <f t="shared" si="11"/>
        <v>项</v>
      </c>
    </row>
    <row r="168" ht="36" customHeight="1" spans="1:8">
      <c r="A168" s="283">
        <f t="shared" si="8"/>
        <v>7</v>
      </c>
      <c r="B168" s="302">
        <v>2139802</v>
      </c>
      <c r="C168" s="291" t="s">
        <v>2120</v>
      </c>
      <c r="D168" s="230"/>
      <c r="E168" s="296"/>
      <c r="F168" s="293">
        <f t="shared" si="9"/>
        <v>0</v>
      </c>
      <c r="G168" s="288" t="str">
        <f t="shared" si="10"/>
        <v>否</v>
      </c>
      <c r="H168" s="273" t="str">
        <f t="shared" si="11"/>
        <v>项</v>
      </c>
    </row>
    <row r="169" ht="36" customHeight="1" spans="1:8">
      <c r="A169" s="283">
        <f t="shared" si="8"/>
        <v>7</v>
      </c>
      <c r="B169" s="302">
        <v>2139899</v>
      </c>
      <c r="C169" s="291" t="s">
        <v>2121</v>
      </c>
      <c r="D169" s="230"/>
      <c r="E169" s="296"/>
      <c r="F169" s="293">
        <f t="shared" si="9"/>
        <v>0</v>
      </c>
      <c r="G169" s="288" t="str">
        <f t="shared" si="10"/>
        <v>否</v>
      </c>
      <c r="H169" s="273" t="str">
        <f t="shared" si="11"/>
        <v>项</v>
      </c>
    </row>
    <row r="170" ht="36" customHeight="1" spans="1:8">
      <c r="A170" s="283">
        <f t="shared" si="8"/>
        <v>3</v>
      </c>
      <c r="B170" s="294">
        <v>214</v>
      </c>
      <c r="C170" s="285" t="s">
        <v>2122</v>
      </c>
      <c r="D170" s="286">
        <f>VLOOKUP(B170,'09'!$B$5:$F$268,5,FALSE)</f>
        <v>0</v>
      </c>
      <c r="E170" s="269">
        <f>SUM(E171,E176,E181,E190,E197,E207,E210,E213:E214)</f>
        <v>0</v>
      </c>
      <c r="F170" s="287">
        <f t="shared" si="9"/>
        <v>0</v>
      </c>
      <c r="G170" s="288" t="str">
        <f t="shared" si="10"/>
        <v>是</v>
      </c>
      <c r="H170" s="273" t="str">
        <f t="shared" si="11"/>
        <v>类</v>
      </c>
    </row>
    <row r="171" ht="36" customHeight="1" spans="1:8">
      <c r="A171" s="283">
        <f t="shared" si="8"/>
        <v>5</v>
      </c>
      <c r="B171" s="294">
        <v>21460</v>
      </c>
      <c r="C171" s="289" t="s">
        <v>1542</v>
      </c>
      <c r="D171" s="286">
        <f>VLOOKUP(B171,'09'!$B$5:$F$268,5,FALSE)</f>
        <v>0</v>
      </c>
      <c r="E171" s="297">
        <f>SUM(E172:E175)</f>
        <v>0</v>
      </c>
      <c r="F171" s="287">
        <f t="shared" si="9"/>
        <v>0</v>
      </c>
      <c r="G171" s="288" t="str">
        <f t="shared" si="10"/>
        <v>否</v>
      </c>
      <c r="H171" s="273" t="str">
        <f t="shared" si="11"/>
        <v>款</v>
      </c>
    </row>
    <row r="172" ht="36" customHeight="1" spans="1:8">
      <c r="A172" s="283">
        <f t="shared" si="8"/>
        <v>7</v>
      </c>
      <c r="B172" s="295">
        <v>2146001</v>
      </c>
      <c r="C172" s="291" t="s">
        <v>984</v>
      </c>
      <c r="D172" s="230">
        <f>VLOOKUP(B172,'09'!$B$5:$F$268,5,FALSE)</f>
        <v>0</v>
      </c>
      <c r="E172" s="296"/>
      <c r="F172" s="293">
        <f t="shared" si="9"/>
        <v>0</v>
      </c>
      <c r="G172" s="288" t="str">
        <f t="shared" si="10"/>
        <v>否</v>
      </c>
      <c r="H172" s="273" t="str">
        <f t="shared" si="11"/>
        <v>项</v>
      </c>
    </row>
    <row r="173" ht="36" customHeight="1" spans="1:8">
      <c r="A173" s="283">
        <f t="shared" si="8"/>
        <v>7</v>
      </c>
      <c r="B173" s="295">
        <v>2146002</v>
      </c>
      <c r="C173" s="291" t="s">
        <v>985</v>
      </c>
      <c r="D173" s="230">
        <f>VLOOKUP(B173,'09'!$B$5:$F$268,5,FALSE)</f>
        <v>0</v>
      </c>
      <c r="E173" s="296"/>
      <c r="F173" s="293">
        <f t="shared" si="9"/>
        <v>0</v>
      </c>
      <c r="G173" s="288" t="str">
        <f t="shared" si="10"/>
        <v>否</v>
      </c>
      <c r="H173" s="273" t="str">
        <f t="shared" si="11"/>
        <v>项</v>
      </c>
    </row>
    <row r="174" ht="36" customHeight="1" spans="1:8">
      <c r="A174" s="283">
        <f t="shared" si="8"/>
        <v>7</v>
      </c>
      <c r="B174" s="295">
        <v>2146003</v>
      </c>
      <c r="C174" s="291" t="s">
        <v>1543</v>
      </c>
      <c r="D174" s="230">
        <f>VLOOKUP(B174,'09'!$B$5:$F$268,5,FALSE)</f>
        <v>0</v>
      </c>
      <c r="E174" s="296"/>
      <c r="F174" s="293">
        <f t="shared" si="9"/>
        <v>0</v>
      </c>
      <c r="G174" s="288" t="str">
        <f t="shared" si="10"/>
        <v>否</v>
      </c>
      <c r="H174" s="273" t="str">
        <f t="shared" si="11"/>
        <v>项</v>
      </c>
    </row>
    <row r="175" ht="36" customHeight="1" spans="1:8">
      <c r="A175" s="283">
        <f t="shared" si="8"/>
        <v>7</v>
      </c>
      <c r="B175" s="295">
        <v>2146099</v>
      </c>
      <c r="C175" s="291" t="s">
        <v>1544</v>
      </c>
      <c r="D175" s="230">
        <f>VLOOKUP(B175,'09'!$B$5:$F$268,5,FALSE)</f>
        <v>0</v>
      </c>
      <c r="E175" s="296"/>
      <c r="F175" s="293">
        <f t="shared" si="9"/>
        <v>0</v>
      </c>
      <c r="G175" s="288" t="str">
        <f t="shared" si="10"/>
        <v>否</v>
      </c>
      <c r="H175" s="273" t="str">
        <f t="shared" si="11"/>
        <v>项</v>
      </c>
    </row>
    <row r="176" ht="36" customHeight="1" spans="1:8">
      <c r="A176" s="283">
        <f t="shared" si="8"/>
        <v>5</v>
      </c>
      <c r="B176" s="294">
        <v>21462</v>
      </c>
      <c r="C176" s="289" t="s">
        <v>1545</v>
      </c>
      <c r="D176" s="286">
        <f>VLOOKUP(B176,'09'!$B$5:$F$268,5,FALSE)</f>
        <v>0</v>
      </c>
      <c r="E176" s="300">
        <f>SUM(E177:E180)</f>
        <v>0</v>
      </c>
      <c r="F176" s="287">
        <f t="shared" si="9"/>
        <v>0</v>
      </c>
      <c r="G176" s="288" t="str">
        <f t="shared" si="10"/>
        <v>否</v>
      </c>
      <c r="H176" s="273" t="str">
        <f t="shared" si="11"/>
        <v>款</v>
      </c>
    </row>
    <row r="177" ht="36" customHeight="1" spans="1:8">
      <c r="A177" s="283">
        <f t="shared" si="8"/>
        <v>7</v>
      </c>
      <c r="B177" s="295">
        <v>2146201</v>
      </c>
      <c r="C177" s="291" t="s">
        <v>1543</v>
      </c>
      <c r="D177" s="230">
        <f>VLOOKUP(B177,'09'!$B$5:$F$268,5,FALSE)</f>
        <v>0</v>
      </c>
      <c r="E177" s="296"/>
      <c r="F177" s="293">
        <f t="shared" si="9"/>
        <v>0</v>
      </c>
      <c r="G177" s="288" t="str">
        <f t="shared" si="10"/>
        <v>否</v>
      </c>
      <c r="H177" s="273" t="str">
        <f t="shared" si="11"/>
        <v>项</v>
      </c>
    </row>
    <row r="178" ht="36" customHeight="1" spans="1:8">
      <c r="A178" s="283">
        <f t="shared" si="8"/>
        <v>7</v>
      </c>
      <c r="B178" s="295">
        <v>2146202</v>
      </c>
      <c r="C178" s="291" t="s">
        <v>1546</v>
      </c>
      <c r="D178" s="230">
        <f>VLOOKUP(B178,'09'!$B$5:$F$268,5,FALSE)</f>
        <v>0</v>
      </c>
      <c r="E178" s="296"/>
      <c r="F178" s="293">
        <f t="shared" si="9"/>
        <v>0</v>
      </c>
      <c r="G178" s="288" t="str">
        <f t="shared" si="10"/>
        <v>否</v>
      </c>
      <c r="H178" s="273" t="str">
        <f t="shared" si="11"/>
        <v>项</v>
      </c>
    </row>
    <row r="179" ht="36" customHeight="1" spans="1:8">
      <c r="A179" s="283">
        <f t="shared" si="8"/>
        <v>7</v>
      </c>
      <c r="B179" s="295">
        <v>2146203</v>
      </c>
      <c r="C179" s="291" t="s">
        <v>1547</v>
      </c>
      <c r="D179" s="230">
        <f>VLOOKUP(B179,'09'!$B$5:$F$268,5,FALSE)</f>
        <v>0</v>
      </c>
      <c r="E179" s="296"/>
      <c r="F179" s="293">
        <f t="shared" si="9"/>
        <v>0</v>
      </c>
      <c r="G179" s="288" t="str">
        <f t="shared" si="10"/>
        <v>否</v>
      </c>
      <c r="H179" s="273" t="str">
        <f t="shared" si="11"/>
        <v>项</v>
      </c>
    </row>
    <row r="180" ht="36" customHeight="1" spans="1:8">
      <c r="A180" s="283">
        <f t="shared" si="8"/>
        <v>7</v>
      </c>
      <c r="B180" s="295">
        <v>2146299</v>
      </c>
      <c r="C180" s="291" t="s">
        <v>1548</v>
      </c>
      <c r="D180" s="230">
        <f>VLOOKUP(B180,'09'!$B$5:$F$268,5,FALSE)</f>
        <v>0</v>
      </c>
      <c r="E180" s="296"/>
      <c r="F180" s="293">
        <f t="shared" si="9"/>
        <v>0</v>
      </c>
      <c r="G180" s="288" t="str">
        <f t="shared" si="10"/>
        <v>否</v>
      </c>
      <c r="H180" s="273" t="str">
        <f t="shared" si="11"/>
        <v>项</v>
      </c>
    </row>
    <row r="181" ht="36" customHeight="1" spans="1:8">
      <c r="A181" s="283">
        <f t="shared" si="8"/>
        <v>5</v>
      </c>
      <c r="B181" s="294">
        <v>21464</v>
      </c>
      <c r="C181" s="289" t="s">
        <v>1549</v>
      </c>
      <c r="D181" s="286">
        <f>VLOOKUP(B181,'09'!$B$5:$F$268,5,FALSE)</f>
        <v>0</v>
      </c>
      <c r="E181" s="297">
        <f>SUM(E182:E189)</f>
        <v>0</v>
      </c>
      <c r="F181" s="287">
        <f t="shared" si="9"/>
        <v>0</v>
      </c>
      <c r="G181" s="288" t="str">
        <f t="shared" si="10"/>
        <v>否</v>
      </c>
      <c r="H181" s="273" t="str">
        <f t="shared" si="11"/>
        <v>款</v>
      </c>
    </row>
    <row r="182" ht="36" customHeight="1" spans="1:8">
      <c r="A182" s="283">
        <f t="shared" si="8"/>
        <v>7</v>
      </c>
      <c r="B182" s="295">
        <v>2146401</v>
      </c>
      <c r="C182" s="291" t="s">
        <v>1550</v>
      </c>
      <c r="D182" s="230">
        <f>VLOOKUP(B182,'09'!$B$5:$F$268,5,FALSE)</f>
        <v>0</v>
      </c>
      <c r="E182" s="296"/>
      <c r="F182" s="293">
        <f t="shared" si="9"/>
        <v>0</v>
      </c>
      <c r="G182" s="288" t="str">
        <f t="shared" si="10"/>
        <v>否</v>
      </c>
      <c r="H182" s="273" t="str">
        <f t="shared" si="11"/>
        <v>项</v>
      </c>
    </row>
    <row r="183" ht="36" customHeight="1" spans="1:8">
      <c r="A183" s="283">
        <f t="shared" si="8"/>
        <v>7</v>
      </c>
      <c r="B183" s="295">
        <v>2146402</v>
      </c>
      <c r="C183" s="291" t="s">
        <v>1551</v>
      </c>
      <c r="D183" s="230">
        <f>VLOOKUP(B183,'09'!$B$5:$F$268,5,FALSE)</f>
        <v>0</v>
      </c>
      <c r="E183" s="296"/>
      <c r="F183" s="293">
        <f t="shared" si="9"/>
        <v>0</v>
      </c>
      <c r="G183" s="288" t="str">
        <f t="shared" si="10"/>
        <v>否</v>
      </c>
      <c r="H183" s="273" t="str">
        <f t="shared" si="11"/>
        <v>项</v>
      </c>
    </row>
    <row r="184" ht="36" customHeight="1" spans="1:8">
      <c r="A184" s="283">
        <f t="shared" si="8"/>
        <v>7</v>
      </c>
      <c r="B184" s="295">
        <v>2146403</v>
      </c>
      <c r="C184" s="291" t="s">
        <v>1552</v>
      </c>
      <c r="D184" s="230">
        <f>VLOOKUP(B184,'09'!$B$5:$F$268,5,FALSE)</f>
        <v>0</v>
      </c>
      <c r="E184" s="296"/>
      <c r="F184" s="293">
        <f t="shared" si="9"/>
        <v>0</v>
      </c>
      <c r="G184" s="288" t="str">
        <f t="shared" si="10"/>
        <v>否</v>
      </c>
      <c r="H184" s="273" t="str">
        <f t="shared" si="11"/>
        <v>项</v>
      </c>
    </row>
    <row r="185" ht="36" customHeight="1" spans="1:8">
      <c r="A185" s="283">
        <f t="shared" si="8"/>
        <v>7</v>
      </c>
      <c r="B185" s="295">
        <v>2146404</v>
      </c>
      <c r="C185" s="291" t="s">
        <v>1553</v>
      </c>
      <c r="D185" s="230">
        <f>VLOOKUP(B185,'09'!$B$5:$F$268,5,FALSE)</f>
        <v>0</v>
      </c>
      <c r="E185" s="296"/>
      <c r="F185" s="293">
        <f t="shared" si="9"/>
        <v>0</v>
      </c>
      <c r="G185" s="288" t="str">
        <f t="shared" si="10"/>
        <v>否</v>
      </c>
      <c r="H185" s="273" t="str">
        <f t="shared" si="11"/>
        <v>项</v>
      </c>
    </row>
    <row r="186" ht="36" customHeight="1" spans="1:8">
      <c r="A186" s="283">
        <f t="shared" si="8"/>
        <v>7</v>
      </c>
      <c r="B186" s="295">
        <v>2146405</v>
      </c>
      <c r="C186" s="291" t="s">
        <v>1554</v>
      </c>
      <c r="D186" s="230">
        <f>VLOOKUP(B186,'09'!$B$5:$F$268,5,FALSE)</f>
        <v>0</v>
      </c>
      <c r="E186" s="296"/>
      <c r="F186" s="293">
        <f t="shared" si="9"/>
        <v>0</v>
      </c>
      <c r="G186" s="288" t="str">
        <f t="shared" si="10"/>
        <v>否</v>
      </c>
      <c r="H186" s="273" t="str">
        <f t="shared" si="11"/>
        <v>项</v>
      </c>
    </row>
    <row r="187" ht="36" customHeight="1" spans="1:8">
      <c r="A187" s="283">
        <f t="shared" si="8"/>
        <v>7</v>
      </c>
      <c r="B187" s="295">
        <v>2146406</v>
      </c>
      <c r="C187" s="291" t="s">
        <v>1555</v>
      </c>
      <c r="D187" s="230">
        <f>VLOOKUP(B187,'09'!$B$5:$F$268,5,FALSE)</f>
        <v>0</v>
      </c>
      <c r="E187" s="296"/>
      <c r="F187" s="293">
        <f t="shared" si="9"/>
        <v>0</v>
      </c>
      <c r="G187" s="288" t="str">
        <f t="shared" si="10"/>
        <v>否</v>
      </c>
      <c r="H187" s="273" t="str">
        <f t="shared" si="11"/>
        <v>项</v>
      </c>
    </row>
    <row r="188" ht="36" customHeight="1" spans="1:8">
      <c r="A188" s="283">
        <f t="shared" si="8"/>
        <v>7</v>
      </c>
      <c r="B188" s="295">
        <v>2146407</v>
      </c>
      <c r="C188" s="291" t="s">
        <v>1556</v>
      </c>
      <c r="D188" s="230">
        <f>VLOOKUP(B188,'09'!$B$5:$F$268,5,FALSE)</f>
        <v>0</v>
      </c>
      <c r="E188" s="296"/>
      <c r="F188" s="293">
        <f t="shared" si="9"/>
        <v>0</v>
      </c>
      <c r="G188" s="288" t="str">
        <f t="shared" si="10"/>
        <v>否</v>
      </c>
      <c r="H188" s="273" t="str">
        <f t="shared" si="11"/>
        <v>项</v>
      </c>
    </row>
    <row r="189" ht="36" customHeight="1" spans="1:8">
      <c r="A189" s="283">
        <f t="shared" si="8"/>
        <v>7</v>
      </c>
      <c r="B189" s="295">
        <v>2146499</v>
      </c>
      <c r="C189" s="291" t="s">
        <v>1557</v>
      </c>
      <c r="D189" s="230">
        <f>VLOOKUP(B189,'09'!$B$5:$F$268,5,FALSE)</f>
        <v>0</v>
      </c>
      <c r="E189" s="296"/>
      <c r="F189" s="293">
        <f t="shared" si="9"/>
        <v>0</v>
      </c>
      <c r="G189" s="288" t="str">
        <f t="shared" si="10"/>
        <v>否</v>
      </c>
      <c r="H189" s="273" t="str">
        <f t="shared" si="11"/>
        <v>项</v>
      </c>
    </row>
    <row r="190" ht="36" customHeight="1" spans="1:8">
      <c r="A190" s="283">
        <f t="shared" si="8"/>
        <v>5</v>
      </c>
      <c r="B190" s="294">
        <v>21468</v>
      </c>
      <c r="C190" s="289" t="s">
        <v>1558</v>
      </c>
      <c r="D190" s="286">
        <f>VLOOKUP(B190,'09'!$B$5:$F$268,5,FALSE)</f>
        <v>0</v>
      </c>
      <c r="E190" s="297">
        <f>SUM(E191:E196)</f>
        <v>0</v>
      </c>
      <c r="F190" s="287">
        <f t="shared" si="9"/>
        <v>0</v>
      </c>
      <c r="G190" s="288" t="str">
        <f t="shared" si="10"/>
        <v>否</v>
      </c>
      <c r="H190" s="273" t="str">
        <f t="shared" si="11"/>
        <v>款</v>
      </c>
    </row>
    <row r="191" ht="36" customHeight="1" spans="1:8">
      <c r="A191" s="283">
        <f t="shared" si="8"/>
        <v>7</v>
      </c>
      <c r="B191" s="295">
        <v>2146801</v>
      </c>
      <c r="C191" s="291" t="s">
        <v>1559</v>
      </c>
      <c r="D191" s="230">
        <f>VLOOKUP(B191,'09'!$B$5:$F$268,5,FALSE)</f>
        <v>0</v>
      </c>
      <c r="E191" s="296"/>
      <c r="F191" s="293">
        <f t="shared" si="9"/>
        <v>0</v>
      </c>
      <c r="G191" s="288" t="str">
        <f t="shared" si="10"/>
        <v>否</v>
      </c>
      <c r="H191" s="273" t="str">
        <f t="shared" si="11"/>
        <v>项</v>
      </c>
    </row>
    <row r="192" ht="36" customHeight="1" spans="1:8">
      <c r="A192" s="283">
        <f t="shared" si="8"/>
        <v>7</v>
      </c>
      <c r="B192" s="295">
        <v>2146802</v>
      </c>
      <c r="C192" s="291" t="s">
        <v>1560</v>
      </c>
      <c r="D192" s="230">
        <f>VLOOKUP(B192,'09'!$B$5:$F$268,5,FALSE)</f>
        <v>0</v>
      </c>
      <c r="E192" s="296"/>
      <c r="F192" s="293">
        <f t="shared" si="9"/>
        <v>0</v>
      </c>
      <c r="G192" s="288" t="str">
        <f t="shared" si="10"/>
        <v>否</v>
      </c>
      <c r="H192" s="273" t="str">
        <f t="shared" si="11"/>
        <v>项</v>
      </c>
    </row>
    <row r="193" ht="36" customHeight="1" spans="1:8">
      <c r="A193" s="283">
        <f t="shared" si="8"/>
        <v>7</v>
      </c>
      <c r="B193" s="295">
        <v>2146803</v>
      </c>
      <c r="C193" s="291" t="s">
        <v>1561</v>
      </c>
      <c r="D193" s="230">
        <f>VLOOKUP(B193,'09'!$B$5:$F$268,5,FALSE)</f>
        <v>0</v>
      </c>
      <c r="E193" s="296"/>
      <c r="F193" s="293">
        <f t="shared" si="9"/>
        <v>0</v>
      </c>
      <c r="G193" s="288" t="str">
        <f t="shared" si="10"/>
        <v>否</v>
      </c>
      <c r="H193" s="273" t="str">
        <f t="shared" si="11"/>
        <v>项</v>
      </c>
    </row>
    <row r="194" ht="36" customHeight="1" spans="1:8">
      <c r="A194" s="283">
        <f t="shared" si="8"/>
        <v>7</v>
      </c>
      <c r="B194" s="295">
        <v>2146804</v>
      </c>
      <c r="C194" s="291" t="s">
        <v>1562</v>
      </c>
      <c r="D194" s="230">
        <f>VLOOKUP(B194,'09'!$B$5:$F$268,5,FALSE)</f>
        <v>0</v>
      </c>
      <c r="E194" s="296"/>
      <c r="F194" s="293">
        <f t="shared" si="9"/>
        <v>0</v>
      </c>
      <c r="G194" s="288" t="str">
        <f t="shared" si="10"/>
        <v>否</v>
      </c>
      <c r="H194" s="273" t="str">
        <f t="shared" si="11"/>
        <v>项</v>
      </c>
    </row>
    <row r="195" ht="36" customHeight="1" spans="1:8">
      <c r="A195" s="283">
        <f t="shared" si="8"/>
        <v>7</v>
      </c>
      <c r="B195" s="295">
        <v>2146805</v>
      </c>
      <c r="C195" s="291" t="s">
        <v>1563</v>
      </c>
      <c r="D195" s="230">
        <f>VLOOKUP(B195,'09'!$B$5:$F$268,5,FALSE)</f>
        <v>0</v>
      </c>
      <c r="E195" s="296"/>
      <c r="F195" s="293">
        <f t="shared" si="9"/>
        <v>0</v>
      </c>
      <c r="G195" s="288" t="str">
        <f t="shared" si="10"/>
        <v>否</v>
      </c>
      <c r="H195" s="273" t="str">
        <f t="shared" si="11"/>
        <v>项</v>
      </c>
    </row>
    <row r="196" ht="36" customHeight="1" spans="1:8">
      <c r="A196" s="283">
        <f t="shared" si="8"/>
        <v>7</v>
      </c>
      <c r="B196" s="295">
        <v>2146899</v>
      </c>
      <c r="C196" s="291" t="s">
        <v>1564</v>
      </c>
      <c r="D196" s="230">
        <f>VLOOKUP(B196,'09'!$B$5:$F$268,5,FALSE)</f>
        <v>0</v>
      </c>
      <c r="E196" s="296"/>
      <c r="F196" s="293">
        <f t="shared" si="9"/>
        <v>0</v>
      </c>
      <c r="G196" s="288" t="str">
        <f t="shared" si="10"/>
        <v>否</v>
      </c>
      <c r="H196" s="273" t="str">
        <f t="shared" si="11"/>
        <v>项</v>
      </c>
    </row>
    <row r="197" ht="36" customHeight="1" spans="1:8">
      <c r="A197" s="283">
        <f t="shared" ref="A197:A260" si="12">LEN(B197)</f>
        <v>5</v>
      </c>
      <c r="B197" s="294">
        <v>21469</v>
      </c>
      <c r="C197" s="289" t="s">
        <v>1565</v>
      </c>
      <c r="D197" s="286">
        <f>VLOOKUP(B197,'09'!$B$5:$F$268,5,FALSE)</f>
        <v>0</v>
      </c>
      <c r="E197" s="269">
        <f>SUM(E198:E206)</f>
        <v>0</v>
      </c>
      <c r="F197" s="287">
        <f t="shared" ref="F197:F260" si="13">IF(D197&lt;0,"",IFERROR(E197/D197-1,0))</f>
        <v>0</v>
      </c>
      <c r="G197" s="288" t="str">
        <f t="shared" ref="G197:G260" si="14">IF(LEN(B197)=3,"是",IF(C197&lt;&gt;"",IF(SUM(D197:E197)&lt;&gt;0,"是","否"),"是"))</f>
        <v>否</v>
      </c>
      <c r="H197" s="273" t="str">
        <f t="shared" ref="H197:H260" si="15">IF(LEN(B197)=3,"类",IF(LEN(B197)=5,"款","项"))</f>
        <v>款</v>
      </c>
    </row>
    <row r="198" ht="36" customHeight="1" spans="1:8">
      <c r="A198" s="283">
        <f t="shared" si="12"/>
        <v>7</v>
      </c>
      <c r="B198" s="295">
        <v>2146901</v>
      </c>
      <c r="C198" s="291" t="s">
        <v>1566</v>
      </c>
      <c r="D198" s="230">
        <f>VLOOKUP(B198,'09'!$B$5:$F$268,5,FALSE)</f>
        <v>0</v>
      </c>
      <c r="E198" s="296"/>
      <c r="F198" s="293">
        <f t="shared" si="13"/>
        <v>0</v>
      </c>
      <c r="G198" s="288" t="str">
        <f t="shared" si="14"/>
        <v>否</v>
      </c>
      <c r="H198" s="273" t="str">
        <f t="shared" si="15"/>
        <v>项</v>
      </c>
    </row>
    <row r="199" ht="36" customHeight="1" spans="1:8">
      <c r="A199" s="283">
        <f t="shared" si="12"/>
        <v>7</v>
      </c>
      <c r="B199" s="295">
        <v>2146902</v>
      </c>
      <c r="C199" s="291" t="s">
        <v>1011</v>
      </c>
      <c r="D199" s="230">
        <f>VLOOKUP(B199,'09'!$B$5:$F$268,5,FALSE)</f>
        <v>0</v>
      </c>
      <c r="E199" s="296"/>
      <c r="F199" s="293">
        <f t="shared" si="13"/>
        <v>0</v>
      </c>
      <c r="G199" s="288" t="str">
        <f t="shared" si="14"/>
        <v>否</v>
      </c>
      <c r="H199" s="273" t="str">
        <f t="shared" si="15"/>
        <v>项</v>
      </c>
    </row>
    <row r="200" ht="36" customHeight="1" spans="1:8">
      <c r="A200" s="283">
        <f t="shared" si="12"/>
        <v>7</v>
      </c>
      <c r="B200" s="295">
        <v>2146903</v>
      </c>
      <c r="C200" s="291" t="s">
        <v>1567</v>
      </c>
      <c r="D200" s="230">
        <f>VLOOKUP(B200,'09'!$B$5:$F$268,5,FALSE)</f>
        <v>0</v>
      </c>
      <c r="E200" s="296"/>
      <c r="F200" s="293">
        <f t="shared" si="13"/>
        <v>0</v>
      </c>
      <c r="G200" s="288" t="str">
        <f t="shared" si="14"/>
        <v>否</v>
      </c>
      <c r="H200" s="273" t="str">
        <f t="shared" si="15"/>
        <v>项</v>
      </c>
    </row>
    <row r="201" ht="36" customHeight="1" spans="1:8">
      <c r="A201" s="283">
        <f t="shared" si="12"/>
        <v>7</v>
      </c>
      <c r="B201" s="295">
        <v>2146904</v>
      </c>
      <c r="C201" s="291" t="s">
        <v>1568</v>
      </c>
      <c r="D201" s="230">
        <f>VLOOKUP(B201,'09'!$B$5:$F$268,5,FALSE)</f>
        <v>0</v>
      </c>
      <c r="E201" s="296"/>
      <c r="F201" s="293">
        <f t="shared" si="13"/>
        <v>0</v>
      </c>
      <c r="G201" s="288" t="str">
        <f t="shared" si="14"/>
        <v>否</v>
      </c>
      <c r="H201" s="273" t="str">
        <f t="shared" si="15"/>
        <v>项</v>
      </c>
    </row>
    <row r="202" ht="36" customHeight="1" spans="1:8">
      <c r="A202" s="283">
        <f t="shared" si="12"/>
        <v>7</v>
      </c>
      <c r="B202" s="295">
        <v>2146906</v>
      </c>
      <c r="C202" s="291" t="s">
        <v>1569</v>
      </c>
      <c r="D202" s="230">
        <f>VLOOKUP(B202,'09'!$B$5:$F$268,5,FALSE)</f>
        <v>0</v>
      </c>
      <c r="E202" s="296"/>
      <c r="F202" s="293">
        <f t="shared" si="13"/>
        <v>0</v>
      </c>
      <c r="G202" s="288" t="str">
        <f t="shared" si="14"/>
        <v>否</v>
      </c>
      <c r="H202" s="273" t="str">
        <f t="shared" si="15"/>
        <v>项</v>
      </c>
    </row>
    <row r="203" ht="36" customHeight="1" spans="1:8">
      <c r="A203" s="283">
        <f t="shared" si="12"/>
        <v>7</v>
      </c>
      <c r="B203" s="295">
        <v>2146907</v>
      </c>
      <c r="C203" s="291" t="s">
        <v>1570</v>
      </c>
      <c r="D203" s="230">
        <f>VLOOKUP(B203,'09'!$B$5:$F$268,5,FALSE)</f>
        <v>0</v>
      </c>
      <c r="E203" s="296"/>
      <c r="F203" s="293">
        <f t="shared" si="13"/>
        <v>0</v>
      </c>
      <c r="G203" s="288" t="str">
        <f t="shared" si="14"/>
        <v>否</v>
      </c>
      <c r="H203" s="273" t="str">
        <f t="shared" si="15"/>
        <v>项</v>
      </c>
    </row>
    <row r="204" ht="36" customHeight="1" spans="1:8">
      <c r="A204" s="283">
        <f t="shared" si="12"/>
        <v>7</v>
      </c>
      <c r="B204" s="295">
        <v>2146908</v>
      </c>
      <c r="C204" s="291" t="s">
        <v>1571</v>
      </c>
      <c r="D204" s="230">
        <f>VLOOKUP(B204,'09'!$B$5:$F$268,5,FALSE)</f>
        <v>0</v>
      </c>
      <c r="E204" s="296"/>
      <c r="F204" s="293">
        <f t="shared" si="13"/>
        <v>0</v>
      </c>
      <c r="G204" s="288" t="str">
        <f t="shared" si="14"/>
        <v>否</v>
      </c>
      <c r="H204" s="273" t="str">
        <f t="shared" si="15"/>
        <v>项</v>
      </c>
    </row>
    <row r="205" ht="36" customHeight="1" spans="1:8">
      <c r="A205" s="283">
        <f t="shared" si="12"/>
        <v>7</v>
      </c>
      <c r="B205" s="295">
        <v>2146909</v>
      </c>
      <c r="C205" s="291" t="s">
        <v>1572</v>
      </c>
      <c r="D205" s="230">
        <f>VLOOKUP(B205,'09'!$B$5:$F$268,5,FALSE)</f>
        <v>0</v>
      </c>
      <c r="E205" s="296"/>
      <c r="F205" s="293">
        <f t="shared" si="13"/>
        <v>0</v>
      </c>
      <c r="G205" s="288" t="str">
        <f t="shared" si="14"/>
        <v>否</v>
      </c>
      <c r="H205" s="273" t="str">
        <f t="shared" si="15"/>
        <v>项</v>
      </c>
    </row>
    <row r="206" ht="36" customHeight="1" spans="1:8">
      <c r="A206" s="283">
        <f t="shared" si="12"/>
        <v>7</v>
      </c>
      <c r="B206" s="295">
        <v>2146999</v>
      </c>
      <c r="C206" s="291" t="s">
        <v>1573</v>
      </c>
      <c r="D206" s="230">
        <f>VLOOKUP(B206,'09'!$B$5:$F$268,5,FALSE)</f>
        <v>0</v>
      </c>
      <c r="E206" s="296"/>
      <c r="F206" s="293">
        <f t="shared" si="13"/>
        <v>0</v>
      </c>
      <c r="G206" s="288" t="str">
        <f t="shared" si="14"/>
        <v>否</v>
      </c>
      <c r="H206" s="273" t="str">
        <f t="shared" si="15"/>
        <v>项</v>
      </c>
    </row>
    <row r="207" ht="36" customHeight="1" spans="1:8">
      <c r="A207" s="283">
        <f t="shared" si="12"/>
        <v>5</v>
      </c>
      <c r="B207" s="294">
        <v>21470</v>
      </c>
      <c r="C207" s="289" t="s">
        <v>1574</v>
      </c>
      <c r="D207" s="286"/>
      <c r="E207" s="297">
        <f>SUM(E208:E209)</f>
        <v>0</v>
      </c>
      <c r="F207" s="287">
        <f t="shared" si="13"/>
        <v>0</v>
      </c>
      <c r="G207" s="288" t="str">
        <f t="shared" si="14"/>
        <v>否</v>
      </c>
      <c r="H207" s="273" t="str">
        <f t="shared" si="15"/>
        <v>款</v>
      </c>
    </row>
    <row r="208" ht="36" customHeight="1" spans="1:8">
      <c r="A208" s="283">
        <f t="shared" si="12"/>
        <v>7</v>
      </c>
      <c r="B208" s="295">
        <v>2147001</v>
      </c>
      <c r="C208" s="291" t="s">
        <v>984</v>
      </c>
      <c r="D208" s="230">
        <f>VLOOKUP(B208,'09'!$B$5:$F$268,5,FALSE)</f>
        <v>0</v>
      </c>
      <c r="E208" s="296"/>
      <c r="F208" s="293">
        <f t="shared" si="13"/>
        <v>0</v>
      </c>
      <c r="G208" s="288" t="str">
        <f t="shared" si="14"/>
        <v>否</v>
      </c>
      <c r="H208" s="273" t="str">
        <f t="shared" si="15"/>
        <v>项</v>
      </c>
    </row>
    <row r="209" ht="36" customHeight="1" spans="1:8">
      <c r="A209" s="283">
        <f t="shared" si="12"/>
        <v>7</v>
      </c>
      <c r="B209" s="295">
        <v>2147099</v>
      </c>
      <c r="C209" s="291" t="s">
        <v>1575</v>
      </c>
      <c r="D209" s="230">
        <f>VLOOKUP(B209,'09'!$B$5:$F$268,5,FALSE)</f>
        <v>0</v>
      </c>
      <c r="E209" s="296"/>
      <c r="F209" s="293">
        <f t="shared" si="13"/>
        <v>0</v>
      </c>
      <c r="G209" s="288" t="str">
        <f t="shared" si="14"/>
        <v>否</v>
      </c>
      <c r="H209" s="273" t="str">
        <f t="shared" si="15"/>
        <v>项</v>
      </c>
    </row>
    <row r="210" ht="36" customHeight="1" spans="1:8">
      <c r="A210" s="283">
        <f t="shared" si="12"/>
        <v>5</v>
      </c>
      <c r="B210" s="294">
        <v>21471</v>
      </c>
      <c r="C210" s="289" t="s">
        <v>1576</v>
      </c>
      <c r="D210" s="286">
        <f>VLOOKUP(B210,'09'!$B$5:$F$268,5,FALSE)</f>
        <v>0</v>
      </c>
      <c r="E210" s="297">
        <f>SUM(E211:E212)</f>
        <v>0</v>
      </c>
      <c r="F210" s="287">
        <f t="shared" si="13"/>
        <v>0</v>
      </c>
      <c r="G210" s="288" t="str">
        <f t="shared" si="14"/>
        <v>否</v>
      </c>
      <c r="H210" s="273" t="str">
        <f t="shared" si="15"/>
        <v>款</v>
      </c>
    </row>
    <row r="211" ht="36" customHeight="1" spans="1:8">
      <c r="A211" s="283">
        <f t="shared" si="12"/>
        <v>7</v>
      </c>
      <c r="B211" s="295">
        <v>2147101</v>
      </c>
      <c r="C211" s="291" t="s">
        <v>984</v>
      </c>
      <c r="D211" s="230">
        <f>VLOOKUP(B211,'09'!$B$5:$F$268,5,FALSE)</f>
        <v>0</v>
      </c>
      <c r="E211" s="296"/>
      <c r="F211" s="293">
        <f t="shared" si="13"/>
        <v>0</v>
      </c>
      <c r="G211" s="288" t="str">
        <f t="shared" si="14"/>
        <v>否</v>
      </c>
      <c r="H211" s="273" t="str">
        <f t="shared" si="15"/>
        <v>项</v>
      </c>
    </row>
    <row r="212" ht="36" customHeight="1" spans="1:8">
      <c r="A212" s="283">
        <f t="shared" si="12"/>
        <v>7</v>
      </c>
      <c r="B212" s="295">
        <v>2147199</v>
      </c>
      <c r="C212" s="291" t="s">
        <v>1577</v>
      </c>
      <c r="D212" s="230">
        <f>VLOOKUP(B212,'09'!$B$5:$F$268,5,FALSE)</f>
        <v>0</v>
      </c>
      <c r="E212" s="296"/>
      <c r="F212" s="293">
        <f t="shared" si="13"/>
        <v>0</v>
      </c>
      <c r="G212" s="288" t="str">
        <f t="shared" si="14"/>
        <v>否</v>
      </c>
      <c r="H212" s="273" t="str">
        <f t="shared" si="15"/>
        <v>项</v>
      </c>
    </row>
    <row r="213" ht="36" customHeight="1" spans="1:8">
      <c r="A213" s="283">
        <f t="shared" si="12"/>
        <v>5</v>
      </c>
      <c r="B213" s="294">
        <v>21472</v>
      </c>
      <c r="C213" s="289" t="s">
        <v>1578</v>
      </c>
      <c r="D213" s="286">
        <f>VLOOKUP(B213,'09'!$B$5:$F$268,5,FALSE)</f>
        <v>0</v>
      </c>
      <c r="E213" s="297"/>
      <c r="F213" s="287">
        <f t="shared" si="13"/>
        <v>0</v>
      </c>
      <c r="G213" s="288" t="str">
        <f t="shared" si="14"/>
        <v>否</v>
      </c>
      <c r="H213" s="273" t="str">
        <f t="shared" si="15"/>
        <v>款</v>
      </c>
    </row>
    <row r="214" ht="36" customHeight="1" spans="1:8">
      <c r="A214" s="283">
        <f t="shared" si="12"/>
        <v>5</v>
      </c>
      <c r="B214" s="298">
        <v>21498</v>
      </c>
      <c r="C214" s="289" t="s">
        <v>2074</v>
      </c>
      <c r="D214" s="286"/>
      <c r="E214" s="297">
        <f>SUM(E215:E219)</f>
        <v>0</v>
      </c>
      <c r="F214" s="287">
        <f t="shared" si="13"/>
        <v>0</v>
      </c>
      <c r="G214" s="288" t="str">
        <f t="shared" si="14"/>
        <v>否</v>
      </c>
      <c r="H214" s="273" t="str">
        <f t="shared" si="15"/>
        <v>款</v>
      </c>
    </row>
    <row r="215" ht="36" customHeight="1" spans="1:8">
      <c r="A215" s="283">
        <f t="shared" si="12"/>
        <v>7</v>
      </c>
      <c r="B215" s="299">
        <v>2149801</v>
      </c>
      <c r="C215" s="291" t="s">
        <v>2123</v>
      </c>
      <c r="D215" s="230"/>
      <c r="E215" s="296"/>
      <c r="F215" s="293">
        <f t="shared" si="13"/>
        <v>0</v>
      </c>
      <c r="G215" s="288" t="str">
        <f t="shared" si="14"/>
        <v>否</v>
      </c>
      <c r="H215" s="273" t="str">
        <f t="shared" si="15"/>
        <v>项</v>
      </c>
    </row>
    <row r="216" ht="36" customHeight="1" spans="1:8">
      <c r="A216" s="283">
        <f t="shared" si="12"/>
        <v>7</v>
      </c>
      <c r="B216" s="299">
        <v>2149802</v>
      </c>
      <c r="C216" s="291" t="s">
        <v>2124</v>
      </c>
      <c r="D216" s="230"/>
      <c r="E216" s="296"/>
      <c r="F216" s="293">
        <f t="shared" si="13"/>
        <v>0</v>
      </c>
      <c r="G216" s="288" t="str">
        <f t="shared" si="14"/>
        <v>否</v>
      </c>
      <c r="H216" s="273" t="str">
        <f t="shared" si="15"/>
        <v>项</v>
      </c>
    </row>
    <row r="217" ht="36" customHeight="1" spans="1:8">
      <c r="A217" s="283">
        <f t="shared" si="12"/>
        <v>7</v>
      </c>
      <c r="B217" s="299">
        <v>2149803</v>
      </c>
      <c r="C217" s="291" t="s">
        <v>2125</v>
      </c>
      <c r="D217" s="230"/>
      <c r="E217" s="296"/>
      <c r="F217" s="293">
        <f t="shared" si="13"/>
        <v>0</v>
      </c>
      <c r="G217" s="288" t="str">
        <f t="shared" si="14"/>
        <v>否</v>
      </c>
      <c r="H217" s="273" t="str">
        <f t="shared" si="15"/>
        <v>项</v>
      </c>
    </row>
    <row r="218" ht="36" customHeight="1" spans="1:8">
      <c r="A218" s="283">
        <f t="shared" si="12"/>
        <v>7</v>
      </c>
      <c r="B218" s="299">
        <v>2149804</v>
      </c>
      <c r="C218" s="291" t="s">
        <v>2126</v>
      </c>
      <c r="D218" s="230"/>
      <c r="E218" s="296"/>
      <c r="F218" s="293">
        <f t="shared" si="13"/>
        <v>0</v>
      </c>
      <c r="G218" s="288" t="str">
        <f t="shared" si="14"/>
        <v>否</v>
      </c>
      <c r="H218" s="273" t="str">
        <f t="shared" si="15"/>
        <v>项</v>
      </c>
    </row>
    <row r="219" ht="36" customHeight="1" spans="1:8">
      <c r="A219" s="283">
        <f t="shared" si="12"/>
        <v>7</v>
      </c>
      <c r="B219" s="299">
        <v>2149899</v>
      </c>
      <c r="C219" s="291" t="s">
        <v>2127</v>
      </c>
      <c r="D219" s="230"/>
      <c r="E219" s="296"/>
      <c r="F219" s="293">
        <f t="shared" si="13"/>
        <v>0</v>
      </c>
      <c r="G219" s="288" t="str">
        <f t="shared" si="14"/>
        <v>否</v>
      </c>
      <c r="H219" s="273" t="str">
        <f t="shared" si="15"/>
        <v>项</v>
      </c>
    </row>
    <row r="220" ht="36" customHeight="1" spans="1:8">
      <c r="A220" s="283">
        <f t="shared" si="12"/>
        <v>3</v>
      </c>
      <c r="B220" s="294">
        <v>215</v>
      </c>
      <c r="C220" s="285" t="s">
        <v>2128</v>
      </c>
      <c r="D220" s="286">
        <f>VLOOKUP(B220,'09'!$B$5:$F$268,5,FALSE)</f>
        <v>0</v>
      </c>
      <c r="E220" s="269">
        <f>SUM(E221,E224)</f>
        <v>0</v>
      </c>
      <c r="F220" s="287">
        <f t="shared" si="13"/>
        <v>0</v>
      </c>
      <c r="G220" s="288" t="str">
        <f t="shared" si="14"/>
        <v>是</v>
      </c>
      <c r="H220" s="273" t="str">
        <f t="shared" si="15"/>
        <v>类</v>
      </c>
    </row>
    <row r="221" ht="36" customHeight="1" spans="1:8">
      <c r="A221" s="283">
        <f t="shared" si="12"/>
        <v>5</v>
      </c>
      <c r="B221" s="294">
        <v>21562</v>
      </c>
      <c r="C221" s="289" t="s">
        <v>1580</v>
      </c>
      <c r="D221" s="286">
        <f>VLOOKUP(B221,'09'!$B$5:$F$268,5,FALSE)</f>
        <v>0</v>
      </c>
      <c r="E221" s="300">
        <f>SUM(E222:E223)</f>
        <v>0</v>
      </c>
      <c r="F221" s="287">
        <f t="shared" si="13"/>
        <v>0</v>
      </c>
      <c r="G221" s="288" t="str">
        <f t="shared" si="14"/>
        <v>否</v>
      </c>
      <c r="H221" s="273" t="str">
        <f t="shared" si="15"/>
        <v>款</v>
      </c>
    </row>
    <row r="222" ht="36" customHeight="1" spans="1:8">
      <c r="A222" s="283">
        <f t="shared" si="12"/>
        <v>7</v>
      </c>
      <c r="B222" s="295">
        <v>2156202</v>
      </c>
      <c r="C222" s="291" t="s">
        <v>1581</v>
      </c>
      <c r="D222" s="230">
        <f>VLOOKUP(B222,'09'!$B$5:$F$268,5,FALSE)</f>
        <v>0</v>
      </c>
      <c r="E222" s="296"/>
      <c r="F222" s="293">
        <f t="shared" si="13"/>
        <v>0</v>
      </c>
      <c r="G222" s="288" t="str">
        <f t="shared" si="14"/>
        <v>否</v>
      </c>
      <c r="H222" s="273" t="str">
        <f t="shared" si="15"/>
        <v>项</v>
      </c>
    </row>
    <row r="223" ht="36" customHeight="1" spans="1:8">
      <c r="A223" s="283">
        <f t="shared" si="12"/>
        <v>7</v>
      </c>
      <c r="B223" s="295">
        <v>2156299</v>
      </c>
      <c r="C223" s="291" t="s">
        <v>1582</v>
      </c>
      <c r="D223" s="230">
        <f>VLOOKUP(B223,'09'!$B$5:$F$268,5,FALSE)</f>
        <v>0</v>
      </c>
      <c r="E223" s="296"/>
      <c r="F223" s="293">
        <f t="shared" si="13"/>
        <v>0</v>
      </c>
      <c r="G223" s="288" t="str">
        <f t="shared" si="14"/>
        <v>否</v>
      </c>
      <c r="H223" s="273" t="str">
        <f t="shared" si="15"/>
        <v>项</v>
      </c>
    </row>
    <row r="224" ht="36" customHeight="1" spans="1:8">
      <c r="A224" s="283">
        <f t="shared" si="12"/>
        <v>5</v>
      </c>
      <c r="B224" s="298">
        <v>21598</v>
      </c>
      <c r="C224" s="289" t="s">
        <v>2074</v>
      </c>
      <c r="D224" s="286"/>
      <c r="E224" s="297">
        <f>SUM(E225:E228)</f>
        <v>0</v>
      </c>
      <c r="F224" s="287">
        <f t="shared" si="13"/>
        <v>0</v>
      </c>
      <c r="G224" s="288" t="str">
        <f t="shared" si="14"/>
        <v>否</v>
      </c>
      <c r="H224" s="273" t="str">
        <f t="shared" si="15"/>
        <v>款</v>
      </c>
    </row>
    <row r="225" ht="36" customHeight="1" spans="1:8">
      <c r="A225" s="283">
        <f t="shared" si="12"/>
        <v>7</v>
      </c>
      <c r="B225" s="299">
        <v>2159801</v>
      </c>
      <c r="C225" s="291" t="s">
        <v>2129</v>
      </c>
      <c r="D225" s="230"/>
      <c r="E225" s="296"/>
      <c r="F225" s="293">
        <f t="shared" si="13"/>
        <v>0</v>
      </c>
      <c r="G225" s="288" t="str">
        <f t="shared" si="14"/>
        <v>否</v>
      </c>
      <c r="H225" s="273" t="str">
        <f t="shared" si="15"/>
        <v>项</v>
      </c>
    </row>
    <row r="226" ht="36" customHeight="1" spans="1:8">
      <c r="A226" s="283">
        <f t="shared" si="12"/>
        <v>7</v>
      </c>
      <c r="B226" s="299">
        <v>2159802</v>
      </c>
      <c r="C226" s="291" t="s">
        <v>2130</v>
      </c>
      <c r="D226" s="230"/>
      <c r="E226" s="296"/>
      <c r="F226" s="293">
        <f t="shared" si="13"/>
        <v>0</v>
      </c>
      <c r="G226" s="288" t="str">
        <f t="shared" si="14"/>
        <v>否</v>
      </c>
      <c r="H226" s="273" t="str">
        <f t="shared" si="15"/>
        <v>项</v>
      </c>
    </row>
    <row r="227" ht="36" customHeight="1" spans="1:8">
      <c r="A227" s="283">
        <f t="shared" si="12"/>
        <v>7</v>
      </c>
      <c r="B227" s="299">
        <v>2159803</v>
      </c>
      <c r="C227" s="291" t="s">
        <v>2131</v>
      </c>
      <c r="D227" s="230"/>
      <c r="E227" s="296"/>
      <c r="F227" s="293">
        <f t="shared" si="13"/>
        <v>0</v>
      </c>
      <c r="G227" s="288" t="str">
        <f t="shared" si="14"/>
        <v>否</v>
      </c>
      <c r="H227" s="273" t="str">
        <f t="shared" si="15"/>
        <v>项</v>
      </c>
    </row>
    <row r="228" ht="36" customHeight="1" spans="1:8">
      <c r="A228" s="283">
        <f t="shared" si="12"/>
        <v>7</v>
      </c>
      <c r="B228" s="299">
        <v>2159899</v>
      </c>
      <c r="C228" s="291" t="s">
        <v>2132</v>
      </c>
      <c r="D228" s="230"/>
      <c r="E228" s="296"/>
      <c r="F228" s="293">
        <f t="shared" si="13"/>
        <v>0</v>
      </c>
      <c r="G228" s="288" t="str">
        <f t="shared" si="14"/>
        <v>否</v>
      </c>
      <c r="H228" s="273" t="str">
        <f t="shared" si="15"/>
        <v>项</v>
      </c>
    </row>
    <row r="229" ht="36" customHeight="1" spans="1:8">
      <c r="A229" s="283">
        <f t="shared" si="12"/>
        <v>3</v>
      </c>
      <c r="B229" s="298">
        <v>220</v>
      </c>
      <c r="C229" s="285" t="s">
        <v>2133</v>
      </c>
      <c r="D229" s="286"/>
      <c r="E229" s="297">
        <f>E230</f>
        <v>0</v>
      </c>
      <c r="F229" s="287">
        <f t="shared" si="13"/>
        <v>0</v>
      </c>
      <c r="G229" s="288" t="str">
        <f t="shared" si="14"/>
        <v>是</v>
      </c>
      <c r="H229" s="273" t="str">
        <f t="shared" si="15"/>
        <v>类</v>
      </c>
    </row>
    <row r="230" ht="36" customHeight="1" spans="1:8">
      <c r="A230" s="283">
        <f t="shared" si="12"/>
        <v>5</v>
      </c>
      <c r="B230" s="298">
        <v>22006</v>
      </c>
      <c r="C230" s="289" t="s">
        <v>2134</v>
      </c>
      <c r="D230" s="286"/>
      <c r="E230" s="297">
        <f>SUM(E231:E232)</f>
        <v>0</v>
      </c>
      <c r="F230" s="287">
        <f t="shared" si="13"/>
        <v>0</v>
      </c>
      <c r="G230" s="288" t="str">
        <f t="shared" si="14"/>
        <v>否</v>
      </c>
      <c r="H230" s="273" t="str">
        <f t="shared" si="15"/>
        <v>款</v>
      </c>
    </row>
    <row r="231" ht="36" customHeight="1" spans="1:8">
      <c r="A231" s="283">
        <f t="shared" si="12"/>
        <v>7</v>
      </c>
      <c r="B231" s="299">
        <v>2200601</v>
      </c>
      <c r="C231" s="291" t="s">
        <v>2135</v>
      </c>
      <c r="D231" s="230"/>
      <c r="E231" s="296"/>
      <c r="F231" s="293">
        <f t="shared" si="13"/>
        <v>0</v>
      </c>
      <c r="G231" s="288" t="str">
        <f t="shared" si="14"/>
        <v>否</v>
      </c>
      <c r="H231" s="273" t="str">
        <f t="shared" si="15"/>
        <v>项</v>
      </c>
    </row>
    <row r="232" ht="36" customHeight="1" spans="1:8">
      <c r="A232" s="283">
        <f t="shared" si="12"/>
        <v>7</v>
      </c>
      <c r="B232" s="299">
        <v>2200602</v>
      </c>
      <c r="C232" s="291" t="s">
        <v>2136</v>
      </c>
      <c r="D232" s="230"/>
      <c r="E232" s="296"/>
      <c r="F232" s="293">
        <f t="shared" si="13"/>
        <v>0</v>
      </c>
      <c r="G232" s="288" t="str">
        <f t="shared" si="14"/>
        <v>否</v>
      </c>
      <c r="H232" s="273" t="str">
        <f t="shared" si="15"/>
        <v>项</v>
      </c>
    </row>
    <row r="233" ht="36" customHeight="1" spans="1:8">
      <c r="A233" s="283">
        <f t="shared" si="12"/>
        <v>3</v>
      </c>
      <c r="B233" s="298">
        <v>221</v>
      </c>
      <c r="C233" s="285" t="s">
        <v>2137</v>
      </c>
      <c r="D233" s="286"/>
      <c r="E233" s="297">
        <f>E234</f>
        <v>0</v>
      </c>
      <c r="F233" s="287">
        <f t="shared" si="13"/>
        <v>0</v>
      </c>
      <c r="G233" s="288" t="str">
        <f t="shared" si="14"/>
        <v>是</v>
      </c>
      <c r="H233" s="273" t="str">
        <f t="shared" si="15"/>
        <v>类</v>
      </c>
    </row>
    <row r="234" ht="36" customHeight="1" spans="1:8">
      <c r="A234" s="283">
        <f t="shared" si="12"/>
        <v>5</v>
      </c>
      <c r="B234" s="298">
        <v>22198</v>
      </c>
      <c r="C234" s="289" t="s">
        <v>2074</v>
      </c>
      <c r="D234" s="286"/>
      <c r="E234" s="297">
        <f>SUM(E235:E236)</f>
        <v>0</v>
      </c>
      <c r="F234" s="287">
        <f t="shared" si="13"/>
        <v>0</v>
      </c>
      <c r="G234" s="288" t="str">
        <f t="shared" si="14"/>
        <v>否</v>
      </c>
      <c r="H234" s="273" t="str">
        <f t="shared" si="15"/>
        <v>款</v>
      </c>
    </row>
    <row r="235" ht="36" customHeight="1" spans="1:8">
      <c r="A235" s="283">
        <f t="shared" si="12"/>
        <v>7</v>
      </c>
      <c r="B235" s="299">
        <v>2219801</v>
      </c>
      <c r="C235" s="291" t="s">
        <v>2138</v>
      </c>
      <c r="D235" s="230"/>
      <c r="E235" s="296"/>
      <c r="F235" s="293">
        <f t="shared" si="13"/>
        <v>0</v>
      </c>
      <c r="G235" s="288" t="str">
        <f t="shared" si="14"/>
        <v>否</v>
      </c>
      <c r="H235" s="273" t="str">
        <f t="shared" si="15"/>
        <v>项</v>
      </c>
    </row>
    <row r="236" ht="36" customHeight="1" spans="1:8">
      <c r="A236" s="283">
        <f t="shared" si="12"/>
        <v>7</v>
      </c>
      <c r="B236" s="299">
        <v>2219899</v>
      </c>
      <c r="C236" s="291" t="s">
        <v>2139</v>
      </c>
      <c r="D236" s="230"/>
      <c r="E236" s="296"/>
      <c r="F236" s="293">
        <f t="shared" si="13"/>
        <v>0</v>
      </c>
      <c r="G236" s="288" t="str">
        <f t="shared" si="14"/>
        <v>否</v>
      </c>
      <c r="H236" s="273" t="str">
        <f t="shared" si="15"/>
        <v>项</v>
      </c>
    </row>
    <row r="237" ht="36" customHeight="1" spans="1:8">
      <c r="A237" s="283">
        <f t="shared" si="12"/>
        <v>3</v>
      </c>
      <c r="B237" s="298">
        <v>222</v>
      </c>
      <c r="C237" s="285" t="s">
        <v>2140</v>
      </c>
      <c r="D237" s="286"/>
      <c r="E237" s="297">
        <f>E238</f>
        <v>0</v>
      </c>
      <c r="F237" s="287">
        <f t="shared" si="13"/>
        <v>0</v>
      </c>
      <c r="G237" s="288" t="str">
        <f t="shared" si="14"/>
        <v>是</v>
      </c>
      <c r="H237" s="273" t="str">
        <f t="shared" si="15"/>
        <v>类</v>
      </c>
    </row>
    <row r="238" ht="36" customHeight="1" spans="1:8">
      <c r="A238" s="283">
        <f t="shared" si="12"/>
        <v>5</v>
      </c>
      <c r="B238" s="298">
        <v>22298</v>
      </c>
      <c r="C238" s="289" t="s">
        <v>2074</v>
      </c>
      <c r="D238" s="286"/>
      <c r="E238" s="297">
        <f>SUM(E239:E240)</f>
        <v>0</v>
      </c>
      <c r="F238" s="287">
        <f t="shared" si="13"/>
        <v>0</v>
      </c>
      <c r="G238" s="288" t="str">
        <f t="shared" si="14"/>
        <v>否</v>
      </c>
      <c r="H238" s="273" t="str">
        <f t="shared" si="15"/>
        <v>款</v>
      </c>
    </row>
    <row r="239" ht="36" customHeight="1" spans="1:8">
      <c r="A239" s="283">
        <f t="shared" si="12"/>
        <v>7</v>
      </c>
      <c r="B239" s="299">
        <v>2229801</v>
      </c>
      <c r="C239" s="291" t="s">
        <v>2141</v>
      </c>
      <c r="D239" s="230"/>
      <c r="E239" s="296"/>
      <c r="F239" s="293">
        <f t="shared" si="13"/>
        <v>0</v>
      </c>
      <c r="G239" s="288" t="str">
        <f t="shared" si="14"/>
        <v>否</v>
      </c>
      <c r="H239" s="273" t="str">
        <f t="shared" si="15"/>
        <v>项</v>
      </c>
    </row>
    <row r="240" ht="36" customHeight="1" spans="1:8">
      <c r="A240" s="283">
        <f t="shared" si="12"/>
        <v>7</v>
      </c>
      <c r="B240" s="299">
        <v>2229899</v>
      </c>
      <c r="C240" s="291" t="s">
        <v>2142</v>
      </c>
      <c r="D240" s="230"/>
      <c r="E240" s="296"/>
      <c r="F240" s="293">
        <f t="shared" si="13"/>
        <v>0</v>
      </c>
      <c r="G240" s="288" t="str">
        <f t="shared" si="14"/>
        <v>否</v>
      </c>
      <c r="H240" s="273" t="str">
        <f t="shared" si="15"/>
        <v>项</v>
      </c>
    </row>
    <row r="241" ht="36" customHeight="1" spans="1:8">
      <c r="A241" s="283">
        <f t="shared" si="12"/>
        <v>3</v>
      </c>
      <c r="B241" s="298">
        <v>224</v>
      </c>
      <c r="C241" s="285" t="s">
        <v>2143</v>
      </c>
      <c r="D241" s="286"/>
      <c r="E241" s="297">
        <f>E242</f>
        <v>0</v>
      </c>
      <c r="F241" s="287">
        <f t="shared" si="13"/>
        <v>0</v>
      </c>
      <c r="G241" s="288" t="str">
        <f t="shared" si="14"/>
        <v>是</v>
      </c>
      <c r="H241" s="273" t="str">
        <f t="shared" si="15"/>
        <v>类</v>
      </c>
    </row>
    <row r="242" ht="36" customHeight="1" spans="1:8">
      <c r="A242" s="283">
        <f t="shared" si="12"/>
        <v>5</v>
      </c>
      <c r="B242" s="298">
        <v>22498</v>
      </c>
      <c r="C242" s="289" t="s">
        <v>2074</v>
      </c>
      <c r="D242" s="286"/>
      <c r="E242" s="297">
        <f>SUM(E243:E245)</f>
        <v>0</v>
      </c>
      <c r="F242" s="287">
        <f t="shared" si="13"/>
        <v>0</v>
      </c>
      <c r="G242" s="288" t="str">
        <f t="shared" si="14"/>
        <v>否</v>
      </c>
      <c r="H242" s="273" t="str">
        <f t="shared" si="15"/>
        <v>款</v>
      </c>
    </row>
    <row r="243" ht="36" customHeight="1" spans="1:8">
      <c r="A243" s="283">
        <f t="shared" si="12"/>
        <v>7</v>
      </c>
      <c r="B243" s="299">
        <v>2249801</v>
      </c>
      <c r="C243" s="291" t="s">
        <v>2144</v>
      </c>
      <c r="D243" s="230"/>
      <c r="E243" s="296"/>
      <c r="F243" s="293">
        <f t="shared" si="13"/>
        <v>0</v>
      </c>
      <c r="G243" s="288" t="str">
        <f t="shared" si="14"/>
        <v>否</v>
      </c>
      <c r="H243" s="273" t="str">
        <f t="shared" si="15"/>
        <v>项</v>
      </c>
    </row>
    <row r="244" ht="36" customHeight="1" spans="1:8">
      <c r="A244" s="283">
        <f t="shared" si="12"/>
        <v>7</v>
      </c>
      <c r="B244" s="299">
        <v>2249802</v>
      </c>
      <c r="C244" s="291" t="s">
        <v>2145</v>
      </c>
      <c r="D244" s="230"/>
      <c r="E244" s="296"/>
      <c r="F244" s="293">
        <f t="shared" si="13"/>
        <v>0</v>
      </c>
      <c r="G244" s="288" t="str">
        <f t="shared" si="14"/>
        <v>否</v>
      </c>
      <c r="H244" s="273" t="str">
        <f t="shared" si="15"/>
        <v>项</v>
      </c>
    </row>
    <row r="245" ht="36" customHeight="1" spans="1:8">
      <c r="A245" s="283">
        <f t="shared" si="12"/>
        <v>7</v>
      </c>
      <c r="B245" s="299">
        <v>2249899</v>
      </c>
      <c r="C245" s="291" t="s">
        <v>2146</v>
      </c>
      <c r="D245" s="230"/>
      <c r="E245" s="296"/>
      <c r="F245" s="293">
        <f t="shared" si="13"/>
        <v>0</v>
      </c>
      <c r="G245" s="288" t="str">
        <f t="shared" si="14"/>
        <v>否</v>
      </c>
      <c r="H245" s="273" t="str">
        <f t="shared" si="15"/>
        <v>项</v>
      </c>
    </row>
    <row r="246" ht="36" customHeight="1" spans="1:8">
      <c r="A246" s="283">
        <f t="shared" si="12"/>
        <v>3</v>
      </c>
      <c r="B246" s="294">
        <v>229</v>
      </c>
      <c r="C246" s="285" t="s">
        <v>2147</v>
      </c>
      <c r="D246" s="286">
        <f>VLOOKUP(B246,'09'!$B$5:$F$268,5,FALSE)</f>
        <v>254</v>
      </c>
      <c r="E246" s="269">
        <f>SUM(E247,E251,E260,E262,E264)</f>
        <v>1490</v>
      </c>
      <c r="F246" s="287">
        <f t="shared" si="13"/>
        <v>4.86614173228346</v>
      </c>
      <c r="G246" s="288" t="str">
        <f t="shared" si="14"/>
        <v>是</v>
      </c>
      <c r="H246" s="273" t="str">
        <f t="shared" si="15"/>
        <v>类</v>
      </c>
    </row>
    <row r="247" ht="36" customHeight="1" spans="1:8">
      <c r="A247" s="283">
        <f t="shared" si="12"/>
        <v>5</v>
      </c>
      <c r="B247" s="294">
        <v>22904</v>
      </c>
      <c r="C247" s="289" t="s">
        <v>1584</v>
      </c>
      <c r="D247" s="286">
        <f>VLOOKUP(B247,'09'!$B$5:$F$268,5,FALSE)</f>
        <v>0</v>
      </c>
      <c r="E247" s="269">
        <f>SUM(E248:E250)</f>
        <v>0</v>
      </c>
      <c r="F247" s="287">
        <f t="shared" si="13"/>
        <v>0</v>
      </c>
      <c r="G247" s="288" t="str">
        <f t="shared" si="14"/>
        <v>否</v>
      </c>
      <c r="H247" s="273" t="str">
        <f t="shared" si="15"/>
        <v>款</v>
      </c>
    </row>
    <row r="248" ht="36" customHeight="1" spans="1:8">
      <c r="A248" s="283">
        <f t="shared" si="12"/>
        <v>7</v>
      </c>
      <c r="B248" s="295">
        <v>2290401</v>
      </c>
      <c r="C248" s="291" t="s">
        <v>1585</v>
      </c>
      <c r="D248" s="230">
        <f>VLOOKUP(B248,'09'!$B$5:$F$268,5,FALSE)</f>
        <v>0</v>
      </c>
      <c r="E248" s="296"/>
      <c r="F248" s="293">
        <f t="shared" si="13"/>
        <v>0</v>
      </c>
      <c r="G248" s="288" t="str">
        <f t="shared" si="14"/>
        <v>否</v>
      </c>
      <c r="H248" s="273" t="str">
        <f t="shared" si="15"/>
        <v>项</v>
      </c>
    </row>
    <row r="249" ht="36" customHeight="1" spans="1:8">
      <c r="A249" s="283">
        <f t="shared" si="12"/>
        <v>7</v>
      </c>
      <c r="B249" s="295">
        <v>2290402</v>
      </c>
      <c r="C249" s="291" t="s">
        <v>1586</v>
      </c>
      <c r="D249" s="230">
        <f>VLOOKUP(B249,'09'!$B$5:$F$268,5,FALSE)</f>
        <v>0</v>
      </c>
      <c r="E249" s="296"/>
      <c r="F249" s="293">
        <f t="shared" si="13"/>
        <v>0</v>
      </c>
      <c r="G249" s="288" t="str">
        <f t="shared" si="14"/>
        <v>否</v>
      </c>
      <c r="H249" s="273" t="str">
        <f t="shared" si="15"/>
        <v>项</v>
      </c>
    </row>
    <row r="250" ht="36" customHeight="1" spans="1:8">
      <c r="A250" s="283">
        <f t="shared" si="12"/>
        <v>7</v>
      </c>
      <c r="B250" s="295">
        <v>2290403</v>
      </c>
      <c r="C250" s="291" t="s">
        <v>1587</v>
      </c>
      <c r="D250" s="230">
        <f>VLOOKUP(B250,'09'!$B$5:$F$268,5,FALSE)</f>
        <v>0</v>
      </c>
      <c r="E250" s="296"/>
      <c r="F250" s="293">
        <f t="shared" si="13"/>
        <v>0</v>
      </c>
      <c r="G250" s="288" t="str">
        <f t="shared" si="14"/>
        <v>否</v>
      </c>
      <c r="H250" s="273" t="str">
        <f t="shared" si="15"/>
        <v>项</v>
      </c>
    </row>
    <row r="251" ht="36" customHeight="1" spans="1:8">
      <c r="A251" s="283">
        <f t="shared" si="12"/>
        <v>5</v>
      </c>
      <c r="B251" s="294">
        <v>22908</v>
      </c>
      <c r="C251" s="289" t="s">
        <v>1588</v>
      </c>
      <c r="D251" s="286">
        <f>VLOOKUP(B251,'09'!$B$5:$F$268,5,FALSE)</f>
        <v>0</v>
      </c>
      <c r="E251" s="269">
        <f>SUM(E252:E259)</f>
        <v>0</v>
      </c>
      <c r="F251" s="287">
        <f t="shared" si="13"/>
        <v>0</v>
      </c>
      <c r="G251" s="288" t="str">
        <f t="shared" si="14"/>
        <v>否</v>
      </c>
      <c r="H251" s="273" t="str">
        <f t="shared" si="15"/>
        <v>款</v>
      </c>
    </row>
    <row r="252" ht="36" customHeight="1" spans="1:8">
      <c r="A252" s="283">
        <f t="shared" si="12"/>
        <v>7</v>
      </c>
      <c r="B252" s="295">
        <v>2290802</v>
      </c>
      <c r="C252" s="291" t="s">
        <v>1589</v>
      </c>
      <c r="D252" s="230">
        <f>VLOOKUP(B252,'09'!$B$5:$F$268,5,FALSE)</f>
        <v>0</v>
      </c>
      <c r="E252" s="296"/>
      <c r="F252" s="293">
        <f t="shared" si="13"/>
        <v>0</v>
      </c>
      <c r="G252" s="288" t="str">
        <f t="shared" si="14"/>
        <v>否</v>
      </c>
      <c r="H252" s="273" t="str">
        <f t="shared" si="15"/>
        <v>项</v>
      </c>
    </row>
    <row r="253" ht="36" customHeight="1" spans="1:8">
      <c r="A253" s="283">
        <f t="shared" si="12"/>
        <v>7</v>
      </c>
      <c r="B253" s="295">
        <v>2290803</v>
      </c>
      <c r="C253" s="291" t="s">
        <v>1590</v>
      </c>
      <c r="D253" s="230">
        <f>VLOOKUP(B253,'09'!$B$5:$F$268,5,FALSE)</f>
        <v>0</v>
      </c>
      <c r="E253" s="296"/>
      <c r="F253" s="293">
        <f t="shared" si="13"/>
        <v>0</v>
      </c>
      <c r="G253" s="288" t="str">
        <f t="shared" si="14"/>
        <v>否</v>
      </c>
      <c r="H253" s="273" t="str">
        <f t="shared" si="15"/>
        <v>项</v>
      </c>
    </row>
    <row r="254" ht="36" customHeight="1" spans="1:8">
      <c r="A254" s="283">
        <f t="shared" si="12"/>
        <v>7</v>
      </c>
      <c r="B254" s="295">
        <v>2290804</v>
      </c>
      <c r="C254" s="291" t="s">
        <v>1591</v>
      </c>
      <c r="D254" s="230">
        <f>VLOOKUP(B254,'09'!$B$5:$F$268,5,FALSE)</f>
        <v>0</v>
      </c>
      <c r="E254" s="296"/>
      <c r="F254" s="293">
        <f t="shared" si="13"/>
        <v>0</v>
      </c>
      <c r="G254" s="288" t="str">
        <f t="shared" si="14"/>
        <v>否</v>
      </c>
      <c r="H254" s="273" t="str">
        <f t="shared" si="15"/>
        <v>项</v>
      </c>
    </row>
    <row r="255" ht="36" customHeight="1" spans="1:8">
      <c r="A255" s="283">
        <f t="shared" si="12"/>
        <v>7</v>
      </c>
      <c r="B255" s="295">
        <v>2290805</v>
      </c>
      <c r="C255" s="291" t="s">
        <v>1592</v>
      </c>
      <c r="D255" s="230">
        <f>VLOOKUP(B255,'09'!$B$5:$F$268,5,FALSE)</f>
        <v>0</v>
      </c>
      <c r="E255" s="296"/>
      <c r="F255" s="293">
        <f t="shared" si="13"/>
        <v>0</v>
      </c>
      <c r="G255" s="288" t="str">
        <f t="shared" si="14"/>
        <v>否</v>
      </c>
      <c r="H255" s="273" t="str">
        <f t="shared" si="15"/>
        <v>项</v>
      </c>
    </row>
    <row r="256" ht="36" customHeight="1" spans="1:8">
      <c r="A256" s="283">
        <f t="shared" si="12"/>
        <v>7</v>
      </c>
      <c r="B256" s="295">
        <v>2290806</v>
      </c>
      <c r="C256" s="291" t="s">
        <v>1593</v>
      </c>
      <c r="D256" s="230">
        <f>VLOOKUP(B256,'09'!$B$5:$F$268,5,FALSE)</f>
        <v>0</v>
      </c>
      <c r="E256" s="296"/>
      <c r="F256" s="293">
        <f t="shared" si="13"/>
        <v>0</v>
      </c>
      <c r="G256" s="288" t="str">
        <f t="shared" si="14"/>
        <v>否</v>
      </c>
      <c r="H256" s="273" t="str">
        <f t="shared" si="15"/>
        <v>项</v>
      </c>
    </row>
    <row r="257" ht="36" customHeight="1" spans="1:8">
      <c r="A257" s="283">
        <f t="shared" si="12"/>
        <v>7</v>
      </c>
      <c r="B257" s="295">
        <v>2290807</v>
      </c>
      <c r="C257" s="291" t="s">
        <v>1594</v>
      </c>
      <c r="D257" s="230">
        <f>VLOOKUP(B257,'09'!$B$5:$F$268,5,FALSE)</f>
        <v>0</v>
      </c>
      <c r="E257" s="296"/>
      <c r="F257" s="293">
        <f t="shared" si="13"/>
        <v>0</v>
      </c>
      <c r="G257" s="288" t="str">
        <f t="shared" si="14"/>
        <v>否</v>
      </c>
      <c r="H257" s="273" t="str">
        <f t="shared" si="15"/>
        <v>项</v>
      </c>
    </row>
    <row r="258" ht="36" customHeight="1" spans="1:8">
      <c r="A258" s="283">
        <f t="shared" si="12"/>
        <v>7</v>
      </c>
      <c r="B258" s="295">
        <v>2290808</v>
      </c>
      <c r="C258" s="291" t="s">
        <v>1595</v>
      </c>
      <c r="D258" s="230">
        <f>VLOOKUP(B258,'09'!$B$5:$F$268,5,FALSE)</f>
        <v>0</v>
      </c>
      <c r="E258" s="296"/>
      <c r="F258" s="293">
        <f t="shared" si="13"/>
        <v>0</v>
      </c>
      <c r="G258" s="288" t="str">
        <f t="shared" si="14"/>
        <v>否</v>
      </c>
      <c r="H258" s="273" t="str">
        <f t="shared" si="15"/>
        <v>项</v>
      </c>
    </row>
    <row r="259" ht="36" customHeight="1" spans="1:8">
      <c r="A259" s="283">
        <f t="shared" si="12"/>
        <v>7</v>
      </c>
      <c r="B259" s="295">
        <v>2290899</v>
      </c>
      <c r="C259" s="291" t="s">
        <v>1596</v>
      </c>
      <c r="D259" s="230">
        <f>VLOOKUP(B259,'09'!$B$5:$F$268,5,FALSE)</f>
        <v>0</v>
      </c>
      <c r="E259" s="296"/>
      <c r="F259" s="293">
        <f t="shared" si="13"/>
        <v>0</v>
      </c>
      <c r="G259" s="288" t="str">
        <f t="shared" si="14"/>
        <v>否</v>
      </c>
      <c r="H259" s="273" t="str">
        <f t="shared" si="15"/>
        <v>项</v>
      </c>
    </row>
    <row r="260" ht="36" customHeight="1" spans="1:8">
      <c r="A260" s="283">
        <f t="shared" si="12"/>
        <v>5</v>
      </c>
      <c r="B260" s="298">
        <v>22909</v>
      </c>
      <c r="C260" s="289" t="s">
        <v>1597</v>
      </c>
      <c r="D260" s="286">
        <f>VLOOKUP(B260,'09'!$B$5:$F$268,5,FALSE)</f>
        <v>0</v>
      </c>
      <c r="E260" s="297">
        <f>E261</f>
        <v>0</v>
      </c>
      <c r="F260" s="287">
        <f t="shared" si="13"/>
        <v>0</v>
      </c>
      <c r="G260" s="288" t="str">
        <f t="shared" si="14"/>
        <v>否</v>
      </c>
      <c r="H260" s="273" t="str">
        <f t="shared" si="15"/>
        <v>款</v>
      </c>
    </row>
    <row r="261" ht="36" customHeight="1" spans="1:8">
      <c r="A261" s="283">
        <f t="shared" ref="A261:A268" si="16">LEN(B261)</f>
        <v>7</v>
      </c>
      <c r="B261" s="302">
        <v>2290901</v>
      </c>
      <c r="C261" s="291" t="s">
        <v>2148</v>
      </c>
      <c r="D261" s="230">
        <f>VLOOKUP(B261,'09'!$B$5:$F$268,5,FALSE)</f>
        <v>0</v>
      </c>
      <c r="E261" s="296"/>
      <c r="F261" s="293">
        <f t="shared" ref="F261:F324" si="17">IF(D261&lt;0,"",IFERROR(E261/D261-1,0))</f>
        <v>0</v>
      </c>
      <c r="G261" s="288" t="str">
        <f t="shared" ref="G261:G324" si="18">IF(LEN(B261)=3,"是",IF(C261&lt;&gt;"",IF(SUM(D261:E261)&lt;&gt;0,"是","否"),"是"))</f>
        <v>否</v>
      </c>
      <c r="H261" s="273" t="str">
        <f t="shared" ref="H261:H324" si="19">IF(LEN(B261)=3,"类",IF(LEN(B261)=5,"款","项"))</f>
        <v>项</v>
      </c>
    </row>
    <row r="262" ht="36" customHeight="1" spans="1:8">
      <c r="A262" s="283">
        <f t="shared" si="16"/>
        <v>5</v>
      </c>
      <c r="B262" s="298">
        <v>22910</v>
      </c>
      <c r="C262" s="289" t="s">
        <v>2149</v>
      </c>
      <c r="D262" s="286"/>
      <c r="E262" s="297">
        <f>E263</f>
        <v>0</v>
      </c>
      <c r="F262" s="287">
        <f t="shared" si="17"/>
        <v>0</v>
      </c>
      <c r="G262" s="288" t="str">
        <f t="shared" si="18"/>
        <v>否</v>
      </c>
      <c r="H262" s="273" t="str">
        <f t="shared" si="19"/>
        <v>款</v>
      </c>
    </row>
    <row r="263" ht="36" customHeight="1" spans="1:8">
      <c r="A263" s="283">
        <f t="shared" si="16"/>
        <v>7</v>
      </c>
      <c r="B263" s="302">
        <v>2291001</v>
      </c>
      <c r="C263" s="291" t="s">
        <v>2149</v>
      </c>
      <c r="D263" s="230"/>
      <c r="E263" s="296"/>
      <c r="F263" s="293">
        <f t="shared" si="17"/>
        <v>0</v>
      </c>
      <c r="G263" s="288" t="str">
        <f t="shared" si="18"/>
        <v>否</v>
      </c>
      <c r="H263" s="273" t="str">
        <f t="shared" si="19"/>
        <v>项</v>
      </c>
    </row>
    <row r="264" ht="36" customHeight="1" spans="1:8">
      <c r="A264" s="283">
        <f t="shared" si="16"/>
        <v>5</v>
      </c>
      <c r="B264" s="294">
        <v>22960</v>
      </c>
      <c r="C264" s="289" t="s">
        <v>1599</v>
      </c>
      <c r="D264" s="286">
        <f>VLOOKUP(B264,'09'!$B$5:$F$268,5,FALSE)</f>
        <v>254</v>
      </c>
      <c r="E264" s="269">
        <f>SUM(E265:E275)</f>
        <v>1490</v>
      </c>
      <c r="F264" s="287">
        <f t="shared" si="17"/>
        <v>4.86614173228346</v>
      </c>
      <c r="G264" s="288" t="str">
        <f t="shared" si="18"/>
        <v>是</v>
      </c>
      <c r="H264" s="273" t="str">
        <f t="shared" si="19"/>
        <v>款</v>
      </c>
    </row>
    <row r="265" ht="36" customHeight="1" spans="1:8">
      <c r="A265" s="283">
        <f t="shared" si="16"/>
        <v>7</v>
      </c>
      <c r="B265" s="302">
        <v>2296001</v>
      </c>
      <c r="C265" s="291" t="s">
        <v>1600</v>
      </c>
      <c r="D265" s="230">
        <f>VLOOKUP(B265,'09'!$B$5:$F$268,5,FALSE)</f>
        <v>0</v>
      </c>
      <c r="E265" s="296"/>
      <c r="F265" s="293">
        <f t="shared" si="17"/>
        <v>0</v>
      </c>
      <c r="G265" s="288" t="str">
        <f t="shared" si="18"/>
        <v>否</v>
      </c>
      <c r="H265" s="273" t="str">
        <f t="shared" si="19"/>
        <v>项</v>
      </c>
    </row>
    <row r="266" ht="36" customHeight="1" spans="1:11">
      <c r="A266" s="283">
        <f t="shared" si="16"/>
        <v>7</v>
      </c>
      <c r="B266" s="295">
        <v>2296002</v>
      </c>
      <c r="C266" s="291" t="s">
        <v>1601</v>
      </c>
      <c r="D266" s="230">
        <f>VLOOKUP(B266,'09'!$B$5:$F$268,5,FALSE)</f>
        <v>106</v>
      </c>
      <c r="E266" s="296">
        <v>685</v>
      </c>
      <c r="F266" s="293">
        <f t="shared" si="17"/>
        <v>5.4622641509434</v>
      </c>
      <c r="G266" s="288" t="str">
        <f t="shared" si="18"/>
        <v>是</v>
      </c>
      <c r="H266" s="273" t="str">
        <f t="shared" si="19"/>
        <v>项</v>
      </c>
      <c r="K266" s="273">
        <v>685</v>
      </c>
    </row>
    <row r="267" ht="36" customHeight="1" spans="1:11">
      <c r="A267" s="283">
        <f t="shared" si="16"/>
        <v>7</v>
      </c>
      <c r="B267" s="295">
        <v>2296003</v>
      </c>
      <c r="C267" s="291" t="s">
        <v>1602</v>
      </c>
      <c r="D267" s="230">
        <f>VLOOKUP(B267,'09'!$B$5:$F$268,5,FALSE)</f>
        <v>141</v>
      </c>
      <c r="E267" s="296">
        <v>603</v>
      </c>
      <c r="F267" s="293">
        <f t="shared" si="17"/>
        <v>3.27659574468085</v>
      </c>
      <c r="G267" s="288" t="str">
        <f t="shared" si="18"/>
        <v>是</v>
      </c>
      <c r="H267" s="273" t="str">
        <f t="shared" si="19"/>
        <v>项</v>
      </c>
      <c r="K267" s="273">
        <v>603</v>
      </c>
    </row>
    <row r="268" ht="36" customHeight="1" spans="1:8">
      <c r="A268" s="303">
        <f t="shared" si="16"/>
        <v>7</v>
      </c>
      <c r="B268" s="295">
        <v>2296004</v>
      </c>
      <c r="C268" s="291" t="s">
        <v>1603</v>
      </c>
      <c r="D268" s="230">
        <f>VLOOKUP(B268,'09'!$B$5:$F$268,5,FALSE)</f>
        <v>0</v>
      </c>
      <c r="E268" s="296"/>
      <c r="F268" s="293">
        <f t="shared" si="17"/>
        <v>0</v>
      </c>
      <c r="G268" s="288" t="str">
        <f t="shared" si="18"/>
        <v>否</v>
      </c>
      <c r="H268" s="273" t="str">
        <f t="shared" si="19"/>
        <v>项</v>
      </c>
    </row>
    <row r="269" ht="36" customHeight="1" spans="2:8">
      <c r="B269" s="295">
        <v>2296005</v>
      </c>
      <c r="C269" s="291" t="s">
        <v>1604</v>
      </c>
      <c r="D269" s="230">
        <f>VLOOKUP(B269,'09'!$B$5:$F$268,5,FALSE)</f>
        <v>0</v>
      </c>
      <c r="E269" s="296"/>
      <c r="F269" s="293">
        <f t="shared" si="17"/>
        <v>0</v>
      </c>
      <c r="G269" s="288" t="str">
        <f t="shared" si="18"/>
        <v>否</v>
      </c>
      <c r="H269" s="273" t="str">
        <f t="shared" si="19"/>
        <v>项</v>
      </c>
    </row>
    <row r="270" ht="36" customHeight="1" spans="2:11">
      <c r="B270" s="295">
        <v>2296006</v>
      </c>
      <c r="C270" s="291" t="s">
        <v>1605</v>
      </c>
      <c r="D270" s="230">
        <f>VLOOKUP(B270,'09'!$B$5:$F$268,5,FALSE)</f>
        <v>7</v>
      </c>
      <c r="E270" s="296">
        <v>78</v>
      </c>
      <c r="F270" s="293">
        <f t="shared" si="17"/>
        <v>10.1428571428571</v>
      </c>
      <c r="G270" s="288" t="str">
        <f t="shared" si="18"/>
        <v>是</v>
      </c>
      <c r="H270" s="273" t="str">
        <f t="shared" si="19"/>
        <v>项</v>
      </c>
      <c r="K270" s="273">
        <v>78</v>
      </c>
    </row>
    <row r="271" ht="36" customHeight="1" spans="2:8">
      <c r="B271" s="295">
        <v>2296010</v>
      </c>
      <c r="C271" s="291" t="s">
        <v>1606</v>
      </c>
      <c r="D271" s="230">
        <f>VLOOKUP(B271,'09'!$B$5:$F$268,5,FALSE)</f>
        <v>0</v>
      </c>
      <c r="E271" s="296"/>
      <c r="F271" s="293">
        <f t="shared" si="17"/>
        <v>0</v>
      </c>
      <c r="G271" s="288" t="str">
        <f t="shared" si="18"/>
        <v>否</v>
      </c>
      <c r="H271" s="273" t="str">
        <f t="shared" si="19"/>
        <v>项</v>
      </c>
    </row>
    <row r="272" ht="36" customHeight="1" spans="2:8">
      <c r="B272" s="295">
        <v>2296011</v>
      </c>
      <c r="C272" s="291" t="s">
        <v>1607</v>
      </c>
      <c r="D272" s="230">
        <f>VLOOKUP(B272,'09'!$B$5:$F$268,5,FALSE)</f>
        <v>0</v>
      </c>
      <c r="E272" s="296"/>
      <c r="F272" s="293">
        <f t="shared" si="17"/>
        <v>0</v>
      </c>
      <c r="G272" s="288" t="str">
        <f t="shared" si="18"/>
        <v>否</v>
      </c>
      <c r="H272" s="273" t="str">
        <f t="shared" si="19"/>
        <v>项</v>
      </c>
    </row>
    <row r="273" ht="36" customHeight="1" spans="2:8">
      <c r="B273" s="295">
        <v>2296012</v>
      </c>
      <c r="C273" s="291" t="s">
        <v>1608</v>
      </c>
      <c r="D273" s="230">
        <f>VLOOKUP(B273,'09'!$B$5:$F$268,5,FALSE)</f>
        <v>0</v>
      </c>
      <c r="E273" s="296"/>
      <c r="F273" s="293">
        <f t="shared" si="17"/>
        <v>0</v>
      </c>
      <c r="G273" s="288" t="str">
        <f t="shared" si="18"/>
        <v>否</v>
      </c>
      <c r="H273" s="273" t="str">
        <f t="shared" si="19"/>
        <v>项</v>
      </c>
    </row>
    <row r="274" ht="36" customHeight="1" spans="2:8">
      <c r="B274" s="295">
        <v>2296013</v>
      </c>
      <c r="C274" s="291" t="s">
        <v>1609</v>
      </c>
      <c r="D274" s="230">
        <f>VLOOKUP(B274,'09'!$B$5:$F$268,5,FALSE)</f>
        <v>0</v>
      </c>
      <c r="E274" s="296"/>
      <c r="F274" s="287">
        <f t="shared" si="17"/>
        <v>0</v>
      </c>
      <c r="G274" s="288" t="str">
        <f t="shared" si="18"/>
        <v>否</v>
      </c>
      <c r="H274" s="273" t="str">
        <f t="shared" si="19"/>
        <v>项</v>
      </c>
    </row>
    <row r="275" ht="36" customHeight="1" spans="2:11">
      <c r="B275" s="295">
        <v>2296099</v>
      </c>
      <c r="C275" s="291" t="s">
        <v>1610</v>
      </c>
      <c r="D275" s="230">
        <f>VLOOKUP(B275,'09'!$B$5:$F$268,5,FALSE)</f>
        <v>0</v>
      </c>
      <c r="E275" s="296">
        <v>124</v>
      </c>
      <c r="F275" s="287">
        <f t="shared" si="17"/>
        <v>0</v>
      </c>
      <c r="G275" s="288" t="str">
        <f t="shared" si="18"/>
        <v>是</v>
      </c>
      <c r="H275" s="273" t="str">
        <f t="shared" si="19"/>
        <v>项</v>
      </c>
      <c r="K275" s="273">
        <v>124</v>
      </c>
    </row>
    <row r="276" ht="36" customHeight="1" spans="2:8">
      <c r="B276" s="294">
        <v>232</v>
      </c>
      <c r="C276" s="285" t="s">
        <v>2151</v>
      </c>
      <c r="D276" s="286">
        <f>VLOOKUP(B276,'09'!$B$5:$F$268,5,FALSE)</f>
        <v>25203</v>
      </c>
      <c r="E276" s="269">
        <f>E277</f>
        <v>30905</v>
      </c>
      <c r="F276" s="287">
        <f t="shared" si="17"/>
        <v>0.226242907590366</v>
      </c>
      <c r="G276" s="288" t="str">
        <f t="shared" si="18"/>
        <v>是</v>
      </c>
      <c r="H276" s="273" t="str">
        <f t="shared" si="19"/>
        <v>类</v>
      </c>
    </row>
    <row r="277" ht="36" customHeight="1" spans="2:8">
      <c r="B277" s="298">
        <v>23204</v>
      </c>
      <c r="C277" s="289" t="s">
        <v>1612</v>
      </c>
      <c r="D277" s="286">
        <f>VLOOKUP(B277,'09'!$B$5:$F$268,5,FALSE)</f>
        <v>25203</v>
      </c>
      <c r="E277" s="269">
        <f>SUM(E278:E293)</f>
        <v>30905</v>
      </c>
      <c r="F277" s="287">
        <f t="shared" si="17"/>
        <v>0.226242907590366</v>
      </c>
      <c r="G277" s="288" t="str">
        <f t="shared" si="18"/>
        <v>是</v>
      </c>
      <c r="H277" s="273" t="str">
        <f t="shared" si="19"/>
        <v>款</v>
      </c>
    </row>
    <row r="278" ht="36" customHeight="1" spans="2:8">
      <c r="B278" s="295">
        <v>2320401</v>
      </c>
      <c r="C278" s="291" t="s">
        <v>1613</v>
      </c>
      <c r="D278" s="230">
        <f>VLOOKUP(B278,'09'!$B$5:$F$268,5,FALSE)</f>
        <v>0</v>
      </c>
      <c r="E278" s="296"/>
      <c r="F278" s="293">
        <f t="shared" si="17"/>
        <v>0</v>
      </c>
      <c r="G278" s="288" t="str">
        <f t="shared" si="18"/>
        <v>否</v>
      </c>
      <c r="H278" s="273" t="str">
        <f t="shared" si="19"/>
        <v>项</v>
      </c>
    </row>
    <row r="279" ht="36" customHeight="1" spans="2:8">
      <c r="B279" s="295">
        <v>2320402</v>
      </c>
      <c r="C279" s="291" t="s">
        <v>1614</v>
      </c>
      <c r="D279" s="230">
        <f>VLOOKUP(B279,'09'!$B$5:$F$268,5,FALSE)</f>
        <v>0</v>
      </c>
      <c r="E279" s="296"/>
      <c r="F279" s="293">
        <f t="shared" si="17"/>
        <v>0</v>
      </c>
      <c r="G279" s="288" t="str">
        <f t="shared" si="18"/>
        <v>否</v>
      </c>
      <c r="H279" s="273" t="str">
        <f t="shared" si="19"/>
        <v>项</v>
      </c>
    </row>
    <row r="280" ht="36" customHeight="1" spans="2:8">
      <c r="B280" s="295">
        <v>2320405</v>
      </c>
      <c r="C280" s="291" t="s">
        <v>1615</v>
      </c>
      <c r="D280" s="230">
        <f>VLOOKUP(B280,'09'!$B$5:$F$268,5,FALSE)</f>
        <v>0</v>
      </c>
      <c r="E280" s="296"/>
      <c r="F280" s="293">
        <f t="shared" si="17"/>
        <v>0</v>
      </c>
      <c r="G280" s="288" t="str">
        <f t="shared" si="18"/>
        <v>否</v>
      </c>
      <c r="H280" s="273" t="str">
        <f t="shared" si="19"/>
        <v>项</v>
      </c>
    </row>
    <row r="281" ht="36" customHeight="1" spans="2:8">
      <c r="B281" s="295">
        <v>2320411</v>
      </c>
      <c r="C281" s="291" t="s">
        <v>1616</v>
      </c>
      <c r="D281" s="230">
        <f>VLOOKUP(B281,'09'!$B$5:$F$268,5,FALSE)</f>
        <v>3841</v>
      </c>
      <c r="E281" s="296">
        <v>3734</v>
      </c>
      <c r="F281" s="293">
        <f t="shared" si="17"/>
        <v>-0.0278573288206196</v>
      </c>
      <c r="G281" s="288" t="str">
        <f t="shared" si="18"/>
        <v>是</v>
      </c>
      <c r="H281" s="273" t="str">
        <f t="shared" si="19"/>
        <v>项</v>
      </c>
    </row>
    <row r="282" ht="36" customHeight="1" spans="2:8">
      <c r="B282" s="295">
        <v>2320413</v>
      </c>
      <c r="C282" s="291" t="s">
        <v>1617</v>
      </c>
      <c r="D282" s="230">
        <f>VLOOKUP(B282,'09'!$B$5:$F$268,5,FALSE)</f>
        <v>0</v>
      </c>
      <c r="E282" s="296"/>
      <c r="F282" s="293">
        <f t="shared" si="17"/>
        <v>0</v>
      </c>
      <c r="G282" s="288" t="str">
        <f t="shared" si="18"/>
        <v>否</v>
      </c>
      <c r="H282" s="273" t="str">
        <f t="shared" si="19"/>
        <v>项</v>
      </c>
    </row>
    <row r="283" ht="36" customHeight="1" spans="2:8">
      <c r="B283" s="295">
        <v>2320414</v>
      </c>
      <c r="C283" s="291" t="s">
        <v>1618</v>
      </c>
      <c r="D283" s="230">
        <f>VLOOKUP(B283,'09'!$B$5:$F$268,5,FALSE)</f>
        <v>0</v>
      </c>
      <c r="E283" s="296"/>
      <c r="F283" s="293">
        <f t="shared" si="17"/>
        <v>0</v>
      </c>
      <c r="G283" s="288" t="str">
        <f t="shared" si="18"/>
        <v>否</v>
      </c>
      <c r="H283" s="273" t="str">
        <f t="shared" si="19"/>
        <v>项</v>
      </c>
    </row>
    <row r="284" ht="36" customHeight="1" spans="2:8">
      <c r="B284" s="295">
        <v>2320416</v>
      </c>
      <c r="C284" s="291" t="s">
        <v>1619</v>
      </c>
      <c r="D284" s="230">
        <f>VLOOKUP(B284,'09'!$B$5:$F$268,5,FALSE)</f>
        <v>0</v>
      </c>
      <c r="E284" s="296"/>
      <c r="F284" s="293">
        <f t="shared" si="17"/>
        <v>0</v>
      </c>
      <c r="G284" s="288" t="str">
        <f t="shared" si="18"/>
        <v>否</v>
      </c>
      <c r="H284" s="273" t="str">
        <f t="shared" si="19"/>
        <v>项</v>
      </c>
    </row>
    <row r="285" ht="36" customHeight="1" spans="2:8">
      <c r="B285" s="295">
        <v>2320417</v>
      </c>
      <c r="C285" s="291" t="s">
        <v>1620</v>
      </c>
      <c r="D285" s="230">
        <f>VLOOKUP(B285,'09'!$B$5:$F$268,5,FALSE)</f>
        <v>0</v>
      </c>
      <c r="E285" s="296"/>
      <c r="F285" s="293">
        <f t="shared" si="17"/>
        <v>0</v>
      </c>
      <c r="G285" s="288" t="str">
        <f t="shared" si="18"/>
        <v>否</v>
      </c>
      <c r="H285" s="273" t="str">
        <f t="shared" si="19"/>
        <v>项</v>
      </c>
    </row>
    <row r="286" ht="36" customHeight="1" spans="2:8">
      <c r="B286" s="295">
        <v>2320418</v>
      </c>
      <c r="C286" s="291" t="s">
        <v>1621</v>
      </c>
      <c r="D286" s="230">
        <f>VLOOKUP(B286,'09'!$B$5:$F$268,5,FALSE)</f>
        <v>0</v>
      </c>
      <c r="E286" s="296"/>
      <c r="F286" s="293">
        <f t="shared" si="17"/>
        <v>0</v>
      </c>
      <c r="G286" s="288" t="str">
        <f t="shared" si="18"/>
        <v>否</v>
      </c>
      <c r="H286" s="273" t="str">
        <f t="shared" si="19"/>
        <v>项</v>
      </c>
    </row>
    <row r="287" ht="36" customHeight="1" spans="2:8">
      <c r="B287" s="295">
        <v>2320419</v>
      </c>
      <c r="C287" s="291" t="s">
        <v>1622</v>
      </c>
      <c r="D287" s="230">
        <f>VLOOKUP(B287,'09'!$B$5:$F$268,5,FALSE)</f>
        <v>0</v>
      </c>
      <c r="E287" s="296"/>
      <c r="F287" s="293">
        <f t="shared" si="17"/>
        <v>0</v>
      </c>
      <c r="G287" s="288" t="str">
        <f t="shared" si="18"/>
        <v>否</v>
      </c>
      <c r="H287" s="273" t="str">
        <f t="shared" si="19"/>
        <v>项</v>
      </c>
    </row>
    <row r="288" ht="36" customHeight="1" spans="2:8">
      <c r="B288" s="295">
        <v>2320420</v>
      </c>
      <c r="C288" s="291" t="s">
        <v>1623</v>
      </c>
      <c r="D288" s="230">
        <f>VLOOKUP(B288,'09'!$B$5:$F$268,5,FALSE)</f>
        <v>0</v>
      </c>
      <c r="E288" s="296"/>
      <c r="F288" s="293">
        <f t="shared" si="17"/>
        <v>0</v>
      </c>
      <c r="G288" s="288" t="str">
        <f t="shared" si="18"/>
        <v>否</v>
      </c>
      <c r="H288" s="273" t="str">
        <f t="shared" si="19"/>
        <v>项</v>
      </c>
    </row>
    <row r="289" ht="36" customHeight="1" spans="2:8">
      <c r="B289" s="295">
        <v>2320431</v>
      </c>
      <c r="C289" s="291" t="s">
        <v>1624</v>
      </c>
      <c r="D289" s="230">
        <f>VLOOKUP(B289,'09'!$B$5:$F$268,5,FALSE)</f>
        <v>1498</v>
      </c>
      <c r="E289" s="296">
        <v>1498</v>
      </c>
      <c r="F289" s="293">
        <f t="shared" si="17"/>
        <v>0</v>
      </c>
      <c r="G289" s="288" t="str">
        <f t="shared" si="18"/>
        <v>是</v>
      </c>
      <c r="H289" s="273" t="str">
        <f t="shared" si="19"/>
        <v>项</v>
      </c>
    </row>
    <row r="290" ht="36" customHeight="1" spans="2:8">
      <c r="B290" s="295">
        <v>2320432</v>
      </c>
      <c r="C290" s="291" t="s">
        <v>1625</v>
      </c>
      <c r="D290" s="230">
        <f>VLOOKUP(B290,'09'!$B$5:$F$268,5,FALSE)</f>
        <v>1269</v>
      </c>
      <c r="E290" s="296">
        <v>1269</v>
      </c>
      <c r="F290" s="293">
        <f t="shared" si="17"/>
        <v>0</v>
      </c>
      <c r="G290" s="288" t="str">
        <f t="shared" si="18"/>
        <v>是</v>
      </c>
      <c r="H290" s="273" t="str">
        <f t="shared" si="19"/>
        <v>项</v>
      </c>
    </row>
    <row r="291" ht="36" customHeight="1" spans="2:8">
      <c r="B291" s="295">
        <v>2320433</v>
      </c>
      <c r="C291" s="291" t="s">
        <v>1626</v>
      </c>
      <c r="D291" s="230">
        <f>VLOOKUP(B291,'09'!$B$5:$F$268,5,FALSE)</f>
        <v>14302</v>
      </c>
      <c r="E291" s="296">
        <v>18831</v>
      </c>
      <c r="F291" s="293">
        <f t="shared" si="17"/>
        <v>0.316668997343029</v>
      </c>
      <c r="G291" s="288" t="str">
        <f t="shared" si="18"/>
        <v>是</v>
      </c>
      <c r="H291" s="273" t="str">
        <f t="shared" si="19"/>
        <v>项</v>
      </c>
    </row>
    <row r="292" ht="36" customHeight="1" spans="2:8">
      <c r="B292" s="295">
        <v>2320498</v>
      </c>
      <c r="C292" s="291" t="s">
        <v>1627</v>
      </c>
      <c r="D292" s="230">
        <f>VLOOKUP(B292,'09'!$B$5:$F$268,5,FALSE)</f>
        <v>4293</v>
      </c>
      <c r="E292" s="296">
        <v>4293</v>
      </c>
      <c r="F292" s="293">
        <f t="shared" si="17"/>
        <v>0</v>
      </c>
      <c r="G292" s="288" t="str">
        <f t="shared" si="18"/>
        <v>是</v>
      </c>
      <c r="H292" s="273" t="str">
        <f t="shared" si="19"/>
        <v>项</v>
      </c>
    </row>
    <row r="293" ht="36" customHeight="1" spans="2:8">
      <c r="B293" s="295">
        <v>2320499</v>
      </c>
      <c r="C293" s="291" t="s">
        <v>1628</v>
      </c>
      <c r="D293" s="230">
        <f>VLOOKUP(B293,'09'!$B$5:$F$268,5,FALSE)</f>
        <v>0</v>
      </c>
      <c r="E293" s="296">
        <v>1280</v>
      </c>
      <c r="F293" s="293">
        <f t="shared" si="17"/>
        <v>0</v>
      </c>
      <c r="G293" s="288" t="str">
        <f t="shared" si="18"/>
        <v>是</v>
      </c>
      <c r="H293" s="273" t="str">
        <f t="shared" si="19"/>
        <v>项</v>
      </c>
    </row>
    <row r="294" ht="36" customHeight="1" spans="2:8">
      <c r="B294" s="294">
        <v>233</v>
      </c>
      <c r="C294" s="285" t="s">
        <v>2152</v>
      </c>
      <c r="D294" s="286">
        <f>VLOOKUP(B294,'09'!$B$5:$F$268,5,FALSE)</f>
        <v>261</v>
      </c>
      <c r="E294" s="269">
        <f>E295</f>
        <v>326</v>
      </c>
      <c r="F294" s="287">
        <f t="shared" si="17"/>
        <v>0.24904214559387</v>
      </c>
      <c r="G294" s="288" t="str">
        <f t="shared" si="18"/>
        <v>是</v>
      </c>
      <c r="H294" s="273" t="str">
        <f t="shared" si="19"/>
        <v>类</v>
      </c>
    </row>
    <row r="295" ht="36" customHeight="1" spans="2:8">
      <c r="B295" s="301">
        <v>23304</v>
      </c>
      <c r="C295" s="289" t="s">
        <v>1630</v>
      </c>
      <c r="D295" s="286">
        <f>VLOOKUP(B295,'09'!$B$5:$F$268,5,FALSE)</f>
        <v>261</v>
      </c>
      <c r="E295" s="269">
        <f>SUM(E296:E310)</f>
        <v>326</v>
      </c>
      <c r="F295" s="287">
        <f t="shared" si="17"/>
        <v>0.24904214559387</v>
      </c>
      <c r="G295" s="288" t="str">
        <f t="shared" si="18"/>
        <v>是</v>
      </c>
      <c r="H295" s="273" t="str">
        <f t="shared" si="19"/>
        <v>款</v>
      </c>
    </row>
    <row r="296" ht="36" customHeight="1" spans="2:8">
      <c r="B296" s="295">
        <v>2330401</v>
      </c>
      <c r="C296" s="291" t="s">
        <v>1631</v>
      </c>
      <c r="D296" s="230">
        <f>VLOOKUP(B296,'09'!$B$5:$F$268,5,FALSE)</f>
        <v>0</v>
      </c>
      <c r="E296" s="296"/>
      <c r="F296" s="287">
        <f t="shared" si="17"/>
        <v>0</v>
      </c>
      <c r="G296" s="288" t="str">
        <f t="shared" si="18"/>
        <v>否</v>
      </c>
      <c r="H296" s="273" t="str">
        <f t="shared" si="19"/>
        <v>项</v>
      </c>
    </row>
    <row r="297" ht="36" customHeight="1" spans="2:8">
      <c r="B297" s="295">
        <v>2330405</v>
      </c>
      <c r="C297" s="291" t="s">
        <v>1632</v>
      </c>
      <c r="D297" s="230">
        <f>VLOOKUP(B297,'09'!$B$5:$F$268,5,FALSE)</f>
        <v>0</v>
      </c>
      <c r="E297" s="296"/>
      <c r="F297" s="287">
        <f t="shared" si="17"/>
        <v>0</v>
      </c>
      <c r="G297" s="288" t="str">
        <f t="shared" si="18"/>
        <v>否</v>
      </c>
      <c r="H297" s="273" t="str">
        <f t="shared" si="19"/>
        <v>项</v>
      </c>
    </row>
    <row r="298" ht="36" customHeight="1" spans="2:8">
      <c r="B298" s="295">
        <v>2330411</v>
      </c>
      <c r="C298" s="291" t="s">
        <v>1633</v>
      </c>
      <c r="D298" s="230">
        <f>VLOOKUP(B298,'09'!$B$5:$F$268,5,FALSE)</f>
        <v>6</v>
      </c>
      <c r="E298" s="296">
        <v>18</v>
      </c>
      <c r="F298" s="293">
        <f t="shared" si="17"/>
        <v>2</v>
      </c>
      <c r="G298" s="288" t="str">
        <f t="shared" si="18"/>
        <v>是</v>
      </c>
      <c r="H298" s="273" t="str">
        <f t="shared" si="19"/>
        <v>项</v>
      </c>
    </row>
    <row r="299" ht="36" customHeight="1" spans="2:8">
      <c r="B299" s="295">
        <v>2330413</v>
      </c>
      <c r="C299" s="291" t="s">
        <v>1634</v>
      </c>
      <c r="D299" s="230">
        <f>VLOOKUP(B299,'09'!$B$5:$F$268,5,FALSE)</f>
        <v>0</v>
      </c>
      <c r="E299" s="296"/>
      <c r="F299" s="287">
        <f t="shared" si="17"/>
        <v>0</v>
      </c>
      <c r="G299" s="288" t="str">
        <f t="shared" si="18"/>
        <v>否</v>
      </c>
      <c r="H299" s="273" t="str">
        <f t="shared" si="19"/>
        <v>项</v>
      </c>
    </row>
    <row r="300" ht="36" customHeight="1" spans="2:8">
      <c r="B300" s="295">
        <v>2330414</v>
      </c>
      <c r="C300" s="291" t="s">
        <v>1635</v>
      </c>
      <c r="D300" s="230">
        <f>VLOOKUP(B300,'09'!$B$5:$F$268,5,FALSE)</f>
        <v>0</v>
      </c>
      <c r="E300" s="296"/>
      <c r="F300" s="287">
        <f t="shared" si="17"/>
        <v>0</v>
      </c>
      <c r="G300" s="288" t="str">
        <f t="shared" si="18"/>
        <v>否</v>
      </c>
      <c r="H300" s="273" t="str">
        <f t="shared" si="19"/>
        <v>项</v>
      </c>
    </row>
    <row r="301" ht="36" customHeight="1" spans="2:8">
      <c r="B301" s="295">
        <v>2330416</v>
      </c>
      <c r="C301" s="291" t="s">
        <v>1636</v>
      </c>
      <c r="D301" s="230">
        <f>VLOOKUP(B301,'09'!$B$5:$F$268,5,FALSE)</f>
        <v>0</v>
      </c>
      <c r="E301" s="296"/>
      <c r="F301" s="287">
        <f t="shared" si="17"/>
        <v>0</v>
      </c>
      <c r="G301" s="288" t="str">
        <f t="shared" si="18"/>
        <v>否</v>
      </c>
      <c r="H301" s="273" t="str">
        <f t="shared" si="19"/>
        <v>项</v>
      </c>
    </row>
    <row r="302" ht="36" customHeight="1" spans="2:8">
      <c r="B302" s="295">
        <v>2330417</v>
      </c>
      <c r="C302" s="291" t="s">
        <v>1637</v>
      </c>
      <c r="D302" s="230">
        <f>VLOOKUP(B302,'09'!$B$5:$F$268,5,FALSE)</f>
        <v>0</v>
      </c>
      <c r="E302" s="296"/>
      <c r="F302" s="287">
        <f t="shared" si="17"/>
        <v>0</v>
      </c>
      <c r="G302" s="288" t="str">
        <f t="shared" si="18"/>
        <v>否</v>
      </c>
      <c r="H302" s="273" t="str">
        <f t="shared" si="19"/>
        <v>项</v>
      </c>
    </row>
    <row r="303" ht="36" customHeight="1" spans="2:8">
      <c r="B303" s="295">
        <v>2330418</v>
      </c>
      <c r="C303" s="291" t="s">
        <v>1638</v>
      </c>
      <c r="D303" s="230">
        <f>VLOOKUP(B303,'09'!$B$5:$F$268,5,FALSE)</f>
        <v>0</v>
      </c>
      <c r="E303" s="296"/>
      <c r="F303" s="287">
        <f t="shared" si="17"/>
        <v>0</v>
      </c>
      <c r="G303" s="288" t="str">
        <f t="shared" si="18"/>
        <v>否</v>
      </c>
      <c r="H303" s="273" t="str">
        <f t="shared" si="19"/>
        <v>项</v>
      </c>
    </row>
    <row r="304" ht="36" customHeight="1" spans="2:8">
      <c r="B304" s="295">
        <v>2330419</v>
      </c>
      <c r="C304" s="291" t="s">
        <v>1639</v>
      </c>
      <c r="D304" s="230">
        <f>VLOOKUP(B304,'09'!$B$5:$F$268,5,FALSE)</f>
        <v>0</v>
      </c>
      <c r="E304" s="296"/>
      <c r="F304" s="287">
        <f t="shared" si="17"/>
        <v>0</v>
      </c>
      <c r="G304" s="288" t="str">
        <f t="shared" si="18"/>
        <v>否</v>
      </c>
      <c r="H304" s="273" t="str">
        <f t="shared" si="19"/>
        <v>项</v>
      </c>
    </row>
    <row r="305" ht="36" customHeight="1" spans="2:8">
      <c r="B305" s="295">
        <v>2330420</v>
      </c>
      <c r="C305" s="291" t="s">
        <v>1640</v>
      </c>
      <c r="D305" s="230">
        <f>VLOOKUP(B305,'09'!$B$5:$F$268,5,FALSE)</f>
        <v>0</v>
      </c>
      <c r="E305" s="296"/>
      <c r="F305" s="287">
        <f t="shared" si="17"/>
        <v>0</v>
      </c>
      <c r="G305" s="288" t="str">
        <f t="shared" si="18"/>
        <v>否</v>
      </c>
      <c r="H305" s="273" t="str">
        <f t="shared" si="19"/>
        <v>项</v>
      </c>
    </row>
    <row r="306" ht="36" customHeight="1" spans="2:8">
      <c r="B306" s="295">
        <v>2330431</v>
      </c>
      <c r="C306" s="291" t="s">
        <v>1641</v>
      </c>
      <c r="D306" s="230">
        <f>VLOOKUP(B306,'09'!$B$5:$F$268,5,FALSE)</f>
        <v>0</v>
      </c>
      <c r="E306" s="296">
        <v>220</v>
      </c>
      <c r="F306" s="287">
        <f t="shared" si="17"/>
        <v>0</v>
      </c>
      <c r="G306" s="288" t="str">
        <f t="shared" si="18"/>
        <v>是</v>
      </c>
      <c r="H306" s="273" t="str">
        <f t="shared" si="19"/>
        <v>项</v>
      </c>
    </row>
    <row r="307" ht="36" customHeight="1" spans="2:8">
      <c r="B307" s="295">
        <v>2330432</v>
      </c>
      <c r="C307" s="291" t="s">
        <v>1642</v>
      </c>
      <c r="D307" s="230">
        <f>VLOOKUP(B307,'09'!$B$5:$F$268,5,FALSE)</f>
        <v>0</v>
      </c>
      <c r="E307" s="296"/>
      <c r="F307" s="287">
        <f t="shared" si="17"/>
        <v>0</v>
      </c>
      <c r="G307" s="288" t="str">
        <f t="shared" si="18"/>
        <v>否</v>
      </c>
      <c r="H307" s="273" t="str">
        <f t="shared" si="19"/>
        <v>项</v>
      </c>
    </row>
    <row r="308" ht="36" customHeight="1" spans="2:8">
      <c r="B308" s="295">
        <v>2330433</v>
      </c>
      <c r="C308" s="291" t="s">
        <v>1643</v>
      </c>
      <c r="D308" s="230">
        <f>VLOOKUP(B308,'09'!$B$5:$F$268,5,FALSE)</f>
        <v>231</v>
      </c>
      <c r="E308" s="296"/>
      <c r="F308" s="293">
        <f t="shared" si="17"/>
        <v>-1</v>
      </c>
      <c r="G308" s="288" t="str">
        <f t="shared" si="18"/>
        <v>是</v>
      </c>
      <c r="H308" s="273" t="str">
        <f t="shared" si="19"/>
        <v>项</v>
      </c>
    </row>
    <row r="309" ht="36" customHeight="1" spans="2:8">
      <c r="B309" s="295">
        <v>2330498</v>
      </c>
      <c r="C309" s="291" t="s">
        <v>1644</v>
      </c>
      <c r="D309" s="230">
        <f>VLOOKUP(B309,'09'!$B$5:$F$268,5,FALSE)</f>
        <v>0</v>
      </c>
      <c r="E309" s="296"/>
      <c r="F309" s="287">
        <f t="shared" si="17"/>
        <v>0</v>
      </c>
      <c r="G309" s="288" t="str">
        <f t="shared" si="18"/>
        <v>否</v>
      </c>
      <c r="H309" s="273" t="str">
        <f t="shared" si="19"/>
        <v>项</v>
      </c>
    </row>
    <row r="310" ht="36" customHeight="1" spans="2:8">
      <c r="B310" s="295">
        <v>2330499</v>
      </c>
      <c r="C310" s="291" t="s">
        <v>1645</v>
      </c>
      <c r="D310" s="230">
        <f>VLOOKUP(B310,'09'!$B$5:$F$268,5,FALSE)</f>
        <v>24</v>
      </c>
      <c r="E310" s="296">
        <v>88</v>
      </c>
      <c r="F310" s="287">
        <f t="shared" si="17"/>
        <v>2.66666666666667</v>
      </c>
      <c r="G310" s="288" t="str">
        <f t="shared" si="18"/>
        <v>是</v>
      </c>
      <c r="H310" s="273" t="str">
        <f t="shared" si="19"/>
        <v>项</v>
      </c>
    </row>
    <row r="311" ht="36" customHeight="1" spans="2:8">
      <c r="B311" s="304">
        <v>234</v>
      </c>
      <c r="C311" s="285" t="s">
        <v>2153</v>
      </c>
      <c r="D311" s="230">
        <f>VLOOKUP(B311,'09'!$B$5:$F$268,5,FALSE)</f>
        <v>0</v>
      </c>
      <c r="E311" s="269">
        <f>SUM(E312,E325)</f>
        <v>0</v>
      </c>
      <c r="F311" s="287">
        <f t="shared" si="17"/>
        <v>0</v>
      </c>
      <c r="G311" s="288" t="str">
        <f t="shared" si="18"/>
        <v>是</v>
      </c>
      <c r="H311" s="273" t="str">
        <f t="shared" si="19"/>
        <v>类</v>
      </c>
    </row>
    <row r="312" ht="36" customHeight="1" spans="2:8">
      <c r="B312" s="304">
        <v>23401</v>
      </c>
      <c r="C312" s="289" t="s">
        <v>1647</v>
      </c>
      <c r="D312" s="230">
        <f>VLOOKUP(B312,'09'!$B$5:$F$268,5,FALSE)</f>
        <v>0</v>
      </c>
      <c r="E312" s="297">
        <f>SUM(E313:E324)</f>
        <v>0</v>
      </c>
      <c r="F312" s="287">
        <f t="shared" si="17"/>
        <v>0</v>
      </c>
      <c r="G312" s="288" t="str">
        <f t="shared" si="18"/>
        <v>否</v>
      </c>
      <c r="H312" s="273" t="str">
        <f t="shared" si="19"/>
        <v>款</v>
      </c>
    </row>
    <row r="313" ht="36" customHeight="1" spans="2:8">
      <c r="B313" s="305">
        <v>2340101</v>
      </c>
      <c r="C313" s="291" t="s">
        <v>1648</v>
      </c>
      <c r="D313" s="230">
        <f>VLOOKUP(B313,'09'!$B$5:$F$268,5,FALSE)</f>
        <v>0</v>
      </c>
      <c r="E313" s="296"/>
      <c r="F313" s="287">
        <f t="shared" si="17"/>
        <v>0</v>
      </c>
      <c r="G313" s="288" t="str">
        <f t="shared" si="18"/>
        <v>否</v>
      </c>
      <c r="H313" s="273" t="str">
        <f t="shared" si="19"/>
        <v>项</v>
      </c>
    </row>
    <row r="314" ht="36" customHeight="1" spans="2:8">
      <c r="B314" s="305">
        <v>2340102</v>
      </c>
      <c r="C314" s="291" t="s">
        <v>1649</v>
      </c>
      <c r="D314" s="230">
        <f>VLOOKUP(B314,'09'!$B$5:$F$268,5,FALSE)</f>
        <v>0</v>
      </c>
      <c r="E314" s="296"/>
      <c r="F314" s="287">
        <f t="shared" si="17"/>
        <v>0</v>
      </c>
      <c r="G314" s="288" t="str">
        <f t="shared" si="18"/>
        <v>否</v>
      </c>
      <c r="H314" s="273" t="str">
        <f t="shared" si="19"/>
        <v>项</v>
      </c>
    </row>
    <row r="315" ht="36" customHeight="1" spans="2:8">
      <c r="B315" s="305">
        <v>2340103</v>
      </c>
      <c r="C315" s="291" t="s">
        <v>1650</v>
      </c>
      <c r="D315" s="230">
        <f>VLOOKUP(B315,'09'!$B$5:$F$268,5,FALSE)</f>
        <v>0</v>
      </c>
      <c r="E315" s="296"/>
      <c r="F315" s="287">
        <f t="shared" si="17"/>
        <v>0</v>
      </c>
      <c r="G315" s="288" t="str">
        <f t="shared" si="18"/>
        <v>否</v>
      </c>
      <c r="H315" s="273" t="str">
        <f t="shared" si="19"/>
        <v>项</v>
      </c>
    </row>
    <row r="316" ht="36" customHeight="1" spans="2:8">
      <c r="B316" s="305">
        <v>2340104</v>
      </c>
      <c r="C316" s="291" t="s">
        <v>1651</v>
      </c>
      <c r="D316" s="230">
        <f>VLOOKUP(B316,'09'!$B$5:$F$268,5,FALSE)</f>
        <v>0</v>
      </c>
      <c r="E316" s="296"/>
      <c r="F316" s="287">
        <f t="shared" si="17"/>
        <v>0</v>
      </c>
      <c r="G316" s="288" t="str">
        <f t="shared" si="18"/>
        <v>否</v>
      </c>
      <c r="H316" s="273" t="str">
        <f t="shared" si="19"/>
        <v>项</v>
      </c>
    </row>
    <row r="317" ht="36" customHeight="1" spans="2:8">
      <c r="B317" s="305">
        <v>2340105</v>
      </c>
      <c r="C317" s="291" t="s">
        <v>1652</v>
      </c>
      <c r="D317" s="230">
        <f>VLOOKUP(B317,'09'!$B$5:$F$268,5,FALSE)</f>
        <v>0</v>
      </c>
      <c r="E317" s="296"/>
      <c r="F317" s="287">
        <f t="shared" si="17"/>
        <v>0</v>
      </c>
      <c r="G317" s="288" t="str">
        <f t="shared" si="18"/>
        <v>否</v>
      </c>
      <c r="H317" s="273" t="str">
        <f t="shared" si="19"/>
        <v>项</v>
      </c>
    </row>
    <row r="318" ht="36" customHeight="1" spans="2:8">
      <c r="B318" s="305">
        <v>2340106</v>
      </c>
      <c r="C318" s="291" t="s">
        <v>1653</v>
      </c>
      <c r="D318" s="230">
        <f>VLOOKUP(B318,'09'!$B$5:$F$268,5,FALSE)</f>
        <v>0</v>
      </c>
      <c r="E318" s="296"/>
      <c r="F318" s="287">
        <f t="shared" si="17"/>
        <v>0</v>
      </c>
      <c r="G318" s="288" t="str">
        <f t="shared" si="18"/>
        <v>否</v>
      </c>
      <c r="H318" s="273" t="str">
        <f t="shared" si="19"/>
        <v>项</v>
      </c>
    </row>
    <row r="319" ht="36" customHeight="1" spans="2:8">
      <c r="B319" s="305">
        <v>2340107</v>
      </c>
      <c r="C319" s="291" t="s">
        <v>1654</v>
      </c>
      <c r="D319" s="230">
        <f>VLOOKUP(B319,'09'!$B$5:$F$268,5,FALSE)</f>
        <v>0</v>
      </c>
      <c r="E319" s="296"/>
      <c r="F319" s="287">
        <f t="shared" si="17"/>
        <v>0</v>
      </c>
      <c r="G319" s="288" t="str">
        <f t="shared" si="18"/>
        <v>否</v>
      </c>
      <c r="H319" s="273" t="str">
        <f t="shared" si="19"/>
        <v>项</v>
      </c>
    </row>
    <row r="320" ht="36" customHeight="1" spans="2:8">
      <c r="B320" s="305">
        <v>2340108</v>
      </c>
      <c r="C320" s="291" t="s">
        <v>1655</v>
      </c>
      <c r="D320" s="230">
        <f>VLOOKUP(B320,'09'!$B$5:$F$268,5,FALSE)</f>
        <v>0</v>
      </c>
      <c r="E320" s="296"/>
      <c r="F320" s="287">
        <f t="shared" si="17"/>
        <v>0</v>
      </c>
      <c r="G320" s="288" t="str">
        <f t="shared" si="18"/>
        <v>否</v>
      </c>
      <c r="H320" s="273" t="str">
        <f t="shared" si="19"/>
        <v>项</v>
      </c>
    </row>
    <row r="321" ht="36" customHeight="1" spans="2:8">
      <c r="B321" s="305">
        <v>2340109</v>
      </c>
      <c r="C321" s="291" t="s">
        <v>1656</v>
      </c>
      <c r="D321" s="230">
        <f>VLOOKUP(B321,'09'!$B$5:$F$268,5,FALSE)</f>
        <v>0</v>
      </c>
      <c r="E321" s="296"/>
      <c r="F321" s="287">
        <f t="shared" si="17"/>
        <v>0</v>
      </c>
      <c r="G321" s="288" t="str">
        <f t="shared" si="18"/>
        <v>否</v>
      </c>
      <c r="H321" s="273" t="str">
        <f t="shared" si="19"/>
        <v>项</v>
      </c>
    </row>
    <row r="322" ht="36" customHeight="1" spans="2:8">
      <c r="B322" s="305">
        <v>2340110</v>
      </c>
      <c r="C322" s="291" t="s">
        <v>1657</v>
      </c>
      <c r="D322" s="230">
        <f>VLOOKUP(B322,'09'!$B$5:$F$268,5,FALSE)</f>
        <v>0</v>
      </c>
      <c r="E322" s="296"/>
      <c r="F322" s="287">
        <f t="shared" si="17"/>
        <v>0</v>
      </c>
      <c r="G322" s="288" t="str">
        <f t="shared" si="18"/>
        <v>否</v>
      </c>
      <c r="H322" s="273" t="str">
        <f t="shared" si="19"/>
        <v>项</v>
      </c>
    </row>
    <row r="323" ht="36" customHeight="1" spans="2:8">
      <c r="B323" s="305">
        <v>2340111</v>
      </c>
      <c r="C323" s="291" t="s">
        <v>1658</v>
      </c>
      <c r="D323" s="230">
        <f>VLOOKUP(B323,'09'!$B$5:$F$268,5,FALSE)</f>
        <v>0</v>
      </c>
      <c r="E323" s="296"/>
      <c r="F323" s="287">
        <f t="shared" si="17"/>
        <v>0</v>
      </c>
      <c r="G323" s="288" t="str">
        <f t="shared" si="18"/>
        <v>否</v>
      </c>
      <c r="H323" s="273" t="str">
        <f t="shared" si="19"/>
        <v>项</v>
      </c>
    </row>
    <row r="324" ht="36" customHeight="1" spans="2:8">
      <c r="B324" s="305">
        <v>2340199</v>
      </c>
      <c r="C324" s="291" t="s">
        <v>1659</v>
      </c>
      <c r="D324" s="230">
        <f>VLOOKUP(B324,'09'!$B$5:$F$268,5,FALSE)</f>
        <v>0</v>
      </c>
      <c r="E324" s="296"/>
      <c r="F324" s="287">
        <f t="shared" si="17"/>
        <v>0</v>
      </c>
      <c r="G324" s="288" t="str">
        <f t="shared" si="18"/>
        <v>否</v>
      </c>
      <c r="H324" s="273" t="str">
        <f t="shared" si="19"/>
        <v>项</v>
      </c>
    </row>
    <row r="325" ht="36" customHeight="1" spans="2:8">
      <c r="B325" s="304">
        <v>23402</v>
      </c>
      <c r="C325" s="289" t="s">
        <v>1660</v>
      </c>
      <c r="D325" s="230">
        <f>VLOOKUP(B325,'09'!$B$5:$F$268,5,FALSE)</f>
        <v>0</v>
      </c>
      <c r="E325" s="297">
        <f>SUM(E326:E331)</f>
        <v>0</v>
      </c>
      <c r="F325" s="287">
        <f t="shared" ref="F325:F363" si="20">IF(D325&lt;0,"",IFERROR(E325/D325-1,0))</f>
        <v>0</v>
      </c>
      <c r="G325" s="288" t="str">
        <f t="shared" ref="G325:G331" si="21">IF(LEN(B325)=3,"是",IF(C325&lt;&gt;"",IF(SUM(D325:E325)&lt;&gt;0,"是","否"),"是"))</f>
        <v>否</v>
      </c>
      <c r="H325" s="273" t="str">
        <f t="shared" ref="H325:H331" si="22">IF(LEN(B325)=3,"类",IF(LEN(B325)=5,"款","项"))</f>
        <v>款</v>
      </c>
    </row>
    <row r="326" ht="36" customHeight="1" spans="2:8">
      <c r="B326" s="305">
        <v>2340201</v>
      </c>
      <c r="C326" s="291" t="s">
        <v>1062</v>
      </c>
      <c r="D326" s="230">
        <f>VLOOKUP(B326,'09'!$B$5:$F$268,5,FALSE)</f>
        <v>0</v>
      </c>
      <c r="E326" s="296"/>
      <c r="F326" s="287">
        <f t="shared" si="20"/>
        <v>0</v>
      </c>
      <c r="G326" s="288" t="str">
        <f t="shared" si="21"/>
        <v>否</v>
      </c>
      <c r="H326" s="273" t="str">
        <f t="shared" si="22"/>
        <v>项</v>
      </c>
    </row>
    <row r="327" ht="36" customHeight="1" spans="2:8">
      <c r="B327" s="305">
        <v>2340202</v>
      </c>
      <c r="C327" s="291" t="s">
        <v>1100</v>
      </c>
      <c r="D327" s="230">
        <f>VLOOKUP(B327,'09'!$B$5:$F$268,5,FALSE)</f>
        <v>0</v>
      </c>
      <c r="E327" s="296"/>
      <c r="F327" s="287">
        <f t="shared" si="20"/>
        <v>0</v>
      </c>
      <c r="G327" s="288" t="str">
        <f t="shared" si="21"/>
        <v>否</v>
      </c>
      <c r="H327" s="273" t="str">
        <f t="shared" si="22"/>
        <v>项</v>
      </c>
    </row>
    <row r="328" ht="36" customHeight="1" spans="2:8">
      <c r="B328" s="305">
        <v>2340203</v>
      </c>
      <c r="C328" s="291" t="s">
        <v>1661</v>
      </c>
      <c r="D328" s="230">
        <f>VLOOKUP(B328,'09'!$B$5:$F$268,5,FALSE)</f>
        <v>0</v>
      </c>
      <c r="E328" s="296"/>
      <c r="F328" s="287">
        <f t="shared" si="20"/>
        <v>0</v>
      </c>
      <c r="G328" s="288" t="str">
        <f t="shared" si="21"/>
        <v>否</v>
      </c>
      <c r="H328" s="273" t="str">
        <f t="shared" si="22"/>
        <v>项</v>
      </c>
    </row>
    <row r="329" ht="36" customHeight="1" spans="2:8">
      <c r="B329" s="305">
        <v>2340204</v>
      </c>
      <c r="C329" s="291" t="s">
        <v>1662</v>
      </c>
      <c r="D329" s="230">
        <f>VLOOKUP(B329,'09'!$B$5:$F$268,5,FALSE)</f>
        <v>0</v>
      </c>
      <c r="E329" s="296"/>
      <c r="F329" s="287">
        <f t="shared" si="20"/>
        <v>0</v>
      </c>
      <c r="G329" s="288" t="str">
        <f t="shared" si="21"/>
        <v>否</v>
      </c>
      <c r="H329" s="273" t="str">
        <f t="shared" si="22"/>
        <v>项</v>
      </c>
    </row>
    <row r="330" ht="36" customHeight="1" spans="2:8">
      <c r="B330" s="305">
        <v>2340205</v>
      </c>
      <c r="C330" s="291" t="s">
        <v>1663</v>
      </c>
      <c r="D330" s="230">
        <f>VLOOKUP(B330,'09'!$B$5:$F$268,5,FALSE)</f>
        <v>0</v>
      </c>
      <c r="E330" s="296"/>
      <c r="F330" s="287">
        <f t="shared" si="20"/>
        <v>0</v>
      </c>
      <c r="G330" s="288" t="str">
        <f t="shared" si="21"/>
        <v>否</v>
      </c>
      <c r="H330" s="273" t="str">
        <f t="shared" si="22"/>
        <v>项</v>
      </c>
    </row>
    <row r="331" ht="36" customHeight="1" spans="2:8">
      <c r="B331" s="305">
        <v>2340299</v>
      </c>
      <c r="C331" s="291" t="s">
        <v>1664</v>
      </c>
      <c r="D331" s="230">
        <f>VLOOKUP(B331,'09'!$B$5:$F$268,5,FALSE)</f>
        <v>0</v>
      </c>
      <c r="E331" s="296"/>
      <c r="F331" s="287">
        <f t="shared" si="20"/>
        <v>0</v>
      </c>
      <c r="G331" s="288" t="str">
        <f t="shared" si="21"/>
        <v>否</v>
      </c>
      <c r="H331" s="273" t="str">
        <f t="shared" si="22"/>
        <v>项</v>
      </c>
    </row>
    <row r="332" ht="36" customHeight="1" spans="2:7">
      <c r="B332" s="306"/>
      <c r="C332" s="307"/>
      <c r="D332" s="308"/>
      <c r="E332" s="308"/>
      <c r="F332" s="287">
        <f t="shared" si="20"/>
        <v>0</v>
      </c>
      <c r="G332" s="288" t="str">
        <f t="shared" ref="G332:G337" si="23">IF(LEN(B332)=3,"是",IF(C332&lt;&gt;"",IF(SUM(D332:E332)&lt;&gt;0,"是","否"),"是"))</f>
        <v>是</v>
      </c>
    </row>
    <row r="333" ht="36" customHeight="1" spans="2:7">
      <c r="B333" s="309"/>
      <c r="C333" s="310" t="s">
        <v>2163</v>
      </c>
      <c r="D333" s="311">
        <f>SUM(D4,D11,D42,D47,D19,D54,D70,D131,D170,D220,D229,D233,D237,D241,D246,D276,D294,D311)</f>
        <v>335081</v>
      </c>
      <c r="E333" s="311">
        <f>SUM(E4,E11,E42,E47,E19,E54,E70,E131,E170,E220,E229,E233,E237,E241,E246,E276,E294,E311)</f>
        <v>140785</v>
      </c>
      <c r="F333" s="287">
        <f t="shared" si="20"/>
        <v>-0.579847857682172</v>
      </c>
      <c r="G333" s="288" t="str">
        <f t="shared" si="23"/>
        <v>是</v>
      </c>
    </row>
    <row r="334" ht="36" customHeight="1" spans="2:7">
      <c r="B334" s="312">
        <v>230</v>
      </c>
      <c r="C334" s="313" t="s">
        <v>283</v>
      </c>
      <c r="D334" s="191">
        <f>SUM(D335,D348,D350,D352:D353,D357)</f>
        <v>27415</v>
      </c>
      <c r="E334" s="191">
        <f>SUM(E335,E348,E350,E352:E353,E357)</f>
        <v>38649</v>
      </c>
      <c r="F334" s="287">
        <f t="shared" si="20"/>
        <v>0.409775670253511</v>
      </c>
      <c r="G334" s="288" t="str">
        <f t="shared" si="23"/>
        <v>是</v>
      </c>
    </row>
    <row r="335" ht="36" customHeight="1" spans="2:7">
      <c r="B335" s="312">
        <v>23004</v>
      </c>
      <c r="C335" s="314" t="s">
        <v>1666</v>
      </c>
      <c r="D335" s="122">
        <f>VLOOKUP(B335,'09'!$B$272:$F$294,5,FALSE)</f>
        <v>2270</v>
      </c>
      <c r="E335" s="122">
        <f>SUM(E336:E347)</f>
        <v>969</v>
      </c>
      <c r="F335" s="293">
        <f t="shared" si="20"/>
        <v>-0.573127753303965</v>
      </c>
      <c r="G335" s="288" t="str">
        <f t="shared" si="23"/>
        <v>是</v>
      </c>
    </row>
    <row r="336" ht="36" customHeight="1" spans="2:7">
      <c r="B336" s="312">
        <v>2300403</v>
      </c>
      <c r="C336" s="315" t="s">
        <v>1667</v>
      </c>
      <c r="D336" s="122">
        <f>VLOOKUP(B336,'09'!$B$272:$F$294,5,FALSE)</f>
        <v>0</v>
      </c>
      <c r="E336" s="316"/>
      <c r="F336" s="293">
        <f t="shared" si="20"/>
        <v>0</v>
      </c>
      <c r="G336" s="288" t="str">
        <f t="shared" si="23"/>
        <v>否</v>
      </c>
    </row>
    <row r="337" ht="36" customHeight="1" spans="2:7">
      <c r="B337" s="317">
        <v>2300404</v>
      </c>
      <c r="C337" s="315" t="s">
        <v>228</v>
      </c>
      <c r="D337" s="122">
        <f>VLOOKUP(B337,'09'!$B$272:$F$294,5,FALSE)</f>
        <v>0</v>
      </c>
      <c r="E337" s="316"/>
      <c r="F337" s="293">
        <f t="shared" si="20"/>
        <v>0</v>
      </c>
      <c r="G337" s="288" t="str">
        <f t="shared" si="23"/>
        <v>否</v>
      </c>
    </row>
    <row r="338" ht="36" customHeight="1" spans="2:7">
      <c r="B338" s="317">
        <v>2300405</v>
      </c>
      <c r="C338" s="315" t="s">
        <v>229</v>
      </c>
      <c r="D338" s="122">
        <f>VLOOKUP(B338,'09'!$B$272:$F$294,5,FALSE)</f>
        <v>0</v>
      </c>
      <c r="E338" s="316"/>
      <c r="F338" s="293">
        <f t="shared" si="20"/>
        <v>0</v>
      </c>
      <c r="G338" s="318" t="s">
        <v>1433</v>
      </c>
    </row>
    <row r="339" ht="36" customHeight="1" spans="2:7">
      <c r="B339" s="317">
        <v>2300406</v>
      </c>
      <c r="C339" s="315" t="s">
        <v>230</v>
      </c>
      <c r="D339" s="122">
        <f>VLOOKUP(B339,'09'!$B$272:$F$294,5,FALSE)</f>
        <v>0</v>
      </c>
      <c r="E339" s="316"/>
      <c r="F339" s="293">
        <f t="shared" si="20"/>
        <v>0</v>
      </c>
      <c r="G339" s="318" t="s">
        <v>1433</v>
      </c>
    </row>
    <row r="340" ht="36" customHeight="1" spans="2:7">
      <c r="B340" s="317">
        <v>2300407</v>
      </c>
      <c r="C340" s="315" t="s">
        <v>232</v>
      </c>
      <c r="D340" s="122">
        <f>VLOOKUP(B340,'09'!$B$272:$F$294,5,FALSE)</f>
        <v>0</v>
      </c>
      <c r="E340" s="316"/>
      <c r="F340" s="293">
        <f t="shared" si="20"/>
        <v>0</v>
      </c>
      <c r="G340" s="318" t="s">
        <v>1433</v>
      </c>
    </row>
    <row r="341" ht="36" customHeight="1" spans="2:7">
      <c r="B341" s="317">
        <v>2300408</v>
      </c>
      <c r="C341" s="315" t="s">
        <v>233</v>
      </c>
      <c r="D341" s="122">
        <f>VLOOKUP(B341,'09'!$B$272:$F$294,5,FALSE)</f>
        <v>2270</v>
      </c>
      <c r="E341" s="316">
        <v>969</v>
      </c>
      <c r="F341" s="293">
        <f t="shared" si="20"/>
        <v>-0.573127753303965</v>
      </c>
      <c r="G341" s="318" t="s">
        <v>1433</v>
      </c>
    </row>
    <row r="342" ht="36" customHeight="1" spans="2:7">
      <c r="B342" s="317">
        <v>2300409</v>
      </c>
      <c r="C342" s="315" t="s">
        <v>234</v>
      </c>
      <c r="D342" s="122">
        <f>VLOOKUP(B342,'09'!$B$272:$F$294,5,FALSE)</f>
        <v>0</v>
      </c>
      <c r="E342" s="316"/>
      <c r="F342" s="293">
        <f t="shared" si="20"/>
        <v>0</v>
      </c>
      <c r="G342" s="318" t="s">
        <v>1433</v>
      </c>
    </row>
    <row r="343" ht="36" customHeight="1" spans="2:7">
      <c r="B343" s="317">
        <v>2300410</v>
      </c>
      <c r="C343" s="315" t="s">
        <v>235</v>
      </c>
      <c r="D343" s="122">
        <f>VLOOKUP(B343,'09'!$B$272:$F$294,5,FALSE)</f>
        <v>0</v>
      </c>
      <c r="E343" s="316"/>
      <c r="F343" s="293">
        <f t="shared" si="20"/>
        <v>0</v>
      </c>
      <c r="G343" s="318" t="s">
        <v>1433</v>
      </c>
    </row>
    <row r="344" ht="36" customHeight="1" spans="2:7">
      <c r="B344" s="317">
        <v>2300411</v>
      </c>
      <c r="C344" s="315" t="s">
        <v>236</v>
      </c>
      <c r="D344" s="122">
        <f>VLOOKUP(B344,'09'!$B$272:$F$294,5,FALSE)</f>
        <v>0</v>
      </c>
      <c r="E344" s="316"/>
      <c r="F344" s="293">
        <f t="shared" si="20"/>
        <v>0</v>
      </c>
      <c r="G344" s="318" t="s">
        <v>1433</v>
      </c>
    </row>
    <row r="345" ht="36" customHeight="1" spans="2:7">
      <c r="B345" s="319">
        <v>2300412</v>
      </c>
      <c r="C345" s="315" t="s">
        <v>2064</v>
      </c>
      <c r="D345" s="122"/>
      <c r="E345" s="316"/>
      <c r="F345" s="293">
        <f t="shared" si="20"/>
        <v>0</v>
      </c>
      <c r="G345" s="318" t="s">
        <v>1433</v>
      </c>
    </row>
    <row r="346" ht="36" customHeight="1" spans="2:7">
      <c r="B346" s="319">
        <v>2300413</v>
      </c>
      <c r="C346" s="315" t="s">
        <v>2155</v>
      </c>
      <c r="D346" s="122"/>
      <c r="E346" s="316"/>
      <c r="F346" s="293">
        <f t="shared" si="20"/>
        <v>0</v>
      </c>
      <c r="G346" s="318" t="s">
        <v>1433</v>
      </c>
    </row>
    <row r="347" ht="36" customHeight="1" spans="2:7">
      <c r="B347" s="317">
        <v>2300499</v>
      </c>
      <c r="C347" s="315" t="s">
        <v>1101</v>
      </c>
      <c r="D347" s="122">
        <f>VLOOKUP(B347,'09'!$B$272:$F$294,5,FALSE)</f>
        <v>0</v>
      </c>
      <c r="E347" s="316"/>
      <c r="F347" s="293">
        <f t="shared" si="20"/>
        <v>0</v>
      </c>
      <c r="G347" s="318" t="s">
        <v>1433</v>
      </c>
    </row>
    <row r="348" ht="36" customHeight="1" spans="2:7">
      <c r="B348" s="317">
        <v>23006</v>
      </c>
      <c r="C348" s="314" t="s">
        <v>28</v>
      </c>
      <c r="D348" s="122">
        <f>VLOOKUP(B348,'09'!$B$272:$F$294,5,FALSE)</f>
        <v>819</v>
      </c>
      <c r="E348" s="122">
        <f>E349</f>
        <v>4962</v>
      </c>
      <c r="F348" s="293">
        <f t="shared" si="20"/>
        <v>5.05860805860806</v>
      </c>
      <c r="G348" s="288" t="str">
        <f>IF(LEN(B348)=3,"是",IF(C348&lt;&gt;"",IF(SUM(D348:E348)&lt;&gt;0,"是","否"),"是"))</f>
        <v>是</v>
      </c>
    </row>
    <row r="349" ht="36" customHeight="1" spans="2:7">
      <c r="B349" s="317">
        <v>2300603</v>
      </c>
      <c r="C349" s="320" t="s">
        <v>1668</v>
      </c>
      <c r="D349" s="122">
        <f>VLOOKUP(B349,'09'!$B$272:$F$294,5,FALSE)</f>
        <v>819</v>
      </c>
      <c r="E349" s="296">
        <v>4962</v>
      </c>
      <c r="F349" s="293">
        <f t="shared" si="20"/>
        <v>5.05860805860806</v>
      </c>
      <c r="G349" s="288" t="str">
        <f>IF(LEN(B349)=3,"是",IF(C349&lt;&gt;"",IF(SUM(D349:E349)&lt;&gt;0,"是","否"),"是"))</f>
        <v>是</v>
      </c>
    </row>
    <row r="350" ht="36" customHeight="1" spans="2:7">
      <c r="B350" s="321">
        <v>23008</v>
      </c>
      <c r="C350" s="314" t="s">
        <v>26</v>
      </c>
      <c r="D350" s="122">
        <f>VLOOKUP(B350,'09'!$B$272:$F$294,5,FALSE)</f>
        <v>0</v>
      </c>
      <c r="E350" s="322">
        <f>E351</f>
        <v>32718</v>
      </c>
      <c r="F350" s="293">
        <f t="shared" si="20"/>
        <v>0</v>
      </c>
      <c r="G350" s="288" t="str">
        <f>IF(LEN(B350)=7,"是",IF(C350&lt;&gt;"",IF(SUM(D350:E350)&lt;&gt;0,"是","否"),"是"))</f>
        <v>是</v>
      </c>
    </row>
    <row r="351" ht="36" customHeight="1" spans="2:7">
      <c r="B351" s="321">
        <v>2300802</v>
      </c>
      <c r="C351" s="320" t="s">
        <v>1669</v>
      </c>
      <c r="D351" s="122">
        <f>VLOOKUP(B351,'09'!$B$272:$F$294,5,FALSE)</f>
        <v>0</v>
      </c>
      <c r="E351" s="230">
        <v>32718</v>
      </c>
      <c r="F351" s="293">
        <f t="shared" si="20"/>
        <v>0</v>
      </c>
      <c r="G351" s="288" t="str">
        <f t="shared" ref="G351:G356" si="24">IF(LEN(B351)=7,"是",IF(C351&lt;&gt;"",IF(SUM(D351:E351)&lt;&gt;0,"是","否"),"是"))</f>
        <v>是</v>
      </c>
    </row>
    <row r="352" ht="36" customHeight="1" spans="2:7">
      <c r="B352" s="321">
        <v>23009</v>
      </c>
      <c r="C352" s="314" t="s">
        <v>65</v>
      </c>
      <c r="D352" s="122">
        <f>VLOOKUP(B352,'09'!$B$272:$F$294,5,FALSE)</f>
        <v>24326</v>
      </c>
      <c r="E352" s="316"/>
      <c r="F352" s="293">
        <f t="shared" si="20"/>
        <v>-1</v>
      </c>
      <c r="G352" s="288" t="str">
        <f t="shared" si="24"/>
        <v>是</v>
      </c>
    </row>
    <row r="353" ht="36" customHeight="1" spans="2:7">
      <c r="B353" s="321">
        <v>23011</v>
      </c>
      <c r="C353" s="314" t="s">
        <v>1681</v>
      </c>
      <c r="D353" s="122">
        <f>VLOOKUP(B353,'09'!$B$272:$F$294,5,FALSE)</f>
        <v>0</v>
      </c>
      <c r="E353" s="122">
        <f>SUM(E354:E356)</f>
        <v>0</v>
      </c>
      <c r="F353" s="293">
        <f t="shared" si="20"/>
        <v>0</v>
      </c>
      <c r="G353" s="288" t="str">
        <f t="shared" si="24"/>
        <v>否</v>
      </c>
    </row>
    <row r="354" ht="36" customHeight="1" spans="2:7">
      <c r="B354" s="323"/>
      <c r="C354" s="320" t="s">
        <v>1682</v>
      </c>
      <c r="D354" s="122"/>
      <c r="E354" s="322"/>
      <c r="F354" s="293">
        <f t="shared" si="20"/>
        <v>0</v>
      </c>
      <c r="G354" s="288" t="str">
        <f t="shared" si="24"/>
        <v>否</v>
      </c>
    </row>
    <row r="355" ht="36" customHeight="1" spans="2:7">
      <c r="B355" s="323"/>
      <c r="C355" s="320" t="s">
        <v>1683</v>
      </c>
      <c r="D355" s="122"/>
      <c r="E355" s="316"/>
      <c r="F355" s="293">
        <f t="shared" si="20"/>
        <v>0</v>
      </c>
      <c r="G355" s="288" t="str">
        <f t="shared" si="24"/>
        <v>否</v>
      </c>
    </row>
    <row r="356" ht="36" customHeight="1" spans="2:7">
      <c r="B356" s="323"/>
      <c r="C356" s="320" t="s">
        <v>1684</v>
      </c>
      <c r="D356" s="122"/>
      <c r="E356" s="316"/>
      <c r="F356" s="293">
        <f t="shared" si="20"/>
        <v>0</v>
      </c>
      <c r="G356" s="288" t="str">
        <f t="shared" si="24"/>
        <v>否</v>
      </c>
    </row>
    <row r="357" ht="36" customHeight="1" spans="2:7">
      <c r="B357" s="324">
        <v>23022</v>
      </c>
      <c r="C357" s="314" t="s">
        <v>2066</v>
      </c>
      <c r="D357" s="122"/>
      <c r="E357" s="122">
        <f>E358</f>
        <v>0</v>
      </c>
      <c r="F357" s="293">
        <f t="shared" si="20"/>
        <v>0</v>
      </c>
      <c r="G357" s="288" t="str">
        <f>IF(LEN(B357)=3,"是",IF(C357&lt;&gt;"",IF(SUM(D357:E357)&lt;&gt;0,"是","否"),"是"))</f>
        <v>否</v>
      </c>
    </row>
    <row r="358" ht="36" customHeight="1" spans="2:7">
      <c r="B358" s="324">
        <v>2302201</v>
      </c>
      <c r="C358" s="320" t="s">
        <v>2067</v>
      </c>
      <c r="D358" s="122"/>
      <c r="E358" s="316"/>
      <c r="F358" s="293">
        <f t="shared" si="20"/>
        <v>0</v>
      </c>
      <c r="G358" s="288" t="str">
        <f>IF(LEN(B358)=3,"是",IF(C358&lt;&gt;"",IF(SUM(D358:E358)&lt;&gt;0,"是","否"),"是"))</f>
        <v>否</v>
      </c>
    </row>
    <row r="359" ht="36" customHeight="1" spans="2:7">
      <c r="B359" s="325">
        <v>231</v>
      </c>
      <c r="C359" s="326" t="s">
        <v>74</v>
      </c>
      <c r="D359" s="191">
        <f>SUM(D360:D361)</f>
        <v>29960</v>
      </c>
      <c r="E359" s="191">
        <f>SUM(E360:E361)</f>
        <v>17800</v>
      </c>
      <c r="F359" s="287">
        <f t="shared" si="20"/>
        <v>-0.405874499332443</v>
      </c>
      <c r="G359" s="288" t="str">
        <f>IF(LEN(B359)=7,"是",IF(C359&lt;&gt;"",IF(SUM(D359:E359)&lt;&gt;0,"是","否"),"是"))</f>
        <v>是</v>
      </c>
    </row>
    <row r="360" ht="36" customHeight="1" spans="2:7">
      <c r="B360" s="323"/>
      <c r="C360" s="314" t="s">
        <v>294</v>
      </c>
      <c r="D360" s="230">
        <v>260</v>
      </c>
      <c r="E360" s="230">
        <v>1500</v>
      </c>
      <c r="F360" s="293">
        <f t="shared" si="20"/>
        <v>4.76923076923077</v>
      </c>
      <c r="G360" s="288" t="str">
        <f>IF(LEN(B360)=7,"是",IF(C360&lt;&gt;"",IF(SUM(D360:E360)&lt;&gt;0,"是","否"),"是"))</f>
        <v>是</v>
      </c>
    </row>
    <row r="361" ht="36" customHeight="1" spans="2:7">
      <c r="B361" s="323"/>
      <c r="C361" s="314" t="s">
        <v>295</v>
      </c>
      <c r="D361" s="230">
        <v>29700</v>
      </c>
      <c r="E361" s="230">
        <v>16300</v>
      </c>
      <c r="F361" s="293">
        <f t="shared" si="20"/>
        <v>-0.451178451178451</v>
      </c>
      <c r="G361" s="288" t="str">
        <f>IF(LEN(B361)=7,"是",IF(C361&lt;&gt;"",IF(SUM(D361:E361)&lt;&gt;0,"是","否"),"是"))</f>
        <v>是</v>
      </c>
    </row>
    <row r="362" ht="36" customHeight="1" spans="2:7">
      <c r="B362" s="327"/>
      <c r="C362" s="326" t="s">
        <v>25</v>
      </c>
      <c r="D362" s="191"/>
      <c r="E362" s="328"/>
      <c r="F362" s="287">
        <f t="shared" si="20"/>
        <v>0</v>
      </c>
      <c r="G362" s="288" t="str">
        <f>IF(LEN(B362)=7,"是",IF(C362&lt;&gt;"",IF(SUM(D362:E362)&lt;&gt;0,"是","否"),"是"))</f>
        <v>否</v>
      </c>
    </row>
    <row r="363" ht="36" customHeight="1" spans="2:9">
      <c r="B363" s="329"/>
      <c r="C363" s="330" t="s">
        <v>298</v>
      </c>
      <c r="D363" s="191">
        <f>SUM(D333:D334,D359,D362)</f>
        <v>392456</v>
      </c>
      <c r="E363" s="191">
        <f>SUM(E333:E334,E359,E362)</f>
        <v>197234</v>
      </c>
      <c r="F363" s="287">
        <f t="shared" si="20"/>
        <v>-0.497436655319322</v>
      </c>
      <c r="G363" s="288" t="str">
        <f>IF(LEN(B363)=7,"是",IF(C363&lt;&gt;"",IF(SUM(D363:E363)&lt;&gt;0,"是","否"),"是"))</f>
        <v>是</v>
      </c>
      <c r="I363" s="334">
        <f>E363-'29'!D57</f>
        <v>0</v>
      </c>
    </row>
    <row r="364" ht="37.05" customHeight="1" spans="3:11">
      <c r="C364" s="331" t="s">
        <v>2164</v>
      </c>
      <c r="D364" s="331"/>
      <c r="E364" s="331"/>
      <c r="F364" s="331"/>
      <c r="I364" s="273" t="s">
        <v>255</v>
      </c>
      <c r="J364" s="273" t="b">
        <f>D363='29'!C57</f>
        <v>1</v>
      </c>
      <c r="K364" s="273" t="b">
        <f>E363='29'!D57</f>
        <v>1</v>
      </c>
    </row>
    <row r="365" ht="39" hidden="1" customHeight="1" spans="4:5">
      <c r="D365" s="332">
        <v>392456</v>
      </c>
      <c r="E365" s="333">
        <v>197234</v>
      </c>
    </row>
    <row r="366" ht="31.5" hidden="1" spans="3:5">
      <c r="C366" s="224" t="s">
        <v>255</v>
      </c>
      <c r="D366" s="224" t="b">
        <f>D363='29'!C57</f>
        <v>1</v>
      </c>
      <c r="E366" s="224" t="b">
        <f>E363='29'!D57</f>
        <v>1</v>
      </c>
    </row>
    <row r="367" ht="31.5" hidden="1" spans="3:5">
      <c r="C367" s="224" t="s">
        <v>256</v>
      </c>
      <c r="D367" s="224">
        <f>D363-'29'!C57</f>
        <v>0</v>
      </c>
      <c r="E367" s="224">
        <f>E363-'29'!D57</f>
        <v>0</v>
      </c>
    </row>
  </sheetData>
  <autoFilter xmlns:etc="http://www.wps.cn/officeDocument/2017/etCustomData" ref="A3:L367" etc:filterBottomFollowUsedRange="0">
    <extLst/>
  </autoFilter>
  <mergeCells count="2">
    <mergeCell ref="C1:F1"/>
    <mergeCell ref="C364:F364"/>
  </mergeCells>
  <conditionalFormatting sqref="D366:E366">
    <cfRule type="containsText" dxfId="5" priority="1" operator="between" text="FALSE">
      <formula>NOT(ISERROR(SEARCH("FALSE",D366)))</formula>
    </cfRule>
  </conditionalFormatting>
  <conditionalFormatting sqref="D367:E367">
    <cfRule type="cellIs" dxfId="4" priority="2" operator="notEqual">
      <formula>0</formula>
    </cfRule>
  </conditionalFormatting>
  <conditionalFormatting sqref="C359 C362">
    <cfRule type="expression" dxfId="2" priority="1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59"/>
  <sheetViews>
    <sheetView showGridLines="0" showZeros="0" view="pageBreakPreview" zoomScale="70" zoomScaleNormal="100" topLeftCell="A11" workbookViewId="0">
      <selection activeCell="D3" sqref="D3"/>
    </sheetView>
  </sheetViews>
  <sheetFormatPr defaultColWidth="9" defaultRowHeight="14.25" outlineLevelCol="7"/>
  <cols>
    <col min="1" max="1" width="58.6666666666667" style="209" customWidth="1"/>
    <col min="2" max="4" width="22.6666666666667" style="225" customWidth="1"/>
    <col min="5" max="5" width="4.10833333333333" style="209" hidden="1" customWidth="1"/>
    <col min="6" max="8" width="9" style="209" hidden="1" customWidth="1"/>
    <col min="9" max="16384" width="9" style="209"/>
  </cols>
  <sheetData>
    <row r="1" ht="45" customHeight="1" spans="1:4">
      <c r="A1" s="204" t="str">
        <f>YEAR(封面!$B$9)&amp;"年澄江市国有资本经营收入预算情况表"</f>
        <v>2025年澄江市国有资本经营收入预算情况表</v>
      </c>
      <c r="B1" s="204"/>
      <c r="C1" s="204"/>
      <c r="D1" s="204"/>
    </row>
    <row r="2" ht="20.1" customHeight="1" spans="1:4">
      <c r="A2" s="262" t="s">
        <v>2165</v>
      </c>
      <c r="B2" s="263"/>
      <c r="C2" s="264"/>
      <c r="D2" s="112" t="s">
        <v>130</v>
      </c>
    </row>
    <row r="3" ht="45" customHeight="1" spans="1:5">
      <c r="A3" s="229" t="s">
        <v>132</v>
      </c>
      <c r="B3" s="114" t="str">
        <f>YEAR(封面!$B$9)-1&amp;"年执行数"</f>
        <v>2024年执行数</v>
      </c>
      <c r="C3" s="67" t="str">
        <f>YEAR(封面!$B$9)&amp;"年预算数"</f>
        <v>2025年预算数</v>
      </c>
      <c r="D3" s="67" t="s">
        <v>1853</v>
      </c>
      <c r="E3" s="209" t="s">
        <v>134</v>
      </c>
    </row>
    <row r="4" ht="36" customHeight="1" spans="1:5">
      <c r="A4" s="210" t="s">
        <v>1688</v>
      </c>
      <c r="B4" s="243">
        <f>SUM(B5:B26)</f>
        <v>0</v>
      </c>
      <c r="C4" s="243">
        <f>SUM(C5:C26)</f>
        <v>5115</v>
      </c>
      <c r="D4" s="119">
        <v>1</v>
      </c>
      <c r="E4" s="265" t="str">
        <f t="shared" ref="E4:E46" si="0">IF(A4&lt;&gt;"",IF(SUM(B4:C4)&lt;&gt;0,"是","否"),"是")</f>
        <v>是</v>
      </c>
    </row>
    <row r="5" ht="36" customHeight="1" spans="1:5">
      <c r="A5" s="266" t="s">
        <v>1689</v>
      </c>
      <c r="B5" s="242"/>
      <c r="C5" s="267"/>
      <c r="D5" s="123" t="str">
        <f t="shared" ref="D4:D6" si="1">IF(B5&gt;0,C5/B5-1,IF(B5&lt;0,-(C5/B5-1),""))</f>
        <v/>
      </c>
      <c r="E5" s="265" t="str">
        <f t="shared" si="0"/>
        <v>否</v>
      </c>
    </row>
    <row r="6" ht="36" customHeight="1" spans="1:5">
      <c r="A6" s="266" t="s">
        <v>1690</v>
      </c>
      <c r="B6" s="242"/>
      <c r="C6" s="267"/>
      <c r="D6" s="123" t="str">
        <f t="shared" si="1"/>
        <v/>
      </c>
      <c r="E6" s="265" t="str">
        <f t="shared" si="0"/>
        <v>否</v>
      </c>
    </row>
    <row r="7" ht="36" customHeight="1" spans="1:5">
      <c r="A7" s="266" t="s">
        <v>1691</v>
      </c>
      <c r="B7" s="242"/>
      <c r="C7" s="267"/>
      <c r="D7" s="123"/>
      <c r="E7" s="265" t="str">
        <f t="shared" si="0"/>
        <v>否</v>
      </c>
    </row>
    <row r="8" ht="36" customHeight="1" spans="1:5">
      <c r="A8" s="266" t="s">
        <v>1692</v>
      </c>
      <c r="B8" s="242"/>
      <c r="C8" s="267"/>
      <c r="D8" s="123"/>
      <c r="E8" s="265" t="str">
        <f t="shared" si="0"/>
        <v>否</v>
      </c>
    </row>
    <row r="9" ht="36" customHeight="1" spans="1:5">
      <c r="A9" s="266" t="s">
        <v>1693</v>
      </c>
      <c r="B9" s="242"/>
      <c r="C9" s="242"/>
      <c r="D9" s="123" t="str">
        <f t="shared" ref="D9:D46" si="2">IF(B9&gt;0,C9/B9-1,IF(B9&lt;0,-(C9/B9-1),""))</f>
        <v/>
      </c>
      <c r="E9" s="265" t="str">
        <f t="shared" si="0"/>
        <v>否</v>
      </c>
    </row>
    <row r="10" ht="36" customHeight="1" spans="1:5">
      <c r="A10" s="266" t="s">
        <v>1694</v>
      </c>
      <c r="B10" s="267"/>
      <c r="C10" s="267"/>
      <c r="D10" s="123" t="str">
        <f t="shared" si="2"/>
        <v/>
      </c>
      <c r="E10" s="265" t="str">
        <f t="shared" si="0"/>
        <v>否</v>
      </c>
    </row>
    <row r="11" ht="36" customHeight="1" spans="1:5">
      <c r="A11" s="266" t="s">
        <v>1695</v>
      </c>
      <c r="B11" s="242"/>
      <c r="C11" s="267"/>
      <c r="D11" s="123" t="str">
        <f t="shared" si="2"/>
        <v/>
      </c>
      <c r="E11" s="265" t="str">
        <f t="shared" si="0"/>
        <v>否</v>
      </c>
    </row>
    <row r="12" ht="36" customHeight="1" spans="1:5">
      <c r="A12" s="266" t="s">
        <v>1696</v>
      </c>
      <c r="B12" s="267"/>
      <c r="C12" s="267"/>
      <c r="D12" s="123" t="str">
        <f t="shared" si="2"/>
        <v/>
      </c>
      <c r="E12" s="265" t="str">
        <f t="shared" si="0"/>
        <v>否</v>
      </c>
    </row>
    <row r="13" ht="36" customHeight="1" spans="1:5">
      <c r="A13" s="266" t="s">
        <v>1697</v>
      </c>
      <c r="B13" s="242"/>
      <c r="C13" s="267"/>
      <c r="D13" s="123" t="str">
        <f t="shared" si="2"/>
        <v/>
      </c>
      <c r="E13" s="265" t="str">
        <f t="shared" si="0"/>
        <v>否</v>
      </c>
    </row>
    <row r="14" ht="36" customHeight="1" spans="1:5">
      <c r="A14" s="266" t="s">
        <v>1698</v>
      </c>
      <c r="B14" s="242"/>
      <c r="C14" s="267"/>
      <c r="D14" s="123" t="str">
        <f t="shared" si="2"/>
        <v/>
      </c>
      <c r="E14" s="265" t="str">
        <f t="shared" si="0"/>
        <v>否</v>
      </c>
    </row>
    <row r="15" ht="36" customHeight="1" spans="1:5">
      <c r="A15" s="266" t="s">
        <v>1699</v>
      </c>
      <c r="B15" s="242"/>
      <c r="C15" s="267"/>
      <c r="D15" s="123" t="str">
        <f t="shared" si="2"/>
        <v/>
      </c>
      <c r="E15" s="265" t="str">
        <f t="shared" si="0"/>
        <v>否</v>
      </c>
    </row>
    <row r="16" ht="36" customHeight="1" spans="1:5">
      <c r="A16" s="266" t="s">
        <v>1700</v>
      </c>
      <c r="B16" s="242"/>
      <c r="C16" s="267"/>
      <c r="D16" s="123" t="str">
        <f t="shared" si="2"/>
        <v/>
      </c>
      <c r="E16" s="265" t="str">
        <f t="shared" si="0"/>
        <v>否</v>
      </c>
    </row>
    <row r="17" ht="36" customHeight="1" spans="1:5">
      <c r="A17" s="266" t="s">
        <v>1701</v>
      </c>
      <c r="B17" s="268"/>
      <c r="C17" s="242"/>
      <c r="D17" s="123" t="str">
        <f t="shared" si="2"/>
        <v/>
      </c>
      <c r="E17" s="265" t="str">
        <f t="shared" si="0"/>
        <v>否</v>
      </c>
    </row>
    <row r="18" ht="36" customHeight="1" spans="1:5">
      <c r="A18" s="266" t="s">
        <v>1702</v>
      </c>
      <c r="B18" s="268"/>
      <c r="C18" s="267"/>
      <c r="D18" s="123" t="str">
        <f t="shared" si="2"/>
        <v/>
      </c>
      <c r="E18" s="265" t="str">
        <f t="shared" si="0"/>
        <v>否</v>
      </c>
    </row>
    <row r="19" ht="36" customHeight="1" spans="1:5">
      <c r="A19" s="266" t="s">
        <v>1703</v>
      </c>
      <c r="B19" s="268"/>
      <c r="C19" s="245"/>
      <c r="D19" s="123" t="str">
        <f t="shared" si="2"/>
        <v/>
      </c>
      <c r="E19" s="265" t="str">
        <f t="shared" si="0"/>
        <v>否</v>
      </c>
    </row>
    <row r="20" ht="36" customHeight="1" spans="1:5">
      <c r="A20" s="266" t="s">
        <v>1704</v>
      </c>
      <c r="B20" s="268"/>
      <c r="C20" s="245"/>
      <c r="D20" s="123" t="str">
        <f t="shared" si="2"/>
        <v/>
      </c>
      <c r="E20" s="265" t="str">
        <f t="shared" si="0"/>
        <v>否</v>
      </c>
    </row>
    <row r="21" ht="36" customHeight="1" spans="1:5">
      <c r="A21" s="266" t="s">
        <v>1705</v>
      </c>
      <c r="B21" s="242"/>
      <c r="C21" s="267"/>
      <c r="D21" s="123" t="str">
        <f t="shared" si="2"/>
        <v/>
      </c>
      <c r="E21" s="265" t="str">
        <f t="shared" si="0"/>
        <v>否</v>
      </c>
    </row>
    <row r="22" ht="36" customHeight="1" spans="1:5">
      <c r="A22" s="266" t="s">
        <v>1706</v>
      </c>
      <c r="B22" s="268"/>
      <c r="C22" s="245"/>
      <c r="D22" s="123" t="str">
        <f t="shared" si="2"/>
        <v/>
      </c>
      <c r="E22" s="265" t="str">
        <f t="shared" si="0"/>
        <v>否</v>
      </c>
    </row>
    <row r="23" ht="36" customHeight="1" spans="1:5">
      <c r="A23" s="266" t="s">
        <v>1707</v>
      </c>
      <c r="B23" s="268"/>
      <c r="C23" s="245"/>
      <c r="D23" s="123" t="str">
        <f t="shared" si="2"/>
        <v/>
      </c>
      <c r="E23" s="265" t="str">
        <f t="shared" si="0"/>
        <v>否</v>
      </c>
    </row>
    <row r="24" ht="36" customHeight="1" spans="1:5">
      <c r="A24" s="266" t="s">
        <v>1708</v>
      </c>
      <c r="B24" s="242"/>
      <c r="C24" s="245"/>
      <c r="D24" s="123" t="str">
        <f t="shared" si="2"/>
        <v/>
      </c>
      <c r="E24" s="265" t="str">
        <f t="shared" si="0"/>
        <v>否</v>
      </c>
    </row>
    <row r="25" ht="36" customHeight="1" spans="1:5">
      <c r="A25" s="266" t="s">
        <v>1709</v>
      </c>
      <c r="B25" s="268"/>
      <c r="C25" s="267"/>
      <c r="D25" s="123" t="str">
        <f t="shared" si="2"/>
        <v/>
      </c>
      <c r="E25" s="265" t="str">
        <f t="shared" si="0"/>
        <v>否</v>
      </c>
    </row>
    <row r="26" ht="36" customHeight="1" spans="1:5">
      <c r="A26" s="266" t="s">
        <v>1710</v>
      </c>
      <c r="B26" s="268"/>
      <c r="C26" s="267">
        <f>4800+315</f>
        <v>5115</v>
      </c>
      <c r="D26" s="123">
        <v>1</v>
      </c>
      <c r="E26" s="265" t="str">
        <f t="shared" si="0"/>
        <v>是</v>
      </c>
    </row>
    <row r="27" ht="36" customHeight="1" spans="1:5">
      <c r="A27" s="210" t="s">
        <v>1711</v>
      </c>
      <c r="B27" s="243">
        <f>SUM(B28:B31)</f>
        <v>0</v>
      </c>
      <c r="C27" s="243">
        <f>SUM(C28:C31)</f>
        <v>0</v>
      </c>
      <c r="D27" s="119" t="str">
        <f t="shared" si="2"/>
        <v/>
      </c>
      <c r="E27" s="265" t="str">
        <f t="shared" si="0"/>
        <v>否</v>
      </c>
    </row>
    <row r="28" ht="36" customHeight="1" spans="1:5">
      <c r="A28" s="266" t="s">
        <v>1712</v>
      </c>
      <c r="B28" s="268"/>
      <c r="C28" s="267"/>
      <c r="D28" s="123" t="str">
        <f t="shared" si="2"/>
        <v/>
      </c>
      <c r="E28" s="265" t="str">
        <f t="shared" si="0"/>
        <v>否</v>
      </c>
    </row>
    <row r="29" ht="36" customHeight="1" spans="1:5">
      <c r="A29" s="266" t="s">
        <v>1713</v>
      </c>
      <c r="B29" s="268"/>
      <c r="C29" s="267"/>
      <c r="D29" s="123" t="str">
        <f t="shared" si="2"/>
        <v/>
      </c>
      <c r="E29" s="265" t="str">
        <f t="shared" si="0"/>
        <v>否</v>
      </c>
    </row>
    <row r="30" ht="36" customHeight="1" spans="1:5">
      <c r="A30" s="266" t="s">
        <v>1714</v>
      </c>
      <c r="B30" s="268"/>
      <c r="C30" s="267"/>
      <c r="D30" s="123" t="str">
        <f t="shared" si="2"/>
        <v/>
      </c>
      <c r="E30" s="265" t="str">
        <f t="shared" si="0"/>
        <v>否</v>
      </c>
    </row>
    <row r="31" ht="36" customHeight="1" spans="1:5">
      <c r="A31" s="266" t="s">
        <v>1715</v>
      </c>
      <c r="B31" s="268"/>
      <c r="C31" s="267"/>
      <c r="D31" s="123" t="str">
        <f t="shared" si="2"/>
        <v/>
      </c>
      <c r="E31" s="265" t="str">
        <f t="shared" si="0"/>
        <v>否</v>
      </c>
    </row>
    <row r="32" ht="36" customHeight="1" spans="1:5">
      <c r="A32" s="210" t="s">
        <v>1716</v>
      </c>
      <c r="B32" s="243">
        <f>SUM(B33:B36)</f>
        <v>0</v>
      </c>
      <c r="C32" s="243">
        <f>SUM(C33:C36)</f>
        <v>0</v>
      </c>
      <c r="D32" s="119" t="str">
        <f t="shared" si="2"/>
        <v/>
      </c>
      <c r="E32" s="265" t="str">
        <f t="shared" si="0"/>
        <v>否</v>
      </c>
    </row>
    <row r="33" ht="36" customHeight="1" spans="1:5">
      <c r="A33" s="266" t="s">
        <v>1717</v>
      </c>
      <c r="B33" s="268"/>
      <c r="C33" s="267"/>
      <c r="D33" s="123" t="str">
        <f t="shared" si="2"/>
        <v/>
      </c>
      <c r="E33" s="265" t="str">
        <f t="shared" si="0"/>
        <v>否</v>
      </c>
    </row>
    <row r="34" ht="36" customHeight="1" spans="1:5">
      <c r="A34" s="266" t="s">
        <v>1718</v>
      </c>
      <c r="B34" s="242"/>
      <c r="C34" s="267"/>
      <c r="D34" s="123" t="str">
        <f t="shared" si="2"/>
        <v/>
      </c>
      <c r="E34" s="265" t="str">
        <f t="shared" si="0"/>
        <v>否</v>
      </c>
    </row>
    <row r="35" ht="36" customHeight="1" spans="1:5">
      <c r="A35" s="266" t="s">
        <v>1719</v>
      </c>
      <c r="B35" s="242"/>
      <c r="C35" s="267"/>
      <c r="D35" s="123" t="str">
        <f t="shared" si="2"/>
        <v/>
      </c>
      <c r="E35" s="265" t="str">
        <f t="shared" si="0"/>
        <v>否</v>
      </c>
    </row>
    <row r="36" ht="36" customHeight="1" spans="1:5">
      <c r="A36" s="266" t="s">
        <v>1720</v>
      </c>
      <c r="B36" s="268"/>
      <c r="C36" s="267"/>
      <c r="D36" s="123" t="str">
        <f t="shared" si="2"/>
        <v/>
      </c>
      <c r="E36" s="265" t="str">
        <f t="shared" si="0"/>
        <v>否</v>
      </c>
    </row>
    <row r="37" ht="36" customHeight="1" spans="1:5">
      <c r="A37" s="210" t="s">
        <v>1721</v>
      </c>
      <c r="B37" s="243">
        <f>SUM(B38:B40)</f>
        <v>0</v>
      </c>
      <c r="C37" s="243">
        <f>SUM(C38:C40)</f>
        <v>0</v>
      </c>
      <c r="D37" s="119" t="str">
        <f t="shared" si="2"/>
        <v/>
      </c>
      <c r="E37" s="265" t="str">
        <f t="shared" si="0"/>
        <v>否</v>
      </c>
    </row>
    <row r="38" ht="36" customHeight="1" spans="1:5">
      <c r="A38" s="266" t="s">
        <v>1722</v>
      </c>
      <c r="B38" s="242"/>
      <c r="C38" s="239"/>
      <c r="D38" s="123" t="str">
        <f t="shared" si="2"/>
        <v/>
      </c>
      <c r="E38" s="265" t="str">
        <f t="shared" si="0"/>
        <v>否</v>
      </c>
    </row>
    <row r="39" ht="36" customHeight="1" spans="1:5">
      <c r="A39" s="266" t="s">
        <v>1723</v>
      </c>
      <c r="B39" s="268"/>
      <c r="C39" s="239"/>
      <c r="D39" s="123" t="str">
        <f t="shared" si="2"/>
        <v/>
      </c>
      <c r="E39" s="265" t="str">
        <f t="shared" si="0"/>
        <v>否</v>
      </c>
    </row>
    <row r="40" ht="36" customHeight="1" spans="1:5">
      <c r="A40" s="266" t="s">
        <v>1724</v>
      </c>
      <c r="B40" s="268"/>
      <c r="C40" s="245"/>
      <c r="D40" s="123" t="str">
        <f t="shared" si="2"/>
        <v/>
      </c>
      <c r="E40" s="265" t="str">
        <f t="shared" si="0"/>
        <v>否</v>
      </c>
    </row>
    <row r="41" ht="36" customHeight="1" spans="1:5">
      <c r="A41" s="210" t="s">
        <v>1725</v>
      </c>
      <c r="B41" s="269">
        <v>13300</v>
      </c>
      <c r="C41" s="238">
        <v>700</v>
      </c>
      <c r="D41" s="119">
        <f t="shared" si="2"/>
        <v>-0.947368421052632</v>
      </c>
      <c r="E41" s="265" t="str">
        <f t="shared" si="0"/>
        <v>是</v>
      </c>
    </row>
    <row r="42" ht="36" customHeight="1" spans="1:5">
      <c r="A42" s="244" t="s">
        <v>2166</v>
      </c>
      <c r="B42" s="243">
        <f>B4+B27+B32+B37+B41</f>
        <v>13300</v>
      </c>
      <c r="C42" s="243">
        <f>C4+C27+C32+C37+C41</f>
        <v>5815</v>
      </c>
      <c r="D42" s="119">
        <f t="shared" si="2"/>
        <v>-0.562781954887218</v>
      </c>
      <c r="E42" s="265" t="str">
        <f t="shared" si="0"/>
        <v>是</v>
      </c>
    </row>
    <row r="43" ht="36" customHeight="1" spans="1:5">
      <c r="A43" s="266" t="s">
        <v>78</v>
      </c>
      <c r="B43" s="239">
        <v>8</v>
      </c>
      <c r="C43" s="239">
        <v>8</v>
      </c>
      <c r="D43" s="119">
        <f t="shared" si="2"/>
        <v>0</v>
      </c>
      <c r="E43" s="265" t="str">
        <f t="shared" si="0"/>
        <v>是</v>
      </c>
    </row>
    <row r="44" ht="36" customHeight="1" spans="1:5">
      <c r="A44" s="266" t="s">
        <v>79</v>
      </c>
      <c r="B44" s="268">
        <v>10</v>
      </c>
      <c r="C44" s="239">
        <v>11</v>
      </c>
      <c r="D44" s="123">
        <f t="shared" si="2"/>
        <v>0.1</v>
      </c>
      <c r="E44" s="265" t="str">
        <f t="shared" si="0"/>
        <v>是</v>
      </c>
    </row>
    <row r="45" ht="36" customHeight="1" spans="1:5">
      <c r="A45" s="266" t="s">
        <v>1727</v>
      </c>
      <c r="B45" s="242"/>
      <c r="C45" s="239"/>
      <c r="D45" s="119" t="str">
        <f t="shared" si="2"/>
        <v/>
      </c>
      <c r="E45" s="265" t="str">
        <f t="shared" si="0"/>
        <v>否</v>
      </c>
    </row>
    <row r="46" ht="36" customHeight="1" spans="1:8">
      <c r="A46" s="244" t="s">
        <v>254</v>
      </c>
      <c r="B46" s="243">
        <f>B42+B43+B44</f>
        <v>13318</v>
      </c>
      <c r="C46" s="243">
        <f>C42+C43+C44</f>
        <v>5834</v>
      </c>
      <c r="D46" s="119">
        <f t="shared" si="2"/>
        <v>-0.5619462381739</v>
      </c>
      <c r="E46" s="265" t="str">
        <f t="shared" si="0"/>
        <v>是</v>
      </c>
      <c r="G46" s="209" t="b">
        <f>B46='32'!B30</f>
        <v>1</v>
      </c>
      <c r="H46" s="209" t="b">
        <f>C46='32'!C30</f>
        <v>1</v>
      </c>
    </row>
    <row r="47" spans="2:2">
      <c r="B47" s="246"/>
    </row>
    <row r="48" spans="2:3">
      <c r="B48" s="246"/>
      <c r="C48" s="246"/>
    </row>
    <row r="49" spans="2:2">
      <c r="B49" s="246"/>
    </row>
    <row r="50" spans="2:3">
      <c r="B50" s="246"/>
      <c r="C50" s="246"/>
    </row>
    <row r="51" ht="31.5" hidden="1" spans="1:3">
      <c r="A51" s="247" t="s">
        <v>255</v>
      </c>
      <c r="B51" s="247" t="b">
        <f>B46='32'!B30</f>
        <v>1</v>
      </c>
      <c r="C51" s="247" t="b">
        <f>C46='32'!C30</f>
        <v>1</v>
      </c>
    </row>
    <row r="52" ht="31.5" hidden="1" spans="1:3">
      <c r="A52" s="247" t="s">
        <v>256</v>
      </c>
      <c r="B52" s="247">
        <f>B46-'32'!B30</f>
        <v>0</v>
      </c>
      <c r="C52" s="247">
        <f>C46-'32'!C30</f>
        <v>0</v>
      </c>
    </row>
    <row r="53" spans="2:3">
      <c r="B53" s="246"/>
      <c r="C53" s="246"/>
    </row>
    <row r="54" spans="2:2">
      <c r="B54" s="246"/>
    </row>
    <row r="55" spans="2:2">
      <c r="B55" s="246"/>
    </row>
    <row r="56" spans="2:2">
      <c r="B56" s="246"/>
    </row>
    <row r="57" spans="2:2">
      <c r="B57" s="246"/>
    </row>
    <row r="58" spans="2:3">
      <c r="B58" s="246"/>
      <c r="C58" s="246"/>
    </row>
    <row r="59" spans="2:2">
      <c r="B59" s="246"/>
    </row>
  </sheetData>
  <autoFilter xmlns:etc="http://www.wps.cn/officeDocument/2017/etCustomData" ref="A3:E46" etc:filterBottomFollowUsedRange="0">
    <extLst/>
  </autoFilter>
  <mergeCells count="1">
    <mergeCell ref="A1:D1"/>
  </mergeCells>
  <conditionalFormatting sqref="D43">
    <cfRule type="cellIs" dxfId="7" priority="1" stopIfTrue="1" operator="lessThanOrEqual">
      <formula>-1</formula>
    </cfRule>
  </conditionalFormatting>
  <conditionalFormatting sqref="B51:C51">
    <cfRule type="containsText" dxfId="5" priority="2" operator="between" text="FALSE">
      <formula>NOT(ISERROR(SEARCH("FALSE",B51)))</formula>
    </cfRule>
  </conditionalFormatting>
  <conditionalFormatting sqref="B52:C52">
    <cfRule type="cellIs" dxfId="4" priority="3" operator="notEqual">
      <formula>0</formula>
    </cfRule>
  </conditionalFormatting>
  <conditionalFormatting sqref="E3:E46">
    <cfRule type="cellIs" dxfId="8" priority="5" stopIfTrue="1" operator="lessThanOrEqual">
      <formula>-1</formula>
    </cfRule>
  </conditionalFormatting>
  <conditionalFormatting sqref="E4:E46">
    <cfRule type="cellIs" dxfId="8" priority="4"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V59"/>
  <sheetViews>
    <sheetView workbookViewId="0">
      <selection activeCell="F12" sqref="F12"/>
    </sheetView>
  </sheetViews>
  <sheetFormatPr defaultColWidth="9" defaultRowHeight="13.5"/>
  <cols>
    <col min="1" max="7" width="15.6666666666667" style="738" customWidth="1"/>
    <col min="8" max="8" width="9" style="738"/>
    <col min="9" max="10" width="21.2166666666667" style="738" customWidth="1"/>
    <col min="11" max="11" width="27.4416666666667" style="738" customWidth="1"/>
    <col min="12" max="12" width="25.3333333333333" style="738" customWidth="1"/>
    <col min="13" max="14" width="21.2166666666667" style="738" customWidth="1"/>
    <col min="15" max="15" width="29.8833333333333" style="738" customWidth="1"/>
    <col min="16" max="16" width="32" style="738" customWidth="1"/>
    <col min="17" max="20" width="17.3333333333333" style="738" customWidth="1"/>
    <col min="21" max="16384" width="9" style="738"/>
  </cols>
  <sheetData>
    <row r="1" ht="28.05" customHeight="1" spans="1:16">
      <c r="A1" s="739" t="s">
        <v>6</v>
      </c>
      <c r="B1" s="739"/>
      <c r="C1" s="739"/>
      <c r="D1" s="739"/>
      <c r="E1" s="739" t="s">
        <v>7</v>
      </c>
      <c r="F1" s="739"/>
      <c r="G1" s="739"/>
      <c r="H1" s="740" t="s">
        <v>8</v>
      </c>
      <c r="I1" s="740"/>
      <c r="J1" s="740"/>
      <c r="K1" s="740"/>
      <c r="L1" s="740"/>
      <c r="M1" s="740"/>
      <c r="N1" s="740"/>
      <c r="O1" s="740"/>
      <c r="P1" s="740"/>
    </row>
    <row r="2" ht="19.95" customHeight="1" spans="1:22">
      <c r="A2" s="741" t="s">
        <v>9</v>
      </c>
      <c r="B2" s="741"/>
      <c r="C2" s="741"/>
      <c r="D2" s="741"/>
      <c r="E2" s="741" t="s">
        <v>9</v>
      </c>
      <c r="F2" s="741"/>
      <c r="G2" s="741"/>
      <c r="H2" s="738" t="s">
        <v>9</v>
      </c>
      <c r="L2" s="740"/>
      <c r="M2" s="740"/>
      <c r="N2" s="740"/>
      <c r="O2" s="740"/>
      <c r="P2" s="740"/>
      <c r="Q2" s="740"/>
      <c r="R2" s="740"/>
      <c r="S2" s="740"/>
      <c r="T2" s="740"/>
      <c r="U2" s="740"/>
      <c r="V2" s="740"/>
    </row>
    <row r="3" ht="19.95" customHeight="1" spans="1:22">
      <c r="A3" s="741" t="s">
        <v>10</v>
      </c>
      <c r="B3" s="741" t="s">
        <v>11</v>
      </c>
      <c r="C3" s="741" t="s">
        <v>12</v>
      </c>
      <c r="D3" s="741" t="s">
        <v>13</v>
      </c>
      <c r="E3" s="741" t="s">
        <v>14</v>
      </c>
      <c r="F3" s="741" t="s">
        <v>13</v>
      </c>
      <c r="G3" s="741" t="s">
        <v>12</v>
      </c>
      <c r="H3" s="742" t="s">
        <v>15</v>
      </c>
      <c r="I3" s="741" t="s">
        <v>16</v>
      </c>
      <c r="J3" s="741" t="s">
        <v>17</v>
      </c>
      <c r="K3" s="741"/>
      <c r="L3" s="741" t="s">
        <v>18</v>
      </c>
      <c r="M3" s="741" t="s">
        <v>19</v>
      </c>
      <c r="N3" s="741" t="s">
        <v>20</v>
      </c>
      <c r="O3" s="741"/>
      <c r="P3" s="741"/>
      <c r="Q3" s="741"/>
      <c r="R3" s="741"/>
      <c r="S3" s="741"/>
      <c r="T3" s="741"/>
      <c r="U3" s="741"/>
      <c r="V3" s="741"/>
    </row>
    <row r="4" ht="19.95" customHeight="1" spans="1:22">
      <c r="A4" s="741"/>
      <c r="B4" s="741" t="b">
        <f>'01-1'!C124='01-2'!C52</f>
        <v>1</v>
      </c>
      <c r="C4" s="741" t="b">
        <f>'01-1'!D124='01-2'!D52</f>
        <v>1</v>
      </c>
      <c r="D4" s="741" t="b">
        <f>'01-1'!E124='01-2'!E52</f>
        <v>1</v>
      </c>
      <c r="E4" s="741"/>
      <c r="F4" s="741" t="b">
        <f>'20-1'!D120='20-2'!C50</f>
        <v>1</v>
      </c>
      <c r="G4" s="741" t="b">
        <f>'20-1'!E120='20-2'!D50</f>
        <v>1</v>
      </c>
      <c r="H4" s="742"/>
      <c r="I4" s="741" t="b">
        <f>'01-1'!E111='01-2'!C50</f>
        <v>1</v>
      </c>
      <c r="J4" s="741" t="b">
        <f>'01-1'!E112='07'!F285+'11'!D28+1459070</f>
        <v>0</v>
      </c>
      <c r="K4" s="747"/>
      <c r="L4" s="741" t="b">
        <f>'01-1'!E31='20-1'!D31</f>
        <v>1</v>
      </c>
      <c r="M4" s="741" t="b">
        <f>'01-1'!E40+'01-1'!E47+'01-1'!E89='03-1'!E39+'03-1'!E46+'03-1'!E88</f>
        <v>0</v>
      </c>
      <c r="N4" s="741" t="b">
        <f>'01-1'!E32='03-1'!E31</f>
        <v>1</v>
      </c>
      <c r="O4" s="741"/>
      <c r="P4" s="741"/>
      <c r="Q4" s="741"/>
      <c r="R4" s="741"/>
      <c r="S4" s="741"/>
      <c r="T4" s="741"/>
      <c r="U4" s="741"/>
      <c r="V4" s="741"/>
    </row>
    <row r="5" ht="19.95" customHeight="1" spans="1:22">
      <c r="A5" s="741" t="s">
        <v>21</v>
      </c>
      <c r="B5" s="741" t="s">
        <v>11</v>
      </c>
      <c r="C5" s="741" t="s">
        <v>12</v>
      </c>
      <c r="D5" s="741" t="s">
        <v>13</v>
      </c>
      <c r="E5" s="741" t="s">
        <v>22</v>
      </c>
      <c r="F5" s="741" t="s">
        <v>12</v>
      </c>
      <c r="G5" s="741" t="s">
        <v>12</v>
      </c>
      <c r="H5" s="742" t="s">
        <v>23</v>
      </c>
      <c r="I5" s="741" t="s">
        <v>24</v>
      </c>
      <c r="J5" s="741" t="s">
        <v>25</v>
      </c>
      <c r="K5" s="748" t="s">
        <v>26</v>
      </c>
      <c r="L5" s="748" t="s">
        <v>27</v>
      </c>
      <c r="M5" s="741" t="s">
        <v>28</v>
      </c>
      <c r="N5" s="741" t="s">
        <v>29</v>
      </c>
      <c r="O5" s="741"/>
      <c r="P5" s="741"/>
      <c r="Q5" s="741"/>
      <c r="R5" s="741"/>
      <c r="S5" s="741"/>
      <c r="T5" s="741"/>
      <c r="U5" s="741"/>
      <c r="V5" s="741"/>
    </row>
    <row r="6" ht="19.95" customHeight="1" spans="1:22">
      <c r="A6" s="741"/>
      <c r="B6" s="741" t="b">
        <f>'03-1'!C126='03-2'!C130</f>
        <v>1</v>
      </c>
      <c r="C6" s="741" t="b">
        <f>'03-1'!D126='03-2'!D130</f>
        <v>1</v>
      </c>
      <c r="D6" s="741" t="b">
        <f>'03-1'!E126='03-2'!E130</f>
        <v>1</v>
      </c>
      <c r="E6" s="741"/>
      <c r="F6" s="741" t="b">
        <f>'22-1'!D122='22-2'!D125</f>
        <v>1</v>
      </c>
      <c r="G6" s="741" t="b">
        <f>'22-1'!E122='22-2'!E125</f>
        <v>1</v>
      </c>
      <c r="H6" s="742"/>
      <c r="I6" s="741" t="b">
        <f>'01-2'!E37='20-2'!C36</f>
        <v>1</v>
      </c>
      <c r="J6" s="741" t="b">
        <f>'01-2'!E50='20-1'!E107</f>
        <v>1</v>
      </c>
      <c r="K6" s="741" t="b">
        <f>'01-2'!E36='06'!E49</f>
        <v>1</v>
      </c>
      <c r="L6" s="749" t="b">
        <f>'01-2'!E44/10000='41'!C14</f>
        <v>0</v>
      </c>
      <c r="M6" s="741" t="b">
        <f>'01-2'!E33='03-2'!E104</f>
        <v>1</v>
      </c>
      <c r="N6" s="741" t="b">
        <f>'01-2'!E31='20-2'!C30</f>
        <v>1</v>
      </c>
      <c r="O6" s="741"/>
      <c r="P6" s="741"/>
      <c r="Q6" s="741"/>
      <c r="R6" s="741"/>
      <c r="S6" s="741"/>
      <c r="T6" s="741"/>
      <c r="U6" s="741"/>
      <c r="V6" s="741"/>
    </row>
    <row r="7" ht="19.95" customHeight="1" spans="1:22">
      <c r="A7" s="741" t="s">
        <v>30</v>
      </c>
      <c r="B7" s="741" t="s">
        <v>11</v>
      </c>
      <c r="C7" s="741" t="s">
        <v>12</v>
      </c>
      <c r="D7" s="741" t="s">
        <v>13</v>
      </c>
      <c r="E7" s="741" t="s">
        <v>31</v>
      </c>
      <c r="F7" s="741" t="s">
        <v>13</v>
      </c>
      <c r="G7" s="741" t="s">
        <v>12</v>
      </c>
      <c r="H7" s="743" t="s">
        <v>32</v>
      </c>
      <c r="I7" s="741" t="s">
        <v>33</v>
      </c>
      <c r="J7" s="741" t="s">
        <v>34</v>
      </c>
      <c r="K7" s="741" t="s">
        <v>35</v>
      </c>
      <c r="L7" s="741"/>
      <c r="M7" s="741"/>
      <c r="N7" s="741"/>
      <c r="O7" s="741"/>
      <c r="P7" s="741"/>
      <c r="Q7" s="741"/>
      <c r="R7" s="741"/>
      <c r="S7" s="741"/>
      <c r="T7" s="741"/>
      <c r="U7" s="741"/>
      <c r="V7" s="741"/>
    </row>
    <row r="8" ht="19.95" customHeight="1" spans="1:22">
      <c r="A8" s="741"/>
      <c r="B8" s="741" t="b">
        <f>'06'!C51='07'!D291</f>
        <v>1</v>
      </c>
      <c r="C8" s="741" t="b">
        <f>'06'!D51='07'!E291</f>
        <v>1</v>
      </c>
      <c r="D8" s="741" t="b">
        <f>'06'!E51='07'!F291</f>
        <v>1</v>
      </c>
      <c r="E8" s="741"/>
      <c r="F8" s="741" t="b">
        <f>'27'!D56='28'!D361</f>
        <v>1</v>
      </c>
      <c r="G8" s="741" t="b">
        <f>'27'!E56='28'!E361</f>
        <v>1</v>
      </c>
      <c r="H8" s="743"/>
      <c r="I8" s="741" t="b">
        <f>'02'!D1298='01-2'!C31</f>
        <v>1</v>
      </c>
      <c r="J8" s="741" t="b">
        <f>'02'!E1298='01-2'!D31</f>
        <v>1</v>
      </c>
      <c r="K8" s="741" t="b">
        <f>'02'!F1298='01-2'!E31</f>
        <v>1</v>
      </c>
      <c r="L8" s="741"/>
      <c r="M8" s="741"/>
      <c r="N8" s="741"/>
      <c r="O8" s="741"/>
      <c r="P8" s="741"/>
      <c r="Q8" s="741"/>
      <c r="R8" s="741"/>
      <c r="S8" s="741"/>
      <c r="T8" s="741"/>
      <c r="U8" s="741"/>
      <c r="V8" s="741"/>
    </row>
    <row r="9" ht="19.95" customHeight="1" spans="1:22">
      <c r="A9" s="741" t="s">
        <v>36</v>
      </c>
      <c r="B9" s="741" t="s">
        <v>11</v>
      </c>
      <c r="C9" s="741" t="s">
        <v>12</v>
      </c>
      <c r="D9" s="741" t="s">
        <v>13</v>
      </c>
      <c r="E9" s="741" t="s">
        <v>37</v>
      </c>
      <c r="F9" s="741" t="s">
        <v>12</v>
      </c>
      <c r="G9" s="741" t="s">
        <v>12</v>
      </c>
      <c r="H9" s="742" t="s">
        <v>38</v>
      </c>
      <c r="I9" s="741" t="s">
        <v>16</v>
      </c>
      <c r="J9" s="741" t="s">
        <v>39</v>
      </c>
      <c r="K9" s="741" t="s">
        <v>40</v>
      </c>
      <c r="L9" s="741"/>
      <c r="M9" s="741" t="s">
        <v>41</v>
      </c>
      <c r="N9" s="741" t="s">
        <v>20</v>
      </c>
      <c r="O9" s="741"/>
      <c r="P9" s="741"/>
      <c r="Q9" s="741"/>
      <c r="R9" s="741"/>
      <c r="S9" s="741"/>
      <c r="T9" s="741"/>
      <c r="U9" s="741"/>
      <c r="V9" s="741"/>
    </row>
    <row r="10" ht="19.95" customHeight="1" spans="1:22">
      <c r="A10" s="741"/>
      <c r="B10" s="741" t="b">
        <f>'08'!C51='09'!D296</f>
        <v>1</v>
      </c>
      <c r="C10" s="741" t="b">
        <f>'08'!D51='09'!E296</f>
        <v>1</v>
      </c>
      <c r="D10" s="741" t="b">
        <f>ROUND('08'!E51,0)=ROUND('09'!F296,0)</f>
        <v>1</v>
      </c>
      <c r="E10" s="741"/>
      <c r="F10" s="741" t="b">
        <f>'29'!C57='30'!D363</f>
        <v>1</v>
      </c>
      <c r="G10" s="741" t="b">
        <f>'29'!D57='30'!E363</f>
        <v>1</v>
      </c>
      <c r="H10" s="742"/>
      <c r="I10" s="741" t="b">
        <f>'03-1'!E113='03-2'!C128</f>
        <v>1</v>
      </c>
      <c r="J10" s="741" t="b">
        <f>'03-1'!E115='09'!F285</f>
        <v>1</v>
      </c>
      <c r="K10" s="741" t="b">
        <f>'03-1'!E116='13'!D18</f>
        <v>1</v>
      </c>
      <c r="L10" s="741"/>
      <c r="M10" s="741" t="b">
        <f>'03-1'!D30='22-1'!D30</f>
        <v>0</v>
      </c>
      <c r="N10" s="741" t="b">
        <f>'03-1'!E31='20-1'!D32</f>
        <v>1</v>
      </c>
      <c r="O10" s="741"/>
      <c r="P10" s="741"/>
      <c r="Q10" s="741"/>
      <c r="R10" s="741"/>
      <c r="S10" s="741"/>
      <c r="T10" s="741"/>
      <c r="U10" s="741"/>
      <c r="V10" s="741"/>
    </row>
    <row r="11" ht="19.95" customHeight="1" spans="1:22">
      <c r="A11" s="741" t="s">
        <v>42</v>
      </c>
      <c r="B11" s="741" t="s">
        <v>11</v>
      </c>
      <c r="C11" s="741" t="s">
        <v>12</v>
      </c>
      <c r="D11" s="741" t="s">
        <v>13</v>
      </c>
      <c r="E11" s="741" t="s">
        <v>43</v>
      </c>
      <c r="F11" s="741" t="s">
        <v>13</v>
      </c>
      <c r="G11" s="741" t="s">
        <v>12</v>
      </c>
      <c r="H11" s="742" t="s">
        <v>44</v>
      </c>
      <c r="I11" s="741" t="s">
        <v>26</v>
      </c>
      <c r="J11" s="748" t="s">
        <v>24</v>
      </c>
      <c r="K11" s="741" t="s">
        <v>25</v>
      </c>
      <c r="L11" s="741" t="s">
        <v>45</v>
      </c>
      <c r="M11" s="741" t="s">
        <v>28</v>
      </c>
      <c r="N11" s="741" t="s">
        <v>46</v>
      </c>
      <c r="O11" s="741" t="s">
        <v>47</v>
      </c>
      <c r="P11" s="741" t="s">
        <v>27</v>
      </c>
      <c r="Q11" s="741"/>
      <c r="R11" s="741"/>
      <c r="S11" s="741"/>
      <c r="T11" s="741"/>
      <c r="U11" s="741"/>
      <c r="V11" s="741"/>
    </row>
    <row r="12" ht="19.95" customHeight="1" spans="1:22">
      <c r="A12" s="741"/>
      <c r="B12" s="741" t="b">
        <f>'10'!B47='11'!B30</f>
        <v>1</v>
      </c>
      <c r="C12" s="741" t="b">
        <f>'10'!C47='11'!C30</f>
        <v>1</v>
      </c>
      <c r="D12" s="741" t="b">
        <f>'10'!D47='11'!D30</f>
        <v>1</v>
      </c>
      <c r="E12" s="741"/>
      <c r="F12" s="741" t="b">
        <f>'31'!B46='32'!B30</f>
        <v>1</v>
      </c>
      <c r="G12" s="741" t="b">
        <f>'31'!C46='32'!C30</f>
        <v>1</v>
      </c>
      <c r="H12" s="742"/>
      <c r="I12" s="741" t="b">
        <f>'03-2'!E107='08'!E49</f>
        <v>1</v>
      </c>
      <c r="J12" s="741" t="b">
        <f>'03-2'!E115='22-1'!E119</f>
        <v>1</v>
      </c>
      <c r="K12" s="741" t="b">
        <f>'03-2'!E128='22-1'!E109</f>
        <v>1</v>
      </c>
      <c r="L12" s="741" t="b">
        <f>'03-2'!D129='03-2'!C128</f>
        <v>0</v>
      </c>
      <c r="M12" s="741" t="b">
        <f>'03-2'!E104='01-2'!E33</f>
        <v>1</v>
      </c>
      <c r="N12" s="741" t="b">
        <f>'03-2'!D33+'03-2'!D40+'03-2'!D82='22-2'!D32+'22-2'!D39+'22-2'!D77</f>
        <v>1</v>
      </c>
      <c r="O12" s="741" t="b">
        <f>'03-2'!D31='22-2'!D30</f>
        <v>0</v>
      </c>
      <c r="P12" s="741" t="b">
        <f>'03-2'!E122/10000='41'!G14</f>
        <v>0</v>
      </c>
      <c r="Q12" s="741"/>
      <c r="R12" s="741"/>
      <c r="S12" s="741"/>
      <c r="T12" s="741"/>
      <c r="U12" s="741"/>
      <c r="V12" s="741"/>
    </row>
    <row r="13" ht="19.95" customHeight="1" spans="1:22">
      <c r="A13" s="741" t="s">
        <v>48</v>
      </c>
      <c r="B13" s="741" t="s">
        <v>11</v>
      </c>
      <c r="C13" s="741" t="s">
        <v>12</v>
      </c>
      <c r="D13" s="741" t="s">
        <v>13</v>
      </c>
      <c r="E13" s="741" t="s">
        <v>49</v>
      </c>
      <c r="F13" s="741" t="s">
        <v>13</v>
      </c>
      <c r="G13" s="741" t="s">
        <v>12</v>
      </c>
      <c r="H13" s="742" t="s">
        <v>50</v>
      </c>
      <c r="I13" s="741" t="s">
        <v>33</v>
      </c>
      <c r="J13" s="741" t="s">
        <v>34</v>
      </c>
      <c r="K13" s="741" t="s">
        <v>35</v>
      </c>
      <c r="L13" s="741"/>
      <c r="M13" s="741"/>
      <c r="N13" s="741"/>
      <c r="O13" s="741"/>
      <c r="P13" s="741"/>
      <c r="Q13" s="741"/>
      <c r="R13" s="741"/>
      <c r="S13" s="741"/>
      <c r="T13" s="741"/>
      <c r="U13" s="741"/>
      <c r="V13" s="741"/>
    </row>
    <row r="14" ht="19.95" customHeight="1" spans="1:22">
      <c r="A14" s="741"/>
      <c r="B14" s="741" t="b">
        <f>'12'!B36='13'!B20</f>
        <v>1</v>
      </c>
      <c r="C14" s="741" t="b">
        <f>'12'!C36='13'!C20</f>
        <v>1</v>
      </c>
      <c r="D14" s="741" t="b">
        <f>'12'!D36='13'!D20</f>
        <v>1</v>
      </c>
      <c r="E14" s="741"/>
      <c r="F14" s="741" t="b">
        <f>'33'!B35='34'!B21</f>
        <v>1</v>
      </c>
      <c r="G14" s="741" t="b">
        <f>'33'!C35='34'!C21</f>
        <v>1</v>
      </c>
      <c r="H14" s="742"/>
      <c r="I14" s="741" t="b">
        <f>'04'!D1324='03-2'!C31</f>
        <v>1</v>
      </c>
      <c r="J14" s="741" t="b">
        <f>'04'!E1324='03-2'!D31</f>
        <v>1</v>
      </c>
      <c r="K14" s="741" t="b">
        <f>'04'!F1324='03-2'!E31</f>
        <v>1</v>
      </c>
      <c r="L14" s="741"/>
      <c r="M14" s="741"/>
      <c r="N14" s="741"/>
      <c r="O14" s="741"/>
      <c r="P14" s="741"/>
      <c r="Q14" s="741"/>
      <c r="R14" s="741"/>
      <c r="S14" s="741"/>
      <c r="T14" s="741"/>
      <c r="U14" s="741"/>
      <c r="V14" s="741"/>
    </row>
    <row r="15" ht="19.95" customHeight="1" spans="1:22">
      <c r="A15" s="744" t="s">
        <v>51</v>
      </c>
      <c r="B15" s="744"/>
      <c r="C15" s="744"/>
      <c r="D15" s="744"/>
      <c r="E15" s="744"/>
      <c r="F15" s="744"/>
      <c r="G15" s="744"/>
      <c r="H15" s="742" t="s">
        <v>52</v>
      </c>
      <c r="I15" s="741" t="s">
        <v>53</v>
      </c>
      <c r="J15" s="748" t="s">
        <v>26</v>
      </c>
      <c r="K15" s="741" t="s">
        <v>41</v>
      </c>
      <c r="L15" s="741" t="s">
        <v>54</v>
      </c>
      <c r="M15" s="741" t="s">
        <v>55</v>
      </c>
      <c r="N15" s="741"/>
      <c r="O15" s="741"/>
      <c r="P15" s="741"/>
      <c r="Q15" s="741"/>
      <c r="R15" s="741"/>
      <c r="S15" s="741"/>
      <c r="T15" s="741"/>
      <c r="U15" s="741"/>
      <c r="V15" s="741"/>
    </row>
    <row r="16" ht="19.95" customHeight="1" spans="1:22">
      <c r="A16" s="744" t="s">
        <v>56</v>
      </c>
      <c r="B16" s="744"/>
      <c r="C16" s="744"/>
      <c r="D16" s="744"/>
      <c r="E16" s="744"/>
      <c r="F16" s="744"/>
      <c r="G16" s="744"/>
      <c r="H16" s="742"/>
      <c r="I16" s="741" t="b">
        <f>'06'!E48='07'!D287</f>
        <v>1</v>
      </c>
      <c r="J16" s="741" t="b">
        <f>'06'!E49='01-2'!E36</f>
        <v>1</v>
      </c>
      <c r="K16" s="741" t="b">
        <f>'06'!D28='27'!D29</f>
        <v>0</v>
      </c>
      <c r="L16" s="741" t="b">
        <f>'06'!E29='08'!E29</f>
        <v>1</v>
      </c>
      <c r="M16" s="741" t="b">
        <f>'06'!E36='08'!E36</f>
        <v>0</v>
      </c>
      <c r="N16" s="741"/>
      <c r="O16" s="741"/>
      <c r="P16" s="741"/>
      <c r="Q16" s="741"/>
      <c r="R16" s="741"/>
      <c r="S16" s="741"/>
      <c r="T16" s="741"/>
      <c r="U16" s="741"/>
      <c r="V16" s="741"/>
    </row>
    <row r="17" ht="27" spans="1:22">
      <c r="A17" s="745" t="s">
        <v>57</v>
      </c>
      <c r="B17" s="745" t="s">
        <v>58</v>
      </c>
      <c r="C17" s="745" t="s">
        <v>59</v>
      </c>
      <c r="D17" s="745" t="s">
        <v>60</v>
      </c>
      <c r="E17" s="745" t="s">
        <v>61</v>
      </c>
      <c r="F17" s="745" t="s">
        <v>62</v>
      </c>
      <c r="G17" s="745" t="s">
        <v>63</v>
      </c>
      <c r="H17" s="742" t="s">
        <v>64</v>
      </c>
      <c r="I17" s="741" t="s">
        <v>28</v>
      </c>
      <c r="J17" s="741" t="s">
        <v>26</v>
      </c>
      <c r="K17" s="741" t="s">
        <v>65</v>
      </c>
      <c r="L17" s="748" t="s">
        <v>66</v>
      </c>
      <c r="M17" s="741" t="s">
        <v>47</v>
      </c>
      <c r="N17" s="741"/>
      <c r="O17" s="741"/>
      <c r="P17" s="741"/>
      <c r="Q17" s="741"/>
      <c r="R17" s="741"/>
      <c r="S17" s="741"/>
      <c r="T17" s="741"/>
      <c r="U17" s="741"/>
      <c r="V17" s="741"/>
    </row>
    <row r="18" ht="19.95" customHeight="1" spans="1:22">
      <c r="A18" s="742">
        <v>21494390</v>
      </c>
      <c r="B18" s="742">
        <v>67303381</v>
      </c>
      <c r="C18" s="742">
        <v>4137279</v>
      </c>
      <c r="D18" s="742">
        <v>13561669</v>
      </c>
      <c r="E18" s="742">
        <v>6530651</v>
      </c>
      <c r="F18" s="742">
        <v>16837531</v>
      </c>
      <c r="G18" s="742">
        <v>648248</v>
      </c>
      <c r="H18" s="742"/>
      <c r="I18" s="741" t="b">
        <f>'07'!F283='09'!F283</f>
        <v>0</v>
      </c>
      <c r="J18" s="741" t="b">
        <f>'07'!F285='01-1'!E113</f>
        <v>1</v>
      </c>
      <c r="K18" s="741" t="b">
        <f>'07'!F287='27'!E51</f>
        <v>1</v>
      </c>
      <c r="L18" s="741" t="b">
        <f>'07'!F288='41'!C25*10000</f>
        <v>0</v>
      </c>
      <c r="M18" s="741" t="b">
        <f>'07'!E270='28'!D335</f>
        <v>0</v>
      </c>
      <c r="N18" s="741"/>
      <c r="O18" s="741"/>
      <c r="P18" s="741"/>
      <c r="Q18" s="741"/>
      <c r="R18" s="741"/>
      <c r="S18" s="741"/>
      <c r="T18" s="741"/>
      <c r="U18" s="741"/>
      <c r="V18" s="741"/>
    </row>
    <row r="19" ht="19.95" customHeight="1" spans="1:22">
      <c r="A19" s="741" t="b">
        <f>'01-1'!E31=A18</f>
        <v>0</v>
      </c>
      <c r="B19" s="742" t="b">
        <f>'01-2'!E31=B18</f>
        <v>0</v>
      </c>
      <c r="C19" s="742" t="b">
        <f>'03-1'!E30=C18</f>
        <v>0</v>
      </c>
      <c r="D19" s="742" t="b">
        <f>'03-2'!E31=D18</f>
        <v>0</v>
      </c>
      <c r="E19" s="742" t="b">
        <f>'06'!E28=E18</f>
        <v>0</v>
      </c>
      <c r="F19" s="742" t="b">
        <f>'07'!F270=F18</f>
        <v>0</v>
      </c>
      <c r="G19" s="742" t="b">
        <f>'08'!E28=G18</f>
        <v>0</v>
      </c>
      <c r="H19" s="742" t="s">
        <v>67</v>
      </c>
      <c r="I19" s="741" t="s">
        <v>68</v>
      </c>
      <c r="J19" s="741" t="s">
        <v>17</v>
      </c>
      <c r="K19" s="741" t="s">
        <v>69</v>
      </c>
      <c r="L19" s="741" t="s">
        <v>70</v>
      </c>
      <c r="M19" s="741" t="s">
        <v>41</v>
      </c>
      <c r="N19" s="741"/>
      <c r="O19" s="741"/>
      <c r="P19" s="741"/>
      <c r="Q19" s="741"/>
      <c r="R19" s="741"/>
      <c r="S19" s="741"/>
      <c r="T19" s="741"/>
      <c r="U19" s="741"/>
      <c r="V19" s="741"/>
    </row>
    <row r="20" ht="27" spans="1:22">
      <c r="A20" s="746" t="s">
        <v>71</v>
      </c>
      <c r="B20" s="742"/>
      <c r="C20" s="742"/>
      <c r="D20" s="742"/>
      <c r="E20" s="742"/>
      <c r="F20" s="742"/>
      <c r="G20" s="742"/>
      <c r="H20" s="742"/>
      <c r="I20" s="741" t="b">
        <f>'08'!E48='09'!D287</f>
        <v>1</v>
      </c>
      <c r="J20" s="741" t="b">
        <f>'08'!E49='03-2'!E107</f>
        <v>1</v>
      </c>
      <c r="K20" s="741" t="b">
        <f>'08'!D36='29'!C37</f>
        <v>0</v>
      </c>
      <c r="L20" s="741" t="b">
        <f>'08'!D46='29'!C49</f>
        <v>1</v>
      </c>
      <c r="M20" s="741" t="b">
        <f>'08'!D28='29'!C29</f>
        <v>0</v>
      </c>
      <c r="N20" s="741"/>
      <c r="O20" s="741"/>
      <c r="P20" s="741"/>
      <c r="Q20" s="741"/>
      <c r="R20" s="741"/>
      <c r="S20" s="741"/>
      <c r="T20" s="741"/>
      <c r="U20" s="741"/>
      <c r="V20" s="741"/>
    </row>
    <row r="21" ht="19.95" customHeight="1" spans="1:22">
      <c r="A21" s="742">
        <v>1393230</v>
      </c>
      <c r="B21" s="742"/>
      <c r="C21" s="742"/>
      <c r="D21" s="742"/>
      <c r="E21" s="742"/>
      <c r="F21" s="742"/>
      <c r="G21" s="742"/>
      <c r="H21" s="742" t="s">
        <v>72</v>
      </c>
      <c r="I21" s="741" t="s">
        <v>73</v>
      </c>
      <c r="J21" s="741" t="s">
        <v>26</v>
      </c>
      <c r="K21" s="741" t="s">
        <v>65</v>
      </c>
      <c r="L21" s="748" t="s">
        <v>74</v>
      </c>
      <c r="M21" s="741" t="s">
        <v>47</v>
      </c>
      <c r="N21" s="741" t="s">
        <v>75</v>
      </c>
      <c r="O21" s="741"/>
      <c r="P21" s="741"/>
      <c r="Q21" s="741"/>
      <c r="R21" s="741"/>
      <c r="S21" s="741"/>
      <c r="T21" s="741"/>
      <c r="U21" s="741"/>
      <c r="V21" s="741"/>
    </row>
    <row r="22" ht="19.95" customHeight="1" spans="1:22">
      <c r="A22" s="742" t="b">
        <f>'09'!F270=A21</f>
        <v>0</v>
      </c>
      <c r="B22" s="742"/>
      <c r="C22" s="742"/>
      <c r="D22" s="742"/>
      <c r="E22" s="742"/>
      <c r="F22" s="742"/>
      <c r="G22" s="742"/>
      <c r="H22" s="742"/>
      <c r="I22" s="741" t="b">
        <f>'09'!F283='07'!F283</f>
        <v>0</v>
      </c>
      <c r="J22" s="741" t="b">
        <f>'09'!F285='03-1'!E115</f>
        <v>1</v>
      </c>
      <c r="K22" s="741" t="b">
        <f>'09'!F287='29'!D51</f>
        <v>0</v>
      </c>
      <c r="L22" s="741" t="b">
        <f>'09'!F292='41'!G25*10000</f>
        <v>0</v>
      </c>
      <c r="M22" s="741" t="b">
        <f>'09'!E270='30'!D333</f>
        <v>0</v>
      </c>
      <c r="N22" s="741" t="b">
        <f>'09'!E272='30'!D335</f>
        <v>0</v>
      </c>
      <c r="O22" s="741"/>
      <c r="P22" s="741"/>
      <c r="Q22" s="741"/>
      <c r="R22" s="741"/>
      <c r="S22" s="741"/>
      <c r="T22" s="741"/>
      <c r="U22" s="741"/>
      <c r="V22" s="741"/>
    </row>
    <row r="23" ht="22.95" customHeight="1" spans="1:22">
      <c r="A23" s="744" t="s">
        <v>76</v>
      </c>
      <c r="B23" s="744"/>
      <c r="C23" s="744"/>
      <c r="D23" s="744"/>
      <c r="E23" s="744"/>
      <c r="F23" s="744"/>
      <c r="G23" s="744"/>
      <c r="H23" s="742" t="s">
        <v>77</v>
      </c>
      <c r="I23" s="741" t="s">
        <v>78</v>
      </c>
      <c r="J23" s="741" t="s">
        <v>79</v>
      </c>
      <c r="K23" s="741" t="s">
        <v>80</v>
      </c>
      <c r="L23" s="741"/>
      <c r="M23" s="741"/>
      <c r="N23" s="741"/>
      <c r="O23" s="741"/>
      <c r="P23" s="741"/>
      <c r="Q23" s="741"/>
      <c r="R23" s="741"/>
      <c r="S23" s="741"/>
      <c r="T23" s="741"/>
      <c r="U23" s="741"/>
      <c r="V23" s="741"/>
    </row>
    <row r="24" ht="27" spans="1:22">
      <c r="A24" s="745" t="s">
        <v>57</v>
      </c>
      <c r="B24" s="745" t="s">
        <v>58</v>
      </c>
      <c r="C24" s="745" t="s">
        <v>59</v>
      </c>
      <c r="D24" s="745" t="s">
        <v>60</v>
      </c>
      <c r="E24" s="745" t="s">
        <v>61</v>
      </c>
      <c r="F24" s="745" t="s">
        <v>62</v>
      </c>
      <c r="G24" s="745" t="s">
        <v>63</v>
      </c>
      <c r="H24" s="742"/>
      <c r="I24" s="741" t="b">
        <f>'10'!D44='12'!D33</f>
        <v>1</v>
      </c>
      <c r="J24" s="741" t="b">
        <f>'10'!D45='11'!B29</f>
        <v>1</v>
      </c>
      <c r="K24" s="741" t="b">
        <f>'10'!D47='31'!B46</f>
        <v>1</v>
      </c>
      <c r="L24" s="741"/>
      <c r="M24" s="741"/>
      <c r="N24" s="741"/>
      <c r="O24" s="741"/>
      <c r="P24" s="741"/>
      <c r="Q24" s="741"/>
      <c r="R24" s="741"/>
      <c r="S24" s="741"/>
      <c r="T24" s="741"/>
      <c r="U24" s="741"/>
      <c r="V24" s="741"/>
    </row>
    <row r="25" ht="19.95" customHeight="1" spans="1:22">
      <c r="A25" s="742">
        <v>22140000</v>
      </c>
      <c r="B25" s="742">
        <v>68650000</v>
      </c>
      <c r="C25" s="742">
        <v>4410000</v>
      </c>
      <c r="D25" s="742">
        <v>17430000</v>
      </c>
      <c r="E25" s="742">
        <v>7800000</v>
      </c>
      <c r="F25" s="742">
        <v>9890000</v>
      </c>
      <c r="G25" s="742">
        <v>673002</v>
      </c>
      <c r="H25" s="742" t="s">
        <v>81</v>
      </c>
      <c r="I25" s="741" t="s">
        <v>26</v>
      </c>
      <c r="J25" s="741" t="s">
        <v>82</v>
      </c>
      <c r="K25" s="741" t="s">
        <v>83</v>
      </c>
      <c r="L25" s="741"/>
      <c r="M25" s="741"/>
      <c r="N25" s="741"/>
      <c r="O25" s="741"/>
      <c r="P25" s="741"/>
      <c r="Q25" s="741"/>
      <c r="R25" s="741"/>
      <c r="S25" s="741"/>
      <c r="T25" s="741"/>
      <c r="U25" s="741"/>
      <c r="V25" s="741"/>
    </row>
    <row r="26" ht="19.95" customHeight="1" spans="1:22">
      <c r="A26" s="742"/>
      <c r="B26" s="742"/>
      <c r="C26" s="742"/>
      <c r="D26" s="742" t="b">
        <f>'22-2'!E30=D25</f>
        <v>0</v>
      </c>
      <c r="E26" s="742"/>
      <c r="F26" s="742"/>
      <c r="G26" s="742" t="b">
        <f>'29'!D29=G25</f>
        <v>0</v>
      </c>
      <c r="H26" s="742"/>
      <c r="I26" s="741" t="b">
        <f>'11'!D28='01-1'!E114</f>
        <v>1</v>
      </c>
      <c r="J26" s="741" t="b">
        <f>'11'!D29='31'!C44</f>
        <v>1</v>
      </c>
      <c r="K26" s="741" t="b">
        <f>'11'!D30='32'!B30</f>
        <v>1</v>
      </c>
      <c r="L26" s="741"/>
      <c r="M26" s="741"/>
      <c r="N26" s="741"/>
      <c r="O26" s="741"/>
      <c r="P26" s="741"/>
      <c r="Q26" s="741"/>
      <c r="R26" s="741"/>
      <c r="S26" s="741"/>
      <c r="T26" s="741"/>
      <c r="U26" s="741"/>
      <c r="V26" s="741"/>
    </row>
    <row r="27" ht="27" spans="1:22">
      <c r="A27" s="745" t="s">
        <v>71</v>
      </c>
      <c r="B27" s="742"/>
      <c r="C27" s="742"/>
      <c r="D27" s="742"/>
      <c r="E27" s="742"/>
      <c r="F27" s="742"/>
      <c r="G27" s="742"/>
      <c r="H27" s="742" t="s">
        <v>84</v>
      </c>
      <c r="I27" s="741" t="s">
        <v>78</v>
      </c>
      <c r="J27" s="741" t="s">
        <v>79</v>
      </c>
      <c r="K27" s="741" t="s">
        <v>80</v>
      </c>
      <c r="L27" s="741"/>
      <c r="M27" s="741"/>
      <c r="N27" s="741"/>
      <c r="O27" s="741"/>
      <c r="P27" s="741"/>
      <c r="Q27" s="741"/>
      <c r="R27" s="741"/>
      <c r="S27" s="741"/>
      <c r="T27" s="741"/>
      <c r="U27" s="741"/>
      <c r="V27" s="741"/>
    </row>
    <row r="28" ht="19.95" customHeight="1" spans="1:22">
      <c r="A28" s="742">
        <v>877000</v>
      </c>
      <c r="B28" s="742"/>
      <c r="C28" s="742"/>
      <c r="D28" s="742"/>
      <c r="E28" s="742"/>
      <c r="F28" s="742"/>
      <c r="G28" s="742"/>
      <c r="H28" s="742"/>
      <c r="I28" s="741" t="b">
        <f>'12'!D33='31'!B43</f>
        <v>1</v>
      </c>
      <c r="J28" s="741" t="b">
        <f>'12'!D34='13'!B19</f>
        <v>1</v>
      </c>
      <c r="K28" s="741" t="b">
        <f>'12'!D36='33'!B35</f>
        <v>1</v>
      </c>
      <c r="L28" s="741"/>
      <c r="M28" s="741"/>
      <c r="N28" s="741"/>
      <c r="O28" s="741"/>
      <c r="P28" s="741"/>
      <c r="Q28" s="741"/>
      <c r="R28" s="741"/>
      <c r="S28" s="741"/>
      <c r="T28" s="741"/>
      <c r="U28" s="741"/>
      <c r="V28" s="741"/>
    </row>
    <row r="29" ht="19.95" customHeight="1" spans="1:22">
      <c r="A29" s="742" t="b">
        <f>'30'!E333=A28</f>
        <v>0</v>
      </c>
      <c r="B29" s="742"/>
      <c r="C29" s="742"/>
      <c r="D29" s="742"/>
      <c r="E29" s="742"/>
      <c r="F29" s="742"/>
      <c r="G29" s="742"/>
      <c r="H29" s="742" t="s">
        <v>85</v>
      </c>
      <c r="I29" s="741" t="s">
        <v>26</v>
      </c>
      <c r="J29" s="741" t="s">
        <v>82</v>
      </c>
      <c r="K29" s="741" t="s">
        <v>83</v>
      </c>
      <c r="L29" s="741"/>
      <c r="M29" s="741"/>
      <c r="N29" s="741"/>
      <c r="O29" s="741"/>
      <c r="P29" s="741"/>
      <c r="Q29" s="741"/>
      <c r="R29" s="741"/>
      <c r="S29" s="741"/>
      <c r="T29" s="741"/>
      <c r="U29" s="741"/>
      <c r="V29" s="741"/>
    </row>
    <row r="30" ht="19.95" customHeight="1" spans="8:22">
      <c r="H30" s="742"/>
      <c r="I30" s="741" t="b">
        <f>'13'!D18='03-1'!E116</f>
        <v>1</v>
      </c>
      <c r="J30" s="741" t="b">
        <f>'13'!D19='33'!C33</f>
        <v>1</v>
      </c>
      <c r="K30" s="741" t="b">
        <f>'13'!D20='34'!B21</f>
        <v>1</v>
      </c>
      <c r="L30" s="741"/>
      <c r="M30" s="741"/>
      <c r="N30" s="741"/>
      <c r="O30" s="741"/>
      <c r="P30" s="741"/>
      <c r="Q30" s="741"/>
      <c r="R30" s="741"/>
      <c r="S30" s="741"/>
      <c r="T30" s="741"/>
      <c r="U30" s="741"/>
      <c r="V30" s="741"/>
    </row>
    <row r="31" ht="19.95" customHeight="1" spans="8:22">
      <c r="H31" s="742" t="s">
        <v>86</v>
      </c>
      <c r="I31" s="741" t="s">
        <v>87</v>
      </c>
      <c r="J31" s="741" t="s">
        <v>88</v>
      </c>
      <c r="K31" s="741" t="s">
        <v>39</v>
      </c>
      <c r="L31" s="740" t="s">
        <v>40</v>
      </c>
      <c r="M31" s="741" t="s">
        <v>89</v>
      </c>
      <c r="N31" s="741" t="s">
        <v>20</v>
      </c>
      <c r="O31" s="741" t="s">
        <v>19</v>
      </c>
      <c r="P31" s="741"/>
      <c r="Q31" s="741"/>
      <c r="R31" s="741"/>
      <c r="S31" s="741"/>
      <c r="T31" s="741"/>
      <c r="U31" s="741"/>
      <c r="V31" s="741"/>
    </row>
    <row r="32" ht="19.95" customHeight="1" spans="8:22">
      <c r="H32" s="742"/>
      <c r="I32" s="741" t="b">
        <f>'20-1'!D107='01-2'!C50</f>
        <v>1</v>
      </c>
      <c r="J32" s="741" t="b">
        <f>'20-1'!E107='20-2'!C49</f>
        <v>1</v>
      </c>
      <c r="K32" s="741" t="b">
        <f>'20-1'!E109='28'!E352</f>
        <v>1</v>
      </c>
      <c r="L32" s="741" t="b">
        <f>'20-1'!E110='32'!C28</f>
        <v>1</v>
      </c>
      <c r="M32" s="750"/>
      <c r="N32" s="741" t="b">
        <f>'20-1'!E32='22-1'!E31</f>
        <v>1</v>
      </c>
      <c r="O32" s="741" t="b">
        <f>'20-1'!E40+'20-1'!E47+'20-1'!E85='22-1'!E39+'22-1'!E46+'22-1'!E84</f>
        <v>1</v>
      </c>
      <c r="P32" s="741"/>
      <c r="Q32" s="741"/>
      <c r="R32" s="741"/>
      <c r="S32" s="741"/>
      <c r="T32" s="741"/>
      <c r="U32" s="741"/>
      <c r="V32" s="741"/>
    </row>
    <row r="33" ht="19.95" customHeight="1" spans="8:22">
      <c r="H33" s="742" t="s">
        <v>90</v>
      </c>
      <c r="I33" s="741" t="s">
        <v>34</v>
      </c>
      <c r="J33" s="741" t="s">
        <v>28</v>
      </c>
      <c r="K33" s="741" t="s">
        <v>91</v>
      </c>
      <c r="L33" s="748" t="s">
        <v>92</v>
      </c>
      <c r="M33" s="741"/>
      <c r="N33" s="741"/>
      <c r="O33" s="741"/>
      <c r="P33" s="741"/>
      <c r="Q33" s="741"/>
      <c r="R33" s="741"/>
      <c r="S33" s="741"/>
      <c r="T33" s="741"/>
      <c r="U33" s="741"/>
      <c r="V33" s="741"/>
    </row>
    <row r="34" ht="19.95" customHeight="1" spans="8:22">
      <c r="H34" s="742"/>
      <c r="I34" s="741" t="b">
        <f>'01-2'!E31='20-2'!C30</f>
        <v>1</v>
      </c>
      <c r="J34" s="741" t="b">
        <f>'20-2'!C32='03-2'!E104</f>
        <v>1</v>
      </c>
      <c r="K34" s="741" t="b">
        <f>'20-2'!C43='01-2'!E44</f>
        <v>1</v>
      </c>
      <c r="L34" s="741" t="b">
        <f>'20-2'!D43='44'!C12*10000</f>
        <v>0</v>
      </c>
      <c r="M34" s="741"/>
      <c r="N34" s="741"/>
      <c r="O34" s="741"/>
      <c r="P34" s="741"/>
      <c r="Q34" s="741"/>
      <c r="R34" s="741"/>
      <c r="S34" s="741"/>
      <c r="T34" s="741"/>
      <c r="U34" s="741"/>
      <c r="V34" s="741"/>
    </row>
    <row r="35" ht="19.95" customHeight="1" spans="8:22">
      <c r="H35" s="742" t="s">
        <v>93</v>
      </c>
      <c r="I35" s="741" t="s">
        <v>34</v>
      </c>
      <c r="J35" s="741"/>
      <c r="K35" s="741"/>
      <c r="L35" s="741"/>
      <c r="M35" s="741"/>
      <c r="N35" s="741"/>
      <c r="O35" s="741"/>
      <c r="P35" s="741"/>
      <c r="Q35" s="741"/>
      <c r="R35" s="741"/>
      <c r="S35" s="741"/>
      <c r="T35" s="741"/>
      <c r="U35" s="741"/>
      <c r="V35" s="741"/>
    </row>
    <row r="36" ht="19.95" customHeight="1" spans="8:22">
      <c r="H36" s="742"/>
      <c r="I36" s="741" t="b">
        <f>'02'!F1298='21'!D1298</f>
        <v>1</v>
      </c>
      <c r="J36" s="741"/>
      <c r="K36" s="741"/>
      <c r="L36" s="741"/>
      <c r="M36" s="741"/>
      <c r="N36" s="741"/>
      <c r="O36" s="741"/>
      <c r="P36" s="741"/>
      <c r="Q36" s="741"/>
      <c r="R36" s="741"/>
      <c r="S36" s="741"/>
      <c r="T36" s="741"/>
      <c r="U36" s="741"/>
      <c r="V36" s="741"/>
    </row>
    <row r="37" ht="19.95" customHeight="1" spans="8:22">
      <c r="H37" s="742" t="s">
        <v>94</v>
      </c>
      <c r="I37" s="741" t="s">
        <v>95</v>
      </c>
      <c r="J37" s="741" t="s">
        <v>96</v>
      </c>
      <c r="K37" s="741" t="s">
        <v>97</v>
      </c>
      <c r="L37" s="741" t="s">
        <v>39</v>
      </c>
      <c r="M37" s="741" t="s">
        <v>40</v>
      </c>
      <c r="N37" s="741"/>
      <c r="O37" s="741"/>
      <c r="P37" s="741"/>
      <c r="Q37" s="741"/>
      <c r="R37" s="741"/>
      <c r="S37" s="741"/>
      <c r="T37" s="741"/>
      <c r="U37" s="741"/>
      <c r="V37" s="741"/>
    </row>
    <row r="38" ht="19.95" customHeight="1" spans="8:22">
      <c r="H38" s="742"/>
      <c r="I38" s="741" t="b">
        <f>'22-1'!D30='03-1'!D30</f>
        <v>0</v>
      </c>
      <c r="J38" s="741" t="b">
        <f>'22-1'!D31='03-1'!D31</f>
        <v>1</v>
      </c>
      <c r="K38" s="741" t="b">
        <f>'03-1'!D39+'03-1'!D46+'03-1'!D88='22-1'!D39+'22-1'!D46+'22-1'!D84</f>
        <v>0</v>
      </c>
      <c r="L38" s="741" t="b">
        <f>'22-1'!E111='30'!E350</f>
        <v>1</v>
      </c>
      <c r="M38" s="741" t="b">
        <f>'22-1'!E112='34'!C19</f>
        <v>1</v>
      </c>
      <c r="N38" s="741"/>
      <c r="O38" s="741"/>
      <c r="P38" s="741"/>
      <c r="Q38" s="741"/>
      <c r="R38" s="741"/>
      <c r="S38" s="741"/>
      <c r="T38" s="741"/>
      <c r="U38" s="741"/>
      <c r="V38" s="741"/>
    </row>
    <row r="39" ht="19.95" customHeight="1" spans="8:22">
      <c r="H39" s="742" t="s">
        <v>98</v>
      </c>
      <c r="I39" s="741" t="s">
        <v>26</v>
      </c>
      <c r="J39" s="742" t="s">
        <v>45</v>
      </c>
      <c r="K39" s="741" t="s">
        <v>27</v>
      </c>
      <c r="L39" s="742"/>
      <c r="M39" s="741"/>
      <c r="N39" s="741"/>
      <c r="O39" s="741"/>
      <c r="P39" s="741"/>
      <c r="Q39" s="741"/>
      <c r="R39" s="741"/>
      <c r="S39" s="741"/>
      <c r="T39" s="741"/>
      <c r="U39" s="741"/>
      <c r="V39" s="741"/>
    </row>
    <row r="40" ht="19.95" customHeight="1" spans="8:22">
      <c r="H40" s="742"/>
      <c r="I40" s="741" t="b">
        <f>'22-2'!E102='29'!D52</f>
        <v>1</v>
      </c>
      <c r="J40" s="741" t="b">
        <f>'22-2'!E124='22-1'!E109</f>
        <v>1</v>
      </c>
      <c r="K40" s="751" t="b">
        <f>'44'!G12*10000='22-2'!E117</f>
        <v>0</v>
      </c>
      <c r="L40" s="742"/>
      <c r="M40" s="741"/>
      <c r="N40" s="741"/>
      <c r="O40" s="741"/>
      <c r="P40" s="741"/>
      <c r="Q40" s="741"/>
      <c r="R40" s="741"/>
      <c r="S40" s="741"/>
      <c r="T40" s="741"/>
      <c r="U40" s="741"/>
      <c r="V40" s="741"/>
    </row>
    <row r="41" ht="19.95" customHeight="1" spans="8:22">
      <c r="H41" s="742" t="s">
        <v>99</v>
      </c>
      <c r="I41" s="741" t="s">
        <v>34</v>
      </c>
      <c r="J41" s="742"/>
      <c r="K41" s="742"/>
      <c r="L41" s="742"/>
      <c r="M41" s="741"/>
      <c r="N41" s="741"/>
      <c r="O41" s="741"/>
      <c r="P41" s="741"/>
      <c r="Q41" s="741"/>
      <c r="R41" s="741"/>
      <c r="S41" s="741"/>
      <c r="T41" s="741"/>
      <c r="U41" s="741"/>
      <c r="V41" s="741"/>
    </row>
    <row r="42" ht="19.95" customHeight="1" spans="8:22">
      <c r="H42" s="742"/>
      <c r="I42" s="741" t="b">
        <f>16460000='04'!E1324</f>
        <v>0</v>
      </c>
      <c r="J42" s="742"/>
      <c r="K42" s="742"/>
      <c r="L42" s="742"/>
      <c r="M42" s="741"/>
      <c r="N42" s="741"/>
      <c r="O42" s="741"/>
      <c r="P42" s="741"/>
      <c r="Q42" s="741"/>
      <c r="R42" s="741"/>
      <c r="S42" s="741"/>
      <c r="T42" s="741"/>
      <c r="U42" s="741"/>
      <c r="V42" s="741"/>
    </row>
    <row r="43" ht="19.95" customHeight="1" spans="8:22">
      <c r="H43" s="742" t="s">
        <v>100</v>
      </c>
      <c r="I43" s="741" t="s">
        <v>101</v>
      </c>
      <c r="J43" s="742"/>
      <c r="K43" s="742"/>
      <c r="L43" s="742"/>
      <c r="M43" s="741"/>
      <c r="N43" s="741"/>
      <c r="O43" s="741"/>
      <c r="P43" s="741"/>
      <c r="Q43" s="741"/>
      <c r="R43" s="741"/>
      <c r="S43" s="741"/>
      <c r="T43" s="741"/>
      <c r="U43" s="741"/>
      <c r="V43" s="741"/>
    </row>
    <row r="44" ht="19.95" customHeight="1" spans="8:22">
      <c r="H44" s="742"/>
      <c r="I44" s="741" t="b">
        <f>'24'!C26='23'!E252+'23'!E275+'23'!E366+'23'!E420+'23'!E478+'23'!E536+'23'!E667+'23'!E754+'23'!E828+'23'!E852+'23'!E961+'23'!E1015+'23'!E1080+'23'!E1101+'23'!E1129+'23'!E1185+'23'!E1210+'23'!E1256+'23'!E1307</f>
        <v>0</v>
      </c>
      <c r="J44" s="742"/>
      <c r="K44" s="742"/>
      <c r="L44" s="742"/>
      <c r="M44" s="741"/>
      <c r="N44" s="741"/>
      <c r="O44" s="741"/>
      <c r="P44" s="741"/>
      <c r="Q44" s="741"/>
      <c r="R44" s="741"/>
      <c r="S44" s="741"/>
      <c r="T44" s="741"/>
      <c r="U44" s="741"/>
      <c r="V44" s="741"/>
    </row>
    <row r="45" ht="19.95" customHeight="1" spans="8:22">
      <c r="H45" s="742" t="s">
        <v>102</v>
      </c>
      <c r="I45" s="741" t="s">
        <v>103</v>
      </c>
      <c r="J45" s="742"/>
      <c r="K45" s="742"/>
      <c r="L45" s="742"/>
      <c r="M45" s="741"/>
      <c r="N45" s="741"/>
      <c r="O45" s="741"/>
      <c r="P45" s="741"/>
      <c r="Q45" s="741"/>
      <c r="R45" s="741"/>
      <c r="S45" s="741"/>
      <c r="T45" s="741"/>
      <c r="U45" s="741"/>
      <c r="V45" s="741"/>
    </row>
    <row r="46" ht="19.95" customHeight="1" spans="8:22">
      <c r="H46" s="742"/>
      <c r="I46" s="741" t="b">
        <f>'25'!C15='22-2'!E32</f>
        <v>1</v>
      </c>
      <c r="J46" s="742"/>
      <c r="K46" s="742"/>
      <c r="L46" s="742"/>
      <c r="M46" s="741"/>
      <c r="N46" s="741"/>
      <c r="O46" s="741"/>
      <c r="P46" s="741"/>
      <c r="Q46" s="741"/>
      <c r="R46" s="741"/>
      <c r="S46" s="741"/>
      <c r="T46" s="741"/>
      <c r="U46" s="741"/>
      <c r="V46" s="741"/>
    </row>
    <row r="47" ht="19.95" customHeight="1" spans="8:22">
      <c r="H47" s="742" t="s">
        <v>104</v>
      </c>
      <c r="I47" s="741" t="s">
        <v>105</v>
      </c>
      <c r="J47" s="742" t="s">
        <v>106</v>
      </c>
      <c r="K47" s="741" t="s">
        <v>107</v>
      </c>
      <c r="L47" s="741" t="s">
        <v>108</v>
      </c>
      <c r="M47" s="741" t="s">
        <v>109</v>
      </c>
      <c r="N47" s="741" t="s">
        <v>110</v>
      </c>
      <c r="O47" s="741" t="s">
        <v>111</v>
      </c>
      <c r="P47" s="742" t="s">
        <v>112</v>
      </c>
      <c r="Q47" s="741" t="s">
        <v>113</v>
      </c>
      <c r="R47" s="741" t="s">
        <v>114</v>
      </c>
      <c r="S47" s="741" t="s">
        <v>115</v>
      </c>
      <c r="T47" s="741" t="s">
        <v>116</v>
      </c>
      <c r="U47" s="741"/>
      <c r="V47" s="741"/>
    </row>
    <row r="48" ht="19.95" customHeight="1" spans="8:22">
      <c r="H48" s="742"/>
      <c r="I48" s="741" t="e">
        <f>'22-2'!E41=#REF!</f>
        <v>#REF!</v>
      </c>
      <c r="J48" s="741" t="e">
        <f>'22-2'!E44=#REF!</f>
        <v>#REF!</v>
      </c>
      <c r="K48" s="741" t="e">
        <f>'22-2'!E42=#REF!</f>
        <v>#REF!</v>
      </c>
      <c r="L48" s="741" t="e">
        <f>'22-2'!E45=#REF!</f>
        <v>#REF!</v>
      </c>
      <c r="M48" s="741" t="e">
        <f>'22-2'!E46=#REF!</f>
        <v>#REF!</v>
      </c>
      <c r="N48" s="741" t="e">
        <f>'22-2'!E47=#REF!</f>
        <v>#REF!</v>
      </c>
      <c r="O48" s="741" t="e">
        <f>'22-2'!D41=#REF!</f>
        <v>#REF!</v>
      </c>
      <c r="P48" s="741" t="e">
        <f>'22-2'!D44=#REF!</f>
        <v>#REF!</v>
      </c>
      <c r="Q48" s="741" t="e">
        <f>'22-2'!D42=#REF!</f>
        <v>#REF!</v>
      </c>
      <c r="R48" s="741" t="e">
        <f>'22-2'!D45=#REF!</f>
        <v>#REF!</v>
      </c>
      <c r="S48" s="741" t="e">
        <f>'22-2'!D46=#REF!</f>
        <v>#REF!</v>
      </c>
      <c r="T48" s="741" t="e">
        <f>'22-2'!D47=#REF!</f>
        <v>#REF!</v>
      </c>
      <c r="U48" s="741"/>
      <c r="V48" s="741"/>
    </row>
    <row r="49" ht="19.95" customHeight="1" spans="8:22">
      <c r="H49" s="742" t="s">
        <v>117</v>
      </c>
      <c r="I49" s="741" t="s">
        <v>54</v>
      </c>
      <c r="J49" s="741" t="s">
        <v>55</v>
      </c>
      <c r="K49" s="741" t="s">
        <v>68</v>
      </c>
      <c r="L49" s="741" t="s">
        <v>95</v>
      </c>
      <c r="M49" s="741" t="s">
        <v>118</v>
      </c>
      <c r="N49" s="741" t="s">
        <v>55</v>
      </c>
      <c r="O49" s="741"/>
      <c r="P49" s="741"/>
      <c r="Q49" s="741"/>
      <c r="R49" s="741"/>
      <c r="S49" s="741"/>
      <c r="T49" s="741"/>
      <c r="U49" s="741"/>
      <c r="V49" s="741"/>
    </row>
    <row r="50" ht="19.95" customHeight="1" spans="8:22">
      <c r="H50" s="742"/>
      <c r="I50" s="741" t="b">
        <f>'27'!E30='29'!D30</f>
        <v>1</v>
      </c>
      <c r="J50" s="741" t="b">
        <f>'27'!E37='29'!D37</f>
        <v>1</v>
      </c>
      <c r="K50" s="741" t="b">
        <f>'27'!E51='07'!F287</f>
        <v>1</v>
      </c>
      <c r="L50" s="741" t="b">
        <f>'06'!D28='27'!D29</f>
        <v>0</v>
      </c>
      <c r="M50" s="741" t="b">
        <f>'27'!D30='06'!D29</f>
        <v>1</v>
      </c>
      <c r="N50" s="741" t="b">
        <f>'27'!D37='06'!D36</f>
        <v>0</v>
      </c>
      <c r="O50" s="741"/>
      <c r="P50" s="741"/>
      <c r="Q50" s="741"/>
      <c r="R50" s="741"/>
      <c r="S50" s="741"/>
      <c r="T50" s="741"/>
      <c r="U50" s="741"/>
      <c r="V50" s="741"/>
    </row>
    <row r="51" ht="19.95" customHeight="1" spans="8:22">
      <c r="H51" s="742" t="s">
        <v>119</v>
      </c>
      <c r="I51" s="741" t="s">
        <v>28</v>
      </c>
      <c r="J51" s="748" t="s">
        <v>66</v>
      </c>
      <c r="K51" s="741" t="s">
        <v>120</v>
      </c>
      <c r="L51" s="741" t="s">
        <v>121</v>
      </c>
      <c r="M51" s="741"/>
      <c r="N51" s="741"/>
      <c r="O51" s="741"/>
      <c r="P51" s="741"/>
      <c r="Q51" s="741"/>
      <c r="R51" s="741"/>
      <c r="S51" s="741"/>
      <c r="T51" s="741"/>
      <c r="U51" s="741"/>
      <c r="V51" s="741"/>
    </row>
    <row r="52" ht="19.95" customHeight="1" spans="8:22">
      <c r="H52" s="742"/>
      <c r="I52" s="741" t="b">
        <f>'28'!E350='30'!E348</f>
        <v>1</v>
      </c>
      <c r="J52" s="741" t="b">
        <f>'28'!E357/10000='44'!C20</f>
        <v>1</v>
      </c>
      <c r="K52" s="741" t="b">
        <f>'28'!D335='07'!E270</f>
        <v>0</v>
      </c>
      <c r="L52" s="741" t="b">
        <f>'07'!E291='28'!D361</f>
        <v>0</v>
      </c>
      <c r="M52" s="741"/>
      <c r="N52" s="741"/>
      <c r="O52" s="741"/>
      <c r="P52" s="741"/>
      <c r="Q52" s="741"/>
      <c r="R52" s="741"/>
      <c r="S52" s="741"/>
      <c r="T52" s="741"/>
      <c r="U52" s="741"/>
      <c r="V52" s="741"/>
    </row>
    <row r="53" ht="19.95" customHeight="1" spans="8:22">
      <c r="H53" s="742" t="s">
        <v>122</v>
      </c>
      <c r="I53" s="741" t="s">
        <v>68</v>
      </c>
      <c r="J53" s="741" t="s">
        <v>95</v>
      </c>
      <c r="K53" s="741" t="s">
        <v>55</v>
      </c>
      <c r="L53" s="741" t="s">
        <v>123</v>
      </c>
      <c r="M53" s="741"/>
      <c r="N53" s="741"/>
      <c r="O53" s="741"/>
      <c r="P53" s="741"/>
      <c r="Q53" s="741"/>
      <c r="R53" s="741"/>
      <c r="S53" s="741"/>
      <c r="T53" s="741"/>
      <c r="U53" s="741"/>
      <c r="V53" s="741"/>
    </row>
    <row r="54" ht="19.95" customHeight="1" spans="8:22">
      <c r="H54" s="742"/>
      <c r="I54" s="741" t="b">
        <f>'29'!D51='09'!F287</f>
        <v>0</v>
      </c>
      <c r="J54" s="741" t="b">
        <f>'29'!C29='08'!D28</f>
        <v>0</v>
      </c>
      <c r="K54" s="741" t="b">
        <f>'29'!C37='08'!D36</f>
        <v>0</v>
      </c>
      <c r="L54" s="741" t="b">
        <f>'29'!C57='08'!D51</f>
        <v>0</v>
      </c>
      <c r="M54" s="741"/>
      <c r="N54" s="741"/>
      <c r="O54" s="741"/>
      <c r="P54" s="741"/>
      <c r="Q54" s="741"/>
      <c r="R54" s="741"/>
      <c r="S54" s="741"/>
      <c r="T54" s="741"/>
      <c r="U54" s="741"/>
      <c r="V54" s="741"/>
    </row>
    <row r="55" ht="19.95" customHeight="1" spans="8:22">
      <c r="H55" s="742" t="s">
        <v>124</v>
      </c>
      <c r="I55" s="741" t="s">
        <v>66</v>
      </c>
      <c r="J55" s="741" t="s">
        <v>45</v>
      </c>
      <c r="K55" s="741" t="s">
        <v>120</v>
      </c>
      <c r="L55" s="741" t="s">
        <v>125</v>
      </c>
      <c r="M55" s="741" t="s">
        <v>126</v>
      </c>
      <c r="N55" s="741"/>
      <c r="O55" s="741"/>
      <c r="P55" s="741"/>
      <c r="Q55" s="741"/>
      <c r="R55" s="741"/>
      <c r="S55" s="741"/>
      <c r="T55" s="741"/>
      <c r="U55" s="741"/>
      <c r="V55" s="741"/>
    </row>
    <row r="56" ht="19.95" customHeight="1" spans="8:22">
      <c r="H56" s="742"/>
      <c r="I56" s="741" t="b">
        <f>'30'!E359/10000='44'!G20</f>
        <v>1</v>
      </c>
      <c r="J56" s="741" t="b">
        <f>'29'!D51='30'!E362</f>
        <v>0</v>
      </c>
      <c r="K56" s="741" t="b">
        <f>'30'!D333='09'!E270</f>
        <v>0</v>
      </c>
      <c r="L56" s="741" t="b">
        <f>'30'!D335='09'!E272</f>
        <v>0</v>
      </c>
      <c r="M56" s="741" t="b">
        <f>'30'!D363='09'!E296</f>
        <v>0</v>
      </c>
      <c r="N56" s="741"/>
      <c r="O56" s="741"/>
      <c r="P56" s="741"/>
      <c r="Q56" s="741"/>
      <c r="R56" s="741"/>
      <c r="S56" s="741"/>
      <c r="T56" s="741"/>
      <c r="U56" s="741"/>
      <c r="V56" s="741"/>
    </row>
    <row r="57" ht="19.95" customHeight="1" spans="8:22">
      <c r="H57" s="742" t="s">
        <v>127</v>
      </c>
      <c r="I57" s="742" t="s">
        <v>128</v>
      </c>
      <c r="J57" s="742"/>
      <c r="K57" s="742"/>
      <c r="L57" s="742"/>
      <c r="M57" s="741"/>
      <c r="N57" s="741"/>
      <c r="O57" s="741"/>
      <c r="P57" s="741"/>
      <c r="Q57" s="741"/>
      <c r="R57" s="741"/>
      <c r="S57" s="741"/>
      <c r="T57" s="741"/>
      <c r="U57" s="741"/>
      <c r="V57" s="741"/>
    </row>
    <row r="58" ht="19.95" customHeight="1" spans="8:22">
      <c r="H58" s="742"/>
      <c r="I58" s="741" t="e">
        <f>#REF!='30'!E335</f>
        <v>#REF!</v>
      </c>
      <c r="J58" s="742"/>
      <c r="K58" s="742"/>
      <c r="L58" s="742"/>
      <c r="M58" s="741"/>
      <c r="N58" s="741"/>
      <c r="O58" s="741"/>
      <c r="P58" s="741"/>
      <c r="Q58" s="741"/>
      <c r="R58" s="741"/>
      <c r="S58" s="741"/>
      <c r="T58" s="741"/>
      <c r="U58" s="741"/>
      <c r="V58" s="741"/>
    </row>
    <row r="59" ht="19.95" customHeight="1" spans="8:22">
      <c r="H59" s="742" t="s">
        <v>93</v>
      </c>
      <c r="I59" s="742"/>
      <c r="J59" s="742"/>
      <c r="K59" s="742"/>
      <c r="L59" s="742"/>
      <c r="M59" s="741"/>
      <c r="N59" s="741"/>
      <c r="O59" s="741"/>
      <c r="P59" s="741"/>
      <c r="Q59" s="741"/>
      <c r="R59" s="741"/>
      <c r="S59" s="741"/>
      <c r="T59" s="741"/>
      <c r="U59" s="741"/>
      <c r="V59" s="741"/>
    </row>
  </sheetData>
  <mergeCells count="6">
    <mergeCell ref="A1:D1"/>
    <mergeCell ref="E1:G1"/>
    <mergeCell ref="H1:P1"/>
    <mergeCell ref="A15:G15"/>
    <mergeCell ref="A16:G16"/>
    <mergeCell ref="A23:G23"/>
  </mergeCells>
  <conditionalFormatting sqref="L4:N4">
    <cfRule type="containsText" dxfId="0" priority="31" operator="between" text="FALSE">
      <formula>NOT(ISERROR(SEARCH("FALSE",L4)))</formula>
    </cfRule>
  </conditionalFormatting>
  <conditionalFormatting sqref="I6:K6">
    <cfRule type="containsText" dxfId="0" priority="42" operator="between" text="FALSE">
      <formula>NOT(ISERROR(SEARCH("FALSE",I6)))</formula>
    </cfRule>
  </conditionalFormatting>
  <conditionalFormatting sqref="M6:N6">
    <cfRule type="containsText" dxfId="0" priority="30" operator="between" text="FALSE">
      <formula>NOT(ISERROR(SEARCH("FALSE",M6)))</formula>
    </cfRule>
  </conditionalFormatting>
  <conditionalFormatting sqref="I8:K8">
    <cfRule type="containsText" dxfId="0" priority="41" operator="between" text="FALSE">
      <formula>NOT(ISERROR(SEARCH("FALSE",I8)))</formula>
    </cfRule>
  </conditionalFormatting>
  <conditionalFormatting sqref="I10:J10">
    <cfRule type="containsText" dxfId="0" priority="40" operator="between" text="FALSE">
      <formula>NOT(ISERROR(SEARCH("FALSE",I10)))</formula>
    </cfRule>
  </conditionalFormatting>
  <conditionalFormatting sqref="K10:M10">
    <cfRule type="containsText" dxfId="0" priority="4" operator="between" text="FALSE">
      <formula>NOT(ISERROR(SEARCH("FALSE",K10)))</formula>
    </cfRule>
  </conditionalFormatting>
  <conditionalFormatting sqref="N10">
    <cfRule type="containsText" dxfId="0" priority="33" operator="between" text="FALSE">
      <formula>NOT(ISERROR(SEARCH("FALSE",N10)))</formula>
    </cfRule>
  </conditionalFormatting>
  <conditionalFormatting sqref="I12">
    <cfRule type="containsText" dxfId="0" priority="39" operator="between" text="FALSE">
      <formula>NOT(ISERROR(SEARCH("FALSE",I12)))</formula>
    </cfRule>
  </conditionalFormatting>
  <conditionalFormatting sqref="J12">
    <cfRule type="containsText" dxfId="0" priority="3" operator="between" text="FALSE">
      <formula>NOT(ISERROR(SEARCH("FALSE",J12)))</formula>
    </cfRule>
  </conditionalFormatting>
  <conditionalFormatting sqref="K12">
    <cfRule type="containsText" dxfId="0" priority="38" operator="between" text="FALSE">
      <formula>NOT(ISERROR(SEARCH("FALSE",K12)))</formula>
    </cfRule>
  </conditionalFormatting>
  <conditionalFormatting sqref="L12">
    <cfRule type="containsText" dxfId="0" priority="32" operator="between" text="FALSE">
      <formula>NOT(ISERROR(SEARCH("FALSE",L12)))</formula>
    </cfRule>
  </conditionalFormatting>
  <conditionalFormatting sqref="M12:O12">
    <cfRule type="containsText" dxfId="0" priority="34" operator="between" text="FALSE">
      <formula>NOT(ISERROR(SEARCH("FALSE",M12)))</formula>
    </cfRule>
  </conditionalFormatting>
  <conditionalFormatting sqref="I14:K14">
    <cfRule type="containsText" dxfId="0" priority="37" operator="between" text="FALSE">
      <formula>NOT(ISERROR(SEARCH("FALSE",I14)))</formula>
    </cfRule>
  </conditionalFormatting>
  <conditionalFormatting sqref="I16:M16">
    <cfRule type="containsText" dxfId="0" priority="29" operator="between" text="FALSE">
      <formula>NOT(ISERROR(SEARCH("FALSE",I16)))</formula>
    </cfRule>
  </conditionalFormatting>
  <conditionalFormatting sqref="I18:M18">
    <cfRule type="containsText" dxfId="0" priority="28" operator="between" text="FALSE">
      <formula>NOT(ISERROR(SEARCH("FALSE",I18)))</formula>
    </cfRule>
  </conditionalFormatting>
  <conditionalFormatting sqref="A19">
    <cfRule type="containsText" dxfId="0" priority="5" operator="between" text="FALSE">
      <formula>NOT(ISERROR(SEARCH("FALSE",A19)))</formula>
    </cfRule>
  </conditionalFormatting>
  <conditionalFormatting sqref="K19">
    <cfRule type="containsText" dxfId="0" priority="43" operator="between" text="FALSE">
      <formula>NOT(ISERROR(SEARCH("FALSE",K19)))</formula>
    </cfRule>
  </conditionalFormatting>
  <conditionalFormatting sqref="I20:M20">
    <cfRule type="containsText" dxfId="0" priority="27" operator="between" text="FALSE">
      <formula>NOT(ISERROR(SEARCH("FALSE",I20)))</formula>
    </cfRule>
  </conditionalFormatting>
  <conditionalFormatting sqref="I22:N22">
    <cfRule type="containsText" dxfId="0" priority="26" operator="between" text="FALSE">
      <formula>NOT(ISERROR(SEARCH("FALSE",I22)))</formula>
    </cfRule>
  </conditionalFormatting>
  <conditionalFormatting sqref="I24:K24">
    <cfRule type="containsText" dxfId="0" priority="25" operator="between" text="FALSE">
      <formula>NOT(ISERROR(SEARCH("FALSE",I24)))</formula>
    </cfRule>
  </conditionalFormatting>
  <conditionalFormatting sqref="I26:K26">
    <cfRule type="containsText" dxfId="0" priority="24" operator="between" text="FALSE">
      <formula>NOT(ISERROR(SEARCH("FALSE",I26)))</formula>
    </cfRule>
  </conditionalFormatting>
  <conditionalFormatting sqref="I28:K28">
    <cfRule type="containsText" dxfId="0" priority="23" operator="between" text="FALSE">
      <formula>NOT(ISERROR(SEARCH("FALSE",I28)))</formula>
    </cfRule>
  </conditionalFormatting>
  <conditionalFormatting sqref="I30:K30">
    <cfRule type="containsText" dxfId="0" priority="22" operator="between" text="FALSE">
      <formula>NOT(ISERROR(SEARCH("FALSE",I30)))</formula>
    </cfRule>
  </conditionalFormatting>
  <conditionalFormatting sqref="I32:L32">
    <cfRule type="containsText" dxfId="0" priority="21" operator="between" text="FALSE">
      <formula>NOT(ISERROR(SEARCH("FALSE",I32)))</formula>
    </cfRule>
  </conditionalFormatting>
  <conditionalFormatting sqref="N32:O32">
    <cfRule type="containsText" dxfId="0" priority="20" operator="between" text="FALSE">
      <formula>NOT(ISERROR(SEARCH("FALSE",N32)))</formula>
    </cfRule>
  </conditionalFormatting>
  <conditionalFormatting sqref="I34:K34">
    <cfRule type="containsText" dxfId="0" priority="19" operator="between" text="FALSE">
      <formula>NOT(ISERROR(SEARCH("FALSE",I34)))</formula>
    </cfRule>
  </conditionalFormatting>
  <conditionalFormatting sqref="L34">
    <cfRule type="containsText" dxfId="0" priority="2" operator="between" text="FALSE">
      <formula>NOT(ISERROR(SEARCH("FALSE",L34)))</formula>
    </cfRule>
  </conditionalFormatting>
  <conditionalFormatting sqref="I36">
    <cfRule type="containsText" dxfId="0" priority="18" operator="between" text="FALSE">
      <formula>NOT(ISERROR(SEARCH("FALSE",I36)))</formula>
    </cfRule>
  </conditionalFormatting>
  <conditionalFormatting sqref="I38:M38">
    <cfRule type="containsText" dxfId="0" priority="17" operator="between" text="FALSE">
      <formula>NOT(ISERROR(SEARCH("FALSE",I38)))</formula>
    </cfRule>
  </conditionalFormatting>
  <conditionalFormatting sqref="I40:J40">
    <cfRule type="containsText" dxfId="0" priority="16" operator="between" text="FALSE">
      <formula>NOT(ISERROR(SEARCH("FALSE",I40)))</formula>
    </cfRule>
  </conditionalFormatting>
  <conditionalFormatting sqref="K40">
    <cfRule type="containsText" dxfId="0" priority="1" operator="between" text="FALSE">
      <formula>NOT(ISERROR(SEARCH("FALSE",K40)))</formula>
    </cfRule>
  </conditionalFormatting>
  <conditionalFormatting sqref="I42">
    <cfRule type="containsText" dxfId="0" priority="15" operator="between" text="FALSE">
      <formula>NOT(ISERROR(SEARCH("FALSE",I42)))</formula>
    </cfRule>
  </conditionalFormatting>
  <conditionalFormatting sqref="I44">
    <cfRule type="containsText" dxfId="0" priority="14" operator="between" text="FALSE">
      <formula>NOT(ISERROR(SEARCH("FALSE",I44)))</formula>
    </cfRule>
  </conditionalFormatting>
  <conditionalFormatting sqref="I46">
    <cfRule type="containsText" dxfId="0" priority="13" operator="between" text="FALSE">
      <formula>NOT(ISERROR(SEARCH("FALSE",I46)))</formula>
    </cfRule>
  </conditionalFormatting>
  <conditionalFormatting sqref="S47:T47">
    <cfRule type="containsText" dxfId="0" priority="6" operator="between" text="FALSE">
      <formula>NOT(ISERROR(SEARCH("FALSE",S47)))</formula>
    </cfRule>
  </conditionalFormatting>
  <conditionalFormatting sqref="I48:N48">
    <cfRule type="containsText" dxfId="0" priority="12" operator="between" text="FALSE">
      <formula>NOT(ISERROR(SEARCH("FALSE",I48)))</formula>
    </cfRule>
  </conditionalFormatting>
  <conditionalFormatting sqref="I50:N50">
    <cfRule type="containsText" dxfId="0" priority="11" operator="between" text="FALSE">
      <formula>NOT(ISERROR(SEARCH("FALSE",I50)))</formula>
    </cfRule>
  </conditionalFormatting>
  <conditionalFormatting sqref="I52:L52">
    <cfRule type="containsText" dxfId="0" priority="10" operator="between" text="FALSE">
      <formula>NOT(ISERROR(SEARCH("FALSE",I52)))</formula>
    </cfRule>
  </conditionalFormatting>
  <conditionalFormatting sqref="I54:L54">
    <cfRule type="containsText" dxfId="0" priority="9" operator="between" text="FALSE">
      <formula>NOT(ISERROR(SEARCH("FALSE",I54)))</formula>
    </cfRule>
  </conditionalFormatting>
  <conditionalFormatting sqref="I56:M56">
    <cfRule type="containsText" dxfId="0" priority="8" operator="between" text="FALSE">
      <formula>NOT(ISERROR(SEARCH("FALSE",I56)))</formula>
    </cfRule>
  </conditionalFormatting>
  <conditionalFormatting sqref="I58">
    <cfRule type="containsText" dxfId="0" priority="7" operator="between" text="FALSE">
      <formula>NOT(ISERROR(SEARCH("FALSE",I58)))</formula>
    </cfRule>
  </conditionalFormatting>
  <conditionalFormatting sqref="B3:G14">
    <cfRule type="containsText" dxfId="0" priority="57" operator="between" text="FALSE">
      <formula>NOT(ISERROR(SEARCH("FALSE",B3)))</formula>
    </cfRule>
  </conditionalFormatting>
  <conditionalFormatting sqref="L3 L5:L6">
    <cfRule type="containsText" dxfId="0" priority="55" operator="between" text="FALSE">
      <formula>NOT(ISERROR(SEARCH("FALSE",L3)))</formula>
    </cfRule>
  </conditionalFormatting>
  <conditionalFormatting sqref="M3:V3 O4:V4 M5:V5 O6:V6 M7:V9 O10:V10 M11:V11 P12:V12 M13:V15 N16:V16 M17:V17 N18:V20 M21:V21 O22:V22 M23:V31 M32 P32:V32 M33:V37 N38:V38 M39:V46 M47:N47 U47:V47 O48:V50 M49 M51:V54 N55:V56 M57:V59">
    <cfRule type="containsText" dxfId="0" priority="44" operator="between" text="FALSE">
      <formula>NOT(ISERROR(SEARCH("FALSE",M3)))</formula>
    </cfRule>
  </conditionalFormatting>
  <pageMargins left="0.75" right="0.75" top="1" bottom="1" header="0.5" footer="0.5"/>
  <pageSetup paperSize="9" orientation="portrait"/>
  <headerFooter/>
  <legacy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43"/>
  <sheetViews>
    <sheetView showGridLines="0" showZeros="0" view="pageBreakPreview" zoomScale="70" zoomScaleNormal="100" topLeftCell="A13" workbookViewId="0">
      <selection activeCell="D3" sqref="D3"/>
    </sheetView>
  </sheetViews>
  <sheetFormatPr defaultColWidth="9" defaultRowHeight="14.25" outlineLevelCol="7"/>
  <cols>
    <col min="1" max="1" width="58.6666666666667" style="209" customWidth="1"/>
    <col min="2" max="4" width="22.6666666666667" style="225" customWidth="1"/>
    <col min="5" max="5" width="4.88333333333333" style="209" hidden="1" customWidth="1"/>
    <col min="6" max="16384" width="9" style="209"/>
  </cols>
  <sheetData>
    <row r="1" ht="45" customHeight="1" spans="1:5">
      <c r="A1" s="204" t="str">
        <f>YEAR(封面!$B$9)&amp;"年澄江市国有资本经营支出预算情况表"</f>
        <v>2025年澄江市国有资本经营支出预算情况表</v>
      </c>
      <c r="B1" s="204"/>
      <c r="C1" s="204"/>
      <c r="D1" s="204"/>
      <c r="E1" s="250"/>
    </row>
    <row r="2" ht="20.1" customHeight="1" spans="1:5">
      <c r="A2" s="205" t="s">
        <v>2167</v>
      </c>
      <c r="B2" s="206"/>
      <c r="C2" s="206"/>
      <c r="D2" s="228" t="s">
        <v>130</v>
      </c>
      <c r="E2" s="251"/>
    </row>
    <row r="3" ht="45" customHeight="1" spans="1:5">
      <c r="A3" s="252" t="s">
        <v>132</v>
      </c>
      <c r="B3" s="114" t="str">
        <f>YEAR(封面!$B$9)-1&amp;"年执行数"</f>
        <v>2024年执行数</v>
      </c>
      <c r="C3" s="67" t="str">
        <f>YEAR(封面!$B$9)&amp;"年预算数"</f>
        <v>2025年预算数</v>
      </c>
      <c r="D3" s="67" t="s">
        <v>1853</v>
      </c>
      <c r="E3" s="209" t="s">
        <v>134</v>
      </c>
    </row>
    <row r="4" ht="35.1" customHeight="1" spans="1:5">
      <c r="A4" s="210" t="s">
        <v>1729</v>
      </c>
      <c r="B4" s="253">
        <f>SUM(B5:B10)</f>
        <v>7</v>
      </c>
      <c r="C4" s="221">
        <f>SUM(C5:C10)</f>
        <v>19</v>
      </c>
      <c r="D4" s="119">
        <f t="shared" ref="D4:D30" si="0">IF(B4&gt;0,C4/B4-1,IF(B4&lt;0,-(C4/B4-1),""))</f>
        <v>1.71428571428571</v>
      </c>
      <c r="E4" s="156" t="str">
        <f t="shared" ref="E4:E30" si="1">IF(A4&lt;&gt;"",IF(SUM(B4:C4)&lt;&gt;0,"是","否"),"是")</f>
        <v>是</v>
      </c>
    </row>
    <row r="5" ht="35.1" customHeight="1" spans="1:5">
      <c r="A5" s="219" t="s">
        <v>1730</v>
      </c>
      <c r="B5" s="218"/>
      <c r="C5" s="213"/>
      <c r="D5" s="233" t="str">
        <f t="shared" si="0"/>
        <v/>
      </c>
      <c r="E5" s="156" t="str">
        <f t="shared" si="1"/>
        <v>否</v>
      </c>
    </row>
    <row r="6" ht="35.1" customHeight="1" spans="1:5">
      <c r="A6" s="219" t="s">
        <v>1731</v>
      </c>
      <c r="B6" s="218"/>
      <c r="C6" s="213"/>
      <c r="D6" s="233" t="str">
        <f t="shared" si="0"/>
        <v/>
      </c>
      <c r="E6" s="156" t="str">
        <f t="shared" si="1"/>
        <v>否</v>
      </c>
    </row>
    <row r="7" ht="35.1" customHeight="1" spans="1:5">
      <c r="A7" s="219" t="s">
        <v>1732</v>
      </c>
      <c r="B7" s="230">
        <v>7</v>
      </c>
      <c r="C7" s="213">
        <v>19</v>
      </c>
      <c r="D7" s="233">
        <f t="shared" si="0"/>
        <v>1.71428571428571</v>
      </c>
      <c r="E7" s="156" t="str">
        <f t="shared" si="1"/>
        <v>是</v>
      </c>
    </row>
    <row r="8" ht="35.1" customHeight="1" spans="1:5">
      <c r="A8" s="219" t="s">
        <v>1733</v>
      </c>
      <c r="B8" s="218"/>
      <c r="C8" s="213"/>
      <c r="D8" s="233" t="str">
        <f t="shared" si="0"/>
        <v/>
      </c>
      <c r="E8" s="156" t="str">
        <f t="shared" si="1"/>
        <v>否</v>
      </c>
    </row>
    <row r="9" ht="35.1" customHeight="1" spans="1:5">
      <c r="A9" s="219" t="s">
        <v>1734</v>
      </c>
      <c r="B9" s="218"/>
      <c r="C9" s="213"/>
      <c r="D9" s="233" t="str">
        <f t="shared" si="0"/>
        <v/>
      </c>
      <c r="E9" s="156" t="str">
        <f t="shared" si="1"/>
        <v>否</v>
      </c>
    </row>
    <row r="10" ht="35.1" customHeight="1" spans="1:5">
      <c r="A10" s="219" t="s">
        <v>1735</v>
      </c>
      <c r="B10" s="218"/>
      <c r="C10" s="213"/>
      <c r="D10" s="233" t="str">
        <f t="shared" si="0"/>
        <v/>
      </c>
      <c r="E10" s="156" t="str">
        <f t="shared" si="1"/>
        <v>否</v>
      </c>
    </row>
    <row r="11" ht="35.1" customHeight="1" spans="1:5">
      <c r="A11" s="210" t="s">
        <v>1736</v>
      </c>
      <c r="B11" s="254">
        <f>SUM(B12:B18)</f>
        <v>0</v>
      </c>
      <c r="C11" s="254">
        <f>SUM(C12:C18)</f>
        <v>0</v>
      </c>
      <c r="D11" s="255" t="str">
        <f t="shared" si="0"/>
        <v/>
      </c>
      <c r="E11" s="156" t="str">
        <f t="shared" si="1"/>
        <v>否</v>
      </c>
    </row>
    <row r="12" ht="35.1" customHeight="1" spans="1:5">
      <c r="A12" s="219" t="s">
        <v>1737</v>
      </c>
      <c r="B12" s="213"/>
      <c r="C12" s="213"/>
      <c r="D12" s="233" t="str">
        <f t="shared" si="0"/>
        <v/>
      </c>
      <c r="E12" s="156" t="str">
        <f t="shared" si="1"/>
        <v>否</v>
      </c>
    </row>
    <row r="13" ht="35.1" customHeight="1" spans="1:5">
      <c r="A13" s="219" t="s">
        <v>1738</v>
      </c>
      <c r="B13" s="213"/>
      <c r="C13" s="213"/>
      <c r="D13" s="256" t="str">
        <f t="shared" si="0"/>
        <v/>
      </c>
      <c r="E13" s="156" t="str">
        <f t="shared" si="1"/>
        <v>否</v>
      </c>
    </row>
    <row r="14" ht="35.1" customHeight="1" spans="1:5">
      <c r="A14" s="219" t="s">
        <v>1739</v>
      </c>
      <c r="B14" s="213"/>
      <c r="C14" s="213"/>
      <c r="D14" s="233" t="str">
        <f t="shared" si="0"/>
        <v/>
      </c>
      <c r="E14" s="156" t="str">
        <f t="shared" si="1"/>
        <v>否</v>
      </c>
    </row>
    <row r="15" ht="35.1" customHeight="1" spans="1:5">
      <c r="A15" s="219" t="s">
        <v>1741</v>
      </c>
      <c r="B15" s="213"/>
      <c r="C15" s="213"/>
      <c r="D15" s="233" t="str">
        <f t="shared" si="0"/>
        <v/>
      </c>
      <c r="E15" s="156" t="str">
        <f t="shared" si="1"/>
        <v>否</v>
      </c>
    </row>
    <row r="16" ht="35.1" customHeight="1" spans="1:5">
      <c r="A16" s="219" t="s">
        <v>1740</v>
      </c>
      <c r="B16" s="213"/>
      <c r="C16" s="213"/>
      <c r="D16" s="257" t="str">
        <f t="shared" si="0"/>
        <v/>
      </c>
      <c r="E16" s="156" t="str">
        <f t="shared" si="1"/>
        <v>否</v>
      </c>
    </row>
    <row r="17" ht="35.1" customHeight="1" spans="1:5">
      <c r="A17" s="219" t="s">
        <v>2168</v>
      </c>
      <c r="B17" s="213"/>
      <c r="C17" s="213"/>
      <c r="D17" s="233" t="str">
        <f t="shared" si="0"/>
        <v/>
      </c>
      <c r="E17" s="156" t="str">
        <f t="shared" si="1"/>
        <v>否</v>
      </c>
    </row>
    <row r="18" ht="35.1" customHeight="1" spans="1:5">
      <c r="A18" s="219" t="s">
        <v>1742</v>
      </c>
      <c r="B18" s="213"/>
      <c r="C18" s="213"/>
      <c r="D18" s="233" t="str">
        <f t="shared" si="0"/>
        <v/>
      </c>
      <c r="E18" s="156" t="str">
        <f t="shared" si="1"/>
        <v>否</v>
      </c>
    </row>
    <row r="19" s="249" customFormat="1" ht="35.1" customHeight="1" spans="1:8">
      <c r="A19" s="210" t="s">
        <v>1743</v>
      </c>
      <c r="B19" s="254">
        <f>SUM(B20)</f>
        <v>0</v>
      </c>
      <c r="C19" s="211"/>
      <c r="D19" s="258" t="str">
        <f t="shared" si="0"/>
        <v/>
      </c>
      <c r="E19" s="156" t="str">
        <f t="shared" si="1"/>
        <v>否</v>
      </c>
      <c r="G19" s="209"/>
      <c r="H19" s="209"/>
    </row>
    <row r="20" ht="35.1" customHeight="1" spans="1:5">
      <c r="A20" s="219" t="s">
        <v>1744</v>
      </c>
      <c r="B20" s="213"/>
      <c r="C20" s="213"/>
      <c r="D20" s="258" t="str">
        <f t="shared" si="0"/>
        <v/>
      </c>
      <c r="E20" s="156" t="str">
        <f t="shared" si="1"/>
        <v>否</v>
      </c>
    </row>
    <row r="21" ht="35.1" hidden="1" customHeight="1" spans="1:5">
      <c r="A21" s="210" t="s">
        <v>1745</v>
      </c>
      <c r="B21" s="254">
        <f>SUM(B22)</f>
        <v>0</v>
      </c>
      <c r="C21" s="211"/>
      <c r="D21" s="255" t="str">
        <f t="shared" si="0"/>
        <v/>
      </c>
      <c r="E21" s="156" t="str">
        <f t="shared" si="1"/>
        <v>否</v>
      </c>
    </row>
    <row r="22" ht="35.1" hidden="1" customHeight="1" spans="1:5">
      <c r="A22" s="259" t="s">
        <v>1746</v>
      </c>
      <c r="B22" s="213"/>
      <c r="C22" s="213"/>
      <c r="D22" s="233" t="str">
        <f t="shared" si="0"/>
        <v/>
      </c>
      <c r="E22" s="156" t="str">
        <f t="shared" si="1"/>
        <v>否</v>
      </c>
    </row>
    <row r="23" ht="35.1" customHeight="1" spans="1:5">
      <c r="A23" s="210" t="s">
        <v>1747</v>
      </c>
      <c r="B23" s="254">
        <f>B24</f>
        <v>0</v>
      </c>
      <c r="C23" s="211">
        <f>C24</f>
        <v>0</v>
      </c>
      <c r="D23" s="255" t="str">
        <f t="shared" si="0"/>
        <v/>
      </c>
      <c r="E23" s="156" t="str">
        <f t="shared" si="1"/>
        <v>否</v>
      </c>
    </row>
    <row r="24" ht="35.1" customHeight="1" spans="1:5">
      <c r="A24" s="219" t="s">
        <v>1748</v>
      </c>
      <c r="B24" s="213"/>
      <c r="C24" s="213"/>
      <c r="D24" s="233" t="str">
        <f t="shared" si="0"/>
        <v/>
      </c>
      <c r="E24" s="156" t="str">
        <f t="shared" si="1"/>
        <v>否</v>
      </c>
    </row>
    <row r="25" ht="35.1" customHeight="1" spans="1:5">
      <c r="A25" s="244" t="s">
        <v>2169</v>
      </c>
      <c r="B25" s="254">
        <f>B4+B11+B19+B21+B23</f>
        <v>7</v>
      </c>
      <c r="C25" s="211">
        <f>C4+C11+C19+C21+C23</f>
        <v>19</v>
      </c>
      <c r="D25" s="255">
        <f t="shared" si="0"/>
        <v>1.71428571428571</v>
      </c>
      <c r="E25" s="156" t="str">
        <f t="shared" si="1"/>
        <v>是</v>
      </c>
    </row>
    <row r="26" ht="35.1" customHeight="1" spans="1:5">
      <c r="A26" s="260" t="s">
        <v>283</v>
      </c>
      <c r="B26" s="211">
        <f>SUM(B27:B28)</f>
        <v>13300</v>
      </c>
      <c r="C26" s="211">
        <f>SUM(C27:C28)</f>
        <v>5815</v>
      </c>
      <c r="D26" s="255">
        <f t="shared" si="0"/>
        <v>-0.562781954887218</v>
      </c>
      <c r="E26" s="156" t="str">
        <f t="shared" si="1"/>
        <v>是</v>
      </c>
    </row>
    <row r="27" ht="35.1" customHeight="1" spans="1:5">
      <c r="A27" s="219" t="s">
        <v>1750</v>
      </c>
      <c r="B27" s="213"/>
      <c r="C27" s="213"/>
      <c r="D27" s="255" t="str">
        <f t="shared" si="0"/>
        <v/>
      </c>
      <c r="E27" s="156" t="str">
        <f t="shared" si="1"/>
        <v>否</v>
      </c>
    </row>
    <row r="28" ht="35.1" customHeight="1" spans="1:5">
      <c r="A28" s="219" t="s">
        <v>26</v>
      </c>
      <c r="B28" s="213">
        <v>13300</v>
      </c>
      <c r="C28" s="213">
        <f>1015+4800</f>
        <v>5815</v>
      </c>
      <c r="D28" s="233">
        <f t="shared" si="0"/>
        <v>-0.562781954887218</v>
      </c>
      <c r="E28" s="156" t="str">
        <f t="shared" si="1"/>
        <v>是</v>
      </c>
    </row>
    <row r="29" ht="35.1" customHeight="1" spans="1:5">
      <c r="A29" s="261" t="s">
        <v>25</v>
      </c>
      <c r="B29" s="221">
        <v>11</v>
      </c>
      <c r="C29" s="211"/>
      <c r="D29" s="123">
        <f t="shared" si="0"/>
        <v>-1</v>
      </c>
      <c r="E29" s="156" t="str">
        <f t="shared" si="1"/>
        <v>是</v>
      </c>
    </row>
    <row r="30" ht="35.1" customHeight="1" spans="1:5">
      <c r="A30" s="216" t="s">
        <v>298</v>
      </c>
      <c r="B30" s="211">
        <f>B25+B26+B29</f>
        <v>13318</v>
      </c>
      <c r="C30" s="211">
        <f>C25+C26+C29</f>
        <v>5834</v>
      </c>
      <c r="D30" s="255">
        <f t="shared" si="0"/>
        <v>-0.5619462381739</v>
      </c>
      <c r="E30" s="156" t="str">
        <f t="shared" si="1"/>
        <v>是</v>
      </c>
    </row>
    <row r="31" spans="2:2">
      <c r="B31" s="246"/>
    </row>
    <row r="32" spans="2:3">
      <c r="B32" s="246"/>
      <c r="C32" s="246"/>
    </row>
    <row r="33" spans="2:2">
      <c r="B33" s="246"/>
    </row>
    <row r="34" ht="31.5" hidden="1" spans="1:3">
      <c r="A34" s="247" t="s">
        <v>255</v>
      </c>
      <c r="B34" s="247" t="b">
        <f>B30='31'!B46</f>
        <v>1</v>
      </c>
      <c r="C34" s="247" t="b">
        <f>C30='31'!C46</f>
        <v>1</v>
      </c>
    </row>
    <row r="35" ht="31.5" hidden="1" spans="1:3">
      <c r="A35" s="247" t="s">
        <v>256</v>
      </c>
      <c r="B35" s="247">
        <f>B30-'31'!B46</f>
        <v>0</v>
      </c>
      <c r="C35" s="247">
        <f>C30-'31'!C46</f>
        <v>0</v>
      </c>
    </row>
    <row r="36" spans="2:2">
      <c r="B36" s="246"/>
    </row>
    <row r="37" spans="2:3">
      <c r="B37" s="246"/>
      <c r="C37" s="246"/>
    </row>
    <row r="38" spans="2:2">
      <c r="B38" s="246"/>
    </row>
    <row r="39" spans="2:2">
      <c r="B39" s="246"/>
    </row>
    <row r="40" spans="2:2">
      <c r="B40" s="246"/>
    </row>
    <row r="41" spans="2:2">
      <c r="B41" s="246"/>
    </row>
    <row r="42" spans="2:3">
      <c r="B42" s="246"/>
      <c r="C42" s="246"/>
    </row>
    <row r="43" spans="2:2">
      <c r="B43" s="246"/>
    </row>
  </sheetData>
  <autoFilter xmlns:etc="http://www.wps.cn/officeDocument/2017/etCustomData" ref="A3:E30" etc:filterBottomFollowUsedRange="0">
    <extLst/>
  </autoFilter>
  <mergeCells count="1">
    <mergeCell ref="A1:D1"/>
  </mergeCells>
  <conditionalFormatting sqref="E31">
    <cfRule type="cellIs" dxfId="8" priority="4" stopIfTrue="1" operator="lessThanOrEqual">
      <formula>-1</formula>
    </cfRule>
  </conditionalFormatting>
  <conditionalFormatting sqref="B34:C34">
    <cfRule type="containsText" dxfId="5" priority="2" operator="between" text="FALSE">
      <formula>NOT(ISERROR(SEARCH("FALSE",B34)))</formula>
    </cfRule>
  </conditionalFormatting>
  <conditionalFormatting sqref="B35:C35">
    <cfRule type="cellIs" dxfId="4" priority="3" operator="notEqual">
      <formula>0</formula>
    </cfRule>
  </conditionalFormatting>
  <conditionalFormatting sqref="E3:E31">
    <cfRule type="cellIs" dxfId="8" priority="5" stopIfTrue="1" operator="lessThanOrEqual">
      <formula>-1</formula>
    </cfRule>
  </conditionalFormatting>
  <conditionalFormatting sqref="D5:D28 D30">
    <cfRule type="cellIs" dxfId="8"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4" orientation="portrait"/>
  <headerFooter alignWithMargins="0">
    <oddFooter>&amp;C&amp;18- &amp;P -</oddFoot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H49"/>
  <sheetViews>
    <sheetView showGridLines="0" showZeros="0" view="pageBreakPreview" zoomScale="70" zoomScaleNormal="100" topLeftCell="A16" workbookViewId="0">
      <selection activeCell="D3" sqref="D3"/>
    </sheetView>
  </sheetViews>
  <sheetFormatPr defaultColWidth="9" defaultRowHeight="20.25" outlineLevelCol="7"/>
  <cols>
    <col min="1" max="1" width="58.6666666666667" style="209" customWidth="1"/>
    <col min="2" max="2" width="22.6666666666667" style="225" customWidth="1"/>
    <col min="3" max="3" width="22.6666666666667" style="226" customWidth="1"/>
    <col min="4" max="4" width="22.6666666666667" style="225" customWidth="1"/>
    <col min="5" max="5" width="4.44166666666667" style="209" hidden="1" customWidth="1"/>
    <col min="6" max="8" width="9" style="209" hidden="1" customWidth="1"/>
    <col min="9" max="16384" width="9" style="209"/>
  </cols>
  <sheetData>
    <row r="1" ht="45" customHeight="1" spans="1:4">
      <c r="A1" s="204" t="str">
        <f>YEAR(封面!$B$9)&amp;"年市本级国有资本经营收入预算情况表"</f>
        <v>2025年市本级国有资本经营收入预算情况表</v>
      </c>
      <c r="B1" s="204"/>
      <c r="C1" s="204"/>
      <c r="D1" s="204"/>
    </row>
    <row r="2" ht="20.1" customHeight="1" spans="1:4">
      <c r="A2" s="205" t="s">
        <v>2170</v>
      </c>
      <c r="B2" s="206"/>
      <c r="C2" s="227"/>
      <c r="D2" s="228" t="s">
        <v>130</v>
      </c>
    </row>
    <row r="3" ht="45" customHeight="1" spans="1:5">
      <c r="A3" s="229" t="s">
        <v>132</v>
      </c>
      <c r="B3" s="114" t="str">
        <f>YEAR(封面!$B$9)-1&amp;"年执行数"</f>
        <v>2024年执行数</v>
      </c>
      <c r="C3" s="67" t="str">
        <f>YEAR(封面!$B$9)&amp;"年预算数"</f>
        <v>2025年预算数</v>
      </c>
      <c r="D3" s="67" t="s">
        <v>1853</v>
      </c>
      <c r="E3" s="209" t="s">
        <v>134</v>
      </c>
    </row>
    <row r="4" ht="36" customHeight="1" spans="1:5">
      <c r="A4" s="210" t="s">
        <v>1688</v>
      </c>
      <c r="B4" s="130">
        <f>SUM(B5:B21)</f>
        <v>0</v>
      </c>
      <c r="C4" s="130">
        <f>SUM(C5:C21)</f>
        <v>5115</v>
      </c>
      <c r="D4" s="119">
        <v>1</v>
      </c>
      <c r="E4" s="201" t="str">
        <f t="shared" ref="E4:E35" si="0">IF(A4&lt;&gt;"",IF(SUM(B4:C4)&lt;&gt;0,"是","否"),"是")</f>
        <v>是</v>
      </c>
    </row>
    <row r="5" ht="36" customHeight="1" spans="1:5">
      <c r="A5" s="212" t="s">
        <v>1689</v>
      </c>
      <c r="B5" s="230"/>
      <c r="C5" s="231"/>
      <c r="D5" s="232" t="str">
        <f t="shared" ref="D4:D32" si="1">IF(B5&gt;0,C5/B5-1,IF(B5&lt;0,-(C5/B5-1),""))</f>
        <v/>
      </c>
      <c r="E5" s="201" t="str">
        <f t="shared" si="0"/>
        <v>否</v>
      </c>
    </row>
    <row r="6" ht="36" customHeight="1" spans="1:5">
      <c r="A6" s="212" t="s">
        <v>1692</v>
      </c>
      <c r="B6" s="230"/>
      <c r="C6" s="231"/>
      <c r="D6" s="232" t="str">
        <f t="shared" si="1"/>
        <v/>
      </c>
      <c r="E6" s="201" t="str">
        <f t="shared" si="0"/>
        <v>否</v>
      </c>
    </row>
    <row r="7" ht="36" customHeight="1" spans="1:5">
      <c r="A7" s="212" t="s">
        <v>1693</v>
      </c>
      <c r="B7" s="230"/>
      <c r="C7" s="231"/>
      <c r="D7" s="233" t="str">
        <f t="shared" si="1"/>
        <v/>
      </c>
      <c r="E7" s="201" t="str">
        <f t="shared" si="0"/>
        <v>否</v>
      </c>
    </row>
    <row r="8" ht="36" customHeight="1" spans="1:5">
      <c r="A8" s="212" t="s">
        <v>1694</v>
      </c>
      <c r="B8" s="230"/>
      <c r="C8" s="231"/>
      <c r="D8" s="234" t="str">
        <f t="shared" si="1"/>
        <v/>
      </c>
      <c r="E8" s="201" t="str">
        <f t="shared" si="0"/>
        <v>否</v>
      </c>
    </row>
    <row r="9" ht="36" customHeight="1" spans="1:5">
      <c r="A9" s="212" t="s">
        <v>1695</v>
      </c>
      <c r="B9" s="230"/>
      <c r="C9" s="231"/>
      <c r="D9" s="233" t="str">
        <f t="shared" si="1"/>
        <v/>
      </c>
      <c r="E9" s="201" t="str">
        <f t="shared" si="0"/>
        <v>否</v>
      </c>
    </row>
    <row r="10" ht="36" customHeight="1" spans="1:5">
      <c r="A10" s="212" t="s">
        <v>1696</v>
      </c>
      <c r="B10" s="230"/>
      <c r="C10" s="231"/>
      <c r="D10" s="234" t="str">
        <f t="shared" si="1"/>
        <v/>
      </c>
      <c r="E10" s="201" t="str">
        <f t="shared" si="0"/>
        <v>否</v>
      </c>
    </row>
    <row r="11" ht="36" customHeight="1" spans="1:5">
      <c r="A11" s="212" t="s">
        <v>1700</v>
      </c>
      <c r="B11" s="230"/>
      <c r="C11" s="231"/>
      <c r="D11" s="235" t="str">
        <f t="shared" si="1"/>
        <v/>
      </c>
      <c r="E11" s="201" t="str">
        <f t="shared" si="0"/>
        <v>否</v>
      </c>
    </row>
    <row r="12" ht="36" customHeight="1" spans="1:5">
      <c r="A12" s="212" t="s">
        <v>1701</v>
      </c>
      <c r="B12" s="230"/>
      <c r="C12" s="236"/>
      <c r="D12" s="234" t="str">
        <f t="shared" si="1"/>
        <v/>
      </c>
      <c r="E12" s="201" t="str">
        <f t="shared" si="0"/>
        <v>否</v>
      </c>
    </row>
    <row r="13" ht="36" customHeight="1" spans="1:5">
      <c r="A13" s="212" t="s">
        <v>1702</v>
      </c>
      <c r="B13" s="230"/>
      <c r="C13" s="237"/>
      <c r="D13" s="234" t="str">
        <f t="shared" si="1"/>
        <v/>
      </c>
      <c r="E13" s="201" t="str">
        <f t="shared" si="0"/>
        <v>否</v>
      </c>
    </row>
    <row r="14" ht="36" customHeight="1" spans="1:5">
      <c r="A14" s="212" t="s">
        <v>1703</v>
      </c>
      <c r="B14" s="230"/>
      <c r="C14" s="231"/>
      <c r="D14" s="234" t="str">
        <f t="shared" si="1"/>
        <v/>
      </c>
      <c r="E14" s="201" t="str">
        <f t="shared" si="0"/>
        <v>否</v>
      </c>
    </row>
    <row r="15" ht="36" customHeight="1" spans="1:5">
      <c r="A15" s="212" t="s">
        <v>1699</v>
      </c>
      <c r="B15" s="230"/>
      <c r="C15" s="231"/>
      <c r="D15" s="234" t="str">
        <f t="shared" si="1"/>
        <v/>
      </c>
      <c r="E15" s="201" t="str">
        <f t="shared" si="0"/>
        <v>否</v>
      </c>
    </row>
    <row r="16" ht="36" customHeight="1" spans="1:5">
      <c r="A16" s="212" t="s">
        <v>1704</v>
      </c>
      <c r="B16" s="230"/>
      <c r="C16" s="236"/>
      <c r="D16" s="234" t="str">
        <f t="shared" si="1"/>
        <v/>
      </c>
      <c r="E16" s="201" t="str">
        <f t="shared" si="0"/>
        <v>否</v>
      </c>
    </row>
    <row r="17" ht="36" customHeight="1" spans="1:5">
      <c r="A17" s="212" t="s">
        <v>1705</v>
      </c>
      <c r="B17" s="230"/>
      <c r="C17" s="231"/>
      <c r="D17" s="234" t="str">
        <f t="shared" si="1"/>
        <v/>
      </c>
      <c r="E17" s="201" t="str">
        <f t="shared" si="0"/>
        <v>否</v>
      </c>
    </row>
    <row r="18" ht="36" customHeight="1" spans="1:5">
      <c r="A18" s="212" t="s">
        <v>1706</v>
      </c>
      <c r="B18" s="230"/>
      <c r="C18" s="231"/>
      <c r="D18" s="234" t="str">
        <f t="shared" si="1"/>
        <v/>
      </c>
      <c r="E18" s="201" t="str">
        <f t="shared" si="0"/>
        <v>否</v>
      </c>
    </row>
    <row r="19" ht="36" customHeight="1" spans="1:5">
      <c r="A19" s="212" t="s">
        <v>1707</v>
      </c>
      <c r="B19" s="230"/>
      <c r="C19" s="231"/>
      <c r="D19" s="234" t="str">
        <f t="shared" si="1"/>
        <v/>
      </c>
      <c r="E19" s="201" t="str">
        <f t="shared" si="0"/>
        <v>否</v>
      </c>
    </row>
    <row r="20" ht="36" customHeight="1" spans="1:5">
      <c r="A20" s="212" t="s">
        <v>1709</v>
      </c>
      <c r="B20" s="230"/>
      <c r="C20" s="231"/>
      <c r="D20" s="233" t="str">
        <f t="shared" si="1"/>
        <v/>
      </c>
      <c r="E20" s="201" t="str">
        <f t="shared" si="0"/>
        <v>否</v>
      </c>
    </row>
    <row r="21" ht="36" customHeight="1" spans="1:5">
      <c r="A21" s="212" t="s">
        <v>1710</v>
      </c>
      <c r="B21" s="230"/>
      <c r="C21" s="231">
        <f>4800+315</f>
        <v>5115</v>
      </c>
      <c r="D21" s="234">
        <v>1</v>
      </c>
      <c r="E21" s="201" t="str">
        <f t="shared" si="0"/>
        <v>是</v>
      </c>
    </row>
    <row r="22" ht="36" customHeight="1" spans="1:5">
      <c r="A22" s="210" t="s">
        <v>1711</v>
      </c>
      <c r="B22" s="238">
        <f>SUM(B23:B24)</f>
        <v>0</v>
      </c>
      <c r="C22" s="238">
        <f>SUM(C23:C24)</f>
        <v>0</v>
      </c>
      <c r="D22" s="232" t="str">
        <f t="shared" si="1"/>
        <v/>
      </c>
      <c r="E22" s="201" t="str">
        <f t="shared" si="0"/>
        <v>否</v>
      </c>
    </row>
    <row r="23" ht="36" customHeight="1" spans="1:5">
      <c r="A23" s="212" t="s">
        <v>1712</v>
      </c>
      <c r="B23" s="239"/>
      <c r="C23" s="239"/>
      <c r="D23" s="234" t="str">
        <f t="shared" si="1"/>
        <v/>
      </c>
      <c r="E23" s="201" t="str">
        <f t="shared" si="0"/>
        <v>否</v>
      </c>
    </row>
    <row r="24" ht="36" customHeight="1" spans="1:5">
      <c r="A24" s="212" t="s">
        <v>1713</v>
      </c>
      <c r="B24" s="239"/>
      <c r="C24" s="239"/>
      <c r="D24" s="240" t="str">
        <f t="shared" si="1"/>
        <v/>
      </c>
      <c r="E24" s="201" t="str">
        <f t="shared" si="0"/>
        <v>否</v>
      </c>
    </row>
    <row r="25" ht="36" customHeight="1" spans="1:5">
      <c r="A25" s="210" t="s">
        <v>1716</v>
      </c>
      <c r="B25" s="211">
        <f>SUM(B26:B27)</f>
        <v>0</v>
      </c>
      <c r="C25" s="211">
        <f>SUM(C26:C27)</f>
        <v>0</v>
      </c>
      <c r="D25" s="233" t="str">
        <f t="shared" si="1"/>
        <v/>
      </c>
      <c r="E25" s="201" t="str">
        <f t="shared" si="0"/>
        <v>否</v>
      </c>
    </row>
    <row r="26" ht="36" customHeight="1" spans="1:5">
      <c r="A26" s="212" t="s">
        <v>1717</v>
      </c>
      <c r="B26" s="213"/>
      <c r="C26" s="213"/>
      <c r="D26" s="233" t="str">
        <f t="shared" si="1"/>
        <v/>
      </c>
      <c r="E26" s="201" t="str">
        <f t="shared" si="0"/>
        <v>否</v>
      </c>
    </row>
    <row r="27" ht="36" customHeight="1" spans="1:5">
      <c r="A27" s="212" t="s">
        <v>1718</v>
      </c>
      <c r="B27" s="213"/>
      <c r="C27" s="213"/>
      <c r="D27" s="233" t="str">
        <f t="shared" si="1"/>
        <v/>
      </c>
      <c r="E27" s="201" t="str">
        <f t="shared" si="0"/>
        <v>否</v>
      </c>
    </row>
    <row r="28" ht="36" customHeight="1" spans="1:5">
      <c r="A28" s="210" t="s">
        <v>1721</v>
      </c>
      <c r="B28" s="211">
        <f>SUM(B29:B29)</f>
        <v>0</v>
      </c>
      <c r="C28" s="211">
        <f>SUM(C29:C29)</f>
        <v>0</v>
      </c>
      <c r="D28" s="241" t="str">
        <f t="shared" si="1"/>
        <v/>
      </c>
      <c r="E28" s="201" t="str">
        <f t="shared" si="0"/>
        <v>否</v>
      </c>
    </row>
    <row r="29" ht="36" customHeight="1" spans="1:5">
      <c r="A29" s="212" t="s">
        <v>1723</v>
      </c>
      <c r="B29" s="190"/>
      <c r="C29" s="242"/>
      <c r="D29" s="235" t="str">
        <f t="shared" si="1"/>
        <v/>
      </c>
      <c r="E29" s="201" t="str">
        <f t="shared" si="0"/>
        <v>否</v>
      </c>
    </row>
    <row r="30" ht="36" customHeight="1" spans="1:5">
      <c r="A30" s="210" t="s">
        <v>1725</v>
      </c>
      <c r="B30" s="221">
        <v>13300</v>
      </c>
      <c r="C30" s="243">
        <v>700</v>
      </c>
      <c r="D30" s="241">
        <f t="shared" si="1"/>
        <v>-0.947368421052632</v>
      </c>
      <c r="E30" s="201" t="str">
        <f t="shared" si="0"/>
        <v>是</v>
      </c>
    </row>
    <row r="31" ht="36" customHeight="1" spans="1:5">
      <c r="A31" s="244" t="s">
        <v>2171</v>
      </c>
      <c r="B31" s="130">
        <f>B4+B22+B25+B28+B30</f>
        <v>13300</v>
      </c>
      <c r="C31" s="130">
        <f>C4+C22+C25+C28+C30</f>
        <v>5815</v>
      </c>
      <c r="D31" s="232">
        <f t="shared" si="1"/>
        <v>-0.562781954887218</v>
      </c>
      <c r="E31" s="201" t="str">
        <f t="shared" si="0"/>
        <v>是</v>
      </c>
    </row>
    <row r="32" ht="36" customHeight="1" spans="1:5">
      <c r="A32" s="212" t="s">
        <v>78</v>
      </c>
      <c r="B32" s="213">
        <v>8</v>
      </c>
      <c r="C32" s="213">
        <v>8</v>
      </c>
      <c r="D32" s="232">
        <f t="shared" si="1"/>
        <v>0</v>
      </c>
      <c r="E32" s="201" t="str">
        <f t="shared" si="0"/>
        <v>是</v>
      </c>
    </row>
    <row r="33" ht="36" customHeight="1" spans="1:5">
      <c r="A33" s="212" t="s">
        <v>79</v>
      </c>
      <c r="B33" s="245">
        <v>10</v>
      </c>
      <c r="C33" s="245">
        <v>11</v>
      </c>
      <c r="D33" s="123">
        <v>-1</v>
      </c>
      <c r="E33" s="201" t="str">
        <f t="shared" si="0"/>
        <v>是</v>
      </c>
    </row>
    <row r="34" ht="36" customHeight="1" spans="1:5">
      <c r="A34" s="212" t="s">
        <v>1727</v>
      </c>
      <c r="B34" s="190"/>
      <c r="C34" s="190"/>
      <c r="D34" s="232" t="str">
        <f>IF(B34&gt;0,C34/B34-1,IF(B34&lt;0,-(C34/B34-1),""))</f>
        <v/>
      </c>
      <c r="E34" s="201" t="str">
        <f t="shared" si="0"/>
        <v>否</v>
      </c>
    </row>
    <row r="35" ht="36" customHeight="1" spans="1:8">
      <c r="A35" s="216" t="s">
        <v>254</v>
      </c>
      <c r="B35" s="130">
        <f>SUM(B31:B34)</f>
        <v>13318</v>
      </c>
      <c r="C35" s="130">
        <f>SUM(C31:C34)</f>
        <v>5834</v>
      </c>
      <c r="D35" s="232">
        <f>IF(B35&gt;0,C35/B35-1,IF(B35&lt;0,-(C35/B35-1),""))</f>
        <v>-0.5619462381739</v>
      </c>
      <c r="E35" s="201" t="str">
        <f t="shared" si="0"/>
        <v>是</v>
      </c>
      <c r="G35" s="209" t="b">
        <f>B35='34'!B21</f>
        <v>1</v>
      </c>
      <c r="H35" s="209" t="b">
        <f>C35='34'!C21</f>
        <v>1</v>
      </c>
    </row>
    <row r="36" spans="2:2">
      <c r="B36" s="246"/>
    </row>
    <row r="37" ht="31.5" hidden="1" spans="1:3">
      <c r="A37" s="247" t="s">
        <v>255</v>
      </c>
      <c r="B37" s="247" t="b">
        <f>B35='34'!B21</f>
        <v>1</v>
      </c>
      <c r="C37" s="247" t="b">
        <f>C35='34'!C21</f>
        <v>1</v>
      </c>
    </row>
    <row r="38" ht="31.5" hidden="1" spans="1:3">
      <c r="A38" s="247" t="s">
        <v>256</v>
      </c>
      <c r="B38" s="247">
        <f>B35-'34'!B21</f>
        <v>0</v>
      </c>
      <c r="C38" s="247">
        <f>C35-'34'!C21</f>
        <v>0</v>
      </c>
    </row>
    <row r="39" spans="2:2">
      <c r="B39" s="248"/>
    </row>
    <row r="40" spans="2:2">
      <c r="B40" s="246"/>
    </row>
    <row r="41" spans="2:2">
      <c r="B41" s="246"/>
    </row>
    <row r="42" spans="2:2">
      <c r="B42" s="248"/>
    </row>
    <row r="43" spans="2:2">
      <c r="B43" s="246"/>
    </row>
    <row r="44" spans="2:2">
      <c r="B44" s="246"/>
    </row>
    <row r="45" spans="2:2">
      <c r="B45" s="246"/>
    </row>
    <row r="46" spans="2:2">
      <c r="B46" s="246"/>
    </row>
    <row r="47" spans="2:2">
      <c r="B47" s="248"/>
    </row>
    <row r="48" spans="2:2">
      <c r="B48" s="246"/>
    </row>
    <row r="49" spans="4:4">
      <c r="D49" s="225">
        <f>IF(B31&gt;0,C31/B31-1,IF(B31&lt;0,-(C31/B31-1),""))</f>
        <v>-0.562781954887218</v>
      </c>
    </row>
  </sheetData>
  <autoFilter xmlns:etc="http://www.wps.cn/officeDocument/2017/etCustomData" ref="A3:E35" etc:filterBottomFollowUsedRange="0">
    <extLst/>
  </autoFilter>
  <mergeCells count="1">
    <mergeCell ref="A1:D1"/>
  </mergeCells>
  <conditionalFormatting sqref="B37:C37">
    <cfRule type="containsText" dxfId="5" priority="2" operator="between" text="FALSE">
      <formula>NOT(ISERROR(SEARCH("FALSE",B37)))</formula>
    </cfRule>
  </conditionalFormatting>
  <conditionalFormatting sqref="B38:C38">
    <cfRule type="cellIs" dxfId="4" priority="3" operator="notEqual">
      <formula>0</formula>
    </cfRule>
  </conditionalFormatting>
  <conditionalFormatting sqref="E3:E35">
    <cfRule type="cellIs" dxfId="8" priority="5" stopIfTrue="1" operator="lessThanOrEqual">
      <formula>-1</formula>
    </cfRule>
  </conditionalFormatting>
  <conditionalFormatting sqref="D5:D6 D31:D32 D34:D35 D12:D19 D10 D21:D24 D8">
    <cfRule type="cellIs" dxfId="7"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7" tint="0.4"/>
  </sheetPr>
  <dimension ref="A1:E34"/>
  <sheetViews>
    <sheetView showGridLines="0" showZeros="0" view="pageBreakPreview" zoomScale="70" zoomScaleNormal="100" topLeftCell="A7" workbookViewId="0">
      <selection activeCell="D3" sqref="D3"/>
    </sheetView>
  </sheetViews>
  <sheetFormatPr defaultColWidth="9" defaultRowHeight="13.5" outlineLevelCol="4"/>
  <cols>
    <col min="1" max="1" width="58.6666666666667" style="202" customWidth="1"/>
    <col min="2" max="4" width="22.6666666666667" style="203" customWidth="1"/>
    <col min="5" max="5" width="9" style="202" hidden="1" customWidth="1"/>
    <col min="6" max="16384" width="9" style="202"/>
  </cols>
  <sheetData>
    <row r="1" ht="45" customHeight="1" spans="1:4">
      <c r="A1" s="204" t="str">
        <f>YEAR(封面!$B$9)&amp;"年市本级国有资本经营支出预算情况表"</f>
        <v>2025年市本级国有资本经营支出预算情况表</v>
      </c>
      <c r="B1" s="204"/>
      <c r="C1" s="204"/>
      <c r="D1" s="204"/>
    </row>
    <row r="2" ht="20.1" customHeight="1" spans="1:4">
      <c r="A2" s="205" t="s">
        <v>2172</v>
      </c>
      <c r="B2" s="206"/>
      <c r="C2" s="206"/>
      <c r="D2" s="207" t="s">
        <v>130</v>
      </c>
    </row>
    <row r="3" ht="45" customHeight="1" spans="1:5">
      <c r="A3" s="208" t="s">
        <v>132</v>
      </c>
      <c r="B3" s="114" t="str">
        <f>YEAR(封面!$B$9)-1&amp;"年执行数"</f>
        <v>2024年执行数</v>
      </c>
      <c r="C3" s="67" t="str">
        <f>YEAR(封面!$B$9)&amp;"年预算数"</f>
        <v>2025年预算数</v>
      </c>
      <c r="D3" s="67" t="s">
        <v>1853</v>
      </c>
      <c r="E3" s="209" t="s">
        <v>134</v>
      </c>
    </row>
    <row r="4" ht="36" customHeight="1" spans="1:5">
      <c r="A4" s="210" t="s">
        <v>1729</v>
      </c>
      <c r="B4" s="211">
        <v>7</v>
      </c>
      <c r="C4" s="211">
        <f>SUM(C5:C6)</f>
        <v>19</v>
      </c>
      <c r="D4" s="119">
        <f t="shared" ref="D4:D21" si="0">IF(B4&gt;0,C4/B4-1,IF(B4&lt;0,-(C4/B4-1),""))</f>
        <v>1.71428571428571</v>
      </c>
      <c r="E4" s="201" t="str">
        <f>IF(A4&lt;&gt;"",IF(SUM(B4:C4)&lt;&gt;0,"是","否"),"是")</f>
        <v>是</v>
      </c>
    </row>
    <row r="5" ht="36" customHeight="1" spans="1:5">
      <c r="A5" s="212" t="s">
        <v>2173</v>
      </c>
      <c r="B5" s="213"/>
      <c r="C5" s="213"/>
      <c r="D5" s="214" t="str">
        <f t="shared" si="0"/>
        <v/>
      </c>
      <c r="E5" s="201" t="str">
        <f t="shared" ref="E5:E21" si="1">IF(A5&lt;&gt;"",IF(SUM(B5:C5)&lt;&gt;0,"是","否"),"是")</f>
        <v>否</v>
      </c>
    </row>
    <row r="6" ht="36" customHeight="1" spans="1:5">
      <c r="A6" s="212" t="s">
        <v>1735</v>
      </c>
      <c r="B6" s="213">
        <v>7</v>
      </c>
      <c r="C6" s="213">
        <v>19</v>
      </c>
      <c r="D6" s="214">
        <f t="shared" si="0"/>
        <v>1.71428571428571</v>
      </c>
      <c r="E6" s="201" t="str">
        <f t="shared" si="1"/>
        <v>是</v>
      </c>
    </row>
    <row r="7" ht="36" customHeight="1" spans="1:5">
      <c r="A7" s="210" t="s">
        <v>1736</v>
      </c>
      <c r="B7" s="211">
        <f>SUM(B8:B9)</f>
        <v>0</v>
      </c>
      <c r="C7" s="211">
        <f>SUM(C8:C9)</f>
        <v>0</v>
      </c>
      <c r="D7" s="215" t="str">
        <f t="shared" si="0"/>
        <v/>
      </c>
      <c r="E7" s="201" t="str">
        <f t="shared" si="1"/>
        <v>否</v>
      </c>
    </row>
    <row r="8" ht="36" customHeight="1" spans="1:5">
      <c r="A8" s="212" t="s">
        <v>1737</v>
      </c>
      <c r="B8" s="213"/>
      <c r="C8" s="213"/>
      <c r="D8" s="214" t="str">
        <f t="shared" si="0"/>
        <v/>
      </c>
      <c r="E8" s="201" t="str">
        <f t="shared" si="1"/>
        <v>否</v>
      </c>
    </row>
    <row r="9" ht="36" customHeight="1" spans="1:5">
      <c r="A9" s="212" t="s">
        <v>1742</v>
      </c>
      <c r="B9" s="213"/>
      <c r="C9" s="213"/>
      <c r="D9" s="214" t="str">
        <f t="shared" si="0"/>
        <v/>
      </c>
      <c r="E9" s="201" t="str">
        <f t="shared" si="1"/>
        <v>否</v>
      </c>
    </row>
    <row r="10" ht="36" customHeight="1" spans="1:5">
      <c r="A10" s="210" t="s">
        <v>1743</v>
      </c>
      <c r="B10" s="211">
        <f>B11</f>
        <v>0</v>
      </c>
      <c r="C10" s="211">
        <f>C11</f>
        <v>0</v>
      </c>
      <c r="D10" s="215" t="str">
        <f t="shared" si="0"/>
        <v/>
      </c>
      <c r="E10" s="201" t="str">
        <f t="shared" si="1"/>
        <v>否</v>
      </c>
    </row>
    <row r="11" ht="36" customHeight="1" spans="1:5">
      <c r="A11" s="212" t="s">
        <v>1744</v>
      </c>
      <c r="B11" s="213"/>
      <c r="C11" s="213"/>
      <c r="D11" s="214" t="str">
        <f t="shared" si="0"/>
        <v/>
      </c>
      <c r="E11" s="201" t="str">
        <f t="shared" si="1"/>
        <v>否</v>
      </c>
    </row>
    <row r="12" ht="36" customHeight="1" spans="1:5">
      <c r="A12" s="210" t="s">
        <v>1745</v>
      </c>
      <c r="B12" s="211"/>
      <c r="C12" s="211"/>
      <c r="D12" s="215" t="str">
        <f t="shared" si="0"/>
        <v/>
      </c>
      <c r="E12" s="201" t="str">
        <f t="shared" si="1"/>
        <v>否</v>
      </c>
    </row>
    <row r="13" ht="36" customHeight="1" spans="1:5">
      <c r="A13" s="212" t="s">
        <v>1746</v>
      </c>
      <c r="B13" s="213"/>
      <c r="C13" s="213"/>
      <c r="D13" s="214" t="str">
        <f t="shared" si="0"/>
        <v/>
      </c>
      <c r="E13" s="201" t="str">
        <f t="shared" si="1"/>
        <v>否</v>
      </c>
    </row>
    <row r="14" ht="36" customHeight="1" spans="1:5">
      <c r="A14" s="210" t="s">
        <v>1747</v>
      </c>
      <c r="B14" s="211">
        <f>B15</f>
        <v>0</v>
      </c>
      <c r="C14" s="211">
        <f>C15</f>
        <v>0</v>
      </c>
      <c r="D14" s="215" t="str">
        <f t="shared" si="0"/>
        <v/>
      </c>
      <c r="E14" s="201" t="str">
        <f t="shared" si="1"/>
        <v>否</v>
      </c>
    </row>
    <row r="15" ht="36" customHeight="1" spans="1:5">
      <c r="A15" s="212" t="s">
        <v>1748</v>
      </c>
      <c r="B15" s="213"/>
      <c r="C15" s="213"/>
      <c r="D15" s="214" t="str">
        <f t="shared" si="0"/>
        <v/>
      </c>
      <c r="E15" s="201" t="str">
        <f t="shared" si="1"/>
        <v>否</v>
      </c>
    </row>
    <row r="16" ht="36" customHeight="1" spans="1:5">
      <c r="A16" s="216" t="s">
        <v>2174</v>
      </c>
      <c r="B16" s="211">
        <f>B4+B7+B10+B12+B14</f>
        <v>7</v>
      </c>
      <c r="C16" s="211">
        <f>C4+C7+C10+C12+C14</f>
        <v>19</v>
      </c>
      <c r="D16" s="215">
        <f t="shared" si="0"/>
        <v>1.71428571428571</v>
      </c>
      <c r="E16" s="201" t="str">
        <f t="shared" si="1"/>
        <v>是</v>
      </c>
    </row>
    <row r="17" ht="36" customHeight="1" spans="1:5">
      <c r="A17" s="217" t="s">
        <v>283</v>
      </c>
      <c r="B17" s="211">
        <v>13300</v>
      </c>
      <c r="C17" s="211">
        <f>SUM(C18:C19)</f>
        <v>5815</v>
      </c>
      <c r="D17" s="215">
        <f t="shared" si="0"/>
        <v>-0.562781954887218</v>
      </c>
      <c r="E17" s="201" t="str">
        <f t="shared" si="1"/>
        <v>是</v>
      </c>
    </row>
    <row r="18" ht="36" customHeight="1" spans="1:5">
      <c r="A18" s="212" t="s">
        <v>1750</v>
      </c>
      <c r="B18" s="218"/>
      <c r="C18" s="213"/>
      <c r="D18" s="215" t="str">
        <f t="shared" si="0"/>
        <v/>
      </c>
      <c r="E18" s="201" t="str">
        <f t="shared" si="1"/>
        <v>否</v>
      </c>
    </row>
    <row r="19" ht="36" customHeight="1" spans="1:5">
      <c r="A19" s="219" t="s">
        <v>26</v>
      </c>
      <c r="B19" s="218">
        <v>13300</v>
      </c>
      <c r="C19" s="218">
        <f>1015+4800</f>
        <v>5815</v>
      </c>
      <c r="D19" s="214">
        <f t="shared" si="0"/>
        <v>-0.562781954887218</v>
      </c>
      <c r="E19" s="201" t="str">
        <f t="shared" si="1"/>
        <v>是</v>
      </c>
    </row>
    <row r="20" ht="36" customHeight="1" spans="1:5">
      <c r="A20" s="220" t="s">
        <v>25</v>
      </c>
      <c r="B20" s="221">
        <v>11</v>
      </c>
      <c r="C20" s="211"/>
      <c r="D20" s="215">
        <f t="shared" si="0"/>
        <v>-1</v>
      </c>
      <c r="E20" s="201" t="str">
        <f t="shared" si="1"/>
        <v>是</v>
      </c>
    </row>
    <row r="21" ht="36" customHeight="1" spans="1:5">
      <c r="A21" s="216" t="s">
        <v>298</v>
      </c>
      <c r="B21" s="211">
        <f>B16+B17+B20</f>
        <v>13318</v>
      </c>
      <c r="C21" s="211">
        <f>C16+C17+C20</f>
        <v>5834</v>
      </c>
      <c r="D21" s="215">
        <f t="shared" si="0"/>
        <v>-0.5619462381739</v>
      </c>
      <c r="E21" s="201" t="str">
        <f t="shared" si="1"/>
        <v>是</v>
      </c>
    </row>
    <row r="22" spans="2:2">
      <c r="B22" s="222"/>
    </row>
    <row r="23" spans="2:3">
      <c r="B23" s="223"/>
      <c r="C23" s="223"/>
    </row>
    <row r="24" spans="2:2">
      <c r="B24" s="222"/>
    </row>
    <row r="25" ht="31.5" hidden="1" spans="1:3">
      <c r="A25" s="224" t="s">
        <v>255</v>
      </c>
      <c r="B25" s="224" t="b">
        <f>B21='33'!B35</f>
        <v>1</v>
      </c>
      <c r="C25" s="224" t="b">
        <f>C21='33'!C35</f>
        <v>1</v>
      </c>
    </row>
    <row r="26" ht="31.5" hidden="1" spans="1:3">
      <c r="A26" s="224" t="s">
        <v>256</v>
      </c>
      <c r="B26" s="224">
        <f>B21-'33'!B35</f>
        <v>0</v>
      </c>
      <c r="C26" s="224">
        <f>C21-'33'!C35</f>
        <v>0</v>
      </c>
    </row>
    <row r="27" spans="2:2">
      <c r="B27" s="222"/>
    </row>
    <row r="28" spans="2:3">
      <c r="B28" s="223"/>
      <c r="C28" s="223"/>
    </row>
    <row r="29" spans="2:2">
      <c r="B29" s="222"/>
    </row>
    <row r="30" spans="2:2">
      <c r="B30" s="222"/>
    </row>
    <row r="31" spans="2:2">
      <c r="B31" s="222"/>
    </row>
    <row r="32" spans="2:2">
      <c r="B32" s="222"/>
    </row>
    <row r="33" spans="2:3">
      <c r="B33" s="223"/>
      <c r="C33" s="223"/>
    </row>
    <row r="34" spans="2:2">
      <c r="B34" s="222"/>
    </row>
  </sheetData>
  <autoFilter xmlns:etc="http://www.wps.cn/officeDocument/2017/etCustomData" ref="A3:E21" etc:filterBottomFollowUsedRange="0">
    <extLst/>
  </autoFilter>
  <mergeCells count="1">
    <mergeCell ref="A1:D1"/>
  </mergeCells>
  <conditionalFormatting sqref="B25:C25">
    <cfRule type="containsText" dxfId="5" priority="2" operator="between" text="FALSE">
      <formula>NOT(ISERROR(SEARCH("FALSE",B25)))</formula>
    </cfRule>
  </conditionalFormatting>
  <conditionalFormatting sqref="B26:C26">
    <cfRule type="cellIs" dxfId="4" priority="3" operator="notEqual">
      <formula>0</formula>
    </cfRule>
  </conditionalFormatting>
  <conditionalFormatting sqref="E3:E21">
    <cfRule type="cellIs" dxfId="8" priority="1" stopIfTrue="1" operator="lessThanOrEqual">
      <formula>-1</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6"/>
  <sheetViews>
    <sheetView showGridLines="0" showZeros="0" view="pageBreakPreview" zoomScale="70" zoomScaleNormal="115" topLeftCell="A33" workbookViewId="0">
      <selection activeCell="D3" sqref="D3"/>
    </sheetView>
  </sheetViews>
  <sheetFormatPr defaultColWidth="9" defaultRowHeight="14.25" outlineLevelCol="4"/>
  <cols>
    <col min="1" max="1" width="58.6666666666667" style="172" customWidth="1"/>
    <col min="2" max="4" width="22.6666666666667" style="172" customWidth="1"/>
    <col min="5" max="5" width="6.88333333333333" style="172" hidden="1" customWidth="1"/>
    <col min="6" max="16384" width="9" style="172"/>
  </cols>
  <sheetData>
    <row r="1" ht="45" customHeight="1" spans="1:4">
      <c r="A1" s="173" t="str">
        <f>YEAR(封面!$B$9)&amp;"年澄江市社会保险基金收入预算情况表"</f>
        <v>2025年澄江市社会保险基金收入预算情况表</v>
      </c>
      <c r="B1" s="173"/>
      <c r="C1" s="173"/>
      <c r="D1" s="173"/>
    </row>
    <row r="2" s="193" customFormat="1" ht="20.1" customHeight="1" spans="1:4">
      <c r="A2" s="194" t="s">
        <v>2175</v>
      </c>
      <c r="B2" s="195"/>
      <c r="C2" s="196"/>
      <c r="D2" s="197" t="s">
        <v>130</v>
      </c>
    </row>
    <row r="3" ht="45" customHeight="1" spans="1:5">
      <c r="A3" s="198" t="s">
        <v>2176</v>
      </c>
      <c r="B3" s="114" t="str">
        <f>YEAR(封面!$B$9)-1&amp;"年执行数"</f>
        <v>2024年执行数</v>
      </c>
      <c r="C3" s="67" t="str">
        <f>YEAR(封面!$B$9)&amp;"年预算数"</f>
        <v>2025年预算数</v>
      </c>
      <c r="D3" s="67" t="s">
        <v>1853</v>
      </c>
      <c r="E3" s="193" t="s">
        <v>134</v>
      </c>
    </row>
    <row r="4" ht="36" customHeight="1" spans="1:5">
      <c r="A4" s="199" t="s">
        <v>1756</v>
      </c>
      <c r="B4" s="200">
        <v>25347.33</v>
      </c>
      <c r="C4" s="200">
        <v>26490.71</v>
      </c>
      <c r="D4" s="119">
        <f t="shared" ref="D4:D34" si="0">IF(B4&gt;0,C4/B4-1,IF(B4&lt;0,-(C4/B4-1),""))</f>
        <v>0.045108498607151</v>
      </c>
      <c r="E4" s="201" t="str">
        <f t="shared" ref="E4:E52" si="1">IF(A4&lt;&gt;"",IF(SUM(B4:C4)&lt;&gt;0,"是","否"),"是")</f>
        <v>是</v>
      </c>
    </row>
    <row r="5" ht="36" customHeight="1" spans="1:5">
      <c r="A5" s="169" t="s">
        <v>1757</v>
      </c>
      <c r="B5" s="155">
        <v>13732.84</v>
      </c>
      <c r="C5" s="155">
        <v>13811.8</v>
      </c>
      <c r="D5" s="123">
        <f t="shared" si="0"/>
        <v>0.00574972110648631</v>
      </c>
      <c r="E5" s="201" t="str">
        <f t="shared" si="1"/>
        <v>是</v>
      </c>
    </row>
    <row r="6" ht="36" customHeight="1" spans="1:5">
      <c r="A6" s="169" t="s">
        <v>1758</v>
      </c>
      <c r="B6" s="155"/>
      <c r="C6" s="155"/>
      <c r="D6" s="123" t="str">
        <f t="shared" si="0"/>
        <v/>
      </c>
      <c r="E6" s="201" t="str">
        <f t="shared" si="1"/>
        <v>否</v>
      </c>
    </row>
    <row r="7" ht="36" customHeight="1" spans="1:5">
      <c r="A7" s="169" t="s">
        <v>1759</v>
      </c>
      <c r="B7" s="155">
        <v>27.57</v>
      </c>
      <c r="C7" s="155">
        <v>25</v>
      </c>
      <c r="D7" s="123">
        <f t="shared" si="0"/>
        <v>-0.0932172651432717</v>
      </c>
      <c r="E7" s="201" t="str">
        <f t="shared" si="1"/>
        <v>是</v>
      </c>
    </row>
    <row r="8" ht="36" customHeight="1" spans="1:5">
      <c r="A8" s="169" t="s">
        <v>1760</v>
      </c>
      <c r="B8" s="155"/>
      <c r="C8" s="155"/>
      <c r="D8" s="123" t="str">
        <f t="shared" si="0"/>
        <v/>
      </c>
      <c r="E8" s="201" t="str">
        <f t="shared" si="1"/>
        <v>否</v>
      </c>
    </row>
    <row r="9" ht="36" customHeight="1" spans="1:5">
      <c r="A9" s="169" t="s">
        <v>1761</v>
      </c>
      <c r="B9" s="155">
        <v>180</v>
      </c>
      <c r="C9" s="155">
        <v>200</v>
      </c>
      <c r="D9" s="123">
        <f t="shared" si="0"/>
        <v>0.111111111111111</v>
      </c>
      <c r="E9" s="201" t="str">
        <f t="shared" si="1"/>
        <v>是</v>
      </c>
    </row>
    <row r="10" ht="36" customHeight="1" spans="1:5">
      <c r="A10" s="169" t="s">
        <v>1762</v>
      </c>
      <c r="B10" s="155">
        <v>4.45</v>
      </c>
      <c r="C10" s="155">
        <v>5</v>
      </c>
      <c r="D10" s="123">
        <f t="shared" si="0"/>
        <v>0.123595505617977</v>
      </c>
      <c r="E10" s="201" t="str">
        <f t="shared" si="1"/>
        <v>是</v>
      </c>
    </row>
    <row r="11" ht="36" customHeight="1" spans="1:5">
      <c r="A11" s="170" t="s">
        <v>1763</v>
      </c>
      <c r="B11" s="155"/>
      <c r="C11" s="155"/>
      <c r="D11" s="123" t="str">
        <f t="shared" si="0"/>
        <v/>
      </c>
      <c r="E11" s="201" t="str">
        <f t="shared" si="1"/>
        <v>否</v>
      </c>
    </row>
    <row r="12" ht="36" customHeight="1" spans="1:5">
      <c r="A12" s="199" t="s">
        <v>1764</v>
      </c>
      <c r="B12" s="200">
        <v>17856.57</v>
      </c>
      <c r="C12" s="200">
        <v>20160.35</v>
      </c>
      <c r="D12" s="119">
        <f t="shared" si="0"/>
        <v>0.129015818827468</v>
      </c>
      <c r="E12" s="201" t="str">
        <f t="shared" si="1"/>
        <v>是</v>
      </c>
    </row>
    <row r="13" ht="36" customHeight="1" spans="1:5">
      <c r="A13" s="169" t="s">
        <v>1757</v>
      </c>
      <c r="B13" s="155">
        <v>12496.79</v>
      </c>
      <c r="C13" s="155">
        <v>12536.63</v>
      </c>
      <c r="D13" s="123">
        <f t="shared" si="0"/>
        <v>0.00318801868319762</v>
      </c>
      <c r="E13" s="201" t="str">
        <f t="shared" si="1"/>
        <v>是</v>
      </c>
    </row>
    <row r="14" ht="36" customHeight="1" spans="1:5">
      <c r="A14" s="169" t="s">
        <v>1758</v>
      </c>
      <c r="B14" s="155">
        <v>5234.02</v>
      </c>
      <c r="C14" s="155">
        <v>7534.02</v>
      </c>
      <c r="D14" s="123">
        <f t="shared" si="0"/>
        <v>0.439432787799817</v>
      </c>
      <c r="E14" s="201" t="str">
        <f t="shared" si="1"/>
        <v>是</v>
      </c>
    </row>
    <row r="15" ht="36" customHeight="1" spans="1:5">
      <c r="A15" s="169" t="s">
        <v>1759</v>
      </c>
      <c r="B15" s="155">
        <v>5.76</v>
      </c>
      <c r="C15" s="155">
        <v>5.7</v>
      </c>
      <c r="D15" s="123">
        <f t="shared" si="0"/>
        <v>-0.0104166666666666</v>
      </c>
      <c r="E15" s="201" t="str">
        <f t="shared" si="1"/>
        <v>是</v>
      </c>
    </row>
    <row r="16" ht="36" customHeight="1" spans="1:5">
      <c r="A16" s="169" t="s">
        <v>1761</v>
      </c>
      <c r="B16" s="155">
        <v>120</v>
      </c>
      <c r="C16" s="155">
        <v>84</v>
      </c>
      <c r="D16" s="123">
        <f t="shared" si="0"/>
        <v>-0.3</v>
      </c>
      <c r="E16" s="201" t="str">
        <f t="shared" si="1"/>
        <v>是</v>
      </c>
    </row>
    <row r="17" ht="36" customHeight="1" spans="1:5">
      <c r="A17" s="169" t="s">
        <v>1762</v>
      </c>
      <c r="B17" s="155"/>
      <c r="C17" s="155"/>
      <c r="D17" s="123" t="str">
        <f t="shared" si="0"/>
        <v/>
      </c>
      <c r="E17" s="201" t="str">
        <f t="shared" si="1"/>
        <v>否</v>
      </c>
    </row>
    <row r="18" ht="36" customHeight="1" spans="1:5">
      <c r="A18" s="199" t="s">
        <v>1765</v>
      </c>
      <c r="B18" s="200">
        <v>1835.46</v>
      </c>
      <c r="C18" s="200">
        <v>2043.62</v>
      </c>
      <c r="D18" s="119">
        <f t="shared" si="0"/>
        <v>0.113410262277576</v>
      </c>
      <c r="E18" s="201" t="str">
        <f t="shared" si="1"/>
        <v>是</v>
      </c>
    </row>
    <row r="19" ht="36" customHeight="1" spans="1:5">
      <c r="A19" s="169" t="s">
        <v>1766</v>
      </c>
      <c r="B19" s="155">
        <v>917</v>
      </c>
      <c r="C19" s="155">
        <v>1019.47</v>
      </c>
      <c r="D19" s="123">
        <f t="shared" si="0"/>
        <v>0.111744820065431</v>
      </c>
      <c r="E19" s="201" t="str">
        <f t="shared" si="1"/>
        <v>是</v>
      </c>
    </row>
    <row r="20" ht="36" customHeight="1" spans="1:5">
      <c r="A20" s="170" t="s">
        <v>1758</v>
      </c>
      <c r="B20" s="155"/>
      <c r="C20" s="155"/>
      <c r="D20" s="123" t="str">
        <f t="shared" si="0"/>
        <v/>
      </c>
      <c r="E20" s="201" t="str">
        <f t="shared" si="1"/>
        <v>否</v>
      </c>
    </row>
    <row r="21" ht="36" customHeight="1" spans="1:5">
      <c r="A21" s="169" t="s">
        <v>1759</v>
      </c>
      <c r="B21" s="155">
        <v>3.2</v>
      </c>
      <c r="C21" s="155">
        <v>3.4</v>
      </c>
      <c r="D21" s="123">
        <f t="shared" si="0"/>
        <v>0.0625</v>
      </c>
      <c r="E21" s="201" t="str">
        <f t="shared" si="1"/>
        <v>是</v>
      </c>
    </row>
    <row r="22" ht="36" customHeight="1" spans="1:5">
      <c r="A22" s="169" t="s">
        <v>1761</v>
      </c>
      <c r="B22" s="155">
        <v>3.82</v>
      </c>
      <c r="C22" s="155">
        <v>3</v>
      </c>
      <c r="D22" s="123">
        <f t="shared" si="0"/>
        <v>-0.214659685863874</v>
      </c>
      <c r="E22" s="201" t="str">
        <f t="shared" si="1"/>
        <v>是</v>
      </c>
    </row>
    <row r="23" ht="36" customHeight="1" spans="1:5">
      <c r="A23" s="169" t="s">
        <v>1762</v>
      </c>
      <c r="B23" s="155">
        <v>8</v>
      </c>
      <c r="C23" s="155">
        <v>7</v>
      </c>
      <c r="D23" s="123">
        <f t="shared" si="0"/>
        <v>-0.125</v>
      </c>
      <c r="E23" s="201" t="str">
        <f t="shared" si="1"/>
        <v>是</v>
      </c>
    </row>
    <row r="24" ht="36" customHeight="1" spans="1:5">
      <c r="A24" s="199" t="s">
        <v>1767</v>
      </c>
      <c r="B24" s="200">
        <v>11207.26</v>
      </c>
      <c r="C24" s="200">
        <v>11777.87</v>
      </c>
      <c r="D24" s="119">
        <f t="shared" si="0"/>
        <v>0.0509143180402705</v>
      </c>
      <c r="E24" s="201" t="str">
        <f t="shared" si="1"/>
        <v>是</v>
      </c>
    </row>
    <row r="25" ht="36" customHeight="1" spans="1:5">
      <c r="A25" s="169" t="s">
        <v>1768</v>
      </c>
      <c r="B25" s="155">
        <v>11147.26</v>
      </c>
      <c r="C25" s="155">
        <v>11704.75</v>
      </c>
      <c r="D25" s="123">
        <f t="shared" si="0"/>
        <v>0.0500113929342278</v>
      </c>
      <c r="E25" s="201" t="str">
        <f t="shared" si="1"/>
        <v>是</v>
      </c>
    </row>
    <row r="26" ht="36" customHeight="1" spans="1:5">
      <c r="A26" s="169" t="s">
        <v>1758</v>
      </c>
      <c r="B26" s="155"/>
      <c r="C26" s="155">
        <v>13.12</v>
      </c>
      <c r="D26" s="123" t="str">
        <f t="shared" si="0"/>
        <v/>
      </c>
      <c r="E26" s="201" t="str">
        <f t="shared" si="1"/>
        <v>是</v>
      </c>
    </row>
    <row r="27" ht="36" customHeight="1" spans="1:5">
      <c r="A27" s="169" t="s">
        <v>1759</v>
      </c>
      <c r="B27" s="155">
        <v>45</v>
      </c>
      <c r="C27" s="155">
        <v>45</v>
      </c>
      <c r="D27" s="123">
        <f t="shared" si="0"/>
        <v>0</v>
      </c>
      <c r="E27" s="201" t="str">
        <f t="shared" si="1"/>
        <v>是</v>
      </c>
    </row>
    <row r="28" ht="36" customHeight="1" spans="1:5">
      <c r="A28" s="169" t="s">
        <v>1761</v>
      </c>
      <c r="B28" s="155">
        <v>5</v>
      </c>
      <c r="C28" s="155">
        <v>5</v>
      </c>
      <c r="D28" s="123">
        <f t="shared" si="0"/>
        <v>0</v>
      </c>
      <c r="E28" s="201" t="str">
        <f t="shared" si="1"/>
        <v>是</v>
      </c>
    </row>
    <row r="29" ht="36" customHeight="1" spans="1:5">
      <c r="A29" s="169" t="s">
        <v>1762</v>
      </c>
      <c r="B29" s="155">
        <v>10</v>
      </c>
      <c r="C29" s="155">
        <v>10</v>
      </c>
      <c r="D29" s="123">
        <f t="shared" si="0"/>
        <v>0</v>
      </c>
      <c r="E29" s="201" t="str">
        <f t="shared" si="1"/>
        <v>是</v>
      </c>
    </row>
    <row r="30" ht="36" customHeight="1" spans="1:5">
      <c r="A30" s="199" t="s">
        <v>1769</v>
      </c>
      <c r="B30" s="200">
        <v>1459.34</v>
      </c>
      <c r="C30" s="200">
        <v>1460.56</v>
      </c>
      <c r="D30" s="119">
        <f t="shared" si="0"/>
        <v>0.000835994353612035</v>
      </c>
      <c r="E30" s="201" t="str">
        <f t="shared" si="1"/>
        <v>是</v>
      </c>
    </row>
    <row r="31" ht="36" customHeight="1" spans="1:5">
      <c r="A31" s="169" t="s">
        <v>1770</v>
      </c>
      <c r="B31" s="155">
        <v>595.41</v>
      </c>
      <c r="C31" s="155">
        <v>602.58</v>
      </c>
      <c r="D31" s="123">
        <f t="shared" si="0"/>
        <v>0.0120421222350986</v>
      </c>
      <c r="E31" s="201" t="str">
        <f t="shared" si="1"/>
        <v>是</v>
      </c>
    </row>
    <row r="32" ht="36" customHeight="1" spans="1:5">
      <c r="A32" s="169" t="s">
        <v>1758</v>
      </c>
      <c r="B32" s="155"/>
      <c r="C32" s="155"/>
      <c r="D32" s="123" t="str">
        <f t="shared" si="0"/>
        <v/>
      </c>
      <c r="E32" s="201" t="str">
        <f t="shared" si="1"/>
        <v>否</v>
      </c>
    </row>
    <row r="33" ht="36" customHeight="1" spans="1:5">
      <c r="A33" s="169" t="s">
        <v>1759</v>
      </c>
      <c r="B33" s="155">
        <v>1.79</v>
      </c>
      <c r="C33" s="155">
        <v>1.6</v>
      </c>
      <c r="D33" s="123">
        <f t="shared" si="0"/>
        <v>-0.106145251396648</v>
      </c>
      <c r="E33" s="201" t="str">
        <f t="shared" si="1"/>
        <v>是</v>
      </c>
    </row>
    <row r="34" ht="36" customHeight="1" spans="1:5">
      <c r="A34" s="169" t="s">
        <v>1762</v>
      </c>
      <c r="B34" s="155"/>
      <c r="C34" s="155"/>
      <c r="D34" s="123" t="str">
        <f t="shared" si="0"/>
        <v/>
      </c>
      <c r="E34" s="201" t="str">
        <f t="shared" si="1"/>
        <v>否</v>
      </c>
    </row>
    <row r="35" ht="36" customHeight="1" spans="1:5">
      <c r="A35" s="199" t="s">
        <v>1771</v>
      </c>
      <c r="B35" s="200">
        <v>13448.3</v>
      </c>
      <c r="C35" s="200">
        <v>12946.31</v>
      </c>
      <c r="D35" s="119">
        <f t="shared" ref="D33:D52" si="2">IF(B35&gt;0,C35/B35-1,IF(B35&lt;0,-(C35/B35-1),""))</f>
        <v>-0.0373273945405739</v>
      </c>
      <c r="E35" s="201" t="str">
        <f t="shared" si="1"/>
        <v>是</v>
      </c>
    </row>
    <row r="36" ht="36" customHeight="1" spans="1:5">
      <c r="A36" s="169" t="s">
        <v>1772</v>
      </c>
      <c r="B36" s="155">
        <v>3241.85</v>
      </c>
      <c r="C36" s="155">
        <v>5557.88</v>
      </c>
      <c r="D36" s="123">
        <f t="shared" si="2"/>
        <v>0.71441615127165</v>
      </c>
      <c r="E36" s="201" t="str">
        <f t="shared" si="1"/>
        <v>是</v>
      </c>
    </row>
    <row r="37" ht="36" customHeight="1" spans="1:5">
      <c r="A37" s="169" t="s">
        <v>1758</v>
      </c>
      <c r="B37" s="155">
        <v>1452.87</v>
      </c>
      <c r="C37" s="155">
        <v>271.92</v>
      </c>
      <c r="D37" s="123">
        <f t="shared" si="2"/>
        <v>-0.812839414400462</v>
      </c>
      <c r="E37" s="201" t="str">
        <f t="shared" si="1"/>
        <v>是</v>
      </c>
    </row>
    <row r="38" ht="36" customHeight="1" spans="1:5">
      <c r="A38" s="169" t="s">
        <v>1773</v>
      </c>
      <c r="B38" s="155">
        <v>56.81</v>
      </c>
      <c r="C38" s="155">
        <v>57</v>
      </c>
      <c r="D38" s="123">
        <f t="shared" si="2"/>
        <v>0.00334448160535117</v>
      </c>
      <c r="E38" s="201" t="str">
        <f t="shared" si="1"/>
        <v>是</v>
      </c>
    </row>
    <row r="39" ht="36" customHeight="1" spans="1:5">
      <c r="A39" s="169" t="s">
        <v>1759</v>
      </c>
      <c r="B39" s="155">
        <v>367.57</v>
      </c>
      <c r="C39" s="155">
        <v>300</v>
      </c>
      <c r="D39" s="123">
        <f t="shared" si="2"/>
        <v>-0.183828930543842</v>
      </c>
      <c r="E39" s="201" t="str">
        <f t="shared" si="1"/>
        <v>是</v>
      </c>
    </row>
    <row r="40" ht="36" customHeight="1" spans="1:5">
      <c r="A40" s="169" t="s">
        <v>1760</v>
      </c>
      <c r="B40" s="155">
        <v>619.59</v>
      </c>
      <c r="C40" s="155">
        <v>637.74</v>
      </c>
      <c r="D40" s="123">
        <f t="shared" si="2"/>
        <v>0.0292935650995012</v>
      </c>
      <c r="E40" s="201" t="str">
        <f t="shared" si="1"/>
        <v>是</v>
      </c>
    </row>
    <row r="41" ht="36" customHeight="1" spans="1:5">
      <c r="A41" s="169" t="s">
        <v>1761</v>
      </c>
      <c r="B41" s="155">
        <v>16</v>
      </c>
      <c r="C41" s="155">
        <v>16</v>
      </c>
      <c r="D41" s="123">
        <f t="shared" si="2"/>
        <v>0</v>
      </c>
      <c r="E41" s="201" t="str">
        <f t="shared" si="1"/>
        <v>是</v>
      </c>
    </row>
    <row r="42" ht="36" customHeight="1" spans="1:5">
      <c r="A42" s="169" t="s">
        <v>1762</v>
      </c>
      <c r="B42" s="155">
        <v>2200</v>
      </c>
      <c r="C42" s="155">
        <v>4.5</v>
      </c>
      <c r="D42" s="123">
        <f t="shared" si="2"/>
        <v>-0.997954545454545</v>
      </c>
      <c r="E42" s="201" t="str">
        <f t="shared" si="1"/>
        <v>是</v>
      </c>
    </row>
    <row r="43" ht="36" customHeight="1" spans="1:5">
      <c r="A43" s="199" t="s">
        <v>1774</v>
      </c>
      <c r="B43" s="200">
        <v>13627.17</v>
      </c>
      <c r="C43" s="200">
        <v>14100.13</v>
      </c>
      <c r="D43" s="119">
        <f t="shared" si="2"/>
        <v>0.0347071328823225</v>
      </c>
      <c r="E43" s="201" t="str">
        <f t="shared" si="1"/>
        <v>是</v>
      </c>
    </row>
    <row r="44" ht="36" customHeight="1" spans="1:5">
      <c r="A44" s="169" t="s">
        <v>1768</v>
      </c>
      <c r="B44" s="155">
        <v>6174</v>
      </c>
      <c r="C44" s="155">
        <v>6505.8</v>
      </c>
      <c r="D44" s="123">
        <f t="shared" si="2"/>
        <v>0.0537414965986396</v>
      </c>
      <c r="E44" s="201" t="str">
        <f t="shared" si="1"/>
        <v>是</v>
      </c>
    </row>
    <row r="45" ht="36" customHeight="1" spans="1:5">
      <c r="A45" s="169" t="s">
        <v>1758</v>
      </c>
      <c r="B45" s="155">
        <v>734.13</v>
      </c>
      <c r="C45" s="155">
        <v>393.24</v>
      </c>
      <c r="D45" s="123">
        <f t="shared" si="2"/>
        <v>-0.464345551877733</v>
      </c>
      <c r="E45" s="201" t="str">
        <f t="shared" si="1"/>
        <v>是</v>
      </c>
    </row>
    <row r="46" ht="36" customHeight="1" spans="1:5">
      <c r="A46" s="169" t="s">
        <v>1759</v>
      </c>
      <c r="B46" s="155">
        <v>8.48</v>
      </c>
      <c r="C46" s="155">
        <v>9</v>
      </c>
      <c r="D46" s="123">
        <f t="shared" si="2"/>
        <v>0.0613207547169812</v>
      </c>
      <c r="E46" s="201" t="str">
        <f t="shared" si="1"/>
        <v>是</v>
      </c>
    </row>
    <row r="47" ht="36" customHeight="1" spans="1:5">
      <c r="A47" s="169" t="s">
        <v>1762</v>
      </c>
      <c r="B47" s="155">
        <v>49.2</v>
      </c>
      <c r="C47" s="155">
        <v>10</v>
      </c>
      <c r="D47" s="123">
        <f t="shared" si="2"/>
        <v>-0.796747967479675</v>
      </c>
      <c r="E47" s="201" t="str">
        <f t="shared" si="1"/>
        <v>是</v>
      </c>
    </row>
    <row r="48" ht="36" customHeight="1" spans="1:5">
      <c r="A48" s="151" t="s">
        <v>1775</v>
      </c>
      <c r="B48" s="200">
        <f>B4+B12+B18+B24+B30+B35+B43</f>
        <v>84781.43</v>
      </c>
      <c r="C48" s="200">
        <f>C4+C12+C18+C24+C30+C35+C43</f>
        <v>88979.55</v>
      </c>
      <c r="D48" s="119">
        <f t="shared" si="2"/>
        <v>0.0495169755924147</v>
      </c>
      <c r="E48" s="201" t="str">
        <f t="shared" si="1"/>
        <v>是</v>
      </c>
    </row>
    <row r="49" ht="36" customHeight="1" spans="1:5">
      <c r="A49" s="169" t="s">
        <v>1776</v>
      </c>
      <c r="B49" s="155">
        <f>B5+B13+B19+B25+B31+B36+B44</f>
        <v>48305.15</v>
      </c>
      <c r="C49" s="155">
        <f>C5+C13+C19+C25+C31+C36+C44</f>
        <v>51738.91</v>
      </c>
      <c r="D49" s="123">
        <f t="shared" si="2"/>
        <v>0.0710847601135698</v>
      </c>
      <c r="E49" s="201" t="str">
        <f t="shared" si="1"/>
        <v>是</v>
      </c>
    </row>
    <row r="50" ht="36" customHeight="1" spans="1:5">
      <c r="A50" s="169" t="s">
        <v>1778</v>
      </c>
      <c r="B50" s="155">
        <f>B7+B15+B21+B27+B33+B39+B46</f>
        <v>459.37</v>
      </c>
      <c r="C50" s="155">
        <f>C7+C15+C21+C27+C33+C39+C46</f>
        <v>389.7</v>
      </c>
      <c r="D50" s="123">
        <f t="shared" si="2"/>
        <v>-0.151664235801206</v>
      </c>
      <c r="E50" s="201" t="str">
        <f t="shared" si="1"/>
        <v>是</v>
      </c>
    </row>
    <row r="51" ht="35.1" customHeight="1" spans="1:5">
      <c r="A51" s="169" t="s">
        <v>1777</v>
      </c>
      <c r="B51" s="155">
        <f>B6+B14+B20+B26+B32+B37+B45</f>
        <v>7421.02</v>
      </c>
      <c r="C51" s="155">
        <f>C6+C14+C20+C26+C32+C37+C45</f>
        <v>8212.3</v>
      </c>
      <c r="D51" s="123">
        <f t="shared" si="2"/>
        <v>0.106626851834384</v>
      </c>
      <c r="E51" s="201" t="str">
        <f t="shared" si="1"/>
        <v>是</v>
      </c>
    </row>
    <row r="52" ht="36" customHeight="1" spans="1:5">
      <c r="A52" s="171" t="s">
        <v>1780</v>
      </c>
      <c r="B52" s="155"/>
      <c r="C52" s="155"/>
      <c r="D52" s="119" t="str">
        <f t="shared" si="2"/>
        <v/>
      </c>
      <c r="E52" s="201" t="str">
        <f t="shared" si="1"/>
        <v>否</v>
      </c>
    </row>
    <row r="53" spans="2:3">
      <c r="B53" s="185"/>
      <c r="C53" s="185"/>
    </row>
    <row r="54" spans="2:3">
      <c r="B54" s="185"/>
      <c r="C54" s="185"/>
    </row>
    <row r="55" spans="2:3">
      <c r="B55" s="185"/>
      <c r="C55" s="185"/>
    </row>
    <row r="56" spans="2:3">
      <c r="B56" s="185"/>
      <c r="C56" s="185"/>
    </row>
  </sheetData>
  <autoFilter xmlns:etc="http://www.wps.cn/officeDocument/2017/etCustomData" ref="A3:E52"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2"/>
  <sheetViews>
    <sheetView showGridLines="0" showZeros="0" view="pageBreakPreview" zoomScale="70" zoomScaleNormal="100" workbookViewId="0">
      <pane ySplit="3" topLeftCell="A32" activePane="bottomLeft" state="frozen"/>
      <selection/>
      <selection pane="bottomLeft" activeCell="D3" sqref="D3"/>
    </sheetView>
  </sheetViews>
  <sheetFormatPr defaultColWidth="9" defaultRowHeight="14.25" outlineLevelCol="4"/>
  <cols>
    <col min="1" max="1" width="58.6666666666667" style="172" customWidth="1"/>
    <col min="2" max="4" width="22.6666666666667" style="172" customWidth="1"/>
    <col min="5" max="5" width="8.66666666666667" style="172" hidden="1" customWidth="1"/>
    <col min="6" max="16384" width="9" style="172"/>
  </cols>
  <sheetData>
    <row r="1" ht="45" customHeight="1" spans="1:4">
      <c r="A1" s="173" t="str">
        <f>YEAR(封面!$B$9)&amp;"年澄江市社会保险基金支出预算情况表"</f>
        <v>2025年澄江市社会保险基金支出预算情况表</v>
      </c>
      <c r="B1" s="173"/>
      <c r="C1" s="173"/>
      <c r="D1" s="173"/>
    </row>
    <row r="2" ht="20.1" customHeight="1" spans="1:4">
      <c r="A2" s="186" t="s">
        <v>2177</v>
      </c>
      <c r="B2" s="187"/>
      <c r="C2" s="188"/>
      <c r="D2" s="189" t="s">
        <v>2178</v>
      </c>
    </row>
    <row r="3" ht="45" customHeight="1" spans="1:5">
      <c r="A3" s="143" t="s">
        <v>1961</v>
      </c>
      <c r="B3" s="114" t="str">
        <f>YEAR(封面!$B$9)-1&amp;"年执行数"</f>
        <v>2024年执行数</v>
      </c>
      <c r="C3" s="67" t="str">
        <f>YEAR(封面!$B$9)&amp;"年预算数"</f>
        <v>2025年预算数</v>
      </c>
      <c r="D3" s="67" t="s">
        <v>1853</v>
      </c>
      <c r="E3" s="177" t="s">
        <v>134</v>
      </c>
    </row>
    <row r="4" ht="36" customHeight="1" spans="1:5">
      <c r="A4" s="127" t="s">
        <v>1783</v>
      </c>
      <c r="B4" s="130">
        <v>25347.32</v>
      </c>
      <c r="C4" s="130">
        <v>26490.71</v>
      </c>
      <c r="D4" s="119">
        <f t="shared" ref="D4:D45" si="0">IF(B4&gt;0,C4/B4-1,IF(B4&lt;0,-(C4/B4-1),""))</f>
        <v>0.0451089109223382</v>
      </c>
      <c r="E4" s="180" t="str">
        <f t="shared" ref="E4:E45" si="1">IF(A4&lt;&gt;"",IF(SUM(B4:C4)&lt;&gt;0,"是","否"),"是")</f>
        <v>是</v>
      </c>
    </row>
    <row r="5" ht="36" customHeight="1" spans="1:5">
      <c r="A5" s="145" t="s">
        <v>1784</v>
      </c>
      <c r="B5" s="190">
        <v>10764.92</v>
      </c>
      <c r="C5" s="190">
        <v>11835.11</v>
      </c>
      <c r="D5" s="123">
        <f t="shared" si="0"/>
        <v>0.0994145799504316</v>
      </c>
      <c r="E5" s="180" t="str">
        <f t="shared" si="1"/>
        <v>是</v>
      </c>
    </row>
    <row r="6" ht="36" customHeight="1" spans="1:5">
      <c r="A6" s="145" t="s">
        <v>1785</v>
      </c>
      <c r="B6" s="190">
        <v>352.54</v>
      </c>
      <c r="C6" s="190">
        <v>387.8</v>
      </c>
      <c r="D6" s="123">
        <f t="shared" si="0"/>
        <v>0.100017019345322</v>
      </c>
      <c r="E6" s="180" t="str">
        <f t="shared" si="1"/>
        <v>是</v>
      </c>
    </row>
    <row r="7" ht="36" customHeight="1" spans="1:5">
      <c r="A7" s="145" t="s">
        <v>1786</v>
      </c>
      <c r="B7" s="190">
        <v>260</v>
      </c>
      <c r="C7" s="190">
        <v>200</v>
      </c>
      <c r="D7" s="123">
        <f t="shared" si="0"/>
        <v>-0.230769230769231</v>
      </c>
      <c r="E7" s="180" t="str">
        <f t="shared" si="1"/>
        <v>是</v>
      </c>
    </row>
    <row r="8" ht="36" customHeight="1" spans="1:5">
      <c r="A8" s="145" t="s">
        <v>1787</v>
      </c>
      <c r="B8" s="190">
        <v>25</v>
      </c>
      <c r="C8" s="190">
        <v>26</v>
      </c>
      <c r="D8" s="123">
        <f t="shared" si="0"/>
        <v>0.04</v>
      </c>
      <c r="E8" s="180" t="str">
        <f t="shared" si="1"/>
        <v>是</v>
      </c>
    </row>
    <row r="9" ht="36" customHeight="1" spans="1:5">
      <c r="A9" s="145" t="s">
        <v>1788</v>
      </c>
      <c r="B9" s="190"/>
      <c r="C9" s="190"/>
      <c r="D9" s="123" t="str">
        <f t="shared" si="0"/>
        <v/>
      </c>
      <c r="E9" s="180" t="str">
        <f t="shared" si="1"/>
        <v>否</v>
      </c>
    </row>
    <row r="10" ht="36" customHeight="1" spans="1:5">
      <c r="A10" s="127" t="s">
        <v>1789</v>
      </c>
      <c r="B10" s="130">
        <v>17810.92</v>
      </c>
      <c r="C10" s="130">
        <v>20259.84</v>
      </c>
      <c r="D10" s="119">
        <f t="shared" si="0"/>
        <v>0.137495424155518</v>
      </c>
      <c r="E10" s="180" t="str">
        <f t="shared" si="1"/>
        <v>是</v>
      </c>
    </row>
    <row r="11" ht="36" customHeight="1" spans="1:5">
      <c r="A11" s="145" t="s">
        <v>1784</v>
      </c>
      <c r="B11" s="190">
        <v>17507.34</v>
      </c>
      <c r="C11" s="190">
        <v>20030.84</v>
      </c>
      <c r="D11" s="123">
        <f t="shared" si="0"/>
        <v>0.144139543757076</v>
      </c>
      <c r="E11" s="180" t="str">
        <f t="shared" si="1"/>
        <v>是</v>
      </c>
    </row>
    <row r="12" ht="36" customHeight="1" spans="1:5">
      <c r="A12" s="145" t="s">
        <v>1786</v>
      </c>
      <c r="B12" s="190"/>
      <c r="C12" s="190"/>
      <c r="D12" s="123" t="str">
        <f t="shared" si="0"/>
        <v/>
      </c>
      <c r="E12" s="180" t="str">
        <f t="shared" si="1"/>
        <v>否</v>
      </c>
    </row>
    <row r="13" ht="36" customHeight="1" spans="1:5">
      <c r="A13" s="145" t="s">
        <v>1787</v>
      </c>
      <c r="B13" s="190">
        <v>303.58</v>
      </c>
      <c r="C13" s="190">
        <v>229</v>
      </c>
      <c r="D13" s="123">
        <f t="shared" si="0"/>
        <v>-0.245668357599315</v>
      </c>
      <c r="E13" s="180" t="str">
        <f t="shared" si="1"/>
        <v>是</v>
      </c>
    </row>
    <row r="14" ht="36" customHeight="1" spans="1:5">
      <c r="A14" s="127" t="s">
        <v>1790</v>
      </c>
      <c r="B14" s="191">
        <v>1835.46</v>
      </c>
      <c r="C14" s="130">
        <v>2043.62</v>
      </c>
      <c r="D14" s="119">
        <f t="shared" si="0"/>
        <v>0.113410262277576</v>
      </c>
      <c r="E14" s="180" t="str">
        <f t="shared" si="1"/>
        <v>是</v>
      </c>
    </row>
    <row r="15" ht="36" customHeight="1" spans="1:5">
      <c r="A15" s="145" t="s">
        <v>1791</v>
      </c>
      <c r="B15" s="122">
        <v>548.49</v>
      </c>
      <c r="C15" s="190">
        <v>615.54</v>
      </c>
      <c r="D15" s="123">
        <f t="shared" si="0"/>
        <v>0.122244708198873</v>
      </c>
      <c r="E15" s="180" t="str">
        <f t="shared" si="1"/>
        <v>是</v>
      </c>
    </row>
    <row r="16" ht="36" customHeight="1" spans="1:5">
      <c r="A16" s="145" t="s">
        <v>2179</v>
      </c>
      <c r="B16" s="122">
        <v>119.01</v>
      </c>
      <c r="C16" s="190">
        <v>143.6</v>
      </c>
      <c r="D16" s="123">
        <f t="shared" si="0"/>
        <v>0.206621292328376</v>
      </c>
      <c r="E16" s="180" t="str">
        <f t="shared" si="1"/>
        <v>是</v>
      </c>
    </row>
    <row r="17" ht="36" customHeight="1" spans="1:5">
      <c r="A17" s="145" t="s">
        <v>1785</v>
      </c>
      <c r="B17" s="122"/>
      <c r="C17" s="190"/>
      <c r="D17" s="123" t="str">
        <f t="shared" si="0"/>
        <v/>
      </c>
      <c r="E17" s="180" t="str">
        <f t="shared" si="1"/>
        <v>否</v>
      </c>
    </row>
    <row r="18" ht="36" customHeight="1" spans="1:5">
      <c r="A18" s="145" t="s">
        <v>1793</v>
      </c>
      <c r="B18" s="122"/>
      <c r="C18" s="190"/>
      <c r="D18" s="123" t="str">
        <f t="shared" si="0"/>
        <v/>
      </c>
      <c r="E18" s="180" t="str">
        <f t="shared" si="1"/>
        <v>否</v>
      </c>
    </row>
    <row r="19" ht="36" customHeight="1" spans="1:5">
      <c r="A19" s="145" t="s">
        <v>1794</v>
      </c>
      <c r="B19" s="122"/>
      <c r="C19" s="190">
        <v>1.81</v>
      </c>
      <c r="D19" s="123" t="str">
        <f t="shared" si="0"/>
        <v/>
      </c>
      <c r="E19" s="180" t="str">
        <f t="shared" si="1"/>
        <v>是</v>
      </c>
    </row>
    <row r="20" ht="36" customHeight="1" spans="1:5">
      <c r="A20" s="145" t="s">
        <v>1795</v>
      </c>
      <c r="B20" s="122">
        <v>136.8</v>
      </c>
      <c r="C20" s="190">
        <v>145</v>
      </c>
      <c r="D20" s="123">
        <f t="shared" si="0"/>
        <v>0.0599415204678362</v>
      </c>
      <c r="E20" s="180" t="str">
        <f t="shared" si="1"/>
        <v>是</v>
      </c>
    </row>
    <row r="21" ht="36" customHeight="1" spans="1:5">
      <c r="A21" s="145" t="s">
        <v>1796</v>
      </c>
      <c r="B21" s="122">
        <v>76.64</v>
      </c>
      <c r="C21" s="190">
        <v>78.25</v>
      </c>
      <c r="D21" s="123">
        <f t="shared" si="0"/>
        <v>0.0210073068893528</v>
      </c>
      <c r="E21" s="180" t="str">
        <f t="shared" si="1"/>
        <v>是</v>
      </c>
    </row>
    <row r="22" ht="36" customHeight="1" spans="1:5">
      <c r="A22" s="145" t="s">
        <v>1786</v>
      </c>
      <c r="B22" s="122"/>
      <c r="C22" s="190">
        <v>2.5</v>
      </c>
      <c r="D22" s="123" t="str">
        <f t="shared" si="0"/>
        <v/>
      </c>
      <c r="E22" s="180" t="str">
        <f t="shared" si="1"/>
        <v>是</v>
      </c>
    </row>
    <row r="23" ht="36" customHeight="1" spans="1:5">
      <c r="A23" s="145" t="s">
        <v>1787</v>
      </c>
      <c r="B23" s="122">
        <v>22.5</v>
      </c>
      <c r="C23" s="190">
        <v>24.05</v>
      </c>
      <c r="D23" s="123">
        <f t="shared" si="0"/>
        <v>0.068888888888889</v>
      </c>
      <c r="E23" s="180" t="str">
        <f t="shared" si="1"/>
        <v>是</v>
      </c>
    </row>
    <row r="24" ht="36" customHeight="1" spans="1:5">
      <c r="A24" s="127" t="s">
        <v>1797</v>
      </c>
      <c r="B24" s="191">
        <v>11207.25</v>
      </c>
      <c r="C24" s="130">
        <v>11777.87</v>
      </c>
      <c r="D24" s="119">
        <f t="shared" si="0"/>
        <v>0.0509152557496264</v>
      </c>
      <c r="E24" s="180" t="str">
        <f t="shared" si="1"/>
        <v>是</v>
      </c>
    </row>
    <row r="25" ht="36" customHeight="1" spans="1:5">
      <c r="A25" s="145" t="s">
        <v>1810</v>
      </c>
      <c r="B25" s="122">
        <v>4894.26</v>
      </c>
      <c r="C25" s="190">
        <v>5092.36</v>
      </c>
      <c r="D25" s="123">
        <f t="shared" si="0"/>
        <v>0.0404759861552102</v>
      </c>
      <c r="E25" s="180" t="str">
        <f t="shared" si="1"/>
        <v>是</v>
      </c>
    </row>
    <row r="26" ht="36" customHeight="1" spans="1:5">
      <c r="A26" s="145" t="s">
        <v>1786</v>
      </c>
      <c r="B26" s="122">
        <v>7</v>
      </c>
      <c r="C26" s="190">
        <v>5</v>
      </c>
      <c r="D26" s="123">
        <f t="shared" si="0"/>
        <v>-0.285714285714286</v>
      </c>
      <c r="E26" s="180" t="str">
        <f t="shared" si="1"/>
        <v>是</v>
      </c>
    </row>
    <row r="27" ht="36" customHeight="1" spans="1:5">
      <c r="A27" s="145" t="s">
        <v>1787</v>
      </c>
      <c r="B27" s="122">
        <v>120</v>
      </c>
      <c r="C27" s="190">
        <v>140</v>
      </c>
      <c r="D27" s="123">
        <f t="shared" si="0"/>
        <v>0.166666666666667</v>
      </c>
      <c r="E27" s="180" t="str">
        <f t="shared" si="1"/>
        <v>是</v>
      </c>
    </row>
    <row r="28" ht="36" customHeight="1" spans="1:5">
      <c r="A28" s="127" t="s">
        <v>1801</v>
      </c>
      <c r="B28" s="191">
        <v>1459.34</v>
      </c>
      <c r="C28" s="130">
        <v>1460.56</v>
      </c>
      <c r="D28" s="119">
        <f t="shared" si="0"/>
        <v>0.000835994353612035</v>
      </c>
      <c r="E28" s="180" t="str">
        <f t="shared" si="1"/>
        <v>是</v>
      </c>
    </row>
    <row r="29" ht="36" customHeight="1" spans="1:5">
      <c r="A29" s="145" t="s">
        <v>1802</v>
      </c>
      <c r="B29" s="122">
        <v>850.83</v>
      </c>
      <c r="C29" s="190">
        <v>844.28</v>
      </c>
      <c r="D29" s="123">
        <f t="shared" si="0"/>
        <v>-0.00769836512581845</v>
      </c>
      <c r="E29" s="180" t="str">
        <f t="shared" si="1"/>
        <v>是</v>
      </c>
    </row>
    <row r="30" ht="36" customHeight="1" spans="1:5">
      <c r="A30" s="145" t="s">
        <v>1803</v>
      </c>
      <c r="B30" s="122"/>
      <c r="C30" s="190"/>
      <c r="D30" s="123" t="str">
        <f t="shared" si="0"/>
        <v/>
      </c>
      <c r="E30" s="180" t="str">
        <f t="shared" si="1"/>
        <v>否</v>
      </c>
    </row>
    <row r="31" ht="36" customHeight="1" spans="1:5">
      <c r="A31" s="145" t="s">
        <v>1804</v>
      </c>
      <c r="B31" s="122"/>
      <c r="C31" s="190"/>
      <c r="D31" s="123" t="str">
        <f t="shared" si="0"/>
        <v/>
      </c>
      <c r="E31" s="180" t="str">
        <f t="shared" si="1"/>
        <v>否</v>
      </c>
    </row>
    <row r="32" ht="36" customHeight="1" spans="1:5">
      <c r="A32" s="145" t="s">
        <v>1787</v>
      </c>
      <c r="B32" s="122">
        <v>11.19</v>
      </c>
      <c r="C32" s="190">
        <v>12</v>
      </c>
      <c r="D32" s="123">
        <f t="shared" si="0"/>
        <v>0.0723860589812333</v>
      </c>
      <c r="E32" s="180" t="str">
        <f t="shared" si="1"/>
        <v>是</v>
      </c>
    </row>
    <row r="33" ht="36" customHeight="1" spans="1:5">
      <c r="A33" s="127" t="s">
        <v>1805</v>
      </c>
      <c r="B33" s="191">
        <v>6824.52</v>
      </c>
      <c r="C33" s="130">
        <v>7767.61</v>
      </c>
      <c r="D33" s="119">
        <f t="shared" si="0"/>
        <v>0.138191403937566</v>
      </c>
      <c r="E33" s="180" t="str">
        <f t="shared" si="1"/>
        <v>是</v>
      </c>
    </row>
    <row r="34" ht="36" customHeight="1" spans="1:5">
      <c r="A34" s="145" t="s">
        <v>1806</v>
      </c>
      <c r="B34" s="122">
        <v>5027.06</v>
      </c>
      <c r="C34" s="190">
        <v>5762.33</v>
      </c>
      <c r="D34" s="123">
        <f t="shared" si="0"/>
        <v>0.146262427741065</v>
      </c>
      <c r="E34" s="180" t="str">
        <f t="shared" si="1"/>
        <v>是</v>
      </c>
    </row>
    <row r="35" ht="36" customHeight="1" spans="1:5">
      <c r="A35" s="145" t="s">
        <v>1807</v>
      </c>
      <c r="B35" s="122">
        <v>1560.01</v>
      </c>
      <c r="C35" s="190">
        <v>1771.9</v>
      </c>
      <c r="D35" s="123">
        <f t="shared" si="0"/>
        <v>0.1358260523971</v>
      </c>
      <c r="E35" s="180" t="str">
        <f t="shared" si="1"/>
        <v>是</v>
      </c>
    </row>
    <row r="36" ht="36" customHeight="1" spans="1:5">
      <c r="A36" s="145" t="s">
        <v>1808</v>
      </c>
      <c r="B36" s="122">
        <v>232.3</v>
      </c>
      <c r="C36" s="190">
        <v>228.23</v>
      </c>
      <c r="D36" s="123">
        <f t="shared" si="0"/>
        <v>-0.0175204476969437</v>
      </c>
      <c r="E36" s="180" t="str">
        <f t="shared" si="1"/>
        <v>是</v>
      </c>
    </row>
    <row r="37" ht="36" customHeight="1" spans="1:5">
      <c r="A37" s="145" t="s">
        <v>1786</v>
      </c>
      <c r="B37" s="122">
        <v>5</v>
      </c>
      <c r="C37" s="190">
        <v>5</v>
      </c>
      <c r="D37" s="123">
        <f t="shared" si="0"/>
        <v>0</v>
      </c>
      <c r="E37" s="180" t="str">
        <f t="shared" si="1"/>
        <v>是</v>
      </c>
    </row>
    <row r="38" ht="36" customHeight="1" spans="1:5">
      <c r="A38" s="145" t="s">
        <v>1787</v>
      </c>
      <c r="B38" s="122"/>
      <c r="C38" s="190"/>
      <c r="D38" s="123" t="str">
        <f t="shared" si="0"/>
        <v/>
      </c>
      <c r="E38" s="180" t="str">
        <f t="shared" si="1"/>
        <v>否</v>
      </c>
    </row>
    <row r="39" ht="36" customHeight="1" spans="1:5">
      <c r="A39" s="127" t="s">
        <v>1809</v>
      </c>
      <c r="B39" s="191">
        <v>13627.17</v>
      </c>
      <c r="C39" s="130">
        <v>14100.13</v>
      </c>
      <c r="D39" s="119">
        <f t="shared" si="0"/>
        <v>0.0347071328823225</v>
      </c>
      <c r="E39" s="180" t="str">
        <f t="shared" si="1"/>
        <v>是</v>
      </c>
    </row>
    <row r="40" s="135" customFormat="1" ht="36" customHeight="1" spans="1:5">
      <c r="A40" s="145" t="s">
        <v>1810</v>
      </c>
      <c r="B40" s="122">
        <v>6331.61</v>
      </c>
      <c r="C40" s="190">
        <v>6407.6</v>
      </c>
      <c r="D40" s="123">
        <f t="shared" si="0"/>
        <v>0.0120016867747699</v>
      </c>
      <c r="E40" s="180" t="str">
        <f t="shared" si="1"/>
        <v>是</v>
      </c>
    </row>
    <row r="41" s="135" customFormat="1" ht="36" customHeight="1" spans="1:5">
      <c r="A41" s="145" t="s">
        <v>1811</v>
      </c>
      <c r="B41" s="122">
        <v>329.75</v>
      </c>
      <c r="C41" s="190">
        <v>774.5</v>
      </c>
      <c r="D41" s="123">
        <f t="shared" si="0"/>
        <v>1.34874905231236</v>
      </c>
      <c r="E41" s="180" t="str">
        <f t="shared" si="1"/>
        <v>是</v>
      </c>
    </row>
    <row r="42" ht="36" customHeight="1" spans="1:5">
      <c r="A42" s="145" t="s">
        <v>1787</v>
      </c>
      <c r="B42" s="122"/>
      <c r="C42" s="190"/>
      <c r="D42" s="123" t="str">
        <f t="shared" si="0"/>
        <v/>
      </c>
      <c r="E42" s="180" t="str">
        <f t="shared" si="1"/>
        <v>否</v>
      </c>
    </row>
    <row r="43" ht="36" customHeight="1" spans="1:5">
      <c r="A43" s="151" t="s">
        <v>1812</v>
      </c>
      <c r="B43" s="130">
        <f>B4+B10+B14+B24+B28+B33+B39</f>
        <v>78111.98</v>
      </c>
      <c r="C43" s="130">
        <f>C4+C10+C14+C24+C28+C33+C39</f>
        <v>83900.34</v>
      </c>
      <c r="D43" s="119">
        <f t="shared" si="0"/>
        <v>0.0741033577691925</v>
      </c>
      <c r="E43" s="180" t="str">
        <f t="shared" si="1"/>
        <v>是</v>
      </c>
    </row>
    <row r="44" ht="36" customHeight="1" spans="1:5">
      <c r="A44" s="145" t="s">
        <v>1813</v>
      </c>
      <c r="B44" s="122">
        <f>B5+B11+B15+B16++B25+B29+B34+B35+B36+B40+B6</f>
        <v>48188.37</v>
      </c>
      <c r="C44" s="122">
        <f>C5+C11+C15+C16++C25+C29+C34+C35+C36+C40+C6</f>
        <v>53119.59</v>
      </c>
      <c r="D44" s="123">
        <f t="shared" si="0"/>
        <v>0.102332160228702</v>
      </c>
      <c r="E44" s="180" t="str">
        <f t="shared" si="1"/>
        <v>是</v>
      </c>
    </row>
    <row r="45" ht="36" customHeight="1" spans="1:5">
      <c r="A45" s="145" t="s">
        <v>1788</v>
      </c>
      <c r="B45" s="122"/>
      <c r="C45" s="122"/>
      <c r="D45" s="123" t="str">
        <f t="shared" si="0"/>
        <v/>
      </c>
      <c r="E45" s="180" t="str">
        <f t="shared" si="1"/>
        <v>否</v>
      </c>
    </row>
    <row r="46" spans="2:5">
      <c r="B46" s="185"/>
      <c r="C46" s="185"/>
      <c r="E46" s="131"/>
    </row>
    <row r="47" spans="2:5">
      <c r="B47" s="185"/>
      <c r="C47" s="185"/>
      <c r="E47" s="131"/>
    </row>
    <row r="48" spans="5:5">
      <c r="E48" s="131"/>
    </row>
    <row r="49" spans="5:5">
      <c r="E49" s="131"/>
    </row>
    <row r="50" spans="5:5">
      <c r="E50" s="131"/>
    </row>
    <row r="51" spans="5:5">
      <c r="E51" s="131"/>
    </row>
    <row r="52" spans="5:5">
      <c r="E52" s="192"/>
    </row>
  </sheetData>
  <autoFilter xmlns:etc="http://www.wps.cn/officeDocument/2017/etCustomData" ref="A3:E45"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1"/>
  <sheetViews>
    <sheetView showGridLines="0" showZeros="0" view="pageBreakPreview" zoomScale="70" zoomScaleNormal="100" workbookViewId="0">
      <selection activeCell="D3" sqref="D3"/>
    </sheetView>
  </sheetViews>
  <sheetFormatPr defaultColWidth="9" defaultRowHeight="14.25" outlineLevelCol="4"/>
  <cols>
    <col min="1" max="1" width="58.6666666666667" style="172" customWidth="1"/>
    <col min="2" max="4" width="22.6666666666667" style="172" customWidth="1"/>
    <col min="5" max="5" width="9.88333333333333" style="172" hidden="1" customWidth="1"/>
    <col min="6" max="16384" width="9" style="172"/>
  </cols>
  <sheetData>
    <row r="1" ht="45" customHeight="1" spans="1:4">
      <c r="A1" s="173" t="str">
        <f>YEAR(封面!$B$9)&amp;"年澄江市社会保险基金结余预算情况表"</f>
        <v>2025年澄江市社会保险基金结余预算情况表</v>
      </c>
      <c r="B1" s="173"/>
      <c r="C1" s="173"/>
      <c r="D1" s="173"/>
    </row>
    <row r="2" ht="20.1" customHeight="1" spans="1:4">
      <c r="A2" s="139" t="s">
        <v>2180</v>
      </c>
      <c r="B2" s="174"/>
      <c r="C2" s="175"/>
      <c r="D2" s="142" t="s">
        <v>1815</v>
      </c>
    </row>
    <row r="3" ht="45" customHeight="1" spans="1:5">
      <c r="A3" s="176" t="s">
        <v>132</v>
      </c>
      <c r="B3" s="114" t="str">
        <f>YEAR(封面!$B$9)-1&amp;"年执行数"</f>
        <v>2024年执行数</v>
      </c>
      <c r="C3" s="67" t="str">
        <f>YEAR(封面!$B$9)&amp;"年预算数"</f>
        <v>2025年预算数</v>
      </c>
      <c r="D3" s="67" t="s">
        <v>1853</v>
      </c>
      <c r="E3" s="177" t="s">
        <v>134</v>
      </c>
    </row>
    <row r="4" ht="36" customHeight="1" spans="1:5">
      <c r="A4" s="178" t="s">
        <v>1816</v>
      </c>
      <c r="B4" s="179"/>
      <c r="C4" s="179">
        <v>0</v>
      </c>
      <c r="D4" s="119" t="str">
        <f t="shared" ref="D4:D19" si="0">IF(B4&gt;0,C4/B4-1,IF(B4&lt;0,-(C4/B4-1),""))</f>
        <v/>
      </c>
      <c r="E4" s="180" t="str">
        <f t="shared" ref="E4:E19" si="1">IF(A4&lt;&gt;"",IF(SUM(B4:C4)&lt;&gt;0,"是","否"),"是")</f>
        <v>否</v>
      </c>
    </row>
    <row r="5" ht="36" customHeight="1" spans="1:5">
      <c r="A5" s="181" t="s">
        <v>1817</v>
      </c>
      <c r="B5" s="182">
        <v>1080.01</v>
      </c>
      <c r="C5" s="182">
        <v>1080.01</v>
      </c>
      <c r="D5" s="183">
        <f t="shared" si="0"/>
        <v>0</v>
      </c>
      <c r="E5" s="180" t="str">
        <f t="shared" si="1"/>
        <v>是</v>
      </c>
    </row>
    <row r="6" ht="36" customHeight="1" spans="1:5">
      <c r="A6" s="178" t="s">
        <v>2181</v>
      </c>
      <c r="B6" s="179">
        <v>45.6499999999978</v>
      </c>
      <c r="C6" s="179">
        <v>-99.489999999998</v>
      </c>
      <c r="D6" s="184">
        <f t="shared" si="0"/>
        <v>-3.17940854326403</v>
      </c>
      <c r="E6" s="180" t="str">
        <f t="shared" si="1"/>
        <v>是</v>
      </c>
    </row>
    <row r="7" ht="36" customHeight="1" spans="1:5">
      <c r="A7" s="181" t="s">
        <v>1819</v>
      </c>
      <c r="B7" s="182">
        <v>649.759999999998</v>
      </c>
      <c r="C7" s="182">
        <v>550.27</v>
      </c>
      <c r="D7" s="183">
        <f t="shared" si="0"/>
        <v>-0.153118074365917</v>
      </c>
      <c r="E7" s="180" t="str">
        <f t="shared" si="1"/>
        <v>是</v>
      </c>
    </row>
    <row r="8" ht="36" customHeight="1" spans="1:5">
      <c r="A8" s="178" t="s">
        <v>1820</v>
      </c>
      <c r="B8" s="179"/>
      <c r="C8" s="179"/>
      <c r="D8" s="183" t="str">
        <f t="shared" ref="D8:D13" si="2">IF(B8&gt;0,C8/B8-1,IF(B8&lt;0,-(C8/B8-1),""))</f>
        <v/>
      </c>
      <c r="E8" s="180" t="str">
        <f t="shared" si="1"/>
        <v>否</v>
      </c>
    </row>
    <row r="9" ht="36" customHeight="1" spans="1:5">
      <c r="A9" s="181" t="s">
        <v>1821</v>
      </c>
      <c r="B9" s="182"/>
      <c r="C9" s="182"/>
      <c r="D9" s="183" t="str">
        <f t="shared" si="2"/>
        <v/>
      </c>
      <c r="E9" s="180" t="str">
        <f t="shared" si="1"/>
        <v>否</v>
      </c>
    </row>
    <row r="10" ht="36" customHeight="1" spans="1:5">
      <c r="A10" s="178" t="s">
        <v>1822</v>
      </c>
      <c r="B10" s="179"/>
      <c r="C10" s="179"/>
      <c r="D10" s="183" t="str">
        <f t="shared" si="2"/>
        <v/>
      </c>
      <c r="E10" s="180" t="str">
        <f t="shared" si="1"/>
        <v>否</v>
      </c>
    </row>
    <row r="11" ht="36" customHeight="1" spans="1:5">
      <c r="A11" s="181" t="s">
        <v>1823</v>
      </c>
      <c r="B11" s="182">
        <v>91.9100000000002</v>
      </c>
      <c r="C11" s="182">
        <v>91.9100000000002</v>
      </c>
      <c r="D11" s="183">
        <f t="shared" si="2"/>
        <v>0</v>
      </c>
      <c r="E11" s="180" t="str">
        <f t="shared" si="1"/>
        <v>是</v>
      </c>
    </row>
    <row r="12" ht="36" customHeight="1" spans="1:5">
      <c r="A12" s="178" t="s">
        <v>1824</v>
      </c>
      <c r="B12" s="179"/>
      <c r="C12" s="179"/>
      <c r="D12" s="183" t="str">
        <f t="shared" si="2"/>
        <v/>
      </c>
      <c r="E12" s="180" t="str">
        <f t="shared" si="1"/>
        <v>否</v>
      </c>
    </row>
    <row r="13" ht="36" customHeight="1" spans="1:5">
      <c r="A13" s="181" t="s">
        <v>1825</v>
      </c>
      <c r="B13" s="182"/>
      <c r="C13" s="182"/>
      <c r="D13" s="183" t="str">
        <f t="shared" si="2"/>
        <v/>
      </c>
      <c r="E13" s="180" t="str">
        <f t="shared" si="1"/>
        <v>否</v>
      </c>
    </row>
    <row r="14" ht="36" customHeight="1" spans="1:5">
      <c r="A14" s="178" t="s">
        <v>1826</v>
      </c>
      <c r="B14" s="179">
        <v>6623</v>
      </c>
      <c r="C14" s="179">
        <v>5178.7</v>
      </c>
      <c r="D14" s="184">
        <f t="shared" si="0"/>
        <v>-0.218073380643213</v>
      </c>
      <c r="E14" s="180" t="str">
        <f t="shared" si="1"/>
        <v>是</v>
      </c>
    </row>
    <row r="15" ht="36" customHeight="1" spans="1:5">
      <c r="A15" s="181" t="s">
        <v>1827</v>
      </c>
      <c r="B15" s="182">
        <v>36727</v>
      </c>
      <c r="C15" s="182">
        <v>41906.3</v>
      </c>
      <c r="D15" s="183">
        <f t="shared" si="0"/>
        <v>0.141021591744493</v>
      </c>
      <c r="E15" s="180" t="str">
        <f t="shared" si="1"/>
        <v>是</v>
      </c>
    </row>
    <row r="16" ht="36" customHeight="1" spans="1:5">
      <c r="A16" s="127" t="s">
        <v>1828</v>
      </c>
      <c r="B16" s="179">
        <v>0</v>
      </c>
      <c r="C16" s="179">
        <v>0</v>
      </c>
      <c r="D16" s="184" t="str">
        <f t="shared" si="0"/>
        <v/>
      </c>
      <c r="E16" s="180" t="str">
        <f t="shared" si="1"/>
        <v>否</v>
      </c>
    </row>
    <row r="17" ht="36" customHeight="1" spans="1:5">
      <c r="A17" s="128" t="s">
        <v>1829</v>
      </c>
      <c r="B17" s="182">
        <v>15.58</v>
      </c>
      <c r="C17" s="182">
        <v>15.58</v>
      </c>
      <c r="D17" s="183">
        <f t="shared" si="0"/>
        <v>0</v>
      </c>
      <c r="E17" s="180" t="str">
        <f t="shared" si="1"/>
        <v>是</v>
      </c>
    </row>
    <row r="18" ht="36" customHeight="1" spans="1:5">
      <c r="A18" s="132" t="s">
        <v>1830</v>
      </c>
      <c r="B18" s="179">
        <f>B4+B6+B10+B12+B14+B16</f>
        <v>6668.65</v>
      </c>
      <c r="C18" s="179">
        <f>C4+C6+C10+C12+C14+C16</f>
        <v>5079.21</v>
      </c>
      <c r="D18" s="184">
        <f t="shared" si="0"/>
        <v>-0.23834509233503</v>
      </c>
      <c r="E18" s="180" t="str">
        <f t="shared" si="1"/>
        <v>是</v>
      </c>
    </row>
    <row r="19" ht="36" customHeight="1" spans="1:5">
      <c r="A19" s="132" t="s">
        <v>1831</v>
      </c>
      <c r="B19" s="179">
        <f>B5+B7+B11+B13+B15+B17</f>
        <v>38564.26</v>
      </c>
      <c r="C19" s="179">
        <f>C5+C7+C11+C13+C15+C17</f>
        <v>43644.07</v>
      </c>
      <c r="D19" s="184">
        <f t="shared" si="0"/>
        <v>0.131723258789356</v>
      </c>
      <c r="E19" s="180" t="str">
        <f t="shared" si="1"/>
        <v>是</v>
      </c>
    </row>
    <row r="20" spans="2:5">
      <c r="B20" s="185"/>
      <c r="C20" s="185"/>
      <c r="E20" s="131"/>
    </row>
    <row r="21" spans="2:5">
      <c r="B21" s="185"/>
      <c r="C21" s="185"/>
      <c r="E21" s="131"/>
    </row>
    <row r="22" spans="2:5">
      <c r="B22" s="185"/>
      <c r="C22" s="185"/>
      <c r="E22" s="131"/>
    </row>
    <row r="23" spans="2:5">
      <c r="B23" s="185"/>
      <c r="C23" s="185"/>
      <c r="E23" s="131"/>
    </row>
    <row r="24" spans="5:5">
      <c r="E24" s="131"/>
    </row>
    <row r="25" spans="5:5">
      <c r="E25" s="131"/>
    </row>
    <row r="26" spans="5:5">
      <c r="E26" s="131"/>
    </row>
    <row r="27" spans="5:5">
      <c r="E27" s="131"/>
    </row>
    <row r="28" spans="5:5">
      <c r="E28" s="131"/>
    </row>
    <row r="29" spans="5:5">
      <c r="E29" s="131"/>
    </row>
    <row r="30" spans="5:5">
      <c r="E30" s="131"/>
    </row>
    <row r="31" spans="5:5">
      <c r="E31" s="131"/>
    </row>
    <row r="32" spans="5:5">
      <c r="E32" s="131"/>
    </row>
    <row r="33" spans="5:5">
      <c r="E33" s="131"/>
    </row>
    <row r="34" spans="5:5">
      <c r="E34" s="131"/>
    </row>
    <row r="35" spans="5:5">
      <c r="E35" s="131"/>
    </row>
    <row r="36" spans="5:5">
      <c r="E36" s="131"/>
    </row>
    <row r="37" spans="5:5">
      <c r="E37" s="131"/>
    </row>
    <row r="38" spans="5:5">
      <c r="E38" s="131"/>
    </row>
    <row r="39" spans="5:5">
      <c r="E39" s="131"/>
    </row>
    <row r="40" spans="5:5">
      <c r="E40" s="131"/>
    </row>
    <row r="41" spans="5:5">
      <c r="E41" s="131"/>
    </row>
    <row r="42" spans="5:5">
      <c r="E42" s="131"/>
    </row>
    <row r="43" spans="5:5">
      <c r="E43" s="131"/>
    </row>
    <row r="44" spans="5:5">
      <c r="E44" s="131"/>
    </row>
    <row r="45" spans="5:5">
      <c r="E45" s="131"/>
    </row>
    <row r="46" spans="5:5">
      <c r="E46" s="131"/>
    </row>
    <row r="47" spans="5:5">
      <c r="E47" s="131"/>
    </row>
    <row r="48" spans="5:5">
      <c r="E48" s="131"/>
    </row>
    <row r="49" spans="5:5">
      <c r="E49" s="131"/>
    </row>
    <row r="50" spans="5:5">
      <c r="E50" s="131"/>
    </row>
    <row r="51" spans="5:5">
      <c r="E51" s="131"/>
    </row>
  </sheetData>
  <autoFilter xmlns:etc="http://www.wps.cn/officeDocument/2017/etCustomData" ref="A3:E1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5"/>
  <sheetViews>
    <sheetView showGridLines="0" showZeros="0" view="pageBreakPreview" zoomScale="70" zoomScaleNormal="100" workbookViewId="0">
      <pane ySplit="3" topLeftCell="A38" activePane="bottomLeft" state="frozen"/>
      <selection/>
      <selection pane="bottomLeft" activeCell="D3" sqref="D3"/>
    </sheetView>
  </sheetViews>
  <sheetFormatPr defaultColWidth="9" defaultRowHeight="14.25" outlineLevelCol="4"/>
  <cols>
    <col min="1" max="1" width="58.6666666666667" style="156" customWidth="1"/>
    <col min="2" max="4" width="22.6666666666667" style="156" customWidth="1"/>
    <col min="5" max="5" width="9" style="156" hidden="1" customWidth="1"/>
    <col min="6" max="16384" width="9" style="156"/>
  </cols>
  <sheetData>
    <row r="1" ht="45" customHeight="1" spans="1:4">
      <c r="A1" s="157" t="str">
        <f>YEAR(封面!$B$9)&amp;"年市本级社会保险基金收入预算情况表"</f>
        <v>2025年市本级社会保险基金收入预算情况表</v>
      </c>
      <c r="B1" s="157"/>
      <c r="C1" s="157"/>
      <c r="D1" s="157"/>
    </row>
    <row r="2" ht="20.1" customHeight="1" spans="1:4">
      <c r="A2" s="158" t="s">
        <v>2182</v>
      </c>
      <c r="B2" s="159"/>
      <c r="C2" s="160"/>
      <c r="D2" s="161" t="s">
        <v>130</v>
      </c>
    </row>
    <row r="3" ht="45" customHeight="1" spans="1:5">
      <c r="A3" s="162" t="s">
        <v>2176</v>
      </c>
      <c r="B3" s="114" t="str">
        <f>YEAR(封面!$B$9)-1&amp;"年执行数"</f>
        <v>2024年执行数</v>
      </c>
      <c r="C3" s="163" t="str">
        <f>YEAR(封面!$B$9)&amp;"年预算数"</f>
        <v>2025年预算数</v>
      </c>
      <c r="D3" s="67" t="s">
        <v>1853</v>
      </c>
      <c r="E3" s="116" t="s">
        <v>134</v>
      </c>
    </row>
    <row r="4" ht="38.1" customHeight="1" spans="1:5">
      <c r="A4" s="164" t="s">
        <v>1756</v>
      </c>
      <c r="B4" s="165">
        <v>25347.33</v>
      </c>
      <c r="C4" s="165">
        <v>26490.71</v>
      </c>
      <c r="D4" s="119">
        <f t="shared" ref="D4:D37" si="0">IF(B4&gt;0,C4/B4-1,IF(B4&lt;0,-(C4/B4-1),""))</f>
        <v>0.045108498607151</v>
      </c>
      <c r="E4" s="116" t="str">
        <f t="shared" ref="E4:E24" si="1">IF(A4&lt;&gt;"",IF(SUM(B4:C4)&lt;&gt;0,"是","否"),"是")</f>
        <v>是</v>
      </c>
    </row>
    <row r="5" ht="38.1" customHeight="1" spans="1:5">
      <c r="A5" s="166" t="s">
        <v>1757</v>
      </c>
      <c r="B5" s="167">
        <v>13732.84</v>
      </c>
      <c r="C5" s="167">
        <v>13811.8</v>
      </c>
      <c r="D5" s="123">
        <f t="shared" si="0"/>
        <v>0.00574972110648631</v>
      </c>
      <c r="E5" s="116" t="str">
        <f t="shared" si="1"/>
        <v>是</v>
      </c>
    </row>
    <row r="6" ht="38.1" customHeight="1" spans="1:5">
      <c r="A6" s="166" t="s">
        <v>1758</v>
      </c>
      <c r="B6" s="167"/>
      <c r="C6" s="167"/>
      <c r="D6" s="123" t="str">
        <f t="shared" si="0"/>
        <v/>
      </c>
      <c r="E6" s="116" t="str">
        <f t="shared" si="1"/>
        <v>否</v>
      </c>
    </row>
    <row r="7" ht="38.1" customHeight="1" spans="1:5">
      <c r="A7" s="166" t="s">
        <v>1759</v>
      </c>
      <c r="B7" s="167">
        <v>27.57</v>
      </c>
      <c r="C7" s="167">
        <v>25</v>
      </c>
      <c r="D7" s="123">
        <f t="shared" si="0"/>
        <v>-0.0932172651432717</v>
      </c>
      <c r="E7" s="116" t="str">
        <f t="shared" si="1"/>
        <v>是</v>
      </c>
    </row>
    <row r="8" ht="38.1" customHeight="1" spans="1:5">
      <c r="A8" s="166" t="s">
        <v>1760</v>
      </c>
      <c r="B8" s="167"/>
      <c r="C8" s="167"/>
      <c r="D8" s="123" t="str">
        <f t="shared" si="0"/>
        <v/>
      </c>
      <c r="E8" s="116" t="str">
        <f t="shared" si="1"/>
        <v>否</v>
      </c>
    </row>
    <row r="9" ht="38.1" customHeight="1" spans="1:5">
      <c r="A9" s="166" t="s">
        <v>1761</v>
      </c>
      <c r="B9" s="167">
        <v>180</v>
      </c>
      <c r="C9" s="167">
        <v>200</v>
      </c>
      <c r="D9" s="123">
        <f t="shared" si="0"/>
        <v>0.111111111111111</v>
      </c>
      <c r="E9" s="116" t="str">
        <f t="shared" si="1"/>
        <v>是</v>
      </c>
    </row>
    <row r="10" ht="38.1" customHeight="1" spans="1:5">
      <c r="A10" s="166" t="s">
        <v>1762</v>
      </c>
      <c r="B10" s="167">
        <v>4.45</v>
      </c>
      <c r="C10" s="167">
        <v>5</v>
      </c>
      <c r="D10" s="123">
        <f t="shared" si="0"/>
        <v>0.123595505617977</v>
      </c>
      <c r="E10" s="116" t="str">
        <f t="shared" si="1"/>
        <v>是</v>
      </c>
    </row>
    <row r="11" ht="36" customHeight="1" spans="1:5">
      <c r="A11" s="168" t="s">
        <v>1763</v>
      </c>
      <c r="B11" s="167"/>
      <c r="C11" s="167"/>
      <c r="D11" s="123" t="str">
        <f t="shared" si="0"/>
        <v/>
      </c>
      <c r="E11" s="116" t="str">
        <f t="shared" si="1"/>
        <v>否</v>
      </c>
    </row>
    <row r="12" ht="38.1" customHeight="1" spans="1:5">
      <c r="A12" s="164" t="s">
        <v>1764</v>
      </c>
      <c r="B12" s="165">
        <v>17856.57</v>
      </c>
      <c r="C12" s="165">
        <v>20160.35</v>
      </c>
      <c r="D12" s="119">
        <f t="shared" si="0"/>
        <v>0.129015818827468</v>
      </c>
      <c r="E12" s="116" t="str">
        <f t="shared" si="1"/>
        <v>是</v>
      </c>
    </row>
    <row r="13" ht="38.1" customHeight="1" spans="1:5">
      <c r="A13" s="169" t="s">
        <v>1757</v>
      </c>
      <c r="B13" s="167">
        <v>12496.79</v>
      </c>
      <c r="C13" s="167">
        <v>12536.63</v>
      </c>
      <c r="D13" s="123">
        <f t="shared" si="0"/>
        <v>0.00318801868319762</v>
      </c>
      <c r="E13" s="116" t="str">
        <f t="shared" si="1"/>
        <v>是</v>
      </c>
    </row>
    <row r="14" ht="38.1" customHeight="1" spans="1:5">
      <c r="A14" s="169" t="s">
        <v>1758</v>
      </c>
      <c r="B14" s="167">
        <v>5234.02</v>
      </c>
      <c r="C14" s="167">
        <v>7534.02</v>
      </c>
      <c r="D14" s="123">
        <f t="shared" si="0"/>
        <v>0.439432787799817</v>
      </c>
      <c r="E14" s="116" t="str">
        <f t="shared" si="1"/>
        <v>是</v>
      </c>
    </row>
    <row r="15" ht="38.1" customHeight="1" spans="1:5">
      <c r="A15" s="169" t="s">
        <v>1759</v>
      </c>
      <c r="B15" s="167">
        <v>5.76</v>
      </c>
      <c r="C15" s="167">
        <v>5.7</v>
      </c>
      <c r="D15" s="123">
        <f t="shared" si="0"/>
        <v>-0.0104166666666666</v>
      </c>
      <c r="E15" s="116" t="str">
        <f t="shared" si="1"/>
        <v>是</v>
      </c>
    </row>
    <row r="16" ht="38.1" customHeight="1" spans="1:5">
      <c r="A16" s="169" t="s">
        <v>1761</v>
      </c>
      <c r="B16" s="167">
        <v>120</v>
      </c>
      <c r="C16" s="167">
        <v>84</v>
      </c>
      <c r="D16" s="123">
        <f t="shared" si="0"/>
        <v>-0.3</v>
      </c>
      <c r="E16" s="116" t="str">
        <f t="shared" si="1"/>
        <v>是</v>
      </c>
    </row>
    <row r="17" ht="38.1" customHeight="1" spans="1:5">
      <c r="A17" s="169" t="s">
        <v>1762</v>
      </c>
      <c r="B17" s="167"/>
      <c r="C17" s="167"/>
      <c r="D17" s="123" t="str">
        <f t="shared" si="0"/>
        <v/>
      </c>
      <c r="E17" s="116" t="str">
        <f t="shared" si="1"/>
        <v>否</v>
      </c>
    </row>
    <row r="18" ht="38.1" customHeight="1" spans="1:5">
      <c r="A18" s="164" t="s">
        <v>1765</v>
      </c>
      <c r="B18" s="165">
        <v>1835.46</v>
      </c>
      <c r="C18" s="165">
        <v>2043.62</v>
      </c>
      <c r="D18" s="119">
        <f t="shared" si="0"/>
        <v>0.113410262277576</v>
      </c>
      <c r="E18" s="116" t="str">
        <f t="shared" si="1"/>
        <v>是</v>
      </c>
    </row>
    <row r="19" ht="36" customHeight="1" spans="1:5">
      <c r="A19" s="170" t="s">
        <v>1766</v>
      </c>
      <c r="B19" s="167">
        <v>917</v>
      </c>
      <c r="C19" s="167">
        <v>1019.47</v>
      </c>
      <c r="D19" s="123">
        <f t="shared" si="0"/>
        <v>0.111744820065431</v>
      </c>
      <c r="E19" s="116" t="str">
        <f t="shared" si="1"/>
        <v>是</v>
      </c>
    </row>
    <row r="20" ht="38.1" customHeight="1" spans="1:5">
      <c r="A20" s="170" t="s">
        <v>1758</v>
      </c>
      <c r="B20" s="167"/>
      <c r="C20" s="167"/>
      <c r="D20" s="123" t="str">
        <f t="shared" si="0"/>
        <v/>
      </c>
      <c r="E20" s="116" t="str">
        <f t="shared" si="1"/>
        <v>否</v>
      </c>
    </row>
    <row r="21" ht="38.1" customHeight="1" spans="1:5">
      <c r="A21" s="169" t="s">
        <v>1759</v>
      </c>
      <c r="B21" s="167">
        <v>3.2</v>
      </c>
      <c r="C21" s="167">
        <v>3.4</v>
      </c>
      <c r="D21" s="123">
        <f t="shared" si="0"/>
        <v>0.0625</v>
      </c>
      <c r="E21" s="116" t="str">
        <f t="shared" si="1"/>
        <v>是</v>
      </c>
    </row>
    <row r="22" ht="36" customHeight="1" spans="1:5">
      <c r="A22" s="170" t="s">
        <v>1761</v>
      </c>
      <c r="B22" s="167">
        <v>3.82</v>
      </c>
      <c r="C22" s="167">
        <v>3</v>
      </c>
      <c r="D22" s="123">
        <f t="shared" si="0"/>
        <v>-0.214659685863874</v>
      </c>
      <c r="E22" s="116" t="str">
        <f t="shared" si="1"/>
        <v>是</v>
      </c>
    </row>
    <row r="23" ht="36" customHeight="1" spans="1:5">
      <c r="A23" s="170" t="s">
        <v>1762</v>
      </c>
      <c r="B23" s="167">
        <v>8</v>
      </c>
      <c r="C23" s="167">
        <v>7</v>
      </c>
      <c r="D23" s="123">
        <f t="shared" si="0"/>
        <v>-0.125</v>
      </c>
      <c r="E23" s="116" t="str">
        <f t="shared" si="1"/>
        <v>是</v>
      </c>
    </row>
    <row r="24" ht="38.1" customHeight="1" spans="1:5">
      <c r="A24" s="169" t="s">
        <v>1833</v>
      </c>
      <c r="B24" s="167"/>
      <c r="C24" s="167"/>
      <c r="D24" s="123" t="str">
        <f t="shared" si="0"/>
        <v/>
      </c>
      <c r="E24" s="116" t="str">
        <f t="shared" si="1"/>
        <v>否</v>
      </c>
    </row>
    <row r="25" ht="38.1" customHeight="1" spans="1:5">
      <c r="A25" s="164" t="s">
        <v>1767</v>
      </c>
      <c r="B25" s="165">
        <v>11207.26</v>
      </c>
      <c r="C25" s="165">
        <v>11777.87</v>
      </c>
      <c r="D25" s="119">
        <f t="shared" si="0"/>
        <v>0.0509143180402705</v>
      </c>
      <c r="E25" s="116" t="s">
        <v>1673</v>
      </c>
    </row>
    <row r="26" ht="38.1" customHeight="1" spans="1:5">
      <c r="A26" s="169" t="s">
        <v>1768</v>
      </c>
      <c r="B26" s="167">
        <v>11147.26</v>
      </c>
      <c r="C26" s="167">
        <v>11704.75</v>
      </c>
      <c r="D26" s="123">
        <f t="shared" si="0"/>
        <v>0.0500113929342278</v>
      </c>
      <c r="E26" s="116" t="str">
        <f t="shared" ref="E26:E47" si="2">IF(A26&lt;&gt;"",IF(SUM(B26:C26)&lt;&gt;0,"是","否"),"是")</f>
        <v>是</v>
      </c>
    </row>
    <row r="27" ht="38.1" customHeight="1" spans="1:5">
      <c r="A27" s="170" t="s">
        <v>1758</v>
      </c>
      <c r="B27" s="167"/>
      <c r="C27" s="167">
        <v>13.12</v>
      </c>
      <c r="D27" s="123" t="str">
        <f t="shared" si="0"/>
        <v/>
      </c>
      <c r="E27" s="116" t="str">
        <f t="shared" si="2"/>
        <v>是</v>
      </c>
    </row>
    <row r="28" ht="38.1" customHeight="1" spans="1:5">
      <c r="A28" s="169" t="s">
        <v>1759</v>
      </c>
      <c r="B28" s="167">
        <v>45</v>
      </c>
      <c r="C28" s="167">
        <v>45</v>
      </c>
      <c r="D28" s="123">
        <f t="shared" si="0"/>
        <v>0</v>
      </c>
      <c r="E28" s="116" t="str">
        <f t="shared" si="2"/>
        <v>是</v>
      </c>
    </row>
    <row r="29" s="135" customFormat="1" ht="38.1" customHeight="1" spans="1:5">
      <c r="A29" s="169" t="s">
        <v>1761</v>
      </c>
      <c r="B29" s="167">
        <v>5</v>
      </c>
      <c r="C29" s="167">
        <v>5</v>
      </c>
      <c r="D29" s="123">
        <f t="shared" si="0"/>
        <v>0</v>
      </c>
      <c r="E29" s="116" t="str">
        <f t="shared" si="2"/>
        <v>是</v>
      </c>
    </row>
    <row r="30" s="135" customFormat="1" ht="38.1" customHeight="1" spans="1:5">
      <c r="A30" s="169" t="s">
        <v>1762</v>
      </c>
      <c r="B30" s="167">
        <v>10</v>
      </c>
      <c r="C30" s="167">
        <v>10</v>
      </c>
      <c r="D30" s="123">
        <f t="shared" si="0"/>
        <v>0</v>
      </c>
      <c r="E30" s="116" t="str">
        <f t="shared" si="2"/>
        <v>是</v>
      </c>
    </row>
    <row r="31" ht="38.1" customHeight="1" spans="1:5">
      <c r="A31" s="164" t="s">
        <v>1769</v>
      </c>
      <c r="B31" s="165">
        <v>1459.34</v>
      </c>
      <c r="C31" s="165">
        <v>1460.56</v>
      </c>
      <c r="D31" s="119">
        <f t="shared" si="0"/>
        <v>0.000835994353612035</v>
      </c>
      <c r="E31" s="116" t="str">
        <f t="shared" si="2"/>
        <v>是</v>
      </c>
    </row>
    <row r="32" ht="38.1" customHeight="1" spans="1:5">
      <c r="A32" s="169" t="s">
        <v>1770</v>
      </c>
      <c r="B32" s="167">
        <v>595.41</v>
      </c>
      <c r="C32" s="167">
        <v>602.58</v>
      </c>
      <c r="D32" s="123">
        <f t="shared" si="0"/>
        <v>0.0120421222350986</v>
      </c>
      <c r="E32" s="116" t="str">
        <f t="shared" si="2"/>
        <v>是</v>
      </c>
    </row>
    <row r="33" ht="38.1" customHeight="1" spans="1:5">
      <c r="A33" s="169" t="s">
        <v>1758</v>
      </c>
      <c r="B33" s="167"/>
      <c r="C33" s="167"/>
      <c r="D33" s="123" t="str">
        <f t="shared" si="0"/>
        <v/>
      </c>
      <c r="E33" s="116" t="str">
        <f t="shared" si="2"/>
        <v>否</v>
      </c>
    </row>
    <row r="34" ht="38.1" customHeight="1" spans="1:5">
      <c r="A34" s="169" t="s">
        <v>1759</v>
      </c>
      <c r="B34" s="167">
        <v>1.79</v>
      </c>
      <c r="C34" s="167">
        <v>1.6</v>
      </c>
      <c r="D34" s="123">
        <f t="shared" si="0"/>
        <v>-0.106145251396648</v>
      </c>
      <c r="E34" s="116" t="str">
        <f t="shared" si="2"/>
        <v>是</v>
      </c>
    </row>
    <row r="35" ht="36" customHeight="1" spans="1:5">
      <c r="A35" s="170" t="s">
        <v>1762</v>
      </c>
      <c r="B35" s="167"/>
      <c r="C35" s="167"/>
      <c r="D35" s="123" t="str">
        <f t="shared" si="0"/>
        <v/>
      </c>
      <c r="E35" s="116" t="str">
        <f t="shared" si="2"/>
        <v>否</v>
      </c>
    </row>
    <row r="36" ht="38.1" customHeight="1" spans="1:5">
      <c r="A36" s="169" t="s">
        <v>1834</v>
      </c>
      <c r="B36" s="167">
        <v>862.02</v>
      </c>
      <c r="C36" s="167">
        <v>856.28</v>
      </c>
      <c r="D36" s="123">
        <f t="shared" si="0"/>
        <v>-0.00665877821860283</v>
      </c>
      <c r="E36" s="116" t="str">
        <f t="shared" si="2"/>
        <v>是</v>
      </c>
    </row>
    <row r="37" ht="38.1" customHeight="1" spans="1:5">
      <c r="A37" s="169" t="s">
        <v>1833</v>
      </c>
      <c r="B37" s="167"/>
      <c r="C37" s="167"/>
      <c r="D37" s="123" t="str">
        <f t="shared" si="0"/>
        <v/>
      </c>
      <c r="E37" s="116" t="str">
        <f t="shared" si="2"/>
        <v>否</v>
      </c>
    </row>
    <row r="38" ht="38.1" customHeight="1" spans="1:5">
      <c r="A38" s="164" t="s">
        <v>1771</v>
      </c>
      <c r="B38" s="165">
        <v>13448.3</v>
      </c>
      <c r="C38" s="165">
        <v>12946.31</v>
      </c>
      <c r="D38" s="119">
        <v>-0.0373273945405739</v>
      </c>
      <c r="E38" s="116" t="str">
        <f t="shared" si="2"/>
        <v>是</v>
      </c>
    </row>
    <row r="39" ht="38.1" customHeight="1" spans="1:5">
      <c r="A39" s="169" t="s">
        <v>1772</v>
      </c>
      <c r="B39" s="167">
        <v>3241.85</v>
      </c>
      <c r="C39" s="167">
        <v>5557.88</v>
      </c>
      <c r="D39" s="123">
        <v>0.71441615127165</v>
      </c>
      <c r="E39" s="116" t="str">
        <f t="shared" si="2"/>
        <v>是</v>
      </c>
    </row>
    <row r="40" ht="38.1" customHeight="1" spans="1:5">
      <c r="A40" s="169" t="s">
        <v>1758</v>
      </c>
      <c r="B40" s="167">
        <v>1452.87</v>
      </c>
      <c r="C40" s="167">
        <v>271.92</v>
      </c>
      <c r="D40" s="123">
        <v>-0.812839414400462</v>
      </c>
      <c r="E40" s="116" t="str">
        <f t="shared" si="2"/>
        <v>是</v>
      </c>
    </row>
    <row r="41" ht="38.1" customHeight="1" spans="1:5">
      <c r="A41" s="169" t="s">
        <v>1773</v>
      </c>
      <c r="B41" s="167">
        <v>56.81</v>
      </c>
      <c r="C41" s="167">
        <v>57</v>
      </c>
      <c r="D41" s="123">
        <v>0.00334448160535117</v>
      </c>
      <c r="E41" s="116" t="str">
        <f t="shared" si="2"/>
        <v>是</v>
      </c>
    </row>
    <row r="42" ht="38.1" customHeight="1" spans="1:5">
      <c r="A42" s="169" t="s">
        <v>1759</v>
      </c>
      <c r="B42" s="167">
        <v>367.57</v>
      </c>
      <c r="C42" s="167">
        <v>300</v>
      </c>
      <c r="D42" s="123">
        <v>-0.183828930543842</v>
      </c>
      <c r="E42" s="116" t="str">
        <f t="shared" si="2"/>
        <v>是</v>
      </c>
    </row>
    <row r="43" ht="38.1" customHeight="1" spans="1:5">
      <c r="A43" s="169" t="s">
        <v>1760</v>
      </c>
      <c r="B43" s="167">
        <v>619.59</v>
      </c>
      <c r="C43" s="167">
        <v>637.74</v>
      </c>
      <c r="D43" s="123">
        <v>0.0292935650995012</v>
      </c>
      <c r="E43" s="116" t="str">
        <f t="shared" si="2"/>
        <v>是</v>
      </c>
    </row>
    <row r="44" ht="38.1" customHeight="1" spans="1:5">
      <c r="A44" s="169" t="s">
        <v>1761</v>
      </c>
      <c r="B44" s="167">
        <v>16</v>
      </c>
      <c r="C44" s="167">
        <v>16</v>
      </c>
      <c r="D44" s="123">
        <v>1.0292935650995</v>
      </c>
      <c r="E44" s="116" t="str">
        <f t="shared" si="2"/>
        <v>是</v>
      </c>
    </row>
    <row r="45" ht="38.1" customHeight="1" spans="1:5">
      <c r="A45" s="169" t="s">
        <v>1762</v>
      </c>
      <c r="B45" s="167">
        <v>2200</v>
      </c>
      <c r="C45" s="167">
        <v>4.5</v>
      </c>
      <c r="D45" s="123">
        <v>-0.997954545454545</v>
      </c>
      <c r="E45" s="116" t="str">
        <f t="shared" si="2"/>
        <v>是</v>
      </c>
    </row>
    <row r="46" ht="36" customHeight="1" spans="1:5">
      <c r="A46" s="164" t="s">
        <v>1774</v>
      </c>
      <c r="B46" s="165">
        <v>13627.17</v>
      </c>
      <c r="C46" s="165">
        <v>14100.13</v>
      </c>
      <c r="D46" s="119">
        <f t="shared" ref="D46:D55" si="3">IF(B46&gt;0,C46/B46-1,IF(B46&lt;0,-(C46/B46-1),""))</f>
        <v>0.0347071328823225</v>
      </c>
      <c r="E46" s="116" t="str">
        <f t="shared" si="2"/>
        <v>是</v>
      </c>
    </row>
    <row r="47" ht="36" customHeight="1" spans="1:5">
      <c r="A47" s="169" t="s">
        <v>1768</v>
      </c>
      <c r="B47" s="167">
        <v>6174</v>
      </c>
      <c r="C47" s="167">
        <v>6505.8</v>
      </c>
      <c r="D47" s="123">
        <f t="shared" si="3"/>
        <v>0.0537414965986396</v>
      </c>
      <c r="E47" s="116" t="str">
        <f t="shared" si="2"/>
        <v>是</v>
      </c>
    </row>
    <row r="48" ht="36" customHeight="1" spans="1:5">
      <c r="A48" s="169" t="s">
        <v>1758</v>
      </c>
      <c r="B48" s="167">
        <v>734.13</v>
      </c>
      <c r="C48" s="167">
        <v>393.24</v>
      </c>
      <c r="D48" s="123">
        <f t="shared" si="3"/>
        <v>-0.464345551877733</v>
      </c>
      <c r="E48" s="131"/>
    </row>
    <row r="49" ht="36" customHeight="1" spans="1:5">
      <c r="A49" s="169" t="s">
        <v>1759</v>
      </c>
      <c r="B49" s="167">
        <v>8.48</v>
      </c>
      <c r="C49" s="167">
        <v>9</v>
      </c>
      <c r="D49" s="123">
        <f t="shared" si="3"/>
        <v>0.0613207547169812</v>
      </c>
      <c r="E49" s="131"/>
    </row>
    <row r="50" ht="36" customHeight="1" spans="1:5">
      <c r="A50" s="169" t="s">
        <v>1762</v>
      </c>
      <c r="B50" s="167">
        <v>49.2</v>
      </c>
      <c r="C50" s="167">
        <v>10</v>
      </c>
      <c r="D50" s="123">
        <f t="shared" si="3"/>
        <v>-0.796747967479675</v>
      </c>
      <c r="E50" s="131"/>
    </row>
    <row r="51" ht="36" customHeight="1" spans="1:5">
      <c r="A51" s="151" t="s">
        <v>1835</v>
      </c>
      <c r="B51" s="165">
        <f>B4+B12+B18+B25+B31+B46+B38</f>
        <v>84781.43</v>
      </c>
      <c r="C51" s="165">
        <f>C4+C12+C18+C25+C31+C46+C38</f>
        <v>88979.55</v>
      </c>
      <c r="D51" s="119">
        <f t="shared" si="3"/>
        <v>0.0495169755924145</v>
      </c>
      <c r="E51" s="131"/>
    </row>
    <row r="52" ht="36" customHeight="1" spans="1:5">
      <c r="A52" s="166" t="s">
        <v>1836</v>
      </c>
      <c r="B52" s="167">
        <f>B5+B13+B19+B26+B32+B47+B39</f>
        <v>48305.15</v>
      </c>
      <c r="C52" s="167">
        <f>C5+C13+C19+C26+C32+C47+C39</f>
        <v>51738.91</v>
      </c>
      <c r="D52" s="123">
        <f t="shared" si="3"/>
        <v>0.0710847601135698</v>
      </c>
      <c r="E52" s="131"/>
    </row>
    <row r="53" ht="36" customHeight="1" spans="1:4">
      <c r="A53" s="166" t="s">
        <v>1759</v>
      </c>
      <c r="B53" s="167">
        <f>B7+B15+B21+B28+B34+B49+B42</f>
        <v>459.37</v>
      </c>
      <c r="C53" s="167">
        <f>C7+C15+C21+C28+C34+C49+C42</f>
        <v>389.7</v>
      </c>
      <c r="D53" s="123">
        <f t="shared" si="3"/>
        <v>-0.151664235801206</v>
      </c>
    </row>
    <row r="54" ht="36" customHeight="1" spans="1:4">
      <c r="A54" s="166" t="s">
        <v>1758</v>
      </c>
      <c r="B54" s="167">
        <f>B6+B14+B20+B27+B33+B48+B40</f>
        <v>7421.02</v>
      </c>
      <c r="C54" s="167">
        <f>C6+C14+C20+C27+C33+C48+C40</f>
        <v>8212.3</v>
      </c>
      <c r="D54" s="123">
        <f t="shared" si="3"/>
        <v>0.106626851834384</v>
      </c>
    </row>
    <row r="55" ht="36" customHeight="1" spans="1:4">
      <c r="A55" s="171" t="s">
        <v>1763</v>
      </c>
      <c r="B55" s="155"/>
      <c r="C55" s="155"/>
      <c r="D55" s="119" t="str">
        <f t="shared" si="3"/>
        <v/>
      </c>
    </row>
  </sheetData>
  <autoFilter xmlns:etc="http://www.wps.cn/officeDocument/2017/etCustomData" ref="A3:E55"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sheetPr>
  <dimension ref="A1:E52"/>
  <sheetViews>
    <sheetView showGridLines="0" showZeros="0" view="pageBreakPreview" zoomScale="70" zoomScaleNormal="100" topLeftCell="A36" workbookViewId="0">
      <selection activeCell="D3" sqref="D3"/>
    </sheetView>
  </sheetViews>
  <sheetFormatPr defaultColWidth="9" defaultRowHeight="14.25" outlineLevelCol="4"/>
  <cols>
    <col min="1" max="1" width="58.6666666666667" style="107" customWidth="1"/>
    <col min="2" max="3" width="22.6666666666667" style="137" customWidth="1"/>
    <col min="4" max="4" width="22.6666666666667" style="107" customWidth="1"/>
    <col min="5" max="5" width="9.88333333333333" style="107" hidden="1" customWidth="1"/>
    <col min="6" max="6" width="12.6666666666667" style="107" customWidth="1"/>
    <col min="7" max="245" width="9" style="107"/>
    <col min="246" max="246" width="41.6666666666667" style="107" customWidth="1"/>
    <col min="247" max="248" width="14.4416666666667" style="107" customWidth="1"/>
    <col min="249" max="249" width="13.8833333333333" style="107" customWidth="1"/>
    <col min="250" max="252" width="9" style="107"/>
    <col min="253" max="254" width="10.4416666666667" style="107" customWidth="1"/>
    <col min="255" max="501" width="9" style="107"/>
    <col min="502" max="502" width="41.6666666666667" style="107" customWidth="1"/>
    <col min="503" max="504" width="14.4416666666667" style="107" customWidth="1"/>
    <col min="505" max="505" width="13.8833333333333" style="107" customWidth="1"/>
    <col min="506" max="508" width="9" style="107"/>
    <col min="509" max="510" width="10.4416666666667" style="107" customWidth="1"/>
    <col min="511" max="757" width="9" style="107"/>
    <col min="758" max="758" width="41.6666666666667" style="107" customWidth="1"/>
    <col min="759" max="760" width="14.4416666666667" style="107" customWidth="1"/>
    <col min="761" max="761" width="13.8833333333333" style="107" customWidth="1"/>
    <col min="762" max="764" width="9" style="107"/>
    <col min="765" max="766" width="10.4416666666667" style="107" customWidth="1"/>
    <col min="767" max="1013" width="9" style="107"/>
    <col min="1014" max="1014" width="41.6666666666667" style="107" customWidth="1"/>
    <col min="1015" max="1016" width="14.4416666666667" style="107" customWidth="1"/>
    <col min="1017" max="1017" width="13.8833333333333" style="107" customWidth="1"/>
    <col min="1018" max="1020" width="9" style="107"/>
    <col min="1021" max="1022" width="10.4416666666667" style="107" customWidth="1"/>
    <col min="1023" max="1269" width="9" style="107"/>
    <col min="1270" max="1270" width="41.6666666666667" style="107" customWidth="1"/>
    <col min="1271" max="1272" width="14.4416666666667" style="107" customWidth="1"/>
    <col min="1273" max="1273" width="13.8833333333333" style="107" customWidth="1"/>
    <col min="1274" max="1276" width="9" style="107"/>
    <col min="1277" max="1278" width="10.4416666666667" style="107" customWidth="1"/>
    <col min="1279" max="1525" width="9" style="107"/>
    <col min="1526" max="1526" width="41.6666666666667" style="107" customWidth="1"/>
    <col min="1527" max="1528" width="14.4416666666667" style="107" customWidth="1"/>
    <col min="1529" max="1529" width="13.8833333333333" style="107" customWidth="1"/>
    <col min="1530" max="1532" width="9" style="107"/>
    <col min="1533" max="1534" width="10.4416666666667" style="107" customWidth="1"/>
    <col min="1535" max="1781" width="9" style="107"/>
    <col min="1782" max="1782" width="41.6666666666667" style="107" customWidth="1"/>
    <col min="1783" max="1784" width="14.4416666666667" style="107" customWidth="1"/>
    <col min="1785" max="1785" width="13.8833333333333" style="107" customWidth="1"/>
    <col min="1786" max="1788" width="9" style="107"/>
    <col min="1789" max="1790" width="10.4416666666667" style="107" customWidth="1"/>
    <col min="1791" max="2037" width="9" style="107"/>
    <col min="2038" max="2038" width="41.6666666666667" style="107" customWidth="1"/>
    <col min="2039" max="2040" width="14.4416666666667" style="107" customWidth="1"/>
    <col min="2041" max="2041" width="13.8833333333333" style="107" customWidth="1"/>
    <col min="2042" max="2044" width="9" style="107"/>
    <col min="2045" max="2046" width="10.4416666666667" style="107" customWidth="1"/>
    <col min="2047" max="2293" width="9" style="107"/>
    <col min="2294" max="2294" width="41.6666666666667" style="107" customWidth="1"/>
    <col min="2295" max="2296" width="14.4416666666667" style="107" customWidth="1"/>
    <col min="2297" max="2297" width="13.8833333333333" style="107" customWidth="1"/>
    <col min="2298" max="2300" width="9" style="107"/>
    <col min="2301" max="2302" width="10.4416666666667" style="107" customWidth="1"/>
    <col min="2303" max="2549" width="9" style="107"/>
    <col min="2550" max="2550" width="41.6666666666667" style="107" customWidth="1"/>
    <col min="2551" max="2552" width="14.4416666666667" style="107" customWidth="1"/>
    <col min="2553" max="2553" width="13.8833333333333" style="107" customWidth="1"/>
    <col min="2554" max="2556" width="9" style="107"/>
    <col min="2557" max="2558" width="10.4416666666667" style="107" customWidth="1"/>
    <col min="2559" max="2805" width="9" style="107"/>
    <col min="2806" max="2806" width="41.6666666666667" style="107" customWidth="1"/>
    <col min="2807" max="2808" width="14.4416666666667" style="107" customWidth="1"/>
    <col min="2809" max="2809" width="13.8833333333333" style="107" customWidth="1"/>
    <col min="2810" max="2812" width="9" style="107"/>
    <col min="2813" max="2814" width="10.4416666666667" style="107" customWidth="1"/>
    <col min="2815" max="3061" width="9" style="107"/>
    <col min="3062" max="3062" width="41.6666666666667" style="107" customWidth="1"/>
    <col min="3063" max="3064" width="14.4416666666667" style="107" customWidth="1"/>
    <col min="3065" max="3065" width="13.8833333333333" style="107" customWidth="1"/>
    <col min="3066" max="3068" width="9" style="107"/>
    <col min="3069" max="3070" width="10.4416666666667" style="107" customWidth="1"/>
    <col min="3071" max="3317" width="9" style="107"/>
    <col min="3318" max="3318" width="41.6666666666667" style="107" customWidth="1"/>
    <col min="3319" max="3320" width="14.4416666666667" style="107" customWidth="1"/>
    <col min="3321" max="3321" width="13.8833333333333" style="107" customWidth="1"/>
    <col min="3322" max="3324" width="9" style="107"/>
    <col min="3325" max="3326" width="10.4416666666667" style="107" customWidth="1"/>
    <col min="3327" max="3573" width="9" style="107"/>
    <col min="3574" max="3574" width="41.6666666666667" style="107" customWidth="1"/>
    <col min="3575" max="3576" width="14.4416666666667" style="107" customWidth="1"/>
    <col min="3577" max="3577" width="13.8833333333333" style="107" customWidth="1"/>
    <col min="3578" max="3580" width="9" style="107"/>
    <col min="3581" max="3582" width="10.4416666666667" style="107" customWidth="1"/>
    <col min="3583" max="3829" width="9" style="107"/>
    <col min="3830" max="3830" width="41.6666666666667" style="107" customWidth="1"/>
    <col min="3831" max="3832" width="14.4416666666667" style="107" customWidth="1"/>
    <col min="3833" max="3833" width="13.8833333333333" style="107" customWidth="1"/>
    <col min="3834" max="3836" width="9" style="107"/>
    <col min="3837" max="3838" width="10.4416666666667" style="107" customWidth="1"/>
    <col min="3839" max="4085" width="9" style="107"/>
    <col min="4086" max="4086" width="41.6666666666667" style="107" customWidth="1"/>
    <col min="4087" max="4088" width="14.4416666666667" style="107" customWidth="1"/>
    <col min="4089" max="4089" width="13.8833333333333" style="107" customWidth="1"/>
    <col min="4090" max="4092" width="9" style="107"/>
    <col min="4093" max="4094" width="10.4416666666667" style="107" customWidth="1"/>
    <col min="4095" max="4341" width="9" style="107"/>
    <col min="4342" max="4342" width="41.6666666666667" style="107" customWidth="1"/>
    <col min="4343" max="4344" width="14.4416666666667" style="107" customWidth="1"/>
    <col min="4345" max="4345" width="13.8833333333333" style="107" customWidth="1"/>
    <col min="4346" max="4348" width="9" style="107"/>
    <col min="4349" max="4350" width="10.4416666666667" style="107" customWidth="1"/>
    <col min="4351" max="4597" width="9" style="107"/>
    <col min="4598" max="4598" width="41.6666666666667" style="107" customWidth="1"/>
    <col min="4599" max="4600" width="14.4416666666667" style="107" customWidth="1"/>
    <col min="4601" max="4601" width="13.8833333333333" style="107" customWidth="1"/>
    <col min="4602" max="4604" width="9" style="107"/>
    <col min="4605" max="4606" width="10.4416666666667" style="107" customWidth="1"/>
    <col min="4607" max="4853" width="9" style="107"/>
    <col min="4854" max="4854" width="41.6666666666667" style="107" customWidth="1"/>
    <col min="4855" max="4856" width="14.4416666666667" style="107" customWidth="1"/>
    <col min="4857" max="4857" width="13.8833333333333" style="107" customWidth="1"/>
    <col min="4858" max="4860" width="9" style="107"/>
    <col min="4861" max="4862" width="10.4416666666667" style="107" customWidth="1"/>
    <col min="4863" max="5109" width="9" style="107"/>
    <col min="5110" max="5110" width="41.6666666666667" style="107" customWidth="1"/>
    <col min="5111" max="5112" width="14.4416666666667" style="107" customWidth="1"/>
    <col min="5113" max="5113" width="13.8833333333333" style="107" customWidth="1"/>
    <col min="5114" max="5116" width="9" style="107"/>
    <col min="5117" max="5118" width="10.4416666666667" style="107" customWidth="1"/>
    <col min="5119" max="5365" width="9" style="107"/>
    <col min="5366" max="5366" width="41.6666666666667" style="107" customWidth="1"/>
    <col min="5367" max="5368" width="14.4416666666667" style="107" customWidth="1"/>
    <col min="5369" max="5369" width="13.8833333333333" style="107" customWidth="1"/>
    <col min="5370" max="5372" width="9" style="107"/>
    <col min="5373" max="5374" width="10.4416666666667" style="107" customWidth="1"/>
    <col min="5375" max="5621" width="9" style="107"/>
    <col min="5622" max="5622" width="41.6666666666667" style="107" customWidth="1"/>
    <col min="5623" max="5624" width="14.4416666666667" style="107" customWidth="1"/>
    <col min="5625" max="5625" width="13.8833333333333" style="107" customWidth="1"/>
    <col min="5626" max="5628" width="9" style="107"/>
    <col min="5629" max="5630" width="10.4416666666667" style="107" customWidth="1"/>
    <col min="5631" max="5877" width="9" style="107"/>
    <col min="5878" max="5878" width="41.6666666666667" style="107" customWidth="1"/>
    <col min="5879" max="5880" width="14.4416666666667" style="107" customWidth="1"/>
    <col min="5881" max="5881" width="13.8833333333333" style="107" customWidth="1"/>
    <col min="5882" max="5884" width="9" style="107"/>
    <col min="5885" max="5886" width="10.4416666666667" style="107" customWidth="1"/>
    <col min="5887" max="6133" width="9" style="107"/>
    <col min="6134" max="6134" width="41.6666666666667" style="107" customWidth="1"/>
    <col min="6135" max="6136" width="14.4416666666667" style="107" customWidth="1"/>
    <col min="6137" max="6137" width="13.8833333333333" style="107" customWidth="1"/>
    <col min="6138" max="6140" width="9" style="107"/>
    <col min="6141" max="6142" width="10.4416666666667" style="107" customWidth="1"/>
    <col min="6143" max="6389" width="9" style="107"/>
    <col min="6390" max="6390" width="41.6666666666667" style="107" customWidth="1"/>
    <col min="6391" max="6392" width="14.4416666666667" style="107" customWidth="1"/>
    <col min="6393" max="6393" width="13.8833333333333" style="107" customWidth="1"/>
    <col min="6394" max="6396" width="9" style="107"/>
    <col min="6397" max="6398" width="10.4416666666667" style="107" customWidth="1"/>
    <col min="6399" max="6645" width="9" style="107"/>
    <col min="6646" max="6646" width="41.6666666666667" style="107" customWidth="1"/>
    <col min="6647" max="6648" width="14.4416666666667" style="107" customWidth="1"/>
    <col min="6649" max="6649" width="13.8833333333333" style="107" customWidth="1"/>
    <col min="6650" max="6652" width="9" style="107"/>
    <col min="6653" max="6654" width="10.4416666666667" style="107" customWidth="1"/>
    <col min="6655" max="6901" width="9" style="107"/>
    <col min="6902" max="6902" width="41.6666666666667" style="107" customWidth="1"/>
    <col min="6903" max="6904" width="14.4416666666667" style="107" customWidth="1"/>
    <col min="6905" max="6905" width="13.8833333333333" style="107" customWidth="1"/>
    <col min="6906" max="6908" width="9" style="107"/>
    <col min="6909" max="6910" width="10.4416666666667" style="107" customWidth="1"/>
    <col min="6911" max="7157" width="9" style="107"/>
    <col min="7158" max="7158" width="41.6666666666667" style="107" customWidth="1"/>
    <col min="7159" max="7160" width="14.4416666666667" style="107" customWidth="1"/>
    <col min="7161" max="7161" width="13.8833333333333" style="107" customWidth="1"/>
    <col min="7162" max="7164" width="9" style="107"/>
    <col min="7165" max="7166" width="10.4416666666667" style="107" customWidth="1"/>
    <col min="7167" max="7413" width="9" style="107"/>
    <col min="7414" max="7414" width="41.6666666666667" style="107" customWidth="1"/>
    <col min="7415" max="7416" width="14.4416666666667" style="107" customWidth="1"/>
    <col min="7417" max="7417" width="13.8833333333333" style="107" customWidth="1"/>
    <col min="7418" max="7420" width="9" style="107"/>
    <col min="7421" max="7422" width="10.4416666666667" style="107" customWidth="1"/>
    <col min="7423" max="7669" width="9" style="107"/>
    <col min="7670" max="7670" width="41.6666666666667" style="107" customWidth="1"/>
    <col min="7671" max="7672" width="14.4416666666667" style="107" customWidth="1"/>
    <col min="7673" max="7673" width="13.8833333333333" style="107" customWidth="1"/>
    <col min="7674" max="7676" width="9" style="107"/>
    <col min="7677" max="7678" width="10.4416666666667" style="107" customWidth="1"/>
    <col min="7679" max="7925" width="9" style="107"/>
    <col min="7926" max="7926" width="41.6666666666667" style="107" customWidth="1"/>
    <col min="7927" max="7928" width="14.4416666666667" style="107" customWidth="1"/>
    <col min="7929" max="7929" width="13.8833333333333" style="107" customWidth="1"/>
    <col min="7930" max="7932" width="9" style="107"/>
    <col min="7933" max="7934" width="10.4416666666667" style="107" customWidth="1"/>
    <col min="7935" max="8181" width="9" style="107"/>
    <col min="8182" max="8182" width="41.6666666666667" style="107" customWidth="1"/>
    <col min="8183" max="8184" width="14.4416666666667" style="107" customWidth="1"/>
    <col min="8185" max="8185" width="13.8833333333333" style="107" customWidth="1"/>
    <col min="8186" max="8188" width="9" style="107"/>
    <col min="8189" max="8190" width="10.4416666666667" style="107" customWidth="1"/>
    <col min="8191" max="8437" width="9" style="107"/>
    <col min="8438" max="8438" width="41.6666666666667" style="107" customWidth="1"/>
    <col min="8439" max="8440" width="14.4416666666667" style="107" customWidth="1"/>
    <col min="8441" max="8441" width="13.8833333333333" style="107" customWidth="1"/>
    <col min="8442" max="8444" width="9" style="107"/>
    <col min="8445" max="8446" width="10.4416666666667" style="107" customWidth="1"/>
    <col min="8447" max="8693" width="9" style="107"/>
    <col min="8694" max="8694" width="41.6666666666667" style="107" customWidth="1"/>
    <col min="8695" max="8696" width="14.4416666666667" style="107" customWidth="1"/>
    <col min="8697" max="8697" width="13.8833333333333" style="107" customWidth="1"/>
    <col min="8698" max="8700" width="9" style="107"/>
    <col min="8701" max="8702" width="10.4416666666667" style="107" customWidth="1"/>
    <col min="8703" max="8949" width="9" style="107"/>
    <col min="8950" max="8950" width="41.6666666666667" style="107" customWidth="1"/>
    <col min="8951" max="8952" width="14.4416666666667" style="107" customWidth="1"/>
    <col min="8953" max="8953" width="13.8833333333333" style="107" customWidth="1"/>
    <col min="8954" max="8956" width="9" style="107"/>
    <col min="8957" max="8958" width="10.4416666666667" style="107" customWidth="1"/>
    <col min="8959" max="9205" width="9" style="107"/>
    <col min="9206" max="9206" width="41.6666666666667" style="107" customWidth="1"/>
    <col min="9207" max="9208" width="14.4416666666667" style="107" customWidth="1"/>
    <col min="9209" max="9209" width="13.8833333333333" style="107" customWidth="1"/>
    <col min="9210" max="9212" width="9" style="107"/>
    <col min="9213" max="9214" width="10.4416666666667" style="107" customWidth="1"/>
    <col min="9215" max="9461" width="9" style="107"/>
    <col min="9462" max="9462" width="41.6666666666667" style="107" customWidth="1"/>
    <col min="9463" max="9464" width="14.4416666666667" style="107" customWidth="1"/>
    <col min="9465" max="9465" width="13.8833333333333" style="107" customWidth="1"/>
    <col min="9466" max="9468" width="9" style="107"/>
    <col min="9469" max="9470" width="10.4416666666667" style="107" customWidth="1"/>
    <col min="9471" max="9717" width="9" style="107"/>
    <col min="9718" max="9718" width="41.6666666666667" style="107" customWidth="1"/>
    <col min="9719" max="9720" width="14.4416666666667" style="107" customWidth="1"/>
    <col min="9721" max="9721" width="13.8833333333333" style="107" customWidth="1"/>
    <col min="9722" max="9724" width="9" style="107"/>
    <col min="9725" max="9726" width="10.4416666666667" style="107" customWidth="1"/>
    <col min="9727" max="9973" width="9" style="107"/>
    <col min="9974" max="9974" width="41.6666666666667" style="107" customWidth="1"/>
    <col min="9975" max="9976" width="14.4416666666667" style="107" customWidth="1"/>
    <col min="9977" max="9977" width="13.8833333333333" style="107" customWidth="1"/>
    <col min="9978" max="9980" width="9" style="107"/>
    <col min="9981" max="9982" width="10.4416666666667" style="107" customWidth="1"/>
    <col min="9983" max="10229" width="9" style="107"/>
    <col min="10230" max="10230" width="41.6666666666667" style="107" customWidth="1"/>
    <col min="10231" max="10232" width="14.4416666666667" style="107" customWidth="1"/>
    <col min="10233" max="10233" width="13.8833333333333" style="107" customWidth="1"/>
    <col min="10234" max="10236" width="9" style="107"/>
    <col min="10237" max="10238" width="10.4416666666667" style="107" customWidth="1"/>
    <col min="10239" max="10485" width="9" style="107"/>
    <col min="10486" max="10486" width="41.6666666666667" style="107" customWidth="1"/>
    <col min="10487" max="10488" width="14.4416666666667" style="107" customWidth="1"/>
    <col min="10489" max="10489" width="13.8833333333333" style="107" customWidth="1"/>
    <col min="10490" max="10492" width="9" style="107"/>
    <col min="10493" max="10494" width="10.4416666666667" style="107" customWidth="1"/>
    <col min="10495" max="10741" width="9" style="107"/>
    <col min="10742" max="10742" width="41.6666666666667" style="107" customWidth="1"/>
    <col min="10743" max="10744" width="14.4416666666667" style="107" customWidth="1"/>
    <col min="10745" max="10745" width="13.8833333333333" style="107" customWidth="1"/>
    <col min="10746" max="10748" width="9" style="107"/>
    <col min="10749" max="10750" width="10.4416666666667" style="107" customWidth="1"/>
    <col min="10751" max="10997" width="9" style="107"/>
    <col min="10998" max="10998" width="41.6666666666667" style="107" customWidth="1"/>
    <col min="10999" max="11000" width="14.4416666666667" style="107" customWidth="1"/>
    <col min="11001" max="11001" width="13.8833333333333" style="107" customWidth="1"/>
    <col min="11002" max="11004" width="9" style="107"/>
    <col min="11005" max="11006" width="10.4416666666667" style="107" customWidth="1"/>
    <col min="11007" max="11253" width="9" style="107"/>
    <col min="11254" max="11254" width="41.6666666666667" style="107" customWidth="1"/>
    <col min="11255" max="11256" width="14.4416666666667" style="107" customWidth="1"/>
    <col min="11257" max="11257" width="13.8833333333333" style="107" customWidth="1"/>
    <col min="11258" max="11260" width="9" style="107"/>
    <col min="11261" max="11262" width="10.4416666666667" style="107" customWidth="1"/>
    <col min="11263" max="11509" width="9" style="107"/>
    <col min="11510" max="11510" width="41.6666666666667" style="107" customWidth="1"/>
    <col min="11511" max="11512" width="14.4416666666667" style="107" customWidth="1"/>
    <col min="11513" max="11513" width="13.8833333333333" style="107" customWidth="1"/>
    <col min="11514" max="11516" width="9" style="107"/>
    <col min="11517" max="11518" width="10.4416666666667" style="107" customWidth="1"/>
    <col min="11519" max="11765" width="9" style="107"/>
    <col min="11766" max="11766" width="41.6666666666667" style="107" customWidth="1"/>
    <col min="11767" max="11768" width="14.4416666666667" style="107" customWidth="1"/>
    <col min="11769" max="11769" width="13.8833333333333" style="107" customWidth="1"/>
    <col min="11770" max="11772" width="9" style="107"/>
    <col min="11773" max="11774" width="10.4416666666667" style="107" customWidth="1"/>
    <col min="11775" max="12021" width="9" style="107"/>
    <col min="12022" max="12022" width="41.6666666666667" style="107" customWidth="1"/>
    <col min="12023" max="12024" width="14.4416666666667" style="107" customWidth="1"/>
    <col min="12025" max="12025" width="13.8833333333333" style="107" customWidth="1"/>
    <col min="12026" max="12028" width="9" style="107"/>
    <col min="12029" max="12030" width="10.4416666666667" style="107" customWidth="1"/>
    <col min="12031" max="12277" width="9" style="107"/>
    <col min="12278" max="12278" width="41.6666666666667" style="107" customWidth="1"/>
    <col min="12279" max="12280" width="14.4416666666667" style="107" customWidth="1"/>
    <col min="12281" max="12281" width="13.8833333333333" style="107" customWidth="1"/>
    <col min="12282" max="12284" width="9" style="107"/>
    <col min="12285" max="12286" width="10.4416666666667" style="107" customWidth="1"/>
    <col min="12287" max="12533" width="9" style="107"/>
    <col min="12534" max="12534" width="41.6666666666667" style="107" customWidth="1"/>
    <col min="12535" max="12536" width="14.4416666666667" style="107" customWidth="1"/>
    <col min="12537" max="12537" width="13.8833333333333" style="107" customWidth="1"/>
    <col min="12538" max="12540" width="9" style="107"/>
    <col min="12541" max="12542" width="10.4416666666667" style="107" customWidth="1"/>
    <col min="12543" max="12789" width="9" style="107"/>
    <col min="12790" max="12790" width="41.6666666666667" style="107" customWidth="1"/>
    <col min="12791" max="12792" width="14.4416666666667" style="107" customWidth="1"/>
    <col min="12793" max="12793" width="13.8833333333333" style="107" customWidth="1"/>
    <col min="12794" max="12796" width="9" style="107"/>
    <col min="12797" max="12798" width="10.4416666666667" style="107" customWidth="1"/>
    <col min="12799" max="13045" width="9" style="107"/>
    <col min="13046" max="13046" width="41.6666666666667" style="107" customWidth="1"/>
    <col min="13047" max="13048" width="14.4416666666667" style="107" customWidth="1"/>
    <col min="13049" max="13049" width="13.8833333333333" style="107" customWidth="1"/>
    <col min="13050" max="13052" width="9" style="107"/>
    <col min="13053" max="13054" width="10.4416666666667" style="107" customWidth="1"/>
    <col min="13055" max="13301" width="9" style="107"/>
    <col min="13302" max="13302" width="41.6666666666667" style="107" customWidth="1"/>
    <col min="13303" max="13304" width="14.4416666666667" style="107" customWidth="1"/>
    <col min="13305" max="13305" width="13.8833333333333" style="107" customWidth="1"/>
    <col min="13306" max="13308" width="9" style="107"/>
    <col min="13309" max="13310" width="10.4416666666667" style="107" customWidth="1"/>
    <col min="13311" max="13557" width="9" style="107"/>
    <col min="13558" max="13558" width="41.6666666666667" style="107" customWidth="1"/>
    <col min="13559" max="13560" width="14.4416666666667" style="107" customWidth="1"/>
    <col min="13561" max="13561" width="13.8833333333333" style="107" customWidth="1"/>
    <col min="13562" max="13564" width="9" style="107"/>
    <col min="13565" max="13566" width="10.4416666666667" style="107" customWidth="1"/>
    <col min="13567" max="13813" width="9" style="107"/>
    <col min="13814" max="13814" width="41.6666666666667" style="107" customWidth="1"/>
    <col min="13815" max="13816" width="14.4416666666667" style="107" customWidth="1"/>
    <col min="13817" max="13817" width="13.8833333333333" style="107" customWidth="1"/>
    <col min="13818" max="13820" width="9" style="107"/>
    <col min="13821" max="13822" width="10.4416666666667" style="107" customWidth="1"/>
    <col min="13823" max="14069" width="9" style="107"/>
    <col min="14070" max="14070" width="41.6666666666667" style="107" customWidth="1"/>
    <col min="14071" max="14072" width="14.4416666666667" style="107" customWidth="1"/>
    <col min="14073" max="14073" width="13.8833333333333" style="107" customWidth="1"/>
    <col min="14074" max="14076" width="9" style="107"/>
    <col min="14077" max="14078" width="10.4416666666667" style="107" customWidth="1"/>
    <col min="14079" max="14325" width="9" style="107"/>
    <col min="14326" max="14326" width="41.6666666666667" style="107" customWidth="1"/>
    <col min="14327" max="14328" width="14.4416666666667" style="107" customWidth="1"/>
    <col min="14329" max="14329" width="13.8833333333333" style="107" customWidth="1"/>
    <col min="14330" max="14332" width="9" style="107"/>
    <col min="14333" max="14334" width="10.4416666666667" style="107" customWidth="1"/>
    <col min="14335" max="14581" width="9" style="107"/>
    <col min="14582" max="14582" width="41.6666666666667" style="107" customWidth="1"/>
    <col min="14583" max="14584" width="14.4416666666667" style="107" customWidth="1"/>
    <col min="14585" max="14585" width="13.8833333333333" style="107" customWidth="1"/>
    <col min="14586" max="14588" width="9" style="107"/>
    <col min="14589" max="14590" width="10.4416666666667" style="107" customWidth="1"/>
    <col min="14591" max="14837" width="9" style="107"/>
    <col min="14838" max="14838" width="41.6666666666667" style="107" customWidth="1"/>
    <col min="14839" max="14840" width="14.4416666666667" style="107" customWidth="1"/>
    <col min="14841" max="14841" width="13.8833333333333" style="107" customWidth="1"/>
    <col min="14842" max="14844" width="9" style="107"/>
    <col min="14845" max="14846" width="10.4416666666667" style="107" customWidth="1"/>
    <col min="14847" max="15093" width="9" style="107"/>
    <col min="15094" max="15094" width="41.6666666666667" style="107" customWidth="1"/>
    <col min="15095" max="15096" width="14.4416666666667" style="107" customWidth="1"/>
    <col min="15097" max="15097" width="13.8833333333333" style="107" customWidth="1"/>
    <col min="15098" max="15100" width="9" style="107"/>
    <col min="15101" max="15102" width="10.4416666666667" style="107" customWidth="1"/>
    <col min="15103" max="15349" width="9" style="107"/>
    <col min="15350" max="15350" width="41.6666666666667" style="107" customWidth="1"/>
    <col min="15351" max="15352" width="14.4416666666667" style="107" customWidth="1"/>
    <col min="15353" max="15353" width="13.8833333333333" style="107" customWidth="1"/>
    <col min="15354" max="15356" width="9" style="107"/>
    <col min="15357" max="15358" width="10.4416666666667" style="107" customWidth="1"/>
    <col min="15359" max="15605" width="9" style="107"/>
    <col min="15606" max="15606" width="41.6666666666667" style="107" customWidth="1"/>
    <col min="15607" max="15608" width="14.4416666666667" style="107" customWidth="1"/>
    <col min="15609" max="15609" width="13.8833333333333" style="107" customWidth="1"/>
    <col min="15610" max="15612" width="9" style="107"/>
    <col min="15613" max="15614" width="10.4416666666667" style="107" customWidth="1"/>
    <col min="15615" max="15861" width="9" style="107"/>
    <col min="15862" max="15862" width="41.6666666666667" style="107" customWidth="1"/>
    <col min="15863" max="15864" width="14.4416666666667" style="107" customWidth="1"/>
    <col min="15865" max="15865" width="13.8833333333333" style="107" customWidth="1"/>
    <col min="15866" max="15868" width="9" style="107"/>
    <col min="15869" max="15870" width="10.4416666666667" style="107" customWidth="1"/>
    <col min="15871" max="16117" width="9" style="107"/>
    <col min="16118" max="16118" width="41.6666666666667" style="107" customWidth="1"/>
    <col min="16119" max="16120" width="14.4416666666667" style="107" customWidth="1"/>
    <col min="16121" max="16121" width="13.8833333333333" style="107" customWidth="1"/>
    <col min="16122" max="16124" width="9" style="107"/>
    <col min="16125" max="16126" width="10.4416666666667" style="107" customWidth="1"/>
    <col min="16127" max="16384" width="9" style="107"/>
  </cols>
  <sheetData>
    <row r="1" ht="45" customHeight="1" spans="1:4">
      <c r="A1" s="108" t="str">
        <f>YEAR(封面!$B$9)&amp;"年市本级社会保险基金支出预算情况表"</f>
        <v>2025年市本级社会保险基金支出预算情况表</v>
      </c>
      <c r="B1" s="138"/>
      <c r="C1" s="138"/>
      <c r="D1" s="108"/>
    </row>
    <row r="2" ht="20.1" customHeight="1" spans="1:4">
      <c r="A2" s="139" t="s">
        <v>2183</v>
      </c>
      <c r="B2" s="140"/>
      <c r="C2" s="141"/>
      <c r="D2" s="142" t="s">
        <v>1815</v>
      </c>
    </row>
    <row r="3" ht="45" customHeight="1" spans="1:5">
      <c r="A3" s="143" t="s">
        <v>1961</v>
      </c>
      <c r="B3" s="114" t="str">
        <f>YEAR(封面!$B$9)-1&amp;"年执行数"</f>
        <v>2024年执行数</v>
      </c>
      <c r="C3" s="67" t="str">
        <f>YEAR(封面!$B$9)&amp;"年预算数"</f>
        <v>2025年预算数</v>
      </c>
      <c r="D3" s="67" t="s">
        <v>1853</v>
      </c>
      <c r="E3" s="116" t="s">
        <v>134</v>
      </c>
    </row>
    <row r="4" ht="36" customHeight="1" spans="1:5">
      <c r="A4" s="127" t="s">
        <v>1783</v>
      </c>
      <c r="B4" s="144">
        <v>25347.32</v>
      </c>
      <c r="C4" s="144">
        <v>26490.71</v>
      </c>
      <c r="D4" s="119">
        <f t="shared" ref="D4:D40" si="0">IF(B4&gt;0,C4/B4-1,IF(B4&lt;0,-(C4/B4-1),""))</f>
        <v>0.0451089109223382</v>
      </c>
      <c r="E4" s="116" t="str">
        <f t="shared" ref="E4:E14" si="1">IF(A4&lt;&gt;"",IF(SUM(B4:C4)&lt;&gt;0,"是","否"),"是")</f>
        <v>是</v>
      </c>
    </row>
    <row r="5" ht="36" customHeight="1" spans="1:5">
      <c r="A5" s="145" t="s">
        <v>1784</v>
      </c>
      <c r="B5" s="146">
        <v>10764.92</v>
      </c>
      <c r="C5" s="146">
        <v>11835.11</v>
      </c>
      <c r="D5" s="123">
        <f t="shared" si="0"/>
        <v>0.0994145799504316</v>
      </c>
      <c r="E5" s="116" t="str">
        <f t="shared" si="1"/>
        <v>是</v>
      </c>
    </row>
    <row r="6" ht="36" customHeight="1" spans="1:5">
      <c r="A6" s="145" t="s">
        <v>1785</v>
      </c>
      <c r="B6" s="146">
        <v>352.54</v>
      </c>
      <c r="C6" s="146">
        <v>387.8</v>
      </c>
      <c r="D6" s="123">
        <f t="shared" si="0"/>
        <v>0.100017019345322</v>
      </c>
      <c r="E6" s="116" t="str">
        <f t="shared" si="1"/>
        <v>是</v>
      </c>
    </row>
    <row r="7" ht="36" customHeight="1" spans="1:5">
      <c r="A7" s="145" t="s">
        <v>1786</v>
      </c>
      <c r="B7" s="146">
        <v>260</v>
      </c>
      <c r="C7" s="146">
        <v>200</v>
      </c>
      <c r="D7" s="123">
        <f t="shared" si="0"/>
        <v>-0.230769230769231</v>
      </c>
      <c r="E7" s="116" t="str">
        <f t="shared" si="1"/>
        <v>是</v>
      </c>
    </row>
    <row r="8" ht="36" customHeight="1" spans="1:5">
      <c r="A8" s="145" t="s">
        <v>1787</v>
      </c>
      <c r="B8" s="146">
        <v>25</v>
      </c>
      <c r="C8" s="146">
        <v>26</v>
      </c>
      <c r="D8" s="123">
        <f t="shared" si="0"/>
        <v>0.04</v>
      </c>
      <c r="E8" s="116" t="str">
        <f t="shared" si="1"/>
        <v>是</v>
      </c>
    </row>
    <row r="9" ht="36" customHeight="1" spans="1:5">
      <c r="A9" s="145" t="s">
        <v>1788</v>
      </c>
      <c r="B9" s="146"/>
      <c r="C9" s="146"/>
      <c r="D9" s="123" t="str">
        <f t="shared" si="0"/>
        <v/>
      </c>
      <c r="E9" s="116" t="str">
        <f t="shared" si="1"/>
        <v>否</v>
      </c>
    </row>
    <row r="10" ht="36" customHeight="1" spans="1:5">
      <c r="A10" s="127" t="s">
        <v>1789</v>
      </c>
      <c r="B10" s="144">
        <v>17810.92</v>
      </c>
      <c r="C10" s="144">
        <v>20259.84</v>
      </c>
      <c r="D10" s="119">
        <f t="shared" si="0"/>
        <v>0.137495424155518</v>
      </c>
      <c r="E10" s="116" t="str">
        <f t="shared" si="1"/>
        <v>是</v>
      </c>
    </row>
    <row r="11" s="135" customFormat="1" ht="36" customHeight="1" spans="1:5">
      <c r="A11" s="145" t="s">
        <v>1784</v>
      </c>
      <c r="B11" s="146">
        <v>17507.34</v>
      </c>
      <c r="C11" s="146">
        <v>20030.84</v>
      </c>
      <c r="D11" s="123">
        <f t="shared" si="0"/>
        <v>0.144139543757076</v>
      </c>
      <c r="E11" s="116" t="str">
        <f t="shared" si="1"/>
        <v>是</v>
      </c>
    </row>
    <row r="12" s="135" customFormat="1" ht="36" customHeight="1" spans="1:5">
      <c r="A12" s="145" t="s">
        <v>1786</v>
      </c>
      <c r="B12" s="146"/>
      <c r="C12" s="146"/>
      <c r="D12" s="123" t="str">
        <f t="shared" si="0"/>
        <v/>
      </c>
      <c r="E12" s="116" t="str">
        <f t="shared" si="1"/>
        <v>否</v>
      </c>
    </row>
    <row r="13" ht="36" customHeight="1" spans="1:5">
      <c r="A13" s="147" t="s">
        <v>1787</v>
      </c>
      <c r="B13" s="146">
        <v>303.58</v>
      </c>
      <c r="C13" s="146">
        <v>229</v>
      </c>
      <c r="D13" s="148">
        <f t="shared" si="0"/>
        <v>-0.245668357599315</v>
      </c>
      <c r="E13" s="116" t="str">
        <f t="shared" si="1"/>
        <v>是</v>
      </c>
    </row>
    <row r="14" ht="36" customHeight="1" spans="1:5">
      <c r="A14" s="127" t="s">
        <v>1790</v>
      </c>
      <c r="B14" s="144">
        <v>1835.46</v>
      </c>
      <c r="C14" s="144">
        <v>2043.62</v>
      </c>
      <c r="D14" s="149">
        <f t="shared" si="0"/>
        <v>0.113410262277576</v>
      </c>
      <c r="E14" s="116" t="str">
        <f t="shared" si="1"/>
        <v>是</v>
      </c>
    </row>
    <row r="15" ht="36" customHeight="1" spans="1:5">
      <c r="A15" s="145" t="s">
        <v>1791</v>
      </c>
      <c r="B15" s="146">
        <v>548.49</v>
      </c>
      <c r="C15" s="146">
        <v>615.54</v>
      </c>
      <c r="D15" s="123">
        <f t="shared" si="0"/>
        <v>0.122244708198873</v>
      </c>
      <c r="E15" s="116" t="s">
        <v>1673</v>
      </c>
    </row>
    <row r="16" ht="36" customHeight="1" spans="1:5">
      <c r="A16" s="150" t="s">
        <v>2179</v>
      </c>
      <c r="B16" s="146">
        <v>119.01</v>
      </c>
      <c r="C16" s="146">
        <v>143.6</v>
      </c>
      <c r="D16" s="123">
        <f t="shared" si="0"/>
        <v>0.206621292328376</v>
      </c>
      <c r="E16" s="116" t="str">
        <f t="shared" ref="E16:E43" si="2">IF(A16&lt;&gt;"",IF(SUM(B16:C16)&lt;&gt;0,"是","否"),"是")</f>
        <v>是</v>
      </c>
    </row>
    <row r="17" ht="36" customHeight="1" spans="1:5">
      <c r="A17" s="150" t="s">
        <v>1785</v>
      </c>
      <c r="B17" s="146"/>
      <c r="C17" s="146"/>
      <c r="D17" s="123" t="str">
        <f t="shared" si="0"/>
        <v/>
      </c>
      <c r="E17" s="116" t="str">
        <f t="shared" si="2"/>
        <v>否</v>
      </c>
    </row>
    <row r="18" ht="36" customHeight="1" spans="1:5">
      <c r="A18" s="150" t="s">
        <v>1793</v>
      </c>
      <c r="B18" s="146"/>
      <c r="C18" s="146"/>
      <c r="D18" s="123" t="str">
        <f t="shared" si="0"/>
        <v/>
      </c>
      <c r="E18" s="116" t="str">
        <f t="shared" si="2"/>
        <v>否</v>
      </c>
    </row>
    <row r="19" ht="36" customHeight="1" spans="1:5">
      <c r="A19" s="150" t="s">
        <v>1794</v>
      </c>
      <c r="B19" s="146"/>
      <c r="C19" s="146">
        <v>1.81</v>
      </c>
      <c r="D19" s="123" t="str">
        <f t="shared" si="0"/>
        <v/>
      </c>
      <c r="E19" s="116" t="str">
        <f t="shared" si="2"/>
        <v>是</v>
      </c>
    </row>
    <row r="20" ht="36" customHeight="1" spans="1:5">
      <c r="A20" s="150" t="s">
        <v>1795</v>
      </c>
      <c r="B20" s="146">
        <v>136.8</v>
      </c>
      <c r="C20" s="146">
        <v>145</v>
      </c>
      <c r="D20" s="123">
        <f t="shared" si="0"/>
        <v>0.0599415204678362</v>
      </c>
      <c r="E20" s="116" t="str">
        <f t="shared" si="2"/>
        <v>是</v>
      </c>
    </row>
    <row r="21" ht="36" customHeight="1" spans="1:5">
      <c r="A21" s="150" t="s">
        <v>1796</v>
      </c>
      <c r="B21" s="146">
        <v>76.64</v>
      </c>
      <c r="C21" s="146">
        <v>78.25</v>
      </c>
      <c r="D21" s="123">
        <f t="shared" si="0"/>
        <v>0.0210073068893528</v>
      </c>
      <c r="E21" s="116" t="str">
        <f t="shared" si="2"/>
        <v>是</v>
      </c>
    </row>
    <row r="22" ht="36" customHeight="1" spans="1:5">
      <c r="A22" s="150" t="s">
        <v>1786</v>
      </c>
      <c r="B22" s="146"/>
      <c r="C22" s="146">
        <v>2.5</v>
      </c>
      <c r="D22" s="123" t="str">
        <f t="shared" si="0"/>
        <v/>
      </c>
      <c r="E22" s="116" t="str">
        <f t="shared" si="2"/>
        <v>是</v>
      </c>
    </row>
    <row r="23" ht="36" customHeight="1" spans="1:5">
      <c r="A23" s="145" t="s">
        <v>1787</v>
      </c>
      <c r="B23" s="146">
        <v>22.5</v>
      </c>
      <c r="C23" s="146">
        <v>24.05</v>
      </c>
      <c r="D23" s="123">
        <f t="shared" si="0"/>
        <v>0.068888888888889</v>
      </c>
      <c r="E23" s="116" t="str">
        <f t="shared" si="2"/>
        <v>是</v>
      </c>
    </row>
    <row r="24" ht="36" customHeight="1" spans="1:5">
      <c r="A24" s="145" t="s">
        <v>1838</v>
      </c>
      <c r="B24" s="146"/>
      <c r="C24" s="146"/>
      <c r="D24" s="123" t="str">
        <f t="shared" si="0"/>
        <v/>
      </c>
      <c r="E24" s="116" t="str">
        <f t="shared" si="2"/>
        <v>否</v>
      </c>
    </row>
    <row r="25" ht="36" customHeight="1" spans="1:5">
      <c r="A25" s="150" t="s">
        <v>1839</v>
      </c>
      <c r="B25" s="146">
        <v>932.02</v>
      </c>
      <c r="C25" s="146">
        <v>1032.87</v>
      </c>
      <c r="D25" s="123">
        <f t="shared" si="0"/>
        <v>0.108205832492865</v>
      </c>
      <c r="E25" s="116" t="str">
        <f t="shared" si="2"/>
        <v>是</v>
      </c>
    </row>
    <row r="26" ht="36" customHeight="1" spans="1:5">
      <c r="A26" s="127" t="s">
        <v>1797</v>
      </c>
      <c r="B26" s="144">
        <v>11207.25</v>
      </c>
      <c r="C26" s="144">
        <v>11777.87</v>
      </c>
      <c r="D26" s="119">
        <f t="shared" si="0"/>
        <v>0.0509152557496264</v>
      </c>
      <c r="E26" s="116" t="str">
        <f t="shared" si="2"/>
        <v>是</v>
      </c>
    </row>
    <row r="27" s="135" customFormat="1" ht="36" customHeight="1" spans="1:5">
      <c r="A27" s="145" t="s">
        <v>1810</v>
      </c>
      <c r="B27" s="146">
        <v>4894.26</v>
      </c>
      <c r="C27" s="146">
        <v>5092.36</v>
      </c>
      <c r="D27" s="123">
        <f t="shared" si="0"/>
        <v>0.0404759861552102</v>
      </c>
      <c r="E27" s="116" t="str">
        <f t="shared" si="2"/>
        <v>是</v>
      </c>
    </row>
    <row r="28" s="135" customFormat="1" ht="36" customHeight="1" spans="1:5">
      <c r="A28" s="145" t="s">
        <v>1786</v>
      </c>
      <c r="B28" s="146">
        <v>7</v>
      </c>
      <c r="C28" s="146">
        <v>5</v>
      </c>
      <c r="D28" s="123">
        <f t="shared" si="0"/>
        <v>-0.285714285714286</v>
      </c>
      <c r="E28" s="116" t="str">
        <f t="shared" si="2"/>
        <v>是</v>
      </c>
    </row>
    <row r="29" ht="36" customHeight="1" spans="1:5">
      <c r="A29" s="145" t="s">
        <v>1787</v>
      </c>
      <c r="B29" s="146">
        <v>120</v>
      </c>
      <c r="C29" s="146">
        <v>140</v>
      </c>
      <c r="D29" s="123">
        <f t="shared" si="0"/>
        <v>0.166666666666667</v>
      </c>
      <c r="E29" s="116" t="str">
        <f t="shared" si="2"/>
        <v>是</v>
      </c>
    </row>
    <row r="30" ht="36" customHeight="1" spans="1:5">
      <c r="A30" s="127" t="s">
        <v>1801</v>
      </c>
      <c r="B30" s="144">
        <v>1459.34</v>
      </c>
      <c r="C30" s="144">
        <v>1460.56</v>
      </c>
      <c r="D30" s="119">
        <f t="shared" si="0"/>
        <v>0.000835994353612035</v>
      </c>
      <c r="E30" s="116" t="str">
        <f t="shared" si="2"/>
        <v>是</v>
      </c>
    </row>
    <row r="31" s="135" customFormat="1" ht="36" customHeight="1" spans="1:5">
      <c r="A31" s="145" t="s">
        <v>1802</v>
      </c>
      <c r="B31" s="146">
        <v>850.83</v>
      </c>
      <c r="C31" s="146">
        <v>844.28</v>
      </c>
      <c r="D31" s="123">
        <f t="shared" si="0"/>
        <v>-0.00769836512581845</v>
      </c>
      <c r="E31" s="116" t="str">
        <f t="shared" si="2"/>
        <v>是</v>
      </c>
    </row>
    <row r="32" s="135" customFormat="1" ht="36" customHeight="1" spans="1:5">
      <c r="A32" s="145" t="s">
        <v>1803</v>
      </c>
      <c r="B32" s="146"/>
      <c r="C32" s="146"/>
      <c r="D32" s="123" t="str">
        <f t="shared" si="0"/>
        <v/>
      </c>
      <c r="E32" s="116" t="str">
        <f t="shared" si="2"/>
        <v>否</v>
      </c>
    </row>
    <row r="33" s="135" customFormat="1" ht="36" customHeight="1" spans="1:5">
      <c r="A33" s="145" t="s">
        <v>1804</v>
      </c>
      <c r="B33" s="146"/>
      <c r="C33" s="146"/>
      <c r="D33" s="123" t="str">
        <f t="shared" si="0"/>
        <v/>
      </c>
      <c r="E33" s="116" t="str">
        <f t="shared" si="2"/>
        <v>否</v>
      </c>
    </row>
    <row r="34" s="136" customFormat="1" ht="36" customHeight="1" spans="1:5">
      <c r="A34" s="150" t="s">
        <v>1787</v>
      </c>
      <c r="B34" s="146">
        <v>11.19</v>
      </c>
      <c r="C34" s="146">
        <v>12</v>
      </c>
      <c r="D34" s="123">
        <f t="shared" si="0"/>
        <v>0.0723860589812333</v>
      </c>
      <c r="E34" s="116" t="str">
        <f t="shared" si="2"/>
        <v>是</v>
      </c>
    </row>
    <row r="35" s="135" customFormat="1" ht="36" customHeight="1" spans="1:5">
      <c r="A35" s="145" t="s">
        <v>1838</v>
      </c>
      <c r="B35" s="146"/>
      <c r="C35" s="146"/>
      <c r="D35" s="123" t="str">
        <f t="shared" si="0"/>
        <v/>
      </c>
      <c r="E35" s="116" t="str">
        <f t="shared" si="2"/>
        <v>否</v>
      </c>
    </row>
    <row r="36" ht="36" customHeight="1" spans="1:5">
      <c r="A36" s="145" t="s">
        <v>1839</v>
      </c>
      <c r="B36" s="146">
        <v>597.32</v>
      </c>
      <c r="C36" s="146">
        <v>604.28</v>
      </c>
      <c r="D36" s="123">
        <f t="shared" si="0"/>
        <v>0.0116520458045937</v>
      </c>
      <c r="E36" s="116" t="str">
        <f t="shared" si="2"/>
        <v>是</v>
      </c>
    </row>
    <row r="37" ht="36" customHeight="1" spans="1:5">
      <c r="A37" s="127" t="s">
        <v>1805</v>
      </c>
      <c r="B37" s="144">
        <v>6824.52</v>
      </c>
      <c r="C37" s="144">
        <v>7767.61</v>
      </c>
      <c r="D37" s="119">
        <f t="shared" si="0"/>
        <v>0.138191403937566</v>
      </c>
      <c r="E37" s="116" t="str">
        <f t="shared" si="2"/>
        <v>是</v>
      </c>
    </row>
    <row r="38" ht="36" customHeight="1" spans="1:5">
      <c r="A38" s="145" t="s">
        <v>1806</v>
      </c>
      <c r="B38" s="146">
        <v>5027.06</v>
      </c>
      <c r="C38" s="146">
        <v>5762.33</v>
      </c>
      <c r="D38" s="123">
        <f t="shared" si="0"/>
        <v>0.146262427741065</v>
      </c>
      <c r="E38" s="116" t="str">
        <f t="shared" si="2"/>
        <v>是</v>
      </c>
    </row>
    <row r="39" ht="36" customHeight="1" spans="1:5">
      <c r="A39" s="145" t="s">
        <v>1807</v>
      </c>
      <c r="B39" s="146">
        <v>1560.01</v>
      </c>
      <c r="C39" s="146">
        <v>1771.9</v>
      </c>
      <c r="D39" s="123">
        <f t="shared" si="0"/>
        <v>0.1358260523971</v>
      </c>
      <c r="E39" s="116" t="str">
        <f t="shared" si="2"/>
        <v>是</v>
      </c>
    </row>
    <row r="40" ht="36" customHeight="1" spans="1:5">
      <c r="A40" s="145" t="s">
        <v>1808</v>
      </c>
      <c r="B40" s="146">
        <v>232.3</v>
      </c>
      <c r="C40" s="146">
        <v>228.23</v>
      </c>
      <c r="D40" s="123">
        <f t="shared" si="0"/>
        <v>-0.0175204476969437</v>
      </c>
      <c r="E40" s="116" t="str">
        <f t="shared" si="2"/>
        <v>是</v>
      </c>
    </row>
    <row r="41" ht="36" customHeight="1" spans="1:5">
      <c r="A41" s="145" t="s">
        <v>1786</v>
      </c>
      <c r="B41" s="146">
        <v>5</v>
      </c>
      <c r="C41" s="146">
        <v>5</v>
      </c>
      <c r="D41" s="123">
        <f t="shared" ref="D41:D49" si="3">IF(B41&gt;0,C41/B41-1,IF(B41&lt;0,-(C41/B41-1),""))</f>
        <v>0</v>
      </c>
      <c r="E41" s="116" t="str">
        <f t="shared" si="2"/>
        <v>是</v>
      </c>
    </row>
    <row r="42" ht="36" customHeight="1" spans="1:5">
      <c r="A42" s="145" t="s">
        <v>1787</v>
      </c>
      <c r="B42" s="146"/>
      <c r="C42" s="146"/>
      <c r="D42" s="123" t="str">
        <f t="shared" si="3"/>
        <v/>
      </c>
      <c r="E42" s="116" t="str">
        <f t="shared" si="2"/>
        <v>否</v>
      </c>
    </row>
    <row r="43" ht="36" customHeight="1" spans="1:5">
      <c r="A43" s="127" t="s">
        <v>1809</v>
      </c>
      <c r="B43" s="144">
        <v>13627.17</v>
      </c>
      <c r="C43" s="144">
        <v>14100.13</v>
      </c>
      <c r="D43" s="119">
        <f t="shared" si="3"/>
        <v>0.0347071328823225</v>
      </c>
      <c r="E43" s="116" t="str">
        <f t="shared" si="2"/>
        <v>是</v>
      </c>
    </row>
    <row r="44" ht="36" customHeight="1" spans="1:5">
      <c r="A44" s="145" t="s">
        <v>1810</v>
      </c>
      <c r="B44" s="146">
        <v>6331.61</v>
      </c>
      <c r="C44" s="146">
        <v>6407.6</v>
      </c>
      <c r="D44" s="123">
        <f t="shared" si="3"/>
        <v>0.0120016867747699</v>
      </c>
      <c r="E44" s="131"/>
    </row>
    <row r="45" ht="36" customHeight="1" spans="1:5">
      <c r="A45" s="145" t="s">
        <v>1811</v>
      </c>
      <c r="B45" s="146">
        <v>329.75</v>
      </c>
      <c r="C45" s="146">
        <v>774.5</v>
      </c>
      <c r="D45" s="123">
        <f t="shared" si="3"/>
        <v>1.34874905231236</v>
      </c>
      <c r="E45" s="131"/>
    </row>
    <row r="46" ht="36" customHeight="1" spans="1:5">
      <c r="A46" s="145" t="s">
        <v>1787</v>
      </c>
      <c r="B46" s="146"/>
      <c r="C46" s="146"/>
      <c r="D46" s="123" t="str">
        <f t="shared" si="3"/>
        <v/>
      </c>
      <c r="E46" s="131"/>
    </row>
    <row r="47" ht="36" customHeight="1" spans="1:5">
      <c r="A47" s="151" t="s">
        <v>1841</v>
      </c>
      <c r="B47" s="152">
        <f>B4+B10+B14+B26+B30+B43+B37</f>
        <v>78111.98</v>
      </c>
      <c r="C47" s="152">
        <f>C4+C10+C14+C26+C30+C43+C37</f>
        <v>83900.34</v>
      </c>
      <c r="D47" s="119">
        <f t="shared" si="3"/>
        <v>0.0741033577691923</v>
      </c>
      <c r="E47" s="131"/>
    </row>
    <row r="48" ht="36" customHeight="1" spans="1:5">
      <c r="A48" s="153" t="s">
        <v>1813</v>
      </c>
      <c r="B48" s="154">
        <f>B5+B6+B11+B15+B16+B27+B31+B44+B38+B39+B40</f>
        <v>48188.37</v>
      </c>
      <c r="C48" s="154">
        <f>C5+C6+C11+C15+C16+C27+C31+C44+C38+C39+C40</f>
        <v>53119.59</v>
      </c>
      <c r="D48" s="123">
        <f t="shared" si="3"/>
        <v>0.102332160228702</v>
      </c>
      <c r="E48" s="131"/>
    </row>
    <row r="49" ht="36" customHeight="1" spans="1:5">
      <c r="A49" s="153" t="s">
        <v>1788</v>
      </c>
      <c r="B49" s="155"/>
      <c r="C49" s="155"/>
      <c r="D49" s="123" t="str">
        <f t="shared" si="3"/>
        <v/>
      </c>
      <c r="E49" s="131"/>
    </row>
    <row r="50" spans="5:5">
      <c r="E50" s="131"/>
    </row>
    <row r="51" spans="5:5">
      <c r="E51" s="131"/>
    </row>
    <row r="52" spans="5:5">
      <c r="E52" s="134"/>
    </row>
  </sheetData>
  <autoFilter xmlns:etc="http://www.wps.cn/officeDocument/2017/etCustomData" ref="A3:F4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5" fitToHeight="0" orientation="portrait"/>
  <headerFooter alignWithMargins="0">
    <oddFooter>&amp;C&amp;18- &amp;P -</oddFoot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6" tint="0.4"/>
    <pageSetUpPr fitToPage="1"/>
  </sheetPr>
  <dimension ref="A1:E50"/>
  <sheetViews>
    <sheetView showGridLines="0" showZeros="0" view="pageBreakPreview" zoomScale="70" zoomScaleNormal="100" workbookViewId="0">
      <selection activeCell="D3" sqref="D3"/>
    </sheetView>
  </sheetViews>
  <sheetFormatPr defaultColWidth="9" defaultRowHeight="14.25" outlineLevelCol="4"/>
  <cols>
    <col min="1" max="1" width="58.6666666666667" style="107" customWidth="1"/>
    <col min="2" max="4" width="22.6666666666667" style="107" customWidth="1"/>
    <col min="5" max="5" width="8.88333333333333" style="107" hidden="1" customWidth="1"/>
    <col min="6" max="245" width="9" style="107"/>
    <col min="246" max="246" width="46.1083333333333" style="107" customWidth="1"/>
    <col min="247" max="248" width="17" style="107" customWidth="1"/>
    <col min="249" max="249" width="15" style="107" customWidth="1"/>
    <col min="250" max="501" width="9" style="107"/>
    <col min="502" max="502" width="46.1083333333333" style="107" customWidth="1"/>
    <col min="503" max="504" width="17" style="107" customWidth="1"/>
    <col min="505" max="505" width="15" style="107" customWidth="1"/>
    <col min="506" max="757" width="9" style="107"/>
    <col min="758" max="758" width="46.1083333333333" style="107" customWidth="1"/>
    <col min="759" max="760" width="17" style="107" customWidth="1"/>
    <col min="761" max="761" width="15" style="107" customWidth="1"/>
    <col min="762" max="1013" width="9" style="107"/>
    <col min="1014" max="1014" width="46.1083333333333" style="107" customWidth="1"/>
    <col min="1015" max="1016" width="17" style="107" customWidth="1"/>
    <col min="1017" max="1017" width="15" style="107" customWidth="1"/>
    <col min="1018" max="1269" width="9" style="107"/>
    <col min="1270" max="1270" width="46.1083333333333" style="107" customWidth="1"/>
    <col min="1271" max="1272" width="17" style="107" customWidth="1"/>
    <col min="1273" max="1273" width="15" style="107" customWidth="1"/>
    <col min="1274" max="1525" width="9" style="107"/>
    <col min="1526" max="1526" width="46.1083333333333" style="107" customWidth="1"/>
    <col min="1527" max="1528" width="17" style="107" customWidth="1"/>
    <col min="1529" max="1529" width="15" style="107" customWidth="1"/>
    <col min="1530" max="1781" width="9" style="107"/>
    <col min="1782" max="1782" width="46.1083333333333" style="107" customWidth="1"/>
    <col min="1783" max="1784" width="17" style="107" customWidth="1"/>
    <col min="1785" max="1785" width="15" style="107" customWidth="1"/>
    <col min="1786" max="2037" width="9" style="107"/>
    <col min="2038" max="2038" width="46.1083333333333" style="107" customWidth="1"/>
    <col min="2039" max="2040" width="17" style="107" customWidth="1"/>
    <col min="2041" max="2041" width="15" style="107" customWidth="1"/>
    <col min="2042" max="2293" width="9" style="107"/>
    <col min="2294" max="2294" width="46.1083333333333" style="107" customWidth="1"/>
    <col min="2295" max="2296" width="17" style="107" customWidth="1"/>
    <col min="2297" max="2297" width="15" style="107" customWidth="1"/>
    <col min="2298" max="2549" width="9" style="107"/>
    <col min="2550" max="2550" width="46.1083333333333" style="107" customWidth="1"/>
    <col min="2551" max="2552" width="17" style="107" customWidth="1"/>
    <col min="2553" max="2553" width="15" style="107" customWidth="1"/>
    <col min="2554" max="2805" width="9" style="107"/>
    <col min="2806" max="2806" width="46.1083333333333" style="107" customWidth="1"/>
    <col min="2807" max="2808" width="17" style="107" customWidth="1"/>
    <col min="2809" max="2809" width="15" style="107" customWidth="1"/>
    <col min="2810" max="3061" width="9" style="107"/>
    <col min="3062" max="3062" width="46.1083333333333" style="107" customWidth="1"/>
    <col min="3063" max="3064" width="17" style="107" customWidth="1"/>
    <col min="3065" max="3065" width="15" style="107" customWidth="1"/>
    <col min="3066" max="3317" width="9" style="107"/>
    <col min="3318" max="3318" width="46.1083333333333" style="107" customWidth="1"/>
    <col min="3319" max="3320" width="17" style="107" customWidth="1"/>
    <col min="3321" max="3321" width="15" style="107" customWidth="1"/>
    <col min="3322" max="3573" width="9" style="107"/>
    <col min="3574" max="3574" width="46.1083333333333" style="107" customWidth="1"/>
    <col min="3575" max="3576" width="17" style="107" customWidth="1"/>
    <col min="3577" max="3577" width="15" style="107" customWidth="1"/>
    <col min="3578" max="3829" width="9" style="107"/>
    <col min="3830" max="3830" width="46.1083333333333" style="107" customWidth="1"/>
    <col min="3831" max="3832" width="17" style="107" customWidth="1"/>
    <col min="3833" max="3833" width="15" style="107" customWidth="1"/>
    <col min="3834" max="4085" width="9" style="107"/>
    <col min="4086" max="4086" width="46.1083333333333" style="107" customWidth="1"/>
    <col min="4087" max="4088" width="17" style="107" customWidth="1"/>
    <col min="4089" max="4089" width="15" style="107" customWidth="1"/>
    <col min="4090" max="4341" width="9" style="107"/>
    <col min="4342" max="4342" width="46.1083333333333" style="107" customWidth="1"/>
    <col min="4343" max="4344" width="17" style="107" customWidth="1"/>
    <col min="4345" max="4345" width="15" style="107" customWidth="1"/>
    <col min="4346" max="4597" width="9" style="107"/>
    <col min="4598" max="4598" width="46.1083333333333" style="107" customWidth="1"/>
    <col min="4599" max="4600" width="17" style="107" customWidth="1"/>
    <col min="4601" max="4601" width="15" style="107" customWidth="1"/>
    <col min="4602" max="4853" width="9" style="107"/>
    <col min="4854" max="4854" width="46.1083333333333" style="107" customWidth="1"/>
    <col min="4855" max="4856" width="17" style="107" customWidth="1"/>
    <col min="4857" max="4857" width="15" style="107" customWidth="1"/>
    <col min="4858" max="5109" width="9" style="107"/>
    <col min="5110" max="5110" width="46.1083333333333" style="107" customWidth="1"/>
    <col min="5111" max="5112" width="17" style="107" customWidth="1"/>
    <col min="5113" max="5113" width="15" style="107" customWidth="1"/>
    <col min="5114" max="5365" width="9" style="107"/>
    <col min="5366" max="5366" width="46.1083333333333" style="107" customWidth="1"/>
    <col min="5367" max="5368" width="17" style="107" customWidth="1"/>
    <col min="5369" max="5369" width="15" style="107" customWidth="1"/>
    <col min="5370" max="5621" width="9" style="107"/>
    <col min="5622" max="5622" width="46.1083333333333" style="107" customWidth="1"/>
    <col min="5623" max="5624" width="17" style="107" customWidth="1"/>
    <col min="5625" max="5625" width="15" style="107" customWidth="1"/>
    <col min="5626" max="5877" width="9" style="107"/>
    <col min="5878" max="5878" width="46.1083333333333" style="107" customWidth="1"/>
    <col min="5879" max="5880" width="17" style="107" customWidth="1"/>
    <col min="5881" max="5881" width="15" style="107" customWidth="1"/>
    <col min="5882" max="6133" width="9" style="107"/>
    <col min="6134" max="6134" width="46.1083333333333" style="107" customWidth="1"/>
    <col min="6135" max="6136" width="17" style="107" customWidth="1"/>
    <col min="6137" max="6137" width="15" style="107" customWidth="1"/>
    <col min="6138" max="6389" width="9" style="107"/>
    <col min="6390" max="6390" width="46.1083333333333" style="107" customWidth="1"/>
    <col min="6391" max="6392" width="17" style="107" customWidth="1"/>
    <col min="6393" max="6393" width="15" style="107" customWidth="1"/>
    <col min="6394" max="6645" width="9" style="107"/>
    <col min="6646" max="6646" width="46.1083333333333" style="107" customWidth="1"/>
    <col min="6647" max="6648" width="17" style="107" customWidth="1"/>
    <col min="6649" max="6649" width="15" style="107" customWidth="1"/>
    <col min="6650" max="6901" width="9" style="107"/>
    <col min="6902" max="6902" width="46.1083333333333" style="107" customWidth="1"/>
    <col min="6903" max="6904" width="17" style="107" customWidth="1"/>
    <col min="6905" max="6905" width="15" style="107" customWidth="1"/>
    <col min="6906" max="7157" width="9" style="107"/>
    <col min="7158" max="7158" width="46.1083333333333" style="107" customWidth="1"/>
    <col min="7159" max="7160" width="17" style="107" customWidth="1"/>
    <col min="7161" max="7161" width="15" style="107" customWidth="1"/>
    <col min="7162" max="7413" width="9" style="107"/>
    <col min="7414" max="7414" width="46.1083333333333" style="107" customWidth="1"/>
    <col min="7415" max="7416" width="17" style="107" customWidth="1"/>
    <col min="7417" max="7417" width="15" style="107" customWidth="1"/>
    <col min="7418" max="7669" width="9" style="107"/>
    <col min="7670" max="7670" width="46.1083333333333" style="107" customWidth="1"/>
    <col min="7671" max="7672" width="17" style="107" customWidth="1"/>
    <col min="7673" max="7673" width="15" style="107" customWidth="1"/>
    <col min="7674" max="7925" width="9" style="107"/>
    <col min="7926" max="7926" width="46.1083333333333" style="107" customWidth="1"/>
    <col min="7927" max="7928" width="17" style="107" customWidth="1"/>
    <col min="7929" max="7929" width="15" style="107" customWidth="1"/>
    <col min="7930" max="8181" width="9" style="107"/>
    <col min="8182" max="8182" width="46.1083333333333" style="107" customWidth="1"/>
    <col min="8183" max="8184" width="17" style="107" customWidth="1"/>
    <col min="8185" max="8185" width="15" style="107" customWidth="1"/>
    <col min="8186" max="8437" width="9" style="107"/>
    <col min="8438" max="8438" width="46.1083333333333" style="107" customWidth="1"/>
    <col min="8439" max="8440" width="17" style="107" customWidth="1"/>
    <col min="8441" max="8441" width="15" style="107" customWidth="1"/>
    <col min="8442" max="8693" width="9" style="107"/>
    <col min="8694" max="8694" width="46.1083333333333" style="107" customWidth="1"/>
    <col min="8695" max="8696" width="17" style="107" customWidth="1"/>
    <col min="8697" max="8697" width="15" style="107" customWidth="1"/>
    <col min="8698" max="8949" width="9" style="107"/>
    <col min="8950" max="8950" width="46.1083333333333" style="107" customWidth="1"/>
    <col min="8951" max="8952" width="17" style="107" customWidth="1"/>
    <col min="8953" max="8953" width="15" style="107" customWidth="1"/>
    <col min="8954" max="9205" width="9" style="107"/>
    <col min="9206" max="9206" width="46.1083333333333" style="107" customWidth="1"/>
    <col min="9207" max="9208" width="17" style="107" customWidth="1"/>
    <col min="9209" max="9209" width="15" style="107" customWidth="1"/>
    <col min="9210" max="9461" width="9" style="107"/>
    <col min="9462" max="9462" width="46.1083333333333" style="107" customWidth="1"/>
    <col min="9463" max="9464" width="17" style="107" customWidth="1"/>
    <col min="9465" max="9465" width="15" style="107" customWidth="1"/>
    <col min="9466" max="9717" width="9" style="107"/>
    <col min="9718" max="9718" width="46.1083333333333" style="107" customWidth="1"/>
    <col min="9719" max="9720" width="17" style="107" customWidth="1"/>
    <col min="9721" max="9721" width="15" style="107" customWidth="1"/>
    <col min="9722" max="9973" width="9" style="107"/>
    <col min="9974" max="9974" width="46.1083333333333" style="107" customWidth="1"/>
    <col min="9975" max="9976" width="17" style="107" customWidth="1"/>
    <col min="9977" max="9977" width="15" style="107" customWidth="1"/>
    <col min="9978" max="10229" width="9" style="107"/>
    <col min="10230" max="10230" width="46.1083333333333" style="107" customWidth="1"/>
    <col min="10231" max="10232" width="17" style="107" customWidth="1"/>
    <col min="10233" max="10233" width="15" style="107" customWidth="1"/>
    <col min="10234" max="10485" width="9" style="107"/>
    <col min="10486" max="10486" width="46.1083333333333" style="107" customWidth="1"/>
    <col min="10487" max="10488" width="17" style="107" customWidth="1"/>
    <col min="10489" max="10489" width="15" style="107" customWidth="1"/>
    <col min="10490" max="10741" width="9" style="107"/>
    <col min="10742" max="10742" width="46.1083333333333" style="107" customWidth="1"/>
    <col min="10743" max="10744" width="17" style="107" customWidth="1"/>
    <col min="10745" max="10745" width="15" style="107" customWidth="1"/>
    <col min="10746" max="10997" width="9" style="107"/>
    <col min="10998" max="10998" width="46.1083333333333" style="107" customWidth="1"/>
    <col min="10999" max="11000" width="17" style="107" customWidth="1"/>
    <col min="11001" max="11001" width="15" style="107" customWidth="1"/>
    <col min="11002" max="11253" width="9" style="107"/>
    <col min="11254" max="11254" width="46.1083333333333" style="107" customWidth="1"/>
    <col min="11255" max="11256" width="17" style="107" customWidth="1"/>
    <col min="11257" max="11257" width="15" style="107" customWidth="1"/>
    <col min="11258" max="11509" width="9" style="107"/>
    <col min="11510" max="11510" width="46.1083333333333" style="107" customWidth="1"/>
    <col min="11511" max="11512" width="17" style="107" customWidth="1"/>
    <col min="11513" max="11513" width="15" style="107" customWidth="1"/>
    <col min="11514" max="11765" width="9" style="107"/>
    <col min="11766" max="11766" width="46.1083333333333" style="107" customWidth="1"/>
    <col min="11767" max="11768" width="17" style="107" customWidth="1"/>
    <col min="11769" max="11769" width="15" style="107" customWidth="1"/>
    <col min="11770" max="12021" width="9" style="107"/>
    <col min="12022" max="12022" width="46.1083333333333" style="107" customWidth="1"/>
    <col min="12023" max="12024" width="17" style="107" customWidth="1"/>
    <col min="12025" max="12025" width="15" style="107" customWidth="1"/>
    <col min="12026" max="12277" width="9" style="107"/>
    <col min="12278" max="12278" width="46.1083333333333" style="107" customWidth="1"/>
    <col min="12279" max="12280" width="17" style="107" customWidth="1"/>
    <col min="12281" max="12281" width="15" style="107" customWidth="1"/>
    <col min="12282" max="12533" width="9" style="107"/>
    <col min="12534" max="12534" width="46.1083333333333" style="107" customWidth="1"/>
    <col min="12535" max="12536" width="17" style="107" customWidth="1"/>
    <col min="12537" max="12537" width="15" style="107" customWidth="1"/>
    <col min="12538" max="12789" width="9" style="107"/>
    <col min="12790" max="12790" width="46.1083333333333" style="107" customWidth="1"/>
    <col min="12791" max="12792" width="17" style="107" customWidth="1"/>
    <col min="12793" max="12793" width="15" style="107" customWidth="1"/>
    <col min="12794" max="13045" width="9" style="107"/>
    <col min="13046" max="13046" width="46.1083333333333" style="107" customWidth="1"/>
    <col min="13047" max="13048" width="17" style="107" customWidth="1"/>
    <col min="13049" max="13049" width="15" style="107" customWidth="1"/>
    <col min="13050" max="13301" width="9" style="107"/>
    <col min="13302" max="13302" width="46.1083333333333" style="107" customWidth="1"/>
    <col min="13303" max="13304" width="17" style="107" customWidth="1"/>
    <col min="13305" max="13305" width="15" style="107" customWidth="1"/>
    <col min="13306" max="13557" width="9" style="107"/>
    <col min="13558" max="13558" width="46.1083333333333" style="107" customWidth="1"/>
    <col min="13559" max="13560" width="17" style="107" customWidth="1"/>
    <col min="13561" max="13561" width="15" style="107" customWidth="1"/>
    <col min="13562" max="13813" width="9" style="107"/>
    <col min="13814" max="13814" width="46.1083333333333" style="107" customWidth="1"/>
    <col min="13815" max="13816" width="17" style="107" customWidth="1"/>
    <col min="13817" max="13817" width="15" style="107" customWidth="1"/>
    <col min="13818" max="14069" width="9" style="107"/>
    <col min="14070" max="14070" width="46.1083333333333" style="107" customWidth="1"/>
    <col min="14071" max="14072" width="17" style="107" customWidth="1"/>
    <col min="14073" max="14073" width="15" style="107" customWidth="1"/>
    <col min="14074" max="14325" width="9" style="107"/>
    <col min="14326" max="14326" width="46.1083333333333" style="107" customWidth="1"/>
    <col min="14327" max="14328" width="17" style="107" customWidth="1"/>
    <col min="14329" max="14329" width="15" style="107" customWidth="1"/>
    <col min="14330" max="14581" width="9" style="107"/>
    <col min="14582" max="14582" width="46.1083333333333" style="107" customWidth="1"/>
    <col min="14583" max="14584" width="17" style="107" customWidth="1"/>
    <col min="14585" max="14585" width="15" style="107" customWidth="1"/>
    <col min="14586" max="14837" width="9" style="107"/>
    <col min="14838" max="14838" width="46.1083333333333" style="107" customWidth="1"/>
    <col min="14839" max="14840" width="17" style="107" customWidth="1"/>
    <col min="14841" max="14841" width="15" style="107" customWidth="1"/>
    <col min="14842" max="15093" width="9" style="107"/>
    <col min="15094" max="15094" width="46.1083333333333" style="107" customWidth="1"/>
    <col min="15095" max="15096" width="17" style="107" customWidth="1"/>
    <col min="15097" max="15097" width="15" style="107" customWidth="1"/>
    <col min="15098" max="15349" width="9" style="107"/>
    <col min="15350" max="15350" width="46.1083333333333" style="107" customWidth="1"/>
    <col min="15351" max="15352" width="17" style="107" customWidth="1"/>
    <col min="15353" max="15353" width="15" style="107" customWidth="1"/>
    <col min="15354" max="15605" width="9" style="107"/>
    <col min="15606" max="15606" width="46.1083333333333" style="107" customWidth="1"/>
    <col min="15607" max="15608" width="17" style="107" customWidth="1"/>
    <col min="15609" max="15609" width="15" style="107" customWidth="1"/>
    <col min="15610" max="15861" width="9" style="107"/>
    <col min="15862" max="15862" width="46.1083333333333" style="107" customWidth="1"/>
    <col min="15863" max="15864" width="17" style="107" customWidth="1"/>
    <col min="15865" max="15865" width="15" style="107" customWidth="1"/>
    <col min="15866" max="16117" width="9" style="107"/>
    <col min="16118" max="16118" width="46.1083333333333" style="107" customWidth="1"/>
    <col min="16119" max="16120" width="17" style="107" customWidth="1"/>
    <col min="16121" max="16121" width="15" style="107" customWidth="1"/>
    <col min="16122" max="16384" width="9" style="107"/>
  </cols>
  <sheetData>
    <row r="1" ht="45" customHeight="1" spans="1:4">
      <c r="A1" s="108" t="str">
        <f>YEAR(封面!$B$9)&amp;"年市本级社会保险基金结余预算情况表"</f>
        <v>2025年市本级社会保险基金结余预算情况表</v>
      </c>
      <c r="B1" s="108"/>
      <c r="C1" s="108"/>
      <c r="D1" s="108"/>
    </row>
    <row r="2" ht="20.1" customHeight="1" spans="1:4">
      <c r="A2" s="109" t="s">
        <v>2184</v>
      </c>
      <c r="B2" s="110"/>
      <c r="C2" s="111"/>
      <c r="D2" s="112" t="s">
        <v>1815</v>
      </c>
    </row>
    <row r="3" ht="45" customHeight="1" spans="1:5">
      <c r="A3" s="113" t="s">
        <v>132</v>
      </c>
      <c r="B3" s="114" t="str">
        <f>YEAR(封面!$B$9)-1&amp;"年执行数"</f>
        <v>2024年执行数</v>
      </c>
      <c r="C3" s="115" t="str">
        <f>YEAR(封面!$B$9)&amp;"年预算数"</f>
        <v>2025年预算数</v>
      </c>
      <c r="D3" s="67" t="s">
        <v>1853</v>
      </c>
      <c r="E3" s="116" t="s">
        <v>134</v>
      </c>
    </row>
    <row r="4" ht="36" customHeight="1" spans="1:5">
      <c r="A4" s="117" t="s">
        <v>1816</v>
      </c>
      <c r="B4" s="118"/>
      <c r="C4" s="118">
        <v>0</v>
      </c>
      <c r="D4" s="119" t="str">
        <f>IF(B4&gt;0,C4/B4-1,IF(B4&lt;0,-(C4/B4-1),""))</f>
        <v/>
      </c>
      <c r="E4" s="116" t="str">
        <f t="shared" ref="E4:E17" si="0">IF(A4&lt;&gt;"",IF(SUM(B4:C4)&lt;&gt;0,"是","否"),"是")</f>
        <v>否</v>
      </c>
    </row>
    <row r="5" ht="36" customHeight="1" spans="1:5">
      <c r="A5" s="120" t="s">
        <v>1817</v>
      </c>
      <c r="B5" s="121">
        <v>1080.01</v>
      </c>
      <c r="C5" s="121">
        <v>1080.01</v>
      </c>
      <c r="D5" s="119">
        <f t="shared" ref="D5:D19" si="1">IF(B5&gt;0,C5/B5-1,IF(B5&lt;0,-(C5/B5-1),""))</f>
        <v>0</v>
      </c>
      <c r="E5" s="116" t="str">
        <f t="shared" si="0"/>
        <v>是</v>
      </c>
    </row>
    <row r="6" ht="36" customHeight="1" spans="1:5">
      <c r="A6" s="117" t="s">
        <v>1844</v>
      </c>
      <c r="B6" s="118">
        <v>45.6499999999978</v>
      </c>
      <c r="C6" s="118">
        <v>-99.489999999998</v>
      </c>
      <c r="D6" s="119">
        <f t="shared" si="1"/>
        <v>-3.17940854326403</v>
      </c>
      <c r="E6" s="116" t="str">
        <f t="shared" si="0"/>
        <v>是</v>
      </c>
    </row>
    <row r="7" ht="36" customHeight="1" spans="1:5">
      <c r="A7" s="120" t="s">
        <v>1819</v>
      </c>
      <c r="B7" s="121">
        <v>649.759999999998</v>
      </c>
      <c r="C7" s="122">
        <v>550.27</v>
      </c>
      <c r="D7" s="123">
        <f t="shared" si="1"/>
        <v>-0.153118074365917</v>
      </c>
      <c r="E7" s="116" t="str">
        <f t="shared" si="0"/>
        <v>是</v>
      </c>
    </row>
    <row r="8" ht="36" customHeight="1" spans="1:5">
      <c r="A8" s="117" t="s">
        <v>1820</v>
      </c>
      <c r="B8" s="118"/>
      <c r="C8" s="118"/>
      <c r="D8" s="123" t="str">
        <f t="shared" si="1"/>
        <v/>
      </c>
      <c r="E8" s="116" t="str">
        <f t="shared" si="0"/>
        <v>否</v>
      </c>
    </row>
    <row r="9" ht="36" customHeight="1" spans="1:5">
      <c r="A9" s="120" t="s">
        <v>1821</v>
      </c>
      <c r="B9" s="121"/>
      <c r="C9" s="122"/>
      <c r="D9" s="123" t="str">
        <f t="shared" si="1"/>
        <v/>
      </c>
      <c r="E9" s="116" t="str">
        <f t="shared" si="0"/>
        <v>否</v>
      </c>
    </row>
    <row r="10" ht="36" customHeight="1" spans="1:5">
      <c r="A10" s="117" t="s">
        <v>1822</v>
      </c>
      <c r="B10" s="118"/>
      <c r="C10" s="118">
        <v>0</v>
      </c>
      <c r="D10" s="123" t="str">
        <f t="shared" si="1"/>
        <v/>
      </c>
      <c r="E10" s="116" t="str">
        <f t="shared" si="0"/>
        <v>否</v>
      </c>
    </row>
    <row r="11" ht="36" customHeight="1" spans="1:5">
      <c r="A11" s="120" t="s">
        <v>1823</v>
      </c>
      <c r="B11" s="121">
        <v>91.9100000000002</v>
      </c>
      <c r="C11" s="122">
        <v>91.9100000000002</v>
      </c>
      <c r="D11" s="123">
        <f t="shared" si="1"/>
        <v>0</v>
      </c>
      <c r="E11" s="116" t="str">
        <f t="shared" si="0"/>
        <v>是</v>
      </c>
    </row>
    <row r="12" ht="36" customHeight="1" spans="1:5">
      <c r="A12" s="117" t="s">
        <v>2185</v>
      </c>
      <c r="B12" s="118"/>
      <c r="C12" s="118"/>
      <c r="D12" s="123" t="str">
        <f t="shared" si="1"/>
        <v/>
      </c>
      <c r="E12" s="116" t="str">
        <f t="shared" si="0"/>
        <v>否</v>
      </c>
    </row>
    <row r="13" ht="36" customHeight="1" spans="1:5">
      <c r="A13" s="120" t="s">
        <v>1825</v>
      </c>
      <c r="B13" s="121"/>
      <c r="C13" s="122"/>
      <c r="D13" s="123" t="str">
        <f t="shared" si="1"/>
        <v/>
      </c>
      <c r="E13" s="116" t="str">
        <f t="shared" si="0"/>
        <v>否</v>
      </c>
    </row>
    <row r="14" ht="36" customHeight="1" spans="1:5">
      <c r="A14" s="124" t="s">
        <v>1826</v>
      </c>
      <c r="B14" s="118">
        <v>6623</v>
      </c>
      <c r="C14" s="125">
        <v>5178.7</v>
      </c>
      <c r="D14" s="119">
        <f t="shared" si="1"/>
        <v>-0.218073380643213</v>
      </c>
      <c r="E14" s="116" t="str">
        <f t="shared" si="0"/>
        <v>是</v>
      </c>
    </row>
    <row r="15" ht="36" customHeight="1" spans="1:5">
      <c r="A15" s="120" t="s">
        <v>1827</v>
      </c>
      <c r="B15" s="121">
        <v>36727.6</v>
      </c>
      <c r="C15" s="126">
        <v>41906.3</v>
      </c>
      <c r="D15" s="123">
        <f t="shared" si="1"/>
        <v>0.141002951458848</v>
      </c>
      <c r="E15" s="116" t="str">
        <f t="shared" si="0"/>
        <v>是</v>
      </c>
    </row>
    <row r="16" ht="36" customHeight="1" spans="1:5">
      <c r="A16" s="127" t="s">
        <v>1828</v>
      </c>
      <c r="B16" s="118">
        <v>0</v>
      </c>
      <c r="C16" s="118">
        <v>0</v>
      </c>
      <c r="D16" s="123" t="str">
        <f t="shared" si="1"/>
        <v/>
      </c>
      <c r="E16" s="116" t="str">
        <f t="shared" si="0"/>
        <v>否</v>
      </c>
    </row>
    <row r="17" ht="36" customHeight="1" spans="1:5">
      <c r="A17" s="128" t="s">
        <v>1829</v>
      </c>
      <c r="B17" s="121">
        <v>15.58</v>
      </c>
      <c r="C17" s="122">
        <v>15.58</v>
      </c>
      <c r="D17" s="123">
        <f t="shared" si="1"/>
        <v>0</v>
      </c>
      <c r="E17" s="116" t="str">
        <f t="shared" si="0"/>
        <v>是</v>
      </c>
    </row>
    <row r="18" ht="36" customHeight="1" spans="1:5">
      <c r="A18" s="129" t="s">
        <v>1830</v>
      </c>
      <c r="B18" s="130">
        <f>B4+B6+B8+B10+B12+B16+B14</f>
        <v>6668.65</v>
      </c>
      <c r="C18" s="130">
        <f>C4+C6+C8+C10+C12+C16+C14</f>
        <v>5079.21</v>
      </c>
      <c r="D18" s="119">
        <f t="shared" si="1"/>
        <v>-0.23834509233503</v>
      </c>
      <c r="E18" s="131"/>
    </row>
    <row r="19" ht="36" customHeight="1" spans="1:5">
      <c r="A19" s="132" t="s">
        <v>1831</v>
      </c>
      <c r="B19" s="130">
        <f>B5+B7+B9+B11+B13+B17+B15</f>
        <v>38564.86</v>
      </c>
      <c r="C19" s="130">
        <f>C5+C7+C9+C11+C13+C17+C15</f>
        <v>43644.07</v>
      </c>
      <c r="D19" s="119">
        <f t="shared" si="1"/>
        <v>0.131705651206824</v>
      </c>
      <c r="E19" s="131"/>
    </row>
    <row r="20" spans="2:5">
      <c r="B20" s="133"/>
      <c r="C20" s="133"/>
      <c r="E20" s="131"/>
    </row>
    <row r="21" spans="2:5">
      <c r="B21" s="133"/>
      <c r="C21" s="133"/>
      <c r="E21" s="131"/>
    </row>
    <row r="22" spans="5:5">
      <c r="E22" s="131"/>
    </row>
    <row r="23" spans="5:5">
      <c r="E23" s="131"/>
    </row>
    <row r="24" spans="5:5">
      <c r="E24" s="131"/>
    </row>
    <row r="25" spans="5:5">
      <c r="E25" s="131"/>
    </row>
    <row r="26" spans="5:5">
      <c r="E26" s="131"/>
    </row>
    <row r="27" spans="5:5">
      <c r="E27" s="131"/>
    </row>
    <row r="28" spans="5:5">
      <c r="E28" s="131"/>
    </row>
    <row r="29" spans="5:5">
      <c r="E29" s="131"/>
    </row>
    <row r="30" spans="5:5">
      <c r="E30" s="131"/>
    </row>
    <row r="31" spans="5:5">
      <c r="E31" s="131"/>
    </row>
    <row r="32" spans="5:5">
      <c r="E32" s="131"/>
    </row>
    <row r="33" spans="5:5">
      <c r="E33" s="131"/>
    </row>
    <row r="34" spans="5:5">
      <c r="E34" s="131"/>
    </row>
    <row r="35" spans="5:5">
      <c r="E35" s="131"/>
    </row>
    <row r="36" spans="5:5">
      <c r="E36" s="131"/>
    </row>
    <row r="37" spans="5:5">
      <c r="E37" s="131"/>
    </row>
    <row r="38" spans="5:5">
      <c r="E38" s="131"/>
    </row>
    <row r="39" spans="5:5">
      <c r="E39" s="131"/>
    </row>
    <row r="40" spans="5:5">
      <c r="E40" s="131"/>
    </row>
    <row r="41" spans="5:5">
      <c r="E41" s="131"/>
    </row>
    <row r="42" spans="5:5">
      <c r="E42" s="131"/>
    </row>
    <row r="43" spans="5:5">
      <c r="E43" s="131"/>
    </row>
    <row r="44" spans="5:5">
      <c r="E44" s="131"/>
    </row>
    <row r="45" spans="5:5">
      <c r="E45" s="131"/>
    </row>
    <row r="46" spans="5:5">
      <c r="E46" s="131"/>
    </row>
    <row r="47" spans="5:5">
      <c r="E47" s="131"/>
    </row>
    <row r="48" spans="5:5">
      <c r="E48" s="131"/>
    </row>
    <row r="49" spans="5:5">
      <c r="E49" s="131"/>
    </row>
    <row r="50" spans="5:5">
      <c r="E50" s="134"/>
    </row>
  </sheetData>
  <autoFilter xmlns:etc="http://www.wps.cn/officeDocument/2017/etCustomData" ref="A3:E19" etc:filterBottomFollowUsedRange="0">
    <extLst/>
  </autoFilter>
  <mergeCells count="1">
    <mergeCell ref="A1:D1"/>
  </mergeCells>
  <printOptions horizontalCentered="1"/>
  <pageMargins left="0.472222222222222" right="0.393055555555556" top="0.747916666666667" bottom="0.747916666666667" header="0.314583333333333" footer="0.314583333333333"/>
  <pageSetup paperSize="9" scale="76" orientation="portrait"/>
  <headerFooter alignWithMargins="0">
    <oddFooter>&amp;C&amp;18- &amp;P -</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K43"/>
  <sheetViews>
    <sheetView showGridLines="0" showZeros="0" view="pageBreakPreview" zoomScale="70" zoomScaleNormal="85" workbookViewId="0">
      <pane xSplit="1" ySplit="5" topLeftCell="B26" activePane="bottomRight" state="frozen"/>
      <selection/>
      <selection pane="topRight"/>
      <selection pane="bottomLeft"/>
      <selection pane="bottomRight" activeCell="B3" sqref="B3:D3"/>
    </sheetView>
  </sheetViews>
  <sheetFormatPr defaultColWidth="9" defaultRowHeight="13.5"/>
  <cols>
    <col min="1" max="1" width="58.6666666666667" style="70" customWidth="1"/>
    <col min="2" max="4" width="22.6666666666667" style="70" customWidth="1"/>
    <col min="5" max="5" width="58.6666666666667" style="70" customWidth="1"/>
    <col min="6" max="8" width="22.6666666666667" style="70" customWidth="1"/>
    <col min="9" max="9" width="9.44166666666667" style="70" customWidth="1"/>
    <col min="10" max="16384" width="9" style="70"/>
  </cols>
  <sheetData>
    <row r="1" s="70" customFormat="1" ht="45" customHeight="1" spans="1:8">
      <c r="A1" s="71" t="s">
        <v>2186</v>
      </c>
      <c r="B1" s="71"/>
      <c r="C1" s="71"/>
      <c r="D1" s="71"/>
      <c r="E1" s="71" t="s">
        <v>2186</v>
      </c>
      <c r="F1" s="71"/>
      <c r="G1" s="71"/>
      <c r="H1" s="71"/>
    </row>
    <row r="2" s="70" customFormat="1" ht="20.1" customHeight="1" spans="1:8">
      <c r="A2" s="72" t="s">
        <v>2187</v>
      </c>
      <c r="B2" s="73"/>
      <c r="C2" s="73"/>
      <c r="D2" s="74" t="s">
        <v>2188</v>
      </c>
      <c r="E2" s="72" t="s">
        <v>2187</v>
      </c>
      <c r="F2" s="74"/>
      <c r="G2" s="74"/>
      <c r="H2" s="74" t="s">
        <v>2188</v>
      </c>
    </row>
    <row r="3" s="70" customFormat="1" ht="45" customHeight="1" spans="1:8">
      <c r="A3" s="75" t="s">
        <v>132</v>
      </c>
      <c r="B3" s="76" t="s">
        <v>2189</v>
      </c>
      <c r="C3" s="76"/>
      <c r="D3" s="76"/>
      <c r="E3" s="75" t="s">
        <v>132</v>
      </c>
      <c r="F3" s="76" t="s">
        <v>2190</v>
      </c>
      <c r="G3" s="76"/>
      <c r="H3" s="76"/>
    </row>
    <row r="4" s="70" customFormat="1" ht="45" customHeight="1" spans="1:8">
      <c r="A4" s="75"/>
      <c r="B4" s="75" t="s">
        <v>2191</v>
      </c>
      <c r="C4" s="10" t="s">
        <v>1955</v>
      </c>
      <c r="D4" s="10" t="s">
        <v>2192</v>
      </c>
      <c r="E4" s="75"/>
      <c r="F4" s="75" t="s">
        <v>2191</v>
      </c>
      <c r="G4" s="10" t="s">
        <v>1955</v>
      </c>
      <c r="H4" s="10" t="s">
        <v>2192</v>
      </c>
    </row>
    <row r="5" s="70" customFormat="1" ht="36" customHeight="1" spans="1:8">
      <c r="A5" s="75" t="s">
        <v>2193</v>
      </c>
      <c r="B5" s="75"/>
      <c r="C5" s="75"/>
      <c r="D5" s="75"/>
      <c r="E5" s="75" t="s">
        <v>2193</v>
      </c>
      <c r="F5" s="75"/>
      <c r="G5" s="75"/>
      <c r="H5" s="75"/>
    </row>
    <row r="6" s="70" customFormat="1" ht="36" customHeight="1" spans="1:8">
      <c r="A6" s="11" t="s">
        <v>2194</v>
      </c>
      <c r="B6" s="77">
        <v>24.37</v>
      </c>
      <c r="C6" s="78">
        <v>26.71</v>
      </c>
      <c r="D6" s="13">
        <f t="shared" ref="D6:D12" si="0">IF(B6&lt;&gt;0,C6/B6-1,"")</f>
        <v>0.0960196963479687</v>
      </c>
      <c r="E6" s="11" t="s">
        <v>2194</v>
      </c>
      <c r="F6" s="77">
        <v>24.37</v>
      </c>
      <c r="G6" s="78">
        <v>26.71</v>
      </c>
      <c r="H6" s="13">
        <f t="shared" ref="H6:H12" si="1">IF(F6&lt;&gt;0,G6/F6-1,"")</f>
        <v>0.0960196963479687</v>
      </c>
    </row>
    <row r="7" s="70" customFormat="1" ht="36" customHeight="1" spans="1:8">
      <c r="A7" s="79" t="s">
        <v>2195</v>
      </c>
      <c r="B7" s="80">
        <v>24.37</v>
      </c>
      <c r="C7" s="80">
        <v>26.71</v>
      </c>
      <c r="D7" s="21"/>
      <c r="E7" s="79" t="s">
        <v>2195</v>
      </c>
      <c r="F7" s="80">
        <v>24.37</v>
      </c>
      <c r="G7" s="80">
        <v>26.71</v>
      </c>
      <c r="H7" s="21"/>
    </row>
    <row r="8" s="70" customFormat="1" ht="36" customHeight="1" spans="1:8">
      <c r="A8" s="79" t="s">
        <v>2196</v>
      </c>
      <c r="B8" s="81">
        <v>0</v>
      </c>
      <c r="C8" s="82">
        <v>0</v>
      </c>
      <c r="D8" s="21"/>
      <c r="E8" s="79" t="s">
        <v>2196</v>
      </c>
      <c r="F8" s="83"/>
      <c r="G8" s="84"/>
      <c r="H8" s="21"/>
    </row>
    <row r="9" s="70" customFormat="1" ht="36" customHeight="1" spans="1:11">
      <c r="A9" s="85" t="s">
        <v>2197</v>
      </c>
      <c r="B9" s="86">
        <v>28.32</v>
      </c>
      <c r="C9" s="78">
        <v>28.32</v>
      </c>
      <c r="D9" s="87">
        <f t="shared" si="0"/>
        <v>0</v>
      </c>
      <c r="E9" s="85" t="s">
        <v>2197</v>
      </c>
      <c r="F9" s="88">
        <v>28.32</v>
      </c>
      <c r="G9" s="88">
        <v>28.32</v>
      </c>
      <c r="H9" s="13">
        <f t="shared" si="1"/>
        <v>0</v>
      </c>
      <c r="J9" s="106"/>
      <c r="K9" s="106"/>
    </row>
    <row r="10" s="70" customFormat="1" ht="36" customHeight="1" spans="1:8">
      <c r="A10" s="85" t="s">
        <v>2198</v>
      </c>
      <c r="B10" s="89">
        <f t="shared" ref="B10:G10" si="2">SUM(B11:B13)</f>
        <v>3.84</v>
      </c>
      <c r="C10" s="89">
        <f t="shared" si="2"/>
        <v>1.63</v>
      </c>
      <c r="D10" s="87">
        <f t="shared" si="0"/>
        <v>-0.575520833333333</v>
      </c>
      <c r="E10" s="85" t="s">
        <v>2198</v>
      </c>
      <c r="F10" s="89">
        <f t="shared" si="2"/>
        <v>3.84</v>
      </c>
      <c r="G10" s="89">
        <f t="shared" si="2"/>
        <v>1.63</v>
      </c>
      <c r="H10" s="13">
        <f t="shared" si="1"/>
        <v>-0.575520833333333</v>
      </c>
    </row>
    <row r="11" s="70" customFormat="1" ht="36" customHeight="1" spans="1:8">
      <c r="A11" s="79" t="s">
        <v>2199</v>
      </c>
      <c r="B11" s="81">
        <v>0</v>
      </c>
      <c r="C11" s="90">
        <v>0</v>
      </c>
      <c r="D11" s="91" t="str">
        <f t="shared" si="0"/>
        <v/>
      </c>
      <c r="E11" s="79" t="s">
        <v>2199</v>
      </c>
      <c r="F11" s="92"/>
      <c r="G11" s="83"/>
      <c r="H11" s="21" t="str">
        <f t="shared" si="1"/>
        <v/>
      </c>
    </row>
    <row r="12" s="70" customFormat="1" ht="36" customHeight="1" spans="1:8">
      <c r="A12" s="79" t="s">
        <v>2200</v>
      </c>
      <c r="B12" s="81">
        <v>3.84</v>
      </c>
      <c r="C12" s="90">
        <v>1.63</v>
      </c>
      <c r="D12" s="91">
        <f t="shared" si="0"/>
        <v>-0.575520833333333</v>
      </c>
      <c r="E12" s="79" t="s">
        <v>2200</v>
      </c>
      <c r="F12" s="81">
        <v>3.84</v>
      </c>
      <c r="G12" s="90">
        <v>1.63</v>
      </c>
      <c r="H12" s="21">
        <f t="shared" si="1"/>
        <v>-0.575520833333333</v>
      </c>
    </row>
    <row r="13" s="70" customFormat="1" ht="36" customHeight="1" spans="1:8">
      <c r="A13" s="79" t="s">
        <v>2201</v>
      </c>
      <c r="B13" s="81">
        <v>0</v>
      </c>
      <c r="C13" s="90"/>
      <c r="D13" s="91"/>
      <c r="E13" s="79" t="s">
        <v>2201</v>
      </c>
      <c r="F13" s="83"/>
      <c r="G13" s="83"/>
      <c r="H13" s="21"/>
    </row>
    <row r="14" s="70" customFormat="1" ht="36" customHeight="1" spans="1:8">
      <c r="A14" s="85" t="s">
        <v>2202</v>
      </c>
      <c r="B14" s="77">
        <v>1.5</v>
      </c>
      <c r="C14" s="78">
        <v>1.85</v>
      </c>
      <c r="D14" s="87">
        <f t="shared" ref="D14:D17" si="3">IF(B14&lt;&gt;0,C14/B14-1,"")</f>
        <v>0.233333333333333</v>
      </c>
      <c r="E14" s="85" t="s">
        <v>2202</v>
      </c>
      <c r="F14" s="77">
        <v>1.5</v>
      </c>
      <c r="G14" s="78">
        <v>1.85</v>
      </c>
      <c r="H14" s="13">
        <f t="shared" ref="H14:H17" si="4">IF(F14&lt;&gt;0,G14/F14-1,"")</f>
        <v>0.233333333333333</v>
      </c>
    </row>
    <row r="15" s="70" customFormat="1" ht="36" customHeight="1" spans="1:9">
      <c r="A15" s="85" t="s">
        <v>2203</v>
      </c>
      <c r="B15" s="77">
        <f t="shared" ref="B15:G15" si="5">B6+B10-B14</f>
        <v>26.71</v>
      </c>
      <c r="C15" s="78">
        <f t="shared" si="5"/>
        <v>26.49</v>
      </c>
      <c r="D15" s="87">
        <f t="shared" si="3"/>
        <v>-0.00823661549981292</v>
      </c>
      <c r="E15" s="85" t="s">
        <v>2203</v>
      </c>
      <c r="F15" s="93">
        <f t="shared" si="5"/>
        <v>26.71</v>
      </c>
      <c r="G15" s="93">
        <f t="shared" si="5"/>
        <v>26.49</v>
      </c>
      <c r="H15" s="13">
        <f t="shared" si="4"/>
        <v>-0.00823661549981292</v>
      </c>
      <c r="I15" s="106"/>
    </row>
    <row r="16" s="70" customFormat="1" ht="36" customHeight="1" spans="1:8">
      <c r="A16" s="66" t="s">
        <v>2204</v>
      </c>
      <c r="B16" s="66"/>
      <c r="C16" s="66"/>
      <c r="D16" s="66"/>
      <c r="E16" s="66" t="s">
        <v>2204</v>
      </c>
      <c r="F16" s="66"/>
      <c r="G16" s="66"/>
      <c r="H16" s="66"/>
    </row>
    <row r="17" s="70" customFormat="1" ht="36" customHeight="1" spans="1:8">
      <c r="A17" s="85" t="s">
        <v>2205</v>
      </c>
      <c r="B17" s="94">
        <v>78.82</v>
      </c>
      <c r="C17" s="88">
        <v>78.13</v>
      </c>
      <c r="D17" s="15">
        <f t="shared" si="3"/>
        <v>-0.00875412331895453</v>
      </c>
      <c r="E17" s="85" t="s">
        <v>2205</v>
      </c>
      <c r="F17" s="94">
        <v>78.82</v>
      </c>
      <c r="G17" s="88">
        <v>78.13</v>
      </c>
      <c r="H17" s="13">
        <f t="shared" si="4"/>
        <v>-0.00875412331895453</v>
      </c>
    </row>
    <row r="18" s="70" customFormat="1" ht="36" customHeight="1" spans="1:8">
      <c r="A18" s="79" t="s">
        <v>2206</v>
      </c>
      <c r="B18" s="95">
        <v>78.82</v>
      </c>
      <c r="C18" s="83">
        <v>78.13</v>
      </c>
      <c r="D18" s="20"/>
      <c r="E18" s="79" t="s">
        <v>2206</v>
      </c>
      <c r="F18" s="95">
        <v>78.82</v>
      </c>
      <c r="G18" s="83">
        <v>78.13</v>
      </c>
      <c r="H18" s="21"/>
    </row>
    <row r="19" s="70" customFormat="1" ht="36" customHeight="1" spans="1:8">
      <c r="A19" s="79" t="s">
        <v>2207</v>
      </c>
      <c r="B19" s="95"/>
      <c r="C19" s="83"/>
      <c r="D19" s="20"/>
      <c r="E19" s="79" t="s">
        <v>2207</v>
      </c>
      <c r="F19" s="96"/>
      <c r="G19" s="96"/>
      <c r="H19" s="21"/>
    </row>
    <row r="20" s="70" customFormat="1" ht="36" customHeight="1" spans="1:10">
      <c r="A20" s="85" t="s">
        <v>2208</v>
      </c>
      <c r="B20" s="94">
        <v>78.76</v>
      </c>
      <c r="C20" s="88">
        <v>103.16</v>
      </c>
      <c r="D20" s="15">
        <f t="shared" ref="D20:D26" si="6">IF(B20&lt;&gt;0,C20/B20-1,"")</f>
        <v>0.309801929913662</v>
      </c>
      <c r="E20" s="85" t="s">
        <v>2208</v>
      </c>
      <c r="F20" s="12">
        <v>78.76</v>
      </c>
      <c r="G20" s="12">
        <v>103.16</v>
      </c>
      <c r="H20" s="13">
        <f t="shared" ref="H20:H24" si="7">IF(F20&lt;&gt;0,G20/F20-1,"")</f>
        <v>0.309801929913662</v>
      </c>
      <c r="J20" s="106"/>
    </row>
    <row r="21" s="70" customFormat="1" ht="36" customHeight="1" spans="1:8">
      <c r="A21" s="85" t="s">
        <v>2209</v>
      </c>
      <c r="B21" s="88">
        <f>B22+B23</f>
        <v>7.64</v>
      </c>
      <c r="C21" s="88">
        <v>24.97</v>
      </c>
      <c r="D21" s="15">
        <f t="shared" si="6"/>
        <v>2.26832460732984</v>
      </c>
      <c r="E21" s="85" t="s">
        <v>2209</v>
      </c>
      <c r="F21" s="12">
        <f>SUM(F22:F24)</f>
        <v>7.64</v>
      </c>
      <c r="G21" s="12">
        <f>SUM(G22:G24)</f>
        <v>24.97</v>
      </c>
      <c r="H21" s="13">
        <f t="shared" si="7"/>
        <v>2.26832460732984</v>
      </c>
    </row>
    <row r="22" s="70" customFormat="1" ht="36" customHeight="1" spans="1:8">
      <c r="A22" s="79" t="s">
        <v>2210</v>
      </c>
      <c r="B22" s="95"/>
      <c r="C22" s="83">
        <v>22</v>
      </c>
      <c r="D22" s="20" t="str">
        <f t="shared" si="6"/>
        <v/>
      </c>
      <c r="E22" s="79" t="s">
        <v>2210</v>
      </c>
      <c r="F22" s="95"/>
      <c r="G22" s="83">
        <v>22</v>
      </c>
      <c r="H22" s="21" t="str">
        <f t="shared" si="7"/>
        <v/>
      </c>
    </row>
    <row r="23" s="70" customFormat="1" ht="36" customHeight="1" spans="1:8">
      <c r="A23" s="79" t="s">
        <v>2211</v>
      </c>
      <c r="B23" s="95">
        <v>7.64</v>
      </c>
      <c r="C23" s="83">
        <v>2.97</v>
      </c>
      <c r="D23" s="20">
        <f t="shared" si="6"/>
        <v>-0.611256544502618</v>
      </c>
      <c r="E23" s="79" t="s">
        <v>2211</v>
      </c>
      <c r="F23" s="95">
        <v>7.64</v>
      </c>
      <c r="G23" s="83">
        <v>2.97</v>
      </c>
      <c r="H23" s="21">
        <f t="shared" si="7"/>
        <v>-0.611256544502618</v>
      </c>
    </row>
    <row r="24" s="70" customFormat="1" ht="36" hidden="1" customHeight="1" spans="1:8">
      <c r="A24" s="97" t="s">
        <v>2212</v>
      </c>
      <c r="B24" s="83"/>
      <c r="C24" s="83"/>
      <c r="D24" s="20" t="str">
        <f t="shared" si="6"/>
        <v/>
      </c>
      <c r="E24" s="97" t="s">
        <v>2212</v>
      </c>
      <c r="F24" s="83"/>
      <c r="G24" s="83"/>
      <c r="H24" s="21" t="str">
        <f t="shared" si="7"/>
        <v/>
      </c>
    </row>
    <row r="25" s="70" customFormat="1" ht="36" customHeight="1" spans="1:8">
      <c r="A25" s="85" t="s">
        <v>2213</v>
      </c>
      <c r="B25" s="94">
        <v>8.33</v>
      </c>
      <c r="C25" s="88">
        <v>0.6</v>
      </c>
      <c r="D25" s="15">
        <f t="shared" si="6"/>
        <v>-0.92797118847539</v>
      </c>
      <c r="E25" s="85" t="s">
        <v>2213</v>
      </c>
      <c r="F25" s="94">
        <v>8.33</v>
      </c>
      <c r="G25" s="88">
        <v>0.6</v>
      </c>
      <c r="H25" s="13"/>
    </row>
    <row r="26" s="70" customFormat="1" ht="36" customHeight="1" spans="1:9">
      <c r="A26" s="98" t="s">
        <v>2214</v>
      </c>
      <c r="B26" s="88">
        <f t="shared" ref="B26:G26" si="8">B17+B21-B25</f>
        <v>78.13</v>
      </c>
      <c r="C26" s="88">
        <f t="shared" si="8"/>
        <v>102.5</v>
      </c>
      <c r="D26" s="15">
        <f t="shared" si="6"/>
        <v>0.311916037373608</v>
      </c>
      <c r="E26" s="98" t="s">
        <v>2214</v>
      </c>
      <c r="F26" s="12">
        <f t="shared" si="8"/>
        <v>78.13</v>
      </c>
      <c r="G26" s="12">
        <f t="shared" si="8"/>
        <v>102.5</v>
      </c>
      <c r="H26" s="13">
        <f t="shared" ref="H26:H34" si="9">IF(F26&lt;&gt;0,G26/F26-1,"")</f>
        <v>0.311916037373608</v>
      </c>
      <c r="I26" s="106"/>
    </row>
    <row r="27" s="70" customFormat="1" ht="36" customHeight="1" spans="1:8">
      <c r="A27" s="66" t="s">
        <v>1966</v>
      </c>
      <c r="B27" s="66"/>
      <c r="C27" s="66"/>
      <c r="D27" s="66"/>
      <c r="E27" s="66" t="s">
        <v>1966</v>
      </c>
      <c r="F27" s="66"/>
      <c r="G27" s="66"/>
      <c r="H27" s="66"/>
    </row>
    <row r="28" s="70" customFormat="1" ht="36" customHeight="1" spans="1:8">
      <c r="A28" s="85" t="s">
        <v>2215</v>
      </c>
      <c r="B28" s="16">
        <f t="shared" ref="B28:G28" si="10">B6+B17</f>
        <v>103.19</v>
      </c>
      <c r="C28" s="99">
        <f t="shared" si="10"/>
        <v>104.84</v>
      </c>
      <c r="D28" s="15">
        <f t="shared" ref="D28:D34" si="11">IF(B28&lt;&gt;0,C28/B28-1,"")</f>
        <v>0.0159899215040218</v>
      </c>
      <c r="E28" s="85" t="s">
        <v>2215</v>
      </c>
      <c r="F28" s="16">
        <f t="shared" si="10"/>
        <v>103.19</v>
      </c>
      <c r="G28" s="16">
        <f t="shared" si="10"/>
        <v>104.84</v>
      </c>
      <c r="H28" s="13">
        <f t="shared" si="9"/>
        <v>0.0159899215040218</v>
      </c>
    </row>
    <row r="29" s="70" customFormat="1" ht="36" customHeight="1" spans="1:8">
      <c r="A29" s="79" t="s">
        <v>2216</v>
      </c>
      <c r="B29" s="100">
        <f t="shared" ref="B29:G29" si="12">B7+B18</f>
        <v>103.19</v>
      </c>
      <c r="C29" s="18">
        <f t="shared" si="12"/>
        <v>104.84</v>
      </c>
      <c r="D29" s="20"/>
      <c r="E29" s="79" t="s">
        <v>2216</v>
      </c>
      <c r="F29" s="18">
        <v>103.19</v>
      </c>
      <c r="G29" s="18">
        <f t="shared" si="12"/>
        <v>104.84</v>
      </c>
      <c r="H29" s="21"/>
    </row>
    <row r="30" s="70" customFormat="1" ht="36" customHeight="1" spans="1:8">
      <c r="A30" s="79" t="s">
        <v>2217</v>
      </c>
      <c r="B30" s="100"/>
      <c r="C30" s="18">
        <f>C8+C19</f>
        <v>0</v>
      </c>
      <c r="D30" s="20"/>
      <c r="E30" s="79" t="s">
        <v>2217</v>
      </c>
      <c r="F30" s="18"/>
      <c r="G30" s="18"/>
      <c r="H30" s="21"/>
    </row>
    <row r="31" s="70" customFormat="1" ht="36" customHeight="1" spans="1:8">
      <c r="A31" s="85" t="s">
        <v>2218</v>
      </c>
      <c r="B31" s="16">
        <f t="shared" ref="B31:G31" si="13">B9+B20</f>
        <v>107.08</v>
      </c>
      <c r="C31" s="16">
        <f t="shared" si="13"/>
        <v>131.48</v>
      </c>
      <c r="D31" s="15">
        <f t="shared" si="11"/>
        <v>0.227867015315652</v>
      </c>
      <c r="E31" s="85" t="s">
        <v>2218</v>
      </c>
      <c r="F31" s="16">
        <f t="shared" si="13"/>
        <v>107.08</v>
      </c>
      <c r="G31" s="16">
        <f t="shared" si="13"/>
        <v>131.48</v>
      </c>
      <c r="H31" s="13">
        <f t="shared" si="9"/>
        <v>0.227867015315652</v>
      </c>
    </row>
    <row r="32" s="70" customFormat="1" ht="36" customHeight="1" spans="1:8">
      <c r="A32" s="85" t="s">
        <v>2219</v>
      </c>
      <c r="B32" s="16">
        <f t="shared" ref="B32:G32" si="14">B10+B21</f>
        <v>11.48</v>
      </c>
      <c r="C32" s="16">
        <f t="shared" si="14"/>
        <v>26.6</v>
      </c>
      <c r="D32" s="15">
        <f t="shared" si="11"/>
        <v>1.31707317073171</v>
      </c>
      <c r="E32" s="85" t="s">
        <v>2219</v>
      </c>
      <c r="F32" s="16">
        <f t="shared" si="14"/>
        <v>11.48</v>
      </c>
      <c r="G32" s="16">
        <f t="shared" si="14"/>
        <v>26.6</v>
      </c>
      <c r="H32" s="13">
        <f t="shared" si="9"/>
        <v>1.31707317073171</v>
      </c>
    </row>
    <row r="33" s="70" customFormat="1" ht="36" customHeight="1" spans="1:8">
      <c r="A33" s="79" t="s">
        <v>2220</v>
      </c>
      <c r="B33" s="28">
        <f t="shared" ref="B33:G33" si="15">B11+B22</f>
        <v>0</v>
      </c>
      <c r="C33" s="28">
        <f t="shared" si="15"/>
        <v>22</v>
      </c>
      <c r="D33" s="20" t="str">
        <f t="shared" si="11"/>
        <v/>
      </c>
      <c r="E33" s="79" t="s">
        <v>2220</v>
      </c>
      <c r="F33" s="28">
        <f t="shared" si="15"/>
        <v>0</v>
      </c>
      <c r="G33" s="28">
        <f t="shared" si="15"/>
        <v>22</v>
      </c>
      <c r="H33" s="21" t="str">
        <f t="shared" si="9"/>
        <v/>
      </c>
    </row>
    <row r="34" s="70" customFormat="1" ht="36" customHeight="1" spans="1:8">
      <c r="A34" s="79" t="s">
        <v>2221</v>
      </c>
      <c r="B34" s="28">
        <f t="shared" ref="B34:G34" si="16">B12+B23</f>
        <v>11.48</v>
      </c>
      <c r="C34" s="28">
        <f t="shared" si="16"/>
        <v>4.6</v>
      </c>
      <c r="D34" s="20">
        <f t="shared" si="11"/>
        <v>-0.599303135888502</v>
      </c>
      <c r="E34" s="79" t="s">
        <v>2221</v>
      </c>
      <c r="F34" s="28">
        <f t="shared" si="16"/>
        <v>11.48</v>
      </c>
      <c r="G34" s="28">
        <f t="shared" si="16"/>
        <v>4.6</v>
      </c>
      <c r="H34" s="21">
        <f t="shared" si="9"/>
        <v>-0.599303135888502</v>
      </c>
    </row>
    <row r="35" s="70" customFormat="1" ht="36" customHeight="1" spans="1:8">
      <c r="A35" s="79" t="s">
        <v>2201</v>
      </c>
      <c r="B35" s="28">
        <f>B13</f>
        <v>0</v>
      </c>
      <c r="C35" s="28">
        <f>C13</f>
        <v>0</v>
      </c>
      <c r="D35" s="20"/>
      <c r="E35" s="79" t="s">
        <v>2201</v>
      </c>
      <c r="F35" s="28"/>
      <c r="G35" s="28"/>
      <c r="H35" s="21"/>
    </row>
    <row r="36" s="70" customFormat="1" ht="36" customHeight="1" spans="1:8">
      <c r="A36" s="85" t="s">
        <v>2222</v>
      </c>
      <c r="B36" s="16">
        <f t="shared" ref="B36:G36" si="17">B14+B25</f>
        <v>9.83</v>
      </c>
      <c r="C36" s="16">
        <f t="shared" si="17"/>
        <v>2.45</v>
      </c>
      <c r="D36" s="15">
        <f>IF(B36&lt;&gt;0,C36/B36-1,"")</f>
        <v>-0.750762970498474</v>
      </c>
      <c r="E36" s="85" t="s">
        <v>2222</v>
      </c>
      <c r="F36" s="16">
        <f t="shared" si="17"/>
        <v>9.83</v>
      </c>
      <c r="G36" s="16">
        <f t="shared" si="17"/>
        <v>2.45</v>
      </c>
      <c r="H36" s="13">
        <f>IF(F36&lt;&gt;0,G36/F36-1,"")</f>
        <v>-0.750762970498474</v>
      </c>
    </row>
    <row r="37" s="70" customFormat="1" ht="45" customHeight="1" spans="1:9">
      <c r="A37" s="85" t="s">
        <v>2223</v>
      </c>
      <c r="B37" s="16">
        <f t="shared" ref="B37:G37" si="18">B15+B26</f>
        <v>104.84</v>
      </c>
      <c r="C37" s="16">
        <f t="shared" si="18"/>
        <v>128.99</v>
      </c>
      <c r="D37" s="15">
        <f>IF(B37&lt;&gt;0,C37/B37-1,"")</f>
        <v>0.230351011064479</v>
      </c>
      <c r="E37" s="85" t="s">
        <v>2223</v>
      </c>
      <c r="F37" s="16">
        <f t="shared" si="18"/>
        <v>104.84</v>
      </c>
      <c r="G37" s="16">
        <f t="shared" si="18"/>
        <v>128.99</v>
      </c>
      <c r="H37" s="15">
        <f>IF(F37&lt;&gt;0,G37/F37-1,"")</f>
        <v>0.230351011064479</v>
      </c>
      <c r="I37" s="106">
        <f>C37-G37</f>
        <v>0</v>
      </c>
    </row>
    <row r="38" s="70" customFormat="1" ht="67.95" customHeight="1" spans="1:8">
      <c r="A38" s="101"/>
      <c r="B38" s="101"/>
      <c r="C38" s="101"/>
      <c r="D38" s="101"/>
      <c r="E38" s="102"/>
      <c r="F38" s="102"/>
      <c r="G38" s="102"/>
      <c r="H38" s="102"/>
    </row>
    <row r="39" s="70" customFormat="1" ht="64.05" customHeight="1" spans="1:8">
      <c r="A39" s="103"/>
      <c r="B39" s="103"/>
      <c r="C39" s="103"/>
      <c r="D39" s="103"/>
      <c r="E39" s="104"/>
      <c r="F39" s="104"/>
      <c r="G39" s="104"/>
      <c r="H39" s="104"/>
    </row>
    <row r="40" s="70" customFormat="1" spans="2:7">
      <c r="B40" s="105"/>
      <c r="C40" s="105"/>
      <c r="F40" s="105"/>
      <c r="G40" s="105"/>
    </row>
    <row r="41" s="70" customFormat="1" spans="2:7">
      <c r="B41" s="105"/>
      <c r="C41" s="105"/>
      <c r="F41" s="105"/>
      <c r="G41" s="105"/>
    </row>
    <row r="42" s="70" customFormat="1" spans="2:7">
      <c r="B42" s="105"/>
      <c r="C42" s="105"/>
      <c r="F42" s="105"/>
      <c r="G42" s="105"/>
    </row>
    <row r="43" s="70" customFormat="1" spans="2:7">
      <c r="B43" s="105"/>
      <c r="C43" s="105"/>
      <c r="F43" s="105"/>
      <c r="G43" s="105"/>
    </row>
  </sheetData>
  <mergeCells count="15">
    <mergeCell ref="A1:D1"/>
    <mergeCell ref="E1:H1"/>
    <mergeCell ref="B3:D3"/>
    <mergeCell ref="F3:H3"/>
    <mergeCell ref="A5:D5"/>
    <mergeCell ref="E5:H5"/>
    <mergeCell ref="A16:D16"/>
    <mergeCell ref="E16:H16"/>
    <mergeCell ref="A27:D27"/>
    <mergeCell ref="E27:H27"/>
    <mergeCell ref="A38:D38"/>
    <mergeCell ref="A39:D39"/>
    <mergeCell ref="A3:A4"/>
    <mergeCell ref="E3:E4"/>
    <mergeCell ref="E38:H39"/>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L134"/>
  <sheetViews>
    <sheetView showGridLines="0" showZeros="0" view="pageBreakPreview" zoomScale="70" zoomScaleNormal="90" workbookViewId="0">
      <pane ySplit="4" topLeftCell="A26" activePane="bottomLeft" state="frozen"/>
      <selection/>
      <selection pane="bottomLeft" activeCell="D3" sqref="D3:E3"/>
    </sheetView>
  </sheetViews>
  <sheetFormatPr defaultColWidth="9" defaultRowHeight="14.25"/>
  <cols>
    <col min="1" max="1" width="13.8833333333333" style="273" hidden="1" customWidth="1"/>
    <col min="2" max="2" width="43.775" style="273" customWidth="1"/>
    <col min="3" max="5" width="16.775" style="273" customWidth="1"/>
    <col min="6" max="7" width="15.2166666666667" style="274" customWidth="1"/>
    <col min="8" max="8" width="9.10833333333333" style="273" hidden="1" customWidth="1"/>
    <col min="9" max="9" width="9.33333333333333" style="273" hidden="1" customWidth="1"/>
    <col min="10" max="10" width="28.1083333333333" style="273" hidden="1" customWidth="1"/>
    <col min="11" max="11" width="13.775" style="273" hidden="1" customWidth="1"/>
    <col min="12" max="14" width="9" style="273" hidden="1" customWidth="1"/>
    <col min="15" max="16384" width="9" style="273"/>
  </cols>
  <sheetData>
    <row r="1" ht="45" customHeight="1" spans="1:7">
      <c r="A1" s="727"/>
      <c r="B1" s="276" t="str">
        <f>YEAR(封面!$B$9)-1&amp;"年澄江市地方一般公共预算收支情况表"</f>
        <v>2024年澄江市地方一般公共预算收支情况表</v>
      </c>
      <c r="C1" s="276"/>
      <c r="D1" s="276"/>
      <c r="E1" s="276"/>
      <c r="F1" s="276"/>
      <c r="G1" s="276"/>
    </row>
    <row r="2" ht="18.75" spans="2:7">
      <c r="B2" s="530" t="s">
        <v>129</v>
      </c>
      <c r="C2" s="511"/>
      <c r="D2" s="511"/>
      <c r="E2" s="277"/>
      <c r="F2" s="278"/>
      <c r="G2" s="278" t="s">
        <v>130</v>
      </c>
    </row>
    <row r="3" s="512" customFormat="1" ht="36" customHeight="1" spans="1:8">
      <c r="A3" s="280" t="s">
        <v>131</v>
      </c>
      <c r="B3" s="514" t="s">
        <v>132</v>
      </c>
      <c r="C3" s="114" t="str">
        <f>YEAR(封面!$B$9)-2&amp;"年
决算数"</f>
        <v>2023年
决算数</v>
      </c>
      <c r="D3" s="280" t="str">
        <f>YEAR(封面!$B$9)-1&amp;"年"</f>
        <v>2024年</v>
      </c>
      <c r="E3" s="728"/>
      <c r="F3" s="514" t="s">
        <v>133</v>
      </c>
      <c r="G3" s="514"/>
      <c r="H3" s="706" t="s">
        <v>134</v>
      </c>
    </row>
    <row r="4" s="512" customFormat="1" ht="37.5" spans="1:8">
      <c r="A4" s="280"/>
      <c r="B4" s="514"/>
      <c r="C4" s="114"/>
      <c r="D4" s="114" t="s">
        <v>135</v>
      </c>
      <c r="E4" s="114" t="s">
        <v>136</v>
      </c>
      <c r="F4" s="114" t="str">
        <f>"比"&amp;YEAR(封面!$B$9)-2&amp;"年决算数增长%"</f>
        <v>比2023年决算数增长%</v>
      </c>
      <c r="G4" s="114" t="str">
        <f>"完成"&amp;YEAR(封面!$B$9)-1&amp;"年预算数的%"</f>
        <v>完成2024年预算数的%</v>
      </c>
      <c r="H4" s="706"/>
    </row>
    <row r="5" ht="36" customHeight="1" spans="1:11">
      <c r="A5" s="729">
        <v>101</v>
      </c>
      <c r="B5" s="497" t="s">
        <v>137</v>
      </c>
      <c r="C5" s="286">
        <f>SUM(C6,C7:C20)</f>
        <v>34619</v>
      </c>
      <c r="D5" s="286">
        <f>SUM(D6,D7:D20)</f>
        <v>51000</v>
      </c>
      <c r="E5" s="286">
        <f>SUM(E6,E7:E20)</f>
        <v>37401</v>
      </c>
      <c r="F5" s="475">
        <f>IF(C5&lt;0,"",IFERROR(E5/C5-1,0))</f>
        <v>0.0803604956815622</v>
      </c>
      <c r="G5" s="475">
        <f>IF(C5&lt;0,"",IFERROR(E5/D5,0))</f>
        <v>0.733352941176471</v>
      </c>
      <c r="H5" s="707" t="str">
        <f>IF(B5&lt;&gt;"",IF(SUM(C5:D5)&lt;&gt;0,"是","否"),"是")</f>
        <v>是</v>
      </c>
      <c r="J5" s="731"/>
      <c r="K5" s="731"/>
    </row>
    <row r="6" ht="36" customHeight="1" spans="1:11">
      <c r="A6" s="550">
        <v>10101</v>
      </c>
      <c r="B6" s="495" t="s">
        <v>138</v>
      </c>
      <c r="C6" s="230">
        <v>12612</v>
      </c>
      <c r="D6" s="230">
        <v>15990</v>
      </c>
      <c r="E6" s="230">
        <v>9092</v>
      </c>
      <c r="F6" s="472">
        <f t="shared" ref="F5:F32" si="0">IF(C6&lt;0,"",IFERROR(E6/C6-1,0))</f>
        <v>-0.279099270535997</v>
      </c>
      <c r="G6" s="472">
        <f t="shared" ref="G5:G31" si="1">IF(C6&lt;0,"",IFERROR(E6/D6,0))</f>
        <v>0.568605378361476</v>
      </c>
      <c r="H6" s="707" t="str">
        <f>IF(B6&lt;&gt;"",IF(SUM(C6:D6)&lt;&gt;0,"是","否"),"是")</f>
        <v>是</v>
      </c>
      <c r="J6" s="731"/>
      <c r="K6" s="731"/>
    </row>
    <row r="7" ht="36" customHeight="1" spans="1:8">
      <c r="A7" s="550">
        <v>10104</v>
      </c>
      <c r="B7" s="495" t="s">
        <v>139</v>
      </c>
      <c r="C7" s="230">
        <v>1603</v>
      </c>
      <c r="D7" s="230">
        <v>1300</v>
      </c>
      <c r="E7" s="230">
        <v>1222</v>
      </c>
      <c r="F7" s="472">
        <f t="shared" si="0"/>
        <v>-0.237679351216469</v>
      </c>
      <c r="G7" s="472">
        <f t="shared" si="1"/>
        <v>0.94</v>
      </c>
      <c r="H7" s="707" t="str">
        <f t="shared" ref="H7:H31" si="2">IF(B7&lt;&gt;"",IF(SUM(C7:D7)&lt;&gt;0,"是","否"),"是")</f>
        <v>是</v>
      </c>
    </row>
    <row r="8" ht="36" customHeight="1" spans="1:8">
      <c r="A8" s="550">
        <v>10106</v>
      </c>
      <c r="B8" s="495" t="s">
        <v>140</v>
      </c>
      <c r="C8" s="230">
        <v>795</v>
      </c>
      <c r="D8" s="230">
        <v>600</v>
      </c>
      <c r="E8" s="230">
        <v>334</v>
      </c>
      <c r="F8" s="472">
        <f t="shared" si="0"/>
        <v>-0.579874213836478</v>
      </c>
      <c r="G8" s="472">
        <f t="shared" si="1"/>
        <v>0.556666666666667</v>
      </c>
      <c r="H8" s="707" t="str">
        <f t="shared" si="2"/>
        <v>是</v>
      </c>
    </row>
    <row r="9" ht="36" customHeight="1" spans="1:8">
      <c r="A9" s="550">
        <v>10107</v>
      </c>
      <c r="B9" s="495" t="s">
        <v>141</v>
      </c>
      <c r="C9" s="230">
        <v>121</v>
      </c>
      <c r="D9" s="230">
        <v>106</v>
      </c>
      <c r="E9" s="230">
        <v>211</v>
      </c>
      <c r="F9" s="472">
        <f t="shared" si="0"/>
        <v>0.743801652892562</v>
      </c>
      <c r="G9" s="472">
        <f t="shared" si="1"/>
        <v>1.99056603773585</v>
      </c>
      <c r="H9" s="707" t="str">
        <f t="shared" si="2"/>
        <v>是</v>
      </c>
    </row>
    <row r="10" ht="36" customHeight="1" spans="1:8">
      <c r="A10" s="550">
        <v>10109</v>
      </c>
      <c r="B10" s="495" t="s">
        <v>142</v>
      </c>
      <c r="C10" s="230">
        <v>1293</v>
      </c>
      <c r="D10" s="230">
        <v>1790</v>
      </c>
      <c r="E10" s="230">
        <v>897</v>
      </c>
      <c r="F10" s="472">
        <f t="shared" si="0"/>
        <v>-0.306264501160093</v>
      </c>
      <c r="G10" s="472">
        <f t="shared" si="1"/>
        <v>0.501117318435754</v>
      </c>
      <c r="H10" s="707" t="str">
        <f t="shared" si="2"/>
        <v>是</v>
      </c>
    </row>
    <row r="11" ht="36" customHeight="1" spans="1:8">
      <c r="A11" s="550">
        <v>10110</v>
      </c>
      <c r="B11" s="495" t="s">
        <v>143</v>
      </c>
      <c r="C11" s="230">
        <v>1629</v>
      </c>
      <c r="D11" s="230">
        <v>2150</v>
      </c>
      <c r="E11" s="230">
        <v>2477</v>
      </c>
      <c r="F11" s="472">
        <f t="shared" si="0"/>
        <v>0.520564763658686</v>
      </c>
      <c r="G11" s="472">
        <f t="shared" si="1"/>
        <v>1.15209302325581</v>
      </c>
      <c r="H11" s="707" t="str">
        <f t="shared" si="2"/>
        <v>是</v>
      </c>
    </row>
    <row r="12" ht="36" customHeight="1" spans="1:8">
      <c r="A12" s="550">
        <v>10111</v>
      </c>
      <c r="B12" s="495" t="s">
        <v>144</v>
      </c>
      <c r="C12" s="230">
        <v>1066</v>
      </c>
      <c r="D12" s="230">
        <v>805</v>
      </c>
      <c r="E12" s="230">
        <v>457</v>
      </c>
      <c r="F12" s="472">
        <f t="shared" si="0"/>
        <v>-0.571294559099437</v>
      </c>
      <c r="G12" s="472">
        <f t="shared" si="1"/>
        <v>0.567701863354037</v>
      </c>
      <c r="H12" s="707" t="str">
        <f t="shared" si="2"/>
        <v>是</v>
      </c>
    </row>
    <row r="13" ht="36" customHeight="1" spans="1:8">
      <c r="A13" s="550">
        <v>10112</v>
      </c>
      <c r="B13" s="495" t="s">
        <v>145</v>
      </c>
      <c r="C13" s="230">
        <v>1132</v>
      </c>
      <c r="D13" s="230">
        <v>2055</v>
      </c>
      <c r="E13" s="230">
        <v>2123</v>
      </c>
      <c r="F13" s="472">
        <f t="shared" si="0"/>
        <v>0.875441696113074</v>
      </c>
      <c r="G13" s="472">
        <f t="shared" si="1"/>
        <v>1.0330900243309</v>
      </c>
      <c r="H13" s="707" t="str">
        <f t="shared" si="2"/>
        <v>是</v>
      </c>
    </row>
    <row r="14" ht="36" customHeight="1" spans="1:8">
      <c r="A14" s="550">
        <v>10113</v>
      </c>
      <c r="B14" s="495" t="s">
        <v>146</v>
      </c>
      <c r="C14" s="230">
        <v>845</v>
      </c>
      <c r="D14" s="230">
        <v>9760</v>
      </c>
      <c r="E14" s="230">
        <v>4148</v>
      </c>
      <c r="F14" s="472">
        <f t="shared" si="0"/>
        <v>3.90887573964497</v>
      </c>
      <c r="G14" s="472">
        <f t="shared" si="1"/>
        <v>0.425</v>
      </c>
      <c r="H14" s="707" t="str">
        <f t="shared" si="2"/>
        <v>是</v>
      </c>
    </row>
    <row r="15" ht="36" customHeight="1" spans="1:8">
      <c r="A15" s="550">
        <v>10114</v>
      </c>
      <c r="B15" s="495" t="s">
        <v>147</v>
      </c>
      <c r="C15" s="230">
        <v>931</v>
      </c>
      <c r="D15" s="230">
        <v>900</v>
      </c>
      <c r="E15" s="230">
        <v>927</v>
      </c>
      <c r="F15" s="472">
        <f t="shared" si="0"/>
        <v>-0.00429645542427493</v>
      </c>
      <c r="G15" s="472">
        <f t="shared" si="1"/>
        <v>1.03</v>
      </c>
      <c r="H15" s="707" t="str">
        <f t="shared" si="2"/>
        <v>是</v>
      </c>
    </row>
    <row r="16" ht="36" customHeight="1" spans="1:8">
      <c r="A16" s="550">
        <v>10118</v>
      </c>
      <c r="B16" s="495" t="s">
        <v>148</v>
      </c>
      <c r="C16" s="230">
        <v>1105</v>
      </c>
      <c r="D16" s="230"/>
      <c r="E16" s="230">
        <v>646</v>
      </c>
      <c r="F16" s="472">
        <f t="shared" si="0"/>
        <v>-0.415384615384615</v>
      </c>
      <c r="G16" s="472">
        <f t="shared" si="1"/>
        <v>0</v>
      </c>
      <c r="H16" s="707" t="str">
        <f t="shared" si="2"/>
        <v>是</v>
      </c>
    </row>
    <row r="17" ht="36" customHeight="1" spans="1:8">
      <c r="A17" s="550">
        <v>10119</v>
      </c>
      <c r="B17" s="495" t="s">
        <v>149</v>
      </c>
      <c r="C17" s="230">
        <v>5173</v>
      </c>
      <c r="D17" s="230">
        <v>8950</v>
      </c>
      <c r="E17" s="230">
        <v>8313</v>
      </c>
      <c r="F17" s="472">
        <f t="shared" si="0"/>
        <v>0.606997873574328</v>
      </c>
      <c r="G17" s="472">
        <f t="shared" si="1"/>
        <v>0.928826815642458</v>
      </c>
      <c r="H17" s="707" t="str">
        <f t="shared" si="2"/>
        <v>是</v>
      </c>
    </row>
    <row r="18" ht="36" customHeight="1" spans="1:8">
      <c r="A18" s="550">
        <v>10120</v>
      </c>
      <c r="B18" s="495" t="s">
        <v>150</v>
      </c>
      <c r="C18" s="230">
        <v>6276</v>
      </c>
      <c r="D18" s="230">
        <v>6500</v>
      </c>
      <c r="E18" s="230">
        <v>6512</v>
      </c>
      <c r="F18" s="472">
        <f t="shared" si="0"/>
        <v>0.0376035691523264</v>
      </c>
      <c r="G18" s="472">
        <f t="shared" si="1"/>
        <v>1.00184615384615</v>
      </c>
      <c r="H18" s="707" t="str">
        <f t="shared" si="2"/>
        <v>是</v>
      </c>
    </row>
    <row r="19" ht="36" customHeight="1" spans="1:8">
      <c r="A19" s="550">
        <v>10121</v>
      </c>
      <c r="B19" s="495" t="s">
        <v>151</v>
      </c>
      <c r="C19" s="230">
        <v>38</v>
      </c>
      <c r="D19" s="230">
        <v>94</v>
      </c>
      <c r="E19" s="230">
        <v>42</v>
      </c>
      <c r="F19" s="472">
        <f t="shared" si="0"/>
        <v>0.105263157894737</v>
      </c>
      <c r="G19" s="472">
        <f t="shared" si="1"/>
        <v>0.446808510638298</v>
      </c>
      <c r="H19" s="707" t="str">
        <f t="shared" si="2"/>
        <v>是</v>
      </c>
    </row>
    <row r="20" ht="36" customHeight="1" spans="1:8">
      <c r="A20" s="550">
        <v>10199</v>
      </c>
      <c r="B20" s="495" t="s">
        <v>152</v>
      </c>
      <c r="C20" s="230"/>
      <c r="D20" s="230"/>
      <c r="E20" s="230"/>
      <c r="F20" s="472">
        <f t="shared" si="0"/>
        <v>0</v>
      </c>
      <c r="G20" s="472">
        <f t="shared" si="1"/>
        <v>0</v>
      </c>
      <c r="H20" s="707" t="str">
        <f t="shared" si="2"/>
        <v>否</v>
      </c>
    </row>
    <row r="21" ht="36" customHeight="1" spans="1:8">
      <c r="A21" s="729">
        <v>103</v>
      </c>
      <c r="B21" s="497" t="s">
        <v>153</v>
      </c>
      <c r="C21" s="286">
        <f>SUM(C22:C29)</f>
        <v>23542</v>
      </c>
      <c r="D21" s="286">
        <f>SUM(D22:D29)</f>
        <v>20128</v>
      </c>
      <c r="E21" s="286">
        <f>SUM(E22:E29)</f>
        <v>40827</v>
      </c>
      <c r="F21" s="475">
        <f t="shared" si="0"/>
        <v>0.734219692464531</v>
      </c>
      <c r="G21" s="475">
        <f t="shared" si="1"/>
        <v>2.02836844197138</v>
      </c>
      <c r="H21" s="707" t="str">
        <f t="shared" si="2"/>
        <v>是</v>
      </c>
    </row>
    <row r="22" ht="36" customHeight="1" spans="1:8">
      <c r="A22" s="550">
        <v>10302</v>
      </c>
      <c r="B22" s="495" t="s">
        <v>154</v>
      </c>
      <c r="C22" s="230">
        <v>1528</v>
      </c>
      <c r="D22" s="230">
        <v>1350</v>
      </c>
      <c r="E22" s="230">
        <v>1119</v>
      </c>
      <c r="F22" s="472">
        <f t="shared" si="0"/>
        <v>-0.267670157068063</v>
      </c>
      <c r="G22" s="472">
        <f t="shared" si="1"/>
        <v>0.828888888888889</v>
      </c>
      <c r="H22" s="707" t="str">
        <f t="shared" si="2"/>
        <v>是</v>
      </c>
    </row>
    <row r="23" ht="36" customHeight="1" spans="1:8">
      <c r="A23" s="550">
        <v>10304</v>
      </c>
      <c r="B23" s="495" t="s">
        <v>155</v>
      </c>
      <c r="C23" s="230">
        <v>1376</v>
      </c>
      <c r="D23" s="230">
        <v>1616</v>
      </c>
      <c r="E23" s="230">
        <v>2451</v>
      </c>
      <c r="F23" s="472">
        <f t="shared" si="0"/>
        <v>0.78125</v>
      </c>
      <c r="G23" s="472">
        <f t="shared" si="1"/>
        <v>1.51670792079208</v>
      </c>
      <c r="H23" s="707" t="str">
        <f t="shared" si="2"/>
        <v>是</v>
      </c>
    </row>
    <row r="24" ht="36" customHeight="1" spans="1:8">
      <c r="A24" s="550">
        <v>10305</v>
      </c>
      <c r="B24" s="495" t="s">
        <v>156</v>
      </c>
      <c r="C24" s="230">
        <v>2948</v>
      </c>
      <c r="D24" s="230">
        <v>3342</v>
      </c>
      <c r="E24" s="230">
        <v>4728</v>
      </c>
      <c r="F24" s="472">
        <f t="shared" si="0"/>
        <v>0.603799185888738</v>
      </c>
      <c r="G24" s="472">
        <f t="shared" si="1"/>
        <v>1.41472172351885</v>
      </c>
      <c r="H24" s="707" t="str">
        <f t="shared" si="2"/>
        <v>是</v>
      </c>
    </row>
    <row r="25" ht="36" customHeight="1" spans="1:9">
      <c r="A25" s="550">
        <v>10306</v>
      </c>
      <c r="B25" s="495" t="s">
        <v>157</v>
      </c>
      <c r="C25" s="230"/>
      <c r="D25" s="230"/>
      <c r="E25" s="230"/>
      <c r="F25" s="472">
        <f t="shared" si="0"/>
        <v>0</v>
      </c>
      <c r="G25" s="472">
        <f t="shared" si="1"/>
        <v>0</v>
      </c>
      <c r="H25" s="707" t="str">
        <f t="shared" si="2"/>
        <v>否</v>
      </c>
      <c r="I25" s="273">
        <f>E25-C25</f>
        <v>0</v>
      </c>
    </row>
    <row r="26" ht="36" customHeight="1" spans="1:8">
      <c r="A26" s="550">
        <v>10307</v>
      </c>
      <c r="B26" s="495" t="s">
        <v>158</v>
      </c>
      <c r="C26" s="230">
        <v>16899</v>
      </c>
      <c r="D26" s="230">
        <v>12966</v>
      </c>
      <c r="E26" s="230">
        <v>22213</v>
      </c>
      <c r="F26" s="472">
        <f t="shared" si="0"/>
        <v>0.314456476714599</v>
      </c>
      <c r="G26" s="472">
        <f t="shared" si="1"/>
        <v>1.71317291377449</v>
      </c>
      <c r="H26" s="707" t="str">
        <f t="shared" si="2"/>
        <v>是</v>
      </c>
    </row>
    <row r="27" ht="36" customHeight="1" spans="1:8">
      <c r="A27" s="550">
        <v>10308</v>
      </c>
      <c r="B27" s="495" t="s">
        <v>159</v>
      </c>
      <c r="C27" s="230"/>
      <c r="D27" s="230"/>
      <c r="E27" s="230"/>
      <c r="F27" s="472">
        <f t="shared" si="0"/>
        <v>0</v>
      </c>
      <c r="G27" s="472">
        <f t="shared" si="1"/>
        <v>0</v>
      </c>
      <c r="H27" s="707" t="str">
        <f t="shared" si="2"/>
        <v>否</v>
      </c>
    </row>
    <row r="28" ht="36" customHeight="1" spans="1:8">
      <c r="A28" s="550">
        <v>10309</v>
      </c>
      <c r="B28" s="495" t="s">
        <v>160</v>
      </c>
      <c r="C28" s="230">
        <v>767</v>
      </c>
      <c r="D28" s="230">
        <v>834</v>
      </c>
      <c r="E28" s="230">
        <v>10312</v>
      </c>
      <c r="F28" s="472">
        <f t="shared" si="0"/>
        <v>12.4445893089961</v>
      </c>
      <c r="G28" s="472">
        <f t="shared" si="1"/>
        <v>12.3645083932854</v>
      </c>
      <c r="H28" s="707" t="str">
        <f t="shared" si="2"/>
        <v>是</v>
      </c>
    </row>
    <row r="29" ht="36" customHeight="1" spans="1:8">
      <c r="A29" s="550">
        <v>10399</v>
      </c>
      <c r="B29" s="495" t="s">
        <v>161</v>
      </c>
      <c r="C29" s="230">
        <v>24</v>
      </c>
      <c r="D29" s="230">
        <v>20</v>
      </c>
      <c r="E29" s="230">
        <v>4</v>
      </c>
      <c r="F29" s="472">
        <f t="shared" si="0"/>
        <v>-0.833333333333333</v>
      </c>
      <c r="G29" s="472">
        <f t="shared" si="1"/>
        <v>0.2</v>
      </c>
      <c r="H29" s="707" t="str">
        <f t="shared" si="2"/>
        <v>是</v>
      </c>
    </row>
    <row r="30" s="544" customFormat="1" ht="36" customHeight="1" spans="1:8">
      <c r="A30" s="354"/>
      <c r="B30" s="495"/>
      <c r="C30" s="230"/>
      <c r="D30" s="230"/>
      <c r="E30" s="230"/>
      <c r="F30" s="472">
        <f t="shared" si="0"/>
        <v>0</v>
      </c>
      <c r="G30" s="472">
        <f t="shared" si="1"/>
        <v>0</v>
      </c>
      <c r="H30" s="707" t="str">
        <f t="shared" si="2"/>
        <v>是</v>
      </c>
    </row>
    <row r="31" s="544" customFormat="1" ht="36" customHeight="1" spans="1:11">
      <c r="A31" s="354"/>
      <c r="B31" s="310" t="s">
        <v>162</v>
      </c>
      <c r="C31" s="286">
        <f>SUM(C5,C21)</f>
        <v>58161</v>
      </c>
      <c r="D31" s="286">
        <f>SUM(D5,D21)</f>
        <v>71128</v>
      </c>
      <c r="E31" s="286">
        <f>SUM(E5,E21)</f>
        <v>78228</v>
      </c>
      <c r="F31" s="475">
        <f t="shared" si="0"/>
        <v>0.345025016763811</v>
      </c>
      <c r="G31" s="475">
        <f t="shared" si="1"/>
        <v>1.09982004273985</v>
      </c>
      <c r="H31" s="707" t="str">
        <f t="shared" si="2"/>
        <v>是</v>
      </c>
      <c r="J31" s="731"/>
      <c r="K31" s="731"/>
    </row>
    <row r="32" s="544" customFormat="1" ht="36" customHeight="1" spans="1:9">
      <c r="A32" s="371">
        <v>1050401</v>
      </c>
      <c r="B32" s="313" t="s">
        <v>163</v>
      </c>
      <c r="C32" s="286">
        <f>SUM(C33,C37:C38)</f>
        <v>0</v>
      </c>
      <c r="D32" s="286">
        <f>SUM(D33,D37:D38)</f>
        <v>0</v>
      </c>
      <c r="E32" s="286">
        <f>SUM(E33,E37:E38)</f>
        <v>0</v>
      </c>
      <c r="F32" s="472">
        <f t="shared" si="0"/>
        <v>0</v>
      </c>
      <c r="G32" s="730"/>
      <c r="H32" s="707" t="str">
        <f t="shared" ref="H32:H38" si="3">IF(B32&lt;&gt;"",IF(SUM(C32:D32)&lt;&gt;0,"是","否"),"是")</f>
        <v>否</v>
      </c>
      <c r="I32" s="273">
        <f>E32-D32</f>
        <v>0</v>
      </c>
    </row>
    <row r="33" s="544" customFormat="1" ht="36" customHeight="1" spans="1:10">
      <c r="A33" s="371"/>
      <c r="B33" s="495" t="s">
        <v>164</v>
      </c>
      <c r="C33" s="230">
        <f>SUM(C34:C36)</f>
        <v>0</v>
      </c>
      <c r="D33" s="230">
        <f>SUM(D34:D36)</f>
        <v>0</v>
      </c>
      <c r="E33" s="230">
        <f>SUM(E34:E36)</f>
        <v>0</v>
      </c>
      <c r="F33" s="472">
        <f t="shared" ref="F33:F64" si="4">IF(C33&lt;0,"",IFERROR(E33/C33-1,0))</f>
        <v>0</v>
      </c>
      <c r="G33" s="730"/>
      <c r="H33" s="707" t="str">
        <f t="shared" si="3"/>
        <v>否</v>
      </c>
      <c r="I33" s="273"/>
      <c r="J33" s="544">
        <f>E33-D33</f>
        <v>0</v>
      </c>
    </row>
    <row r="34" s="544" customFormat="1" ht="36" customHeight="1" spans="1:10">
      <c r="A34" s="371"/>
      <c r="B34" s="314" t="s">
        <v>165</v>
      </c>
      <c r="C34" s="230">
        <f>'03-1'!C33</f>
        <v>0</v>
      </c>
      <c r="D34" s="230">
        <f>'03-1'!D33</f>
        <v>0</v>
      </c>
      <c r="E34" s="230">
        <f>'03-1'!E33</f>
        <v>0</v>
      </c>
      <c r="F34" s="472">
        <f t="shared" si="4"/>
        <v>0</v>
      </c>
      <c r="G34" s="730"/>
      <c r="H34" s="707" t="str">
        <f t="shared" si="3"/>
        <v>否</v>
      </c>
      <c r="I34" s="273">
        <f>E34-D34</f>
        <v>0</v>
      </c>
      <c r="J34" s="544">
        <f>E34-D34</f>
        <v>0</v>
      </c>
    </row>
    <row r="35" s="544" customFormat="1" ht="36" customHeight="1" spans="1:10">
      <c r="A35" s="371"/>
      <c r="B35" s="314" t="s">
        <v>166</v>
      </c>
      <c r="C35" s="230">
        <f>'03-1'!C34</f>
        <v>0</v>
      </c>
      <c r="D35" s="230">
        <f>'03-1'!D34</f>
        <v>0</v>
      </c>
      <c r="E35" s="230">
        <f>'03-1'!E34</f>
        <v>0</v>
      </c>
      <c r="F35" s="472">
        <f t="shared" si="4"/>
        <v>0</v>
      </c>
      <c r="G35" s="730"/>
      <c r="H35" s="707" t="str">
        <f t="shared" si="3"/>
        <v>否</v>
      </c>
      <c r="I35" s="273"/>
      <c r="J35" s="557">
        <f>E31-'03-1'!E30</f>
        <v>9998</v>
      </c>
    </row>
    <row r="36" s="544" customFormat="1" ht="36" customHeight="1" spans="1:9">
      <c r="A36" s="371"/>
      <c r="B36" s="314" t="s">
        <v>167</v>
      </c>
      <c r="C36" s="230">
        <f>'03-1'!C35</f>
        <v>0</v>
      </c>
      <c r="D36" s="230">
        <f>'03-1'!D35</f>
        <v>0</v>
      </c>
      <c r="E36" s="230">
        <f>'03-1'!E35</f>
        <v>0</v>
      </c>
      <c r="F36" s="472">
        <f t="shared" si="4"/>
        <v>0</v>
      </c>
      <c r="G36" s="730"/>
      <c r="H36" s="707" t="str">
        <f t="shared" si="3"/>
        <v>否</v>
      </c>
      <c r="I36" s="273"/>
    </row>
    <row r="37" s="544" customFormat="1" ht="36" customHeight="1" spans="1:9">
      <c r="A37" s="371"/>
      <c r="B37" s="495" t="s">
        <v>168</v>
      </c>
      <c r="C37" s="230">
        <f>'03-1'!C36</f>
        <v>0</v>
      </c>
      <c r="D37" s="230">
        <f>'03-1'!D36</f>
        <v>0</v>
      </c>
      <c r="E37" s="230">
        <f>'03-1'!E36</f>
        <v>0</v>
      </c>
      <c r="F37" s="472">
        <f t="shared" si="4"/>
        <v>0</v>
      </c>
      <c r="G37" s="730"/>
      <c r="H37" s="707" t="str">
        <f t="shared" si="3"/>
        <v>否</v>
      </c>
      <c r="I37" s="273"/>
    </row>
    <row r="38" s="544" customFormat="1" ht="36" customHeight="1" spans="1:9">
      <c r="A38" s="371"/>
      <c r="B38" s="495" t="s">
        <v>169</v>
      </c>
      <c r="C38" s="230">
        <f>'03-1'!C37</f>
        <v>0</v>
      </c>
      <c r="D38" s="230">
        <f>'03-1'!D37</f>
        <v>0</v>
      </c>
      <c r="E38" s="230">
        <f>'03-1'!E37</f>
        <v>0</v>
      </c>
      <c r="F38" s="472">
        <f t="shared" si="4"/>
        <v>0</v>
      </c>
      <c r="G38" s="730"/>
      <c r="H38" s="707" t="str">
        <f t="shared" si="3"/>
        <v>否</v>
      </c>
      <c r="I38" s="273"/>
    </row>
    <row r="39" ht="36" customHeight="1" spans="1:8">
      <c r="A39" s="325">
        <v>110</v>
      </c>
      <c r="B39" s="497" t="s">
        <v>78</v>
      </c>
      <c r="C39" s="286">
        <f>SUM(C40,C47,C89,C111:C112,C116,C121,C122)</f>
        <v>235826</v>
      </c>
      <c r="D39" s="286">
        <f>SUM(D40,D47,D89,D111:D112,D116,D121,D122)</f>
        <v>168184</v>
      </c>
      <c r="E39" s="286">
        <f>SUM(E40,E47,E89,E111:E112,E116,E121,E122,E123)</f>
        <v>237893</v>
      </c>
      <c r="F39" s="475">
        <f t="shared" si="4"/>
        <v>0.00876493686022739</v>
      </c>
      <c r="G39" s="475">
        <f>IF(C39&lt;0,"",IFERROR(E39/D39,0))</f>
        <v>1.41448056890073</v>
      </c>
      <c r="H39" s="707" t="str">
        <f>IF(LEN(A39)&lt;=5,IF(B39&lt;&gt;"",IF(SUM(C39:E39)&gt;0,"是","否"),"否"),"否")</f>
        <v>是</v>
      </c>
    </row>
    <row r="40" ht="36" customHeight="1" spans="1:8">
      <c r="A40" s="354">
        <v>11001</v>
      </c>
      <c r="B40" s="495" t="s">
        <v>170</v>
      </c>
      <c r="C40" s="230">
        <f>SUM(C41:C46)</f>
        <v>3624</v>
      </c>
      <c r="D40" s="230">
        <f>SUM(D41:D46)</f>
        <v>5214</v>
      </c>
      <c r="E40" s="230">
        <f>SUM(E41:E46)</f>
        <v>4383</v>
      </c>
      <c r="F40" s="472">
        <f t="shared" si="4"/>
        <v>0.209437086092715</v>
      </c>
      <c r="G40" s="472">
        <f t="shared" ref="G40:G71" si="5">IF(C40&lt;0,"",IFERROR(E40/D40,0))</f>
        <v>0.840621403912543</v>
      </c>
      <c r="H40" s="707" t="str">
        <f t="shared" ref="H40:H71" si="6">IF(LEN(A40)&lt;=5,IF(B40&lt;&gt;"",IF(SUM(C40:E40)&gt;0,"是","否"),"否"),"否")</f>
        <v>是</v>
      </c>
    </row>
    <row r="41" ht="36" customHeight="1" spans="1:8">
      <c r="A41" s="354">
        <v>1100102</v>
      </c>
      <c r="B41" s="314" t="s">
        <v>171</v>
      </c>
      <c r="C41" s="296">
        <v>782</v>
      </c>
      <c r="D41" s="296">
        <v>782</v>
      </c>
      <c r="E41" s="296">
        <v>782</v>
      </c>
      <c r="F41" s="472">
        <f t="shared" si="4"/>
        <v>0</v>
      </c>
      <c r="G41" s="472">
        <f t="shared" si="5"/>
        <v>1</v>
      </c>
      <c r="H41" s="707" t="str">
        <f t="shared" si="6"/>
        <v>否</v>
      </c>
    </row>
    <row r="42" ht="36" customHeight="1" spans="1:8">
      <c r="A42" s="354">
        <v>1100103</v>
      </c>
      <c r="B42" s="314" t="s">
        <v>172</v>
      </c>
      <c r="C42" s="296"/>
      <c r="D42" s="296"/>
      <c r="E42" s="296">
        <f>'03-1'!E41</f>
        <v>0</v>
      </c>
      <c r="F42" s="472">
        <f t="shared" si="4"/>
        <v>0</v>
      </c>
      <c r="G42" s="472">
        <f t="shared" si="5"/>
        <v>0</v>
      </c>
      <c r="H42" s="707" t="str">
        <f t="shared" si="6"/>
        <v>否</v>
      </c>
    </row>
    <row r="43" ht="36" customHeight="1" spans="1:8">
      <c r="A43" s="354">
        <v>1100104</v>
      </c>
      <c r="B43" s="314" t="s">
        <v>173</v>
      </c>
      <c r="C43" s="296">
        <v>277</v>
      </c>
      <c r="D43" s="296">
        <v>277</v>
      </c>
      <c r="E43" s="296">
        <v>277</v>
      </c>
      <c r="F43" s="472">
        <f t="shared" si="4"/>
        <v>0</v>
      </c>
      <c r="G43" s="472">
        <f t="shared" si="5"/>
        <v>1</v>
      </c>
      <c r="H43" s="707" t="str">
        <f t="shared" si="6"/>
        <v>否</v>
      </c>
    </row>
    <row r="44" ht="36" customHeight="1" spans="1:8">
      <c r="A44" s="354">
        <v>1100105</v>
      </c>
      <c r="B44" s="314" t="s">
        <v>174</v>
      </c>
      <c r="C44" s="296"/>
      <c r="D44" s="296"/>
      <c r="E44" s="296">
        <f>'03-1'!E43</f>
        <v>0</v>
      </c>
      <c r="F44" s="472">
        <f t="shared" si="4"/>
        <v>0</v>
      </c>
      <c r="G44" s="472">
        <f t="shared" si="5"/>
        <v>0</v>
      </c>
      <c r="H44" s="707" t="str">
        <f t="shared" si="6"/>
        <v>否</v>
      </c>
    </row>
    <row r="45" ht="36" customHeight="1" spans="1:8">
      <c r="A45" s="354">
        <v>1100106</v>
      </c>
      <c r="B45" s="314" t="s">
        <v>175</v>
      </c>
      <c r="C45" s="296">
        <v>4155</v>
      </c>
      <c r="D45" s="296">
        <v>4155</v>
      </c>
      <c r="E45" s="296">
        <v>4155</v>
      </c>
      <c r="F45" s="472">
        <f t="shared" si="4"/>
        <v>0</v>
      </c>
      <c r="G45" s="472">
        <f t="shared" si="5"/>
        <v>1</v>
      </c>
      <c r="H45" s="707" t="str">
        <f t="shared" si="6"/>
        <v>否</v>
      </c>
    </row>
    <row r="46" ht="36" customHeight="1" spans="1:8">
      <c r="A46" s="354">
        <v>1100199</v>
      </c>
      <c r="B46" s="314" t="s">
        <v>176</v>
      </c>
      <c r="C46" s="296">
        <v>-1590</v>
      </c>
      <c r="D46" s="296"/>
      <c r="E46" s="296">
        <v>-831</v>
      </c>
      <c r="F46" s="472" t="str">
        <f t="shared" si="4"/>
        <v/>
      </c>
      <c r="G46" s="472" t="str">
        <f t="shared" si="5"/>
        <v/>
      </c>
      <c r="H46" s="707" t="str">
        <f t="shared" si="6"/>
        <v>否</v>
      </c>
    </row>
    <row r="47" ht="36" customHeight="1" spans="1:8">
      <c r="A47" s="354">
        <v>11002</v>
      </c>
      <c r="B47" s="495" t="s">
        <v>177</v>
      </c>
      <c r="C47" s="230">
        <f>SUM(C48:C57,C63,C85,C88)</f>
        <v>96954</v>
      </c>
      <c r="D47" s="230">
        <f>SUM(D48:D57,D63,D85,D88)</f>
        <v>79047</v>
      </c>
      <c r="E47" s="230">
        <f>SUM(E48:E57,E63,E85,E88)</f>
        <v>73827</v>
      </c>
      <c r="F47" s="472">
        <f t="shared" si="4"/>
        <v>-0.238535800482703</v>
      </c>
      <c r="G47" s="472">
        <f t="shared" si="5"/>
        <v>0.933963338267107</v>
      </c>
      <c r="H47" s="707" t="str">
        <f t="shared" si="6"/>
        <v>是</v>
      </c>
    </row>
    <row r="48" ht="36" customHeight="1" spans="1:8">
      <c r="A48" s="354">
        <v>1100202</v>
      </c>
      <c r="B48" s="314" t="s">
        <v>178</v>
      </c>
      <c r="C48" s="296">
        <v>15443</v>
      </c>
      <c r="D48" s="296">
        <v>16987</v>
      </c>
      <c r="E48" s="230">
        <v>15964</v>
      </c>
      <c r="F48" s="472">
        <f t="shared" si="4"/>
        <v>0.0337369682056594</v>
      </c>
      <c r="G48" s="472">
        <f t="shared" si="5"/>
        <v>0.939777476894096</v>
      </c>
      <c r="H48" s="707" t="str">
        <f>IF(LEN(A48)&lt;=7,IF(B48&lt;&gt;"",IF(SUM(C48:E48)&gt;0,"是","否"),"否"),"否")</f>
        <v>是</v>
      </c>
    </row>
    <row r="49" ht="36" customHeight="1" spans="1:8">
      <c r="A49" s="354">
        <v>1100207</v>
      </c>
      <c r="B49" s="314" t="s">
        <v>179</v>
      </c>
      <c r="C49" s="296">
        <v>5226</v>
      </c>
      <c r="D49" s="296">
        <v>5749</v>
      </c>
      <c r="E49" s="230">
        <v>5242</v>
      </c>
      <c r="F49" s="472">
        <f t="shared" si="4"/>
        <v>0.0030616150019136</v>
      </c>
      <c r="G49" s="472">
        <f t="shared" si="5"/>
        <v>0.911810749695599</v>
      </c>
      <c r="H49" s="707" t="str">
        <f t="shared" ref="H49:H57" si="7">IF(LEN(A49)&lt;=7,IF(B49&lt;&gt;"",IF(SUM(C49:E49)&gt;0,"是","否"),"否"),"否")</f>
        <v>是</v>
      </c>
    </row>
    <row r="50" ht="36" customHeight="1" spans="1:8">
      <c r="A50" s="354">
        <v>1100212</v>
      </c>
      <c r="B50" s="314" t="s">
        <v>180</v>
      </c>
      <c r="C50" s="296"/>
      <c r="D50" s="296"/>
      <c r="E50" s="230">
        <f>'03-1'!E49</f>
        <v>0</v>
      </c>
      <c r="F50" s="472">
        <f t="shared" si="4"/>
        <v>0</v>
      </c>
      <c r="G50" s="472">
        <f t="shared" si="5"/>
        <v>0</v>
      </c>
      <c r="H50" s="707" t="str">
        <f t="shared" si="7"/>
        <v>否</v>
      </c>
    </row>
    <row r="51" ht="36" customHeight="1" spans="1:8">
      <c r="A51" s="354">
        <v>1100225</v>
      </c>
      <c r="B51" s="314" t="s">
        <v>181</v>
      </c>
      <c r="C51" s="296"/>
      <c r="D51" s="296"/>
      <c r="E51" s="230">
        <f>'03-1'!E50</f>
        <v>0</v>
      </c>
      <c r="F51" s="472">
        <f t="shared" si="4"/>
        <v>0</v>
      </c>
      <c r="G51" s="472">
        <f t="shared" si="5"/>
        <v>0</v>
      </c>
      <c r="H51" s="707" t="str">
        <f t="shared" si="7"/>
        <v>否</v>
      </c>
    </row>
    <row r="52" ht="36" customHeight="1" spans="1:8">
      <c r="A52" s="354">
        <v>1100226</v>
      </c>
      <c r="B52" s="314" t="s">
        <v>182</v>
      </c>
      <c r="C52" s="296">
        <v>4836</v>
      </c>
      <c r="D52" s="296">
        <v>7000</v>
      </c>
      <c r="E52" s="230">
        <v>6024</v>
      </c>
      <c r="F52" s="472">
        <f t="shared" si="4"/>
        <v>0.245657568238213</v>
      </c>
      <c r="G52" s="472">
        <f t="shared" si="5"/>
        <v>0.860571428571429</v>
      </c>
      <c r="H52" s="707" t="str">
        <f t="shared" si="7"/>
        <v>是</v>
      </c>
    </row>
    <row r="53" ht="36" customHeight="1" spans="1:8">
      <c r="A53" s="354">
        <v>1100228</v>
      </c>
      <c r="B53" s="314" t="s">
        <v>183</v>
      </c>
      <c r="C53" s="296"/>
      <c r="D53" s="296"/>
      <c r="E53" s="230">
        <f>'03-1'!E52</f>
        <v>0</v>
      </c>
      <c r="F53" s="472">
        <f t="shared" si="4"/>
        <v>0</v>
      </c>
      <c r="G53" s="472">
        <f t="shared" si="5"/>
        <v>0</v>
      </c>
      <c r="H53" s="707" t="str">
        <f t="shared" si="7"/>
        <v>否</v>
      </c>
    </row>
    <row r="54" ht="36" customHeight="1" spans="1:8">
      <c r="A54" s="354">
        <v>1100229</v>
      </c>
      <c r="B54" s="314" t="s">
        <v>184</v>
      </c>
      <c r="C54" s="296"/>
      <c r="D54" s="296"/>
      <c r="E54" s="230">
        <v>-103</v>
      </c>
      <c r="F54" s="472">
        <f t="shared" si="4"/>
        <v>0</v>
      </c>
      <c r="G54" s="472">
        <f t="shared" si="5"/>
        <v>0</v>
      </c>
      <c r="H54" s="707" t="str">
        <f t="shared" si="7"/>
        <v>否</v>
      </c>
    </row>
    <row r="55" ht="36" customHeight="1" spans="1:8">
      <c r="A55" s="354">
        <v>1100230</v>
      </c>
      <c r="B55" s="314" t="s">
        <v>185</v>
      </c>
      <c r="C55" s="296"/>
      <c r="D55" s="296"/>
      <c r="E55" s="230">
        <f>'03-1'!E54</f>
        <v>0</v>
      </c>
      <c r="F55" s="472">
        <f t="shared" si="4"/>
        <v>0</v>
      </c>
      <c r="G55" s="472">
        <f t="shared" si="5"/>
        <v>0</v>
      </c>
      <c r="H55" s="707" t="str">
        <f t="shared" si="7"/>
        <v>否</v>
      </c>
    </row>
    <row r="56" ht="36" customHeight="1" spans="1:8">
      <c r="A56" s="354">
        <v>1100231</v>
      </c>
      <c r="B56" s="314" t="s">
        <v>186</v>
      </c>
      <c r="C56" s="296">
        <v>2367</v>
      </c>
      <c r="D56" s="296">
        <v>2367</v>
      </c>
      <c r="E56" s="230">
        <v>2606</v>
      </c>
      <c r="F56" s="472">
        <f t="shared" si="4"/>
        <v>0.100971694127588</v>
      </c>
      <c r="G56" s="472">
        <f t="shared" si="5"/>
        <v>1.10097169412759</v>
      </c>
      <c r="H56" s="707" t="str">
        <f t="shared" si="7"/>
        <v>是</v>
      </c>
    </row>
    <row r="57" ht="36" customHeight="1" spans="1:8">
      <c r="A57" s="354" t="s">
        <v>187</v>
      </c>
      <c r="B57" s="314" t="s">
        <v>188</v>
      </c>
      <c r="C57" s="230">
        <f>SUM(C58:C62)</f>
        <v>30172</v>
      </c>
      <c r="D57" s="230">
        <f>SUM(D58:D62)</f>
        <v>21514</v>
      </c>
      <c r="E57" s="230">
        <f>SUM(E58:E62)</f>
        <v>16965</v>
      </c>
      <c r="F57" s="472">
        <f t="shared" si="4"/>
        <v>-0.437723717353838</v>
      </c>
      <c r="G57" s="472">
        <f t="shared" si="5"/>
        <v>0.78855628892814</v>
      </c>
      <c r="H57" s="707" t="str">
        <f t="shared" si="7"/>
        <v>是</v>
      </c>
    </row>
    <row r="58" ht="36" customHeight="1" spans="1:8">
      <c r="A58" s="354">
        <v>1100201</v>
      </c>
      <c r="B58" s="703" t="s">
        <v>189</v>
      </c>
      <c r="C58" s="296"/>
      <c r="D58" s="296"/>
      <c r="E58" s="296">
        <f>'03-1'!E57</f>
        <v>0</v>
      </c>
      <c r="F58" s="472">
        <f t="shared" si="4"/>
        <v>0</v>
      </c>
      <c r="G58" s="472">
        <f t="shared" si="5"/>
        <v>0</v>
      </c>
      <c r="H58" s="707" t="str">
        <f t="shared" si="6"/>
        <v>否</v>
      </c>
    </row>
    <row r="59" ht="36" customHeight="1" spans="1:8">
      <c r="A59" s="354">
        <v>1100208</v>
      </c>
      <c r="B59" s="703" t="s">
        <v>190</v>
      </c>
      <c r="C59" s="296">
        <v>22162</v>
      </c>
      <c r="D59" s="296">
        <v>13473</v>
      </c>
      <c r="E59" s="296">
        <v>9617</v>
      </c>
      <c r="F59" s="472">
        <f t="shared" si="4"/>
        <v>-0.566059019944048</v>
      </c>
      <c r="G59" s="472">
        <f t="shared" si="5"/>
        <v>0.713797966302976</v>
      </c>
      <c r="H59" s="707" t="str">
        <f t="shared" si="6"/>
        <v>否</v>
      </c>
    </row>
    <row r="60" ht="36" customHeight="1" spans="1:8">
      <c r="A60" s="354">
        <v>1100214</v>
      </c>
      <c r="B60" s="703" t="s">
        <v>191</v>
      </c>
      <c r="C60" s="296">
        <v>841</v>
      </c>
      <c r="D60" s="296">
        <v>841</v>
      </c>
      <c r="E60" s="296">
        <f>'03-1'!E59</f>
        <v>0</v>
      </c>
      <c r="F60" s="472">
        <f t="shared" si="4"/>
        <v>-1</v>
      </c>
      <c r="G60" s="472">
        <f t="shared" si="5"/>
        <v>0</v>
      </c>
      <c r="H60" s="707" t="str">
        <f t="shared" si="6"/>
        <v>否</v>
      </c>
    </row>
    <row r="61" ht="36" customHeight="1" spans="1:8">
      <c r="A61" s="354">
        <v>1100227</v>
      </c>
      <c r="B61" s="703" t="s">
        <v>192</v>
      </c>
      <c r="C61" s="296">
        <v>7032</v>
      </c>
      <c r="D61" s="296">
        <v>7063</v>
      </c>
      <c r="E61" s="296">
        <v>7216</v>
      </c>
      <c r="F61" s="472">
        <f t="shared" si="4"/>
        <v>0.0261660978384528</v>
      </c>
      <c r="G61" s="472">
        <f t="shared" si="5"/>
        <v>1.02166218320827</v>
      </c>
      <c r="H61" s="707" t="str">
        <f t="shared" si="6"/>
        <v>否</v>
      </c>
    </row>
    <row r="62" ht="36" customHeight="1" spans="1:8">
      <c r="A62" s="354">
        <v>1100299</v>
      </c>
      <c r="B62" s="703" t="s">
        <v>193</v>
      </c>
      <c r="C62" s="296">
        <v>137</v>
      </c>
      <c r="D62" s="296">
        <v>137</v>
      </c>
      <c r="E62" s="296">
        <v>132</v>
      </c>
      <c r="F62" s="472">
        <f t="shared" si="4"/>
        <v>-0.0364963503649635</v>
      </c>
      <c r="G62" s="472">
        <f t="shared" si="5"/>
        <v>0.963503649635037</v>
      </c>
      <c r="H62" s="707" t="str">
        <f t="shared" si="6"/>
        <v>否</v>
      </c>
    </row>
    <row r="63" ht="36" customHeight="1" spans="1:8">
      <c r="A63" s="354" t="s">
        <v>194</v>
      </c>
      <c r="B63" s="314" t="s">
        <v>195</v>
      </c>
      <c r="C63" s="230">
        <f>SUM(C64:C84)</f>
        <v>34594</v>
      </c>
      <c r="D63" s="230">
        <f>SUM(D64:D84)</f>
        <v>25430</v>
      </c>
      <c r="E63" s="230">
        <f>SUM(E64:E84)</f>
        <v>27129</v>
      </c>
      <c r="F63" s="472">
        <f t="shared" si="4"/>
        <v>-0.215788865121119</v>
      </c>
      <c r="G63" s="472">
        <f t="shared" si="5"/>
        <v>1.06681085332285</v>
      </c>
      <c r="H63" s="707" t="str">
        <f>IF(LEN(A63)&lt;=7,IF(B63&lt;&gt;"",IF(SUM(C63:E63)&gt;0,"是","否"),"否"),"否")</f>
        <v>是</v>
      </c>
    </row>
    <row r="64" ht="36" customHeight="1" spans="1:8">
      <c r="A64" s="354">
        <v>1100241</v>
      </c>
      <c r="B64" s="703" t="s">
        <v>196</v>
      </c>
      <c r="C64" s="296"/>
      <c r="D64" s="296"/>
      <c r="E64" s="296">
        <f>'03-1'!E63</f>
        <v>0</v>
      </c>
      <c r="F64" s="472">
        <f t="shared" si="4"/>
        <v>0</v>
      </c>
      <c r="G64" s="472">
        <f t="shared" si="5"/>
        <v>0</v>
      </c>
      <c r="H64" s="707" t="str">
        <f t="shared" si="6"/>
        <v>否</v>
      </c>
    </row>
    <row r="65" ht="36" customHeight="1" spans="1:8">
      <c r="A65" s="354">
        <v>1100242</v>
      </c>
      <c r="B65" s="703" t="s">
        <v>197</v>
      </c>
      <c r="C65" s="296"/>
      <c r="D65" s="296"/>
      <c r="E65" s="296">
        <f>'03-1'!E64</f>
        <v>0</v>
      </c>
      <c r="F65" s="472">
        <f t="shared" ref="F65:F96" si="8">IF(C65&lt;0,"",IFERROR(E65/C65-1,0))</f>
        <v>0</v>
      </c>
      <c r="G65" s="472">
        <f t="shared" si="5"/>
        <v>0</v>
      </c>
      <c r="H65" s="707" t="str">
        <f t="shared" si="6"/>
        <v>否</v>
      </c>
    </row>
    <row r="66" ht="36" customHeight="1" spans="1:8">
      <c r="A66" s="354">
        <v>1100243</v>
      </c>
      <c r="B66" s="703" t="s">
        <v>198</v>
      </c>
      <c r="C66" s="296"/>
      <c r="D66" s="296"/>
      <c r="E66" s="296">
        <f>'03-1'!E65</f>
        <v>0</v>
      </c>
      <c r="F66" s="472">
        <f t="shared" si="8"/>
        <v>0</v>
      </c>
      <c r="G66" s="472">
        <f t="shared" si="5"/>
        <v>0</v>
      </c>
      <c r="H66" s="707" t="str">
        <f t="shared" si="6"/>
        <v>否</v>
      </c>
    </row>
    <row r="67" ht="36" customHeight="1" spans="1:8">
      <c r="A67" s="354">
        <v>1100244</v>
      </c>
      <c r="B67" s="703" t="s">
        <v>199</v>
      </c>
      <c r="C67" s="296">
        <v>1011</v>
      </c>
      <c r="D67" s="296">
        <v>1011</v>
      </c>
      <c r="E67" s="296">
        <v>1017</v>
      </c>
      <c r="F67" s="472">
        <f t="shared" si="8"/>
        <v>0.00593471810089019</v>
      </c>
      <c r="G67" s="472">
        <f t="shared" si="5"/>
        <v>1.00593471810089</v>
      </c>
      <c r="H67" s="707" t="str">
        <f t="shared" si="6"/>
        <v>否</v>
      </c>
    </row>
    <row r="68" ht="36" customHeight="1" spans="1:8">
      <c r="A68" s="354">
        <v>1100245</v>
      </c>
      <c r="B68" s="703" t="s">
        <v>200</v>
      </c>
      <c r="C68" s="296">
        <v>7541</v>
      </c>
      <c r="D68" s="296">
        <v>4458</v>
      </c>
      <c r="E68" s="296">
        <v>6098</v>
      </c>
      <c r="F68" s="472">
        <f t="shared" si="8"/>
        <v>-0.191353931839279</v>
      </c>
      <c r="G68" s="472">
        <f t="shared" si="5"/>
        <v>1.36787797218484</v>
      </c>
      <c r="H68" s="707" t="str">
        <f t="shared" si="6"/>
        <v>否</v>
      </c>
    </row>
    <row r="69" ht="36" customHeight="1" spans="1:8">
      <c r="A69" s="354">
        <v>1100246</v>
      </c>
      <c r="B69" s="703" t="s">
        <v>201</v>
      </c>
      <c r="C69" s="296">
        <v>500</v>
      </c>
      <c r="D69" s="296">
        <v>600</v>
      </c>
      <c r="E69" s="296"/>
      <c r="F69" s="472">
        <f t="shared" si="8"/>
        <v>-1</v>
      </c>
      <c r="G69" s="472">
        <f t="shared" si="5"/>
        <v>0</v>
      </c>
      <c r="H69" s="707" t="str">
        <f t="shared" si="6"/>
        <v>否</v>
      </c>
    </row>
    <row r="70" ht="36" customHeight="1" spans="1:8">
      <c r="A70" s="354">
        <v>1100247</v>
      </c>
      <c r="B70" s="703" t="s">
        <v>202</v>
      </c>
      <c r="C70" s="296">
        <v>197</v>
      </c>
      <c r="D70" s="296">
        <v>47</v>
      </c>
      <c r="E70" s="296">
        <v>92</v>
      </c>
      <c r="F70" s="472">
        <f t="shared" si="8"/>
        <v>-0.532994923857868</v>
      </c>
      <c r="G70" s="472">
        <f t="shared" si="5"/>
        <v>1.95744680851064</v>
      </c>
      <c r="H70" s="707" t="str">
        <f t="shared" si="6"/>
        <v>否</v>
      </c>
    </row>
    <row r="71" ht="36" customHeight="1" spans="1:8">
      <c r="A71" s="354">
        <v>1100248</v>
      </c>
      <c r="B71" s="703" t="s">
        <v>203</v>
      </c>
      <c r="C71" s="296">
        <v>10321</v>
      </c>
      <c r="D71" s="296">
        <v>12478</v>
      </c>
      <c r="E71" s="296">
        <v>7687</v>
      </c>
      <c r="F71" s="472">
        <f t="shared" si="8"/>
        <v>-0.255207828698769</v>
      </c>
      <c r="G71" s="472">
        <f t="shared" si="5"/>
        <v>0.616044237858631</v>
      </c>
      <c r="H71" s="707" t="str">
        <f t="shared" si="6"/>
        <v>否</v>
      </c>
    </row>
    <row r="72" ht="36" customHeight="1" spans="1:8">
      <c r="A72" s="354">
        <v>1100249</v>
      </c>
      <c r="B72" s="703" t="s">
        <v>204</v>
      </c>
      <c r="C72" s="296">
        <v>3518</v>
      </c>
      <c r="D72" s="296">
        <v>2136</v>
      </c>
      <c r="E72" s="296">
        <v>3809</v>
      </c>
      <c r="F72" s="472">
        <f t="shared" si="8"/>
        <v>0.0827174530983514</v>
      </c>
      <c r="G72" s="472">
        <f t="shared" ref="G72:G103" si="9">IF(C72&lt;0,"",IFERROR(E72/D72,0))</f>
        <v>1.78323970037453</v>
      </c>
      <c r="H72" s="707" t="str">
        <f t="shared" ref="H72:H111" si="10">IF(LEN(A72)&lt;=5,IF(B72&lt;&gt;"",IF(SUM(C72:E72)&gt;0,"是","否"),"否"),"否")</f>
        <v>否</v>
      </c>
    </row>
    <row r="73" ht="36" customHeight="1" spans="1:8">
      <c r="A73" s="354">
        <v>1100250</v>
      </c>
      <c r="B73" s="703" t="s">
        <v>205</v>
      </c>
      <c r="C73" s="296">
        <v>572</v>
      </c>
      <c r="D73" s="296">
        <v>122</v>
      </c>
      <c r="E73" s="296">
        <v>465</v>
      </c>
      <c r="F73" s="472">
        <f t="shared" si="8"/>
        <v>-0.187062937062937</v>
      </c>
      <c r="G73" s="472">
        <f t="shared" si="9"/>
        <v>3.81147540983607</v>
      </c>
      <c r="H73" s="707" t="str">
        <f t="shared" si="10"/>
        <v>否</v>
      </c>
    </row>
    <row r="74" ht="36" customHeight="1" spans="1:8">
      <c r="A74" s="354">
        <v>1100251</v>
      </c>
      <c r="B74" s="703" t="s">
        <v>206</v>
      </c>
      <c r="C74" s="296"/>
      <c r="D74" s="296"/>
      <c r="E74" s="296">
        <f>'03-1'!E73</f>
        <v>0</v>
      </c>
      <c r="F74" s="472">
        <f t="shared" si="8"/>
        <v>0</v>
      </c>
      <c r="G74" s="472">
        <f t="shared" si="9"/>
        <v>0</v>
      </c>
      <c r="H74" s="707" t="str">
        <f t="shared" si="10"/>
        <v>否</v>
      </c>
    </row>
    <row r="75" ht="36" customHeight="1" spans="1:8">
      <c r="A75" s="354">
        <v>1100252</v>
      </c>
      <c r="B75" s="703" t="s">
        <v>207</v>
      </c>
      <c r="C75" s="296">
        <v>9497</v>
      </c>
      <c r="D75" s="296">
        <v>3274</v>
      </c>
      <c r="E75" s="296">
        <v>7403</v>
      </c>
      <c r="F75" s="472">
        <f t="shared" si="8"/>
        <v>-0.220490681267769</v>
      </c>
      <c r="G75" s="472">
        <f t="shared" si="9"/>
        <v>2.26114844227245</v>
      </c>
      <c r="H75" s="707" t="str">
        <f t="shared" si="10"/>
        <v>否</v>
      </c>
    </row>
    <row r="76" ht="36" customHeight="1" spans="1:8">
      <c r="A76" s="354">
        <v>1100253</v>
      </c>
      <c r="B76" s="703" t="s">
        <v>208</v>
      </c>
      <c r="C76" s="296">
        <v>623</v>
      </c>
      <c r="D76" s="296">
        <v>660</v>
      </c>
      <c r="E76" s="296">
        <v>216</v>
      </c>
      <c r="F76" s="472">
        <f t="shared" si="8"/>
        <v>-0.653290529695024</v>
      </c>
      <c r="G76" s="472">
        <f t="shared" si="9"/>
        <v>0.327272727272727</v>
      </c>
      <c r="H76" s="707" t="str">
        <f t="shared" si="10"/>
        <v>否</v>
      </c>
    </row>
    <row r="77" ht="36" customHeight="1" spans="1:8">
      <c r="A77" s="354">
        <v>1100254</v>
      </c>
      <c r="B77" s="703" t="s">
        <v>209</v>
      </c>
      <c r="C77" s="296"/>
      <c r="D77" s="296"/>
      <c r="E77" s="296">
        <f>'03-1'!E76</f>
        <v>0</v>
      </c>
      <c r="F77" s="472">
        <f t="shared" si="8"/>
        <v>0</v>
      </c>
      <c r="G77" s="472">
        <f t="shared" si="9"/>
        <v>0</v>
      </c>
      <c r="H77" s="707" t="str">
        <f t="shared" si="10"/>
        <v>否</v>
      </c>
    </row>
    <row r="78" ht="36" customHeight="1" spans="1:8">
      <c r="A78" s="354">
        <v>1100255</v>
      </c>
      <c r="B78" s="703" t="s">
        <v>210</v>
      </c>
      <c r="C78" s="296"/>
      <c r="D78" s="296"/>
      <c r="E78" s="296">
        <f>'03-1'!E77</f>
        <v>0</v>
      </c>
      <c r="F78" s="472">
        <f t="shared" si="8"/>
        <v>0</v>
      </c>
      <c r="G78" s="472">
        <f t="shared" si="9"/>
        <v>0</v>
      </c>
      <c r="H78" s="707" t="str">
        <f t="shared" si="10"/>
        <v>否</v>
      </c>
    </row>
    <row r="79" ht="36" customHeight="1" spans="1:8">
      <c r="A79" s="354">
        <v>1100256</v>
      </c>
      <c r="B79" s="703" t="s">
        <v>211</v>
      </c>
      <c r="C79" s="296"/>
      <c r="D79" s="296"/>
      <c r="E79" s="296">
        <f>'03-1'!E78</f>
        <v>0</v>
      </c>
      <c r="F79" s="472">
        <f t="shared" si="8"/>
        <v>0</v>
      </c>
      <c r="G79" s="472">
        <f t="shared" si="9"/>
        <v>0</v>
      </c>
      <c r="H79" s="707" t="str">
        <f t="shared" si="10"/>
        <v>否</v>
      </c>
    </row>
    <row r="80" ht="36" customHeight="1" spans="1:8">
      <c r="A80" s="354">
        <v>1100257</v>
      </c>
      <c r="B80" s="703" t="s">
        <v>212</v>
      </c>
      <c r="C80" s="296"/>
      <c r="D80" s="296"/>
      <c r="E80" s="296">
        <f>'03-1'!E79</f>
        <v>0</v>
      </c>
      <c r="F80" s="472">
        <f t="shared" si="8"/>
        <v>0</v>
      </c>
      <c r="G80" s="472">
        <f t="shared" si="9"/>
        <v>0</v>
      </c>
      <c r="H80" s="707" t="str">
        <f t="shared" si="10"/>
        <v>否</v>
      </c>
    </row>
    <row r="81" ht="36" customHeight="1" spans="1:8">
      <c r="A81" s="354">
        <v>1100258</v>
      </c>
      <c r="B81" s="703" t="s">
        <v>213</v>
      </c>
      <c r="C81" s="296">
        <v>607</v>
      </c>
      <c r="D81" s="296">
        <v>604</v>
      </c>
      <c r="E81" s="296">
        <v>18</v>
      </c>
      <c r="F81" s="472">
        <f t="shared" si="8"/>
        <v>-0.970345963756178</v>
      </c>
      <c r="G81" s="472">
        <f t="shared" si="9"/>
        <v>0.0298013245033113</v>
      </c>
      <c r="H81" s="707" t="str">
        <f t="shared" si="10"/>
        <v>否</v>
      </c>
    </row>
    <row r="82" ht="36" customHeight="1" spans="1:8">
      <c r="A82" s="354">
        <v>1100259</v>
      </c>
      <c r="B82" s="703" t="s">
        <v>214</v>
      </c>
      <c r="C82" s="296">
        <v>43</v>
      </c>
      <c r="D82" s="296"/>
      <c r="E82" s="296">
        <v>43</v>
      </c>
      <c r="F82" s="472">
        <f t="shared" si="8"/>
        <v>0</v>
      </c>
      <c r="G82" s="472">
        <f t="shared" si="9"/>
        <v>0</v>
      </c>
      <c r="H82" s="707" t="str">
        <f t="shared" si="10"/>
        <v>否</v>
      </c>
    </row>
    <row r="83" ht="36" customHeight="1" spans="1:8">
      <c r="A83" s="354">
        <v>1100260</v>
      </c>
      <c r="B83" s="703" t="s">
        <v>215</v>
      </c>
      <c r="C83" s="296">
        <v>159</v>
      </c>
      <c r="D83" s="296">
        <v>35</v>
      </c>
      <c r="E83" s="296">
        <v>274</v>
      </c>
      <c r="F83" s="472">
        <f t="shared" si="8"/>
        <v>0.723270440251572</v>
      </c>
      <c r="G83" s="472">
        <f t="shared" si="9"/>
        <v>7.82857142857143</v>
      </c>
      <c r="H83" s="707" t="str">
        <f t="shared" si="10"/>
        <v>否</v>
      </c>
    </row>
    <row r="84" ht="36" customHeight="1" spans="1:8">
      <c r="A84" s="354">
        <v>1100269</v>
      </c>
      <c r="B84" s="703" t="s">
        <v>216</v>
      </c>
      <c r="C84" s="296">
        <v>5</v>
      </c>
      <c r="D84" s="296">
        <v>5</v>
      </c>
      <c r="E84" s="296">
        <v>7</v>
      </c>
      <c r="F84" s="472">
        <f t="shared" si="8"/>
        <v>0.4</v>
      </c>
      <c r="G84" s="472">
        <f t="shared" si="9"/>
        <v>1.4</v>
      </c>
      <c r="H84" s="707" t="str">
        <f t="shared" si="10"/>
        <v>否</v>
      </c>
    </row>
    <row r="85" ht="36" customHeight="1" spans="1:8">
      <c r="A85" s="354" t="s">
        <v>217</v>
      </c>
      <c r="B85" s="314" t="s">
        <v>218</v>
      </c>
      <c r="C85" s="230">
        <f>SUM(C86:C87)</f>
        <v>4316</v>
      </c>
      <c r="D85" s="230">
        <f>SUM(D86:D87)</f>
        <v>0</v>
      </c>
      <c r="E85" s="230">
        <f>SUM(E86:E87)</f>
        <v>0</v>
      </c>
      <c r="F85" s="472">
        <f t="shared" si="8"/>
        <v>-1</v>
      </c>
      <c r="G85" s="472">
        <f t="shared" si="9"/>
        <v>0</v>
      </c>
      <c r="H85" s="707" t="str">
        <f>IF(LEN(A85)&lt;=7,IF(B85&lt;&gt;"",IF(SUM(C85:E85)&gt;0,"是","否"),"否"),"否")</f>
        <v>是</v>
      </c>
    </row>
    <row r="86" ht="36" customHeight="1" spans="1:8">
      <c r="A86" s="354">
        <v>1100296</v>
      </c>
      <c r="B86" s="703" t="s">
        <v>219</v>
      </c>
      <c r="C86" s="296">
        <v>4316</v>
      </c>
      <c r="D86" s="296"/>
      <c r="E86" s="525">
        <f>'03-1'!E85</f>
        <v>0</v>
      </c>
      <c r="F86" s="472">
        <f t="shared" si="8"/>
        <v>-1</v>
      </c>
      <c r="G86" s="472">
        <f t="shared" si="9"/>
        <v>0</v>
      </c>
      <c r="H86" s="707" t="str">
        <f t="shared" si="10"/>
        <v>否</v>
      </c>
    </row>
    <row r="87" ht="36" customHeight="1" spans="1:8">
      <c r="A87" s="354">
        <v>1100297</v>
      </c>
      <c r="B87" s="703" t="s">
        <v>220</v>
      </c>
      <c r="C87" s="296"/>
      <c r="D87" s="296"/>
      <c r="E87" s="525">
        <f>'03-1'!E86</f>
        <v>0</v>
      </c>
      <c r="F87" s="472">
        <f t="shared" si="8"/>
        <v>0</v>
      </c>
      <c r="G87" s="472">
        <f t="shared" si="9"/>
        <v>0</v>
      </c>
      <c r="H87" s="707" t="str">
        <f t="shared" si="10"/>
        <v>否</v>
      </c>
    </row>
    <row r="88" ht="36" customHeight="1" spans="1:8">
      <c r="A88" s="354">
        <v>1100298</v>
      </c>
      <c r="B88" s="314" t="s">
        <v>221</v>
      </c>
      <c r="C88" s="296"/>
      <c r="D88" s="296"/>
      <c r="E88" s="268">
        <f>'03-1'!E87</f>
        <v>0</v>
      </c>
      <c r="F88" s="472">
        <f t="shared" si="8"/>
        <v>0</v>
      </c>
      <c r="G88" s="472">
        <f t="shared" si="9"/>
        <v>0</v>
      </c>
      <c r="H88" s="707" t="str">
        <f>IF(LEN(A88)&lt;=7,IF(B88&lt;&gt;"",IF(SUM(C88:E88)&gt;0,"是","否"),"否"),"否")</f>
        <v>否</v>
      </c>
    </row>
    <row r="89" ht="36" customHeight="1" spans="1:8">
      <c r="A89" s="354">
        <v>11003</v>
      </c>
      <c r="B89" s="495" t="s">
        <v>222</v>
      </c>
      <c r="C89" s="230">
        <f>SUM(C90:C110)</f>
        <v>77850</v>
      </c>
      <c r="D89" s="230">
        <f>SUM(D90:D110)</f>
        <v>61425</v>
      </c>
      <c r="E89" s="230">
        <f>SUM(E90:E110)</f>
        <v>122188</v>
      </c>
      <c r="F89" s="472">
        <f t="shared" si="8"/>
        <v>0.569531149646757</v>
      </c>
      <c r="G89" s="472">
        <f t="shared" si="9"/>
        <v>1.98922262922263</v>
      </c>
      <c r="H89" s="707" t="str">
        <f t="shared" si="10"/>
        <v>是</v>
      </c>
    </row>
    <row r="90" ht="36" customHeight="1" spans="1:8">
      <c r="A90" s="354">
        <v>1100301</v>
      </c>
      <c r="B90" s="314" t="s">
        <v>223</v>
      </c>
      <c r="C90" s="296">
        <v>504</v>
      </c>
      <c r="D90" s="296">
        <v>327</v>
      </c>
      <c r="E90" s="296">
        <v>443</v>
      </c>
      <c r="F90" s="472">
        <f t="shared" si="8"/>
        <v>-0.121031746031746</v>
      </c>
      <c r="G90" s="472">
        <f t="shared" si="9"/>
        <v>1.35474006116208</v>
      </c>
      <c r="H90" s="707" t="str">
        <f t="shared" si="10"/>
        <v>否</v>
      </c>
    </row>
    <row r="91" ht="36" customHeight="1" spans="1:8">
      <c r="A91" s="354">
        <v>1100302</v>
      </c>
      <c r="B91" s="314" t="s">
        <v>224</v>
      </c>
      <c r="C91" s="296"/>
      <c r="D91" s="296"/>
      <c r="E91" s="296"/>
      <c r="F91" s="472">
        <f t="shared" si="8"/>
        <v>0</v>
      </c>
      <c r="G91" s="472">
        <f t="shared" si="9"/>
        <v>0</v>
      </c>
      <c r="H91" s="707" t="str">
        <f t="shared" si="10"/>
        <v>否</v>
      </c>
    </row>
    <row r="92" ht="36" customHeight="1" spans="1:8">
      <c r="A92" s="354">
        <v>1100303</v>
      </c>
      <c r="B92" s="314" t="s">
        <v>225</v>
      </c>
      <c r="C92" s="296">
        <v>96</v>
      </c>
      <c r="D92" s="296">
        <v>96</v>
      </c>
      <c r="E92" s="296">
        <v>54</v>
      </c>
      <c r="F92" s="472">
        <f t="shared" si="8"/>
        <v>-0.4375</v>
      </c>
      <c r="G92" s="472">
        <f t="shared" si="9"/>
        <v>0.5625</v>
      </c>
      <c r="H92" s="707" t="str">
        <f t="shared" si="10"/>
        <v>否</v>
      </c>
    </row>
    <row r="93" ht="36" customHeight="1" spans="1:8">
      <c r="A93" s="354">
        <v>1100304</v>
      </c>
      <c r="B93" s="314" t="s">
        <v>226</v>
      </c>
      <c r="C93" s="296">
        <v>818</v>
      </c>
      <c r="D93" s="296">
        <v>750</v>
      </c>
      <c r="E93" s="296">
        <v>43</v>
      </c>
      <c r="F93" s="472">
        <f t="shared" si="8"/>
        <v>-0.947432762836186</v>
      </c>
      <c r="G93" s="472">
        <f t="shared" si="9"/>
        <v>0.0573333333333333</v>
      </c>
      <c r="H93" s="707" t="str">
        <f t="shared" si="10"/>
        <v>否</v>
      </c>
    </row>
    <row r="94" ht="36" customHeight="1" spans="1:8">
      <c r="A94" s="354">
        <v>1100305</v>
      </c>
      <c r="B94" s="314" t="s">
        <v>227</v>
      </c>
      <c r="C94" s="296">
        <v>131</v>
      </c>
      <c r="D94" s="296">
        <v>132</v>
      </c>
      <c r="E94" s="296">
        <v>1590</v>
      </c>
      <c r="F94" s="472">
        <f t="shared" si="8"/>
        <v>11.1374045801527</v>
      </c>
      <c r="G94" s="472">
        <f t="shared" si="9"/>
        <v>12.0454545454545</v>
      </c>
      <c r="H94" s="707" t="str">
        <f t="shared" si="10"/>
        <v>否</v>
      </c>
    </row>
    <row r="95" ht="36" customHeight="1" spans="1:8">
      <c r="A95" s="354">
        <v>1100306</v>
      </c>
      <c r="B95" s="314" t="s">
        <v>228</v>
      </c>
      <c r="C95" s="296">
        <v>219</v>
      </c>
      <c r="D95" s="296">
        <v>219</v>
      </c>
      <c r="E95" s="296">
        <v>50</v>
      </c>
      <c r="F95" s="472">
        <f t="shared" si="8"/>
        <v>-0.771689497716895</v>
      </c>
      <c r="G95" s="472">
        <f t="shared" si="9"/>
        <v>0.228310502283105</v>
      </c>
      <c r="H95" s="707" t="str">
        <f t="shared" si="10"/>
        <v>否</v>
      </c>
    </row>
    <row r="96" ht="36" customHeight="1" spans="1:8">
      <c r="A96" s="354">
        <v>1100307</v>
      </c>
      <c r="B96" s="314" t="s">
        <v>229</v>
      </c>
      <c r="C96" s="296">
        <v>228</v>
      </c>
      <c r="D96" s="296">
        <v>200</v>
      </c>
      <c r="E96" s="296">
        <v>231</v>
      </c>
      <c r="F96" s="472">
        <f t="shared" si="8"/>
        <v>0.013157894736842</v>
      </c>
      <c r="G96" s="472">
        <f t="shared" si="9"/>
        <v>1.155</v>
      </c>
      <c r="H96" s="707" t="str">
        <f t="shared" si="10"/>
        <v>否</v>
      </c>
    </row>
    <row r="97" ht="36" customHeight="1" spans="1:8">
      <c r="A97" s="354">
        <v>1100308</v>
      </c>
      <c r="B97" s="314" t="s">
        <v>230</v>
      </c>
      <c r="C97" s="296">
        <v>1153</v>
      </c>
      <c r="D97" s="296">
        <v>1149</v>
      </c>
      <c r="E97" s="296">
        <v>861</v>
      </c>
      <c r="F97" s="472">
        <f t="shared" ref="F97:F123" si="11">IF(C97&lt;0,"",IFERROR(E97/C97-1,0))</f>
        <v>-0.253252385082394</v>
      </c>
      <c r="G97" s="472">
        <f t="shared" si="9"/>
        <v>0.74934725848564</v>
      </c>
      <c r="H97" s="707" t="str">
        <f t="shared" si="10"/>
        <v>否</v>
      </c>
    </row>
    <row r="98" ht="36" customHeight="1" spans="1:8">
      <c r="A98" s="354">
        <v>1100310</v>
      </c>
      <c r="B98" s="314" t="s">
        <v>231</v>
      </c>
      <c r="C98" s="296">
        <v>538</v>
      </c>
      <c r="D98" s="296">
        <v>558</v>
      </c>
      <c r="E98" s="296">
        <v>522</v>
      </c>
      <c r="F98" s="472">
        <f t="shared" si="11"/>
        <v>-0.0297397769516728</v>
      </c>
      <c r="G98" s="472">
        <f t="shared" si="9"/>
        <v>0.935483870967742</v>
      </c>
      <c r="H98" s="707" t="str">
        <f t="shared" si="10"/>
        <v>否</v>
      </c>
    </row>
    <row r="99" ht="36" customHeight="1" spans="1:8">
      <c r="A99" s="354">
        <v>1100311</v>
      </c>
      <c r="B99" s="314" t="s">
        <v>232</v>
      </c>
      <c r="C99" s="296">
        <v>61706</v>
      </c>
      <c r="D99" s="296">
        <v>47212</v>
      </c>
      <c r="E99" s="296">
        <v>110388</v>
      </c>
      <c r="F99" s="472">
        <f t="shared" si="11"/>
        <v>0.788934625482125</v>
      </c>
      <c r="G99" s="472">
        <f t="shared" si="9"/>
        <v>2.33813437261713</v>
      </c>
      <c r="H99" s="707" t="str">
        <f t="shared" si="10"/>
        <v>否</v>
      </c>
    </row>
    <row r="100" ht="36" customHeight="1" spans="1:8">
      <c r="A100" s="354">
        <v>1100312</v>
      </c>
      <c r="B100" s="314" t="s">
        <v>233</v>
      </c>
      <c r="C100" s="296">
        <v>691</v>
      </c>
      <c r="D100" s="296">
        <v>600</v>
      </c>
      <c r="E100" s="296">
        <v>4474</v>
      </c>
      <c r="F100" s="472">
        <f t="shared" si="11"/>
        <v>5.47467438494935</v>
      </c>
      <c r="G100" s="472">
        <f t="shared" si="9"/>
        <v>7.45666666666667</v>
      </c>
      <c r="H100" s="707" t="str">
        <f t="shared" si="10"/>
        <v>否</v>
      </c>
    </row>
    <row r="101" ht="36" customHeight="1" spans="1:8">
      <c r="A101" s="354">
        <v>1100313</v>
      </c>
      <c r="B101" s="314" t="s">
        <v>234</v>
      </c>
      <c r="C101" s="296">
        <v>4588</v>
      </c>
      <c r="D101" s="296">
        <v>4236</v>
      </c>
      <c r="E101" s="296">
        <v>2109</v>
      </c>
      <c r="F101" s="472">
        <f t="shared" si="11"/>
        <v>-0.540322580645161</v>
      </c>
      <c r="G101" s="472">
        <f t="shared" si="9"/>
        <v>0.497875354107649</v>
      </c>
      <c r="H101" s="707" t="str">
        <f t="shared" si="10"/>
        <v>否</v>
      </c>
    </row>
    <row r="102" ht="36" customHeight="1" spans="1:8">
      <c r="A102" s="354">
        <v>1100314</v>
      </c>
      <c r="B102" s="314" t="s">
        <v>235</v>
      </c>
      <c r="C102" s="296">
        <v>805</v>
      </c>
      <c r="D102" s="296">
        <v>448</v>
      </c>
      <c r="E102" s="296">
        <v>974</v>
      </c>
      <c r="F102" s="472">
        <f t="shared" si="11"/>
        <v>0.209937888198758</v>
      </c>
      <c r="G102" s="472">
        <f t="shared" si="9"/>
        <v>2.17410714285714</v>
      </c>
      <c r="H102" s="707" t="str">
        <f t="shared" si="10"/>
        <v>否</v>
      </c>
    </row>
    <row r="103" ht="36" customHeight="1" spans="1:8">
      <c r="A103" s="354">
        <v>1100315</v>
      </c>
      <c r="B103" s="314" t="s">
        <v>236</v>
      </c>
      <c r="C103" s="296"/>
      <c r="D103" s="296"/>
      <c r="E103" s="296">
        <v>3</v>
      </c>
      <c r="F103" s="472">
        <f t="shared" si="11"/>
        <v>0</v>
      </c>
      <c r="G103" s="472">
        <f t="shared" si="9"/>
        <v>0</v>
      </c>
      <c r="H103" s="707" t="str">
        <f t="shared" si="10"/>
        <v>否</v>
      </c>
    </row>
    <row r="104" ht="36" customHeight="1" spans="1:8">
      <c r="A104" s="354">
        <v>1100316</v>
      </c>
      <c r="B104" s="314" t="s">
        <v>237</v>
      </c>
      <c r="C104" s="296">
        <v>200</v>
      </c>
      <c r="D104" s="296">
        <v>200</v>
      </c>
      <c r="E104" s="296"/>
      <c r="F104" s="472">
        <f t="shared" si="11"/>
        <v>-1</v>
      </c>
      <c r="G104" s="472">
        <f t="shared" ref="G104:G123" si="12">IF(C104&lt;0,"",IFERROR(E104/D104,0))</f>
        <v>0</v>
      </c>
      <c r="H104" s="707" t="str">
        <f t="shared" si="10"/>
        <v>否</v>
      </c>
    </row>
    <row r="105" ht="36" customHeight="1" spans="1:8">
      <c r="A105" s="354">
        <v>1100317</v>
      </c>
      <c r="B105" s="314" t="s">
        <v>238</v>
      </c>
      <c r="C105" s="296"/>
      <c r="D105" s="296"/>
      <c r="E105" s="296"/>
      <c r="F105" s="472">
        <f t="shared" si="11"/>
        <v>0</v>
      </c>
      <c r="G105" s="472">
        <f t="shared" si="12"/>
        <v>0</v>
      </c>
      <c r="H105" s="707" t="str">
        <f t="shared" si="10"/>
        <v>否</v>
      </c>
    </row>
    <row r="106" ht="36" customHeight="1" spans="1:8">
      <c r="A106" s="354">
        <v>1100320</v>
      </c>
      <c r="B106" s="314" t="s">
        <v>239</v>
      </c>
      <c r="C106" s="296">
        <v>31</v>
      </c>
      <c r="D106" s="296">
        <v>31</v>
      </c>
      <c r="E106" s="296">
        <v>68</v>
      </c>
      <c r="F106" s="472">
        <f t="shared" si="11"/>
        <v>1.19354838709677</v>
      </c>
      <c r="G106" s="472">
        <f t="shared" si="12"/>
        <v>2.19354838709677</v>
      </c>
      <c r="H106" s="707" t="str">
        <f t="shared" si="10"/>
        <v>否</v>
      </c>
    </row>
    <row r="107" ht="36" customHeight="1" spans="1:8">
      <c r="A107" s="354">
        <v>1100321</v>
      </c>
      <c r="B107" s="314" t="s">
        <v>240</v>
      </c>
      <c r="C107" s="296">
        <v>5984</v>
      </c>
      <c r="D107" s="296">
        <v>5107</v>
      </c>
      <c r="E107" s="296">
        <v>25</v>
      </c>
      <c r="F107" s="472">
        <f t="shared" si="11"/>
        <v>-0.995822192513369</v>
      </c>
      <c r="G107" s="472">
        <f t="shared" si="12"/>
        <v>0.00489524182494615</v>
      </c>
      <c r="H107" s="707" t="str">
        <f t="shared" si="10"/>
        <v>否</v>
      </c>
    </row>
    <row r="108" ht="36" customHeight="1" spans="1:8">
      <c r="A108" s="354">
        <v>1100322</v>
      </c>
      <c r="B108" s="314" t="s">
        <v>241</v>
      </c>
      <c r="C108" s="296"/>
      <c r="D108" s="296"/>
      <c r="E108" s="296"/>
      <c r="F108" s="472">
        <f t="shared" si="11"/>
        <v>0</v>
      </c>
      <c r="G108" s="472">
        <f t="shared" si="12"/>
        <v>0</v>
      </c>
      <c r="H108" s="707" t="str">
        <f t="shared" si="10"/>
        <v>否</v>
      </c>
    </row>
    <row r="109" ht="36" customHeight="1" spans="1:8">
      <c r="A109" s="354">
        <v>1100324</v>
      </c>
      <c r="B109" s="314" t="s">
        <v>242</v>
      </c>
      <c r="C109" s="296">
        <v>158</v>
      </c>
      <c r="D109" s="296">
        <v>160</v>
      </c>
      <c r="E109" s="296">
        <v>353</v>
      </c>
      <c r="F109" s="472">
        <f t="shared" si="11"/>
        <v>1.23417721518987</v>
      </c>
      <c r="G109" s="472">
        <f t="shared" si="12"/>
        <v>2.20625</v>
      </c>
      <c r="H109" s="707" t="str">
        <f t="shared" si="10"/>
        <v>否</v>
      </c>
    </row>
    <row r="110" ht="36" customHeight="1" spans="1:8">
      <c r="A110" s="354">
        <v>1100399</v>
      </c>
      <c r="B110" s="314" t="s">
        <v>161</v>
      </c>
      <c r="C110" s="296"/>
      <c r="D110" s="296"/>
      <c r="E110" s="296"/>
      <c r="F110" s="472">
        <f t="shared" si="11"/>
        <v>0</v>
      </c>
      <c r="G110" s="472">
        <f t="shared" si="12"/>
        <v>0</v>
      </c>
      <c r="H110" s="707" t="str">
        <f t="shared" si="10"/>
        <v>否</v>
      </c>
    </row>
    <row r="111" ht="36" customHeight="1" spans="1:8">
      <c r="A111" s="354">
        <v>11008</v>
      </c>
      <c r="B111" s="495" t="s">
        <v>243</v>
      </c>
      <c r="C111" s="296">
        <v>18333</v>
      </c>
      <c r="D111" s="296">
        <v>6198</v>
      </c>
      <c r="E111" s="230">
        <f>'01-2'!C50</f>
        <v>6177</v>
      </c>
      <c r="F111" s="472">
        <f t="shared" si="11"/>
        <v>-0.663066601210931</v>
      </c>
      <c r="G111" s="472">
        <f t="shared" si="12"/>
        <v>0.996611810261375</v>
      </c>
      <c r="H111" s="707" t="str">
        <f t="shared" si="10"/>
        <v>是</v>
      </c>
    </row>
    <row r="112" ht="36" customHeight="1" spans="1:8">
      <c r="A112" s="354">
        <v>11009</v>
      </c>
      <c r="B112" s="495" t="s">
        <v>17</v>
      </c>
      <c r="C112" s="230">
        <f>SUM(C113:C115)</f>
        <v>200</v>
      </c>
      <c r="D112" s="230">
        <f>SUM(D113:D115)</f>
        <v>16300</v>
      </c>
      <c r="E112" s="230">
        <f>SUM(E113:E115)</f>
        <v>13300</v>
      </c>
      <c r="F112" s="472">
        <f t="shared" si="11"/>
        <v>65.5</v>
      </c>
      <c r="G112" s="472">
        <f t="shared" si="12"/>
        <v>0.815950920245399</v>
      </c>
      <c r="H112" s="707" t="str">
        <f>IF(LEN(A112)&lt;=5,IF(B112&lt;&gt;"",IF(SUM(C112:E112)&gt;0,"是","否"),"否"),"是")</f>
        <v>是</v>
      </c>
    </row>
    <row r="113" ht="36" customHeight="1" spans="1:8">
      <c r="A113" s="354">
        <v>110090102</v>
      </c>
      <c r="B113" s="314" t="s">
        <v>244</v>
      </c>
      <c r="C113" s="296"/>
      <c r="D113" s="296">
        <v>15000</v>
      </c>
      <c r="E113" s="230">
        <f>'07'!F285</f>
        <v>0</v>
      </c>
      <c r="F113" s="472">
        <f t="shared" si="11"/>
        <v>0</v>
      </c>
      <c r="G113" s="472">
        <f t="shared" si="12"/>
        <v>0</v>
      </c>
      <c r="H113" s="707" t="str">
        <f>IF(LEN(A113)&lt;=5,IF(B113&lt;&gt;"",IF(SUM(C113:E113)&gt;0,"是","否"),"否"),"是")</f>
        <v>是</v>
      </c>
    </row>
    <row r="114" ht="36" customHeight="1" spans="1:8">
      <c r="A114" s="354">
        <v>110090103</v>
      </c>
      <c r="B114" s="314" t="s">
        <v>245</v>
      </c>
      <c r="C114" s="296">
        <v>200</v>
      </c>
      <c r="D114" s="296">
        <v>1300</v>
      </c>
      <c r="E114" s="230">
        <f>'11'!D28</f>
        <v>13300</v>
      </c>
      <c r="F114" s="472">
        <f t="shared" si="11"/>
        <v>65.5</v>
      </c>
      <c r="G114" s="472">
        <f t="shared" si="12"/>
        <v>10.2307692307692</v>
      </c>
      <c r="H114" s="707" t="str">
        <f>IF(LEN(A114)&lt;=5,IF(B114&lt;&gt;"",IF(SUM(C114:E114)&gt;0,"是","否"),"否"),"是")</f>
        <v>是</v>
      </c>
    </row>
    <row r="115" ht="36" customHeight="1" spans="1:8">
      <c r="A115" s="354">
        <v>110090199</v>
      </c>
      <c r="B115" s="314" t="s">
        <v>246</v>
      </c>
      <c r="C115" s="296"/>
      <c r="D115" s="296"/>
      <c r="E115" s="230"/>
      <c r="F115" s="472">
        <f t="shared" si="11"/>
        <v>0</v>
      </c>
      <c r="G115" s="472">
        <f t="shared" si="12"/>
        <v>0</v>
      </c>
      <c r="H115" s="707" t="str">
        <f>IF(LEN(A115)&lt;=5,IF(B115&lt;&gt;"",IF(SUM(C115:E115)&gt;0,"是","否"),"否"),"是")</f>
        <v>是</v>
      </c>
    </row>
    <row r="116" ht="36" customHeight="1" spans="1:8">
      <c r="A116" s="499">
        <v>11021</v>
      </c>
      <c r="B116" s="495" t="s">
        <v>247</v>
      </c>
      <c r="C116" s="296"/>
      <c r="D116" s="296"/>
      <c r="E116" s="296"/>
      <c r="F116" s="472">
        <f t="shared" si="11"/>
        <v>0</v>
      </c>
      <c r="G116" s="472">
        <f t="shared" si="12"/>
        <v>0</v>
      </c>
      <c r="H116" s="707" t="str">
        <f t="shared" ref="H116:H122" si="13">IF(LEN(A116)&lt;=5,IF(B116&lt;&gt;"",IF(SUM(C116:E116)&gt;0,"是","否"),"否"),"否")</f>
        <v>否</v>
      </c>
    </row>
    <row r="117" ht="36" customHeight="1" spans="1:8">
      <c r="A117" s="499">
        <v>1102101</v>
      </c>
      <c r="B117" s="314" t="s">
        <v>248</v>
      </c>
      <c r="C117" s="296"/>
      <c r="D117" s="296"/>
      <c r="E117" s="296"/>
      <c r="F117" s="472">
        <f t="shared" si="11"/>
        <v>0</v>
      </c>
      <c r="G117" s="472">
        <f t="shared" si="12"/>
        <v>0</v>
      </c>
      <c r="H117" s="707" t="str">
        <f t="shared" si="13"/>
        <v>否</v>
      </c>
    </row>
    <row r="118" ht="36" customHeight="1" spans="1:8">
      <c r="A118" s="499">
        <v>1102102</v>
      </c>
      <c r="B118" s="314" t="s">
        <v>249</v>
      </c>
      <c r="C118" s="296"/>
      <c r="D118" s="296"/>
      <c r="E118" s="296"/>
      <c r="F118" s="472">
        <f t="shared" si="11"/>
        <v>0</v>
      </c>
      <c r="G118" s="472">
        <f t="shared" si="12"/>
        <v>0</v>
      </c>
      <c r="H118" s="707" t="str">
        <f t="shared" si="13"/>
        <v>否</v>
      </c>
    </row>
    <row r="119" ht="36" customHeight="1" spans="1:8">
      <c r="A119" s="499">
        <v>1102103</v>
      </c>
      <c r="B119" s="314" t="s">
        <v>250</v>
      </c>
      <c r="C119" s="296"/>
      <c r="D119" s="296"/>
      <c r="E119" s="296"/>
      <c r="F119" s="472">
        <f t="shared" si="11"/>
        <v>0</v>
      </c>
      <c r="G119" s="472">
        <f t="shared" si="12"/>
        <v>0</v>
      </c>
      <c r="H119" s="707" t="str">
        <f t="shared" si="13"/>
        <v>否</v>
      </c>
    </row>
    <row r="120" ht="36" customHeight="1" spans="1:8">
      <c r="A120" s="499">
        <v>1102199</v>
      </c>
      <c r="B120" s="314" t="s">
        <v>251</v>
      </c>
      <c r="C120" s="296"/>
      <c r="D120" s="296"/>
      <c r="E120" s="296"/>
      <c r="F120" s="472">
        <f t="shared" si="11"/>
        <v>0</v>
      </c>
      <c r="G120" s="472">
        <f t="shared" si="12"/>
        <v>0</v>
      </c>
      <c r="H120" s="707" t="str">
        <f t="shared" si="13"/>
        <v>否</v>
      </c>
    </row>
    <row r="121" ht="36" customHeight="1" spans="1:8">
      <c r="A121" s="499">
        <v>11015</v>
      </c>
      <c r="B121" s="495" t="s">
        <v>89</v>
      </c>
      <c r="C121" s="296">
        <v>436</v>
      </c>
      <c r="D121" s="296"/>
      <c r="E121" s="230">
        <v>378</v>
      </c>
      <c r="F121" s="472">
        <f t="shared" si="11"/>
        <v>-0.13302752293578</v>
      </c>
      <c r="G121" s="472">
        <f t="shared" si="12"/>
        <v>0</v>
      </c>
      <c r="H121" s="707" t="str">
        <f t="shared" si="13"/>
        <v>是</v>
      </c>
    </row>
    <row r="122" s="202" customFormat="1" ht="36" customHeight="1" spans="1:12">
      <c r="A122" s="499">
        <v>110110101</v>
      </c>
      <c r="B122" s="495" t="s">
        <v>252</v>
      </c>
      <c r="C122" s="296">
        <v>38429</v>
      </c>
      <c r="D122" s="296"/>
      <c r="E122" s="230">
        <v>16300</v>
      </c>
      <c r="F122" s="472">
        <f t="shared" si="11"/>
        <v>-0.575841161622733</v>
      </c>
      <c r="G122" s="472">
        <f t="shared" si="12"/>
        <v>0</v>
      </c>
      <c r="H122" s="707"/>
      <c r="I122" s="273"/>
      <c r="J122" s="273"/>
      <c r="K122" s="273"/>
      <c r="L122" s="273"/>
    </row>
    <row r="123" s="202" customFormat="1" ht="36" customHeight="1" spans="1:12">
      <c r="A123" s="499"/>
      <c r="B123" s="484" t="s">
        <v>253</v>
      </c>
      <c r="C123" s="296"/>
      <c r="D123" s="296"/>
      <c r="E123" s="230">
        <v>1340</v>
      </c>
      <c r="F123" s="472"/>
      <c r="G123" s="472"/>
      <c r="H123" s="707" t="str">
        <f>IF(LEN(A123)&lt;=5,IF(B123&lt;&gt;"",IF(SUM(C123:E123)&gt;0,"是","否"),"否"),"否")</f>
        <v>是</v>
      </c>
      <c r="I123" s="273"/>
      <c r="J123" s="273"/>
      <c r="K123" s="273"/>
      <c r="L123" s="273"/>
    </row>
    <row r="124" s="543" customFormat="1" ht="36" customHeight="1" spans="1:12">
      <c r="A124" s="732"/>
      <c r="B124" s="554" t="s">
        <v>254</v>
      </c>
      <c r="C124" s="286">
        <f>SUM(C31,C32,C39)</f>
        <v>293987</v>
      </c>
      <c r="D124" s="286">
        <f>SUM(D31,D32,D39)</f>
        <v>239312</v>
      </c>
      <c r="E124" s="286">
        <f>SUM(E31,E32,E39)</f>
        <v>316121</v>
      </c>
      <c r="F124" s="475">
        <f>IF(C124&lt;0,"",IFERROR(E124/C124-1,0))</f>
        <v>0.0752890433930753</v>
      </c>
      <c r="G124" s="475">
        <f>IF(C124&lt;0,"",IFERROR(E124/D124,0))</f>
        <v>1.32095757839139</v>
      </c>
      <c r="H124" s="707" t="str">
        <f>IF(LEN(A124)&lt;=5,IF(B124&lt;&gt;"",IF(SUM(C124:E124)&gt;0,"是","否"),"否"),"否")</f>
        <v>是</v>
      </c>
      <c r="I124" s="273"/>
      <c r="J124" s="273" t="b">
        <f>C124='01-2'!C52</f>
        <v>1</v>
      </c>
      <c r="K124" s="273" t="b">
        <f>D124='01-2'!D52</f>
        <v>1</v>
      </c>
      <c r="L124" s="273" t="b">
        <f>E124='01-2'!E52</f>
        <v>1</v>
      </c>
    </row>
    <row r="125" s="543" customFormat="1" ht="130.95" hidden="1" customHeight="1" spans="1:12">
      <c r="A125" s="733"/>
      <c r="B125" s="734"/>
      <c r="C125" s="735"/>
      <c r="D125" s="735"/>
      <c r="E125" s="735"/>
      <c r="F125" s="735"/>
      <c r="G125" s="735"/>
      <c r="H125" s="707"/>
      <c r="I125" s="273"/>
      <c r="J125" s="273"/>
      <c r="L125" s="737">
        <f>E124-'01-2'!E52</f>
        <v>0</v>
      </c>
    </row>
    <row r="126" ht="24" hidden="1" customHeight="1" spans="2:7">
      <c r="B126" s="736"/>
      <c r="C126" s="736"/>
      <c r="D126" s="736"/>
      <c r="E126" s="736"/>
      <c r="F126" s="736"/>
      <c r="G126" s="736"/>
    </row>
    <row r="127" hidden="1" spans="3:5">
      <c r="C127" s="273">
        <v>293987</v>
      </c>
      <c r="D127" s="273">
        <v>239312</v>
      </c>
      <c r="E127" s="273">
        <v>316121</v>
      </c>
    </row>
    <row r="128" ht="52.95" hidden="1" customHeight="1" spans="2:5">
      <c r="B128" s="224" t="s">
        <v>255</v>
      </c>
      <c r="C128" s="224" t="b">
        <f>C124='01-2'!C52</f>
        <v>1</v>
      </c>
      <c r="D128" s="224" t="b">
        <f>D124='01-2'!D52</f>
        <v>1</v>
      </c>
      <c r="E128" s="224" t="b">
        <f>E124='01-2'!E52</f>
        <v>1</v>
      </c>
    </row>
    <row r="129" ht="31.5" hidden="1" spans="2:5">
      <c r="B129" s="224" t="s">
        <v>256</v>
      </c>
      <c r="C129" s="224">
        <f>C124-'01-2'!C52</f>
        <v>0</v>
      </c>
      <c r="D129" s="224">
        <f>D124-'01-2'!D52</f>
        <v>0</v>
      </c>
      <c r="E129" s="224">
        <f>E124-'01-2'!E52</f>
        <v>0</v>
      </c>
    </row>
    <row r="130" hidden="1" spans="3:3">
      <c r="C130" s="273">
        <f>C124-'01-2'!C52</f>
        <v>0</v>
      </c>
    </row>
    <row r="131" hidden="1"/>
    <row r="132" hidden="1"/>
    <row r="133" hidden="1"/>
    <row r="134" hidden="1"/>
  </sheetData>
  <autoFilter xmlns:etc="http://www.wps.cn/officeDocument/2017/etCustomData" ref="A4:H130" etc:filterBottomFollowUsedRange="0">
    <extLst/>
  </autoFilter>
  <mergeCells count="9">
    <mergeCell ref="B1:G1"/>
    <mergeCell ref="D3:E3"/>
    <mergeCell ref="F3:G3"/>
    <mergeCell ref="B125:G125"/>
    <mergeCell ref="B126:G126"/>
    <mergeCell ref="A3:A4"/>
    <mergeCell ref="B3:B4"/>
    <mergeCell ref="C3:C4"/>
    <mergeCell ref="H3:H4"/>
  </mergeCells>
  <conditionalFormatting sqref="F2">
    <cfRule type="cellIs" dxfId="1" priority="188" stopIfTrue="1" operator="lessThanOrEqual">
      <formula>-1</formula>
    </cfRule>
  </conditionalFormatting>
  <conditionalFormatting sqref="G2">
    <cfRule type="cellIs" dxfId="1" priority="179" stopIfTrue="1" operator="lessThanOrEqual">
      <formula>-1</formula>
    </cfRule>
  </conditionalFormatting>
  <conditionalFormatting sqref="B5">
    <cfRule type="expression" dxfId="2" priority="178" stopIfTrue="1">
      <formula>"len($A:$A)=3"</formula>
    </cfRule>
  </conditionalFormatting>
  <conditionalFormatting sqref="B32">
    <cfRule type="expression" dxfId="2" priority="126" stopIfTrue="1">
      <formula>"len($A:$A)=3"</formula>
    </cfRule>
  </conditionalFormatting>
  <conditionalFormatting sqref="B33">
    <cfRule type="expression" dxfId="2" priority="55" stopIfTrue="1">
      <formula>"len($A:$A)=3"</formula>
    </cfRule>
    <cfRule type="expression" dxfId="2" priority="56" stopIfTrue="1">
      <formula>"len($A:$A)=3"</formula>
    </cfRule>
    <cfRule type="expression" dxfId="2" priority="57" stopIfTrue="1">
      <formula>"len($A:$A)=3"</formula>
    </cfRule>
  </conditionalFormatting>
  <conditionalFormatting sqref="B34">
    <cfRule type="expression" dxfId="2" priority="72" stopIfTrue="1">
      <formula>"len($A:$A)=3"</formula>
    </cfRule>
    <cfRule type="expression" dxfId="2" priority="73" stopIfTrue="1">
      <formula>"len($A:$A)=3"</formula>
    </cfRule>
    <cfRule type="expression" dxfId="2" priority="74" stopIfTrue="1">
      <formula>"len($A:$A)=3"</formula>
    </cfRule>
  </conditionalFormatting>
  <conditionalFormatting sqref="B35">
    <cfRule type="expression" dxfId="2" priority="61" stopIfTrue="1">
      <formula>"len($A:$A)=3"</formula>
    </cfRule>
    <cfRule type="expression" dxfId="2" priority="62" stopIfTrue="1">
      <formula>"len($A:$A)=3"</formula>
    </cfRule>
    <cfRule type="expression" dxfId="2" priority="63" stopIfTrue="1">
      <formula>"len($A:$A)=3"</formula>
    </cfRule>
  </conditionalFormatting>
  <conditionalFormatting sqref="B36">
    <cfRule type="expression" dxfId="2" priority="49" stopIfTrue="1">
      <formula>"len($A:$A)=3"</formula>
    </cfRule>
    <cfRule type="expression" dxfId="2" priority="50" stopIfTrue="1">
      <formula>"len($A:$A)=3"</formula>
    </cfRule>
    <cfRule type="expression" dxfId="2" priority="51" stopIfTrue="1">
      <formula>"len($A:$A)=3"</formula>
    </cfRule>
  </conditionalFormatting>
  <conditionalFormatting sqref="B37">
    <cfRule type="expression" dxfId="2" priority="69" stopIfTrue="1">
      <formula>"len($A:$A)=3"</formula>
    </cfRule>
    <cfRule type="expression" dxfId="2" priority="70" stopIfTrue="1">
      <formula>"len($A:$A)=3"</formula>
    </cfRule>
    <cfRule type="expression" dxfId="2" priority="71" stopIfTrue="1">
      <formula>"len($A:$A)=3"</formula>
    </cfRule>
  </conditionalFormatting>
  <conditionalFormatting sqref="B38">
    <cfRule type="expression" dxfId="2" priority="12" stopIfTrue="1">
      <formula>"len($A:$A)=3"</formula>
    </cfRule>
    <cfRule type="expression" dxfId="2" priority="11" stopIfTrue="1">
      <formula>"len($A:$A)=3"</formula>
    </cfRule>
    <cfRule type="expression" dxfId="2" priority="10" stopIfTrue="1">
      <formula>"len($A:$A)=3"</formula>
    </cfRule>
  </conditionalFormatting>
  <conditionalFormatting sqref="C39:E39">
    <cfRule type="expression" dxfId="2" priority="151" stopIfTrue="1">
      <formula>"len($A:$A)=3"</formula>
    </cfRule>
  </conditionalFormatting>
  <conditionalFormatting sqref="B62">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85">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88">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D111">
    <cfRule type="expression" dxfId="2" priority="6" stopIfTrue="1">
      <formula>"len($A:$A)=3"</formula>
    </cfRule>
    <cfRule type="expression" dxfId="2" priority="5" stopIfTrue="1">
      <formula>"len($A:$A)=3"</formula>
    </cfRule>
  </conditionalFormatting>
  <conditionalFormatting sqref="C124:E124">
    <cfRule type="expression" dxfId="2" priority="148" stopIfTrue="1">
      <formula>"len($A:$A)=3"</formula>
    </cfRule>
  </conditionalFormatting>
  <conditionalFormatting sqref="C128:E128">
    <cfRule type="containsText" dxfId="3" priority="17" operator="between" text="FALSE">
      <formula>NOT(ISERROR(SEARCH("FALSE",C128)))</formula>
    </cfRule>
  </conditionalFormatting>
  <conditionalFormatting sqref="C129:E129">
    <cfRule type="cellIs" dxfId="4" priority="18" operator="notEqual">
      <formula>0</formula>
    </cfRule>
  </conditionalFormatting>
  <conditionalFormatting sqref="A41:A46">
    <cfRule type="expression" dxfId="2" priority="100" stopIfTrue="1">
      <formula>"len($A:$A)=3"</formula>
    </cfRule>
    <cfRule type="expression" dxfId="2" priority="101" stopIfTrue="1">
      <formula>"len($A:$A)=3"</formula>
    </cfRule>
  </conditionalFormatting>
  <conditionalFormatting sqref="A48:A88">
    <cfRule type="expression" dxfId="2" priority="92" stopIfTrue="1">
      <formula>"len($A:$A)=3"</formula>
    </cfRule>
    <cfRule type="expression" dxfId="2" priority="93" stopIfTrue="1">
      <formula>"len($A:$A)=3"</formula>
    </cfRule>
  </conditionalFormatting>
  <conditionalFormatting sqref="A90:A110">
    <cfRule type="expression" dxfId="2" priority="87" stopIfTrue="1">
      <formula>"len($A:$A)=3"</formula>
    </cfRule>
    <cfRule type="expression" dxfId="2" priority="88" stopIfTrue="1">
      <formula>"len($A:$A)=3"</formula>
    </cfRule>
  </conditionalFormatting>
  <conditionalFormatting sqref="B6:B20">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B22:B30">
    <cfRule type="expression" dxfId="2" priority="58" stopIfTrue="1">
      <formula>"len($A:$A)=3"</formula>
    </cfRule>
    <cfRule type="expression" dxfId="2" priority="59" stopIfTrue="1">
      <formula>"len($A:$A)=3"</formula>
    </cfRule>
    <cfRule type="expression" dxfId="2" priority="60" stopIfTrue="1">
      <formula>"len($A:$A)=3"</formula>
    </cfRule>
  </conditionalFormatting>
  <conditionalFormatting sqref="B41:B46">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58:B61">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64:B84">
    <cfRule type="expression" dxfId="2" priority="81" stopIfTrue="1">
      <formula>"len($A:$A)=3"</formula>
    </cfRule>
    <cfRule type="expression" dxfId="2" priority="82" stopIfTrue="1">
      <formula>"len($A:$A)=3"</formula>
    </cfRule>
    <cfRule type="expression" dxfId="2" priority="83" stopIfTrue="1">
      <formula>"len($A:$A)=3"</formula>
    </cfRule>
  </conditionalFormatting>
  <conditionalFormatting sqref="B86:B87">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B90:B110">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113:B115">
    <cfRule type="expression" dxfId="2" priority="9" stopIfTrue="1">
      <formula>"len($A:$A)=3"</formula>
    </cfRule>
    <cfRule type="expression" dxfId="2" priority="8" stopIfTrue="1">
      <formula>"len($A:$A)=3"</formula>
    </cfRule>
    <cfRule type="expression" dxfId="2" priority="7" stopIfTrue="1">
      <formula>"len($A:$A)=3"</formula>
    </cfRule>
  </conditionalFormatting>
  <conditionalFormatting sqref="B117:B120">
    <cfRule type="expression" dxfId="2" priority="14" stopIfTrue="1">
      <formula>"len($A:$A)=3"</formula>
    </cfRule>
    <cfRule type="expression" dxfId="2" priority="15" stopIfTrue="1">
      <formula>"len($A:$A)=3"</formula>
    </cfRule>
    <cfRule type="expression" dxfId="2" priority="16" stopIfTrue="1">
      <formula>"len($A:$A)=3"</formula>
    </cfRule>
  </conditionalFormatting>
  <conditionalFormatting sqref="C22:C29">
    <cfRule type="expression" dxfId="2" priority="13" stopIfTrue="1">
      <formula>"len($A:$A)=3"</formula>
    </cfRule>
  </conditionalFormatting>
  <conditionalFormatting sqref="D113:D115">
    <cfRule type="expression" dxfId="2" priority="4" stopIfTrue="1">
      <formula>"len($A:$A)=3"</formula>
    </cfRule>
    <cfRule type="expression" dxfId="2" priority="3" stopIfTrue="1">
      <formula>"len($A:$A)=3"</formula>
    </cfRule>
  </conditionalFormatting>
  <conditionalFormatting sqref="D121:D123">
    <cfRule type="expression" dxfId="2" priority="1" stopIfTrue="1">
      <formula>"len($A:$A)=3"</formula>
    </cfRule>
    <cfRule type="expression" dxfId="2" priority="2" stopIfTrue="1">
      <formula>"len($A:$A)=3"</formula>
    </cfRule>
  </conditionalFormatting>
  <conditionalFormatting sqref="A5:B5 A6:A20 A31:B31 A21:B21 A22:A30">
    <cfRule type="expression" dxfId="2" priority="175" stopIfTrue="1">
      <formula>"len($A:$A)=3"</formula>
    </cfRule>
  </conditionalFormatting>
  <conditionalFormatting sqref="C5:E5 C6:C20">
    <cfRule type="expression" dxfId="2" priority="158" stopIfTrue="1">
      <formula>"len($A:$A)=3"</formula>
    </cfRule>
  </conditionalFormatting>
  <conditionalFormatting sqref="C5:E5 D31:E33 C6:C33">
    <cfRule type="expression" dxfId="2" priority="153" stopIfTrue="1">
      <formula>"len($A:$A)=3"</formula>
    </cfRule>
  </conditionalFormatting>
  <conditionalFormatting sqref="A32:B32 A33:A38">
    <cfRule type="expression" dxfId="2" priority="124" stopIfTrue="1">
      <formula>"len($A:$A)=3"</formula>
    </cfRule>
    <cfRule type="expression" dxfId="2" priority="125" stopIfTrue="1">
      <formula>"len($A:$A)=3"</formula>
    </cfRule>
  </conditionalFormatting>
  <conditionalFormatting sqref="C32:E33">
    <cfRule type="expression" dxfId="2" priority="129" stopIfTrue="1">
      <formula>"len($A:$A)=3"</formula>
    </cfRule>
  </conditionalFormatting>
  <conditionalFormatting sqref="C34:E38">
    <cfRule type="expression" dxfId="2" priority="67" stopIfTrue="1">
      <formula>"len($A:$A)=3"</formula>
    </cfRule>
    <cfRule type="expression" dxfId="2" priority="68" stopIfTrue="1">
      <formula>"len($A:$A)=3"</formula>
    </cfRule>
  </conditionalFormatting>
  <conditionalFormatting sqref="B39:E39 A111">
    <cfRule type="expression" dxfId="2" priority="176" stopIfTrue="1">
      <formula>"len($A:$A)=3"</formula>
    </cfRule>
  </conditionalFormatting>
  <conditionalFormatting sqref="A39:B39 A40 A47 A89 B124:E124 B125">
    <cfRule type="expression" dxfId="2" priority="173" stopIfTrue="1">
      <formula>"len($A:$A)=3"</formula>
    </cfRule>
  </conditionalFormatting>
  <conditionalFormatting sqref="A40 A47 A89">
    <cfRule type="expression" dxfId="2" priority="172" stopIfTrue="1">
      <formula>"len($A:$A)=3"</formula>
    </cfRule>
  </conditionalFormatting>
  <conditionalFormatting sqref="B40 B47 B89 B111:B112 B116 B121:B122">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C40:E90 C91:C123 D91:E110 D112:E112 E113:E115 D116:E120">
    <cfRule type="expression" dxfId="2" priority="127" stopIfTrue="1">
      <formula>"len($A:$A)=3"</formula>
    </cfRule>
    <cfRule type="expression" dxfId="2" priority="128" stopIfTrue="1">
      <formula>"len($A:$A)=3"</formula>
    </cfRule>
  </conditionalFormatting>
  <conditionalFormatting sqref="B48:B57 B63">
    <cfRule type="expression" dxfId="2" priority="52" stopIfTrue="1">
      <formula>"len($A:$A)=3"</formula>
    </cfRule>
    <cfRule type="expression" dxfId="2" priority="53" stopIfTrue="1">
      <formula>"len($A:$A)=3"</formula>
    </cfRule>
    <cfRule type="expression" dxfId="2" priority="54" stopIfTrue="1">
      <formula>"len($A:$A)=3"</formula>
    </cfRule>
  </conditionalFormatting>
  <conditionalFormatting sqref="A111:A123 A124:B125">
    <cfRule type="expression" dxfId="2" priority="170"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useFirstPageNumber="1"/>
  <headerFooter alignWithMargins="0">
    <oddFooter>&amp;C&amp;18- &amp;P -</oddFooter>
  </headerFooter>
  <drawing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30"/>
  <sheetViews>
    <sheetView showGridLines="0" showZeros="0" view="pageBreakPreview" zoomScale="70" zoomScaleNormal="70" workbookViewId="0">
      <pane xSplit="1" ySplit="4" topLeftCell="B20" activePane="bottomRight" state="frozen"/>
      <selection/>
      <selection pane="topRight"/>
      <selection pane="bottomLeft"/>
      <selection pane="bottomRight" activeCell="B3" sqref="B3:D3"/>
    </sheetView>
  </sheetViews>
  <sheetFormatPr defaultColWidth="9" defaultRowHeight="13.5"/>
  <cols>
    <col min="1" max="1" width="58.6666666666667" style="33" customWidth="1"/>
    <col min="2" max="4" width="22.6666666666667" style="33" customWidth="1"/>
    <col min="5" max="5" width="58.6666666666667" style="33" customWidth="1"/>
    <col min="6" max="8" width="22.6666666666667" style="33" customWidth="1"/>
    <col min="9" max="9" width="58.6666666666667" style="33" customWidth="1"/>
    <col min="10" max="12" width="22.6666666666667" style="33" customWidth="1"/>
    <col min="13" max="16384" width="9" style="33"/>
  </cols>
  <sheetData>
    <row r="1" s="33" customFormat="1" ht="45" customHeight="1" spans="1:12">
      <c r="A1" s="37" t="s">
        <v>2224</v>
      </c>
      <c r="B1" s="37"/>
      <c r="C1" s="37"/>
      <c r="D1" s="37"/>
      <c r="E1" s="37" t="s">
        <v>2224</v>
      </c>
      <c r="F1" s="37"/>
      <c r="G1" s="37"/>
      <c r="H1" s="37"/>
      <c r="I1" s="37" t="s">
        <v>2224</v>
      </c>
      <c r="J1" s="37"/>
      <c r="K1" s="37"/>
      <c r="L1" s="37"/>
    </row>
    <row r="2" s="33" customFormat="1" ht="20.1" customHeight="1" spans="1:12">
      <c r="A2" s="38" t="s">
        <v>2225</v>
      </c>
      <c r="B2" s="39"/>
      <c r="C2" s="40"/>
      <c r="D2" s="41" t="s">
        <v>2226</v>
      </c>
      <c r="E2" s="38" t="s">
        <v>2225</v>
      </c>
      <c r="F2" s="40"/>
      <c r="G2" s="40"/>
      <c r="H2" s="41" t="s">
        <v>2226</v>
      </c>
      <c r="I2" s="38" t="s">
        <v>2225</v>
      </c>
      <c r="J2" s="40"/>
      <c r="K2" s="40"/>
      <c r="L2" s="41" t="s">
        <v>2226</v>
      </c>
    </row>
    <row r="3" s="34" customFormat="1" ht="36" customHeight="1" spans="1:12">
      <c r="A3" s="42" t="s">
        <v>2227</v>
      </c>
      <c r="B3" s="42" t="s">
        <v>2228</v>
      </c>
      <c r="C3" s="42"/>
      <c r="D3" s="42"/>
      <c r="E3" s="42" t="s">
        <v>2227</v>
      </c>
      <c r="F3" s="42" t="s">
        <v>2229</v>
      </c>
      <c r="G3" s="42"/>
      <c r="H3" s="42"/>
      <c r="I3" s="42" t="s">
        <v>2227</v>
      </c>
      <c r="J3" s="65" t="s">
        <v>2230</v>
      </c>
      <c r="K3" s="65"/>
      <c r="L3" s="65"/>
    </row>
    <row r="4" s="34" customFormat="1" ht="36" customHeight="1" spans="1:12">
      <c r="A4" s="42"/>
      <c r="B4" s="7" t="s">
        <v>2231</v>
      </c>
      <c r="C4" s="10" t="s">
        <v>2232</v>
      </c>
      <c r="D4" s="7" t="s">
        <v>2233</v>
      </c>
      <c r="E4" s="42"/>
      <c r="F4" s="7" t="s">
        <v>2231</v>
      </c>
      <c r="G4" s="10" t="s">
        <v>2232</v>
      </c>
      <c r="H4" s="7" t="s">
        <v>2233</v>
      </c>
      <c r="I4" s="42"/>
      <c r="J4" s="66" t="s">
        <v>2231</v>
      </c>
      <c r="K4" s="67" t="s">
        <v>2232</v>
      </c>
      <c r="L4" s="66" t="s">
        <v>2233</v>
      </c>
    </row>
    <row r="5" s="33" customFormat="1" ht="36" customHeight="1" spans="1:12">
      <c r="A5" s="55" t="s">
        <v>2234</v>
      </c>
      <c r="B5" s="44">
        <f>F5+J5</f>
        <v>0</v>
      </c>
      <c r="C5" s="44">
        <f>SUM(C6:C9)</f>
        <v>0</v>
      </c>
      <c r="D5" s="44">
        <f t="shared" ref="D5:D16" si="0">C5-B5</f>
        <v>0</v>
      </c>
      <c r="E5" s="45" t="s">
        <v>2234</v>
      </c>
      <c r="F5" s="56">
        <f>SUM(F6:F9)</f>
        <v>0</v>
      </c>
      <c r="G5" s="44">
        <f>G6+G7+G8+G9</f>
        <v>0</v>
      </c>
      <c r="H5" s="44">
        <f t="shared" ref="H5:H24" si="1">G5-F5</f>
        <v>0</v>
      </c>
      <c r="I5" s="45" t="s">
        <v>2234</v>
      </c>
      <c r="J5" s="56">
        <f>SUM(J6:J9)</f>
        <v>0</v>
      </c>
      <c r="K5" s="44"/>
      <c r="L5" s="44">
        <f t="shared" ref="L5:L24" si="2">K5-J5</f>
        <v>0</v>
      </c>
    </row>
    <row r="6" s="33" customFormat="1" ht="36" customHeight="1" spans="1:16">
      <c r="A6" s="57" t="s">
        <v>2235</v>
      </c>
      <c r="B6" s="47">
        <f t="shared" ref="B5:B22" si="3">F6+J6</f>
        <v>0</v>
      </c>
      <c r="C6" s="47">
        <f t="shared" ref="C6:C16" si="4">G6+K6</f>
        <v>0</v>
      </c>
      <c r="D6" s="47">
        <f t="shared" si="0"/>
        <v>0</v>
      </c>
      <c r="E6" s="48" t="s">
        <v>2235</v>
      </c>
      <c r="F6" s="58"/>
      <c r="G6" s="47"/>
      <c r="H6" s="47">
        <f t="shared" si="1"/>
        <v>0</v>
      </c>
      <c r="I6" s="48" t="s">
        <v>2235</v>
      </c>
      <c r="J6" s="68"/>
      <c r="K6" s="47"/>
      <c r="L6" s="47">
        <f t="shared" si="2"/>
        <v>0</v>
      </c>
      <c r="P6" s="33" t="s">
        <v>1</v>
      </c>
    </row>
    <row r="7" s="33" customFormat="1" ht="36" customHeight="1" spans="1:12">
      <c r="A7" s="57" t="s">
        <v>2236</v>
      </c>
      <c r="B7" s="47">
        <f t="shared" si="3"/>
        <v>0</v>
      </c>
      <c r="C7" s="47">
        <f t="shared" si="4"/>
        <v>0</v>
      </c>
      <c r="D7" s="47">
        <f t="shared" si="0"/>
        <v>0</v>
      </c>
      <c r="E7" s="48" t="s">
        <v>2236</v>
      </c>
      <c r="F7" s="58"/>
      <c r="G7" s="47"/>
      <c r="H7" s="47">
        <f t="shared" si="1"/>
        <v>0</v>
      </c>
      <c r="I7" s="48" t="s">
        <v>2236</v>
      </c>
      <c r="J7" s="68"/>
      <c r="K7" s="47"/>
      <c r="L7" s="47">
        <f t="shared" si="2"/>
        <v>0</v>
      </c>
    </row>
    <row r="8" s="33" customFormat="1" ht="36" customHeight="1" spans="1:12">
      <c r="A8" s="57" t="s">
        <v>2237</v>
      </c>
      <c r="B8" s="47">
        <f t="shared" si="3"/>
        <v>0</v>
      </c>
      <c r="C8" s="47">
        <f t="shared" si="4"/>
        <v>0</v>
      </c>
      <c r="D8" s="47">
        <f t="shared" si="0"/>
        <v>0</v>
      </c>
      <c r="E8" s="48" t="s">
        <v>2237</v>
      </c>
      <c r="F8" s="58"/>
      <c r="G8" s="47"/>
      <c r="H8" s="47">
        <f t="shared" si="1"/>
        <v>0</v>
      </c>
      <c r="I8" s="48" t="s">
        <v>2237</v>
      </c>
      <c r="J8" s="68"/>
      <c r="K8" s="47"/>
      <c r="L8" s="47">
        <f t="shared" si="2"/>
        <v>0</v>
      </c>
    </row>
    <row r="9" s="33" customFormat="1" ht="36" customHeight="1" spans="1:12">
      <c r="A9" s="57" t="s">
        <v>2238</v>
      </c>
      <c r="B9" s="47">
        <f t="shared" si="3"/>
        <v>0</v>
      </c>
      <c r="C9" s="47">
        <f t="shared" si="4"/>
        <v>0</v>
      </c>
      <c r="D9" s="47">
        <f t="shared" si="0"/>
        <v>0</v>
      </c>
      <c r="E9" s="48" t="s">
        <v>2238</v>
      </c>
      <c r="F9" s="58"/>
      <c r="G9" s="47"/>
      <c r="H9" s="47">
        <f t="shared" si="1"/>
        <v>0</v>
      </c>
      <c r="I9" s="48" t="s">
        <v>2238</v>
      </c>
      <c r="J9" s="68"/>
      <c r="K9" s="47"/>
      <c r="L9" s="47">
        <f t="shared" si="2"/>
        <v>0</v>
      </c>
    </row>
    <row r="10" s="33" customFormat="1" ht="36" customHeight="1" spans="1:12">
      <c r="A10" s="57" t="s">
        <v>2239</v>
      </c>
      <c r="B10" s="47">
        <f t="shared" si="3"/>
        <v>0</v>
      </c>
      <c r="C10" s="47">
        <f t="shared" si="4"/>
        <v>0</v>
      </c>
      <c r="D10" s="47">
        <f t="shared" si="0"/>
        <v>0</v>
      </c>
      <c r="E10" s="48" t="s">
        <v>2239</v>
      </c>
      <c r="F10" s="58"/>
      <c r="G10" s="47"/>
      <c r="H10" s="47">
        <f t="shared" si="1"/>
        <v>0</v>
      </c>
      <c r="I10" s="48" t="s">
        <v>2239</v>
      </c>
      <c r="J10" s="68"/>
      <c r="K10" s="47"/>
      <c r="L10" s="47">
        <f t="shared" si="2"/>
        <v>0</v>
      </c>
    </row>
    <row r="11" s="33" customFormat="1" ht="36" customHeight="1" spans="1:12">
      <c r="A11" s="57" t="s">
        <v>2240</v>
      </c>
      <c r="B11" s="47">
        <f t="shared" si="3"/>
        <v>0</v>
      </c>
      <c r="C11" s="47">
        <f t="shared" si="4"/>
        <v>0</v>
      </c>
      <c r="D11" s="47">
        <f t="shared" si="0"/>
        <v>0</v>
      </c>
      <c r="E11" s="48" t="s">
        <v>2240</v>
      </c>
      <c r="F11" s="58"/>
      <c r="G11" s="47"/>
      <c r="H11" s="47">
        <f t="shared" si="1"/>
        <v>0</v>
      </c>
      <c r="I11" s="48" t="s">
        <v>2240</v>
      </c>
      <c r="J11" s="68"/>
      <c r="K11" s="47"/>
      <c r="L11" s="47">
        <f t="shared" si="2"/>
        <v>0</v>
      </c>
    </row>
    <row r="12" s="33" customFormat="1" ht="36" customHeight="1" spans="1:12">
      <c r="A12" s="57" t="s">
        <v>2241</v>
      </c>
      <c r="B12" s="47">
        <f t="shared" si="3"/>
        <v>0</v>
      </c>
      <c r="C12" s="47">
        <f t="shared" si="4"/>
        <v>0</v>
      </c>
      <c r="D12" s="47">
        <f t="shared" si="0"/>
        <v>0</v>
      </c>
      <c r="E12" s="48" t="s">
        <v>2241</v>
      </c>
      <c r="F12" s="58"/>
      <c r="G12" s="47"/>
      <c r="H12" s="47">
        <f t="shared" si="1"/>
        <v>0</v>
      </c>
      <c r="I12" s="48" t="s">
        <v>2241</v>
      </c>
      <c r="J12" s="68"/>
      <c r="K12" s="47"/>
      <c r="L12" s="47">
        <f t="shared" si="2"/>
        <v>0</v>
      </c>
    </row>
    <row r="13" s="33" customFormat="1" ht="36" customHeight="1" spans="1:12">
      <c r="A13" s="55" t="s">
        <v>2242</v>
      </c>
      <c r="B13" s="44">
        <f t="shared" si="3"/>
        <v>0</v>
      </c>
      <c r="C13" s="44">
        <f t="shared" si="4"/>
        <v>0</v>
      </c>
      <c r="D13" s="44">
        <f t="shared" si="0"/>
        <v>0</v>
      </c>
      <c r="E13" s="45" t="s">
        <v>2242</v>
      </c>
      <c r="F13" s="59"/>
      <c r="G13" s="44"/>
      <c r="H13" s="44">
        <f t="shared" si="1"/>
        <v>0</v>
      </c>
      <c r="I13" s="45" t="s">
        <v>2242</v>
      </c>
      <c r="J13" s="56"/>
      <c r="K13" s="44"/>
      <c r="L13" s="44">
        <f t="shared" si="2"/>
        <v>0</v>
      </c>
    </row>
    <row r="14" s="33" customFormat="1" ht="36" customHeight="1" spans="1:12">
      <c r="A14" s="55" t="s">
        <v>2243</v>
      </c>
      <c r="B14" s="44">
        <f t="shared" si="3"/>
        <v>0</v>
      </c>
      <c r="C14" s="44">
        <f t="shared" si="4"/>
        <v>24.4</v>
      </c>
      <c r="D14" s="44">
        <f t="shared" si="0"/>
        <v>24.4</v>
      </c>
      <c r="E14" s="45" t="s">
        <v>2243</v>
      </c>
      <c r="F14" s="60"/>
      <c r="G14" s="44"/>
      <c r="H14" s="44">
        <f t="shared" si="1"/>
        <v>0</v>
      </c>
      <c r="I14" s="45" t="s">
        <v>2243</v>
      </c>
      <c r="J14" s="64"/>
      <c r="K14" s="44">
        <v>24.4</v>
      </c>
      <c r="L14" s="44">
        <f t="shared" si="2"/>
        <v>24.4</v>
      </c>
    </row>
    <row r="15" s="33" customFormat="1" ht="36" customHeight="1" spans="1:12">
      <c r="A15" s="57" t="s">
        <v>2244</v>
      </c>
      <c r="B15" s="47">
        <f t="shared" si="3"/>
        <v>0</v>
      </c>
      <c r="C15" s="47">
        <f t="shared" si="4"/>
        <v>0</v>
      </c>
      <c r="D15" s="47">
        <f t="shared" si="0"/>
        <v>0</v>
      </c>
      <c r="E15" s="48" t="s">
        <v>2244</v>
      </c>
      <c r="F15" s="61"/>
      <c r="G15" s="47"/>
      <c r="H15" s="47">
        <f t="shared" si="1"/>
        <v>0</v>
      </c>
      <c r="I15" s="48" t="s">
        <v>2244</v>
      </c>
      <c r="J15" s="69"/>
      <c r="K15" s="47"/>
      <c r="L15" s="47">
        <f t="shared" si="2"/>
        <v>0</v>
      </c>
    </row>
    <row r="16" s="33" customFormat="1" ht="36" customHeight="1" spans="1:12">
      <c r="A16" s="57" t="s">
        <v>2245</v>
      </c>
      <c r="B16" s="47">
        <f t="shared" si="3"/>
        <v>0</v>
      </c>
      <c r="C16" s="47">
        <f t="shared" si="4"/>
        <v>0</v>
      </c>
      <c r="D16" s="47">
        <f t="shared" si="0"/>
        <v>0</v>
      </c>
      <c r="E16" s="48" t="s">
        <v>2245</v>
      </c>
      <c r="F16" s="61"/>
      <c r="G16" s="47"/>
      <c r="H16" s="47">
        <f t="shared" si="1"/>
        <v>0</v>
      </c>
      <c r="I16" s="48" t="s">
        <v>2245</v>
      </c>
      <c r="J16" s="69"/>
      <c r="K16" s="47"/>
      <c r="L16" s="47">
        <f t="shared" si="2"/>
        <v>0</v>
      </c>
    </row>
    <row r="17" s="33" customFormat="1" ht="36" customHeight="1" spans="1:12">
      <c r="A17" s="57" t="s">
        <v>2246</v>
      </c>
      <c r="B17" s="47">
        <f t="shared" si="3"/>
        <v>0</v>
      </c>
      <c r="C17" s="47">
        <v>24.4</v>
      </c>
      <c r="D17" s="47">
        <v>24.4</v>
      </c>
      <c r="E17" s="48" t="s">
        <v>2246</v>
      </c>
      <c r="F17" s="61"/>
      <c r="G17" s="47"/>
      <c r="H17" s="47">
        <f t="shared" si="1"/>
        <v>0</v>
      </c>
      <c r="I17" s="48" t="s">
        <v>2246</v>
      </c>
      <c r="J17" s="69"/>
      <c r="K17" s="47">
        <v>24.4</v>
      </c>
      <c r="L17" s="47">
        <f t="shared" si="2"/>
        <v>24.4</v>
      </c>
    </row>
    <row r="18" s="33" customFormat="1" ht="36" customHeight="1" spans="1:12">
      <c r="A18" s="55" t="s">
        <v>2247</v>
      </c>
      <c r="B18" s="44">
        <f t="shared" si="3"/>
        <v>0</v>
      </c>
      <c r="C18" s="44">
        <f t="shared" ref="C18:C22" si="5">G18+K18</f>
        <v>0</v>
      </c>
      <c r="D18" s="44">
        <f t="shared" ref="D18:D24" si="6">C18-B18</f>
        <v>0</v>
      </c>
      <c r="E18" s="45" t="s">
        <v>2247</v>
      </c>
      <c r="F18" s="60"/>
      <c r="G18" s="44"/>
      <c r="H18" s="44">
        <f t="shared" si="1"/>
        <v>0</v>
      </c>
      <c r="I18" s="45" t="s">
        <v>2247</v>
      </c>
      <c r="J18" s="64"/>
      <c r="K18" s="44"/>
      <c r="L18" s="44">
        <f t="shared" si="2"/>
        <v>0</v>
      </c>
    </row>
    <row r="19" s="33" customFormat="1" ht="36" customHeight="1" spans="1:12">
      <c r="A19" s="55" t="s">
        <v>2248</v>
      </c>
      <c r="B19" s="44">
        <f t="shared" si="3"/>
        <v>0</v>
      </c>
      <c r="C19" s="44">
        <f t="shared" si="5"/>
        <v>0.007</v>
      </c>
      <c r="D19" s="44">
        <f t="shared" si="6"/>
        <v>0.007</v>
      </c>
      <c r="E19" s="45" t="s">
        <v>2248</v>
      </c>
      <c r="F19" s="60"/>
      <c r="G19" s="44"/>
      <c r="H19" s="44">
        <f t="shared" si="1"/>
        <v>0</v>
      </c>
      <c r="I19" s="45" t="s">
        <v>2248</v>
      </c>
      <c r="J19" s="64"/>
      <c r="K19" s="44">
        <v>0.007</v>
      </c>
      <c r="L19" s="44">
        <f t="shared" si="2"/>
        <v>0.007</v>
      </c>
    </row>
    <row r="20" s="33" customFormat="1" ht="36" customHeight="1" spans="1:12">
      <c r="A20" s="55" t="s">
        <v>2249</v>
      </c>
      <c r="B20" s="44">
        <f t="shared" si="3"/>
        <v>0</v>
      </c>
      <c r="C20" s="44">
        <f t="shared" si="5"/>
        <v>0</v>
      </c>
      <c r="D20" s="44">
        <f t="shared" si="6"/>
        <v>0</v>
      </c>
      <c r="E20" s="45" t="s">
        <v>2249</v>
      </c>
      <c r="F20" s="60"/>
      <c r="G20" s="44"/>
      <c r="H20" s="44">
        <f t="shared" si="1"/>
        <v>0</v>
      </c>
      <c r="I20" s="45" t="s">
        <v>2249</v>
      </c>
      <c r="J20" s="64"/>
      <c r="K20" s="44"/>
      <c r="L20" s="44">
        <f t="shared" si="2"/>
        <v>0</v>
      </c>
    </row>
    <row r="21" s="33" customFormat="1" ht="36" customHeight="1" spans="1:12">
      <c r="A21" s="57" t="s">
        <v>2250</v>
      </c>
      <c r="B21" s="47">
        <f t="shared" si="3"/>
        <v>0</v>
      </c>
      <c r="C21" s="47">
        <f t="shared" si="5"/>
        <v>0</v>
      </c>
      <c r="D21" s="47">
        <f t="shared" si="6"/>
        <v>0</v>
      </c>
      <c r="E21" s="48" t="s">
        <v>2250</v>
      </c>
      <c r="F21" s="61"/>
      <c r="G21" s="47"/>
      <c r="H21" s="47">
        <f t="shared" si="1"/>
        <v>0</v>
      </c>
      <c r="I21" s="48" t="s">
        <v>2250</v>
      </c>
      <c r="J21" s="69"/>
      <c r="K21" s="47"/>
      <c r="L21" s="47">
        <f t="shared" si="2"/>
        <v>0</v>
      </c>
    </row>
    <row r="22" s="33" customFormat="1" ht="36" customHeight="1" spans="1:12">
      <c r="A22" s="57" t="s">
        <v>2251</v>
      </c>
      <c r="B22" s="47">
        <f t="shared" si="3"/>
        <v>0</v>
      </c>
      <c r="C22" s="47">
        <f t="shared" si="5"/>
        <v>0</v>
      </c>
      <c r="D22" s="47">
        <f t="shared" si="6"/>
        <v>0</v>
      </c>
      <c r="E22" s="48" t="s">
        <v>2251</v>
      </c>
      <c r="F22" s="61"/>
      <c r="G22" s="47"/>
      <c r="H22" s="47">
        <f t="shared" si="1"/>
        <v>0</v>
      </c>
      <c r="I22" s="48" t="s">
        <v>2251</v>
      </c>
      <c r="J22" s="69"/>
      <c r="K22" s="47"/>
      <c r="L22" s="47">
        <f t="shared" si="2"/>
        <v>0</v>
      </c>
    </row>
    <row r="23" s="33" customFormat="1" ht="36" customHeight="1" spans="1:12">
      <c r="A23" s="55" t="s">
        <v>2252</v>
      </c>
      <c r="B23" s="49">
        <v>2.35</v>
      </c>
      <c r="C23" s="44"/>
      <c r="D23" s="44">
        <f t="shared" si="6"/>
        <v>-2.35</v>
      </c>
      <c r="E23" s="45" t="s">
        <v>2252</v>
      </c>
      <c r="F23" s="62">
        <v>2.35</v>
      </c>
      <c r="G23" s="44"/>
      <c r="H23" s="44">
        <f t="shared" si="1"/>
        <v>-2.35</v>
      </c>
      <c r="I23" s="45" t="s">
        <v>2252</v>
      </c>
      <c r="J23" s="64"/>
      <c r="K23" s="44"/>
      <c r="L23" s="44">
        <f t="shared" si="2"/>
        <v>0</v>
      </c>
    </row>
    <row r="24" s="34" customFormat="1" ht="36" customHeight="1" spans="1:12">
      <c r="A24" s="63" t="s">
        <v>1966</v>
      </c>
      <c r="B24" s="49">
        <f>F24+J24</f>
        <v>2.35</v>
      </c>
      <c r="C24" s="44">
        <f>G24+K24</f>
        <v>24.407</v>
      </c>
      <c r="D24" s="44">
        <f t="shared" si="6"/>
        <v>22.057</v>
      </c>
      <c r="E24" s="51" t="s">
        <v>1966</v>
      </c>
      <c r="F24" s="62">
        <f t="shared" ref="F24:K24" si="7">F5+F13+F14+F18+F19+F20+F23</f>
        <v>2.35</v>
      </c>
      <c r="G24" s="64">
        <f t="shared" si="7"/>
        <v>0</v>
      </c>
      <c r="H24" s="44">
        <f t="shared" si="1"/>
        <v>-2.35</v>
      </c>
      <c r="I24" s="51" t="s">
        <v>1966</v>
      </c>
      <c r="J24" s="64">
        <f t="shared" si="7"/>
        <v>0</v>
      </c>
      <c r="K24" s="60">
        <f t="shared" si="7"/>
        <v>24.407</v>
      </c>
      <c r="L24" s="44">
        <f t="shared" si="2"/>
        <v>24.407</v>
      </c>
    </row>
    <row r="25" s="33" customFormat="1" spans="2:10">
      <c r="B25" s="52"/>
      <c r="F25" s="52"/>
      <c r="J25" s="52"/>
    </row>
    <row r="26" s="33" customFormat="1" spans="2:10">
      <c r="B26" s="52"/>
      <c r="F26" s="52"/>
      <c r="J26" s="52"/>
    </row>
    <row r="27" s="33" customFormat="1" spans="2:10">
      <c r="B27" s="52"/>
      <c r="F27" s="52"/>
      <c r="J27" s="52"/>
    </row>
    <row r="28" s="33" customFormat="1" spans="2:10">
      <c r="B28" s="52"/>
      <c r="F28" s="52"/>
      <c r="J28" s="52"/>
    </row>
    <row r="29" s="33" customFormat="1" spans="2:11">
      <c r="B29" s="52"/>
      <c r="F29" s="52"/>
      <c r="G29" s="53"/>
      <c r="J29" s="52"/>
      <c r="K29" s="53"/>
    </row>
    <row r="30" s="33" customFormat="1" spans="2:11">
      <c r="B30" s="52"/>
      <c r="F30" s="52"/>
      <c r="G30" s="53"/>
      <c r="J30" s="52"/>
      <c r="K30" s="53"/>
    </row>
  </sheetData>
  <mergeCells count="9">
    <mergeCell ref="A1:D1"/>
    <mergeCell ref="E1:H1"/>
    <mergeCell ref="I1:L1"/>
    <mergeCell ref="B3:D3"/>
    <mergeCell ref="F3:H3"/>
    <mergeCell ref="J3:L3"/>
    <mergeCell ref="A3:A4"/>
    <mergeCell ref="E3:E4"/>
    <mergeCell ref="I3:I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P27"/>
  <sheetViews>
    <sheetView showGridLines="0" showZeros="0" view="pageBreakPreview" zoomScale="70" zoomScaleNormal="70" workbookViewId="0">
      <pane xSplit="1" ySplit="4" topLeftCell="E9" activePane="bottomRight" state="frozen"/>
      <selection/>
      <selection pane="topRight"/>
      <selection pane="bottomLeft"/>
      <selection pane="bottomRight" activeCell="B3" sqref="B3:D3"/>
    </sheetView>
  </sheetViews>
  <sheetFormatPr defaultColWidth="9" defaultRowHeight="13.5"/>
  <cols>
    <col min="1" max="1" width="58.6666666666667" style="33" customWidth="1"/>
    <col min="2" max="4" width="22.6666666666667" style="33" customWidth="1"/>
    <col min="5" max="5" width="58.6666666666667" style="33" customWidth="1"/>
    <col min="6" max="8" width="22.6666666666667" style="33" customWidth="1"/>
    <col min="9" max="9" width="58.6666666666667" style="33" customWidth="1"/>
    <col min="10" max="12" width="22.6666666666667" style="33" customWidth="1"/>
    <col min="13" max="16384" width="9" style="33"/>
  </cols>
  <sheetData>
    <row r="1" s="33" customFormat="1" ht="45" customHeight="1" spans="1:12">
      <c r="A1" s="37" t="s">
        <v>2253</v>
      </c>
      <c r="B1" s="37"/>
      <c r="C1" s="37"/>
      <c r="D1" s="37"/>
      <c r="E1" s="37" t="s">
        <v>2253</v>
      </c>
      <c r="F1" s="37"/>
      <c r="G1" s="37"/>
      <c r="H1" s="37"/>
      <c r="I1" s="37" t="s">
        <v>2253</v>
      </c>
      <c r="J1" s="37"/>
      <c r="K1" s="37"/>
      <c r="L1" s="37"/>
    </row>
    <row r="2" s="33" customFormat="1" ht="20.1" customHeight="1" spans="1:12">
      <c r="A2" s="38" t="s">
        <v>2254</v>
      </c>
      <c r="B2" s="39"/>
      <c r="C2" s="40"/>
      <c r="D2" s="41" t="s">
        <v>2226</v>
      </c>
      <c r="E2" s="38" t="s">
        <v>2254</v>
      </c>
      <c r="F2" s="40"/>
      <c r="G2" s="40"/>
      <c r="H2" s="41" t="s">
        <v>2226</v>
      </c>
      <c r="I2" s="38" t="s">
        <v>2254</v>
      </c>
      <c r="J2" s="40"/>
      <c r="K2" s="40"/>
      <c r="L2" s="41" t="s">
        <v>2226</v>
      </c>
    </row>
    <row r="3" s="34" customFormat="1" ht="36" customHeight="1" spans="1:12">
      <c r="A3" s="42" t="s">
        <v>2227</v>
      </c>
      <c r="B3" s="42" t="s">
        <v>2228</v>
      </c>
      <c r="C3" s="42"/>
      <c r="D3" s="42"/>
      <c r="E3" s="42" t="s">
        <v>2227</v>
      </c>
      <c r="F3" s="42" t="s">
        <v>2229</v>
      </c>
      <c r="G3" s="42"/>
      <c r="H3" s="42"/>
      <c r="I3" s="42" t="s">
        <v>2227</v>
      </c>
      <c r="J3" s="42" t="s">
        <v>2230</v>
      </c>
      <c r="K3" s="42"/>
      <c r="L3" s="42"/>
    </row>
    <row r="4" s="34" customFormat="1" ht="36" customHeight="1" spans="1:12">
      <c r="A4" s="42"/>
      <c r="B4" s="7" t="s">
        <v>2231</v>
      </c>
      <c r="C4" s="10" t="s">
        <v>2232</v>
      </c>
      <c r="D4" s="7" t="s">
        <v>2233</v>
      </c>
      <c r="E4" s="42"/>
      <c r="F4" s="7" t="s">
        <v>2231</v>
      </c>
      <c r="G4" s="10" t="s">
        <v>2232</v>
      </c>
      <c r="H4" s="7" t="s">
        <v>2233</v>
      </c>
      <c r="I4" s="42"/>
      <c r="J4" s="7" t="s">
        <v>2231</v>
      </c>
      <c r="K4" s="10" t="s">
        <v>2232</v>
      </c>
      <c r="L4" s="7" t="s">
        <v>2233</v>
      </c>
    </row>
    <row r="5" s="35" customFormat="1" ht="36" customHeight="1" spans="1:12">
      <c r="A5" s="43" t="s">
        <v>2234</v>
      </c>
      <c r="B5" s="44"/>
      <c r="C5" s="44">
        <f t="shared" ref="C5:C24" si="0">G5+K5</f>
        <v>0</v>
      </c>
      <c r="D5" s="44">
        <f t="shared" ref="D5:D24" si="1">C5-B5</f>
        <v>0</v>
      </c>
      <c r="E5" s="45" t="s">
        <v>2234</v>
      </c>
      <c r="F5" s="44"/>
      <c r="G5" s="44"/>
      <c r="H5" s="44">
        <f t="shared" ref="H5:H24" si="2">G5-F5</f>
        <v>0</v>
      </c>
      <c r="I5" s="45" t="s">
        <v>2234</v>
      </c>
      <c r="J5" s="44"/>
      <c r="K5" s="44"/>
      <c r="L5" s="44">
        <f t="shared" ref="L5:L24" si="3">K5-J5</f>
        <v>0</v>
      </c>
    </row>
    <row r="6" s="33" customFormat="1" ht="36" customHeight="1" spans="1:16">
      <c r="A6" s="46" t="s">
        <v>2235</v>
      </c>
      <c r="B6" s="47"/>
      <c r="C6" s="47">
        <f t="shared" si="0"/>
        <v>0</v>
      </c>
      <c r="D6" s="47">
        <f t="shared" si="1"/>
        <v>0</v>
      </c>
      <c r="E6" s="48" t="s">
        <v>2235</v>
      </c>
      <c r="F6" s="47"/>
      <c r="G6" s="47"/>
      <c r="H6" s="47">
        <f t="shared" si="2"/>
        <v>0</v>
      </c>
      <c r="I6" s="48" t="s">
        <v>2235</v>
      </c>
      <c r="J6" s="47"/>
      <c r="K6" s="47"/>
      <c r="L6" s="47">
        <f t="shared" si="3"/>
        <v>0</v>
      </c>
      <c r="P6" s="33" t="s">
        <v>1</v>
      </c>
    </row>
    <row r="7" s="33" customFormat="1" ht="36" customHeight="1" spans="1:12">
      <c r="A7" s="46" t="s">
        <v>2236</v>
      </c>
      <c r="B7" s="47"/>
      <c r="C7" s="47">
        <f t="shared" si="0"/>
        <v>0</v>
      </c>
      <c r="D7" s="47">
        <f t="shared" si="1"/>
        <v>0</v>
      </c>
      <c r="E7" s="48" t="s">
        <v>2236</v>
      </c>
      <c r="F7" s="47"/>
      <c r="G7" s="47"/>
      <c r="H7" s="47">
        <f t="shared" si="2"/>
        <v>0</v>
      </c>
      <c r="I7" s="48" t="s">
        <v>2236</v>
      </c>
      <c r="J7" s="47"/>
      <c r="K7" s="47"/>
      <c r="L7" s="47">
        <f t="shared" si="3"/>
        <v>0</v>
      </c>
    </row>
    <row r="8" s="33" customFormat="1" ht="36" customHeight="1" spans="1:12">
      <c r="A8" s="46" t="s">
        <v>2237</v>
      </c>
      <c r="B8" s="47"/>
      <c r="C8" s="44">
        <f t="shared" si="0"/>
        <v>0</v>
      </c>
      <c r="D8" s="47">
        <f t="shared" si="1"/>
        <v>0</v>
      </c>
      <c r="E8" s="48" t="s">
        <v>2237</v>
      </c>
      <c r="F8" s="47"/>
      <c r="G8" s="47"/>
      <c r="H8" s="47">
        <f t="shared" si="2"/>
        <v>0</v>
      </c>
      <c r="I8" s="48" t="s">
        <v>2237</v>
      </c>
      <c r="J8" s="47"/>
      <c r="K8" s="47"/>
      <c r="L8" s="47">
        <f t="shared" si="3"/>
        <v>0</v>
      </c>
    </row>
    <row r="9" s="33" customFormat="1" ht="36" customHeight="1" spans="1:12">
      <c r="A9" s="46" t="s">
        <v>2238</v>
      </c>
      <c r="B9" s="47"/>
      <c r="C9" s="47">
        <f t="shared" si="0"/>
        <v>0</v>
      </c>
      <c r="D9" s="47">
        <f t="shared" si="1"/>
        <v>0</v>
      </c>
      <c r="E9" s="48" t="s">
        <v>2238</v>
      </c>
      <c r="F9" s="47"/>
      <c r="G9" s="47"/>
      <c r="H9" s="47">
        <f t="shared" si="2"/>
        <v>0</v>
      </c>
      <c r="I9" s="48" t="s">
        <v>2238</v>
      </c>
      <c r="J9" s="47"/>
      <c r="K9" s="47"/>
      <c r="L9" s="47">
        <f t="shared" si="3"/>
        <v>0</v>
      </c>
    </row>
    <row r="10" s="33" customFormat="1" ht="36" customHeight="1" spans="1:12">
      <c r="A10" s="46" t="s">
        <v>2239</v>
      </c>
      <c r="B10" s="47"/>
      <c r="C10" s="47">
        <f t="shared" si="0"/>
        <v>0</v>
      </c>
      <c r="D10" s="47">
        <f t="shared" si="1"/>
        <v>0</v>
      </c>
      <c r="E10" s="48" t="s">
        <v>2239</v>
      </c>
      <c r="F10" s="47"/>
      <c r="G10" s="47"/>
      <c r="H10" s="47">
        <f t="shared" si="2"/>
        <v>0</v>
      </c>
      <c r="I10" s="48" t="s">
        <v>2239</v>
      </c>
      <c r="J10" s="47"/>
      <c r="K10" s="47"/>
      <c r="L10" s="47">
        <f t="shared" si="3"/>
        <v>0</v>
      </c>
    </row>
    <row r="11" s="33" customFormat="1" ht="36" customHeight="1" spans="1:12">
      <c r="A11" s="46" t="s">
        <v>2240</v>
      </c>
      <c r="B11" s="47"/>
      <c r="C11" s="44">
        <f t="shared" si="0"/>
        <v>0</v>
      </c>
      <c r="D11" s="47">
        <f t="shared" si="1"/>
        <v>0</v>
      </c>
      <c r="E11" s="48" t="s">
        <v>2240</v>
      </c>
      <c r="F11" s="47"/>
      <c r="G11" s="47"/>
      <c r="H11" s="47">
        <f t="shared" si="2"/>
        <v>0</v>
      </c>
      <c r="I11" s="48" t="s">
        <v>2240</v>
      </c>
      <c r="J11" s="47"/>
      <c r="K11" s="47"/>
      <c r="L11" s="47">
        <f t="shared" si="3"/>
        <v>0</v>
      </c>
    </row>
    <row r="12" s="33" customFormat="1" ht="36" customHeight="1" spans="1:12">
      <c r="A12" s="46" t="s">
        <v>2241</v>
      </c>
      <c r="B12" s="47"/>
      <c r="C12" s="47">
        <f t="shared" si="0"/>
        <v>0</v>
      </c>
      <c r="D12" s="47">
        <f t="shared" si="1"/>
        <v>0</v>
      </c>
      <c r="E12" s="48" t="s">
        <v>2241</v>
      </c>
      <c r="F12" s="47"/>
      <c r="G12" s="47"/>
      <c r="H12" s="47">
        <f t="shared" si="2"/>
        <v>0</v>
      </c>
      <c r="I12" s="48" t="s">
        <v>2241</v>
      </c>
      <c r="J12" s="47"/>
      <c r="K12" s="47"/>
      <c r="L12" s="47">
        <f t="shared" si="3"/>
        <v>0</v>
      </c>
    </row>
    <row r="13" s="35" customFormat="1" ht="36" customHeight="1" spans="1:12">
      <c r="A13" s="43" t="s">
        <v>2242</v>
      </c>
      <c r="B13" s="44"/>
      <c r="C13" s="47">
        <f t="shared" si="0"/>
        <v>0</v>
      </c>
      <c r="D13" s="44">
        <f t="shared" si="1"/>
        <v>0</v>
      </c>
      <c r="E13" s="45" t="s">
        <v>2242</v>
      </c>
      <c r="F13" s="44"/>
      <c r="G13" s="44"/>
      <c r="H13" s="44">
        <f t="shared" si="2"/>
        <v>0</v>
      </c>
      <c r="I13" s="45" t="s">
        <v>2242</v>
      </c>
      <c r="J13" s="44"/>
      <c r="K13" s="44"/>
      <c r="L13" s="44">
        <f t="shared" si="3"/>
        <v>0</v>
      </c>
    </row>
    <row r="14" s="35" customFormat="1" ht="36" customHeight="1" spans="1:12">
      <c r="A14" s="43" t="s">
        <v>2243</v>
      </c>
      <c r="B14" s="44"/>
      <c r="C14" s="44">
        <f t="shared" si="0"/>
        <v>24.4</v>
      </c>
      <c r="D14" s="44">
        <f t="shared" si="1"/>
        <v>24.4</v>
      </c>
      <c r="E14" s="45" t="s">
        <v>2243</v>
      </c>
      <c r="F14" s="44"/>
      <c r="G14" s="44"/>
      <c r="H14" s="44">
        <f t="shared" si="2"/>
        <v>0</v>
      </c>
      <c r="I14" s="45" t="s">
        <v>2243</v>
      </c>
      <c r="J14" s="44"/>
      <c r="K14" s="49">
        <v>24.4</v>
      </c>
      <c r="L14" s="49">
        <f t="shared" si="3"/>
        <v>24.4</v>
      </c>
    </row>
    <row r="15" s="33" customFormat="1" ht="36" customHeight="1" spans="1:12">
      <c r="A15" s="46" t="s">
        <v>2244</v>
      </c>
      <c r="B15" s="47"/>
      <c r="C15" s="47">
        <f t="shared" si="0"/>
        <v>0</v>
      </c>
      <c r="D15" s="47">
        <f t="shared" si="1"/>
        <v>0</v>
      </c>
      <c r="E15" s="48" t="s">
        <v>2244</v>
      </c>
      <c r="F15" s="47"/>
      <c r="G15" s="47"/>
      <c r="H15" s="47">
        <f t="shared" si="2"/>
        <v>0</v>
      </c>
      <c r="I15" s="48" t="s">
        <v>2244</v>
      </c>
      <c r="J15" s="47"/>
      <c r="K15" s="54"/>
      <c r="L15" s="54">
        <f t="shared" si="3"/>
        <v>0</v>
      </c>
    </row>
    <row r="16" s="33" customFormat="1" ht="36" customHeight="1" spans="1:12">
      <c r="A16" s="46" t="s">
        <v>2245</v>
      </c>
      <c r="B16" s="47"/>
      <c r="C16" s="47">
        <f t="shared" si="0"/>
        <v>0</v>
      </c>
      <c r="D16" s="47">
        <f t="shared" si="1"/>
        <v>0</v>
      </c>
      <c r="E16" s="48" t="s">
        <v>2245</v>
      </c>
      <c r="F16" s="47"/>
      <c r="G16" s="47"/>
      <c r="H16" s="47">
        <f t="shared" si="2"/>
        <v>0</v>
      </c>
      <c r="I16" s="48" t="s">
        <v>2245</v>
      </c>
      <c r="J16" s="47"/>
      <c r="K16" s="54"/>
      <c r="L16" s="54">
        <f t="shared" si="3"/>
        <v>0</v>
      </c>
    </row>
    <row r="17" s="33" customFormat="1" ht="36" customHeight="1" spans="1:12">
      <c r="A17" s="46" t="s">
        <v>2246</v>
      </c>
      <c r="B17" s="47"/>
      <c r="C17" s="47">
        <f t="shared" si="0"/>
        <v>24.4</v>
      </c>
      <c r="D17" s="47">
        <f t="shared" si="1"/>
        <v>24.4</v>
      </c>
      <c r="E17" s="48" t="s">
        <v>2246</v>
      </c>
      <c r="F17" s="47"/>
      <c r="G17" s="47"/>
      <c r="H17" s="47">
        <f t="shared" si="2"/>
        <v>0</v>
      </c>
      <c r="I17" s="48" t="s">
        <v>2246</v>
      </c>
      <c r="J17" s="47"/>
      <c r="K17" s="54">
        <v>24.4</v>
      </c>
      <c r="L17" s="54">
        <f t="shared" si="3"/>
        <v>24.4</v>
      </c>
    </row>
    <row r="18" s="35" customFormat="1" ht="36" customHeight="1" spans="1:12">
      <c r="A18" s="43" t="s">
        <v>2247</v>
      </c>
      <c r="B18" s="44"/>
      <c r="C18" s="44">
        <f t="shared" si="0"/>
        <v>0</v>
      </c>
      <c r="D18" s="44">
        <f t="shared" si="1"/>
        <v>0</v>
      </c>
      <c r="E18" s="45" t="s">
        <v>2247</v>
      </c>
      <c r="F18" s="44"/>
      <c r="G18" s="44"/>
      <c r="H18" s="44">
        <f t="shared" si="2"/>
        <v>0</v>
      </c>
      <c r="I18" s="45" t="s">
        <v>2247</v>
      </c>
      <c r="J18" s="44"/>
      <c r="K18" s="49"/>
      <c r="L18" s="49">
        <f t="shared" si="3"/>
        <v>0</v>
      </c>
    </row>
    <row r="19" s="35" customFormat="1" ht="36" customHeight="1" spans="1:12">
      <c r="A19" s="43" t="s">
        <v>2248</v>
      </c>
      <c r="B19" s="44"/>
      <c r="C19" s="44">
        <f t="shared" si="0"/>
        <v>0.007</v>
      </c>
      <c r="D19" s="44">
        <f t="shared" si="1"/>
        <v>0.007</v>
      </c>
      <c r="E19" s="45" t="s">
        <v>2248</v>
      </c>
      <c r="F19" s="44"/>
      <c r="G19" s="44"/>
      <c r="H19" s="44">
        <f t="shared" si="2"/>
        <v>0</v>
      </c>
      <c r="I19" s="45" t="s">
        <v>2248</v>
      </c>
      <c r="J19" s="44"/>
      <c r="K19" s="44">
        <v>0.007</v>
      </c>
      <c r="L19" s="44">
        <f t="shared" si="3"/>
        <v>0.007</v>
      </c>
    </row>
    <row r="20" s="35" customFormat="1" ht="36" customHeight="1" spans="1:12">
      <c r="A20" s="43" t="s">
        <v>2249</v>
      </c>
      <c r="B20" s="44"/>
      <c r="C20" s="44">
        <f t="shared" si="0"/>
        <v>0</v>
      </c>
      <c r="D20" s="44">
        <f t="shared" si="1"/>
        <v>0</v>
      </c>
      <c r="E20" s="45" t="s">
        <v>2249</v>
      </c>
      <c r="F20" s="44"/>
      <c r="G20" s="44"/>
      <c r="H20" s="44">
        <f t="shared" si="2"/>
        <v>0</v>
      </c>
      <c r="I20" s="45" t="s">
        <v>2249</v>
      </c>
      <c r="J20" s="44"/>
      <c r="K20" s="44"/>
      <c r="L20" s="44">
        <f t="shared" si="3"/>
        <v>0</v>
      </c>
    </row>
    <row r="21" s="33" customFormat="1" ht="36" customHeight="1" spans="1:12">
      <c r="A21" s="46" t="s">
        <v>2250</v>
      </c>
      <c r="B21" s="47"/>
      <c r="C21" s="47">
        <f t="shared" si="0"/>
        <v>0</v>
      </c>
      <c r="D21" s="47">
        <f t="shared" si="1"/>
        <v>0</v>
      </c>
      <c r="E21" s="48" t="s">
        <v>2250</v>
      </c>
      <c r="F21" s="47"/>
      <c r="G21" s="47"/>
      <c r="H21" s="47">
        <f t="shared" si="2"/>
        <v>0</v>
      </c>
      <c r="I21" s="48" t="s">
        <v>2250</v>
      </c>
      <c r="J21" s="47"/>
      <c r="K21" s="47"/>
      <c r="L21" s="47">
        <f t="shared" si="3"/>
        <v>0</v>
      </c>
    </row>
    <row r="22" s="33" customFormat="1" ht="36" customHeight="1" spans="1:12">
      <c r="A22" s="46" t="s">
        <v>2251</v>
      </c>
      <c r="B22" s="47"/>
      <c r="C22" s="47">
        <f t="shared" si="0"/>
        <v>0</v>
      </c>
      <c r="D22" s="47">
        <f t="shared" si="1"/>
        <v>0</v>
      </c>
      <c r="E22" s="48" t="s">
        <v>2251</v>
      </c>
      <c r="F22" s="47"/>
      <c r="G22" s="47"/>
      <c r="H22" s="47">
        <f t="shared" si="2"/>
        <v>0</v>
      </c>
      <c r="I22" s="48" t="s">
        <v>2251</v>
      </c>
      <c r="J22" s="47"/>
      <c r="K22" s="47"/>
      <c r="L22" s="47">
        <f t="shared" si="3"/>
        <v>0</v>
      </c>
    </row>
    <row r="23" s="35" customFormat="1" ht="36" customHeight="1" spans="1:12">
      <c r="A23" s="43" t="s">
        <v>2252</v>
      </c>
      <c r="B23" s="49">
        <v>2.35</v>
      </c>
      <c r="C23" s="44">
        <f t="shared" si="0"/>
        <v>0</v>
      </c>
      <c r="D23" s="44">
        <f t="shared" si="1"/>
        <v>-2.35</v>
      </c>
      <c r="E23" s="45" t="s">
        <v>2252</v>
      </c>
      <c r="F23" s="49">
        <v>2.35</v>
      </c>
      <c r="G23" s="44"/>
      <c r="H23" s="44">
        <f t="shared" si="2"/>
        <v>-2.35</v>
      </c>
      <c r="I23" s="45" t="s">
        <v>2252</v>
      </c>
      <c r="J23" s="49"/>
      <c r="K23" s="44"/>
      <c r="L23" s="44">
        <f t="shared" si="3"/>
        <v>0</v>
      </c>
    </row>
    <row r="24" s="36" customFormat="1" ht="36" customHeight="1" spans="1:12">
      <c r="A24" s="50" t="s">
        <v>1966</v>
      </c>
      <c r="B24" s="49">
        <f>F24+J24</f>
        <v>2.35</v>
      </c>
      <c r="C24" s="44">
        <f t="shared" si="0"/>
        <v>24.407</v>
      </c>
      <c r="D24" s="44">
        <f t="shared" si="1"/>
        <v>22.057</v>
      </c>
      <c r="E24" s="51" t="s">
        <v>1966</v>
      </c>
      <c r="F24" s="49">
        <f t="shared" ref="F24:K24" si="4">F5+F13+F14+F18+F19+F20+F23</f>
        <v>2.35</v>
      </c>
      <c r="G24" s="49">
        <f t="shared" si="4"/>
        <v>0</v>
      </c>
      <c r="H24" s="44">
        <f t="shared" si="2"/>
        <v>-2.35</v>
      </c>
      <c r="I24" s="51" t="s">
        <v>1966</v>
      </c>
      <c r="J24" s="44">
        <f t="shared" si="4"/>
        <v>0</v>
      </c>
      <c r="K24" s="44">
        <f t="shared" si="4"/>
        <v>24.407</v>
      </c>
      <c r="L24" s="44">
        <f t="shared" si="3"/>
        <v>24.407</v>
      </c>
    </row>
    <row r="25" s="33" customFormat="1" spans="2:11">
      <c r="B25" s="52"/>
      <c r="F25" s="52"/>
      <c r="G25" s="52"/>
      <c r="J25" s="52"/>
      <c r="K25" s="52"/>
    </row>
    <row r="26" s="33" customFormat="1" spans="2:11">
      <c r="B26" s="52"/>
      <c r="F26" s="52"/>
      <c r="G26" s="52"/>
      <c r="J26" s="52"/>
      <c r="K26" s="52"/>
    </row>
    <row r="27" s="33" customFormat="1" spans="7:7">
      <c r="G27" s="53"/>
    </row>
  </sheetData>
  <mergeCells count="9">
    <mergeCell ref="A1:D1"/>
    <mergeCell ref="E1:H1"/>
    <mergeCell ref="I1:L1"/>
    <mergeCell ref="B3:D3"/>
    <mergeCell ref="F3:H3"/>
    <mergeCell ref="J3:L3"/>
    <mergeCell ref="A3:A4"/>
    <mergeCell ref="E3:E4"/>
    <mergeCell ref="I3:I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B0F0"/>
  </sheetPr>
  <dimension ref="A1:H45"/>
  <sheetViews>
    <sheetView showGridLines="0" showZeros="0" view="pageBreakPreview" zoomScale="70" zoomScaleNormal="55" workbookViewId="0">
      <selection activeCell="B3" sqref="B3:D3"/>
    </sheetView>
  </sheetViews>
  <sheetFormatPr defaultColWidth="9.88333333333333" defaultRowHeight="13.5" outlineLevelCol="7"/>
  <cols>
    <col min="1" max="1" width="58.6666666666667" style="2" customWidth="1"/>
    <col min="2" max="4" width="22.6666666666667" style="2" customWidth="1"/>
    <col min="5" max="5" width="58.6666666666667" style="2" customWidth="1"/>
    <col min="6" max="8" width="22.6666666666667" style="2" customWidth="1"/>
    <col min="9" max="16384" width="9.88333333333333" style="3"/>
  </cols>
  <sheetData>
    <row r="1" s="1" customFormat="1" ht="45" customHeight="1" spans="1:8">
      <c r="A1" s="4" t="s">
        <v>2255</v>
      </c>
      <c r="B1" s="4"/>
      <c r="C1" s="4"/>
      <c r="D1" s="4"/>
      <c r="E1" s="4" t="s">
        <v>2255</v>
      </c>
      <c r="F1" s="4"/>
      <c r="G1" s="4"/>
      <c r="H1" s="4"/>
    </row>
    <row r="2" s="2" customFormat="1" ht="20.1" customHeight="1" spans="1:8">
      <c r="A2" s="5" t="s">
        <v>2256</v>
      </c>
      <c r="B2" s="5"/>
      <c r="C2" s="5"/>
      <c r="D2" s="6" t="s">
        <v>2188</v>
      </c>
      <c r="E2" s="5" t="s">
        <v>2256</v>
      </c>
      <c r="F2" s="5"/>
      <c r="G2" s="5"/>
      <c r="H2" s="6" t="s">
        <v>2188</v>
      </c>
    </row>
    <row r="3" s="2" customFormat="1" ht="45" customHeight="1" spans="1:8">
      <c r="A3" s="7" t="s">
        <v>132</v>
      </c>
      <c r="B3" s="8" t="s">
        <v>2189</v>
      </c>
      <c r="C3" s="8"/>
      <c r="D3" s="9"/>
      <c r="E3" s="7" t="s">
        <v>132</v>
      </c>
      <c r="F3" s="8" t="s">
        <v>2190</v>
      </c>
      <c r="G3" s="8"/>
      <c r="H3" s="9"/>
    </row>
    <row r="4" s="3" customFormat="1" ht="45" customHeight="1" spans="1:8">
      <c r="A4" s="7"/>
      <c r="B4" s="10" t="s">
        <v>1955</v>
      </c>
      <c r="C4" s="10" t="s">
        <v>1956</v>
      </c>
      <c r="D4" s="10" t="s">
        <v>1853</v>
      </c>
      <c r="E4" s="7"/>
      <c r="F4" s="10" t="s">
        <v>1955</v>
      </c>
      <c r="G4" s="10" t="s">
        <v>1956</v>
      </c>
      <c r="H4" s="10" t="s">
        <v>1853</v>
      </c>
    </row>
    <row r="5" s="3" customFormat="1" ht="36" customHeight="1" spans="1:8">
      <c r="A5" s="7" t="s">
        <v>2193</v>
      </c>
      <c r="B5" s="7"/>
      <c r="C5" s="7"/>
      <c r="D5" s="7"/>
      <c r="E5" s="7" t="s">
        <v>2193</v>
      </c>
      <c r="F5" s="7"/>
      <c r="G5" s="7"/>
      <c r="H5" s="7"/>
    </row>
    <row r="6" s="3" customFormat="1" ht="36" customHeight="1" spans="1:8">
      <c r="A6" s="11" t="s">
        <v>2194</v>
      </c>
      <c r="B6" s="12">
        <v>26.71</v>
      </c>
      <c r="C6" s="12">
        <f>B13</f>
        <v>26.49</v>
      </c>
      <c r="D6" s="13">
        <f t="shared" ref="D6:D9" si="0">IF(B6&lt;&gt;0,C6/B6-1,"")</f>
        <v>-0.00823661549981292</v>
      </c>
      <c r="E6" s="11" t="s">
        <v>2194</v>
      </c>
      <c r="F6" s="12">
        <f>'[259]41'!G6</f>
        <v>26.71</v>
      </c>
      <c r="G6" s="12">
        <f>F13</f>
        <v>26.49</v>
      </c>
      <c r="H6" s="13">
        <f t="shared" ref="H6:H9" si="1">IF(F6&lt;&gt;0,G6/F6-1,"")</f>
        <v>-0.00823661549981292</v>
      </c>
    </row>
    <row r="7" s="3" customFormat="1" ht="36" customHeight="1" spans="1:8">
      <c r="A7" s="11" t="s">
        <v>2197</v>
      </c>
      <c r="B7" s="12">
        <v>28.32</v>
      </c>
      <c r="C7" s="14">
        <v>28.32</v>
      </c>
      <c r="D7" s="15">
        <f t="shared" si="0"/>
        <v>0</v>
      </c>
      <c r="E7" s="11" t="s">
        <v>2197</v>
      </c>
      <c r="F7" s="12">
        <v>28.32</v>
      </c>
      <c r="G7" s="12">
        <v>28.32</v>
      </c>
      <c r="H7" s="13">
        <f t="shared" si="1"/>
        <v>0</v>
      </c>
    </row>
    <row r="8" s="3" customFormat="1" ht="36" customHeight="1" spans="1:8">
      <c r="A8" s="11" t="s">
        <v>2198</v>
      </c>
      <c r="B8" s="16">
        <v>1.63</v>
      </c>
      <c r="C8" s="14">
        <f>SUM(C9:C11)</f>
        <v>1.34</v>
      </c>
      <c r="D8" s="15">
        <f t="shared" si="0"/>
        <v>-0.177914110429448</v>
      </c>
      <c r="E8" s="11" t="s">
        <v>2198</v>
      </c>
      <c r="F8" s="12">
        <f>SUM(F9:F11)</f>
        <v>1.63</v>
      </c>
      <c r="G8" s="12">
        <v>1.34</v>
      </c>
      <c r="H8" s="13">
        <f t="shared" si="1"/>
        <v>-0.177914110429448</v>
      </c>
    </row>
    <row r="9" s="3" customFormat="1" ht="36" customHeight="1" spans="1:8">
      <c r="A9" s="17" t="s">
        <v>2199</v>
      </c>
      <c r="B9" s="18"/>
      <c r="C9" s="19"/>
      <c r="D9" s="20" t="str">
        <f t="shared" si="0"/>
        <v/>
      </c>
      <c r="E9" s="17" t="s">
        <v>2199</v>
      </c>
      <c r="F9" s="18">
        <f>'[259]41'!G11</f>
        <v>0</v>
      </c>
      <c r="G9" s="19"/>
      <c r="H9" s="21" t="str">
        <f t="shared" si="1"/>
        <v/>
      </c>
    </row>
    <row r="10" s="3" customFormat="1" ht="36" customHeight="1" spans="1:8">
      <c r="A10" s="17" t="s">
        <v>2200</v>
      </c>
      <c r="B10" s="22">
        <v>1.63</v>
      </c>
      <c r="C10" s="19">
        <v>1.34</v>
      </c>
      <c r="D10" s="20"/>
      <c r="E10" s="17" t="s">
        <v>2200</v>
      </c>
      <c r="F10" s="18">
        <f>'[259]41'!G12</f>
        <v>1.63</v>
      </c>
      <c r="G10" s="18">
        <v>1.34</v>
      </c>
      <c r="H10" s="21"/>
    </row>
    <row r="11" s="3" customFormat="1" ht="36" customHeight="1" spans="1:8">
      <c r="A11" s="17" t="s">
        <v>2201</v>
      </c>
      <c r="B11" s="18"/>
      <c r="C11" s="19"/>
      <c r="D11" s="20"/>
      <c r="E11" s="17" t="s">
        <v>2201</v>
      </c>
      <c r="F11" s="18"/>
      <c r="G11" s="18"/>
      <c r="H11" s="21"/>
    </row>
    <row r="12" s="3" customFormat="1" ht="36" customHeight="1" spans="1:8">
      <c r="A12" s="11" t="s">
        <v>2202</v>
      </c>
      <c r="B12" s="12">
        <f>'[259]41'!C14</f>
        <v>1.85</v>
      </c>
      <c r="C12" s="14">
        <v>1.53</v>
      </c>
      <c r="D12" s="15"/>
      <c r="E12" s="11" t="s">
        <v>2202</v>
      </c>
      <c r="F12" s="12">
        <f>'[259]41'!G14</f>
        <v>1.85</v>
      </c>
      <c r="G12" s="12">
        <v>1.53</v>
      </c>
      <c r="H12" s="13"/>
    </row>
    <row r="13" s="3" customFormat="1" ht="36" customHeight="1" spans="1:8">
      <c r="A13" s="11" t="s">
        <v>2203</v>
      </c>
      <c r="B13" s="16">
        <f t="shared" ref="B13:G13" si="2">B6+B8-B12</f>
        <v>26.49</v>
      </c>
      <c r="C13" s="14">
        <f t="shared" si="2"/>
        <v>26.3</v>
      </c>
      <c r="D13" s="15">
        <f t="shared" ref="D13:D18" si="3">IF(B13&lt;&gt;0,C13/B13-1,"")</f>
        <v>-0.00717251793129492</v>
      </c>
      <c r="E13" s="11" t="s">
        <v>2203</v>
      </c>
      <c r="F13" s="12">
        <f>'[259]41'!G15</f>
        <v>26.49</v>
      </c>
      <c r="G13" s="12">
        <f t="shared" si="2"/>
        <v>26.3</v>
      </c>
      <c r="H13" s="13">
        <f t="shared" ref="H13:H21" si="4">IF(F13&lt;&gt;0,G13/F13-1,"")</f>
        <v>-0.00717251793129492</v>
      </c>
    </row>
    <row r="14" s="3" customFormat="1" ht="36" customHeight="1" spans="1:8">
      <c r="A14" s="7" t="s">
        <v>2204</v>
      </c>
      <c r="B14" s="7"/>
      <c r="C14" s="7"/>
      <c r="D14" s="7"/>
      <c r="E14" s="7" t="s">
        <v>2204</v>
      </c>
      <c r="F14" s="7"/>
      <c r="G14" s="7"/>
      <c r="H14" s="7"/>
    </row>
    <row r="15" s="3" customFormat="1" ht="36" customHeight="1" spans="1:8">
      <c r="A15" s="11" t="s">
        <v>2205</v>
      </c>
      <c r="B15" s="12">
        <v>78.13</v>
      </c>
      <c r="C15" s="12">
        <f>B21</f>
        <v>102.5</v>
      </c>
      <c r="D15" s="15">
        <f t="shared" si="3"/>
        <v>0.311916037373608</v>
      </c>
      <c r="E15" s="11" t="s">
        <v>2205</v>
      </c>
      <c r="F15" s="23">
        <v>78.13</v>
      </c>
      <c r="G15" s="23">
        <f>F21</f>
        <v>102.5</v>
      </c>
      <c r="H15" s="24">
        <f t="shared" si="4"/>
        <v>0.311916037373608</v>
      </c>
    </row>
    <row r="16" s="3" customFormat="1" ht="36" customHeight="1" spans="1:8">
      <c r="A16" s="11" t="s">
        <v>2208</v>
      </c>
      <c r="B16" s="12">
        <v>103.16</v>
      </c>
      <c r="C16" s="12">
        <v>103.16</v>
      </c>
      <c r="D16" s="15">
        <f t="shared" si="3"/>
        <v>0</v>
      </c>
      <c r="E16" s="11" t="s">
        <v>2208</v>
      </c>
      <c r="F16" s="23">
        <v>103.16</v>
      </c>
      <c r="G16" s="23">
        <v>103.16</v>
      </c>
      <c r="H16" s="24">
        <f t="shared" si="4"/>
        <v>0</v>
      </c>
    </row>
    <row r="17" s="3" customFormat="1" ht="36" customHeight="1" spans="1:8">
      <c r="A17" s="11" t="s">
        <v>2209</v>
      </c>
      <c r="B17" s="12">
        <v>24.97</v>
      </c>
      <c r="C17" s="12">
        <f>SUM(C18:C19)</f>
        <v>1.63</v>
      </c>
      <c r="D17" s="15">
        <f t="shared" si="3"/>
        <v>-0.934721665999199</v>
      </c>
      <c r="E17" s="11" t="s">
        <v>2209</v>
      </c>
      <c r="F17" s="23">
        <v>24.97</v>
      </c>
      <c r="G17" s="23">
        <v>1.63</v>
      </c>
      <c r="H17" s="24">
        <f t="shared" si="4"/>
        <v>-0.934721665999199</v>
      </c>
    </row>
    <row r="18" s="3" customFormat="1" ht="36" customHeight="1" spans="1:8">
      <c r="A18" s="17" t="s">
        <v>2210</v>
      </c>
      <c r="B18" s="18">
        <v>22</v>
      </c>
      <c r="C18" s="18"/>
      <c r="D18" s="20">
        <f t="shared" si="3"/>
        <v>-1</v>
      </c>
      <c r="E18" s="17" t="s">
        <v>2210</v>
      </c>
      <c r="F18" s="25">
        <v>22</v>
      </c>
      <c r="G18" s="25"/>
      <c r="H18" s="26">
        <f t="shared" si="4"/>
        <v>-1</v>
      </c>
    </row>
    <row r="19" s="3" customFormat="1" ht="36" customHeight="1" spans="1:8">
      <c r="A19" s="17" t="s">
        <v>2211</v>
      </c>
      <c r="B19" s="18">
        <v>2.97</v>
      </c>
      <c r="C19" s="18">
        <v>1.63</v>
      </c>
      <c r="D19" s="20"/>
      <c r="E19" s="17" t="s">
        <v>2211</v>
      </c>
      <c r="F19" s="25">
        <v>2.97</v>
      </c>
      <c r="G19" s="25">
        <v>1.63</v>
      </c>
      <c r="H19" s="26">
        <f t="shared" si="4"/>
        <v>-0.451178451178451</v>
      </c>
    </row>
    <row r="20" s="3" customFormat="1" ht="36" customHeight="1" spans="1:8">
      <c r="A20" s="11" t="s">
        <v>2213</v>
      </c>
      <c r="B20" s="12">
        <v>0.6</v>
      </c>
      <c r="C20" s="12">
        <v>1.78</v>
      </c>
      <c r="D20" s="15">
        <f t="shared" ref="D20:D26" si="5">IF(B20&lt;&gt;0,C20/B20-1,"")</f>
        <v>1.96666666666667</v>
      </c>
      <c r="E20" s="11" t="s">
        <v>2213</v>
      </c>
      <c r="F20" s="23">
        <v>0.6</v>
      </c>
      <c r="G20" s="23">
        <v>1.78</v>
      </c>
      <c r="H20" s="24">
        <f t="shared" si="4"/>
        <v>1.96666666666667</v>
      </c>
    </row>
    <row r="21" s="3" customFormat="1" ht="36" customHeight="1" spans="1:8">
      <c r="A21" s="11" t="s">
        <v>2214</v>
      </c>
      <c r="B21" s="12">
        <f t="shared" ref="B21:G21" si="6">B15+B17-B20</f>
        <v>102.5</v>
      </c>
      <c r="C21" s="12">
        <f t="shared" si="6"/>
        <v>102.35</v>
      </c>
      <c r="D21" s="15">
        <f t="shared" si="5"/>
        <v>-0.00146341463414634</v>
      </c>
      <c r="E21" s="11" t="s">
        <v>2214</v>
      </c>
      <c r="F21" s="23">
        <f t="shared" si="6"/>
        <v>102.5</v>
      </c>
      <c r="G21" s="23">
        <f t="shared" si="6"/>
        <v>102.35</v>
      </c>
      <c r="H21" s="24">
        <f t="shared" si="4"/>
        <v>-0.00146341463414634</v>
      </c>
    </row>
    <row r="22" s="3" customFormat="1" ht="36" customHeight="1" spans="1:8">
      <c r="A22" s="7" t="s">
        <v>1966</v>
      </c>
      <c r="B22" s="7"/>
      <c r="C22" s="7"/>
      <c r="D22" s="7"/>
      <c r="E22" s="7" t="s">
        <v>1966</v>
      </c>
      <c r="F22" s="7"/>
      <c r="G22" s="7"/>
      <c r="H22" s="7"/>
    </row>
    <row r="23" s="3" customFormat="1" ht="36" customHeight="1" spans="1:8">
      <c r="A23" s="11" t="s">
        <v>2215</v>
      </c>
      <c r="B23" s="16">
        <f t="shared" ref="B23:F23" si="7">B6+B15</f>
        <v>104.84</v>
      </c>
      <c r="C23" s="16">
        <f t="shared" si="7"/>
        <v>128.99</v>
      </c>
      <c r="D23" s="15">
        <f t="shared" si="5"/>
        <v>0.230351011064479</v>
      </c>
      <c r="E23" s="11" t="s">
        <v>2215</v>
      </c>
      <c r="F23" s="27">
        <f t="shared" si="7"/>
        <v>104.84</v>
      </c>
      <c r="G23" s="27">
        <f t="shared" ref="G23:G26" si="8">G15+G6</f>
        <v>128.99</v>
      </c>
      <c r="H23" s="24">
        <f t="shared" ref="H23:H26" si="9">IF(F23&lt;&gt;0,G23/F23-1,"")</f>
        <v>0.230351011064479</v>
      </c>
    </row>
    <row r="24" s="3" customFormat="1" ht="36" customHeight="1" spans="1:8">
      <c r="A24" s="11" t="s">
        <v>2218</v>
      </c>
      <c r="B24" s="16">
        <f t="shared" ref="B24:F24" si="10">B7+B16</f>
        <v>131.48</v>
      </c>
      <c r="C24" s="16">
        <f t="shared" si="10"/>
        <v>131.48</v>
      </c>
      <c r="D24" s="15">
        <f t="shared" si="5"/>
        <v>0</v>
      </c>
      <c r="E24" s="11" t="s">
        <v>2218</v>
      </c>
      <c r="F24" s="27">
        <f t="shared" si="10"/>
        <v>131.48</v>
      </c>
      <c r="G24" s="27">
        <f t="shared" si="8"/>
        <v>131.48</v>
      </c>
      <c r="H24" s="24">
        <f t="shared" si="9"/>
        <v>0</v>
      </c>
    </row>
    <row r="25" s="3" customFormat="1" ht="36" customHeight="1" spans="1:8">
      <c r="A25" s="11" t="s">
        <v>2219</v>
      </c>
      <c r="B25" s="16">
        <f>B8+B17</f>
        <v>26.6</v>
      </c>
      <c r="C25" s="16">
        <f>C8+C17</f>
        <v>2.97</v>
      </c>
      <c r="D25" s="15">
        <f t="shared" si="5"/>
        <v>-0.888345864661654</v>
      </c>
      <c r="E25" s="11" t="s">
        <v>2219</v>
      </c>
      <c r="F25" s="27">
        <v>26.6</v>
      </c>
      <c r="G25" s="27">
        <f t="shared" si="8"/>
        <v>2.97</v>
      </c>
      <c r="H25" s="24">
        <f t="shared" si="9"/>
        <v>-0.888345864661654</v>
      </c>
    </row>
    <row r="26" s="3" customFormat="1" ht="36" customHeight="1" spans="1:8">
      <c r="A26" s="17" t="s">
        <v>2220</v>
      </c>
      <c r="B26" s="28">
        <f t="shared" ref="B26:F26" si="11">B9+B18</f>
        <v>22</v>
      </c>
      <c r="C26" s="28">
        <f t="shared" si="11"/>
        <v>0</v>
      </c>
      <c r="D26" s="20">
        <f t="shared" si="5"/>
        <v>-1</v>
      </c>
      <c r="E26" s="17" t="s">
        <v>2220</v>
      </c>
      <c r="F26" s="29">
        <f t="shared" si="11"/>
        <v>22</v>
      </c>
      <c r="G26" s="29">
        <f t="shared" si="8"/>
        <v>0</v>
      </c>
      <c r="H26" s="26">
        <f t="shared" si="9"/>
        <v>-1</v>
      </c>
    </row>
    <row r="27" s="3" customFormat="1" ht="36" customHeight="1" spans="1:8">
      <c r="A27" s="17" t="s">
        <v>2221</v>
      </c>
      <c r="B27" s="28">
        <f t="shared" ref="B27:G27" si="12">B10+B19</f>
        <v>4.6</v>
      </c>
      <c r="C27" s="28">
        <f t="shared" si="12"/>
        <v>2.97</v>
      </c>
      <c r="D27" s="20"/>
      <c r="E27" s="17" t="s">
        <v>2221</v>
      </c>
      <c r="F27" s="29">
        <f t="shared" si="12"/>
        <v>4.6</v>
      </c>
      <c r="G27" s="29">
        <f t="shared" si="12"/>
        <v>2.97</v>
      </c>
      <c r="H27" s="26"/>
    </row>
    <row r="28" s="3" customFormat="1" ht="36" customHeight="1" spans="1:8">
      <c r="A28" s="17" t="s">
        <v>2201</v>
      </c>
      <c r="B28" s="28">
        <f>B11</f>
        <v>0</v>
      </c>
      <c r="C28" s="28"/>
      <c r="D28" s="20"/>
      <c r="E28" s="17" t="s">
        <v>2201</v>
      </c>
      <c r="F28" s="29"/>
      <c r="G28" s="29"/>
      <c r="H28" s="26"/>
    </row>
    <row r="29" s="3" customFormat="1" ht="36" customHeight="1" spans="1:8">
      <c r="A29" s="11" t="s">
        <v>2222</v>
      </c>
      <c r="B29" s="16">
        <f t="shared" ref="B29:F29" si="13">B12+B20</f>
        <v>2.45</v>
      </c>
      <c r="C29" s="16">
        <f t="shared" si="13"/>
        <v>3.31</v>
      </c>
      <c r="D29" s="15">
        <f>IF(B29&lt;&gt;0,C29/B29-1,"")</f>
        <v>0.351020408163265</v>
      </c>
      <c r="E29" s="11" t="s">
        <v>2222</v>
      </c>
      <c r="F29" s="27">
        <f t="shared" si="13"/>
        <v>2.45</v>
      </c>
      <c r="G29" s="27">
        <f>G20+G12</f>
        <v>3.31</v>
      </c>
      <c r="H29" s="24"/>
    </row>
    <row r="30" s="3" customFormat="1" ht="36" customHeight="1" spans="1:8">
      <c r="A30" s="11" t="s">
        <v>2223</v>
      </c>
      <c r="B30" s="16">
        <f>B13+B21</f>
        <v>128.99</v>
      </c>
      <c r="C30" s="16">
        <f>C13+C21</f>
        <v>128.65</v>
      </c>
      <c r="D30" s="15">
        <f>IF(B30&lt;&gt;0,C30/B30-1,"")</f>
        <v>-0.00263586324521303</v>
      </c>
      <c r="E30" s="11" t="s">
        <v>2223</v>
      </c>
      <c r="F30" s="16">
        <f>'[259]41'!G37</f>
        <v>128.99</v>
      </c>
      <c r="G30" s="16">
        <f>G21+G13</f>
        <v>128.65</v>
      </c>
      <c r="H30" s="13">
        <f>IF(F30&lt;&gt;0,G30/F30-1,"")</f>
        <v>-0.00263586324521303</v>
      </c>
    </row>
    <row r="31" s="3" customFormat="1" ht="75" customHeight="1" spans="1:8">
      <c r="A31" s="30" t="s">
        <v>2257</v>
      </c>
      <c r="B31" s="30"/>
      <c r="C31" s="30"/>
      <c r="D31" s="30"/>
      <c r="E31" s="30"/>
      <c r="F31" s="30"/>
      <c r="G31" s="30"/>
      <c r="H31" s="30"/>
    </row>
    <row r="32" s="3" customFormat="1" spans="1:8">
      <c r="A32" s="2"/>
      <c r="B32" s="31"/>
      <c r="C32" s="2"/>
      <c r="D32" s="2"/>
      <c r="E32" s="2"/>
      <c r="F32" s="31"/>
      <c r="G32" s="31"/>
      <c r="H32" s="2"/>
    </row>
    <row r="33" s="3" customFormat="1" spans="1:8">
      <c r="A33" s="2"/>
      <c r="B33" s="31"/>
      <c r="C33" s="2"/>
      <c r="D33" s="2"/>
      <c r="E33" s="2"/>
      <c r="F33" s="31"/>
      <c r="G33" s="31"/>
      <c r="H33" s="2"/>
    </row>
    <row r="34" s="3" customFormat="1" spans="1:8">
      <c r="A34" s="2"/>
      <c r="B34" s="31"/>
      <c r="C34" s="2"/>
      <c r="D34" s="2"/>
      <c r="E34" s="2"/>
      <c r="F34" s="31"/>
      <c r="G34" s="31"/>
      <c r="H34" s="2"/>
    </row>
    <row r="35" s="3" customFormat="1" spans="1:8">
      <c r="A35" s="2"/>
      <c r="B35" s="32"/>
      <c r="C35" s="2"/>
      <c r="D35" s="2"/>
      <c r="E35" s="2"/>
      <c r="F35" s="2"/>
      <c r="G35" s="2"/>
      <c r="H35" s="2"/>
    </row>
    <row r="36" s="3" customFormat="1" spans="1:8">
      <c r="A36" s="2"/>
      <c r="B36" s="31"/>
      <c r="C36" s="2"/>
      <c r="D36" s="2"/>
      <c r="E36" s="2"/>
      <c r="F36" s="31"/>
      <c r="G36" s="31"/>
      <c r="H36" s="2"/>
    </row>
    <row r="37" s="3" customFormat="1" spans="1:8">
      <c r="A37" s="2"/>
      <c r="B37" s="32"/>
      <c r="C37" s="2"/>
      <c r="D37" s="2"/>
      <c r="E37" s="2"/>
      <c r="F37" s="2"/>
      <c r="G37" s="2"/>
      <c r="H37" s="2"/>
    </row>
    <row r="38" s="3" customFormat="1" spans="1:8">
      <c r="A38" s="2"/>
      <c r="B38" s="32"/>
      <c r="C38" s="2"/>
      <c r="D38" s="2"/>
      <c r="E38" s="2"/>
      <c r="F38" s="2"/>
      <c r="G38" s="2"/>
      <c r="H38" s="2"/>
    </row>
    <row r="39" s="3" customFormat="1" spans="1:8">
      <c r="A39" s="2"/>
      <c r="B39" s="31"/>
      <c r="C39" s="2"/>
      <c r="D39" s="2"/>
      <c r="E39" s="2"/>
      <c r="F39" s="31"/>
      <c r="G39" s="31"/>
      <c r="H39" s="2"/>
    </row>
    <row r="40" s="3" customFormat="1" spans="1:8">
      <c r="A40" s="2"/>
      <c r="B40" s="32"/>
      <c r="C40" s="2"/>
      <c r="D40" s="2"/>
      <c r="E40" s="2"/>
      <c r="F40" s="2"/>
      <c r="G40" s="2"/>
      <c r="H40" s="2"/>
    </row>
    <row r="41" s="3" customFormat="1" spans="1:8">
      <c r="A41" s="2"/>
      <c r="B41" s="32"/>
      <c r="C41" s="2"/>
      <c r="D41" s="2"/>
      <c r="E41" s="2"/>
      <c r="F41" s="2"/>
      <c r="G41" s="2"/>
      <c r="H41" s="2"/>
    </row>
    <row r="42" s="3" customFormat="1" spans="1:8">
      <c r="A42" s="2"/>
      <c r="B42" s="32"/>
      <c r="C42" s="2"/>
      <c r="D42" s="2"/>
      <c r="E42" s="2"/>
      <c r="F42" s="2"/>
      <c r="G42" s="2"/>
      <c r="H42" s="2"/>
    </row>
    <row r="43" s="2" customFormat="1" spans="2:2">
      <c r="B43" s="32"/>
    </row>
    <row r="44" s="2" customFormat="1" spans="2:7">
      <c r="B44" s="31"/>
      <c r="F44" s="31"/>
      <c r="G44" s="31"/>
    </row>
    <row r="45" s="2" customFormat="1" spans="2:2">
      <c r="B45" s="32"/>
    </row>
  </sheetData>
  <mergeCells count="14">
    <mergeCell ref="A1:D1"/>
    <mergeCell ref="E1:H1"/>
    <mergeCell ref="B3:D3"/>
    <mergeCell ref="F3:H3"/>
    <mergeCell ref="A5:D5"/>
    <mergeCell ref="E5:H5"/>
    <mergeCell ref="A14:D14"/>
    <mergeCell ref="E14:H14"/>
    <mergeCell ref="A22:D22"/>
    <mergeCell ref="E22:H22"/>
    <mergeCell ref="A31:D31"/>
    <mergeCell ref="E31:H31"/>
    <mergeCell ref="A3:A4"/>
    <mergeCell ref="E3:E4"/>
  </mergeCells>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colBreaks count="1" manualBreakCount="1">
    <brk id="4" max="30" man="1"/>
  </col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J68"/>
  <sheetViews>
    <sheetView showGridLines="0" showZeros="0" view="pageBreakPreview" zoomScale="70" zoomScaleNormal="90" workbookViewId="0">
      <pane ySplit="4" topLeftCell="A5" activePane="bottomLeft" state="frozen"/>
      <selection/>
      <selection pane="bottomLeft" activeCell="D3" sqref="D3:E3"/>
    </sheetView>
  </sheetViews>
  <sheetFormatPr defaultColWidth="9" defaultRowHeight="14.25"/>
  <cols>
    <col min="1" max="1" width="13.8833333333333" style="332" hidden="1" customWidth="1"/>
    <col min="2" max="2" width="43.775" style="332" customWidth="1"/>
    <col min="3" max="5" width="16.775" style="332" customWidth="1"/>
    <col min="6" max="7" width="15.2166666666667" style="332" customWidth="1"/>
    <col min="8" max="8" width="9.10833333333333" style="332" hidden="1" customWidth="1"/>
    <col min="9" max="9" width="13.8833333333333" style="332" customWidth="1"/>
    <col min="10" max="16384" width="9" style="332"/>
  </cols>
  <sheetData>
    <row r="1" ht="45" customHeight="1" spans="2:7">
      <c r="B1" s="338" t="str">
        <f>YEAR(封面!$B$9)-1&amp;"年澄江市地方一般公共预算收支情况表"</f>
        <v>2024年澄江市地方一般公共预算收支情况表</v>
      </c>
      <c r="C1" s="338"/>
      <c r="D1" s="338"/>
      <c r="E1" s="338"/>
      <c r="F1" s="338"/>
      <c r="G1" s="338"/>
    </row>
    <row r="2" ht="18.75" spans="1:7">
      <c r="A2" s="467"/>
      <c r="B2" s="468" t="s">
        <v>129</v>
      </c>
      <c r="C2" s="340"/>
      <c r="D2" s="340"/>
      <c r="E2" s="434"/>
      <c r="F2" s="339"/>
      <c r="G2" s="434" t="s">
        <v>130</v>
      </c>
    </row>
    <row r="3" s="435" customFormat="1" ht="36" customHeight="1" spans="1:8">
      <c r="A3" s="163" t="s">
        <v>131</v>
      </c>
      <c r="B3" s="535" t="s">
        <v>132</v>
      </c>
      <c r="C3" s="114" t="str">
        <f>YEAR(封面!$B$9)-2&amp;"年
决算数"</f>
        <v>2023年
决算数</v>
      </c>
      <c r="D3" s="67" t="str">
        <f>YEAR(封面!$B$9)-1&amp;"年"</f>
        <v>2024年</v>
      </c>
      <c r="E3" s="67"/>
      <c r="F3" s="535" t="s">
        <v>133</v>
      </c>
      <c r="G3" s="535"/>
      <c r="H3" s="700" t="s">
        <v>134</v>
      </c>
    </row>
    <row r="4" s="435" customFormat="1" ht="69" customHeight="1" spans="1:8">
      <c r="A4" s="163"/>
      <c r="B4" s="535"/>
      <c r="C4" s="114"/>
      <c r="D4" s="67" t="s">
        <v>135</v>
      </c>
      <c r="E4" s="114" t="s">
        <v>136</v>
      </c>
      <c r="F4" s="67" t="str">
        <f>"比"&amp;YEAR(封面!$B$9)-2&amp;"年决算数增长%"</f>
        <v>比2023年决算数增长%</v>
      </c>
      <c r="G4" s="67" t="str">
        <f>"完成"&amp;YEAR(封面!$B$9)-1&amp;"年预算数的%"</f>
        <v>完成2024年预算数的%</v>
      </c>
      <c r="H4" s="700"/>
    </row>
    <row r="5" ht="36" customHeight="1" spans="1:8">
      <c r="A5" s="480">
        <v>201</v>
      </c>
      <c r="B5" s="470" t="s">
        <v>257</v>
      </c>
      <c r="C5" s="122">
        <f>SUMIF('02'!$B$5:$B$1330,'01-2'!A5,'02'!$D$5:$D$1330)</f>
        <v>15122</v>
      </c>
      <c r="D5" s="122">
        <f>SUMIF('02'!$B$5:$B$1330,'01-2'!A5,'02'!$E$5:$E$1330)</f>
        <v>20152</v>
      </c>
      <c r="E5" s="122">
        <f>SUMIF('02'!$B$5:$B$1330,'01-2'!A5,'02'!$F$5:$F$1330)</f>
        <v>14534</v>
      </c>
      <c r="F5" s="472">
        <f t="shared" ref="F5:F32" si="0">IF(C5&lt;0,"",IFERROR(E5/C5-1,0))</f>
        <v>-0.0388837455363047</v>
      </c>
      <c r="G5" s="472">
        <f t="shared" ref="G5:G32" si="1">IF(C5&lt;0,"",IFERROR(E5/D5,0))</f>
        <v>0.721218737594283</v>
      </c>
      <c r="H5" s="701" t="str">
        <f>IF(LEN(A5)=3,"是",IF(B5&lt;&gt;"",IF(SUM(C5:E5)&lt;&gt;0,"是","否"),"是"))</f>
        <v>是</v>
      </c>
    </row>
    <row r="6" ht="36" customHeight="1" spans="1:8">
      <c r="A6" s="480">
        <v>202</v>
      </c>
      <c r="B6" s="473" t="s">
        <v>258</v>
      </c>
      <c r="C6" s="122">
        <f>SUMIF('02'!$B$5:$B$1330,'01-2'!A6,'02'!$D$5:$D$1330)</f>
        <v>0</v>
      </c>
      <c r="D6" s="122">
        <f>SUMIF('02'!$B$5:$B$1330,'01-2'!A6,'02'!$E$5:$E$1330)</f>
        <v>0</v>
      </c>
      <c r="E6" s="122">
        <f>SUMIF('02'!$B$5:$B$1330,'01-2'!A6,'02'!$F$5:$F$1330)</f>
        <v>0</v>
      </c>
      <c r="F6" s="472">
        <f t="shared" si="0"/>
        <v>0</v>
      </c>
      <c r="G6" s="472">
        <f t="shared" si="1"/>
        <v>0</v>
      </c>
      <c r="H6" s="701" t="str">
        <f t="shared" ref="H6:H30" si="2">IF(LEN(A6)=3,"是",IF(B6&lt;&gt;"",IF(SUM(C6:E6)&lt;&gt;0,"是","否"),"是"))</f>
        <v>是</v>
      </c>
    </row>
    <row r="7" ht="36" customHeight="1" spans="1:8">
      <c r="A7" s="480">
        <v>203</v>
      </c>
      <c r="B7" s="473" t="s">
        <v>259</v>
      </c>
      <c r="C7" s="122">
        <f>SUMIF('02'!$B$5:$B$1330,'01-2'!A7,'02'!$D$5:$D$1330)</f>
        <v>241</v>
      </c>
      <c r="D7" s="122">
        <f>SUMIF('02'!$B$5:$B$1330,'01-2'!A7,'02'!$E$5:$E$1330)</f>
        <v>291</v>
      </c>
      <c r="E7" s="122">
        <f>SUMIF('02'!$B$5:$B$1330,'01-2'!A7,'02'!$F$5:$F$1330)</f>
        <v>266</v>
      </c>
      <c r="F7" s="472">
        <f t="shared" si="0"/>
        <v>0.103734439834025</v>
      </c>
      <c r="G7" s="472">
        <f t="shared" si="1"/>
        <v>0.914089347079038</v>
      </c>
      <c r="H7" s="701" t="str">
        <f t="shared" si="2"/>
        <v>是</v>
      </c>
    </row>
    <row r="8" ht="36" customHeight="1" spans="1:8">
      <c r="A8" s="353">
        <v>204</v>
      </c>
      <c r="B8" s="473" t="s">
        <v>260</v>
      </c>
      <c r="C8" s="122">
        <f>SUMIF('02'!$B$5:$B$1330,'01-2'!A8,'02'!$D$5:$D$1330)</f>
        <v>6561</v>
      </c>
      <c r="D8" s="122">
        <f>SUMIF('02'!$B$5:$B$1330,'01-2'!A8,'02'!$E$5:$E$1330)</f>
        <v>7904</v>
      </c>
      <c r="E8" s="122">
        <f>SUMIF('02'!$B$5:$B$1330,'01-2'!A8,'02'!$F$5:$F$1330)</f>
        <v>7997</v>
      </c>
      <c r="F8" s="472">
        <f t="shared" si="0"/>
        <v>0.218869074836153</v>
      </c>
      <c r="G8" s="472">
        <f t="shared" si="1"/>
        <v>1.01176619433198</v>
      </c>
      <c r="H8" s="701" t="str">
        <f t="shared" si="2"/>
        <v>是</v>
      </c>
    </row>
    <row r="9" ht="36" customHeight="1" spans="1:8">
      <c r="A9" s="480">
        <v>205</v>
      </c>
      <c r="B9" s="473" t="s">
        <v>261</v>
      </c>
      <c r="C9" s="122">
        <f>SUMIF('02'!$B$5:$B$1330,'01-2'!A9,'02'!$D$5:$D$1330)</f>
        <v>28563</v>
      </c>
      <c r="D9" s="122">
        <f>SUMIF('02'!$B$5:$B$1330,'01-2'!A9,'02'!$E$5:$E$1330)</f>
        <v>27709</v>
      </c>
      <c r="E9" s="122">
        <f>SUMIF('02'!$B$5:$B$1330,'01-2'!A9,'02'!$F$5:$F$1330)</f>
        <v>28613</v>
      </c>
      <c r="F9" s="472">
        <f t="shared" si="0"/>
        <v>0.00175051640233859</v>
      </c>
      <c r="G9" s="472">
        <f t="shared" si="1"/>
        <v>1.03262477895269</v>
      </c>
      <c r="H9" s="701" t="str">
        <f t="shared" si="2"/>
        <v>是</v>
      </c>
    </row>
    <row r="10" ht="36" customHeight="1" spans="1:8">
      <c r="A10" s="480">
        <v>206</v>
      </c>
      <c r="B10" s="473" t="s">
        <v>262</v>
      </c>
      <c r="C10" s="122">
        <f>SUMIF('02'!$B$5:$B$1330,'01-2'!A10,'02'!$D$5:$D$1330)</f>
        <v>155</v>
      </c>
      <c r="D10" s="122">
        <f>SUMIF('02'!$B$5:$B$1330,'01-2'!A10,'02'!$E$5:$E$1330)</f>
        <v>325</v>
      </c>
      <c r="E10" s="122">
        <f>SUMIF('02'!$B$5:$B$1330,'01-2'!A10,'02'!$F$5:$F$1330)</f>
        <v>91</v>
      </c>
      <c r="F10" s="472">
        <f t="shared" si="0"/>
        <v>-0.412903225806452</v>
      </c>
      <c r="G10" s="472">
        <f t="shared" si="1"/>
        <v>0.28</v>
      </c>
      <c r="H10" s="701" t="str">
        <f t="shared" si="2"/>
        <v>是</v>
      </c>
    </row>
    <row r="11" ht="36" customHeight="1" spans="1:8">
      <c r="A11" s="480">
        <v>207</v>
      </c>
      <c r="B11" s="473" t="s">
        <v>263</v>
      </c>
      <c r="C11" s="122">
        <f>SUMIF('02'!$B$5:$B$1330,'01-2'!A11,'02'!$D$5:$D$1330)</f>
        <v>2591</v>
      </c>
      <c r="D11" s="122">
        <f>SUMIF('02'!$B$5:$B$1330,'01-2'!A11,'02'!$E$5:$E$1330)</f>
        <v>2716</v>
      </c>
      <c r="E11" s="122">
        <f>SUMIF('02'!$B$5:$B$1330,'01-2'!A11,'02'!$F$5:$F$1330)</f>
        <v>2234</v>
      </c>
      <c r="F11" s="472">
        <f t="shared" si="0"/>
        <v>-0.137784639135469</v>
      </c>
      <c r="G11" s="472">
        <f t="shared" si="1"/>
        <v>0.822533136966127</v>
      </c>
      <c r="H11" s="701" t="str">
        <f t="shared" si="2"/>
        <v>是</v>
      </c>
    </row>
    <row r="12" ht="36" customHeight="1" spans="1:8">
      <c r="A12" s="480">
        <v>208</v>
      </c>
      <c r="B12" s="473" t="s">
        <v>264</v>
      </c>
      <c r="C12" s="122">
        <f>SUMIF('02'!$B$5:$B$1330,'01-2'!A12,'02'!$D$5:$D$1330)</f>
        <v>27594</v>
      </c>
      <c r="D12" s="122">
        <f>SUMIF('02'!$B$5:$B$1330,'01-2'!A12,'02'!$E$5:$E$1330)</f>
        <v>27509</v>
      </c>
      <c r="E12" s="122">
        <f>SUMIF('02'!$B$5:$B$1330,'01-2'!A12,'02'!$F$5:$F$1330)</f>
        <v>27071</v>
      </c>
      <c r="F12" s="472">
        <f t="shared" si="0"/>
        <v>-0.0189533956657244</v>
      </c>
      <c r="G12" s="472">
        <f t="shared" si="1"/>
        <v>0.98407793812934</v>
      </c>
      <c r="H12" s="701" t="str">
        <f t="shared" si="2"/>
        <v>是</v>
      </c>
    </row>
    <row r="13" ht="36" customHeight="1" spans="1:8">
      <c r="A13" s="480">
        <v>210</v>
      </c>
      <c r="B13" s="473" t="s">
        <v>265</v>
      </c>
      <c r="C13" s="122">
        <f>SUMIF('02'!$B$5:$B$1330,'01-2'!A13,'02'!$D$5:$D$1330)</f>
        <v>16006</v>
      </c>
      <c r="D13" s="122">
        <f>SUMIF('02'!$B$5:$B$1330,'01-2'!A13,'02'!$E$5:$E$1330)</f>
        <v>14857</v>
      </c>
      <c r="E13" s="122">
        <f>SUMIF('02'!$B$5:$B$1330,'01-2'!A13,'02'!$F$5:$F$1330)</f>
        <v>14842</v>
      </c>
      <c r="F13" s="472">
        <f t="shared" si="0"/>
        <v>-0.0727227289766338</v>
      </c>
      <c r="G13" s="472">
        <f t="shared" si="1"/>
        <v>0.998990374907451</v>
      </c>
      <c r="H13" s="701" t="str">
        <f t="shared" si="2"/>
        <v>是</v>
      </c>
    </row>
    <row r="14" ht="36" customHeight="1" spans="1:8">
      <c r="A14" s="480">
        <v>211</v>
      </c>
      <c r="B14" s="473" t="s">
        <v>266</v>
      </c>
      <c r="C14" s="122">
        <f>SUMIF('02'!$B$5:$B$1330,'01-2'!A14,'02'!$D$5:$D$1330)</f>
        <v>75812</v>
      </c>
      <c r="D14" s="122">
        <f>SUMIF('02'!$B$5:$B$1330,'01-2'!A14,'02'!$E$5:$E$1330)</f>
        <v>64649</v>
      </c>
      <c r="E14" s="122">
        <f>SUMIF('02'!$B$5:$B$1330,'01-2'!A14,'02'!$F$5:$F$1330)</f>
        <v>63075</v>
      </c>
      <c r="F14" s="472">
        <f t="shared" si="0"/>
        <v>-0.168007703265974</v>
      </c>
      <c r="G14" s="472">
        <f t="shared" si="1"/>
        <v>0.975653142353323</v>
      </c>
      <c r="H14" s="701" t="str">
        <f t="shared" si="2"/>
        <v>是</v>
      </c>
    </row>
    <row r="15" ht="36" customHeight="1" spans="1:8">
      <c r="A15" s="480">
        <v>212</v>
      </c>
      <c r="B15" s="473" t="s">
        <v>267</v>
      </c>
      <c r="C15" s="122">
        <f>SUMIF('02'!$B$5:$B$1330,'01-2'!A15,'02'!$D$5:$D$1330)</f>
        <v>1265</v>
      </c>
      <c r="D15" s="122">
        <f>SUMIF('02'!$B$5:$B$1330,'01-2'!A15,'02'!$E$5:$E$1330)</f>
        <v>3522</v>
      </c>
      <c r="E15" s="122">
        <f>SUMIF('02'!$B$5:$B$1330,'01-2'!A15,'02'!$F$5:$F$1330)</f>
        <v>23850</v>
      </c>
      <c r="F15" s="472">
        <f t="shared" si="0"/>
        <v>17.8537549407115</v>
      </c>
      <c r="G15" s="472">
        <f t="shared" si="1"/>
        <v>6.7717206132879</v>
      </c>
      <c r="H15" s="701" t="str">
        <f t="shared" si="2"/>
        <v>是</v>
      </c>
    </row>
    <row r="16" ht="36" customHeight="1" spans="1:8">
      <c r="A16" s="480">
        <v>213</v>
      </c>
      <c r="B16" s="473" t="s">
        <v>268</v>
      </c>
      <c r="C16" s="122">
        <f>SUMIF('02'!$B$5:$B$1330,'01-2'!A16,'02'!$D$5:$D$1330)</f>
        <v>15174</v>
      </c>
      <c r="D16" s="122">
        <f>SUMIF('02'!$B$5:$B$1330,'01-2'!A16,'02'!$E$5:$E$1330)</f>
        <v>13309</v>
      </c>
      <c r="E16" s="122">
        <f>SUMIF('02'!$B$5:$B$1330,'01-2'!A16,'02'!$F$5:$F$1330)</f>
        <v>14657</v>
      </c>
      <c r="F16" s="472">
        <f t="shared" si="0"/>
        <v>-0.0340714379860287</v>
      </c>
      <c r="G16" s="472">
        <f t="shared" si="1"/>
        <v>1.10128484484184</v>
      </c>
      <c r="H16" s="701" t="str">
        <f t="shared" si="2"/>
        <v>是</v>
      </c>
    </row>
    <row r="17" ht="36" customHeight="1" spans="1:8">
      <c r="A17" s="480">
        <v>214</v>
      </c>
      <c r="B17" s="473" t="s">
        <v>269</v>
      </c>
      <c r="C17" s="122">
        <f>SUMIF('02'!$B$5:$B$1330,'01-2'!A17,'02'!$D$5:$D$1330)</f>
        <v>1446</v>
      </c>
      <c r="D17" s="122">
        <f>SUMIF('02'!$B$5:$B$1330,'01-2'!A17,'02'!$E$5:$E$1330)</f>
        <v>1246</v>
      </c>
      <c r="E17" s="122">
        <f>SUMIF('02'!$B$5:$B$1330,'01-2'!A17,'02'!$F$5:$F$1330)</f>
        <v>1070</v>
      </c>
      <c r="F17" s="472">
        <f t="shared" si="0"/>
        <v>-0.260027662517289</v>
      </c>
      <c r="G17" s="472">
        <f t="shared" si="1"/>
        <v>0.858747993579454</v>
      </c>
      <c r="H17" s="701" t="str">
        <f t="shared" si="2"/>
        <v>是</v>
      </c>
    </row>
    <row r="18" ht="36" customHeight="1" spans="1:8">
      <c r="A18" s="480">
        <v>215</v>
      </c>
      <c r="B18" s="473" t="s">
        <v>270</v>
      </c>
      <c r="C18" s="122">
        <f>SUMIF('02'!$B$5:$B$1330,'01-2'!A18,'02'!$D$5:$D$1330)</f>
        <v>480</v>
      </c>
      <c r="D18" s="122">
        <f>SUMIF('02'!$B$5:$B$1330,'01-2'!A18,'02'!$E$5:$E$1330)</f>
        <v>603</v>
      </c>
      <c r="E18" s="122">
        <f>SUMIF('02'!$B$5:$B$1330,'01-2'!A18,'02'!$F$5:$F$1330)</f>
        <v>599</v>
      </c>
      <c r="F18" s="472">
        <f t="shared" si="0"/>
        <v>0.247916666666667</v>
      </c>
      <c r="G18" s="472">
        <f t="shared" si="1"/>
        <v>0.993366500829187</v>
      </c>
      <c r="H18" s="701" t="str">
        <f t="shared" si="2"/>
        <v>是</v>
      </c>
    </row>
    <row r="19" ht="36" customHeight="1" spans="1:8">
      <c r="A19" s="480">
        <v>216</v>
      </c>
      <c r="B19" s="473" t="s">
        <v>271</v>
      </c>
      <c r="C19" s="122">
        <f>SUMIF('02'!$B$5:$B$1330,'01-2'!A19,'02'!$D$5:$D$1330)</f>
        <v>202</v>
      </c>
      <c r="D19" s="122">
        <f>SUMIF('02'!$B$5:$B$1330,'01-2'!A19,'02'!$E$5:$E$1330)</f>
        <v>396</v>
      </c>
      <c r="E19" s="122">
        <f>SUMIF('02'!$B$5:$B$1330,'01-2'!A19,'02'!$F$5:$F$1330)</f>
        <v>192</v>
      </c>
      <c r="F19" s="472">
        <f t="shared" si="0"/>
        <v>-0.0495049504950495</v>
      </c>
      <c r="G19" s="472">
        <f t="shared" si="1"/>
        <v>0.484848484848485</v>
      </c>
      <c r="H19" s="701" t="str">
        <f t="shared" si="2"/>
        <v>是</v>
      </c>
    </row>
    <row r="20" ht="36" customHeight="1" spans="1:8">
      <c r="A20" s="480">
        <v>217</v>
      </c>
      <c r="B20" s="473" t="s">
        <v>272</v>
      </c>
      <c r="C20" s="122">
        <f>SUMIF('02'!$B$5:$B$1330,'01-2'!A20,'02'!$D$5:$D$1330)</f>
        <v>20</v>
      </c>
      <c r="D20" s="122">
        <f>SUMIF('02'!$B$5:$B$1330,'01-2'!A20,'02'!$E$5:$E$1330)</f>
        <v>0</v>
      </c>
      <c r="E20" s="122">
        <f>SUMIF('02'!$B$5:$B$1330,'01-2'!A20,'02'!$F$5:$F$1330)</f>
        <v>0</v>
      </c>
      <c r="F20" s="472">
        <f t="shared" si="0"/>
        <v>-1</v>
      </c>
      <c r="G20" s="472">
        <f t="shared" si="1"/>
        <v>0</v>
      </c>
      <c r="H20" s="701" t="str">
        <f t="shared" si="2"/>
        <v>是</v>
      </c>
    </row>
    <row r="21" ht="36" customHeight="1" spans="1:8">
      <c r="A21" s="480">
        <v>219</v>
      </c>
      <c r="B21" s="473" t="s">
        <v>273</v>
      </c>
      <c r="C21" s="122">
        <f>SUMIF('02'!$B$5:$B$1330,'01-2'!A21,'02'!$D$5:$D$1330)</f>
        <v>0</v>
      </c>
      <c r="D21" s="122">
        <f>SUMIF('02'!$B$5:$B$1330,'01-2'!A21,'02'!$E$5:$E$1330)</f>
        <v>0</v>
      </c>
      <c r="E21" s="122">
        <f>SUMIF('02'!$B$5:$B$1330,'01-2'!A21,'02'!$F$5:$F$1330)</f>
        <v>0</v>
      </c>
      <c r="F21" s="472">
        <f t="shared" si="0"/>
        <v>0</v>
      </c>
      <c r="G21" s="472">
        <f t="shared" si="1"/>
        <v>0</v>
      </c>
      <c r="H21" s="701" t="str">
        <f t="shared" si="2"/>
        <v>是</v>
      </c>
    </row>
    <row r="22" ht="36" customHeight="1" spans="1:8">
      <c r="A22" s="480">
        <v>220</v>
      </c>
      <c r="B22" s="473" t="s">
        <v>274</v>
      </c>
      <c r="C22" s="122">
        <f>SUMIF('02'!$B$5:$B$1330,'01-2'!A22,'02'!$D$5:$D$1330)</f>
        <v>1058</v>
      </c>
      <c r="D22" s="122">
        <f>SUMIF('02'!$B$5:$B$1330,'01-2'!A22,'02'!$E$5:$E$1330)</f>
        <v>1124</v>
      </c>
      <c r="E22" s="122">
        <f>SUMIF('02'!$B$5:$B$1330,'01-2'!A22,'02'!$F$5:$F$1330)</f>
        <v>1074</v>
      </c>
      <c r="F22" s="472">
        <f t="shared" si="0"/>
        <v>0.0151228733459357</v>
      </c>
      <c r="G22" s="472">
        <f t="shared" si="1"/>
        <v>0.955516014234875</v>
      </c>
      <c r="H22" s="701" t="str">
        <f t="shared" si="2"/>
        <v>是</v>
      </c>
    </row>
    <row r="23" ht="36" customHeight="1" spans="1:8">
      <c r="A23" s="480">
        <v>221</v>
      </c>
      <c r="B23" s="473" t="s">
        <v>275</v>
      </c>
      <c r="C23" s="122">
        <f>SUMIF('02'!$B$5:$B$1330,'01-2'!A23,'02'!$D$5:$D$1330)</f>
        <v>9611</v>
      </c>
      <c r="D23" s="122">
        <f>SUMIF('02'!$B$5:$B$1330,'01-2'!A23,'02'!$E$5:$E$1330)</f>
        <v>10437</v>
      </c>
      <c r="E23" s="122">
        <f>SUMIF('02'!$B$5:$B$1330,'01-2'!A23,'02'!$F$5:$F$1330)</f>
        <v>6515</v>
      </c>
      <c r="F23" s="472">
        <f t="shared" si="0"/>
        <v>-0.322130891686609</v>
      </c>
      <c r="G23" s="472">
        <f t="shared" si="1"/>
        <v>0.624221519593753</v>
      </c>
      <c r="H23" s="701" t="str">
        <f t="shared" si="2"/>
        <v>是</v>
      </c>
    </row>
    <row r="24" ht="36" customHeight="1" spans="1:8">
      <c r="A24" s="480">
        <v>222</v>
      </c>
      <c r="B24" s="473" t="s">
        <v>276</v>
      </c>
      <c r="C24" s="122">
        <f>SUMIF('02'!$B$5:$B$1330,'01-2'!A24,'02'!$D$5:$D$1330)</f>
        <v>351</v>
      </c>
      <c r="D24" s="122">
        <f>SUMIF('02'!$B$5:$B$1330,'01-2'!A24,'02'!$E$5:$E$1330)</f>
        <v>463</v>
      </c>
      <c r="E24" s="122">
        <f>SUMIF('02'!$B$5:$B$1330,'01-2'!A24,'02'!$F$5:$F$1330)</f>
        <v>398</v>
      </c>
      <c r="F24" s="472">
        <f t="shared" si="0"/>
        <v>0.133903133903134</v>
      </c>
      <c r="G24" s="472">
        <f t="shared" si="1"/>
        <v>0.859611231101512</v>
      </c>
      <c r="H24" s="701" t="str">
        <f t="shared" si="2"/>
        <v>是</v>
      </c>
    </row>
    <row r="25" ht="36" customHeight="1" spans="1:8">
      <c r="A25" s="480">
        <v>224</v>
      </c>
      <c r="B25" s="473" t="s">
        <v>277</v>
      </c>
      <c r="C25" s="122">
        <f>SUMIF('02'!$B$5:$B$1330,'01-2'!A25,'02'!$D$5:$D$1330)</f>
        <v>1218</v>
      </c>
      <c r="D25" s="122">
        <f>SUMIF('02'!$B$5:$B$1330,'01-2'!A25,'02'!$E$5:$E$1330)</f>
        <v>1666</v>
      </c>
      <c r="E25" s="122">
        <f>SUMIF('02'!$B$5:$B$1330,'01-2'!A25,'02'!$F$5:$F$1330)</f>
        <v>1749</v>
      </c>
      <c r="F25" s="472">
        <f t="shared" si="0"/>
        <v>0.435960591133005</v>
      </c>
      <c r="G25" s="472">
        <f t="shared" si="1"/>
        <v>1.04981992797119</v>
      </c>
      <c r="H25" s="701" t="str">
        <f t="shared" si="2"/>
        <v>是</v>
      </c>
    </row>
    <row r="26" ht="36" customHeight="1" spans="1:8">
      <c r="A26" s="480">
        <v>227</v>
      </c>
      <c r="B26" s="473" t="s">
        <v>278</v>
      </c>
      <c r="C26" s="122">
        <f>SUMIF('02'!$B$5:$B$1330,'01-2'!A26,'02'!$D$5:$D$1330)</f>
        <v>0</v>
      </c>
      <c r="D26" s="122">
        <f>SUMIF('02'!$B$5:$B$1330,'01-2'!A26,'02'!$E$5:$E$1330)</f>
        <v>2500</v>
      </c>
      <c r="E26" s="122">
        <f>SUMIF('02'!$B$5:$B$1330,'01-2'!A26,'02'!$F$5:$F$1330)</f>
        <v>0</v>
      </c>
      <c r="F26" s="472">
        <f t="shared" si="0"/>
        <v>0</v>
      </c>
      <c r="G26" s="472">
        <f t="shared" si="1"/>
        <v>0</v>
      </c>
      <c r="H26" s="701" t="str">
        <f t="shared" si="2"/>
        <v>是</v>
      </c>
    </row>
    <row r="27" ht="36" customHeight="1" spans="1:8">
      <c r="A27" s="480">
        <v>232</v>
      </c>
      <c r="B27" s="473" t="s">
        <v>279</v>
      </c>
      <c r="C27" s="122">
        <f>SUMIF('02'!$B$5:$B$1330,'01-2'!A27,'02'!$D$5:$D$1330)</f>
        <v>8871</v>
      </c>
      <c r="D27" s="122">
        <f>SUMIF('02'!$B$5:$B$1330,'01-2'!A27,'02'!$E$5:$E$1330)</f>
        <v>9406</v>
      </c>
      <c r="E27" s="122">
        <f>SUMIF('02'!$B$5:$B$1330,'01-2'!A27,'02'!$F$5:$F$1330)</f>
        <v>9587</v>
      </c>
      <c r="F27" s="472">
        <f t="shared" si="0"/>
        <v>0.0807124337729681</v>
      </c>
      <c r="G27" s="472">
        <f t="shared" si="1"/>
        <v>1.01924303635977</v>
      </c>
      <c r="H27" s="701" t="str">
        <f t="shared" si="2"/>
        <v>是</v>
      </c>
    </row>
    <row r="28" s="202" customFormat="1" ht="36" customHeight="1" spans="1:8">
      <c r="A28" s="480">
        <v>233</v>
      </c>
      <c r="B28" s="473" t="s">
        <v>280</v>
      </c>
      <c r="C28" s="122">
        <f>SUMIF('02'!$B$5:$B$1330,'01-2'!A28,'02'!$D$5:$D$1330)</f>
        <v>39</v>
      </c>
      <c r="D28" s="122">
        <f>SUMIF('02'!$B$5:$B$1330,'01-2'!A28,'02'!$E$5:$E$1330)</f>
        <v>20</v>
      </c>
      <c r="E28" s="122">
        <f>SUMIF('02'!$B$5:$B$1330,'01-2'!A28,'02'!$F$5:$F$1330)</f>
        <v>17</v>
      </c>
      <c r="F28" s="472">
        <f t="shared" si="0"/>
        <v>-0.564102564102564</v>
      </c>
      <c r="G28" s="472">
        <f t="shared" si="1"/>
        <v>0.85</v>
      </c>
      <c r="H28" s="701" t="str">
        <f t="shared" si="2"/>
        <v>是</v>
      </c>
    </row>
    <row r="29" s="339" customFormat="1" ht="36" customHeight="1" spans="1:8">
      <c r="A29" s="480">
        <v>229</v>
      </c>
      <c r="B29" s="473" t="s">
        <v>281</v>
      </c>
      <c r="C29" s="122">
        <f>SUMIF('02'!$B$5:$B$1330,'01-2'!A29,'02'!$D$5:$D$1330)</f>
        <v>15</v>
      </c>
      <c r="D29" s="122">
        <f>SUMIF('02'!$B$5:$B$1330,'01-2'!A29,'02'!$E$5:$E$1330)</f>
        <v>3690</v>
      </c>
      <c r="E29" s="122">
        <f>SUMIF('02'!$B$5:$B$1330,'01-2'!A29,'02'!$F$5:$F$1330)</f>
        <v>0</v>
      </c>
      <c r="F29" s="472">
        <f t="shared" si="0"/>
        <v>-1</v>
      </c>
      <c r="G29" s="472">
        <f t="shared" si="1"/>
        <v>0</v>
      </c>
      <c r="H29" s="701" t="str">
        <f t="shared" si="2"/>
        <v>是</v>
      </c>
    </row>
    <row r="30" s="339" customFormat="1" ht="36" customHeight="1" spans="1:8">
      <c r="A30" s="353"/>
      <c r="B30" s="473"/>
      <c r="C30" s="122"/>
      <c r="D30" s="122"/>
      <c r="E30" s="471"/>
      <c r="F30" s="472">
        <f t="shared" si="0"/>
        <v>0</v>
      </c>
      <c r="G30" s="472">
        <f t="shared" si="1"/>
        <v>0</v>
      </c>
      <c r="H30" s="701" t="str">
        <f t="shared" si="2"/>
        <v>是</v>
      </c>
    </row>
    <row r="31" ht="36" customHeight="1" spans="1:8">
      <c r="A31" s="474"/>
      <c r="B31" s="310" t="s">
        <v>282</v>
      </c>
      <c r="C31" s="130">
        <f>SUM(C5:C29)</f>
        <v>212395</v>
      </c>
      <c r="D31" s="130">
        <f>SUM(D5:D29)</f>
        <v>214494</v>
      </c>
      <c r="E31" s="130">
        <f>SUM(E5:E29)</f>
        <v>218431</v>
      </c>
      <c r="F31" s="475">
        <f t="shared" si="0"/>
        <v>0.0284187480872902</v>
      </c>
      <c r="G31" s="475">
        <f t="shared" si="1"/>
        <v>1.01835482577601</v>
      </c>
      <c r="H31" s="701" t="str">
        <f t="shared" ref="H31:H38" si="3">IF(LEN(A31)=3,"是",IF(B31&lt;&gt;"",IF(SUM(C31:E31)&lt;&gt;0,"是","否"),"是"))</f>
        <v>是</v>
      </c>
    </row>
    <row r="32" ht="36" customHeight="1" spans="1:8">
      <c r="A32" s="350">
        <v>230</v>
      </c>
      <c r="B32" s="539" t="s">
        <v>283</v>
      </c>
      <c r="C32" s="568">
        <f>SUM(C33,C36:C39)</f>
        <v>36966</v>
      </c>
      <c r="D32" s="568">
        <f>SUM(D33,D36:D43)</f>
        <v>21625</v>
      </c>
      <c r="E32" s="568">
        <f>SUM(E33,E36:E43)</f>
        <v>72878</v>
      </c>
      <c r="F32" s="475">
        <f t="shared" si="0"/>
        <v>0.971487312665693</v>
      </c>
      <c r="G32" s="475">
        <f t="shared" si="1"/>
        <v>3.37008092485549</v>
      </c>
      <c r="H32" s="701" t="str">
        <f t="shared" si="3"/>
        <v>是</v>
      </c>
    </row>
    <row r="33" ht="36" customHeight="1" spans="1:8">
      <c r="A33" s="480">
        <v>23006</v>
      </c>
      <c r="B33" s="495" t="s">
        <v>28</v>
      </c>
      <c r="C33" s="245">
        <f>SUM(C34:C35)</f>
        <v>23425</v>
      </c>
      <c r="D33" s="245">
        <f>SUM(D34:D35)</f>
        <v>21625</v>
      </c>
      <c r="E33" s="245">
        <f>SUM(E34:E35)</f>
        <v>26479</v>
      </c>
      <c r="F33" s="472">
        <f t="shared" ref="F33:F52" si="4">IF(C33&lt;0,"",IFERROR(E33/C33-1,0))</f>
        <v>0.130373532550694</v>
      </c>
      <c r="G33" s="472">
        <f t="shared" ref="G33:G52" si="5">IF(C33&lt;0,"",IFERROR(E33/D33,0))</f>
        <v>1.22446242774566</v>
      </c>
      <c r="H33" s="701" t="str">
        <f t="shared" si="3"/>
        <v>是</v>
      </c>
    </row>
    <row r="34" ht="36" customHeight="1" spans="1:8">
      <c r="A34" s="480">
        <v>2300601</v>
      </c>
      <c r="B34" s="314" t="s">
        <v>284</v>
      </c>
      <c r="C34" s="245">
        <v>13119</v>
      </c>
      <c r="D34" s="245">
        <v>12884</v>
      </c>
      <c r="E34" s="245">
        <v>16128</v>
      </c>
      <c r="F34" s="472">
        <f t="shared" si="4"/>
        <v>0.229361994054425</v>
      </c>
      <c r="G34" s="472">
        <f t="shared" si="5"/>
        <v>1.25178515988823</v>
      </c>
      <c r="H34" s="701" t="str">
        <f t="shared" si="3"/>
        <v>是</v>
      </c>
    </row>
    <row r="35" ht="36" customHeight="1" spans="1:8">
      <c r="A35" s="480">
        <v>2300602</v>
      </c>
      <c r="B35" s="314" t="s">
        <v>285</v>
      </c>
      <c r="C35" s="245">
        <v>10306</v>
      </c>
      <c r="D35" s="245">
        <v>8741</v>
      </c>
      <c r="E35" s="245">
        <v>10351</v>
      </c>
      <c r="F35" s="472">
        <f t="shared" si="4"/>
        <v>0.00436638851154658</v>
      </c>
      <c r="G35" s="472">
        <f t="shared" si="5"/>
        <v>1.18418945200778</v>
      </c>
      <c r="H35" s="701" t="str">
        <f t="shared" si="3"/>
        <v>是</v>
      </c>
    </row>
    <row r="36" ht="36" customHeight="1" spans="1:8">
      <c r="A36" s="353">
        <v>23008</v>
      </c>
      <c r="B36" s="495" t="s">
        <v>26</v>
      </c>
      <c r="C36" s="245">
        <v>13163</v>
      </c>
      <c r="D36" s="245"/>
      <c r="E36" s="471">
        <v>46399</v>
      </c>
      <c r="F36" s="472">
        <f t="shared" si="4"/>
        <v>2.52495631694902</v>
      </c>
      <c r="G36" s="472">
        <f t="shared" si="5"/>
        <v>0</v>
      </c>
      <c r="H36" s="701" t="str">
        <f t="shared" si="3"/>
        <v>是</v>
      </c>
    </row>
    <row r="37" ht="36" customHeight="1" spans="1:8">
      <c r="A37" s="481">
        <v>23015</v>
      </c>
      <c r="B37" s="495" t="s">
        <v>24</v>
      </c>
      <c r="C37" s="245">
        <v>378</v>
      </c>
      <c r="D37" s="245"/>
      <c r="E37" s="471"/>
      <c r="F37" s="472">
        <f t="shared" si="4"/>
        <v>-1</v>
      </c>
      <c r="G37" s="472">
        <f t="shared" si="5"/>
        <v>0</v>
      </c>
      <c r="H37" s="701" t="str">
        <f t="shared" si="3"/>
        <v>是</v>
      </c>
    </row>
    <row r="38" ht="36" customHeight="1" spans="1:8">
      <c r="A38" s="481">
        <v>23016</v>
      </c>
      <c r="B38" s="495" t="s">
        <v>286</v>
      </c>
      <c r="C38" s="245"/>
      <c r="D38" s="245"/>
      <c r="E38" s="471"/>
      <c r="F38" s="472">
        <f t="shared" si="4"/>
        <v>0</v>
      </c>
      <c r="G38" s="472">
        <f t="shared" si="5"/>
        <v>0</v>
      </c>
      <c r="H38" s="701" t="str">
        <f t="shared" si="3"/>
        <v>否</v>
      </c>
    </row>
    <row r="39" ht="36" customHeight="1" spans="1:8">
      <c r="A39" s="481">
        <v>23021</v>
      </c>
      <c r="B39" s="495" t="s">
        <v>287</v>
      </c>
      <c r="C39" s="245">
        <f>SUM(C40:C43)</f>
        <v>0</v>
      </c>
      <c r="D39" s="245">
        <f>SUM(D40:D43)</f>
        <v>0</v>
      </c>
      <c r="E39" s="245">
        <f>SUM(E40:E43)</f>
        <v>0</v>
      </c>
      <c r="F39" s="472">
        <f t="shared" si="4"/>
        <v>0</v>
      </c>
      <c r="G39" s="472">
        <f t="shared" si="5"/>
        <v>0</v>
      </c>
      <c r="H39" s="701" t="str">
        <f t="shared" ref="H39:H44" si="6">IF(LEN(A39)=3,"是",IF(B39&lt;&gt;"",IF(SUM(C39:E39)&lt;&gt;0,"是","否"),"是"))</f>
        <v>否</v>
      </c>
    </row>
    <row r="40" ht="36" customHeight="1" spans="1:8">
      <c r="A40" s="481">
        <v>2302101</v>
      </c>
      <c r="B40" s="314" t="s">
        <v>288</v>
      </c>
      <c r="C40" s="245"/>
      <c r="D40" s="245"/>
      <c r="E40" s="471"/>
      <c r="F40" s="472">
        <f t="shared" si="4"/>
        <v>0</v>
      </c>
      <c r="G40" s="472">
        <f t="shared" si="5"/>
        <v>0</v>
      </c>
      <c r="H40" s="701" t="str">
        <f t="shared" si="6"/>
        <v>否</v>
      </c>
    </row>
    <row r="41" ht="36" customHeight="1" spans="1:8">
      <c r="A41" s="481">
        <v>2302102</v>
      </c>
      <c r="B41" s="314" t="s">
        <v>289</v>
      </c>
      <c r="C41" s="245"/>
      <c r="D41" s="245"/>
      <c r="E41" s="471"/>
      <c r="F41" s="472">
        <f t="shared" si="4"/>
        <v>0</v>
      </c>
      <c r="G41" s="472">
        <f t="shared" si="5"/>
        <v>0</v>
      </c>
      <c r="H41" s="701" t="str">
        <f t="shared" si="6"/>
        <v>否</v>
      </c>
    </row>
    <row r="42" ht="36" customHeight="1" spans="1:8">
      <c r="A42" s="481">
        <v>2302103</v>
      </c>
      <c r="B42" s="314" t="s">
        <v>290</v>
      </c>
      <c r="C42" s="245"/>
      <c r="D42" s="245"/>
      <c r="E42" s="471"/>
      <c r="F42" s="472">
        <f t="shared" si="4"/>
        <v>0</v>
      </c>
      <c r="G42" s="472">
        <f t="shared" si="5"/>
        <v>0</v>
      </c>
      <c r="H42" s="701" t="str">
        <f t="shared" si="6"/>
        <v>否</v>
      </c>
    </row>
    <row r="43" ht="36" customHeight="1" spans="1:8">
      <c r="A43" s="481">
        <v>2302199</v>
      </c>
      <c r="B43" s="314" t="s">
        <v>291</v>
      </c>
      <c r="C43" s="245"/>
      <c r="D43" s="245"/>
      <c r="E43" s="471"/>
      <c r="F43" s="472">
        <f t="shared" si="4"/>
        <v>0</v>
      </c>
      <c r="G43" s="472">
        <f t="shared" si="5"/>
        <v>0</v>
      </c>
      <c r="H43" s="701" t="str">
        <f t="shared" si="6"/>
        <v>否</v>
      </c>
    </row>
    <row r="44" ht="36" customHeight="1" spans="1:8">
      <c r="A44" s="350">
        <v>231</v>
      </c>
      <c r="B44" s="220" t="s">
        <v>292</v>
      </c>
      <c r="C44" s="130">
        <f>SUM(C45,C48:C49)</f>
        <v>37109</v>
      </c>
      <c r="D44" s="130">
        <f>SUM(D45,D48:D49)</f>
        <v>3193</v>
      </c>
      <c r="E44" s="130">
        <f>SUM(E45,E48:E49)</f>
        <v>19865</v>
      </c>
      <c r="F44" s="475">
        <f t="shared" si="4"/>
        <v>-0.464685116818023</v>
      </c>
      <c r="G44" s="475">
        <f t="shared" si="5"/>
        <v>6.22142186031945</v>
      </c>
      <c r="H44" s="701" t="str">
        <f t="shared" si="6"/>
        <v>是</v>
      </c>
    </row>
    <row r="45" ht="36" customHeight="1" spans="1:8">
      <c r="A45" s="306">
        <v>2310301</v>
      </c>
      <c r="B45" s="495" t="s">
        <v>293</v>
      </c>
      <c r="C45" s="190">
        <f>SUM(C46:C47)</f>
        <v>15000</v>
      </c>
      <c r="D45" s="190">
        <f>SUM(D46:D47)</f>
        <v>3193</v>
      </c>
      <c r="E45" s="190">
        <f>SUM(E46:E47)</f>
        <v>19865</v>
      </c>
      <c r="F45" s="472">
        <f t="shared" si="4"/>
        <v>0.324333333333333</v>
      </c>
      <c r="G45" s="472">
        <f t="shared" si="5"/>
        <v>6.22142186031945</v>
      </c>
      <c r="H45" s="701" t="str">
        <f t="shared" ref="H45:H52" si="7">IF(LEN(A45)=3,"是",IF(B45&lt;&gt;"",IF(SUM(C45:E45)&lt;&gt;0,"是","否"),"是"))</f>
        <v>是</v>
      </c>
    </row>
    <row r="46" ht="36" customHeight="1" spans="1:8">
      <c r="A46" s="306"/>
      <c r="B46" s="314" t="s">
        <v>294</v>
      </c>
      <c r="C46" s="190"/>
      <c r="D46" s="471">
        <v>3193</v>
      </c>
      <c r="E46" s="471">
        <f>2225+1340</f>
        <v>3565</v>
      </c>
      <c r="F46" s="472">
        <f t="shared" si="4"/>
        <v>0</v>
      </c>
      <c r="G46" s="472">
        <f t="shared" si="5"/>
        <v>1.11650485436893</v>
      </c>
      <c r="H46" s="701" t="str">
        <f t="shared" si="7"/>
        <v>是</v>
      </c>
    </row>
    <row r="47" ht="36" customHeight="1" spans="1:8">
      <c r="A47" s="306"/>
      <c r="B47" s="314" t="s">
        <v>295</v>
      </c>
      <c r="C47" s="190">
        <v>15000</v>
      </c>
      <c r="D47" s="471"/>
      <c r="E47" s="471">
        <v>16300</v>
      </c>
      <c r="F47" s="472">
        <f t="shared" si="4"/>
        <v>0.0866666666666667</v>
      </c>
      <c r="G47" s="472">
        <f t="shared" si="5"/>
        <v>0</v>
      </c>
      <c r="H47" s="701" t="str">
        <f t="shared" si="7"/>
        <v>是</v>
      </c>
    </row>
    <row r="48" ht="36" customHeight="1" spans="1:8">
      <c r="A48" s="306"/>
      <c r="B48" s="495" t="s">
        <v>296</v>
      </c>
      <c r="C48" s="190"/>
      <c r="D48" s="471"/>
      <c r="E48" s="471"/>
      <c r="F48" s="472">
        <f t="shared" si="4"/>
        <v>0</v>
      </c>
      <c r="G48" s="472">
        <f t="shared" si="5"/>
        <v>0</v>
      </c>
      <c r="H48" s="701" t="str">
        <f t="shared" si="7"/>
        <v>否</v>
      </c>
    </row>
    <row r="49" ht="36" customHeight="1" spans="1:8">
      <c r="A49" s="306"/>
      <c r="B49" s="495" t="s">
        <v>297</v>
      </c>
      <c r="C49" s="190">
        <v>22109</v>
      </c>
      <c r="D49" s="471"/>
      <c r="E49" s="471"/>
      <c r="F49" s="472">
        <f t="shared" si="4"/>
        <v>-1</v>
      </c>
      <c r="G49" s="472">
        <f t="shared" si="5"/>
        <v>0</v>
      </c>
      <c r="H49" s="701" t="str">
        <f t="shared" si="7"/>
        <v>是</v>
      </c>
    </row>
    <row r="50" ht="36" customHeight="1" spans="1:8">
      <c r="A50" s="350">
        <v>23009</v>
      </c>
      <c r="B50" s="484" t="s">
        <v>25</v>
      </c>
      <c r="C50" s="568">
        <v>6177</v>
      </c>
      <c r="D50" s="191"/>
      <c r="E50" s="457">
        <v>4947</v>
      </c>
      <c r="F50" s="475">
        <f t="shared" si="4"/>
        <v>-0.199125789218067</v>
      </c>
      <c r="G50" s="472">
        <f t="shared" si="5"/>
        <v>0</v>
      </c>
      <c r="H50" s="701" t="str">
        <f t="shared" si="7"/>
        <v>是</v>
      </c>
    </row>
    <row r="51" ht="36" customHeight="1" spans="1:8">
      <c r="A51" s="350"/>
      <c r="B51" s="484" t="s">
        <v>253</v>
      </c>
      <c r="C51" s="568">
        <v>1340</v>
      </c>
      <c r="D51" s="191"/>
      <c r="E51" s="457"/>
      <c r="F51" s="475">
        <f t="shared" si="4"/>
        <v>-1</v>
      </c>
      <c r="G51" s="472">
        <f t="shared" si="5"/>
        <v>0</v>
      </c>
      <c r="H51" s="701" t="str">
        <f t="shared" si="7"/>
        <v>是</v>
      </c>
    </row>
    <row r="52" ht="36" customHeight="1" spans="1:9">
      <c r="A52" s="474"/>
      <c r="B52" s="216" t="s">
        <v>298</v>
      </c>
      <c r="C52" s="130">
        <f>SUM(C31:C32,C44,C50,C51)</f>
        <v>293987</v>
      </c>
      <c r="D52" s="130">
        <f>SUM(D31:D32,D44,D50)</f>
        <v>239312</v>
      </c>
      <c r="E52" s="130">
        <f>SUM(E31:E32,E44,E50)</f>
        <v>316121</v>
      </c>
      <c r="F52" s="475">
        <f t="shared" si="4"/>
        <v>0.0752890433930753</v>
      </c>
      <c r="G52" s="475">
        <f t="shared" si="5"/>
        <v>1.32095757839139</v>
      </c>
      <c r="H52" s="701" t="str">
        <f t="shared" si="7"/>
        <v>是</v>
      </c>
      <c r="I52" s="375">
        <f>E52-'01-1'!E124</f>
        <v>0</v>
      </c>
    </row>
    <row r="53" ht="66" customHeight="1" spans="2:7">
      <c r="B53" s="460"/>
      <c r="C53" s="460"/>
      <c r="D53" s="460"/>
      <c r="E53" s="460"/>
      <c r="F53" s="460"/>
      <c r="G53" s="460"/>
    </row>
    <row r="54" ht="19" hidden="1" customHeight="1" spans="2:7">
      <c r="B54" s="460"/>
      <c r="C54" s="725">
        <v>293987</v>
      </c>
      <c r="D54" s="725">
        <v>239312</v>
      </c>
      <c r="E54" s="460">
        <v>316121</v>
      </c>
      <c r="F54" s="460"/>
      <c r="G54" s="460"/>
    </row>
    <row r="55" ht="19" hidden="1" customHeight="1" spans="2:7">
      <c r="B55" s="460"/>
      <c r="C55" s="725"/>
      <c r="D55" s="725"/>
      <c r="E55" s="460"/>
      <c r="F55" s="460"/>
      <c r="G55" s="460"/>
    </row>
    <row r="56" ht="68.1" hidden="1" customHeight="1" spans="2:10">
      <c r="B56" s="460"/>
      <c r="C56" s="460"/>
      <c r="D56" s="460"/>
      <c r="E56" s="460"/>
      <c r="F56" s="460"/>
      <c r="G56" s="460"/>
      <c r="I56" s="332" t="s">
        <v>255</v>
      </c>
      <c r="J56" s="332" t="b">
        <f>C52='01-1'!C124</f>
        <v>1</v>
      </c>
    </row>
    <row r="57" ht="12" hidden="1" customHeight="1" spans="2:7">
      <c r="B57" s="460"/>
      <c r="C57" s="460"/>
      <c r="D57" s="460"/>
      <c r="E57" s="460"/>
      <c r="F57" s="460"/>
      <c r="G57" s="460"/>
    </row>
    <row r="58" ht="18.75" hidden="1" spans="2:7">
      <c r="B58" s="460"/>
      <c r="C58" s="460"/>
      <c r="D58" s="460"/>
      <c r="E58" s="460"/>
      <c r="F58" s="460"/>
      <c r="G58" s="460"/>
    </row>
    <row r="59" hidden="1"/>
    <row r="60" ht="43.05" hidden="1" customHeight="1" spans="2:5">
      <c r="B60" s="726" t="s">
        <v>255</v>
      </c>
      <c r="C60" s="726" t="b">
        <f>C52='01-1'!C124</f>
        <v>1</v>
      </c>
      <c r="D60" s="726" t="b">
        <f>D52='01-1'!D124</f>
        <v>1</v>
      </c>
      <c r="E60" s="726" t="b">
        <f>E52='01-1'!E124</f>
        <v>1</v>
      </c>
    </row>
    <row r="61" ht="43.05" hidden="1" customHeight="1" spans="2:5">
      <c r="B61" s="726" t="s">
        <v>256</v>
      </c>
      <c r="C61" s="726">
        <f>C52-'01-1'!C124</f>
        <v>0</v>
      </c>
      <c r="D61" s="726">
        <f>D52-'01-1'!D124</f>
        <v>0</v>
      </c>
      <c r="E61" s="726">
        <f>E52-'01-1'!E124</f>
        <v>0</v>
      </c>
    </row>
    <row r="62" hidden="1"/>
    <row r="63" spans="3:5">
      <c r="C63" s="358"/>
      <c r="D63" s="358"/>
      <c r="E63" s="358"/>
    </row>
    <row r="64" spans="3:5">
      <c r="C64" s="358"/>
      <c r="D64" s="358"/>
      <c r="E64" s="358"/>
    </row>
    <row r="65" spans="3:5">
      <c r="C65" s="358"/>
      <c r="D65" s="358"/>
      <c r="E65" s="358"/>
    </row>
    <row r="66" spans="3:5">
      <c r="C66" s="358"/>
      <c r="D66" s="358"/>
      <c r="E66" s="358"/>
    </row>
    <row r="68" spans="3:5">
      <c r="C68" s="358"/>
      <c r="D68" s="358"/>
      <c r="E68" s="358"/>
    </row>
  </sheetData>
  <autoFilter xmlns:etc="http://www.wps.cn/officeDocument/2017/etCustomData" ref="A4:H58" etc:filterBottomFollowUsedRange="0">
    <extLst/>
  </autoFilter>
  <mergeCells count="10">
    <mergeCell ref="B1:G1"/>
    <mergeCell ref="D3:E3"/>
    <mergeCell ref="F3:G3"/>
    <mergeCell ref="B53:G53"/>
    <mergeCell ref="B56:G56"/>
    <mergeCell ref="B58:G58"/>
    <mergeCell ref="A3:A4"/>
    <mergeCell ref="B3:B4"/>
    <mergeCell ref="C3:C4"/>
    <mergeCell ref="H3:H4"/>
  </mergeCells>
  <conditionalFormatting sqref="B31">
    <cfRule type="expression" dxfId="2" priority="9" stopIfTrue="1">
      <formula>"len($A:$A)=3"</formula>
    </cfRule>
  </conditionalFormatting>
  <conditionalFormatting sqref="B33">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45">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B48">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49">
    <cfRule type="expression" dxfId="2" priority="10" stopIfTrue="1">
      <formula>"len($A:$A)=3"</formula>
    </cfRule>
    <cfRule type="expression" dxfId="2" priority="11" stopIfTrue="1">
      <formula>"len($A:$A)=3"</formula>
    </cfRule>
    <cfRule type="expression" dxfId="2" priority="12" stopIfTrue="1">
      <formula>"len($A:$A)=3"</formula>
    </cfRule>
  </conditionalFormatting>
  <conditionalFormatting sqref="C60:E60">
    <cfRule type="containsText" dxfId="5" priority="4" operator="between" text="FALSE">
      <formula>NOT(ISERROR(SEARCH("FALSE",C60)))</formula>
    </cfRule>
  </conditionalFormatting>
  <conditionalFormatting sqref="C61:E61">
    <cfRule type="cellIs" dxfId="4" priority="5" operator="notEqual">
      <formula>0</formula>
    </cfRule>
  </conditionalFormatting>
  <conditionalFormatting sqref="B34:B35">
    <cfRule type="expression" dxfId="2" priority="6" stopIfTrue="1">
      <formula>"len($A:$A)=3"</formula>
    </cfRule>
    <cfRule type="expression" dxfId="2" priority="7" stopIfTrue="1">
      <formula>"len($A:$A)=3"</formula>
    </cfRule>
    <cfRule type="expression" dxfId="2" priority="8" stopIfTrue="1">
      <formula>"len($A:$A)=3"</formula>
    </cfRule>
  </conditionalFormatting>
  <conditionalFormatting sqref="B36:B39">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40:B43">
    <cfRule type="expression" dxfId="2" priority="3" stopIfTrue="1">
      <formula>"len($A:$A)=3"</formula>
    </cfRule>
    <cfRule type="expression" dxfId="2" priority="2" stopIfTrue="1">
      <formula>"len($A:$A)=3"</formula>
    </cfRule>
    <cfRule type="expression" dxfId="2" priority="1" stopIfTrue="1">
      <formula>"len($A:$A)=3"</formula>
    </cfRule>
  </conditionalFormatting>
  <conditionalFormatting sqref="B46:B47">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E50:E51">
    <cfRule type="cellIs" dxfId="1" priority="55" stopIfTrue="1" operator="lessThanOrEqual">
      <formula>-1</formula>
    </cfRule>
  </conditionalFormatting>
  <conditionalFormatting sqref="G2 E36:E38 E40:E43">
    <cfRule type="cellIs" dxfId="1" priority="96" stopIfTrue="1" operator="lessThanOrEqual">
      <formula>-1</formula>
    </cfRule>
  </conditionalFormatting>
  <conditionalFormatting sqref="A37:A43 A52:B52">
    <cfRule type="expression" dxfId="2" priority="73"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T1300"/>
  <sheetViews>
    <sheetView showGridLines="0" showZeros="0" view="pageBreakPreview" zoomScale="70" zoomScaleNormal="100" workbookViewId="0">
      <pane ySplit="4" topLeftCell="A5" activePane="bottomLeft" state="frozen"/>
      <selection/>
      <selection pane="bottomLeft" activeCell="D3" sqref="D3:D4"/>
    </sheetView>
  </sheetViews>
  <sheetFormatPr defaultColWidth="9" defaultRowHeight="18.75"/>
  <cols>
    <col min="1" max="1" width="9" style="709" hidden="1" customWidth="1"/>
    <col min="2" max="2" width="15" style="544" hidden="1" customWidth="1"/>
    <col min="3" max="3" width="43.775" style="544" customWidth="1"/>
    <col min="4" max="6" width="16.775" style="544" customWidth="1"/>
    <col min="7" max="8" width="15.2166666666667" style="544" hidden="1" customWidth="1"/>
    <col min="9" max="9" width="6.88333333333333" style="544" hidden="1" customWidth="1"/>
    <col min="10" max="13" width="9" style="544" hidden="1" customWidth="1"/>
    <col min="14" max="14" width="9.125" style="544" hidden="1" customWidth="1"/>
    <col min="15" max="16" width="9" style="544" hidden="1" customWidth="1"/>
    <col min="17" max="17" width="9" style="710" hidden="1" customWidth="1"/>
    <col min="18" max="19" width="9" style="544" hidden="1" customWidth="1"/>
    <col min="20" max="20" width="9" style="711" hidden="1" customWidth="1"/>
    <col min="21" max="16384" width="9" style="544"/>
  </cols>
  <sheetData>
    <row r="1" ht="44.1" customHeight="1" spans="2:9">
      <c r="B1" s="712"/>
      <c r="C1" s="276" t="str">
        <f>YEAR(封面!$B$9)-1&amp;"年澄江市地方一般公共预算支出执行情况表"</f>
        <v>2024年澄江市地方一般公共预算支出执行情况表</v>
      </c>
      <c r="D1" s="276"/>
      <c r="E1" s="276"/>
      <c r="F1" s="276"/>
      <c r="G1" s="276"/>
      <c r="H1" s="276"/>
      <c r="I1" s="273"/>
    </row>
    <row r="2" spans="2:9">
      <c r="B2" s="713"/>
      <c r="C2" s="530" t="s">
        <v>299</v>
      </c>
      <c r="D2" s="278"/>
      <c r="E2" s="278"/>
      <c r="F2" s="710"/>
      <c r="G2" s="710"/>
      <c r="H2" s="531" t="s">
        <v>130</v>
      </c>
      <c r="I2" s="715"/>
    </row>
    <row r="3" ht="35.1" customHeight="1" spans="2:9">
      <c r="B3" s="659" t="s">
        <v>131</v>
      </c>
      <c r="C3" s="514" t="s">
        <v>132</v>
      </c>
      <c r="D3" s="114" t="str">
        <f>YEAR(封面!$B$9)-2&amp;"年
决算数"</f>
        <v>2023年
决算数</v>
      </c>
      <c r="E3" s="67" t="str">
        <f>YEAR(封面!$B$9)-1&amp;"年"</f>
        <v>2024年</v>
      </c>
      <c r="F3" s="67"/>
      <c r="G3" s="535" t="s">
        <v>133</v>
      </c>
      <c r="H3" s="535"/>
      <c r="I3" s="716"/>
    </row>
    <row r="4" ht="40.5" spans="2:20">
      <c r="B4" s="660"/>
      <c r="C4" s="514"/>
      <c r="D4" s="114"/>
      <c r="E4" s="67" t="s">
        <v>135</v>
      </c>
      <c r="F4" s="114" t="s">
        <v>136</v>
      </c>
      <c r="G4" s="67" t="str">
        <f>"比"&amp;YEAR(封面!$B$9)-2&amp;"年决算数增长%"</f>
        <v>比2023年决算数增长%</v>
      </c>
      <c r="H4" s="67" t="str">
        <f>"完成"&amp;YEAR(封面!$B$9)-1&amp;"年预算数的%"</f>
        <v>完成2024年预算数的%</v>
      </c>
      <c r="I4" s="716" t="s">
        <v>134</v>
      </c>
      <c r="J4" s="717" t="s">
        <v>300</v>
      </c>
      <c r="M4" s="718"/>
      <c r="N4" s="719" t="s">
        <v>301</v>
      </c>
      <c r="O4" s="719" t="s">
        <v>302</v>
      </c>
      <c r="P4" s="719" t="s">
        <v>303</v>
      </c>
      <c r="T4" s="711" t="s">
        <v>304</v>
      </c>
    </row>
    <row r="5" ht="36" customHeight="1" spans="1:20">
      <c r="A5" s="709">
        <f>LEN(B5)</f>
        <v>3</v>
      </c>
      <c r="B5" s="294">
        <v>201</v>
      </c>
      <c r="C5" s="285" t="s">
        <v>305</v>
      </c>
      <c r="D5" s="286">
        <v>15122</v>
      </c>
      <c r="E5" s="286">
        <v>20152</v>
      </c>
      <c r="F5" s="286">
        <f>SUM(F6,F18,F27,F38,F49,F60,F71,F79,F88,F101,F110,F121,F133,F140,F148,F154,F161,F168,F175,F182,F189,F197,F203,F209,F216,F231,F238,F244)</f>
        <v>14534</v>
      </c>
      <c r="G5" s="475">
        <f>IF(D5&lt;0,"",IFERROR(F5/D5-1,0))</f>
        <v>-0.0388837455363047</v>
      </c>
      <c r="H5" s="475">
        <f>IF(D5&lt;0,"",IFERROR(F5/E5,0))</f>
        <v>0.721218737594283</v>
      </c>
      <c r="I5" s="688" t="str">
        <f>IF(LEN(B5)=3,"是",IF(C5&lt;&gt;"",IF(SUM(D5:F5)&lt;&gt;0,"是","否"),"是"))</f>
        <v>是</v>
      </c>
      <c r="J5" s="689" t="str">
        <f>IF(LEN(B5)=3,"类",IF(LEN(B5)=5,"款","项"))</f>
        <v>类</v>
      </c>
      <c r="T5" s="711">
        <f>VLOOKUP(B5,[268]Sheet1!$D$6:$M$416,10,FALSE)</f>
        <v>14534</v>
      </c>
    </row>
    <row r="6" ht="36" customHeight="1" spans="1:20">
      <c r="A6" s="709">
        <f t="shared" ref="A6:A69" si="0">LEN(B6)</f>
        <v>5</v>
      </c>
      <c r="B6" s="295">
        <v>20101</v>
      </c>
      <c r="C6" s="359" t="s">
        <v>306</v>
      </c>
      <c r="D6" s="230">
        <v>808</v>
      </c>
      <c r="E6" s="230">
        <v>837</v>
      </c>
      <c r="F6" s="230">
        <f>SUM(F7:F17)</f>
        <v>668</v>
      </c>
      <c r="G6" s="472">
        <f t="shared" ref="G6:G69" si="1">IF(D6&lt;0,"",IFERROR(F6/D6-1,0))</f>
        <v>-0.173267326732673</v>
      </c>
      <c r="H6" s="472">
        <f t="shared" ref="H6:H69" si="2">IF(D6&lt;0,"",IFERROR(F6/E6,0))</f>
        <v>0.798088410991637</v>
      </c>
      <c r="I6" s="688" t="str">
        <f t="shared" ref="I6:I69" si="3">IF(LEN(B6)=3,"是",IF(C6&lt;&gt;"",IF(SUM(D6:F6)&lt;&gt;0,"是","否"),"是"))</f>
        <v>是</v>
      </c>
      <c r="J6" s="689" t="str">
        <f t="shared" ref="J6:J69" si="4">IF(LEN(B6)=3,"类",IF(LEN(B6)=5,"款","项"))</f>
        <v>款</v>
      </c>
      <c r="T6" s="711">
        <f>VLOOKUP(B6,[268]Sheet1!$D$6:$M$416,10,FALSE)</f>
        <v>668</v>
      </c>
    </row>
    <row r="7" ht="36" customHeight="1" spans="1:20">
      <c r="A7" s="709">
        <f t="shared" si="0"/>
        <v>7</v>
      </c>
      <c r="B7" s="295">
        <v>2010101</v>
      </c>
      <c r="C7" s="439" t="s">
        <v>307</v>
      </c>
      <c r="D7" s="230">
        <v>775</v>
      </c>
      <c r="E7" s="230">
        <v>717</v>
      </c>
      <c r="F7" s="296">
        <v>591</v>
      </c>
      <c r="G7" s="472">
        <f t="shared" si="1"/>
        <v>-0.23741935483871</v>
      </c>
      <c r="H7" s="472">
        <f t="shared" si="2"/>
        <v>0.824267782426778</v>
      </c>
      <c r="I7" s="688" t="str">
        <f t="shared" si="3"/>
        <v>是</v>
      </c>
      <c r="J7" s="689" t="str">
        <f t="shared" si="4"/>
        <v>项</v>
      </c>
      <c r="N7" s="720">
        <f>VLOOKUP(B7,[261]公共预算支出!$D$3:$H$398,5,FALSE)</f>
        <v>565</v>
      </c>
      <c r="P7" s="710">
        <f>VLOOKUP(B7,[263]Sheet4!$A$2:$B$82,2,FALSE)</f>
        <v>1</v>
      </c>
      <c r="Q7" s="710">
        <f>+N7+O7+P7</f>
        <v>566</v>
      </c>
      <c r="T7" s="721">
        <f>VLOOKUP(B7,[268]Sheet1!$D$6:$M$416,10,FALSE)</f>
        <v>590</v>
      </c>
    </row>
    <row r="8" ht="36" customHeight="1" spans="1:20">
      <c r="A8" s="709">
        <f t="shared" si="0"/>
        <v>7</v>
      </c>
      <c r="B8" s="714">
        <v>2010102</v>
      </c>
      <c r="C8" s="439" t="s">
        <v>308</v>
      </c>
      <c r="D8" s="230">
        <v>1</v>
      </c>
      <c r="E8" s="230">
        <v>0</v>
      </c>
      <c r="F8" s="296">
        <v>5</v>
      </c>
      <c r="G8" s="472">
        <f t="shared" si="1"/>
        <v>4</v>
      </c>
      <c r="H8" s="472">
        <f t="shared" si="2"/>
        <v>0</v>
      </c>
      <c r="I8" s="688" t="str">
        <f t="shared" si="3"/>
        <v>是</v>
      </c>
      <c r="J8" s="689" t="str">
        <f t="shared" si="4"/>
        <v>项</v>
      </c>
      <c r="N8" s="720">
        <f>VLOOKUP(B8,[261]公共预算支出!$D$3:$H$398,5,FALSE)</f>
        <v>5</v>
      </c>
      <c r="Q8" s="710">
        <f t="shared" ref="Q8:Q17" si="5">+N8+O8+P8</f>
        <v>5</v>
      </c>
      <c r="T8" s="721">
        <f>VLOOKUP(B8,[268]Sheet1!$D$6:$M$416,10,FALSE)</f>
        <v>5</v>
      </c>
    </row>
    <row r="9" ht="36" customHeight="1" spans="1:20">
      <c r="A9" s="709">
        <f t="shared" si="0"/>
        <v>7</v>
      </c>
      <c r="B9" s="295">
        <v>2010103</v>
      </c>
      <c r="C9" s="439" t="s">
        <v>309</v>
      </c>
      <c r="D9" s="230">
        <v>0</v>
      </c>
      <c r="E9" s="230">
        <v>0</v>
      </c>
      <c r="F9" s="296"/>
      <c r="G9" s="472">
        <f t="shared" si="1"/>
        <v>0</v>
      </c>
      <c r="H9" s="472">
        <f t="shared" si="2"/>
        <v>0</v>
      </c>
      <c r="I9" s="688" t="str">
        <f t="shared" si="3"/>
        <v>否</v>
      </c>
      <c r="J9" s="689" t="str">
        <f t="shared" si="4"/>
        <v>项</v>
      </c>
      <c r="Q9" s="710">
        <f t="shared" si="5"/>
        <v>0</v>
      </c>
      <c r="T9" s="721"/>
    </row>
    <row r="10" ht="36" customHeight="1" spans="1:20">
      <c r="A10" s="709">
        <f t="shared" si="0"/>
        <v>7</v>
      </c>
      <c r="B10" s="295">
        <v>2010104</v>
      </c>
      <c r="C10" s="439" t="s">
        <v>310</v>
      </c>
      <c r="D10" s="230">
        <v>26</v>
      </c>
      <c r="E10" s="230">
        <v>46</v>
      </c>
      <c r="F10" s="296">
        <f>20+9</f>
        <v>29</v>
      </c>
      <c r="G10" s="472">
        <f t="shared" si="1"/>
        <v>0.115384615384615</v>
      </c>
      <c r="H10" s="472">
        <f t="shared" si="2"/>
        <v>0.630434782608696</v>
      </c>
      <c r="I10" s="688" t="str">
        <f t="shared" si="3"/>
        <v>是</v>
      </c>
      <c r="J10" s="689" t="str">
        <f t="shared" si="4"/>
        <v>项</v>
      </c>
      <c r="N10" s="720">
        <f>VLOOKUP(B10,[261]公共预算支出!$D$3:$H$398,5,FALSE)</f>
        <v>9</v>
      </c>
      <c r="P10" s="710">
        <f>VLOOKUP(B10,[263]Sheet4!$A$2:$B$82,2,FALSE)</f>
        <v>20</v>
      </c>
      <c r="Q10" s="710">
        <f t="shared" si="5"/>
        <v>29</v>
      </c>
      <c r="T10" s="721">
        <f>VLOOKUP(B10,[268]Sheet1!$D$6:$M$416,10,FALSE)</f>
        <v>29</v>
      </c>
    </row>
    <row r="11" ht="36" customHeight="1" spans="1:20">
      <c r="A11" s="709">
        <f t="shared" si="0"/>
        <v>7</v>
      </c>
      <c r="B11" s="295">
        <v>2010105</v>
      </c>
      <c r="C11" s="439" t="s">
        <v>311</v>
      </c>
      <c r="D11" s="230">
        <v>2</v>
      </c>
      <c r="E11" s="230">
        <v>0</v>
      </c>
      <c r="F11" s="296"/>
      <c r="G11" s="472">
        <f t="shared" si="1"/>
        <v>-1</v>
      </c>
      <c r="H11" s="472">
        <f t="shared" si="2"/>
        <v>0</v>
      </c>
      <c r="I11" s="688" t="str">
        <f t="shared" si="3"/>
        <v>是</v>
      </c>
      <c r="J11" s="689" t="str">
        <f t="shared" si="4"/>
        <v>项</v>
      </c>
      <c r="Q11" s="710">
        <f t="shared" si="5"/>
        <v>0</v>
      </c>
      <c r="T11" s="721"/>
    </row>
    <row r="12" ht="36" customHeight="1" spans="1:20">
      <c r="A12" s="709">
        <f t="shared" si="0"/>
        <v>7</v>
      </c>
      <c r="B12" s="295">
        <v>2010106</v>
      </c>
      <c r="C12" s="439" t="s">
        <v>312</v>
      </c>
      <c r="D12" s="230">
        <v>0</v>
      </c>
      <c r="E12" s="230">
        <v>0</v>
      </c>
      <c r="F12" s="296"/>
      <c r="G12" s="472">
        <f t="shared" si="1"/>
        <v>0</v>
      </c>
      <c r="H12" s="472">
        <f t="shared" si="2"/>
        <v>0</v>
      </c>
      <c r="I12" s="688" t="str">
        <f t="shared" si="3"/>
        <v>否</v>
      </c>
      <c r="J12" s="689" t="str">
        <f t="shared" si="4"/>
        <v>项</v>
      </c>
      <c r="Q12" s="710">
        <f t="shared" si="5"/>
        <v>0</v>
      </c>
      <c r="T12" s="721"/>
    </row>
    <row r="13" ht="36" customHeight="1" spans="1:20">
      <c r="A13" s="709">
        <f t="shared" si="0"/>
        <v>7</v>
      </c>
      <c r="B13" s="295">
        <v>2010107</v>
      </c>
      <c r="C13" s="439" t="s">
        <v>313</v>
      </c>
      <c r="D13" s="230">
        <v>4</v>
      </c>
      <c r="E13" s="230">
        <v>10</v>
      </c>
      <c r="F13" s="296"/>
      <c r="G13" s="472">
        <f t="shared" si="1"/>
        <v>-1</v>
      </c>
      <c r="H13" s="472">
        <f t="shared" si="2"/>
        <v>0</v>
      </c>
      <c r="I13" s="688" t="str">
        <f t="shared" si="3"/>
        <v>是</v>
      </c>
      <c r="J13" s="689" t="str">
        <f t="shared" si="4"/>
        <v>项</v>
      </c>
      <c r="Q13" s="710">
        <f t="shared" si="5"/>
        <v>0</v>
      </c>
      <c r="T13" s="721"/>
    </row>
    <row r="14" ht="36" customHeight="1" spans="1:20">
      <c r="A14" s="709">
        <f t="shared" si="0"/>
        <v>7</v>
      </c>
      <c r="B14" s="295">
        <v>2010108</v>
      </c>
      <c r="C14" s="439" t="s">
        <v>314</v>
      </c>
      <c r="D14" s="230">
        <v>0</v>
      </c>
      <c r="E14" s="230">
        <v>64</v>
      </c>
      <c r="F14" s="296">
        <v>20</v>
      </c>
      <c r="G14" s="472">
        <f t="shared" si="1"/>
        <v>0</v>
      </c>
      <c r="H14" s="472">
        <f t="shared" si="2"/>
        <v>0.3125</v>
      </c>
      <c r="I14" s="688" t="str">
        <f t="shared" si="3"/>
        <v>是</v>
      </c>
      <c r="J14" s="689" t="str">
        <f t="shared" si="4"/>
        <v>项</v>
      </c>
      <c r="N14" s="720">
        <f>VLOOKUP(B14,[261]公共预算支出!$D$3:$H$398,5,FALSE)</f>
        <v>20</v>
      </c>
      <c r="Q14" s="710">
        <f t="shared" si="5"/>
        <v>20</v>
      </c>
      <c r="T14" s="721">
        <f>VLOOKUP(B14,[268]Sheet1!$D$6:$M$416,10,FALSE)</f>
        <v>20</v>
      </c>
    </row>
    <row r="15" ht="36" customHeight="1" spans="1:20">
      <c r="A15" s="709">
        <f t="shared" si="0"/>
        <v>7</v>
      </c>
      <c r="B15" s="295">
        <v>2010109</v>
      </c>
      <c r="C15" s="439" t="s">
        <v>315</v>
      </c>
      <c r="D15" s="230">
        <v>0</v>
      </c>
      <c r="E15" s="230">
        <v>0</v>
      </c>
      <c r="F15" s="296"/>
      <c r="G15" s="472">
        <f t="shared" si="1"/>
        <v>0</v>
      </c>
      <c r="H15" s="472">
        <f t="shared" si="2"/>
        <v>0</v>
      </c>
      <c r="I15" s="688" t="str">
        <f t="shared" si="3"/>
        <v>否</v>
      </c>
      <c r="J15" s="689" t="str">
        <f t="shared" si="4"/>
        <v>项</v>
      </c>
      <c r="Q15" s="710">
        <f t="shared" si="5"/>
        <v>0</v>
      </c>
      <c r="T15" s="721"/>
    </row>
    <row r="16" ht="36" customHeight="1" spans="1:20">
      <c r="A16" s="709">
        <f t="shared" si="0"/>
        <v>7</v>
      </c>
      <c r="B16" s="295">
        <v>2010150</v>
      </c>
      <c r="C16" s="439" t="s">
        <v>316</v>
      </c>
      <c r="D16" s="230">
        <v>0</v>
      </c>
      <c r="E16" s="230">
        <v>0</v>
      </c>
      <c r="F16" s="296">
        <v>21</v>
      </c>
      <c r="G16" s="472">
        <f t="shared" si="1"/>
        <v>0</v>
      </c>
      <c r="H16" s="472">
        <f t="shared" si="2"/>
        <v>0</v>
      </c>
      <c r="I16" s="688" t="str">
        <f t="shared" si="3"/>
        <v>是</v>
      </c>
      <c r="J16" s="689" t="str">
        <f t="shared" si="4"/>
        <v>项</v>
      </c>
      <c r="N16" s="720">
        <f>VLOOKUP(B16,[261]公共预算支出!$D$3:$H$398,5,FALSE)</f>
        <v>21</v>
      </c>
      <c r="Q16" s="710">
        <f t="shared" si="5"/>
        <v>21</v>
      </c>
      <c r="T16" s="721">
        <f>VLOOKUP(B16,[268]Sheet1!$D$6:$M$416,10,FALSE)</f>
        <v>21</v>
      </c>
    </row>
    <row r="17" ht="36" customHeight="1" spans="1:20">
      <c r="A17" s="709">
        <f t="shared" si="0"/>
        <v>7</v>
      </c>
      <c r="B17" s="295">
        <v>2010199</v>
      </c>
      <c r="C17" s="439" t="s">
        <v>317</v>
      </c>
      <c r="D17" s="230">
        <v>0</v>
      </c>
      <c r="E17" s="230">
        <v>0</v>
      </c>
      <c r="F17" s="296">
        <v>2</v>
      </c>
      <c r="G17" s="472">
        <f t="shared" si="1"/>
        <v>0</v>
      </c>
      <c r="H17" s="472">
        <f t="shared" si="2"/>
        <v>0</v>
      </c>
      <c r="I17" s="688" t="str">
        <f t="shared" si="3"/>
        <v>是</v>
      </c>
      <c r="J17" s="689" t="str">
        <f t="shared" si="4"/>
        <v>项</v>
      </c>
      <c r="N17" s="720">
        <f>VLOOKUP(B17,[261]公共预算支出!$D$3:$H$398,5,FALSE)</f>
        <v>2</v>
      </c>
      <c r="Q17" s="710">
        <f t="shared" si="5"/>
        <v>2</v>
      </c>
      <c r="T17" s="721">
        <f>VLOOKUP(B17,[268]Sheet1!$D$6:$M$416,10,FALSE)</f>
        <v>2</v>
      </c>
    </row>
    <row r="18" ht="36" customHeight="1" spans="1:20">
      <c r="A18" s="709">
        <f t="shared" si="0"/>
        <v>5</v>
      </c>
      <c r="B18" s="295">
        <v>20102</v>
      </c>
      <c r="C18" s="359" t="s">
        <v>318</v>
      </c>
      <c r="D18" s="230">
        <v>794</v>
      </c>
      <c r="E18" s="230">
        <v>808</v>
      </c>
      <c r="F18" s="230">
        <f>SUM(F19:F26)</f>
        <v>647</v>
      </c>
      <c r="G18" s="472">
        <f t="shared" si="1"/>
        <v>-0.185138539042821</v>
      </c>
      <c r="H18" s="472">
        <f t="shared" si="2"/>
        <v>0.800742574257426</v>
      </c>
      <c r="I18" s="688" t="str">
        <f t="shared" si="3"/>
        <v>是</v>
      </c>
      <c r="J18" s="689" t="str">
        <f t="shared" si="4"/>
        <v>款</v>
      </c>
      <c r="T18" s="711">
        <f>VLOOKUP(B18,[268]Sheet1!$D$6:$M$416,10,FALSE)</f>
        <v>647</v>
      </c>
    </row>
    <row r="19" ht="36" customHeight="1" spans="1:20">
      <c r="A19" s="709">
        <f t="shared" si="0"/>
        <v>7</v>
      </c>
      <c r="B19" s="295">
        <v>2010201</v>
      </c>
      <c r="C19" s="439" t="s">
        <v>307</v>
      </c>
      <c r="D19" s="230">
        <v>698</v>
      </c>
      <c r="E19" s="230">
        <v>684</v>
      </c>
      <c r="F19" s="296">
        <v>584</v>
      </c>
      <c r="G19" s="472">
        <f t="shared" si="1"/>
        <v>-0.163323782234957</v>
      </c>
      <c r="H19" s="472">
        <f t="shared" si="2"/>
        <v>0.853801169590643</v>
      </c>
      <c r="I19" s="688" t="str">
        <f t="shared" si="3"/>
        <v>是</v>
      </c>
      <c r="J19" s="689" t="str">
        <f t="shared" si="4"/>
        <v>项</v>
      </c>
      <c r="N19" s="720">
        <f>VLOOKUP(B19,[261]公共预算支出!$D$3:$H$398,5,FALSE)</f>
        <v>552</v>
      </c>
      <c r="P19" s="710">
        <f>VLOOKUP(B19,[263]Sheet4!$A$2:$B$82,2,FALSE)</f>
        <v>4</v>
      </c>
      <c r="Q19" s="710">
        <f t="shared" ref="Q19:Q26" si="6">+N19+O19+P19</f>
        <v>556</v>
      </c>
      <c r="T19" s="721">
        <f>VLOOKUP(B19,[268]Sheet1!$D$6:$M$416,10,FALSE)</f>
        <v>584</v>
      </c>
    </row>
    <row r="20" ht="36" customHeight="1" spans="1:20">
      <c r="A20" s="709">
        <f t="shared" si="0"/>
        <v>7</v>
      </c>
      <c r="B20" s="295">
        <v>2010202</v>
      </c>
      <c r="C20" s="439" t="s">
        <v>308</v>
      </c>
      <c r="D20" s="230">
        <v>44</v>
      </c>
      <c r="E20" s="230">
        <v>50</v>
      </c>
      <c r="F20" s="296">
        <v>6</v>
      </c>
      <c r="G20" s="472">
        <f t="shared" si="1"/>
        <v>-0.863636363636364</v>
      </c>
      <c r="H20" s="472">
        <f t="shared" si="2"/>
        <v>0.12</v>
      </c>
      <c r="I20" s="688" t="str">
        <f t="shared" si="3"/>
        <v>是</v>
      </c>
      <c r="J20" s="689" t="str">
        <f t="shared" si="4"/>
        <v>项</v>
      </c>
      <c r="N20" s="544">
        <f>VLOOKUP(B20,[261]公共预算支出!$D$3:$H$398,5,FALSE)</f>
        <v>0</v>
      </c>
      <c r="Q20" s="710">
        <f t="shared" si="6"/>
        <v>0</v>
      </c>
      <c r="T20" s="721">
        <f>VLOOKUP(B20,[268]Sheet1!$D$6:$M$416,10,FALSE)</f>
        <v>6</v>
      </c>
    </row>
    <row r="21" ht="36" customHeight="1" spans="1:20">
      <c r="A21" s="709">
        <f t="shared" si="0"/>
        <v>7</v>
      </c>
      <c r="B21" s="295">
        <v>2010203</v>
      </c>
      <c r="C21" s="439" t="s">
        <v>309</v>
      </c>
      <c r="D21" s="230">
        <v>0</v>
      </c>
      <c r="E21" s="230">
        <v>0</v>
      </c>
      <c r="F21" s="296"/>
      <c r="G21" s="472">
        <f t="shared" si="1"/>
        <v>0</v>
      </c>
      <c r="H21" s="472">
        <f t="shared" si="2"/>
        <v>0</v>
      </c>
      <c r="I21" s="688" t="str">
        <f t="shared" si="3"/>
        <v>否</v>
      </c>
      <c r="J21" s="689" t="str">
        <f t="shared" si="4"/>
        <v>项</v>
      </c>
      <c r="Q21" s="710">
        <f t="shared" si="6"/>
        <v>0</v>
      </c>
      <c r="T21" s="721"/>
    </row>
    <row r="22" ht="36" customHeight="1" spans="1:20">
      <c r="A22" s="709">
        <f t="shared" si="0"/>
        <v>7</v>
      </c>
      <c r="B22" s="295">
        <v>2010204</v>
      </c>
      <c r="C22" s="439" t="s">
        <v>319</v>
      </c>
      <c r="D22" s="230">
        <v>46</v>
      </c>
      <c r="E22" s="230">
        <v>50</v>
      </c>
      <c r="F22" s="296">
        <v>21</v>
      </c>
      <c r="G22" s="472">
        <f t="shared" si="1"/>
        <v>-0.543478260869565</v>
      </c>
      <c r="H22" s="472">
        <f t="shared" si="2"/>
        <v>0.42</v>
      </c>
      <c r="I22" s="688" t="str">
        <f t="shared" si="3"/>
        <v>是</v>
      </c>
      <c r="J22" s="689" t="str">
        <f t="shared" si="4"/>
        <v>项</v>
      </c>
      <c r="N22" s="720">
        <f>VLOOKUP(B22,[261]公共预算支出!$D$3:$H$398,5,FALSE)</f>
        <v>1</v>
      </c>
      <c r="P22" s="710">
        <f>VLOOKUP(B22,[263]Sheet4!$A$2:$B$82,2,FALSE)</f>
        <v>5</v>
      </c>
      <c r="Q22" s="710">
        <f t="shared" si="6"/>
        <v>6</v>
      </c>
      <c r="T22" s="721">
        <f>VLOOKUP(B22,[268]Sheet1!$D$6:$M$416,10,FALSE)</f>
        <v>21</v>
      </c>
    </row>
    <row r="23" ht="36" customHeight="1" spans="1:20">
      <c r="A23" s="709">
        <f t="shared" si="0"/>
        <v>7</v>
      </c>
      <c r="B23" s="295">
        <v>2010205</v>
      </c>
      <c r="C23" s="439" t="s">
        <v>320</v>
      </c>
      <c r="D23" s="230">
        <v>2</v>
      </c>
      <c r="E23" s="230">
        <v>18</v>
      </c>
      <c r="F23" s="296">
        <v>1</v>
      </c>
      <c r="G23" s="472">
        <f t="shared" si="1"/>
        <v>-0.5</v>
      </c>
      <c r="H23" s="472">
        <f t="shared" si="2"/>
        <v>0.0555555555555556</v>
      </c>
      <c r="I23" s="688" t="str">
        <f t="shared" si="3"/>
        <v>是</v>
      </c>
      <c r="J23" s="689" t="str">
        <f t="shared" si="4"/>
        <v>项</v>
      </c>
      <c r="N23" s="720">
        <f>VLOOKUP(B23,[261]公共预算支出!$D$3:$H$398,5,FALSE)</f>
        <v>1</v>
      </c>
      <c r="Q23" s="710">
        <f t="shared" si="6"/>
        <v>1</v>
      </c>
      <c r="T23" s="721">
        <f>VLOOKUP(B23,[268]Sheet1!$D$6:$M$416,10,FALSE)</f>
        <v>1</v>
      </c>
    </row>
    <row r="24" ht="36" customHeight="1" spans="1:20">
      <c r="A24" s="709">
        <f t="shared" si="0"/>
        <v>7</v>
      </c>
      <c r="B24" s="295">
        <v>2010206</v>
      </c>
      <c r="C24" s="439" t="s">
        <v>321</v>
      </c>
      <c r="D24" s="230">
        <v>0</v>
      </c>
      <c r="E24" s="230">
        <v>0</v>
      </c>
      <c r="F24" s="296"/>
      <c r="G24" s="472">
        <f t="shared" si="1"/>
        <v>0</v>
      </c>
      <c r="H24" s="472">
        <f t="shared" si="2"/>
        <v>0</v>
      </c>
      <c r="I24" s="688" t="str">
        <f t="shared" si="3"/>
        <v>否</v>
      </c>
      <c r="J24" s="689" t="str">
        <f t="shared" si="4"/>
        <v>项</v>
      </c>
      <c r="N24" s="544">
        <f>VLOOKUP(B24,[261]公共预算支出!$D$3:$H$398,5,FALSE)</f>
        <v>0</v>
      </c>
      <c r="Q24" s="710">
        <f t="shared" si="6"/>
        <v>0</v>
      </c>
      <c r="T24" s="721">
        <f>VLOOKUP(B24,[268]Sheet1!$D$6:$M$416,10,FALSE)</f>
        <v>0</v>
      </c>
    </row>
    <row r="25" ht="36" customHeight="1" spans="1:20">
      <c r="A25" s="709">
        <f t="shared" si="0"/>
        <v>7</v>
      </c>
      <c r="B25" s="295">
        <v>2010250</v>
      </c>
      <c r="C25" s="439" t="s">
        <v>316</v>
      </c>
      <c r="D25" s="230">
        <v>0</v>
      </c>
      <c r="E25" s="230">
        <v>0</v>
      </c>
      <c r="F25" s="296">
        <v>29</v>
      </c>
      <c r="G25" s="472">
        <f t="shared" si="1"/>
        <v>0</v>
      </c>
      <c r="H25" s="472">
        <f t="shared" si="2"/>
        <v>0</v>
      </c>
      <c r="I25" s="688" t="str">
        <f t="shared" si="3"/>
        <v>是</v>
      </c>
      <c r="J25" s="689" t="str">
        <f t="shared" si="4"/>
        <v>项</v>
      </c>
      <c r="N25" s="720">
        <f>VLOOKUP(B25,[261]公共预算支出!$D$3:$H$398,5,FALSE)</f>
        <v>29</v>
      </c>
      <c r="Q25" s="710">
        <f t="shared" si="6"/>
        <v>29</v>
      </c>
      <c r="T25" s="721">
        <f>VLOOKUP(B25,[268]Sheet1!$D$6:$M$416,10,FALSE)</f>
        <v>29</v>
      </c>
    </row>
    <row r="26" ht="36" customHeight="1" spans="1:20">
      <c r="A26" s="709">
        <f t="shared" si="0"/>
        <v>7</v>
      </c>
      <c r="B26" s="295">
        <v>2010299</v>
      </c>
      <c r="C26" s="439" t="s">
        <v>322</v>
      </c>
      <c r="D26" s="230">
        <v>4</v>
      </c>
      <c r="E26" s="230">
        <v>6</v>
      </c>
      <c r="F26" s="296">
        <v>6</v>
      </c>
      <c r="G26" s="472">
        <f t="shared" si="1"/>
        <v>0.5</v>
      </c>
      <c r="H26" s="472">
        <f t="shared" si="2"/>
        <v>1</v>
      </c>
      <c r="I26" s="688" t="str">
        <f t="shared" si="3"/>
        <v>是</v>
      </c>
      <c r="J26" s="689" t="str">
        <f t="shared" si="4"/>
        <v>项</v>
      </c>
      <c r="N26" s="720">
        <f>VLOOKUP(B26,[261]公共预算支出!$D$3:$H$398,5,FALSE)</f>
        <v>6</v>
      </c>
      <c r="Q26" s="710">
        <f t="shared" si="6"/>
        <v>6</v>
      </c>
      <c r="T26" s="721">
        <f>VLOOKUP(B26,[268]Sheet1!$D$6:$M$416,10,FALSE)</f>
        <v>6</v>
      </c>
    </row>
    <row r="27" ht="36" customHeight="1" spans="1:20">
      <c r="A27" s="709">
        <f t="shared" si="0"/>
        <v>5</v>
      </c>
      <c r="B27" s="295">
        <v>20103</v>
      </c>
      <c r="C27" s="359" t="s">
        <v>323</v>
      </c>
      <c r="D27" s="230">
        <v>4371</v>
      </c>
      <c r="E27" s="230">
        <v>4992</v>
      </c>
      <c r="F27" s="230">
        <f>SUM(F28:F37)</f>
        <v>4325</v>
      </c>
      <c r="G27" s="472">
        <f t="shared" si="1"/>
        <v>-0.0105239075726379</v>
      </c>
      <c r="H27" s="472">
        <f t="shared" si="2"/>
        <v>0.866386217948718</v>
      </c>
      <c r="I27" s="688" t="str">
        <f t="shared" si="3"/>
        <v>是</v>
      </c>
      <c r="J27" s="689" t="str">
        <f t="shared" si="4"/>
        <v>款</v>
      </c>
      <c r="T27" s="711">
        <f>VLOOKUP(B27,[268]Sheet1!$D$6:$M$416,10,FALSE)</f>
        <v>4325</v>
      </c>
    </row>
    <row r="28" ht="36" customHeight="1" spans="1:20">
      <c r="A28" s="709">
        <f t="shared" si="0"/>
        <v>7</v>
      </c>
      <c r="B28" s="295">
        <v>2010301</v>
      </c>
      <c r="C28" s="439" t="s">
        <v>307</v>
      </c>
      <c r="D28" s="230">
        <v>3194</v>
      </c>
      <c r="E28" s="230">
        <v>3264</v>
      </c>
      <c r="F28" s="296">
        <v>3101</v>
      </c>
      <c r="G28" s="472">
        <f t="shared" si="1"/>
        <v>-0.0291170945522855</v>
      </c>
      <c r="H28" s="472">
        <f t="shared" si="2"/>
        <v>0.950061274509804</v>
      </c>
      <c r="I28" s="688" t="str">
        <f t="shared" si="3"/>
        <v>是</v>
      </c>
      <c r="J28" s="689" t="str">
        <f t="shared" si="4"/>
        <v>项</v>
      </c>
      <c r="N28" s="720">
        <f>VLOOKUP(B28,[261]公共预算支出!$D$3:$H$398,5,FALSE)</f>
        <v>2948</v>
      </c>
      <c r="P28" s="710">
        <f>VLOOKUP(B28,[263]Sheet4!$A$2:$B$82,2,FALSE)</f>
        <v>13</v>
      </c>
      <c r="Q28" s="710">
        <f t="shared" ref="Q28:Q37" si="7">+N28+O28+P28</f>
        <v>2961</v>
      </c>
      <c r="T28" s="721">
        <f>VLOOKUP(B28,[268]Sheet1!$D$6:$M$416,10,FALSE)</f>
        <v>3101</v>
      </c>
    </row>
    <row r="29" ht="36" customHeight="1" spans="1:20">
      <c r="A29" s="709">
        <f t="shared" si="0"/>
        <v>7</v>
      </c>
      <c r="B29" s="295">
        <v>2010302</v>
      </c>
      <c r="C29" s="439" t="s">
        <v>308</v>
      </c>
      <c r="D29" s="230">
        <v>74</v>
      </c>
      <c r="E29" s="230">
        <v>145</v>
      </c>
      <c r="F29" s="296">
        <f>11+84</f>
        <v>95</v>
      </c>
      <c r="G29" s="472">
        <f t="shared" si="1"/>
        <v>0.283783783783784</v>
      </c>
      <c r="H29" s="472">
        <f t="shared" si="2"/>
        <v>0.655172413793103</v>
      </c>
      <c r="I29" s="688" t="str">
        <f t="shared" si="3"/>
        <v>是</v>
      </c>
      <c r="J29" s="689" t="str">
        <f t="shared" si="4"/>
        <v>项</v>
      </c>
      <c r="N29" s="720">
        <f>VLOOKUP(B29,[261]公共预算支出!$D$3:$H$398,5,FALSE)</f>
        <v>84</v>
      </c>
      <c r="P29" s="710">
        <f>VLOOKUP(B29,[263]Sheet4!$A$2:$B$82,2,FALSE)</f>
        <v>11</v>
      </c>
      <c r="Q29" s="710">
        <f t="shared" si="7"/>
        <v>95</v>
      </c>
      <c r="T29" s="721">
        <f>VLOOKUP(B29,[268]Sheet1!$D$6:$M$416,10,FALSE)</f>
        <v>95</v>
      </c>
    </row>
    <row r="30" ht="36" customHeight="1" spans="1:20">
      <c r="A30" s="709">
        <f t="shared" si="0"/>
        <v>7</v>
      </c>
      <c r="B30" s="295">
        <v>2010303</v>
      </c>
      <c r="C30" s="439" t="s">
        <v>309</v>
      </c>
      <c r="D30" s="230">
        <v>327</v>
      </c>
      <c r="E30" s="230">
        <v>0</v>
      </c>
      <c r="F30" s="296">
        <v>-5</v>
      </c>
      <c r="G30" s="472">
        <f t="shared" si="1"/>
        <v>-1.01529051987768</v>
      </c>
      <c r="H30" s="472">
        <f t="shared" si="2"/>
        <v>0</v>
      </c>
      <c r="I30" s="688" t="str">
        <f t="shared" si="3"/>
        <v>是</v>
      </c>
      <c r="J30" s="689" t="str">
        <f t="shared" si="4"/>
        <v>项</v>
      </c>
      <c r="N30" s="720">
        <f>VLOOKUP(B30,[261]公共预算支出!$D$3:$H$398,5,FALSE)</f>
        <v>5</v>
      </c>
      <c r="Q30" s="710">
        <f t="shared" si="7"/>
        <v>5</v>
      </c>
      <c r="T30" s="721">
        <f>VLOOKUP(B30,[268]Sheet1!$D$6:$M$416,10,FALSE)</f>
        <v>-5</v>
      </c>
    </row>
    <row r="31" ht="36" customHeight="1" spans="1:20">
      <c r="A31" s="709">
        <f t="shared" si="0"/>
        <v>7</v>
      </c>
      <c r="B31" s="295">
        <v>2010304</v>
      </c>
      <c r="C31" s="439" t="s">
        <v>324</v>
      </c>
      <c r="D31" s="230">
        <v>0</v>
      </c>
      <c r="E31" s="230">
        <v>0</v>
      </c>
      <c r="F31" s="296"/>
      <c r="G31" s="472">
        <f t="shared" si="1"/>
        <v>0</v>
      </c>
      <c r="H31" s="472">
        <f t="shared" si="2"/>
        <v>0</v>
      </c>
      <c r="I31" s="688" t="str">
        <f t="shared" si="3"/>
        <v>否</v>
      </c>
      <c r="J31" s="689" t="str">
        <f t="shared" si="4"/>
        <v>项</v>
      </c>
      <c r="Q31" s="710">
        <f t="shared" si="7"/>
        <v>0</v>
      </c>
      <c r="T31" s="721"/>
    </row>
    <row r="32" ht="36" customHeight="1" spans="1:20">
      <c r="A32" s="709">
        <f t="shared" si="0"/>
        <v>7</v>
      </c>
      <c r="B32" s="295">
        <v>2010305</v>
      </c>
      <c r="C32" s="439" t="s">
        <v>325</v>
      </c>
      <c r="D32" s="230">
        <v>244</v>
      </c>
      <c r="E32" s="230">
        <v>874</v>
      </c>
      <c r="F32" s="296">
        <v>518</v>
      </c>
      <c r="G32" s="472">
        <f t="shared" si="1"/>
        <v>1.12295081967213</v>
      </c>
      <c r="H32" s="472">
        <f t="shared" si="2"/>
        <v>0.592677345537757</v>
      </c>
      <c r="I32" s="688" t="str">
        <f t="shared" si="3"/>
        <v>是</v>
      </c>
      <c r="J32" s="689" t="str">
        <f t="shared" si="4"/>
        <v>项</v>
      </c>
      <c r="N32" s="720">
        <f>VLOOKUP(B32,[261]公共预算支出!$D$3:$H$398,5,FALSE)</f>
        <v>486</v>
      </c>
      <c r="Q32" s="710">
        <f t="shared" si="7"/>
        <v>486</v>
      </c>
      <c r="T32" s="721">
        <f>VLOOKUP(B32,[268]Sheet1!$D$6:$M$416,10,FALSE)</f>
        <v>518</v>
      </c>
    </row>
    <row r="33" ht="36" customHeight="1" spans="1:20">
      <c r="A33" s="709">
        <f t="shared" si="0"/>
        <v>7</v>
      </c>
      <c r="B33" s="295">
        <v>2010306</v>
      </c>
      <c r="C33" s="439" t="s">
        <v>326</v>
      </c>
      <c r="D33" s="230">
        <v>0</v>
      </c>
      <c r="E33" s="230">
        <v>0</v>
      </c>
      <c r="F33" s="296"/>
      <c r="G33" s="472">
        <f t="shared" si="1"/>
        <v>0</v>
      </c>
      <c r="H33" s="472">
        <f t="shared" si="2"/>
        <v>0</v>
      </c>
      <c r="I33" s="688" t="str">
        <f t="shared" si="3"/>
        <v>否</v>
      </c>
      <c r="J33" s="689" t="str">
        <f t="shared" si="4"/>
        <v>项</v>
      </c>
      <c r="Q33" s="710">
        <f t="shared" si="7"/>
        <v>0</v>
      </c>
      <c r="T33" s="721"/>
    </row>
    <row r="34" ht="36" customHeight="1" spans="1:20">
      <c r="A34" s="709">
        <f t="shared" si="0"/>
        <v>7</v>
      </c>
      <c r="B34" s="295">
        <v>2010308</v>
      </c>
      <c r="C34" s="439" t="s">
        <v>327</v>
      </c>
      <c r="D34" s="230">
        <v>31</v>
      </c>
      <c r="E34" s="230">
        <v>7</v>
      </c>
      <c r="F34" s="525"/>
      <c r="G34" s="472">
        <f t="shared" si="1"/>
        <v>-1</v>
      </c>
      <c r="H34" s="472">
        <f t="shared" si="2"/>
        <v>0</v>
      </c>
      <c r="I34" s="688" t="str">
        <f t="shared" si="3"/>
        <v>是</v>
      </c>
      <c r="J34" s="689" t="str">
        <f t="shared" si="4"/>
        <v>项</v>
      </c>
      <c r="Q34" s="710">
        <f t="shared" si="7"/>
        <v>0</v>
      </c>
      <c r="T34" s="721"/>
    </row>
    <row r="35" ht="36" customHeight="1" spans="1:20">
      <c r="A35" s="709">
        <f t="shared" si="0"/>
        <v>7</v>
      </c>
      <c r="B35" s="295">
        <v>2010309</v>
      </c>
      <c r="C35" s="439" t="s">
        <v>328</v>
      </c>
      <c r="D35" s="230">
        <v>0</v>
      </c>
      <c r="E35" s="230">
        <v>0</v>
      </c>
      <c r="F35" s="296"/>
      <c r="G35" s="472">
        <f t="shared" si="1"/>
        <v>0</v>
      </c>
      <c r="H35" s="472">
        <f t="shared" si="2"/>
        <v>0</v>
      </c>
      <c r="I35" s="688" t="str">
        <f t="shared" si="3"/>
        <v>否</v>
      </c>
      <c r="J35" s="689" t="str">
        <f t="shared" si="4"/>
        <v>项</v>
      </c>
      <c r="Q35" s="710">
        <f t="shared" si="7"/>
        <v>0</v>
      </c>
      <c r="T35" s="721"/>
    </row>
    <row r="36" ht="36" customHeight="1" spans="1:20">
      <c r="A36" s="709">
        <f t="shared" si="0"/>
        <v>7</v>
      </c>
      <c r="B36" s="295">
        <v>2010350</v>
      </c>
      <c r="C36" s="439" t="s">
        <v>316</v>
      </c>
      <c r="D36" s="230">
        <v>251</v>
      </c>
      <c r="E36" s="230">
        <v>467</v>
      </c>
      <c r="F36" s="296">
        <v>422</v>
      </c>
      <c r="G36" s="472">
        <f t="shared" si="1"/>
        <v>0.681274900398406</v>
      </c>
      <c r="H36" s="472">
        <f t="shared" si="2"/>
        <v>0.903640256959315</v>
      </c>
      <c r="I36" s="688" t="str">
        <f t="shared" si="3"/>
        <v>是</v>
      </c>
      <c r="J36" s="689" t="str">
        <f t="shared" si="4"/>
        <v>项</v>
      </c>
      <c r="N36" s="720">
        <f>VLOOKUP(B36,[261]公共预算支出!$D$3:$H$398,5,FALSE)</f>
        <v>422</v>
      </c>
      <c r="Q36" s="710">
        <f t="shared" si="7"/>
        <v>422</v>
      </c>
      <c r="T36" s="721">
        <f>VLOOKUP(B36,[268]Sheet1!$D$6:$M$416,10,FALSE)</f>
        <v>422</v>
      </c>
    </row>
    <row r="37" ht="36" customHeight="1" spans="1:20">
      <c r="A37" s="709">
        <f t="shared" si="0"/>
        <v>7</v>
      </c>
      <c r="B37" s="518">
        <v>2010399</v>
      </c>
      <c r="C37" s="439" t="s">
        <v>329</v>
      </c>
      <c r="D37" s="230">
        <v>250</v>
      </c>
      <c r="E37" s="230">
        <v>235</v>
      </c>
      <c r="F37" s="296">
        <v>194</v>
      </c>
      <c r="G37" s="472">
        <f t="shared" si="1"/>
        <v>-0.224</v>
      </c>
      <c r="H37" s="472">
        <f t="shared" si="2"/>
        <v>0.825531914893617</v>
      </c>
      <c r="I37" s="688" t="str">
        <f t="shared" si="3"/>
        <v>是</v>
      </c>
      <c r="J37" s="689" t="str">
        <f t="shared" si="4"/>
        <v>项</v>
      </c>
      <c r="N37" s="720">
        <f>VLOOKUP(B37,[261]公共预算支出!$D$3:$H$398,5,FALSE)</f>
        <v>177</v>
      </c>
      <c r="O37" s="544">
        <f>VLOOKUP(B37,[264]Sheet4!$A$2:$D$19,4,FALSE)</f>
        <v>13</v>
      </c>
      <c r="P37" s="710">
        <f>VLOOKUP(B37,[263]Sheet4!$A$2:$B$82,2,FALSE)</f>
        <v>1</v>
      </c>
      <c r="Q37" s="710">
        <f t="shared" si="7"/>
        <v>191</v>
      </c>
      <c r="T37" s="721">
        <f>VLOOKUP(B37,[268]Sheet1!$D$6:$M$416,10,FALSE)</f>
        <v>194</v>
      </c>
    </row>
    <row r="38" ht="36" customHeight="1" spans="1:20">
      <c r="A38" s="709">
        <f t="shared" si="0"/>
        <v>5</v>
      </c>
      <c r="B38" s="295">
        <v>20104</v>
      </c>
      <c r="C38" s="359" t="s">
        <v>330</v>
      </c>
      <c r="D38" s="230">
        <v>490</v>
      </c>
      <c r="E38" s="230">
        <v>542</v>
      </c>
      <c r="F38" s="230">
        <f>SUM(F39:F48)</f>
        <v>467</v>
      </c>
      <c r="G38" s="472">
        <f t="shared" si="1"/>
        <v>-0.0469387755102041</v>
      </c>
      <c r="H38" s="472">
        <f t="shared" si="2"/>
        <v>0.861623616236162</v>
      </c>
      <c r="I38" s="688" t="str">
        <f t="shared" si="3"/>
        <v>是</v>
      </c>
      <c r="J38" s="689" t="str">
        <f t="shared" si="4"/>
        <v>款</v>
      </c>
      <c r="T38" s="711">
        <f>VLOOKUP(B38,[268]Sheet1!$D$6:$M$416,10,FALSE)</f>
        <v>467</v>
      </c>
    </row>
    <row r="39" ht="36" customHeight="1" spans="1:20">
      <c r="A39" s="709">
        <f t="shared" si="0"/>
        <v>7</v>
      </c>
      <c r="B39" s="295">
        <v>2010401</v>
      </c>
      <c r="C39" s="439" t="s">
        <v>307</v>
      </c>
      <c r="D39" s="230">
        <v>318</v>
      </c>
      <c r="E39" s="230">
        <v>335</v>
      </c>
      <c r="F39" s="296">
        <v>296</v>
      </c>
      <c r="G39" s="472">
        <f t="shared" si="1"/>
        <v>-0.0691823899371069</v>
      </c>
      <c r="H39" s="472">
        <f t="shared" si="2"/>
        <v>0.883582089552239</v>
      </c>
      <c r="I39" s="688" t="str">
        <f t="shared" si="3"/>
        <v>是</v>
      </c>
      <c r="J39" s="689" t="str">
        <f t="shared" si="4"/>
        <v>项</v>
      </c>
      <c r="N39" s="720">
        <f>VLOOKUP(B39,[261]公共预算支出!$D$3:$H$398,5,FALSE)</f>
        <v>271</v>
      </c>
      <c r="P39" s="710">
        <f>VLOOKUP(B39,[263]Sheet4!$A$2:$B$82,2,FALSE)</f>
        <v>3</v>
      </c>
      <c r="Q39" s="710">
        <f t="shared" ref="Q39:Q48" si="8">+N39+O39+P39</f>
        <v>274</v>
      </c>
      <c r="T39" s="721">
        <f>VLOOKUP(B39,[268]Sheet1!$D$6:$M$416,10,FALSE)</f>
        <v>296</v>
      </c>
    </row>
    <row r="40" ht="36" customHeight="1" spans="1:20">
      <c r="A40" s="709">
        <f t="shared" si="0"/>
        <v>7</v>
      </c>
      <c r="B40" s="295">
        <v>2010402</v>
      </c>
      <c r="C40" s="439" t="s">
        <v>308</v>
      </c>
      <c r="D40" s="230">
        <v>0</v>
      </c>
      <c r="E40" s="230">
        <v>0</v>
      </c>
      <c r="F40" s="296"/>
      <c r="G40" s="472">
        <f t="shared" si="1"/>
        <v>0</v>
      </c>
      <c r="H40" s="472">
        <f t="shared" si="2"/>
        <v>0</v>
      </c>
      <c r="I40" s="688" t="str">
        <f t="shared" si="3"/>
        <v>否</v>
      </c>
      <c r="J40" s="689" t="str">
        <f t="shared" si="4"/>
        <v>项</v>
      </c>
      <c r="Q40" s="710">
        <f t="shared" si="8"/>
        <v>0</v>
      </c>
      <c r="T40" s="721"/>
    </row>
    <row r="41" ht="36" customHeight="1" spans="1:20">
      <c r="A41" s="709">
        <f t="shared" si="0"/>
        <v>7</v>
      </c>
      <c r="B41" s="295">
        <v>2010403</v>
      </c>
      <c r="C41" s="439" t="s">
        <v>309</v>
      </c>
      <c r="D41" s="230">
        <v>0</v>
      </c>
      <c r="E41" s="230">
        <v>0</v>
      </c>
      <c r="F41" s="296"/>
      <c r="G41" s="472">
        <f t="shared" si="1"/>
        <v>0</v>
      </c>
      <c r="H41" s="472">
        <f t="shared" si="2"/>
        <v>0</v>
      </c>
      <c r="I41" s="688" t="str">
        <f t="shared" si="3"/>
        <v>否</v>
      </c>
      <c r="J41" s="689" t="str">
        <f t="shared" si="4"/>
        <v>项</v>
      </c>
      <c r="Q41" s="710">
        <f t="shared" si="8"/>
        <v>0</v>
      </c>
      <c r="T41" s="721"/>
    </row>
    <row r="42" ht="36" customHeight="1" spans="1:20">
      <c r="A42" s="709">
        <f t="shared" si="0"/>
        <v>7</v>
      </c>
      <c r="B42" s="295">
        <v>2010404</v>
      </c>
      <c r="C42" s="439" t="s">
        <v>331</v>
      </c>
      <c r="D42" s="230">
        <v>0</v>
      </c>
      <c r="E42" s="230">
        <v>0</v>
      </c>
      <c r="F42" s="296"/>
      <c r="G42" s="472">
        <f t="shared" si="1"/>
        <v>0</v>
      </c>
      <c r="H42" s="472">
        <f t="shared" si="2"/>
        <v>0</v>
      </c>
      <c r="I42" s="688" t="str">
        <f t="shared" si="3"/>
        <v>否</v>
      </c>
      <c r="J42" s="689" t="str">
        <f t="shared" si="4"/>
        <v>项</v>
      </c>
      <c r="Q42" s="710">
        <f t="shared" si="8"/>
        <v>0</v>
      </c>
      <c r="T42" s="721"/>
    </row>
    <row r="43" ht="36" customHeight="1" spans="1:20">
      <c r="A43" s="709">
        <f t="shared" si="0"/>
        <v>7</v>
      </c>
      <c r="B43" s="295">
        <v>2010405</v>
      </c>
      <c r="C43" s="439" t="s">
        <v>332</v>
      </c>
      <c r="D43" s="230">
        <v>0</v>
      </c>
      <c r="E43" s="230">
        <v>0</v>
      </c>
      <c r="F43" s="296"/>
      <c r="G43" s="472">
        <f t="shared" si="1"/>
        <v>0</v>
      </c>
      <c r="H43" s="472">
        <f t="shared" si="2"/>
        <v>0</v>
      </c>
      <c r="I43" s="688" t="str">
        <f t="shared" si="3"/>
        <v>否</v>
      </c>
      <c r="J43" s="689" t="str">
        <f t="shared" si="4"/>
        <v>项</v>
      </c>
      <c r="Q43" s="710">
        <f t="shared" si="8"/>
        <v>0</v>
      </c>
      <c r="T43" s="721"/>
    </row>
    <row r="44" ht="36" customHeight="1" spans="1:20">
      <c r="A44" s="709">
        <f t="shared" si="0"/>
        <v>7</v>
      </c>
      <c r="B44" s="295">
        <v>2010406</v>
      </c>
      <c r="C44" s="439" t="s">
        <v>333</v>
      </c>
      <c r="D44" s="230">
        <v>0</v>
      </c>
      <c r="E44" s="230">
        <v>0</v>
      </c>
      <c r="F44" s="296"/>
      <c r="G44" s="472">
        <f t="shared" si="1"/>
        <v>0</v>
      </c>
      <c r="H44" s="472">
        <f t="shared" si="2"/>
        <v>0</v>
      </c>
      <c r="I44" s="688" t="str">
        <f t="shared" si="3"/>
        <v>否</v>
      </c>
      <c r="J44" s="689" t="str">
        <f t="shared" si="4"/>
        <v>项</v>
      </c>
      <c r="Q44" s="710">
        <f t="shared" si="8"/>
        <v>0</v>
      </c>
      <c r="T44" s="721"/>
    </row>
    <row r="45" ht="36" customHeight="1" spans="1:20">
      <c r="A45" s="709">
        <f t="shared" si="0"/>
        <v>7</v>
      </c>
      <c r="B45" s="295">
        <v>2010407</v>
      </c>
      <c r="C45" s="439" t="s">
        <v>334</v>
      </c>
      <c r="D45" s="230">
        <v>0</v>
      </c>
      <c r="E45" s="230">
        <v>9</v>
      </c>
      <c r="F45" s="296"/>
      <c r="G45" s="472">
        <f t="shared" si="1"/>
        <v>0</v>
      </c>
      <c r="H45" s="472">
        <f t="shared" si="2"/>
        <v>0</v>
      </c>
      <c r="I45" s="688" t="str">
        <f t="shared" si="3"/>
        <v>是</v>
      </c>
      <c r="J45" s="689" t="str">
        <f t="shared" si="4"/>
        <v>项</v>
      </c>
      <c r="Q45" s="710">
        <f t="shared" si="8"/>
        <v>0</v>
      </c>
      <c r="T45" s="721"/>
    </row>
    <row r="46" ht="36" customHeight="1" spans="1:20">
      <c r="A46" s="709">
        <f t="shared" si="0"/>
        <v>7</v>
      </c>
      <c r="B46" s="295">
        <v>2010408</v>
      </c>
      <c r="C46" s="439" t="s">
        <v>335</v>
      </c>
      <c r="D46" s="230">
        <v>0</v>
      </c>
      <c r="E46" s="230">
        <v>0</v>
      </c>
      <c r="F46" s="296"/>
      <c r="G46" s="472">
        <f t="shared" si="1"/>
        <v>0</v>
      </c>
      <c r="H46" s="472">
        <f t="shared" si="2"/>
        <v>0</v>
      </c>
      <c r="I46" s="688" t="str">
        <f t="shared" si="3"/>
        <v>否</v>
      </c>
      <c r="J46" s="689" t="str">
        <f t="shared" si="4"/>
        <v>项</v>
      </c>
      <c r="Q46" s="710">
        <f t="shared" si="8"/>
        <v>0</v>
      </c>
      <c r="T46" s="721"/>
    </row>
    <row r="47" ht="36" customHeight="1" spans="1:20">
      <c r="A47" s="709">
        <f t="shared" si="0"/>
        <v>7</v>
      </c>
      <c r="B47" s="295">
        <v>2010450</v>
      </c>
      <c r="C47" s="439" t="s">
        <v>316</v>
      </c>
      <c r="D47" s="230">
        <v>172</v>
      </c>
      <c r="E47" s="230">
        <v>175</v>
      </c>
      <c r="F47" s="296">
        <v>171</v>
      </c>
      <c r="G47" s="472">
        <f t="shared" si="1"/>
        <v>-0.0058139534883721</v>
      </c>
      <c r="H47" s="472">
        <f t="shared" si="2"/>
        <v>0.977142857142857</v>
      </c>
      <c r="I47" s="688" t="str">
        <f t="shared" si="3"/>
        <v>是</v>
      </c>
      <c r="J47" s="689" t="str">
        <f t="shared" si="4"/>
        <v>项</v>
      </c>
      <c r="N47" s="720">
        <f>VLOOKUP(B47,[261]公共预算支出!$D$3:$H$398,5,FALSE)</f>
        <v>172</v>
      </c>
      <c r="Q47" s="710">
        <f t="shared" si="8"/>
        <v>172</v>
      </c>
      <c r="T47" s="721">
        <f>VLOOKUP(B47,[268]Sheet1!$D$6:$M$416,10,FALSE)</f>
        <v>172</v>
      </c>
    </row>
    <row r="48" ht="36" customHeight="1" spans="1:20">
      <c r="A48" s="709">
        <f t="shared" si="0"/>
        <v>7</v>
      </c>
      <c r="B48" s="295">
        <v>2010499</v>
      </c>
      <c r="C48" s="439" t="s">
        <v>336</v>
      </c>
      <c r="D48" s="230">
        <v>0</v>
      </c>
      <c r="E48" s="230">
        <v>23</v>
      </c>
      <c r="F48" s="296"/>
      <c r="G48" s="472">
        <f t="shared" si="1"/>
        <v>0</v>
      </c>
      <c r="H48" s="472">
        <f t="shared" si="2"/>
        <v>0</v>
      </c>
      <c r="I48" s="688" t="str">
        <f t="shared" si="3"/>
        <v>是</v>
      </c>
      <c r="J48" s="689" t="str">
        <f t="shared" si="4"/>
        <v>项</v>
      </c>
      <c r="Q48" s="710">
        <f t="shared" si="8"/>
        <v>0</v>
      </c>
      <c r="T48" s="721"/>
    </row>
    <row r="49" ht="36" customHeight="1" spans="1:20">
      <c r="A49" s="709">
        <f t="shared" si="0"/>
        <v>5</v>
      </c>
      <c r="B49" s="295">
        <v>20105</v>
      </c>
      <c r="C49" s="359" t="s">
        <v>337</v>
      </c>
      <c r="D49" s="230">
        <v>579</v>
      </c>
      <c r="E49" s="230">
        <v>574</v>
      </c>
      <c r="F49" s="230">
        <f>SUM(F50:F59)</f>
        <v>523</v>
      </c>
      <c r="G49" s="472">
        <f t="shared" si="1"/>
        <v>-0.0967184801381693</v>
      </c>
      <c r="H49" s="472">
        <f t="shared" si="2"/>
        <v>0.911149825783972</v>
      </c>
      <c r="I49" s="688" t="str">
        <f t="shared" si="3"/>
        <v>是</v>
      </c>
      <c r="J49" s="689" t="str">
        <f t="shared" si="4"/>
        <v>款</v>
      </c>
      <c r="T49" s="711">
        <f>VLOOKUP(B49,[268]Sheet1!$D$6:$M$416,10,FALSE)</f>
        <v>523</v>
      </c>
    </row>
    <row r="50" ht="36" customHeight="1" spans="1:20">
      <c r="A50" s="709">
        <f t="shared" si="0"/>
        <v>7</v>
      </c>
      <c r="B50" s="295">
        <v>2010501</v>
      </c>
      <c r="C50" s="439" t="s">
        <v>307</v>
      </c>
      <c r="D50" s="230">
        <v>229</v>
      </c>
      <c r="E50" s="230">
        <v>224</v>
      </c>
      <c r="F50" s="296">
        <v>174</v>
      </c>
      <c r="G50" s="472">
        <f t="shared" si="1"/>
        <v>-0.240174672489083</v>
      </c>
      <c r="H50" s="472">
        <f t="shared" si="2"/>
        <v>0.776785714285714</v>
      </c>
      <c r="I50" s="688" t="str">
        <f t="shared" si="3"/>
        <v>是</v>
      </c>
      <c r="J50" s="689" t="str">
        <f t="shared" si="4"/>
        <v>项</v>
      </c>
      <c r="N50" s="720">
        <f>VLOOKUP(B50,[261]公共预算支出!$D$3:$H$398,5,FALSE)</f>
        <v>164</v>
      </c>
      <c r="P50" s="710">
        <f>VLOOKUP(B50,[263]Sheet4!$A$2:$B$82,2,FALSE)</f>
        <v>2</v>
      </c>
      <c r="Q50" s="710">
        <f t="shared" ref="Q50:Q59" si="9">+N50+O50+P50</f>
        <v>166</v>
      </c>
      <c r="T50" s="721">
        <f>VLOOKUP(B50,[268]Sheet1!$D$6:$M$416,10,FALSE)</f>
        <v>174</v>
      </c>
    </row>
    <row r="51" ht="36" customHeight="1" spans="1:20">
      <c r="A51" s="709">
        <f t="shared" si="0"/>
        <v>7</v>
      </c>
      <c r="B51" s="295">
        <v>2010502</v>
      </c>
      <c r="C51" s="439" t="s">
        <v>308</v>
      </c>
      <c r="D51" s="230">
        <v>0</v>
      </c>
      <c r="E51" s="230">
        <v>0</v>
      </c>
      <c r="F51" s="296"/>
      <c r="G51" s="472">
        <f t="shared" si="1"/>
        <v>0</v>
      </c>
      <c r="H51" s="472">
        <f t="shared" si="2"/>
        <v>0</v>
      </c>
      <c r="I51" s="688" t="str">
        <f t="shared" si="3"/>
        <v>否</v>
      </c>
      <c r="J51" s="689" t="str">
        <f t="shared" si="4"/>
        <v>项</v>
      </c>
      <c r="Q51" s="710">
        <f t="shared" si="9"/>
        <v>0</v>
      </c>
      <c r="T51" s="721"/>
    </row>
    <row r="52" ht="36" customHeight="1" spans="1:20">
      <c r="A52" s="709">
        <f t="shared" si="0"/>
        <v>7</v>
      </c>
      <c r="B52" s="295">
        <v>2010503</v>
      </c>
      <c r="C52" s="439" t="s">
        <v>309</v>
      </c>
      <c r="D52" s="230">
        <v>0</v>
      </c>
      <c r="E52" s="230">
        <v>0</v>
      </c>
      <c r="F52" s="296"/>
      <c r="G52" s="472">
        <f t="shared" si="1"/>
        <v>0</v>
      </c>
      <c r="H52" s="472">
        <f t="shared" si="2"/>
        <v>0</v>
      </c>
      <c r="I52" s="688" t="str">
        <f t="shared" si="3"/>
        <v>否</v>
      </c>
      <c r="J52" s="689" t="str">
        <f t="shared" si="4"/>
        <v>项</v>
      </c>
      <c r="Q52" s="710">
        <f t="shared" si="9"/>
        <v>0</v>
      </c>
      <c r="T52" s="721"/>
    </row>
    <row r="53" ht="36" customHeight="1" spans="1:20">
      <c r="A53" s="709">
        <f t="shared" si="0"/>
        <v>7</v>
      </c>
      <c r="B53" s="295">
        <v>2010504</v>
      </c>
      <c r="C53" s="439" t="s">
        <v>338</v>
      </c>
      <c r="D53" s="230">
        <v>0</v>
      </c>
      <c r="E53" s="230">
        <v>0</v>
      </c>
      <c r="F53" s="296"/>
      <c r="G53" s="472">
        <f t="shared" si="1"/>
        <v>0</v>
      </c>
      <c r="H53" s="472">
        <f t="shared" si="2"/>
        <v>0</v>
      </c>
      <c r="I53" s="688" t="str">
        <f t="shared" si="3"/>
        <v>否</v>
      </c>
      <c r="J53" s="689" t="str">
        <f t="shared" si="4"/>
        <v>项</v>
      </c>
      <c r="Q53" s="710">
        <f t="shared" si="9"/>
        <v>0</v>
      </c>
      <c r="T53" s="721"/>
    </row>
    <row r="54" ht="36" customHeight="1" spans="1:20">
      <c r="A54" s="709">
        <f t="shared" si="0"/>
        <v>7</v>
      </c>
      <c r="B54" s="295">
        <v>2010505</v>
      </c>
      <c r="C54" s="439" t="s">
        <v>339</v>
      </c>
      <c r="D54" s="230">
        <v>3</v>
      </c>
      <c r="E54" s="230">
        <v>0</v>
      </c>
      <c r="F54" s="296"/>
      <c r="G54" s="472">
        <f t="shared" si="1"/>
        <v>-1</v>
      </c>
      <c r="H54" s="472">
        <f t="shared" si="2"/>
        <v>0</v>
      </c>
      <c r="I54" s="688" t="str">
        <f t="shared" si="3"/>
        <v>是</v>
      </c>
      <c r="J54" s="689" t="str">
        <f t="shared" si="4"/>
        <v>项</v>
      </c>
      <c r="Q54" s="710">
        <f t="shared" si="9"/>
        <v>0</v>
      </c>
      <c r="T54" s="721"/>
    </row>
    <row r="55" ht="36" customHeight="1" spans="1:20">
      <c r="A55" s="709">
        <f t="shared" si="0"/>
        <v>7</v>
      </c>
      <c r="B55" s="295">
        <v>2010506</v>
      </c>
      <c r="C55" s="439" t="s">
        <v>340</v>
      </c>
      <c r="D55" s="230">
        <v>0</v>
      </c>
      <c r="E55" s="230">
        <v>0</v>
      </c>
      <c r="F55" s="296"/>
      <c r="G55" s="472">
        <f t="shared" si="1"/>
        <v>0</v>
      </c>
      <c r="H55" s="472">
        <f t="shared" si="2"/>
        <v>0</v>
      </c>
      <c r="I55" s="688" t="str">
        <f t="shared" si="3"/>
        <v>否</v>
      </c>
      <c r="J55" s="689" t="str">
        <f t="shared" si="4"/>
        <v>项</v>
      </c>
      <c r="Q55" s="710">
        <f t="shared" si="9"/>
        <v>0</v>
      </c>
      <c r="T55" s="721"/>
    </row>
    <row r="56" ht="36" customHeight="1" spans="1:20">
      <c r="A56" s="709">
        <f t="shared" si="0"/>
        <v>7</v>
      </c>
      <c r="B56" s="295">
        <v>2010507</v>
      </c>
      <c r="C56" s="439" t="s">
        <v>341</v>
      </c>
      <c r="D56" s="230">
        <v>44</v>
      </c>
      <c r="E56" s="230">
        <v>63</v>
      </c>
      <c r="F56" s="296">
        <v>70</v>
      </c>
      <c r="G56" s="472">
        <f t="shared" si="1"/>
        <v>0.590909090909091</v>
      </c>
      <c r="H56" s="472">
        <f t="shared" si="2"/>
        <v>1.11111111111111</v>
      </c>
      <c r="I56" s="688" t="str">
        <f t="shared" si="3"/>
        <v>是</v>
      </c>
      <c r="J56" s="689" t="str">
        <f t="shared" si="4"/>
        <v>项</v>
      </c>
      <c r="N56" s="720">
        <f>VLOOKUP(B56,[261]公共预算支出!$D$3:$H$398,5,FALSE)</f>
        <v>70</v>
      </c>
      <c r="Q56" s="710">
        <f t="shared" si="9"/>
        <v>70</v>
      </c>
      <c r="T56" s="721">
        <f>VLOOKUP(B56,[268]Sheet1!$D$6:$M$416,10,FALSE)</f>
        <v>70</v>
      </c>
    </row>
    <row r="57" ht="36" customHeight="1" spans="1:20">
      <c r="A57" s="709">
        <f t="shared" si="0"/>
        <v>7</v>
      </c>
      <c r="B57" s="295">
        <v>2010508</v>
      </c>
      <c r="C57" s="439" t="s">
        <v>342</v>
      </c>
      <c r="D57" s="230">
        <v>66</v>
      </c>
      <c r="E57" s="230">
        <v>40</v>
      </c>
      <c r="F57" s="296">
        <v>37</v>
      </c>
      <c r="G57" s="472">
        <f t="shared" si="1"/>
        <v>-0.439393939393939</v>
      </c>
      <c r="H57" s="472">
        <f t="shared" si="2"/>
        <v>0.925</v>
      </c>
      <c r="I57" s="688" t="str">
        <f t="shared" si="3"/>
        <v>是</v>
      </c>
      <c r="J57" s="689" t="str">
        <f t="shared" si="4"/>
        <v>项</v>
      </c>
      <c r="N57" s="720">
        <f>VLOOKUP(B57,[261]公共预算支出!$D$3:$H$398,5,FALSE)</f>
        <v>37</v>
      </c>
      <c r="Q57" s="710">
        <f t="shared" si="9"/>
        <v>37</v>
      </c>
      <c r="T57" s="721">
        <f>VLOOKUP(B57,[268]Sheet1!$D$6:$M$416,10,FALSE)</f>
        <v>37</v>
      </c>
    </row>
    <row r="58" ht="36" customHeight="1" spans="1:20">
      <c r="A58" s="709">
        <f t="shared" si="0"/>
        <v>7</v>
      </c>
      <c r="B58" s="295">
        <v>2010550</v>
      </c>
      <c r="C58" s="439" t="s">
        <v>316</v>
      </c>
      <c r="D58" s="230">
        <v>237</v>
      </c>
      <c r="E58" s="230">
        <v>247</v>
      </c>
      <c r="F58" s="296">
        <v>242</v>
      </c>
      <c r="G58" s="472">
        <f t="shared" si="1"/>
        <v>0.0210970464135021</v>
      </c>
      <c r="H58" s="472">
        <f t="shared" si="2"/>
        <v>0.979757085020243</v>
      </c>
      <c r="I58" s="688" t="str">
        <f t="shared" si="3"/>
        <v>是</v>
      </c>
      <c r="J58" s="689" t="str">
        <f t="shared" si="4"/>
        <v>项</v>
      </c>
      <c r="N58" s="720">
        <f>VLOOKUP(B58,[261]公共预算支出!$D$3:$H$398,5,FALSE)</f>
        <v>242</v>
      </c>
      <c r="Q58" s="710">
        <f t="shared" si="9"/>
        <v>242</v>
      </c>
      <c r="T58" s="721">
        <f>VLOOKUP(B58,[268]Sheet1!$D$6:$M$416,10,FALSE)</f>
        <v>242</v>
      </c>
    </row>
    <row r="59" ht="36" customHeight="1" spans="1:20">
      <c r="A59" s="709">
        <f t="shared" si="0"/>
        <v>7</v>
      </c>
      <c r="B59" s="295">
        <v>2010599</v>
      </c>
      <c r="C59" s="439" t="s">
        <v>343</v>
      </c>
      <c r="D59" s="230">
        <v>0</v>
      </c>
      <c r="E59" s="230">
        <v>0</v>
      </c>
      <c r="F59" s="296"/>
      <c r="G59" s="472">
        <f t="shared" si="1"/>
        <v>0</v>
      </c>
      <c r="H59" s="472">
        <f t="shared" si="2"/>
        <v>0</v>
      </c>
      <c r="I59" s="688" t="str">
        <f t="shared" si="3"/>
        <v>否</v>
      </c>
      <c r="J59" s="689" t="str">
        <f t="shared" si="4"/>
        <v>项</v>
      </c>
      <c r="Q59" s="710">
        <f t="shared" si="9"/>
        <v>0</v>
      </c>
      <c r="T59" s="721"/>
    </row>
    <row r="60" ht="36" customHeight="1" spans="1:20">
      <c r="A60" s="709">
        <f t="shared" si="0"/>
        <v>5</v>
      </c>
      <c r="B60" s="295">
        <v>20106</v>
      </c>
      <c r="C60" s="359" t="s">
        <v>344</v>
      </c>
      <c r="D60" s="230">
        <v>1170</v>
      </c>
      <c r="E60" s="230">
        <v>3913</v>
      </c>
      <c r="F60" s="230">
        <f>SUM(F61:F70)</f>
        <v>1233</v>
      </c>
      <c r="G60" s="472">
        <f t="shared" si="1"/>
        <v>0.0538461538461539</v>
      </c>
      <c r="H60" s="472">
        <f t="shared" si="2"/>
        <v>0.315103501150013</v>
      </c>
      <c r="I60" s="688" t="str">
        <f t="shared" si="3"/>
        <v>是</v>
      </c>
      <c r="J60" s="689" t="str">
        <f t="shared" si="4"/>
        <v>款</v>
      </c>
      <c r="T60" s="711">
        <f>VLOOKUP(B60,[268]Sheet1!$D$6:$M$416,10,FALSE)</f>
        <v>1233</v>
      </c>
    </row>
    <row r="61" ht="36" customHeight="1" spans="1:20">
      <c r="A61" s="709">
        <f t="shared" si="0"/>
        <v>7</v>
      </c>
      <c r="B61" s="295">
        <v>2010601</v>
      </c>
      <c r="C61" s="439" t="s">
        <v>307</v>
      </c>
      <c r="D61" s="230">
        <v>623</v>
      </c>
      <c r="E61" s="230">
        <v>616</v>
      </c>
      <c r="F61" s="296">
        <v>540</v>
      </c>
      <c r="G61" s="472">
        <f t="shared" si="1"/>
        <v>-0.13322632423756</v>
      </c>
      <c r="H61" s="472">
        <f t="shared" si="2"/>
        <v>0.876623376623377</v>
      </c>
      <c r="I61" s="688" t="str">
        <f t="shared" si="3"/>
        <v>是</v>
      </c>
      <c r="J61" s="689" t="str">
        <f t="shared" si="4"/>
        <v>项</v>
      </c>
      <c r="N61" s="720">
        <f>VLOOKUP(B61,[261]公共预算支出!$D$3:$H$398,5,FALSE)</f>
        <v>495</v>
      </c>
      <c r="P61" s="710">
        <f>VLOOKUP(B61,[263]Sheet4!$A$2:$B$82,2,FALSE)</f>
        <v>3</v>
      </c>
      <c r="Q61" s="710">
        <f t="shared" ref="Q61:Q70" si="10">+N61+O61+P61</f>
        <v>498</v>
      </c>
      <c r="T61" s="721">
        <f>VLOOKUP(B61,[268]Sheet1!$D$6:$M$416,10,FALSE)</f>
        <v>540</v>
      </c>
    </row>
    <row r="62" ht="36" customHeight="1" spans="1:20">
      <c r="A62" s="709">
        <f t="shared" si="0"/>
        <v>7</v>
      </c>
      <c r="B62" s="295">
        <v>2010602</v>
      </c>
      <c r="C62" s="439" t="s">
        <v>308</v>
      </c>
      <c r="D62" s="230">
        <v>0</v>
      </c>
      <c r="E62" s="230">
        <v>0</v>
      </c>
      <c r="F62" s="296"/>
      <c r="G62" s="472">
        <f t="shared" si="1"/>
        <v>0</v>
      </c>
      <c r="H62" s="472">
        <f t="shared" si="2"/>
        <v>0</v>
      </c>
      <c r="I62" s="688" t="str">
        <f t="shared" si="3"/>
        <v>否</v>
      </c>
      <c r="J62" s="689" t="str">
        <f t="shared" si="4"/>
        <v>项</v>
      </c>
      <c r="Q62" s="710">
        <f t="shared" si="10"/>
        <v>0</v>
      </c>
      <c r="T62" s="721"/>
    </row>
    <row r="63" ht="36" customHeight="1" spans="1:20">
      <c r="A63" s="709">
        <f t="shared" si="0"/>
        <v>7</v>
      </c>
      <c r="B63" s="295">
        <v>2010603</v>
      </c>
      <c r="C63" s="439" t="s">
        <v>309</v>
      </c>
      <c r="D63" s="230">
        <v>0</v>
      </c>
      <c r="E63" s="230">
        <v>0</v>
      </c>
      <c r="F63" s="296"/>
      <c r="G63" s="472">
        <f t="shared" si="1"/>
        <v>0</v>
      </c>
      <c r="H63" s="472">
        <f t="shared" si="2"/>
        <v>0</v>
      </c>
      <c r="I63" s="688" t="str">
        <f t="shared" si="3"/>
        <v>否</v>
      </c>
      <c r="J63" s="689" t="str">
        <f t="shared" si="4"/>
        <v>项</v>
      </c>
      <c r="Q63" s="710">
        <f t="shared" si="10"/>
        <v>0</v>
      </c>
      <c r="T63" s="721"/>
    </row>
    <row r="64" ht="36" customHeight="1" spans="1:20">
      <c r="A64" s="709">
        <f t="shared" si="0"/>
        <v>7</v>
      </c>
      <c r="B64" s="295">
        <v>2010604</v>
      </c>
      <c r="C64" s="439" t="s">
        <v>345</v>
      </c>
      <c r="D64" s="230">
        <v>0</v>
      </c>
      <c r="E64" s="230">
        <v>0</v>
      </c>
      <c r="F64" s="296"/>
      <c r="G64" s="472">
        <f t="shared" si="1"/>
        <v>0</v>
      </c>
      <c r="H64" s="472">
        <f t="shared" si="2"/>
        <v>0</v>
      </c>
      <c r="I64" s="688" t="str">
        <f t="shared" si="3"/>
        <v>否</v>
      </c>
      <c r="J64" s="689" t="str">
        <f t="shared" si="4"/>
        <v>项</v>
      </c>
      <c r="Q64" s="710">
        <f t="shared" si="10"/>
        <v>0</v>
      </c>
      <c r="T64" s="721"/>
    </row>
    <row r="65" ht="36" customHeight="1" spans="1:20">
      <c r="A65" s="709">
        <f t="shared" si="0"/>
        <v>7</v>
      </c>
      <c r="B65" s="295">
        <v>2010605</v>
      </c>
      <c r="C65" s="439" t="s">
        <v>346</v>
      </c>
      <c r="D65" s="230">
        <v>0</v>
      </c>
      <c r="E65" s="230">
        <v>0</v>
      </c>
      <c r="F65" s="296"/>
      <c r="G65" s="472">
        <f t="shared" si="1"/>
        <v>0</v>
      </c>
      <c r="H65" s="472">
        <f t="shared" si="2"/>
        <v>0</v>
      </c>
      <c r="I65" s="688" t="str">
        <f t="shared" si="3"/>
        <v>否</v>
      </c>
      <c r="J65" s="689" t="str">
        <f t="shared" si="4"/>
        <v>项</v>
      </c>
      <c r="Q65" s="710">
        <f t="shared" si="10"/>
        <v>0</v>
      </c>
      <c r="T65" s="721"/>
    </row>
    <row r="66" ht="36" customHeight="1" spans="1:20">
      <c r="A66" s="709">
        <f t="shared" si="0"/>
        <v>7</v>
      </c>
      <c r="B66" s="295">
        <v>2010606</v>
      </c>
      <c r="C66" s="439" t="s">
        <v>347</v>
      </c>
      <c r="D66" s="230">
        <v>0</v>
      </c>
      <c r="E66" s="230">
        <v>0</v>
      </c>
      <c r="F66" s="296"/>
      <c r="G66" s="472">
        <f t="shared" si="1"/>
        <v>0</v>
      </c>
      <c r="H66" s="472">
        <f t="shared" si="2"/>
        <v>0</v>
      </c>
      <c r="I66" s="688" t="str">
        <f t="shared" si="3"/>
        <v>否</v>
      </c>
      <c r="J66" s="689" t="str">
        <f t="shared" si="4"/>
        <v>项</v>
      </c>
      <c r="Q66" s="710">
        <f t="shared" si="10"/>
        <v>0</v>
      </c>
      <c r="T66" s="721"/>
    </row>
    <row r="67" ht="36" customHeight="1" spans="1:20">
      <c r="A67" s="709">
        <f t="shared" si="0"/>
        <v>7</v>
      </c>
      <c r="B67" s="295">
        <v>2010607</v>
      </c>
      <c r="C67" s="439" t="s">
        <v>348</v>
      </c>
      <c r="D67" s="230">
        <v>33</v>
      </c>
      <c r="E67" s="230">
        <v>74</v>
      </c>
      <c r="F67" s="296">
        <v>37</v>
      </c>
      <c r="G67" s="472">
        <f t="shared" si="1"/>
        <v>0.121212121212121</v>
      </c>
      <c r="H67" s="472">
        <f t="shared" si="2"/>
        <v>0.5</v>
      </c>
      <c r="I67" s="688" t="str">
        <f t="shared" si="3"/>
        <v>是</v>
      </c>
      <c r="J67" s="689" t="str">
        <f t="shared" si="4"/>
        <v>项</v>
      </c>
      <c r="N67" s="720">
        <f>VLOOKUP(B67,[261]公共预算支出!$D$3:$H$398,5,FALSE)</f>
        <v>15</v>
      </c>
      <c r="Q67" s="710">
        <f t="shared" si="10"/>
        <v>15</v>
      </c>
      <c r="T67" s="721">
        <f>VLOOKUP(B67,[268]Sheet1!$D$6:$M$416,10,FALSE)</f>
        <v>37</v>
      </c>
    </row>
    <row r="68" ht="36" customHeight="1" spans="1:20">
      <c r="A68" s="709">
        <f t="shared" si="0"/>
        <v>7</v>
      </c>
      <c r="B68" s="295">
        <v>2010608</v>
      </c>
      <c r="C68" s="439" t="s">
        <v>349</v>
      </c>
      <c r="D68" s="230">
        <v>0</v>
      </c>
      <c r="E68" s="230">
        <v>0</v>
      </c>
      <c r="F68" s="296"/>
      <c r="G68" s="472">
        <f t="shared" si="1"/>
        <v>0</v>
      </c>
      <c r="H68" s="472">
        <f t="shared" si="2"/>
        <v>0</v>
      </c>
      <c r="I68" s="688" t="str">
        <f t="shared" si="3"/>
        <v>否</v>
      </c>
      <c r="J68" s="689" t="str">
        <f t="shared" si="4"/>
        <v>项</v>
      </c>
      <c r="Q68" s="710">
        <f t="shared" si="10"/>
        <v>0</v>
      </c>
      <c r="T68" s="721"/>
    </row>
    <row r="69" ht="36" customHeight="1" spans="1:20">
      <c r="A69" s="709">
        <f t="shared" si="0"/>
        <v>7</v>
      </c>
      <c r="B69" s="295">
        <v>2010650</v>
      </c>
      <c r="C69" s="439" t="s">
        <v>316</v>
      </c>
      <c r="D69" s="230">
        <v>470</v>
      </c>
      <c r="E69" s="230">
        <v>617</v>
      </c>
      <c r="F69" s="296">
        <v>616</v>
      </c>
      <c r="G69" s="472">
        <f t="shared" si="1"/>
        <v>0.31063829787234</v>
      </c>
      <c r="H69" s="472">
        <f t="shared" si="2"/>
        <v>0.99837925445705</v>
      </c>
      <c r="I69" s="688" t="str">
        <f t="shared" si="3"/>
        <v>是</v>
      </c>
      <c r="J69" s="689" t="str">
        <f t="shared" si="4"/>
        <v>项</v>
      </c>
      <c r="N69" s="720">
        <f>VLOOKUP(B69,[261]公共预算支出!$D$3:$H$398,5,FALSE)</f>
        <v>616</v>
      </c>
      <c r="Q69" s="710">
        <f t="shared" si="10"/>
        <v>616</v>
      </c>
      <c r="T69" s="721">
        <f>VLOOKUP(B69,[268]Sheet1!$D$6:$M$416,10,FALSE)</f>
        <v>616</v>
      </c>
    </row>
    <row r="70" ht="36" customHeight="1" spans="1:20">
      <c r="A70" s="709">
        <f t="shared" ref="A70:A133" si="11">LEN(B70)</f>
        <v>7</v>
      </c>
      <c r="B70" s="295">
        <v>2010699</v>
      </c>
      <c r="C70" s="439" t="s">
        <v>350</v>
      </c>
      <c r="D70" s="230">
        <v>44</v>
      </c>
      <c r="E70" s="230">
        <v>2606</v>
      </c>
      <c r="F70" s="296">
        <v>40</v>
      </c>
      <c r="G70" s="472">
        <f t="shared" ref="G70:G133" si="12">IF(D70&lt;0,"",IFERROR(F70/D70-1,0))</f>
        <v>-0.0909090909090909</v>
      </c>
      <c r="H70" s="472">
        <f t="shared" ref="H70:H133" si="13">IF(D70&lt;0,"",IFERROR(F70/E70,0))</f>
        <v>0.0153491941673062</v>
      </c>
      <c r="I70" s="688" t="str">
        <f t="shared" ref="I70:I133" si="14">IF(LEN(B70)=3,"是",IF(C70&lt;&gt;"",IF(SUM(D70:F70)&lt;&gt;0,"是","否"),"是"))</f>
        <v>是</v>
      </c>
      <c r="J70" s="689" t="str">
        <f t="shared" ref="J70:J133" si="15">IF(LEN(B70)=3,"类",IF(LEN(B70)=5,"款","项"))</f>
        <v>项</v>
      </c>
      <c r="N70" s="720">
        <f>VLOOKUP(B70,[261]公共预算支出!$D$3:$H$398,5,FALSE)</f>
        <v>16</v>
      </c>
      <c r="Q70" s="710">
        <f t="shared" si="10"/>
        <v>16</v>
      </c>
      <c r="T70" s="721">
        <f>VLOOKUP(B70,[268]Sheet1!$D$6:$M$416,10,FALSE)</f>
        <v>40</v>
      </c>
    </row>
    <row r="71" ht="36" customHeight="1" spans="1:20">
      <c r="A71" s="709">
        <f t="shared" si="11"/>
        <v>5</v>
      </c>
      <c r="B71" s="295">
        <v>20107</v>
      </c>
      <c r="C71" s="359" t="s">
        <v>351</v>
      </c>
      <c r="D71" s="230">
        <v>111</v>
      </c>
      <c r="E71" s="230">
        <v>0</v>
      </c>
      <c r="F71" s="230">
        <f>SUM(F72:F78)</f>
        <v>75</v>
      </c>
      <c r="G71" s="472">
        <f t="shared" si="12"/>
        <v>-0.324324324324324</v>
      </c>
      <c r="H71" s="472">
        <f t="shared" si="13"/>
        <v>0</v>
      </c>
      <c r="I71" s="688" t="str">
        <f t="shared" si="14"/>
        <v>是</v>
      </c>
      <c r="J71" s="689" t="str">
        <f t="shared" si="15"/>
        <v>款</v>
      </c>
      <c r="T71" s="711">
        <f>VLOOKUP(B71,[268]Sheet1!$D$6:$M$416,10,FALSE)</f>
        <v>75</v>
      </c>
    </row>
    <row r="72" ht="36" customHeight="1" spans="1:20">
      <c r="A72" s="709">
        <f t="shared" si="11"/>
        <v>7</v>
      </c>
      <c r="B72" s="295">
        <v>2010701</v>
      </c>
      <c r="C72" s="439" t="s">
        <v>307</v>
      </c>
      <c r="D72" s="230">
        <v>0</v>
      </c>
      <c r="E72" s="230">
        <v>0</v>
      </c>
      <c r="F72" s="296"/>
      <c r="G72" s="472">
        <f t="shared" si="12"/>
        <v>0</v>
      </c>
      <c r="H72" s="472">
        <f t="shared" si="13"/>
        <v>0</v>
      </c>
      <c r="I72" s="688" t="str">
        <f t="shared" si="14"/>
        <v>否</v>
      </c>
      <c r="J72" s="689" t="str">
        <f t="shared" si="15"/>
        <v>项</v>
      </c>
      <c r="Q72" s="710">
        <f t="shared" ref="Q72:Q78" si="16">+N72+O72+P72</f>
        <v>0</v>
      </c>
      <c r="T72" s="721"/>
    </row>
    <row r="73" ht="36" customHeight="1" spans="1:20">
      <c r="A73" s="709">
        <f t="shared" si="11"/>
        <v>7</v>
      </c>
      <c r="B73" s="295">
        <v>2010702</v>
      </c>
      <c r="C73" s="439" t="s">
        <v>308</v>
      </c>
      <c r="D73" s="230">
        <v>0</v>
      </c>
      <c r="E73" s="230">
        <v>0</v>
      </c>
      <c r="F73" s="296"/>
      <c r="G73" s="472">
        <f t="shared" si="12"/>
        <v>0</v>
      </c>
      <c r="H73" s="472">
        <f t="shared" si="13"/>
        <v>0</v>
      </c>
      <c r="I73" s="688" t="str">
        <f t="shared" si="14"/>
        <v>否</v>
      </c>
      <c r="J73" s="689" t="str">
        <f t="shared" si="15"/>
        <v>项</v>
      </c>
      <c r="Q73" s="710">
        <f t="shared" si="16"/>
        <v>0</v>
      </c>
      <c r="T73" s="721"/>
    </row>
    <row r="74" ht="36" customHeight="1" spans="1:20">
      <c r="A74" s="709">
        <f t="shared" si="11"/>
        <v>7</v>
      </c>
      <c r="B74" s="295">
        <v>2010703</v>
      </c>
      <c r="C74" s="439" t="s">
        <v>309</v>
      </c>
      <c r="D74" s="230">
        <v>0</v>
      </c>
      <c r="E74" s="230">
        <v>0</v>
      </c>
      <c r="F74" s="296"/>
      <c r="G74" s="472">
        <f t="shared" si="12"/>
        <v>0</v>
      </c>
      <c r="H74" s="472">
        <f t="shared" si="13"/>
        <v>0</v>
      </c>
      <c r="I74" s="688" t="str">
        <f t="shared" si="14"/>
        <v>否</v>
      </c>
      <c r="J74" s="689" t="str">
        <f t="shared" si="15"/>
        <v>项</v>
      </c>
      <c r="Q74" s="710">
        <f t="shared" si="16"/>
        <v>0</v>
      </c>
      <c r="T74" s="721"/>
    </row>
    <row r="75" ht="36" customHeight="1" spans="1:20">
      <c r="A75" s="709">
        <f t="shared" si="11"/>
        <v>7</v>
      </c>
      <c r="B75" s="295">
        <v>2010709</v>
      </c>
      <c r="C75" s="439" t="s">
        <v>348</v>
      </c>
      <c r="D75" s="230">
        <v>0</v>
      </c>
      <c r="E75" s="230">
        <v>0</v>
      </c>
      <c r="F75" s="296"/>
      <c r="G75" s="472">
        <f t="shared" si="12"/>
        <v>0</v>
      </c>
      <c r="H75" s="472">
        <f t="shared" si="13"/>
        <v>0</v>
      </c>
      <c r="I75" s="688" t="str">
        <f t="shared" si="14"/>
        <v>否</v>
      </c>
      <c r="J75" s="689" t="str">
        <f t="shared" si="15"/>
        <v>项</v>
      </c>
      <c r="Q75" s="710">
        <f t="shared" si="16"/>
        <v>0</v>
      </c>
      <c r="T75" s="721"/>
    </row>
    <row r="76" ht="36" customHeight="1" spans="1:20">
      <c r="A76" s="709">
        <f t="shared" si="11"/>
        <v>7</v>
      </c>
      <c r="B76" s="518">
        <v>2010710</v>
      </c>
      <c r="C76" s="439" t="s">
        <v>352</v>
      </c>
      <c r="D76" s="230">
        <v>0</v>
      </c>
      <c r="E76" s="230">
        <v>0</v>
      </c>
      <c r="F76" s="296"/>
      <c r="G76" s="472">
        <f t="shared" si="12"/>
        <v>0</v>
      </c>
      <c r="H76" s="472">
        <f t="shared" si="13"/>
        <v>0</v>
      </c>
      <c r="I76" s="688" t="str">
        <f t="shared" si="14"/>
        <v>否</v>
      </c>
      <c r="J76" s="689" t="str">
        <f t="shared" si="15"/>
        <v>项</v>
      </c>
      <c r="Q76" s="710">
        <f t="shared" si="16"/>
        <v>0</v>
      </c>
      <c r="T76" s="721"/>
    </row>
    <row r="77" ht="36" customHeight="1" spans="1:20">
      <c r="A77" s="709">
        <f t="shared" si="11"/>
        <v>7</v>
      </c>
      <c r="B77" s="295">
        <v>2010750</v>
      </c>
      <c r="C77" s="439" t="s">
        <v>316</v>
      </c>
      <c r="D77" s="230">
        <v>0</v>
      </c>
      <c r="E77" s="230">
        <v>0</v>
      </c>
      <c r="F77" s="296"/>
      <c r="G77" s="472">
        <f t="shared" si="12"/>
        <v>0</v>
      </c>
      <c r="H77" s="472">
        <f t="shared" si="13"/>
        <v>0</v>
      </c>
      <c r="I77" s="688" t="str">
        <f t="shared" si="14"/>
        <v>否</v>
      </c>
      <c r="J77" s="689" t="str">
        <f t="shared" si="15"/>
        <v>项</v>
      </c>
      <c r="Q77" s="710">
        <f t="shared" si="16"/>
        <v>0</v>
      </c>
      <c r="T77" s="721"/>
    </row>
    <row r="78" ht="36" customHeight="1" spans="1:20">
      <c r="A78" s="709">
        <f t="shared" si="11"/>
        <v>7</v>
      </c>
      <c r="B78" s="295">
        <v>2010799</v>
      </c>
      <c r="C78" s="439" t="s">
        <v>353</v>
      </c>
      <c r="D78" s="230">
        <v>111</v>
      </c>
      <c r="E78" s="230">
        <v>0</v>
      </c>
      <c r="F78" s="296">
        <v>75</v>
      </c>
      <c r="G78" s="472">
        <f t="shared" si="12"/>
        <v>-0.324324324324324</v>
      </c>
      <c r="H78" s="472">
        <f t="shared" si="13"/>
        <v>0</v>
      </c>
      <c r="I78" s="688" t="str">
        <f t="shared" si="14"/>
        <v>是</v>
      </c>
      <c r="J78" s="689" t="str">
        <f t="shared" si="15"/>
        <v>项</v>
      </c>
      <c r="Q78" s="710">
        <f t="shared" si="16"/>
        <v>0</v>
      </c>
      <c r="T78" s="721">
        <f>VLOOKUP(B78,[268]Sheet1!$D$6:$M$416,10,FALSE)</f>
        <v>75</v>
      </c>
    </row>
    <row r="79" ht="36" customHeight="1" spans="1:10">
      <c r="A79" s="709">
        <f t="shared" si="11"/>
        <v>5</v>
      </c>
      <c r="B79" s="295">
        <v>20108</v>
      </c>
      <c r="C79" s="359" t="s">
        <v>354</v>
      </c>
      <c r="D79" s="230">
        <v>0</v>
      </c>
      <c r="E79" s="230">
        <v>0</v>
      </c>
      <c r="F79" s="230">
        <f>SUM(F80:F87)</f>
        <v>0</v>
      </c>
      <c r="G79" s="472">
        <f t="shared" si="12"/>
        <v>0</v>
      </c>
      <c r="H79" s="472">
        <f t="shared" si="13"/>
        <v>0</v>
      </c>
      <c r="I79" s="688" t="str">
        <f t="shared" si="14"/>
        <v>否</v>
      </c>
      <c r="J79" s="689" t="str">
        <f t="shared" si="15"/>
        <v>款</v>
      </c>
    </row>
    <row r="80" ht="36" customHeight="1" spans="1:20">
      <c r="A80" s="709">
        <f t="shared" si="11"/>
        <v>7</v>
      </c>
      <c r="B80" s="295">
        <v>2010801</v>
      </c>
      <c r="C80" s="439" t="s">
        <v>307</v>
      </c>
      <c r="D80" s="230">
        <v>0</v>
      </c>
      <c r="E80" s="230">
        <v>0</v>
      </c>
      <c r="F80" s="296"/>
      <c r="G80" s="472">
        <f t="shared" si="12"/>
        <v>0</v>
      </c>
      <c r="H80" s="472">
        <f t="shared" si="13"/>
        <v>0</v>
      </c>
      <c r="I80" s="688" t="str">
        <f t="shared" si="14"/>
        <v>否</v>
      </c>
      <c r="J80" s="689" t="str">
        <f t="shared" si="15"/>
        <v>项</v>
      </c>
      <c r="Q80" s="710">
        <f t="shared" ref="Q80:Q87" si="17">+N80+O80+P80</f>
        <v>0</v>
      </c>
      <c r="T80" s="721"/>
    </row>
    <row r="81" ht="36" customHeight="1" spans="1:20">
      <c r="A81" s="709">
        <f t="shared" si="11"/>
        <v>7</v>
      </c>
      <c r="B81" s="295">
        <v>2010802</v>
      </c>
      <c r="C81" s="439" t="s">
        <v>308</v>
      </c>
      <c r="D81" s="230">
        <v>0</v>
      </c>
      <c r="E81" s="230">
        <v>0</v>
      </c>
      <c r="F81" s="296"/>
      <c r="G81" s="472">
        <f t="shared" si="12"/>
        <v>0</v>
      </c>
      <c r="H81" s="472">
        <f t="shared" si="13"/>
        <v>0</v>
      </c>
      <c r="I81" s="688" t="str">
        <f t="shared" si="14"/>
        <v>否</v>
      </c>
      <c r="J81" s="689" t="str">
        <f t="shared" si="15"/>
        <v>项</v>
      </c>
      <c r="Q81" s="710">
        <f t="shared" si="17"/>
        <v>0</v>
      </c>
      <c r="T81" s="721"/>
    </row>
    <row r="82" ht="36" customHeight="1" spans="1:20">
      <c r="A82" s="709">
        <f t="shared" si="11"/>
        <v>7</v>
      </c>
      <c r="B82" s="295">
        <v>2010803</v>
      </c>
      <c r="C82" s="439" t="s">
        <v>309</v>
      </c>
      <c r="D82" s="230">
        <v>0</v>
      </c>
      <c r="E82" s="230">
        <v>0</v>
      </c>
      <c r="F82" s="296"/>
      <c r="G82" s="472">
        <f t="shared" si="12"/>
        <v>0</v>
      </c>
      <c r="H82" s="472">
        <f t="shared" si="13"/>
        <v>0</v>
      </c>
      <c r="I82" s="688" t="str">
        <f t="shared" si="14"/>
        <v>否</v>
      </c>
      <c r="J82" s="689" t="str">
        <f t="shared" si="15"/>
        <v>项</v>
      </c>
      <c r="Q82" s="710">
        <f t="shared" si="17"/>
        <v>0</v>
      </c>
      <c r="T82" s="721"/>
    </row>
    <row r="83" ht="36" customHeight="1" spans="1:20">
      <c r="A83" s="709">
        <f t="shared" si="11"/>
        <v>7</v>
      </c>
      <c r="B83" s="295">
        <v>2010804</v>
      </c>
      <c r="C83" s="439" t="s">
        <v>355</v>
      </c>
      <c r="D83" s="230">
        <v>0</v>
      </c>
      <c r="E83" s="230">
        <v>0</v>
      </c>
      <c r="F83" s="296"/>
      <c r="G83" s="472">
        <f t="shared" si="12"/>
        <v>0</v>
      </c>
      <c r="H83" s="472">
        <f t="shared" si="13"/>
        <v>0</v>
      </c>
      <c r="I83" s="688" t="str">
        <f t="shared" si="14"/>
        <v>否</v>
      </c>
      <c r="J83" s="689" t="str">
        <f t="shared" si="15"/>
        <v>项</v>
      </c>
      <c r="Q83" s="710">
        <f t="shared" si="17"/>
        <v>0</v>
      </c>
      <c r="T83" s="721"/>
    </row>
    <row r="84" ht="36" customHeight="1" spans="1:20">
      <c r="A84" s="709">
        <f t="shared" si="11"/>
        <v>7</v>
      </c>
      <c r="B84" s="295">
        <v>2010805</v>
      </c>
      <c r="C84" s="439" t="s">
        <v>356</v>
      </c>
      <c r="D84" s="230">
        <v>0</v>
      </c>
      <c r="E84" s="230">
        <v>0</v>
      </c>
      <c r="F84" s="296"/>
      <c r="G84" s="472">
        <f t="shared" si="12"/>
        <v>0</v>
      </c>
      <c r="H84" s="472">
        <f t="shared" si="13"/>
        <v>0</v>
      </c>
      <c r="I84" s="688" t="str">
        <f t="shared" si="14"/>
        <v>否</v>
      </c>
      <c r="J84" s="689" t="str">
        <f t="shared" si="15"/>
        <v>项</v>
      </c>
      <c r="Q84" s="710">
        <f t="shared" si="17"/>
        <v>0</v>
      </c>
      <c r="T84" s="721"/>
    </row>
    <row r="85" ht="36" customHeight="1" spans="1:20">
      <c r="A85" s="709">
        <f t="shared" si="11"/>
        <v>7</v>
      </c>
      <c r="B85" s="295">
        <v>2010806</v>
      </c>
      <c r="C85" s="439" t="s">
        <v>348</v>
      </c>
      <c r="D85" s="230">
        <v>0</v>
      </c>
      <c r="E85" s="230">
        <v>0</v>
      </c>
      <c r="F85" s="296"/>
      <c r="G85" s="472">
        <f t="shared" si="12"/>
        <v>0</v>
      </c>
      <c r="H85" s="472">
        <f t="shared" si="13"/>
        <v>0</v>
      </c>
      <c r="I85" s="688" t="str">
        <f t="shared" si="14"/>
        <v>否</v>
      </c>
      <c r="J85" s="689" t="str">
        <f t="shared" si="15"/>
        <v>项</v>
      </c>
      <c r="Q85" s="710">
        <f t="shared" si="17"/>
        <v>0</v>
      </c>
      <c r="T85" s="721"/>
    </row>
    <row r="86" ht="36" customHeight="1" spans="1:20">
      <c r="A86" s="709">
        <f t="shared" si="11"/>
        <v>7</v>
      </c>
      <c r="B86" s="295">
        <v>2010850</v>
      </c>
      <c r="C86" s="439" t="s">
        <v>316</v>
      </c>
      <c r="D86" s="230">
        <v>0</v>
      </c>
      <c r="E86" s="230">
        <v>0</v>
      </c>
      <c r="F86" s="296"/>
      <c r="G86" s="472">
        <f t="shared" si="12"/>
        <v>0</v>
      </c>
      <c r="H86" s="472">
        <f t="shared" si="13"/>
        <v>0</v>
      </c>
      <c r="I86" s="688" t="str">
        <f t="shared" si="14"/>
        <v>否</v>
      </c>
      <c r="J86" s="689" t="str">
        <f t="shared" si="15"/>
        <v>项</v>
      </c>
      <c r="Q86" s="710">
        <f t="shared" si="17"/>
        <v>0</v>
      </c>
      <c r="T86" s="721"/>
    </row>
    <row r="87" ht="36" customHeight="1" spans="1:20">
      <c r="A87" s="709">
        <f t="shared" si="11"/>
        <v>7</v>
      </c>
      <c r="B87" s="295">
        <v>2010899</v>
      </c>
      <c r="C87" s="439" t="s">
        <v>357</v>
      </c>
      <c r="D87" s="230">
        <v>0</v>
      </c>
      <c r="E87" s="230">
        <v>0</v>
      </c>
      <c r="F87" s="296"/>
      <c r="G87" s="472">
        <f t="shared" si="12"/>
        <v>0</v>
      </c>
      <c r="H87" s="472">
        <f t="shared" si="13"/>
        <v>0</v>
      </c>
      <c r="I87" s="688" t="str">
        <f t="shared" si="14"/>
        <v>否</v>
      </c>
      <c r="J87" s="689" t="str">
        <f t="shared" si="15"/>
        <v>项</v>
      </c>
      <c r="Q87" s="710">
        <f t="shared" si="17"/>
        <v>0</v>
      </c>
      <c r="T87" s="721"/>
    </row>
    <row r="88" ht="36" customHeight="1" spans="1:10">
      <c r="A88" s="709">
        <f t="shared" si="11"/>
        <v>5</v>
      </c>
      <c r="B88" s="295">
        <v>20109</v>
      </c>
      <c r="C88" s="359" t="s">
        <v>358</v>
      </c>
      <c r="D88" s="230">
        <v>0</v>
      </c>
      <c r="E88" s="230">
        <v>0</v>
      </c>
      <c r="F88" s="230">
        <f>SUM(F89:F100)</f>
        <v>0</v>
      </c>
      <c r="G88" s="472">
        <f t="shared" si="12"/>
        <v>0</v>
      </c>
      <c r="H88" s="472">
        <f t="shared" si="13"/>
        <v>0</v>
      </c>
      <c r="I88" s="688" t="str">
        <f t="shared" si="14"/>
        <v>否</v>
      </c>
      <c r="J88" s="689" t="str">
        <f t="shared" si="15"/>
        <v>款</v>
      </c>
    </row>
    <row r="89" ht="36" customHeight="1" spans="1:20">
      <c r="A89" s="709">
        <f t="shared" si="11"/>
        <v>7</v>
      </c>
      <c r="B89" s="295">
        <v>2010901</v>
      </c>
      <c r="C89" s="439" t="s">
        <v>307</v>
      </c>
      <c r="D89" s="230">
        <v>0</v>
      </c>
      <c r="E89" s="230">
        <v>0</v>
      </c>
      <c r="F89" s="296"/>
      <c r="G89" s="472">
        <f t="shared" si="12"/>
        <v>0</v>
      </c>
      <c r="H89" s="472">
        <f t="shared" si="13"/>
        <v>0</v>
      </c>
      <c r="I89" s="688" t="str">
        <f t="shared" si="14"/>
        <v>否</v>
      </c>
      <c r="J89" s="689" t="str">
        <f t="shared" si="15"/>
        <v>项</v>
      </c>
      <c r="Q89" s="710">
        <f t="shared" ref="Q89:Q100" si="18">+N89+O89+P89</f>
        <v>0</v>
      </c>
      <c r="T89" s="721"/>
    </row>
    <row r="90" ht="36" customHeight="1" spans="1:20">
      <c r="A90" s="709">
        <f t="shared" si="11"/>
        <v>7</v>
      </c>
      <c r="B90" s="295">
        <v>2010902</v>
      </c>
      <c r="C90" s="439" t="s">
        <v>308</v>
      </c>
      <c r="D90" s="230">
        <v>0</v>
      </c>
      <c r="E90" s="230">
        <v>0</v>
      </c>
      <c r="F90" s="296"/>
      <c r="G90" s="472">
        <f t="shared" si="12"/>
        <v>0</v>
      </c>
      <c r="H90" s="472">
        <f t="shared" si="13"/>
        <v>0</v>
      </c>
      <c r="I90" s="688" t="str">
        <f t="shared" si="14"/>
        <v>否</v>
      </c>
      <c r="J90" s="689" t="str">
        <f t="shared" si="15"/>
        <v>项</v>
      </c>
      <c r="Q90" s="710">
        <f t="shared" si="18"/>
        <v>0</v>
      </c>
      <c r="T90" s="721"/>
    </row>
    <row r="91" ht="36" customHeight="1" spans="1:20">
      <c r="A91" s="709">
        <f t="shared" si="11"/>
        <v>7</v>
      </c>
      <c r="B91" s="295">
        <v>2010903</v>
      </c>
      <c r="C91" s="439" t="s">
        <v>309</v>
      </c>
      <c r="D91" s="230">
        <v>0</v>
      </c>
      <c r="E91" s="230">
        <v>0</v>
      </c>
      <c r="F91" s="296"/>
      <c r="G91" s="472">
        <f t="shared" si="12"/>
        <v>0</v>
      </c>
      <c r="H91" s="472">
        <f t="shared" si="13"/>
        <v>0</v>
      </c>
      <c r="I91" s="688" t="str">
        <f t="shared" si="14"/>
        <v>否</v>
      </c>
      <c r="J91" s="689" t="str">
        <f t="shared" si="15"/>
        <v>项</v>
      </c>
      <c r="Q91" s="710">
        <f t="shared" si="18"/>
        <v>0</v>
      </c>
      <c r="T91" s="721"/>
    </row>
    <row r="92" ht="36" customHeight="1" spans="1:20">
      <c r="A92" s="709">
        <f t="shared" si="11"/>
        <v>7</v>
      </c>
      <c r="B92" s="295">
        <v>2010905</v>
      </c>
      <c r="C92" s="439" t="s">
        <v>359</v>
      </c>
      <c r="D92" s="230">
        <v>0</v>
      </c>
      <c r="E92" s="230">
        <v>0</v>
      </c>
      <c r="F92" s="296"/>
      <c r="G92" s="472">
        <f t="shared" si="12"/>
        <v>0</v>
      </c>
      <c r="H92" s="472">
        <f t="shared" si="13"/>
        <v>0</v>
      </c>
      <c r="I92" s="688" t="str">
        <f t="shared" si="14"/>
        <v>否</v>
      </c>
      <c r="J92" s="689" t="str">
        <f t="shared" si="15"/>
        <v>项</v>
      </c>
      <c r="Q92" s="710">
        <f t="shared" si="18"/>
        <v>0</v>
      </c>
      <c r="T92" s="721"/>
    </row>
    <row r="93" ht="36" customHeight="1" spans="1:20">
      <c r="A93" s="709">
        <f t="shared" si="11"/>
        <v>7</v>
      </c>
      <c r="B93" s="295">
        <v>2010907</v>
      </c>
      <c r="C93" s="439" t="s">
        <v>360</v>
      </c>
      <c r="D93" s="230">
        <v>0</v>
      </c>
      <c r="E93" s="230">
        <v>0</v>
      </c>
      <c r="F93" s="296"/>
      <c r="G93" s="472">
        <f t="shared" si="12"/>
        <v>0</v>
      </c>
      <c r="H93" s="472">
        <f t="shared" si="13"/>
        <v>0</v>
      </c>
      <c r="I93" s="688" t="str">
        <f t="shared" si="14"/>
        <v>否</v>
      </c>
      <c r="J93" s="689" t="str">
        <f t="shared" si="15"/>
        <v>项</v>
      </c>
      <c r="Q93" s="710">
        <f t="shared" si="18"/>
        <v>0</v>
      </c>
      <c r="T93" s="721"/>
    </row>
    <row r="94" ht="36" customHeight="1" spans="1:20">
      <c r="A94" s="709">
        <f t="shared" si="11"/>
        <v>7</v>
      </c>
      <c r="B94" s="295">
        <v>2010908</v>
      </c>
      <c r="C94" s="439" t="s">
        <v>348</v>
      </c>
      <c r="D94" s="230">
        <v>0</v>
      </c>
      <c r="E94" s="230">
        <v>0</v>
      </c>
      <c r="F94" s="296"/>
      <c r="G94" s="472">
        <f t="shared" si="12"/>
        <v>0</v>
      </c>
      <c r="H94" s="472">
        <f t="shared" si="13"/>
        <v>0</v>
      </c>
      <c r="I94" s="688" t="str">
        <f t="shared" si="14"/>
        <v>否</v>
      </c>
      <c r="J94" s="689" t="str">
        <f t="shared" si="15"/>
        <v>项</v>
      </c>
      <c r="Q94" s="710">
        <f t="shared" si="18"/>
        <v>0</v>
      </c>
      <c r="T94" s="721"/>
    </row>
    <row r="95" ht="36" customHeight="1" spans="1:20">
      <c r="A95" s="709">
        <f t="shared" si="11"/>
        <v>7</v>
      </c>
      <c r="B95" s="295">
        <v>2010909</v>
      </c>
      <c r="C95" s="439" t="s">
        <v>361</v>
      </c>
      <c r="D95" s="230">
        <v>0</v>
      </c>
      <c r="E95" s="230">
        <v>0</v>
      </c>
      <c r="F95" s="296"/>
      <c r="G95" s="472">
        <f t="shared" si="12"/>
        <v>0</v>
      </c>
      <c r="H95" s="472">
        <f t="shared" si="13"/>
        <v>0</v>
      </c>
      <c r="I95" s="688" t="str">
        <f t="shared" si="14"/>
        <v>否</v>
      </c>
      <c r="J95" s="689" t="str">
        <f t="shared" si="15"/>
        <v>项</v>
      </c>
      <c r="Q95" s="710">
        <f t="shared" si="18"/>
        <v>0</v>
      </c>
      <c r="T95" s="721"/>
    </row>
    <row r="96" ht="36" customHeight="1" spans="1:20">
      <c r="A96" s="709">
        <f t="shared" si="11"/>
        <v>7</v>
      </c>
      <c r="B96" s="295">
        <v>2010910</v>
      </c>
      <c r="C96" s="439" t="s">
        <v>362</v>
      </c>
      <c r="D96" s="230">
        <v>0</v>
      </c>
      <c r="E96" s="230">
        <v>0</v>
      </c>
      <c r="F96" s="296"/>
      <c r="G96" s="472">
        <f t="shared" si="12"/>
        <v>0</v>
      </c>
      <c r="H96" s="472">
        <f t="shared" si="13"/>
        <v>0</v>
      </c>
      <c r="I96" s="688" t="str">
        <f t="shared" si="14"/>
        <v>否</v>
      </c>
      <c r="J96" s="689" t="str">
        <f t="shared" si="15"/>
        <v>项</v>
      </c>
      <c r="Q96" s="710">
        <f t="shared" si="18"/>
        <v>0</v>
      </c>
      <c r="T96" s="721"/>
    </row>
    <row r="97" ht="36" customHeight="1" spans="1:20">
      <c r="A97" s="709">
        <f t="shared" si="11"/>
        <v>7</v>
      </c>
      <c r="B97" s="295">
        <v>2010911</v>
      </c>
      <c r="C97" s="439" t="s">
        <v>363</v>
      </c>
      <c r="D97" s="230">
        <v>0</v>
      </c>
      <c r="E97" s="230">
        <v>0</v>
      </c>
      <c r="F97" s="296"/>
      <c r="G97" s="472">
        <f t="shared" si="12"/>
        <v>0</v>
      </c>
      <c r="H97" s="472">
        <f t="shared" si="13"/>
        <v>0</v>
      </c>
      <c r="I97" s="688" t="str">
        <f t="shared" si="14"/>
        <v>否</v>
      </c>
      <c r="J97" s="689" t="str">
        <f t="shared" si="15"/>
        <v>项</v>
      </c>
      <c r="Q97" s="710">
        <f t="shared" si="18"/>
        <v>0</v>
      </c>
      <c r="T97" s="721"/>
    </row>
    <row r="98" ht="36" customHeight="1" spans="1:20">
      <c r="A98" s="709">
        <f t="shared" si="11"/>
        <v>7</v>
      </c>
      <c r="B98" s="295">
        <v>2010912</v>
      </c>
      <c r="C98" s="439" t="s">
        <v>364</v>
      </c>
      <c r="D98" s="230">
        <v>0</v>
      </c>
      <c r="E98" s="230">
        <v>0</v>
      </c>
      <c r="F98" s="296"/>
      <c r="G98" s="472">
        <f t="shared" si="12"/>
        <v>0</v>
      </c>
      <c r="H98" s="472">
        <f t="shared" si="13"/>
        <v>0</v>
      </c>
      <c r="I98" s="688" t="str">
        <f t="shared" si="14"/>
        <v>否</v>
      </c>
      <c r="J98" s="689" t="str">
        <f t="shared" si="15"/>
        <v>项</v>
      </c>
      <c r="Q98" s="710">
        <f t="shared" si="18"/>
        <v>0</v>
      </c>
      <c r="T98" s="721"/>
    </row>
    <row r="99" ht="36" customHeight="1" spans="1:20">
      <c r="A99" s="709">
        <f t="shared" si="11"/>
        <v>7</v>
      </c>
      <c r="B99" s="295">
        <v>2010950</v>
      </c>
      <c r="C99" s="439" t="s">
        <v>316</v>
      </c>
      <c r="D99" s="230">
        <v>0</v>
      </c>
      <c r="E99" s="230">
        <v>0</v>
      </c>
      <c r="F99" s="296"/>
      <c r="G99" s="472">
        <f t="shared" si="12"/>
        <v>0</v>
      </c>
      <c r="H99" s="472">
        <f t="shared" si="13"/>
        <v>0</v>
      </c>
      <c r="I99" s="688" t="str">
        <f t="shared" si="14"/>
        <v>否</v>
      </c>
      <c r="J99" s="689" t="str">
        <f t="shared" si="15"/>
        <v>项</v>
      </c>
      <c r="Q99" s="710">
        <f t="shared" si="18"/>
        <v>0</v>
      </c>
      <c r="T99" s="721"/>
    </row>
    <row r="100" ht="36" customHeight="1" spans="1:20">
      <c r="A100" s="709">
        <f t="shared" si="11"/>
        <v>7</v>
      </c>
      <c r="B100" s="295">
        <v>2010999</v>
      </c>
      <c r="C100" s="439" t="s">
        <v>365</v>
      </c>
      <c r="D100" s="230">
        <v>0</v>
      </c>
      <c r="E100" s="230">
        <v>0</v>
      </c>
      <c r="F100" s="296"/>
      <c r="G100" s="472">
        <f t="shared" si="12"/>
        <v>0</v>
      </c>
      <c r="H100" s="472">
        <f t="shared" si="13"/>
        <v>0</v>
      </c>
      <c r="I100" s="688" t="str">
        <f t="shared" si="14"/>
        <v>否</v>
      </c>
      <c r="J100" s="689" t="str">
        <f t="shared" si="15"/>
        <v>项</v>
      </c>
      <c r="Q100" s="710">
        <f t="shared" si="18"/>
        <v>0</v>
      </c>
      <c r="T100" s="721"/>
    </row>
    <row r="101" ht="36" customHeight="1" spans="1:20">
      <c r="A101" s="709">
        <f t="shared" si="11"/>
        <v>5</v>
      </c>
      <c r="B101" s="295">
        <v>20111</v>
      </c>
      <c r="C101" s="359" t="s">
        <v>366</v>
      </c>
      <c r="D101" s="230">
        <v>1352</v>
      </c>
      <c r="E101" s="230">
        <v>1454</v>
      </c>
      <c r="F101" s="230">
        <f>SUM(F102:F109)</f>
        <v>1524</v>
      </c>
      <c r="G101" s="472">
        <f t="shared" si="12"/>
        <v>0.127218934911243</v>
      </c>
      <c r="H101" s="472">
        <f t="shared" si="13"/>
        <v>1.04814305364512</v>
      </c>
      <c r="I101" s="688" t="str">
        <f t="shared" si="14"/>
        <v>是</v>
      </c>
      <c r="J101" s="689" t="str">
        <f t="shared" si="15"/>
        <v>款</v>
      </c>
      <c r="T101" s="711">
        <f>VLOOKUP(B101,[268]Sheet1!$D$6:$M$416,10,FALSE)</f>
        <v>1524</v>
      </c>
    </row>
    <row r="102" ht="36" customHeight="1" spans="1:20">
      <c r="A102" s="709">
        <f t="shared" si="11"/>
        <v>7</v>
      </c>
      <c r="B102" s="295">
        <v>2011101</v>
      </c>
      <c r="C102" s="439" t="s">
        <v>307</v>
      </c>
      <c r="D102" s="230">
        <v>1348</v>
      </c>
      <c r="E102" s="230">
        <v>1374</v>
      </c>
      <c r="F102" s="296">
        <v>1394</v>
      </c>
      <c r="G102" s="472">
        <f t="shared" si="12"/>
        <v>0.0341246290801187</v>
      </c>
      <c r="H102" s="472">
        <f t="shared" si="13"/>
        <v>1.01455604075691</v>
      </c>
      <c r="I102" s="688" t="str">
        <f t="shared" si="14"/>
        <v>是</v>
      </c>
      <c r="J102" s="689" t="str">
        <f t="shared" si="15"/>
        <v>项</v>
      </c>
      <c r="N102" s="720">
        <f>VLOOKUP(B102,[261]公共预算支出!$D$3:$H$398,5,FALSE)</f>
        <v>1238</v>
      </c>
      <c r="O102" s="544">
        <f>VLOOKUP(B102,[264]Sheet4!$A$2:$D$19,4,FALSE)</f>
        <v>3</v>
      </c>
      <c r="P102" s="710">
        <f>VLOOKUP(B102,[263]Sheet4!$A$2:$B$82,2,FALSE)</f>
        <v>4</v>
      </c>
      <c r="Q102" s="710">
        <f t="shared" ref="Q102:Q109" si="19">+N102+O102+P102</f>
        <v>1245</v>
      </c>
      <c r="T102" s="721">
        <f>VLOOKUP(B102,[268]Sheet1!$D$6:$M$416,10,FALSE)</f>
        <v>1394</v>
      </c>
    </row>
    <row r="103" ht="36" customHeight="1" spans="1:20">
      <c r="A103" s="709">
        <f t="shared" si="11"/>
        <v>7</v>
      </c>
      <c r="B103" s="295">
        <v>2011102</v>
      </c>
      <c r="C103" s="439" t="s">
        <v>308</v>
      </c>
      <c r="D103" s="230">
        <v>3</v>
      </c>
      <c r="E103" s="230">
        <v>80</v>
      </c>
      <c r="F103" s="296">
        <v>110</v>
      </c>
      <c r="G103" s="472">
        <f t="shared" si="12"/>
        <v>35.6666666666667</v>
      </c>
      <c r="H103" s="472">
        <f t="shared" si="13"/>
        <v>1.375</v>
      </c>
      <c r="I103" s="688" t="str">
        <f t="shared" si="14"/>
        <v>是</v>
      </c>
      <c r="J103" s="689" t="str">
        <f t="shared" si="15"/>
        <v>项</v>
      </c>
      <c r="N103" s="720">
        <f>VLOOKUP(B103,[261]公共预算支出!$D$3:$H$398,5,FALSE)</f>
        <v>110</v>
      </c>
      <c r="Q103" s="710">
        <f t="shared" si="19"/>
        <v>110</v>
      </c>
      <c r="T103" s="721">
        <f>VLOOKUP(B103,[268]Sheet1!$D$6:$M$416,10,FALSE)</f>
        <v>110</v>
      </c>
    </row>
    <row r="104" ht="36" customHeight="1" spans="1:20">
      <c r="A104" s="709">
        <f t="shared" si="11"/>
        <v>7</v>
      </c>
      <c r="B104" s="295">
        <v>2011103</v>
      </c>
      <c r="C104" s="439" t="s">
        <v>309</v>
      </c>
      <c r="D104" s="230">
        <v>0</v>
      </c>
      <c r="E104" s="230">
        <v>0</v>
      </c>
      <c r="F104" s="296"/>
      <c r="G104" s="472">
        <f t="shared" si="12"/>
        <v>0</v>
      </c>
      <c r="H104" s="472">
        <f t="shared" si="13"/>
        <v>0</v>
      </c>
      <c r="I104" s="688" t="str">
        <f t="shared" si="14"/>
        <v>否</v>
      </c>
      <c r="J104" s="689" t="str">
        <f t="shared" si="15"/>
        <v>项</v>
      </c>
      <c r="Q104" s="710">
        <f t="shared" si="19"/>
        <v>0</v>
      </c>
      <c r="T104" s="721"/>
    </row>
    <row r="105" ht="36" customHeight="1" spans="1:20">
      <c r="A105" s="709">
        <f t="shared" si="11"/>
        <v>7</v>
      </c>
      <c r="B105" s="295">
        <v>2011104</v>
      </c>
      <c r="C105" s="439" t="s">
        <v>367</v>
      </c>
      <c r="D105" s="230">
        <v>0</v>
      </c>
      <c r="E105" s="230">
        <v>0</v>
      </c>
      <c r="F105" s="296"/>
      <c r="G105" s="472">
        <f t="shared" si="12"/>
        <v>0</v>
      </c>
      <c r="H105" s="472">
        <f t="shared" si="13"/>
        <v>0</v>
      </c>
      <c r="I105" s="688" t="str">
        <f t="shared" si="14"/>
        <v>否</v>
      </c>
      <c r="J105" s="689" t="str">
        <f t="shared" si="15"/>
        <v>项</v>
      </c>
      <c r="Q105" s="710">
        <f t="shared" si="19"/>
        <v>0</v>
      </c>
      <c r="T105" s="721"/>
    </row>
    <row r="106" ht="36" customHeight="1" spans="1:20">
      <c r="A106" s="709">
        <f t="shared" si="11"/>
        <v>7</v>
      </c>
      <c r="B106" s="295">
        <v>2011105</v>
      </c>
      <c r="C106" s="439" t="s">
        <v>368</v>
      </c>
      <c r="D106" s="230">
        <v>0</v>
      </c>
      <c r="E106" s="230">
        <v>0</v>
      </c>
      <c r="F106" s="296"/>
      <c r="G106" s="472">
        <f t="shared" si="12"/>
        <v>0</v>
      </c>
      <c r="H106" s="472">
        <f t="shared" si="13"/>
        <v>0</v>
      </c>
      <c r="I106" s="688" t="str">
        <f t="shared" si="14"/>
        <v>否</v>
      </c>
      <c r="J106" s="689" t="str">
        <f t="shared" si="15"/>
        <v>项</v>
      </c>
      <c r="Q106" s="710">
        <f t="shared" si="19"/>
        <v>0</v>
      </c>
      <c r="T106" s="721"/>
    </row>
    <row r="107" ht="36" customHeight="1" spans="1:20">
      <c r="A107" s="709">
        <f t="shared" si="11"/>
        <v>7</v>
      </c>
      <c r="B107" s="295">
        <v>2011106</v>
      </c>
      <c r="C107" s="439" t="s">
        <v>369</v>
      </c>
      <c r="D107" s="230">
        <v>0</v>
      </c>
      <c r="E107" s="230">
        <v>0</v>
      </c>
      <c r="F107" s="296"/>
      <c r="G107" s="472">
        <f t="shared" si="12"/>
        <v>0</v>
      </c>
      <c r="H107" s="472">
        <f t="shared" si="13"/>
        <v>0</v>
      </c>
      <c r="I107" s="688" t="str">
        <f t="shared" si="14"/>
        <v>否</v>
      </c>
      <c r="J107" s="689" t="str">
        <f t="shared" si="15"/>
        <v>项</v>
      </c>
      <c r="Q107" s="710">
        <f t="shared" si="19"/>
        <v>0</v>
      </c>
      <c r="T107" s="721"/>
    </row>
    <row r="108" ht="36" customHeight="1" spans="1:20">
      <c r="A108" s="709">
        <f t="shared" si="11"/>
        <v>7</v>
      </c>
      <c r="B108" s="295">
        <v>2011150</v>
      </c>
      <c r="C108" s="439" t="s">
        <v>316</v>
      </c>
      <c r="D108" s="230">
        <v>0</v>
      </c>
      <c r="E108" s="230">
        <v>0</v>
      </c>
      <c r="F108" s="296">
        <v>20</v>
      </c>
      <c r="G108" s="472">
        <f t="shared" si="12"/>
        <v>0</v>
      </c>
      <c r="H108" s="472">
        <f t="shared" si="13"/>
        <v>0</v>
      </c>
      <c r="I108" s="688" t="str">
        <f t="shared" si="14"/>
        <v>是</v>
      </c>
      <c r="J108" s="689" t="str">
        <f t="shared" si="15"/>
        <v>项</v>
      </c>
      <c r="N108" s="720">
        <f>VLOOKUP(B108,[261]公共预算支出!$D$3:$H$398,5,FALSE)</f>
        <v>20</v>
      </c>
      <c r="Q108" s="710">
        <f t="shared" si="19"/>
        <v>20</v>
      </c>
      <c r="T108" s="721">
        <f>VLOOKUP(B108,[268]Sheet1!$D$6:$M$416,10,FALSE)</f>
        <v>20</v>
      </c>
    </row>
    <row r="109" ht="36" customHeight="1" spans="1:20">
      <c r="A109" s="709">
        <f t="shared" si="11"/>
        <v>7</v>
      </c>
      <c r="B109" s="295">
        <v>2011199</v>
      </c>
      <c r="C109" s="439" t="s">
        <v>370</v>
      </c>
      <c r="D109" s="230">
        <v>1</v>
      </c>
      <c r="E109" s="230">
        <v>0</v>
      </c>
      <c r="F109" s="296"/>
      <c r="G109" s="472">
        <f t="shared" si="12"/>
        <v>-1</v>
      </c>
      <c r="H109" s="472">
        <f t="shared" si="13"/>
        <v>0</v>
      </c>
      <c r="I109" s="688" t="str">
        <f t="shared" si="14"/>
        <v>是</v>
      </c>
      <c r="J109" s="689" t="str">
        <f t="shared" si="15"/>
        <v>项</v>
      </c>
      <c r="Q109" s="710">
        <f t="shared" si="19"/>
        <v>0</v>
      </c>
      <c r="T109" s="721"/>
    </row>
    <row r="110" ht="36" customHeight="1" spans="1:20">
      <c r="A110" s="709">
        <f t="shared" si="11"/>
        <v>5</v>
      </c>
      <c r="B110" s="295">
        <v>20113</v>
      </c>
      <c r="C110" s="359" t="s">
        <v>371</v>
      </c>
      <c r="D110" s="230">
        <v>141</v>
      </c>
      <c r="E110" s="230">
        <v>123</v>
      </c>
      <c r="F110" s="230">
        <f>SUM(F111:F120)</f>
        <v>180</v>
      </c>
      <c r="G110" s="472">
        <f t="shared" si="12"/>
        <v>0.276595744680851</v>
      </c>
      <c r="H110" s="472">
        <f t="shared" si="13"/>
        <v>1.46341463414634</v>
      </c>
      <c r="I110" s="688" t="str">
        <f t="shared" si="14"/>
        <v>是</v>
      </c>
      <c r="J110" s="689" t="str">
        <f t="shared" si="15"/>
        <v>款</v>
      </c>
      <c r="T110" s="711">
        <f>VLOOKUP(B110,[268]Sheet1!$D$6:$M$416,10,FALSE)</f>
        <v>180</v>
      </c>
    </row>
    <row r="111" ht="36" customHeight="1" spans="1:20">
      <c r="A111" s="709">
        <f t="shared" si="11"/>
        <v>7</v>
      </c>
      <c r="B111" s="295">
        <v>2011301</v>
      </c>
      <c r="C111" s="439" t="s">
        <v>307</v>
      </c>
      <c r="D111" s="230">
        <v>141</v>
      </c>
      <c r="E111" s="230">
        <v>123</v>
      </c>
      <c r="F111" s="296">
        <v>139</v>
      </c>
      <c r="G111" s="472">
        <f t="shared" si="12"/>
        <v>-0.0141843971631206</v>
      </c>
      <c r="H111" s="472">
        <f t="shared" si="13"/>
        <v>1.13008130081301</v>
      </c>
      <c r="I111" s="688" t="str">
        <f t="shared" si="14"/>
        <v>是</v>
      </c>
      <c r="J111" s="689" t="str">
        <f t="shared" si="15"/>
        <v>项</v>
      </c>
      <c r="N111" s="720">
        <f>VLOOKUP(B111,[261]公共预算支出!$D$3:$H$398,5,FALSE)</f>
        <v>132</v>
      </c>
      <c r="Q111" s="710">
        <f t="shared" ref="Q111:Q120" si="20">+N111+O111+P111</f>
        <v>132</v>
      </c>
      <c r="T111" s="721">
        <f>VLOOKUP(B111,[268]Sheet1!$D$6:$M$416,10,FALSE)</f>
        <v>139</v>
      </c>
    </row>
    <row r="112" ht="36" customHeight="1" spans="1:20">
      <c r="A112" s="709">
        <f t="shared" si="11"/>
        <v>7</v>
      </c>
      <c r="B112" s="295">
        <v>2011302</v>
      </c>
      <c r="C112" s="439" t="s">
        <v>308</v>
      </c>
      <c r="D112" s="230">
        <v>0</v>
      </c>
      <c r="E112" s="230">
        <v>0</v>
      </c>
      <c r="F112" s="296"/>
      <c r="G112" s="472">
        <f t="shared" si="12"/>
        <v>0</v>
      </c>
      <c r="H112" s="472">
        <f t="shared" si="13"/>
        <v>0</v>
      </c>
      <c r="I112" s="688" t="str">
        <f t="shared" si="14"/>
        <v>否</v>
      </c>
      <c r="J112" s="689" t="str">
        <f t="shared" si="15"/>
        <v>项</v>
      </c>
      <c r="Q112" s="710">
        <f t="shared" si="20"/>
        <v>0</v>
      </c>
      <c r="T112" s="721"/>
    </row>
    <row r="113" ht="36" customHeight="1" spans="1:20">
      <c r="A113" s="709">
        <f t="shared" si="11"/>
        <v>7</v>
      </c>
      <c r="B113" s="295">
        <v>2011303</v>
      </c>
      <c r="C113" s="439" t="s">
        <v>309</v>
      </c>
      <c r="D113" s="230">
        <v>0</v>
      </c>
      <c r="E113" s="230">
        <v>0</v>
      </c>
      <c r="F113" s="296"/>
      <c r="G113" s="472">
        <f t="shared" si="12"/>
        <v>0</v>
      </c>
      <c r="H113" s="472">
        <f t="shared" si="13"/>
        <v>0</v>
      </c>
      <c r="I113" s="688" t="str">
        <f t="shared" si="14"/>
        <v>否</v>
      </c>
      <c r="J113" s="689" t="str">
        <f t="shared" si="15"/>
        <v>项</v>
      </c>
      <c r="Q113" s="710">
        <f t="shared" si="20"/>
        <v>0</v>
      </c>
      <c r="T113" s="721"/>
    </row>
    <row r="114" ht="36" customHeight="1" spans="1:20">
      <c r="A114" s="709">
        <f t="shared" si="11"/>
        <v>7</v>
      </c>
      <c r="B114" s="295">
        <v>2011304</v>
      </c>
      <c r="C114" s="439" t="s">
        <v>372</v>
      </c>
      <c r="D114" s="230">
        <v>0</v>
      </c>
      <c r="E114" s="230">
        <v>0</v>
      </c>
      <c r="F114" s="296"/>
      <c r="G114" s="472">
        <f t="shared" si="12"/>
        <v>0</v>
      </c>
      <c r="H114" s="472">
        <f t="shared" si="13"/>
        <v>0</v>
      </c>
      <c r="I114" s="688" t="str">
        <f t="shared" si="14"/>
        <v>否</v>
      </c>
      <c r="J114" s="689" t="str">
        <f t="shared" si="15"/>
        <v>项</v>
      </c>
      <c r="Q114" s="710">
        <f t="shared" si="20"/>
        <v>0</v>
      </c>
      <c r="T114" s="721"/>
    </row>
    <row r="115" ht="36" customHeight="1" spans="1:20">
      <c r="A115" s="709">
        <f t="shared" si="11"/>
        <v>7</v>
      </c>
      <c r="B115" s="295">
        <v>2011305</v>
      </c>
      <c r="C115" s="439" t="s">
        <v>373</v>
      </c>
      <c r="D115" s="230">
        <v>0</v>
      </c>
      <c r="E115" s="230">
        <v>0</v>
      </c>
      <c r="F115" s="296"/>
      <c r="G115" s="472">
        <f t="shared" si="12"/>
        <v>0</v>
      </c>
      <c r="H115" s="472">
        <f t="shared" si="13"/>
        <v>0</v>
      </c>
      <c r="I115" s="688" t="str">
        <f t="shared" si="14"/>
        <v>否</v>
      </c>
      <c r="J115" s="689" t="str">
        <f t="shared" si="15"/>
        <v>项</v>
      </c>
      <c r="Q115" s="710">
        <f t="shared" si="20"/>
        <v>0</v>
      </c>
      <c r="T115" s="721"/>
    </row>
    <row r="116" ht="36" customHeight="1" spans="1:20">
      <c r="A116" s="709">
        <f t="shared" si="11"/>
        <v>7</v>
      </c>
      <c r="B116" s="295">
        <v>2011306</v>
      </c>
      <c r="C116" s="439" t="s">
        <v>374</v>
      </c>
      <c r="D116" s="230">
        <v>0</v>
      </c>
      <c r="E116" s="230">
        <v>0</v>
      </c>
      <c r="F116" s="296"/>
      <c r="G116" s="472">
        <f t="shared" si="12"/>
        <v>0</v>
      </c>
      <c r="H116" s="472">
        <f t="shared" si="13"/>
        <v>0</v>
      </c>
      <c r="I116" s="688" t="str">
        <f t="shared" si="14"/>
        <v>否</v>
      </c>
      <c r="J116" s="689" t="str">
        <f t="shared" si="15"/>
        <v>项</v>
      </c>
      <c r="Q116" s="710">
        <f t="shared" si="20"/>
        <v>0</v>
      </c>
      <c r="T116" s="721"/>
    </row>
    <row r="117" ht="36" customHeight="1" spans="1:20">
      <c r="A117" s="709">
        <f t="shared" si="11"/>
        <v>7</v>
      </c>
      <c r="B117" s="295">
        <v>2011307</v>
      </c>
      <c r="C117" s="439" t="s">
        <v>375</v>
      </c>
      <c r="D117" s="230">
        <v>0</v>
      </c>
      <c r="E117" s="230">
        <v>0</v>
      </c>
      <c r="F117" s="296"/>
      <c r="G117" s="472">
        <f t="shared" si="12"/>
        <v>0</v>
      </c>
      <c r="H117" s="472">
        <f t="shared" si="13"/>
        <v>0</v>
      </c>
      <c r="I117" s="688" t="str">
        <f t="shared" si="14"/>
        <v>否</v>
      </c>
      <c r="J117" s="689" t="str">
        <f t="shared" si="15"/>
        <v>项</v>
      </c>
      <c r="Q117" s="710">
        <f t="shared" si="20"/>
        <v>0</v>
      </c>
      <c r="T117" s="721"/>
    </row>
    <row r="118" ht="36" customHeight="1" spans="1:20">
      <c r="A118" s="709">
        <f t="shared" si="11"/>
        <v>7</v>
      </c>
      <c r="B118" s="295">
        <v>2011308</v>
      </c>
      <c r="C118" s="439" t="s">
        <v>376</v>
      </c>
      <c r="D118" s="230">
        <v>0</v>
      </c>
      <c r="E118" s="230"/>
      <c r="F118" s="296">
        <v>1</v>
      </c>
      <c r="G118" s="472">
        <f t="shared" si="12"/>
        <v>0</v>
      </c>
      <c r="H118" s="472">
        <f t="shared" si="13"/>
        <v>0</v>
      </c>
      <c r="I118" s="688" t="str">
        <f t="shared" si="14"/>
        <v>是</v>
      </c>
      <c r="J118" s="689" t="str">
        <f t="shared" si="15"/>
        <v>项</v>
      </c>
      <c r="P118" s="710">
        <f>VLOOKUP(B118,[263]Sheet4!$A$2:$B$82,2,FALSE)</f>
        <v>1</v>
      </c>
      <c r="Q118" s="710">
        <f t="shared" si="20"/>
        <v>1</v>
      </c>
      <c r="T118" s="721">
        <f>VLOOKUP(B118,[268]Sheet1!$D$6:$M$416,10,FALSE)</f>
        <v>1</v>
      </c>
    </row>
    <row r="119" ht="36" customHeight="1" spans="1:20">
      <c r="A119" s="709">
        <f t="shared" si="11"/>
        <v>7</v>
      </c>
      <c r="B119" s="295">
        <v>2011350</v>
      </c>
      <c r="C119" s="439" t="s">
        <v>316</v>
      </c>
      <c r="D119" s="230">
        <v>0</v>
      </c>
      <c r="E119" s="230">
        <v>0</v>
      </c>
      <c r="F119" s="296">
        <v>15</v>
      </c>
      <c r="G119" s="472">
        <f t="shared" si="12"/>
        <v>0</v>
      </c>
      <c r="H119" s="472">
        <f t="shared" si="13"/>
        <v>0</v>
      </c>
      <c r="I119" s="688" t="str">
        <f t="shared" si="14"/>
        <v>是</v>
      </c>
      <c r="J119" s="689" t="str">
        <f t="shared" si="15"/>
        <v>项</v>
      </c>
      <c r="N119" s="720">
        <f>VLOOKUP(B119,[261]公共预算支出!$D$3:$H$398,5,FALSE)</f>
        <v>15</v>
      </c>
      <c r="Q119" s="710">
        <f t="shared" si="20"/>
        <v>15</v>
      </c>
      <c r="T119" s="721">
        <f>VLOOKUP(B119,[268]Sheet1!$D$6:$M$416,10,FALSE)</f>
        <v>15</v>
      </c>
    </row>
    <row r="120" ht="36" customHeight="1" spans="1:20">
      <c r="A120" s="709">
        <f t="shared" si="11"/>
        <v>7</v>
      </c>
      <c r="B120" s="295">
        <v>2011399</v>
      </c>
      <c r="C120" s="439" t="s">
        <v>377</v>
      </c>
      <c r="D120" s="230">
        <v>0</v>
      </c>
      <c r="E120" s="230">
        <v>0</v>
      </c>
      <c r="F120" s="296">
        <v>25</v>
      </c>
      <c r="G120" s="472">
        <f t="shared" si="12"/>
        <v>0</v>
      </c>
      <c r="H120" s="472">
        <f t="shared" si="13"/>
        <v>0</v>
      </c>
      <c r="I120" s="688" t="str">
        <f t="shared" si="14"/>
        <v>是</v>
      </c>
      <c r="J120" s="689" t="str">
        <f t="shared" si="15"/>
        <v>项</v>
      </c>
      <c r="N120" s="720">
        <f>VLOOKUP(B120,[261]公共预算支出!$D$3:$H$398,5,FALSE)</f>
        <v>25</v>
      </c>
      <c r="Q120" s="710">
        <f t="shared" si="20"/>
        <v>25</v>
      </c>
      <c r="T120" s="721">
        <f>VLOOKUP(B120,[268]Sheet1!$D$6:$M$416,10,FALSE)</f>
        <v>25</v>
      </c>
    </row>
    <row r="121" ht="36" customHeight="1" spans="1:10">
      <c r="A121" s="709">
        <f t="shared" si="11"/>
        <v>5</v>
      </c>
      <c r="B121" s="295">
        <v>20114</v>
      </c>
      <c r="C121" s="359" t="s">
        <v>378</v>
      </c>
      <c r="D121" s="230">
        <v>3</v>
      </c>
      <c r="E121" s="230">
        <v>3</v>
      </c>
      <c r="F121" s="230">
        <f>SUM(F122:F132)</f>
        <v>0</v>
      </c>
      <c r="G121" s="472">
        <f t="shared" si="12"/>
        <v>-1</v>
      </c>
      <c r="H121" s="472">
        <f t="shared" si="13"/>
        <v>0</v>
      </c>
      <c r="I121" s="688" t="str">
        <f t="shared" si="14"/>
        <v>是</v>
      </c>
      <c r="J121" s="689" t="str">
        <f t="shared" si="15"/>
        <v>款</v>
      </c>
    </row>
    <row r="122" ht="36" customHeight="1" spans="1:20">
      <c r="A122" s="709">
        <f t="shared" si="11"/>
        <v>7</v>
      </c>
      <c r="B122" s="295">
        <v>2011401</v>
      </c>
      <c r="C122" s="439" t="s">
        <v>307</v>
      </c>
      <c r="D122" s="230">
        <v>0</v>
      </c>
      <c r="E122" s="230">
        <v>0</v>
      </c>
      <c r="F122" s="296"/>
      <c r="G122" s="472">
        <f t="shared" si="12"/>
        <v>0</v>
      </c>
      <c r="H122" s="472">
        <f t="shared" si="13"/>
        <v>0</v>
      </c>
      <c r="I122" s="688" t="str">
        <f t="shared" si="14"/>
        <v>否</v>
      </c>
      <c r="J122" s="689" t="str">
        <f t="shared" si="15"/>
        <v>项</v>
      </c>
      <c r="Q122" s="710">
        <f t="shared" ref="Q122:Q132" si="21">+N122+O122+P122</f>
        <v>0</v>
      </c>
      <c r="T122" s="721"/>
    </row>
    <row r="123" ht="36" customHeight="1" spans="1:20">
      <c r="A123" s="709">
        <f t="shared" si="11"/>
        <v>7</v>
      </c>
      <c r="B123" s="295">
        <v>2011402</v>
      </c>
      <c r="C123" s="439" t="s">
        <v>308</v>
      </c>
      <c r="D123" s="230">
        <v>0</v>
      </c>
      <c r="E123" s="230">
        <v>0</v>
      </c>
      <c r="F123" s="296"/>
      <c r="G123" s="472">
        <f t="shared" si="12"/>
        <v>0</v>
      </c>
      <c r="H123" s="472">
        <f t="shared" si="13"/>
        <v>0</v>
      </c>
      <c r="I123" s="688" t="str">
        <f t="shared" si="14"/>
        <v>否</v>
      </c>
      <c r="J123" s="689" t="str">
        <f t="shared" si="15"/>
        <v>项</v>
      </c>
      <c r="Q123" s="710">
        <f t="shared" si="21"/>
        <v>0</v>
      </c>
      <c r="T123" s="721"/>
    </row>
    <row r="124" ht="36" customHeight="1" spans="1:20">
      <c r="A124" s="709">
        <f t="shared" si="11"/>
        <v>7</v>
      </c>
      <c r="B124" s="295">
        <v>2011403</v>
      </c>
      <c r="C124" s="439" t="s">
        <v>309</v>
      </c>
      <c r="D124" s="230">
        <v>0</v>
      </c>
      <c r="E124" s="230">
        <v>0</v>
      </c>
      <c r="F124" s="296"/>
      <c r="G124" s="472">
        <f t="shared" si="12"/>
        <v>0</v>
      </c>
      <c r="H124" s="472">
        <f t="shared" si="13"/>
        <v>0</v>
      </c>
      <c r="I124" s="688" t="str">
        <f t="shared" si="14"/>
        <v>否</v>
      </c>
      <c r="J124" s="689" t="str">
        <f t="shared" si="15"/>
        <v>项</v>
      </c>
      <c r="Q124" s="710">
        <f t="shared" si="21"/>
        <v>0</v>
      </c>
      <c r="T124" s="721"/>
    </row>
    <row r="125" ht="36" customHeight="1" spans="1:20">
      <c r="A125" s="709">
        <f t="shared" si="11"/>
        <v>7</v>
      </c>
      <c r="B125" s="295">
        <v>2011404</v>
      </c>
      <c r="C125" s="439" t="s">
        <v>379</v>
      </c>
      <c r="D125" s="230">
        <v>0</v>
      </c>
      <c r="E125" s="230">
        <v>0</v>
      </c>
      <c r="F125" s="296"/>
      <c r="G125" s="472">
        <f t="shared" si="12"/>
        <v>0</v>
      </c>
      <c r="H125" s="472">
        <f t="shared" si="13"/>
        <v>0</v>
      </c>
      <c r="I125" s="688" t="str">
        <f t="shared" si="14"/>
        <v>否</v>
      </c>
      <c r="J125" s="689" t="str">
        <f t="shared" si="15"/>
        <v>项</v>
      </c>
      <c r="Q125" s="710">
        <f t="shared" si="21"/>
        <v>0</v>
      </c>
      <c r="T125" s="721"/>
    </row>
    <row r="126" ht="36" customHeight="1" spans="1:20">
      <c r="A126" s="709">
        <f t="shared" si="11"/>
        <v>7</v>
      </c>
      <c r="B126" s="295">
        <v>2011405</v>
      </c>
      <c r="C126" s="439" t="s">
        <v>380</v>
      </c>
      <c r="D126" s="230">
        <v>0</v>
      </c>
      <c r="E126" s="230">
        <v>0</v>
      </c>
      <c r="F126" s="296"/>
      <c r="G126" s="472">
        <f t="shared" si="12"/>
        <v>0</v>
      </c>
      <c r="H126" s="472">
        <f t="shared" si="13"/>
        <v>0</v>
      </c>
      <c r="I126" s="688" t="str">
        <f t="shared" si="14"/>
        <v>否</v>
      </c>
      <c r="J126" s="689" t="str">
        <f t="shared" si="15"/>
        <v>项</v>
      </c>
      <c r="Q126" s="710">
        <f t="shared" si="21"/>
        <v>0</v>
      </c>
      <c r="T126" s="721"/>
    </row>
    <row r="127" ht="36" customHeight="1" spans="1:20">
      <c r="A127" s="709">
        <f t="shared" si="11"/>
        <v>7</v>
      </c>
      <c r="B127" s="295">
        <v>2011408</v>
      </c>
      <c r="C127" s="439" t="s">
        <v>381</v>
      </c>
      <c r="D127" s="230">
        <v>0</v>
      </c>
      <c r="E127" s="230">
        <v>0</v>
      </c>
      <c r="F127" s="296"/>
      <c r="G127" s="472">
        <f t="shared" si="12"/>
        <v>0</v>
      </c>
      <c r="H127" s="472">
        <f t="shared" si="13"/>
        <v>0</v>
      </c>
      <c r="I127" s="688" t="str">
        <f t="shared" si="14"/>
        <v>否</v>
      </c>
      <c r="J127" s="689" t="str">
        <f t="shared" si="15"/>
        <v>项</v>
      </c>
      <c r="Q127" s="710">
        <f t="shared" si="21"/>
        <v>0</v>
      </c>
      <c r="T127" s="721"/>
    </row>
    <row r="128" ht="36" customHeight="1" spans="1:20">
      <c r="A128" s="709">
        <f t="shared" si="11"/>
        <v>7</v>
      </c>
      <c r="B128" s="295">
        <v>2011409</v>
      </c>
      <c r="C128" s="439" t="s">
        <v>382</v>
      </c>
      <c r="D128" s="230">
        <v>3</v>
      </c>
      <c r="E128" s="230">
        <v>3</v>
      </c>
      <c r="F128" s="296"/>
      <c r="G128" s="472">
        <f t="shared" si="12"/>
        <v>-1</v>
      </c>
      <c r="H128" s="472">
        <f t="shared" si="13"/>
        <v>0</v>
      </c>
      <c r="I128" s="688" t="str">
        <f t="shared" si="14"/>
        <v>是</v>
      </c>
      <c r="J128" s="689" t="str">
        <f t="shared" si="15"/>
        <v>项</v>
      </c>
      <c r="Q128" s="710">
        <f t="shared" si="21"/>
        <v>0</v>
      </c>
      <c r="T128" s="721"/>
    </row>
    <row r="129" ht="36" customHeight="1" spans="1:20">
      <c r="A129" s="709">
        <f t="shared" si="11"/>
        <v>7</v>
      </c>
      <c r="B129" s="295">
        <v>2011410</v>
      </c>
      <c r="C129" s="439" t="s">
        <v>383</v>
      </c>
      <c r="D129" s="230">
        <v>0</v>
      </c>
      <c r="E129" s="230">
        <v>0</v>
      </c>
      <c r="F129" s="296"/>
      <c r="G129" s="472">
        <f t="shared" si="12"/>
        <v>0</v>
      </c>
      <c r="H129" s="472">
        <f t="shared" si="13"/>
        <v>0</v>
      </c>
      <c r="I129" s="688" t="str">
        <f t="shared" si="14"/>
        <v>否</v>
      </c>
      <c r="J129" s="689" t="str">
        <f t="shared" si="15"/>
        <v>项</v>
      </c>
      <c r="Q129" s="710">
        <f t="shared" si="21"/>
        <v>0</v>
      </c>
      <c r="T129" s="721"/>
    </row>
    <row r="130" ht="36" customHeight="1" spans="1:20">
      <c r="A130" s="709">
        <f t="shared" si="11"/>
        <v>7</v>
      </c>
      <c r="B130" s="295">
        <v>2011411</v>
      </c>
      <c r="C130" s="439" t="s">
        <v>384</v>
      </c>
      <c r="D130" s="230">
        <v>0</v>
      </c>
      <c r="E130" s="230">
        <v>0</v>
      </c>
      <c r="F130" s="296"/>
      <c r="G130" s="472">
        <f t="shared" si="12"/>
        <v>0</v>
      </c>
      <c r="H130" s="472">
        <f t="shared" si="13"/>
        <v>0</v>
      </c>
      <c r="I130" s="688" t="str">
        <f t="shared" si="14"/>
        <v>否</v>
      </c>
      <c r="J130" s="689" t="str">
        <f t="shared" si="15"/>
        <v>项</v>
      </c>
      <c r="Q130" s="710">
        <f t="shared" si="21"/>
        <v>0</v>
      </c>
      <c r="T130" s="721"/>
    </row>
    <row r="131" ht="36" customHeight="1" spans="1:20">
      <c r="A131" s="709">
        <f t="shared" si="11"/>
        <v>7</v>
      </c>
      <c r="B131" s="295">
        <v>2011450</v>
      </c>
      <c r="C131" s="439" t="s">
        <v>316</v>
      </c>
      <c r="D131" s="230">
        <v>0</v>
      </c>
      <c r="E131" s="230">
        <v>0</v>
      </c>
      <c r="F131" s="296"/>
      <c r="G131" s="472">
        <f t="shared" si="12"/>
        <v>0</v>
      </c>
      <c r="H131" s="472">
        <f t="shared" si="13"/>
        <v>0</v>
      </c>
      <c r="I131" s="688" t="str">
        <f t="shared" si="14"/>
        <v>否</v>
      </c>
      <c r="J131" s="689" t="str">
        <f t="shared" si="15"/>
        <v>项</v>
      </c>
      <c r="Q131" s="710">
        <f t="shared" si="21"/>
        <v>0</v>
      </c>
      <c r="T131" s="721"/>
    </row>
    <row r="132" ht="36" customHeight="1" spans="1:20">
      <c r="A132" s="709">
        <f t="shared" si="11"/>
        <v>7</v>
      </c>
      <c r="B132" s="295">
        <v>2011499</v>
      </c>
      <c r="C132" s="439" t="s">
        <v>385</v>
      </c>
      <c r="D132" s="230">
        <v>0</v>
      </c>
      <c r="E132" s="230">
        <v>0</v>
      </c>
      <c r="F132" s="296"/>
      <c r="G132" s="472">
        <f t="shared" si="12"/>
        <v>0</v>
      </c>
      <c r="H132" s="472">
        <f t="shared" si="13"/>
        <v>0</v>
      </c>
      <c r="I132" s="688" t="str">
        <f t="shared" si="14"/>
        <v>否</v>
      </c>
      <c r="J132" s="689" t="str">
        <f t="shared" si="15"/>
        <v>项</v>
      </c>
      <c r="Q132" s="710">
        <f t="shared" si="21"/>
        <v>0</v>
      </c>
      <c r="T132" s="721"/>
    </row>
    <row r="133" ht="36" customHeight="1" spans="1:20">
      <c r="A133" s="709">
        <f t="shared" si="11"/>
        <v>5</v>
      </c>
      <c r="B133" s="295">
        <v>20123</v>
      </c>
      <c r="C133" s="359" t="s">
        <v>386</v>
      </c>
      <c r="D133" s="230">
        <v>65</v>
      </c>
      <c r="E133" s="230">
        <v>161</v>
      </c>
      <c r="F133" s="230">
        <f>SUM(F134:F139)</f>
        <v>4</v>
      </c>
      <c r="G133" s="472">
        <f t="shared" si="12"/>
        <v>-0.938461538461538</v>
      </c>
      <c r="H133" s="472">
        <f t="shared" si="13"/>
        <v>0.0248447204968944</v>
      </c>
      <c r="I133" s="688" t="str">
        <f t="shared" si="14"/>
        <v>是</v>
      </c>
      <c r="J133" s="689" t="str">
        <f t="shared" si="15"/>
        <v>款</v>
      </c>
      <c r="T133" s="711">
        <f>VLOOKUP(B133,[268]Sheet1!$D$6:$M$416,10,FALSE)</f>
        <v>4</v>
      </c>
    </row>
    <row r="134" ht="36" customHeight="1" spans="1:20">
      <c r="A134" s="709">
        <f t="shared" ref="A134:A197" si="22">LEN(B134)</f>
        <v>7</v>
      </c>
      <c r="B134" s="295">
        <v>2012301</v>
      </c>
      <c r="C134" s="439" t="s">
        <v>307</v>
      </c>
      <c r="D134" s="230">
        <v>0</v>
      </c>
      <c r="E134" s="230">
        <v>0</v>
      </c>
      <c r="F134" s="296"/>
      <c r="G134" s="472">
        <f t="shared" ref="G134:G197" si="23">IF(D134&lt;0,"",IFERROR(F134/D134-1,0))</f>
        <v>0</v>
      </c>
      <c r="H134" s="472">
        <f t="shared" ref="H134:H197" si="24">IF(D134&lt;0,"",IFERROR(F134/E134,0))</f>
        <v>0</v>
      </c>
      <c r="I134" s="688" t="str">
        <f t="shared" ref="I134:I197" si="25">IF(LEN(B134)=3,"是",IF(C134&lt;&gt;"",IF(SUM(D134:F134)&lt;&gt;0,"是","否"),"是"))</f>
        <v>否</v>
      </c>
      <c r="J134" s="689" t="str">
        <f t="shared" ref="J134:J197" si="26">IF(LEN(B134)=3,"类",IF(LEN(B134)=5,"款","项"))</f>
        <v>项</v>
      </c>
      <c r="Q134" s="710">
        <f t="shared" ref="Q134:Q139" si="27">+N134+O134+P134</f>
        <v>0</v>
      </c>
      <c r="T134" s="721"/>
    </row>
    <row r="135" ht="36" customHeight="1" spans="1:20">
      <c r="A135" s="709">
        <f t="shared" si="22"/>
        <v>7</v>
      </c>
      <c r="B135" s="295">
        <v>2012302</v>
      </c>
      <c r="C135" s="439" t="s">
        <v>308</v>
      </c>
      <c r="D135" s="230">
        <v>0</v>
      </c>
      <c r="E135" s="230">
        <v>0</v>
      </c>
      <c r="F135" s="296"/>
      <c r="G135" s="472">
        <f t="shared" si="23"/>
        <v>0</v>
      </c>
      <c r="H135" s="472">
        <f t="shared" si="24"/>
        <v>0</v>
      </c>
      <c r="I135" s="688" t="str">
        <f t="shared" si="25"/>
        <v>否</v>
      </c>
      <c r="J135" s="689" t="str">
        <f t="shared" si="26"/>
        <v>项</v>
      </c>
      <c r="Q135" s="710">
        <f t="shared" si="27"/>
        <v>0</v>
      </c>
      <c r="T135" s="721"/>
    </row>
    <row r="136" ht="36" customHeight="1" spans="1:20">
      <c r="A136" s="709">
        <f t="shared" si="22"/>
        <v>7</v>
      </c>
      <c r="B136" s="295">
        <v>2012303</v>
      </c>
      <c r="C136" s="439" t="s">
        <v>309</v>
      </c>
      <c r="D136" s="230">
        <v>0</v>
      </c>
      <c r="E136" s="230">
        <v>0</v>
      </c>
      <c r="F136" s="296"/>
      <c r="G136" s="472">
        <f t="shared" si="23"/>
        <v>0</v>
      </c>
      <c r="H136" s="472">
        <f t="shared" si="24"/>
        <v>0</v>
      </c>
      <c r="I136" s="688" t="str">
        <f t="shared" si="25"/>
        <v>否</v>
      </c>
      <c r="J136" s="689" t="str">
        <f t="shared" si="26"/>
        <v>项</v>
      </c>
      <c r="Q136" s="710">
        <f t="shared" si="27"/>
        <v>0</v>
      </c>
      <c r="T136" s="721"/>
    </row>
    <row r="137" ht="36" customHeight="1" spans="1:20">
      <c r="A137" s="709">
        <f t="shared" si="22"/>
        <v>7</v>
      </c>
      <c r="B137" s="295">
        <v>2012304</v>
      </c>
      <c r="C137" s="439" t="s">
        <v>387</v>
      </c>
      <c r="D137" s="230">
        <v>9</v>
      </c>
      <c r="E137" s="230">
        <v>10</v>
      </c>
      <c r="F137" s="296"/>
      <c r="G137" s="472">
        <f t="shared" si="23"/>
        <v>-1</v>
      </c>
      <c r="H137" s="472">
        <f t="shared" si="24"/>
        <v>0</v>
      </c>
      <c r="I137" s="688" t="str">
        <f t="shared" si="25"/>
        <v>是</v>
      </c>
      <c r="J137" s="689" t="str">
        <f t="shared" si="26"/>
        <v>项</v>
      </c>
      <c r="N137" s="544">
        <f>VLOOKUP(B137,[261]公共预算支出!$D$3:$H$398,5,FALSE)</f>
        <v>0</v>
      </c>
      <c r="Q137" s="710">
        <f t="shared" si="27"/>
        <v>0</v>
      </c>
      <c r="T137" s="721">
        <f>VLOOKUP(B137,[268]Sheet1!$D$6:$M$416,10,FALSE)</f>
        <v>0</v>
      </c>
    </row>
    <row r="138" ht="36" customHeight="1" spans="1:20">
      <c r="A138" s="709">
        <f t="shared" si="22"/>
        <v>7</v>
      </c>
      <c r="B138" s="295">
        <v>2012350</v>
      </c>
      <c r="C138" s="439" t="s">
        <v>316</v>
      </c>
      <c r="D138" s="230">
        <v>0</v>
      </c>
      <c r="E138" s="230">
        <v>0</v>
      </c>
      <c r="F138" s="296"/>
      <c r="G138" s="472">
        <f t="shared" si="23"/>
        <v>0</v>
      </c>
      <c r="H138" s="472">
        <f t="shared" si="24"/>
        <v>0</v>
      </c>
      <c r="I138" s="688" t="str">
        <f t="shared" si="25"/>
        <v>否</v>
      </c>
      <c r="J138" s="689" t="str">
        <f t="shared" si="26"/>
        <v>项</v>
      </c>
      <c r="Q138" s="710">
        <f t="shared" si="27"/>
        <v>0</v>
      </c>
      <c r="T138" s="721"/>
    </row>
    <row r="139" ht="36" customHeight="1" spans="1:20">
      <c r="A139" s="709">
        <f t="shared" si="22"/>
        <v>7</v>
      </c>
      <c r="B139" s="295">
        <v>2012399</v>
      </c>
      <c r="C139" s="439" t="s">
        <v>388</v>
      </c>
      <c r="D139" s="230">
        <v>56</v>
      </c>
      <c r="E139" s="230">
        <v>151</v>
      </c>
      <c r="F139" s="296">
        <v>4</v>
      </c>
      <c r="G139" s="472">
        <f t="shared" si="23"/>
        <v>-0.928571428571429</v>
      </c>
      <c r="H139" s="472">
        <f t="shared" si="24"/>
        <v>0.0264900662251656</v>
      </c>
      <c r="I139" s="688" t="str">
        <f t="shared" si="25"/>
        <v>是</v>
      </c>
      <c r="J139" s="689" t="str">
        <f t="shared" si="26"/>
        <v>项</v>
      </c>
      <c r="N139" s="720">
        <f>VLOOKUP(B139,[261]公共预算支出!$D$3:$H$398,5,FALSE)</f>
        <v>4</v>
      </c>
      <c r="Q139" s="710">
        <f t="shared" si="27"/>
        <v>4</v>
      </c>
      <c r="T139" s="721">
        <f>VLOOKUP(B139,[268]Sheet1!$D$6:$M$416,10,FALSE)</f>
        <v>4</v>
      </c>
    </row>
    <row r="140" ht="36" customHeight="1" spans="1:10">
      <c r="A140" s="709">
        <f t="shared" si="22"/>
        <v>5</v>
      </c>
      <c r="B140" s="295">
        <v>20125</v>
      </c>
      <c r="C140" s="359" t="s">
        <v>389</v>
      </c>
      <c r="D140" s="230">
        <v>0</v>
      </c>
      <c r="E140" s="230">
        <v>0</v>
      </c>
      <c r="F140" s="230">
        <f>SUM(F141:F147)</f>
        <v>0</v>
      </c>
      <c r="G140" s="472">
        <f t="shared" si="23"/>
        <v>0</v>
      </c>
      <c r="H140" s="472">
        <f t="shared" si="24"/>
        <v>0</v>
      </c>
      <c r="I140" s="688" t="str">
        <f t="shared" si="25"/>
        <v>否</v>
      </c>
      <c r="J140" s="689" t="str">
        <f t="shared" si="26"/>
        <v>款</v>
      </c>
    </row>
    <row r="141" ht="36" customHeight="1" spans="1:20">
      <c r="A141" s="709">
        <f t="shared" si="22"/>
        <v>7</v>
      </c>
      <c r="B141" s="295">
        <v>2012501</v>
      </c>
      <c r="C141" s="439" t="s">
        <v>307</v>
      </c>
      <c r="D141" s="230">
        <v>0</v>
      </c>
      <c r="E141" s="230">
        <v>0</v>
      </c>
      <c r="F141" s="296"/>
      <c r="G141" s="472">
        <f t="shared" si="23"/>
        <v>0</v>
      </c>
      <c r="H141" s="472">
        <f t="shared" si="24"/>
        <v>0</v>
      </c>
      <c r="I141" s="688" t="str">
        <f t="shared" si="25"/>
        <v>否</v>
      </c>
      <c r="J141" s="689" t="str">
        <f t="shared" si="26"/>
        <v>项</v>
      </c>
      <c r="Q141" s="710">
        <f t="shared" ref="Q141:Q147" si="28">+N141+O141+P141</f>
        <v>0</v>
      </c>
      <c r="T141" s="721"/>
    </row>
    <row r="142" ht="36" customHeight="1" spans="1:20">
      <c r="A142" s="709">
        <f t="shared" si="22"/>
        <v>7</v>
      </c>
      <c r="B142" s="295">
        <v>2012502</v>
      </c>
      <c r="C142" s="439" t="s">
        <v>308</v>
      </c>
      <c r="D142" s="230">
        <v>0</v>
      </c>
      <c r="E142" s="230">
        <v>0</v>
      </c>
      <c r="F142" s="296"/>
      <c r="G142" s="472">
        <f t="shared" si="23"/>
        <v>0</v>
      </c>
      <c r="H142" s="472">
        <f t="shared" si="24"/>
        <v>0</v>
      </c>
      <c r="I142" s="688" t="str">
        <f t="shared" si="25"/>
        <v>否</v>
      </c>
      <c r="J142" s="689" t="str">
        <f t="shared" si="26"/>
        <v>项</v>
      </c>
      <c r="Q142" s="710">
        <f t="shared" si="28"/>
        <v>0</v>
      </c>
      <c r="T142" s="721"/>
    </row>
    <row r="143" ht="36" customHeight="1" spans="1:20">
      <c r="A143" s="709">
        <f t="shared" si="22"/>
        <v>7</v>
      </c>
      <c r="B143" s="295">
        <v>2012503</v>
      </c>
      <c r="C143" s="439" t="s">
        <v>309</v>
      </c>
      <c r="D143" s="230">
        <v>0</v>
      </c>
      <c r="E143" s="230">
        <v>0</v>
      </c>
      <c r="F143" s="296"/>
      <c r="G143" s="472">
        <f t="shared" si="23"/>
        <v>0</v>
      </c>
      <c r="H143" s="472">
        <f t="shared" si="24"/>
        <v>0</v>
      </c>
      <c r="I143" s="688" t="str">
        <f t="shared" si="25"/>
        <v>否</v>
      </c>
      <c r="J143" s="689" t="str">
        <f t="shared" si="26"/>
        <v>项</v>
      </c>
      <c r="Q143" s="710">
        <f t="shared" si="28"/>
        <v>0</v>
      </c>
      <c r="T143" s="721"/>
    </row>
    <row r="144" ht="36" customHeight="1" spans="1:20">
      <c r="A144" s="709">
        <f t="shared" si="22"/>
        <v>7</v>
      </c>
      <c r="B144" s="295">
        <v>2012504</v>
      </c>
      <c r="C144" s="439" t="s">
        <v>390</v>
      </c>
      <c r="D144" s="230">
        <v>0</v>
      </c>
      <c r="E144" s="230">
        <v>0</v>
      </c>
      <c r="F144" s="296"/>
      <c r="G144" s="472">
        <f t="shared" si="23"/>
        <v>0</v>
      </c>
      <c r="H144" s="472">
        <f t="shared" si="24"/>
        <v>0</v>
      </c>
      <c r="I144" s="688" t="str">
        <f t="shared" si="25"/>
        <v>否</v>
      </c>
      <c r="J144" s="689" t="str">
        <f t="shared" si="26"/>
        <v>项</v>
      </c>
      <c r="Q144" s="710">
        <f t="shared" si="28"/>
        <v>0</v>
      </c>
      <c r="T144" s="721"/>
    </row>
    <row r="145" ht="36" customHeight="1" spans="1:20">
      <c r="A145" s="709">
        <f t="shared" si="22"/>
        <v>7</v>
      </c>
      <c r="B145" s="295">
        <v>2012505</v>
      </c>
      <c r="C145" s="439" t="s">
        <v>391</v>
      </c>
      <c r="D145" s="230">
        <v>0</v>
      </c>
      <c r="E145" s="230">
        <v>0</v>
      </c>
      <c r="F145" s="296"/>
      <c r="G145" s="472">
        <f t="shared" si="23"/>
        <v>0</v>
      </c>
      <c r="H145" s="472">
        <f t="shared" si="24"/>
        <v>0</v>
      </c>
      <c r="I145" s="688" t="str">
        <f t="shared" si="25"/>
        <v>否</v>
      </c>
      <c r="J145" s="689" t="str">
        <f t="shared" si="26"/>
        <v>项</v>
      </c>
      <c r="Q145" s="710">
        <f t="shared" si="28"/>
        <v>0</v>
      </c>
      <c r="T145" s="721"/>
    </row>
    <row r="146" ht="36" customHeight="1" spans="1:20">
      <c r="A146" s="709">
        <f t="shared" si="22"/>
        <v>7</v>
      </c>
      <c r="B146" s="295">
        <v>2012550</v>
      </c>
      <c r="C146" s="439" t="s">
        <v>316</v>
      </c>
      <c r="D146" s="230">
        <v>0</v>
      </c>
      <c r="E146" s="230">
        <v>0</v>
      </c>
      <c r="F146" s="296"/>
      <c r="G146" s="472">
        <f t="shared" si="23"/>
        <v>0</v>
      </c>
      <c r="H146" s="472">
        <f t="shared" si="24"/>
        <v>0</v>
      </c>
      <c r="I146" s="688" t="str">
        <f t="shared" si="25"/>
        <v>否</v>
      </c>
      <c r="J146" s="689" t="str">
        <f t="shared" si="26"/>
        <v>项</v>
      </c>
      <c r="Q146" s="710">
        <f t="shared" si="28"/>
        <v>0</v>
      </c>
      <c r="T146" s="721"/>
    </row>
    <row r="147" ht="36" customHeight="1" spans="1:20">
      <c r="A147" s="709">
        <f t="shared" si="22"/>
        <v>7</v>
      </c>
      <c r="B147" s="295">
        <v>2012599</v>
      </c>
      <c r="C147" s="439" t="s">
        <v>392</v>
      </c>
      <c r="D147" s="230">
        <v>0</v>
      </c>
      <c r="E147" s="230">
        <v>0</v>
      </c>
      <c r="F147" s="296"/>
      <c r="G147" s="472">
        <f t="shared" si="23"/>
        <v>0</v>
      </c>
      <c r="H147" s="472">
        <f t="shared" si="24"/>
        <v>0</v>
      </c>
      <c r="I147" s="688" t="str">
        <f t="shared" si="25"/>
        <v>否</v>
      </c>
      <c r="J147" s="689" t="str">
        <f t="shared" si="26"/>
        <v>项</v>
      </c>
      <c r="Q147" s="710">
        <f t="shared" si="28"/>
        <v>0</v>
      </c>
      <c r="T147" s="721"/>
    </row>
    <row r="148" ht="36" customHeight="1" spans="1:20">
      <c r="A148" s="709">
        <f t="shared" si="22"/>
        <v>5</v>
      </c>
      <c r="B148" s="295">
        <v>20126</v>
      </c>
      <c r="C148" s="359" t="s">
        <v>393</v>
      </c>
      <c r="D148" s="230">
        <v>100</v>
      </c>
      <c r="E148" s="230">
        <v>138</v>
      </c>
      <c r="F148" s="230">
        <f>SUM(F149:F153)</f>
        <v>118</v>
      </c>
      <c r="G148" s="472">
        <f t="shared" si="23"/>
        <v>0.18</v>
      </c>
      <c r="H148" s="472">
        <f t="shared" si="24"/>
        <v>0.855072463768116</v>
      </c>
      <c r="I148" s="688" t="str">
        <f t="shared" si="25"/>
        <v>是</v>
      </c>
      <c r="J148" s="689" t="str">
        <f t="shared" si="26"/>
        <v>款</v>
      </c>
      <c r="T148" s="711">
        <f>VLOOKUP(B148,[268]Sheet1!$D$6:$M$416,10,FALSE)</f>
        <v>118</v>
      </c>
    </row>
    <row r="149" ht="36" customHeight="1" spans="1:20">
      <c r="A149" s="709">
        <f t="shared" si="22"/>
        <v>7</v>
      </c>
      <c r="B149" s="295">
        <v>2012601</v>
      </c>
      <c r="C149" s="439" t="s">
        <v>307</v>
      </c>
      <c r="D149" s="230">
        <v>100</v>
      </c>
      <c r="E149" s="230">
        <v>118</v>
      </c>
      <c r="F149" s="296">
        <v>109</v>
      </c>
      <c r="G149" s="472">
        <f t="shared" si="23"/>
        <v>0.0900000000000001</v>
      </c>
      <c r="H149" s="472">
        <f t="shared" si="24"/>
        <v>0.923728813559322</v>
      </c>
      <c r="I149" s="688" t="str">
        <f t="shared" si="25"/>
        <v>是</v>
      </c>
      <c r="J149" s="689" t="str">
        <f t="shared" si="26"/>
        <v>项</v>
      </c>
      <c r="N149" s="720">
        <f>VLOOKUP(B149,[261]公共预算支出!$D$3:$H$398,5,FALSE)</f>
        <v>109</v>
      </c>
      <c r="Q149" s="710">
        <f>+N149+O149+P149</f>
        <v>109</v>
      </c>
      <c r="T149" s="721">
        <f>VLOOKUP(B149,[268]Sheet1!$D$6:$M$416,10,FALSE)</f>
        <v>109</v>
      </c>
    </row>
    <row r="150" ht="36" customHeight="1" spans="1:20">
      <c r="A150" s="709">
        <f t="shared" si="22"/>
        <v>7</v>
      </c>
      <c r="B150" s="295">
        <v>2012602</v>
      </c>
      <c r="C150" s="439" t="s">
        <v>308</v>
      </c>
      <c r="D150" s="230">
        <v>0</v>
      </c>
      <c r="E150" s="230">
        <v>0</v>
      </c>
      <c r="F150" s="296"/>
      <c r="G150" s="472">
        <f t="shared" si="23"/>
        <v>0</v>
      </c>
      <c r="H150" s="472">
        <f t="shared" si="24"/>
        <v>0</v>
      </c>
      <c r="I150" s="688" t="str">
        <f t="shared" si="25"/>
        <v>否</v>
      </c>
      <c r="J150" s="689" t="str">
        <f t="shared" si="26"/>
        <v>项</v>
      </c>
      <c r="Q150" s="710">
        <f>+N150+O150+P150</f>
        <v>0</v>
      </c>
      <c r="T150" s="721"/>
    </row>
    <row r="151" ht="36" customHeight="1" spans="1:20">
      <c r="A151" s="709">
        <f t="shared" si="22"/>
        <v>7</v>
      </c>
      <c r="B151" s="295">
        <v>2012603</v>
      </c>
      <c r="C151" s="439" t="s">
        <v>309</v>
      </c>
      <c r="D151" s="230">
        <v>0</v>
      </c>
      <c r="E151" s="230">
        <v>0</v>
      </c>
      <c r="F151" s="296"/>
      <c r="G151" s="472">
        <f t="shared" si="23"/>
        <v>0</v>
      </c>
      <c r="H151" s="472">
        <f t="shared" si="24"/>
        <v>0</v>
      </c>
      <c r="I151" s="688" t="str">
        <f t="shared" si="25"/>
        <v>否</v>
      </c>
      <c r="J151" s="689" t="str">
        <f t="shared" si="26"/>
        <v>项</v>
      </c>
      <c r="Q151" s="710">
        <f>+N151+O151+P151</f>
        <v>0</v>
      </c>
      <c r="T151" s="721"/>
    </row>
    <row r="152" ht="36" customHeight="1" spans="1:20">
      <c r="A152" s="709">
        <f t="shared" si="22"/>
        <v>7</v>
      </c>
      <c r="B152" s="295">
        <v>2012604</v>
      </c>
      <c r="C152" s="439" t="s">
        <v>394</v>
      </c>
      <c r="D152" s="230">
        <v>0</v>
      </c>
      <c r="E152" s="230">
        <v>0</v>
      </c>
      <c r="F152" s="296"/>
      <c r="G152" s="472">
        <f t="shared" si="23"/>
        <v>0</v>
      </c>
      <c r="H152" s="472">
        <f t="shared" si="24"/>
        <v>0</v>
      </c>
      <c r="I152" s="688" t="str">
        <f t="shared" si="25"/>
        <v>否</v>
      </c>
      <c r="J152" s="689" t="str">
        <f t="shared" si="26"/>
        <v>项</v>
      </c>
      <c r="Q152" s="710">
        <f>+N152+O152+P152</f>
        <v>0</v>
      </c>
      <c r="T152" s="721"/>
    </row>
    <row r="153" ht="36" customHeight="1" spans="1:20">
      <c r="A153" s="709">
        <f t="shared" si="22"/>
        <v>7</v>
      </c>
      <c r="B153" s="295">
        <v>2012699</v>
      </c>
      <c r="C153" s="439" t="s">
        <v>395</v>
      </c>
      <c r="D153" s="230">
        <v>0</v>
      </c>
      <c r="E153" s="230">
        <v>20</v>
      </c>
      <c r="F153" s="296">
        <v>9</v>
      </c>
      <c r="G153" s="472">
        <f t="shared" si="23"/>
        <v>0</v>
      </c>
      <c r="H153" s="472">
        <f t="shared" si="24"/>
        <v>0.45</v>
      </c>
      <c r="I153" s="688" t="str">
        <f t="shared" si="25"/>
        <v>是</v>
      </c>
      <c r="J153" s="689" t="str">
        <f t="shared" si="26"/>
        <v>项</v>
      </c>
      <c r="N153" s="720">
        <f>VLOOKUP(B153,[261]公共预算支出!$D$3:$H$398,5,FALSE)</f>
        <v>8</v>
      </c>
      <c r="Q153" s="710">
        <f>+N153+O153+P153</f>
        <v>8</v>
      </c>
      <c r="T153" s="721">
        <f>VLOOKUP(B153,[268]Sheet1!$D$6:$M$416,10,FALSE)</f>
        <v>9</v>
      </c>
    </row>
    <row r="154" ht="36" customHeight="1" spans="1:20">
      <c r="A154" s="709">
        <f t="shared" si="22"/>
        <v>5</v>
      </c>
      <c r="B154" s="295">
        <v>20128</v>
      </c>
      <c r="C154" s="359" t="s">
        <v>396</v>
      </c>
      <c r="D154" s="230">
        <v>49</v>
      </c>
      <c r="E154" s="230">
        <v>54</v>
      </c>
      <c r="F154" s="230">
        <f>SUM(F155:F160)</f>
        <v>49</v>
      </c>
      <c r="G154" s="472">
        <f t="shared" si="23"/>
        <v>0</v>
      </c>
      <c r="H154" s="472">
        <f t="shared" si="24"/>
        <v>0.907407407407407</v>
      </c>
      <c r="I154" s="688" t="str">
        <f t="shared" si="25"/>
        <v>是</v>
      </c>
      <c r="J154" s="689" t="str">
        <f t="shared" si="26"/>
        <v>款</v>
      </c>
      <c r="T154" s="711">
        <f>VLOOKUP(B154,[268]Sheet1!$D$6:$M$416,10,FALSE)</f>
        <v>49</v>
      </c>
    </row>
    <row r="155" ht="36" customHeight="1" spans="1:20">
      <c r="A155" s="709">
        <f t="shared" si="22"/>
        <v>7</v>
      </c>
      <c r="B155" s="295">
        <v>2012801</v>
      </c>
      <c r="C155" s="439" t="s">
        <v>307</v>
      </c>
      <c r="D155" s="230">
        <v>49</v>
      </c>
      <c r="E155" s="230">
        <v>48</v>
      </c>
      <c r="F155" s="296">
        <v>46</v>
      </c>
      <c r="G155" s="472">
        <f t="shared" si="23"/>
        <v>-0.0612244897959183</v>
      </c>
      <c r="H155" s="472">
        <f t="shared" si="24"/>
        <v>0.958333333333333</v>
      </c>
      <c r="I155" s="688" t="str">
        <f t="shared" si="25"/>
        <v>是</v>
      </c>
      <c r="J155" s="689" t="str">
        <f t="shared" si="26"/>
        <v>项</v>
      </c>
      <c r="N155" s="720">
        <f>VLOOKUP(B155,[261]公共预算支出!$D$3:$H$398,5,FALSE)</f>
        <v>43</v>
      </c>
      <c r="Q155" s="710">
        <f t="shared" ref="Q155:Q160" si="29">+N155+O155+P155</f>
        <v>43</v>
      </c>
      <c r="T155" s="721">
        <f>VLOOKUP(B155,[268]Sheet1!$D$6:$M$416,10,FALSE)</f>
        <v>46</v>
      </c>
    </row>
    <row r="156" ht="36" customHeight="1" spans="1:20">
      <c r="A156" s="709">
        <f t="shared" si="22"/>
        <v>7</v>
      </c>
      <c r="B156" s="295">
        <v>2012802</v>
      </c>
      <c r="C156" s="439" t="s">
        <v>308</v>
      </c>
      <c r="D156" s="230">
        <v>0</v>
      </c>
      <c r="E156" s="230">
        <v>0</v>
      </c>
      <c r="F156" s="296"/>
      <c r="G156" s="472">
        <f t="shared" si="23"/>
        <v>0</v>
      </c>
      <c r="H156" s="472">
        <f t="shared" si="24"/>
        <v>0</v>
      </c>
      <c r="I156" s="688" t="str">
        <f t="shared" si="25"/>
        <v>否</v>
      </c>
      <c r="J156" s="689" t="str">
        <f t="shared" si="26"/>
        <v>项</v>
      </c>
      <c r="Q156" s="710">
        <f t="shared" si="29"/>
        <v>0</v>
      </c>
      <c r="T156" s="721"/>
    </row>
    <row r="157" ht="36" customHeight="1" spans="1:20">
      <c r="A157" s="709">
        <f t="shared" si="22"/>
        <v>7</v>
      </c>
      <c r="B157" s="295">
        <v>2012803</v>
      </c>
      <c r="C157" s="439" t="s">
        <v>309</v>
      </c>
      <c r="D157" s="230">
        <v>0</v>
      </c>
      <c r="E157" s="230">
        <v>0</v>
      </c>
      <c r="F157" s="296"/>
      <c r="G157" s="472">
        <f t="shared" si="23"/>
        <v>0</v>
      </c>
      <c r="H157" s="472">
        <f t="shared" si="24"/>
        <v>0</v>
      </c>
      <c r="I157" s="688" t="str">
        <f t="shared" si="25"/>
        <v>否</v>
      </c>
      <c r="J157" s="689" t="str">
        <f t="shared" si="26"/>
        <v>项</v>
      </c>
      <c r="Q157" s="710">
        <f t="shared" si="29"/>
        <v>0</v>
      </c>
      <c r="T157" s="721"/>
    </row>
    <row r="158" ht="36" customHeight="1" spans="1:20">
      <c r="A158" s="709">
        <f t="shared" si="22"/>
        <v>7</v>
      </c>
      <c r="B158" s="295">
        <v>2012804</v>
      </c>
      <c r="C158" s="439" t="s">
        <v>321</v>
      </c>
      <c r="D158" s="230">
        <v>0</v>
      </c>
      <c r="E158" s="230">
        <v>0</v>
      </c>
      <c r="F158" s="296"/>
      <c r="G158" s="472">
        <f t="shared" si="23"/>
        <v>0</v>
      </c>
      <c r="H158" s="472">
        <f t="shared" si="24"/>
        <v>0</v>
      </c>
      <c r="I158" s="688" t="str">
        <f t="shared" si="25"/>
        <v>否</v>
      </c>
      <c r="J158" s="689" t="str">
        <f t="shared" si="26"/>
        <v>项</v>
      </c>
      <c r="Q158" s="710">
        <f t="shared" si="29"/>
        <v>0</v>
      </c>
      <c r="T158" s="721"/>
    </row>
    <row r="159" ht="36" customHeight="1" spans="1:20">
      <c r="A159" s="709">
        <f t="shared" si="22"/>
        <v>7</v>
      </c>
      <c r="B159" s="295">
        <v>2012850</v>
      </c>
      <c r="C159" s="439" t="s">
        <v>316</v>
      </c>
      <c r="D159" s="230">
        <v>0</v>
      </c>
      <c r="E159" s="230">
        <v>0</v>
      </c>
      <c r="F159" s="296"/>
      <c r="G159" s="472">
        <f t="shared" si="23"/>
        <v>0</v>
      </c>
      <c r="H159" s="472">
        <f t="shared" si="24"/>
        <v>0</v>
      </c>
      <c r="I159" s="688" t="str">
        <f t="shared" si="25"/>
        <v>否</v>
      </c>
      <c r="J159" s="689" t="str">
        <f t="shared" si="26"/>
        <v>项</v>
      </c>
      <c r="Q159" s="710">
        <f t="shared" si="29"/>
        <v>0</v>
      </c>
      <c r="T159" s="721"/>
    </row>
    <row r="160" ht="36" customHeight="1" spans="1:20">
      <c r="A160" s="709">
        <f t="shared" si="22"/>
        <v>7</v>
      </c>
      <c r="B160" s="295">
        <v>2012899</v>
      </c>
      <c r="C160" s="439" t="s">
        <v>397</v>
      </c>
      <c r="D160" s="230">
        <v>0</v>
      </c>
      <c r="E160" s="230">
        <v>6</v>
      </c>
      <c r="F160" s="296">
        <v>3</v>
      </c>
      <c r="G160" s="472">
        <f t="shared" si="23"/>
        <v>0</v>
      </c>
      <c r="H160" s="472">
        <f t="shared" si="24"/>
        <v>0.5</v>
      </c>
      <c r="I160" s="688" t="str">
        <f t="shared" si="25"/>
        <v>是</v>
      </c>
      <c r="J160" s="689" t="str">
        <f t="shared" si="26"/>
        <v>项</v>
      </c>
      <c r="N160" s="720">
        <f>VLOOKUP(B160,[261]公共预算支出!$D$3:$H$398,5,FALSE)</f>
        <v>3</v>
      </c>
      <c r="Q160" s="710">
        <f t="shared" si="29"/>
        <v>3</v>
      </c>
      <c r="T160" s="721">
        <f>VLOOKUP(B160,[268]Sheet1!$D$6:$M$416,10,FALSE)</f>
        <v>3</v>
      </c>
    </row>
    <row r="161" ht="36" customHeight="1" spans="1:20">
      <c r="A161" s="709">
        <f t="shared" si="22"/>
        <v>5</v>
      </c>
      <c r="B161" s="295">
        <v>20129</v>
      </c>
      <c r="C161" s="359" t="s">
        <v>398</v>
      </c>
      <c r="D161" s="230">
        <v>352</v>
      </c>
      <c r="E161" s="230">
        <v>403</v>
      </c>
      <c r="F161" s="230">
        <f>SUM(F162:F167)</f>
        <v>389</v>
      </c>
      <c r="G161" s="472">
        <f t="shared" si="23"/>
        <v>0.105113636363636</v>
      </c>
      <c r="H161" s="472">
        <f t="shared" si="24"/>
        <v>0.965260545905707</v>
      </c>
      <c r="I161" s="688" t="str">
        <f t="shared" si="25"/>
        <v>是</v>
      </c>
      <c r="J161" s="689" t="str">
        <f t="shared" si="26"/>
        <v>款</v>
      </c>
      <c r="T161" s="711">
        <f>VLOOKUP(B161,[268]Sheet1!$D$6:$M$416,10,FALSE)</f>
        <v>389</v>
      </c>
    </row>
    <row r="162" ht="36" customHeight="1" spans="1:20">
      <c r="A162" s="709">
        <f t="shared" si="22"/>
        <v>7</v>
      </c>
      <c r="B162" s="295">
        <v>2012901</v>
      </c>
      <c r="C162" s="439" t="s">
        <v>307</v>
      </c>
      <c r="D162" s="230">
        <v>211</v>
      </c>
      <c r="E162" s="230">
        <v>237</v>
      </c>
      <c r="F162" s="296">
        <v>215</v>
      </c>
      <c r="G162" s="472">
        <f t="shared" si="23"/>
        <v>0.018957345971564</v>
      </c>
      <c r="H162" s="472">
        <f t="shared" si="24"/>
        <v>0.907172995780591</v>
      </c>
      <c r="I162" s="688" t="str">
        <f t="shared" si="25"/>
        <v>是</v>
      </c>
      <c r="J162" s="689" t="str">
        <f t="shared" si="26"/>
        <v>项</v>
      </c>
      <c r="N162" s="720">
        <f>VLOOKUP(B162,[261]公共预算支出!$D$3:$H$398,5,FALSE)</f>
        <v>204</v>
      </c>
      <c r="P162" s="710">
        <f>VLOOKUP(B162,[263]Sheet4!$A$2:$B$82,2,FALSE)</f>
        <v>1</v>
      </c>
      <c r="Q162" s="710">
        <f t="shared" ref="Q162:Q167" si="30">+N162+O162+P162</f>
        <v>205</v>
      </c>
      <c r="T162" s="721">
        <f>VLOOKUP(B162,[268]Sheet1!$D$6:$M$416,10,FALSE)</f>
        <v>215</v>
      </c>
    </row>
    <row r="163" ht="36" customHeight="1" spans="1:20">
      <c r="A163" s="709">
        <f t="shared" si="22"/>
        <v>7</v>
      </c>
      <c r="B163" s="295">
        <v>2012902</v>
      </c>
      <c r="C163" s="439" t="s">
        <v>308</v>
      </c>
      <c r="D163" s="230">
        <v>7</v>
      </c>
      <c r="E163" s="230">
        <v>7</v>
      </c>
      <c r="F163" s="296">
        <v>7</v>
      </c>
      <c r="G163" s="472">
        <f t="shared" si="23"/>
        <v>0</v>
      </c>
      <c r="H163" s="472">
        <f t="shared" si="24"/>
        <v>1</v>
      </c>
      <c r="I163" s="688" t="str">
        <f t="shared" si="25"/>
        <v>是</v>
      </c>
      <c r="J163" s="689" t="str">
        <f t="shared" si="26"/>
        <v>项</v>
      </c>
      <c r="N163" s="720">
        <f>VLOOKUP(B163,[261]公共预算支出!$D$3:$H$398,5,FALSE)</f>
        <v>7</v>
      </c>
      <c r="Q163" s="710">
        <f t="shared" si="30"/>
        <v>7</v>
      </c>
      <c r="T163" s="721">
        <f>VLOOKUP(B163,[268]Sheet1!$D$6:$M$416,10,FALSE)</f>
        <v>7</v>
      </c>
    </row>
    <row r="164" ht="36" customHeight="1" spans="1:20">
      <c r="A164" s="709">
        <f t="shared" si="22"/>
        <v>7</v>
      </c>
      <c r="B164" s="295">
        <v>2012903</v>
      </c>
      <c r="C164" s="439" t="s">
        <v>309</v>
      </c>
      <c r="D164" s="230">
        <v>0</v>
      </c>
      <c r="E164" s="230">
        <v>0</v>
      </c>
      <c r="F164" s="296"/>
      <c r="G164" s="472">
        <f t="shared" si="23"/>
        <v>0</v>
      </c>
      <c r="H164" s="472">
        <f t="shared" si="24"/>
        <v>0</v>
      </c>
      <c r="I164" s="688" t="str">
        <f t="shared" si="25"/>
        <v>否</v>
      </c>
      <c r="J164" s="689" t="str">
        <f t="shared" si="26"/>
        <v>项</v>
      </c>
      <c r="Q164" s="710">
        <f t="shared" si="30"/>
        <v>0</v>
      </c>
      <c r="T164" s="721"/>
    </row>
    <row r="165" ht="36" customHeight="1" spans="1:20">
      <c r="A165" s="709">
        <f t="shared" si="22"/>
        <v>7</v>
      </c>
      <c r="B165" s="295">
        <v>2012906</v>
      </c>
      <c r="C165" s="439" t="s">
        <v>399</v>
      </c>
      <c r="D165" s="230">
        <v>0</v>
      </c>
      <c r="E165" s="230">
        <v>0</v>
      </c>
      <c r="F165" s="296"/>
      <c r="G165" s="472">
        <f t="shared" si="23"/>
        <v>0</v>
      </c>
      <c r="H165" s="472">
        <f t="shared" si="24"/>
        <v>0</v>
      </c>
      <c r="I165" s="688" t="str">
        <f t="shared" si="25"/>
        <v>否</v>
      </c>
      <c r="J165" s="689" t="str">
        <f t="shared" si="26"/>
        <v>项</v>
      </c>
      <c r="Q165" s="710">
        <f t="shared" si="30"/>
        <v>0</v>
      </c>
      <c r="T165" s="721"/>
    </row>
    <row r="166" ht="36" customHeight="1" spans="1:20">
      <c r="A166" s="709">
        <f t="shared" si="22"/>
        <v>7</v>
      </c>
      <c r="B166" s="295">
        <v>2012950</v>
      </c>
      <c r="C166" s="439" t="s">
        <v>316</v>
      </c>
      <c r="D166" s="230">
        <v>58</v>
      </c>
      <c r="E166" s="230">
        <v>64</v>
      </c>
      <c r="F166" s="296">
        <v>95</v>
      </c>
      <c r="G166" s="472">
        <f t="shared" si="23"/>
        <v>0.637931034482759</v>
      </c>
      <c r="H166" s="472">
        <f t="shared" si="24"/>
        <v>1.484375</v>
      </c>
      <c r="I166" s="688" t="str">
        <f t="shared" si="25"/>
        <v>是</v>
      </c>
      <c r="J166" s="689" t="str">
        <f t="shared" si="26"/>
        <v>项</v>
      </c>
      <c r="N166" s="720">
        <f>VLOOKUP(B166,[261]公共预算支出!$D$3:$H$398,5,FALSE)</f>
        <v>95</v>
      </c>
      <c r="Q166" s="710">
        <f t="shared" si="30"/>
        <v>95</v>
      </c>
      <c r="T166" s="721">
        <f>VLOOKUP(B166,[268]Sheet1!$D$6:$M$416,10,FALSE)</f>
        <v>95</v>
      </c>
    </row>
    <row r="167" ht="36" customHeight="1" spans="1:20">
      <c r="A167" s="709">
        <f t="shared" si="22"/>
        <v>7</v>
      </c>
      <c r="B167" s="295">
        <v>2012999</v>
      </c>
      <c r="C167" s="439" t="s">
        <v>400</v>
      </c>
      <c r="D167" s="230">
        <v>76</v>
      </c>
      <c r="E167" s="230">
        <v>95</v>
      </c>
      <c r="F167" s="296">
        <v>72</v>
      </c>
      <c r="G167" s="472">
        <f t="shared" si="23"/>
        <v>-0.0526315789473685</v>
      </c>
      <c r="H167" s="472">
        <f t="shared" si="24"/>
        <v>0.757894736842105</v>
      </c>
      <c r="I167" s="688" t="str">
        <f t="shared" si="25"/>
        <v>是</v>
      </c>
      <c r="J167" s="689" t="str">
        <f t="shared" si="26"/>
        <v>项</v>
      </c>
      <c r="N167" s="720">
        <f>VLOOKUP(B167,[261]公共预算支出!$D$3:$H$398,5,FALSE)</f>
        <v>71</v>
      </c>
      <c r="Q167" s="710">
        <f t="shared" si="30"/>
        <v>71</v>
      </c>
      <c r="T167" s="721">
        <f>VLOOKUP(B167,[268]Sheet1!$D$6:$M$416,10,FALSE)</f>
        <v>73</v>
      </c>
    </row>
    <row r="168" ht="36" customHeight="1" spans="1:20">
      <c r="A168" s="709">
        <f t="shared" si="22"/>
        <v>5</v>
      </c>
      <c r="B168" s="295">
        <v>20131</v>
      </c>
      <c r="C168" s="359" t="s">
        <v>401</v>
      </c>
      <c r="D168" s="230">
        <v>1313</v>
      </c>
      <c r="E168" s="230">
        <v>1376</v>
      </c>
      <c r="F168" s="230">
        <f>SUM(F169:F174)</f>
        <v>1212</v>
      </c>
      <c r="G168" s="472">
        <f t="shared" si="23"/>
        <v>-0.0769230769230769</v>
      </c>
      <c r="H168" s="472">
        <f t="shared" si="24"/>
        <v>0.880813953488372</v>
      </c>
      <c r="I168" s="688" t="str">
        <f t="shared" si="25"/>
        <v>是</v>
      </c>
      <c r="J168" s="689" t="str">
        <f t="shared" si="26"/>
        <v>款</v>
      </c>
      <c r="T168" s="711">
        <f>VLOOKUP(B168,[268]Sheet1!$D$6:$M$416,10,FALSE)</f>
        <v>1212</v>
      </c>
    </row>
    <row r="169" ht="36" customHeight="1" spans="1:20">
      <c r="A169" s="709">
        <f t="shared" si="22"/>
        <v>7</v>
      </c>
      <c r="B169" s="295">
        <v>2013101</v>
      </c>
      <c r="C169" s="439" t="s">
        <v>307</v>
      </c>
      <c r="D169" s="230">
        <v>1172</v>
      </c>
      <c r="E169" s="230">
        <v>1139</v>
      </c>
      <c r="F169" s="296">
        <v>1066</v>
      </c>
      <c r="G169" s="472">
        <f t="shared" si="23"/>
        <v>-0.090443686006826</v>
      </c>
      <c r="H169" s="472">
        <f t="shared" si="24"/>
        <v>0.935908691834943</v>
      </c>
      <c r="I169" s="688" t="str">
        <f t="shared" si="25"/>
        <v>是</v>
      </c>
      <c r="J169" s="689" t="str">
        <f t="shared" si="26"/>
        <v>项</v>
      </c>
      <c r="N169" s="720">
        <f>VLOOKUP(B169,[261]公共预算支出!$D$3:$H$398,5,FALSE)</f>
        <v>1024</v>
      </c>
      <c r="P169" s="710">
        <f>VLOOKUP(B169,[263]Sheet4!$A$2:$B$82,2,FALSE)</f>
        <v>2</v>
      </c>
      <c r="Q169" s="710">
        <f t="shared" ref="Q169:Q174" si="31">+N169+O169+P169</f>
        <v>1026</v>
      </c>
      <c r="T169" s="721">
        <f>VLOOKUP(B169,[268]Sheet1!$D$6:$M$416,10,FALSE)</f>
        <v>1066</v>
      </c>
    </row>
    <row r="170" ht="36" customHeight="1" spans="1:20">
      <c r="A170" s="709">
        <f t="shared" si="22"/>
        <v>7</v>
      </c>
      <c r="B170" s="295">
        <v>2013102</v>
      </c>
      <c r="C170" s="439" t="s">
        <v>308</v>
      </c>
      <c r="D170" s="230">
        <v>21</v>
      </c>
      <c r="E170" s="230">
        <v>105</v>
      </c>
      <c r="F170" s="296">
        <f>3+8</f>
        <v>11</v>
      </c>
      <c r="G170" s="472">
        <f t="shared" si="23"/>
        <v>-0.476190476190476</v>
      </c>
      <c r="H170" s="472">
        <f t="shared" si="24"/>
        <v>0.104761904761905</v>
      </c>
      <c r="I170" s="688" t="str">
        <f t="shared" si="25"/>
        <v>是</v>
      </c>
      <c r="J170" s="689" t="str">
        <f t="shared" si="26"/>
        <v>项</v>
      </c>
      <c r="N170" s="720">
        <f>VLOOKUP(B170,[261]公共预算支出!$D$3:$H$398,5,FALSE)</f>
        <v>8</v>
      </c>
      <c r="P170" s="710">
        <f>VLOOKUP(B170,[263]Sheet4!$A$2:$B$82,2,FALSE)</f>
        <v>3</v>
      </c>
      <c r="Q170" s="710">
        <f t="shared" si="31"/>
        <v>11</v>
      </c>
      <c r="T170" s="721">
        <f>VLOOKUP(B170,[268]Sheet1!$D$6:$M$416,10,FALSE)</f>
        <v>11</v>
      </c>
    </row>
    <row r="171" ht="36" customHeight="1" spans="1:20">
      <c r="A171" s="709">
        <f t="shared" si="22"/>
        <v>7</v>
      </c>
      <c r="B171" s="295">
        <v>2013103</v>
      </c>
      <c r="C171" s="439" t="s">
        <v>309</v>
      </c>
      <c r="D171" s="230">
        <v>0</v>
      </c>
      <c r="E171" s="230">
        <v>0</v>
      </c>
      <c r="F171" s="296"/>
      <c r="G171" s="472">
        <f t="shared" si="23"/>
        <v>0</v>
      </c>
      <c r="H171" s="472">
        <f t="shared" si="24"/>
        <v>0</v>
      </c>
      <c r="I171" s="688" t="str">
        <f t="shared" si="25"/>
        <v>否</v>
      </c>
      <c r="J171" s="689" t="str">
        <f t="shared" si="26"/>
        <v>项</v>
      </c>
      <c r="Q171" s="710">
        <f t="shared" si="31"/>
        <v>0</v>
      </c>
      <c r="T171" s="721"/>
    </row>
    <row r="172" ht="36" customHeight="1" spans="1:20">
      <c r="A172" s="709">
        <f t="shared" si="22"/>
        <v>7</v>
      </c>
      <c r="B172" s="295">
        <v>2013105</v>
      </c>
      <c r="C172" s="439" t="s">
        <v>402</v>
      </c>
      <c r="D172" s="230">
        <v>0</v>
      </c>
      <c r="E172" s="230">
        <v>0</v>
      </c>
      <c r="F172" s="296"/>
      <c r="G172" s="472">
        <f t="shared" si="23"/>
        <v>0</v>
      </c>
      <c r="H172" s="472">
        <f t="shared" si="24"/>
        <v>0</v>
      </c>
      <c r="I172" s="688" t="str">
        <f t="shared" si="25"/>
        <v>否</v>
      </c>
      <c r="J172" s="689" t="str">
        <f t="shared" si="26"/>
        <v>项</v>
      </c>
      <c r="Q172" s="710">
        <f t="shared" si="31"/>
        <v>0</v>
      </c>
      <c r="T172" s="721"/>
    </row>
    <row r="173" ht="36" customHeight="1" spans="1:20">
      <c r="A173" s="709">
        <f t="shared" si="22"/>
        <v>7</v>
      </c>
      <c r="B173" s="295">
        <v>2013150</v>
      </c>
      <c r="C173" s="439" t="s">
        <v>316</v>
      </c>
      <c r="D173" s="230">
        <v>120</v>
      </c>
      <c r="E173" s="230">
        <v>127</v>
      </c>
      <c r="F173" s="296">
        <v>130</v>
      </c>
      <c r="G173" s="472">
        <f t="shared" si="23"/>
        <v>0.0833333333333333</v>
      </c>
      <c r="H173" s="472">
        <f t="shared" si="24"/>
        <v>1.02362204724409</v>
      </c>
      <c r="I173" s="688" t="str">
        <f t="shared" si="25"/>
        <v>是</v>
      </c>
      <c r="J173" s="689" t="str">
        <f t="shared" si="26"/>
        <v>项</v>
      </c>
      <c r="N173" s="720">
        <f>VLOOKUP(B173,[261]公共预算支出!$D$3:$H$398,5,FALSE)</f>
        <v>129</v>
      </c>
      <c r="Q173" s="710">
        <f t="shared" si="31"/>
        <v>129</v>
      </c>
      <c r="T173" s="721">
        <f>VLOOKUP(B173,[268]Sheet1!$D$6:$M$416,10,FALSE)</f>
        <v>129</v>
      </c>
    </row>
    <row r="174" ht="36" customHeight="1" spans="1:20">
      <c r="A174" s="709">
        <f t="shared" si="22"/>
        <v>7</v>
      </c>
      <c r="B174" s="295">
        <v>2013199</v>
      </c>
      <c r="C174" s="439" t="s">
        <v>403</v>
      </c>
      <c r="D174" s="230">
        <v>0</v>
      </c>
      <c r="E174" s="230">
        <v>5</v>
      </c>
      <c r="F174" s="296">
        <v>5</v>
      </c>
      <c r="G174" s="472">
        <f t="shared" si="23"/>
        <v>0</v>
      </c>
      <c r="H174" s="472">
        <f t="shared" si="24"/>
        <v>1</v>
      </c>
      <c r="I174" s="688" t="str">
        <f t="shared" si="25"/>
        <v>是</v>
      </c>
      <c r="J174" s="689" t="str">
        <f t="shared" si="26"/>
        <v>项</v>
      </c>
      <c r="N174" s="720">
        <f>VLOOKUP(B174,[261]公共预算支出!$D$3:$H$398,5,FALSE)</f>
        <v>5</v>
      </c>
      <c r="Q174" s="710">
        <f t="shared" si="31"/>
        <v>5</v>
      </c>
      <c r="T174" s="721">
        <f>VLOOKUP(B174,[268]Sheet1!$D$6:$M$416,10,FALSE)</f>
        <v>5</v>
      </c>
    </row>
    <row r="175" ht="36" customHeight="1" spans="1:20">
      <c r="A175" s="709">
        <f t="shared" si="22"/>
        <v>5</v>
      </c>
      <c r="B175" s="295">
        <v>20132</v>
      </c>
      <c r="C175" s="359" t="s">
        <v>404</v>
      </c>
      <c r="D175" s="230">
        <v>742</v>
      </c>
      <c r="E175" s="230">
        <v>1237</v>
      </c>
      <c r="F175" s="230">
        <f>SUM(F176:F181)</f>
        <v>702</v>
      </c>
      <c r="G175" s="472">
        <f t="shared" si="23"/>
        <v>-0.0539083557951483</v>
      </c>
      <c r="H175" s="472">
        <f t="shared" si="24"/>
        <v>0.567502021018593</v>
      </c>
      <c r="I175" s="688" t="str">
        <f t="shared" si="25"/>
        <v>是</v>
      </c>
      <c r="J175" s="689" t="str">
        <f t="shared" si="26"/>
        <v>款</v>
      </c>
      <c r="T175" s="711">
        <f>VLOOKUP(B175,[268]Sheet1!$D$6:$M$416,10,FALSE)</f>
        <v>702</v>
      </c>
    </row>
    <row r="176" ht="36" customHeight="1" spans="1:20">
      <c r="A176" s="709">
        <f t="shared" si="22"/>
        <v>7</v>
      </c>
      <c r="B176" s="295">
        <v>2013201</v>
      </c>
      <c r="C176" s="439" t="s">
        <v>307</v>
      </c>
      <c r="D176" s="230">
        <v>616</v>
      </c>
      <c r="E176" s="230">
        <v>647</v>
      </c>
      <c r="F176" s="296">
        <v>616</v>
      </c>
      <c r="G176" s="472">
        <f t="shared" si="23"/>
        <v>0</v>
      </c>
      <c r="H176" s="472">
        <f t="shared" si="24"/>
        <v>0.952086553323029</v>
      </c>
      <c r="I176" s="688" t="str">
        <f t="shared" si="25"/>
        <v>是</v>
      </c>
      <c r="J176" s="689" t="str">
        <f t="shared" si="26"/>
        <v>项</v>
      </c>
      <c r="N176" s="720">
        <f>VLOOKUP(B176,[261]公共预算支出!$D$3:$H$398,5,FALSE)</f>
        <v>577</v>
      </c>
      <c r="P176" s="710">
        <f>VLOOKUP(B176,[263]Sheet4!$A$2:$B$82,2,FALSE)</f>
        <v>4</v>
      </c>
      <c r="Q176" s="710">
        <f t="shared" ref="Q176:Q181" si="32">+N176+O176+P176</f>
        <v>581</v>
      </c>
      <c r="T176" s="721">
        <f>VLOOKUP(B176,[268]Sheet1!$D$6:$M$416,10,FALSE)</f>
        <v>616</v>
      </c>
    </row>
    <row r="177" ht="36" customHeight="1" spans="1:20">
      <c r="A177" s="709">
        <f t="shared" si="22"/>
        <v>7</v>
      </c>
      <c r="B177" s="295">
        <v>2013202</v>
      </c>
      <c r="C177" s="439" t="s">
        <v>308</v>
      </c>
      <c r="D177" s="230">
        <v>126</v>
      </c>
      <c r="E177" s="230">
        <v>578</v>
      </c>
      <c r="F177" s="296">
        <v>66</v>
      </c>
      <c r="G177" s="472">
        <f t="shared" si="23"/>
        <v>-0.476190476190476</v>
      </c>
      <c r="H177" s="472">
        <f t="shared" si="24"/>
        <v>0.114186851211073</v>
      </c>
      <c r="I177" s="688" t="str">
        <f t="shared" si="25"/>
        <v>是</v>
      </c>
      <c r="J177" s="689" t="str">
        <f t="shared" si="26"/>
        <v>项</v>
      </c>
      <c r="N177" s="720">
        <f>VLOOKUP(B177,[261]公共预算支出!$D$3:$H$398,5,FALSE)</f>
        <v>68</v>
      </c>
      <c r="Q177" s="710">
        <f t="shared" si="32"/>
        <v>68</v>
      </c>
      <c r="T177" s="721">
        <f>VLOOKUP(B177,[268]Sheet1!$D$6:$M$416,10,FALSE)</f>
        <v>67</v>
      </c>
    </row>
    <row r="178" ht="36" customHeight="1" spans="1:20">
      <c r="A178" s="709">
        <f t="shared" si="22"/>
        <v>7</v>
      </c>
      <c r="B178" s="295">
        <v>2013203</v>
      </c>
      <c r="C178" s="439" t="s">
        <v>309</v>
      </c>
      <c r="D178" s="230">
        <v>0</v>
      </c>
      <c r="E178" s="230">
        <v>0</v>
      </c>
      <c r="F178" s="296"/>
      <c r="G178" s="472">
        <f t="shared" si="23"/>
        <v>0</v>
      </c>
      <c r="H178" s="472">
        <f t="shared" si="24"/>
        <v>0</v>
      </c>
      <c r="I178" s="688" t="str">
        <f t="shared" si="25"/>
        <v>否</v>
      </c>
      <c r="J178" s="689" t="str">
        <f t="shared" si="26"/>
        <v>项</v>
      </c>
      <c r="Q178" s="710">
        <f t="shared" si="32"/>
        <v>0</v>
      </c>
      <c r="T178" s="721"/>
    </row>
    <row r="179" ht="36" customHeight="1" spans="1:20">
      <c r="A179" s="709">
        <f t="shared" si="22"/>
        <v>7</v>
      </c>
      <c r="B179" s="295">
        <v>2013204</v>
      </c>
      <c r="C179" s="439" t="s">
        <v>405</v>
      </c>
      <c r="D179" s="230">
        <v>0</v>
      </c>
      <c r="E179" s="230">
        <v>0</v>
      </c>
      <c r="F179" s="296"/>
      <c r="G179" s="472">
        <f t="shared" si="23"/>
        <v>0</v>
      </c>
      <c r="H179" s="472">
        <f t="shared" si="24"/>
        <v>0</v>
      </c>
      <c r="I179" s="688" t="str">
        <f t="shared" si="25"/>
        <v>否</v>
      </c>
      <c r="J179" s="689" t="str">
        <f t="shared" si="26"/>
        <v>项</v>
      </c>
      <c r="Q179" s="710">
        <f t="shared" si="32"/>
        <v>0</v>
      </c>
      <c r="T179" s="721"/>
    </row>
    <row r="180" ht="36" customHeight="1" spans="1:20">
      <c r="A180" s="709">
        <f t="shared" si="22"/>
        <v>7</v>
      </c>
      <c r="B180" s="295">
        <v>2013250</v>
      </c>
      <c r="C180" s="439" t="s">
        <v>316</v>
      </c>
      <c r="D180" s="230">
        <v>0</v>
      </c>
      <c r="E180" s="230">
        <v>0</v>
      </c>
      <c r="F180" s="296">
        <v>20</v>
      </c>
      <c r="G180" s="472">
        <f t="shared" si="23"/>
        <v>0</v>
      </c>
      <c r="H180" s="472">
        <f t="shared" si="24"/>
        <v>0</v>
      </c>
      <c r="I180" s="688" t="str">
        <f t="shared" si="25"/>
        <v>是</v>
      </c>
      <c r="J180" s="689" t="str">
        <f t="shared" si="26"/>
        <v>项</v>
      </c>
      <c r="N180" s="720">
        <f>VLOOKUP(B180,[261]公共预算支出!$D$3:$H$398,5,FALSE)</f>
        <v>20</v>
      </c>
      <c r="Q180" s="710">
        <f t="shared" si="32"/>
        <v>20</v>
      </c>
      <c r="T180" s="721">
        <f>VLOOKUP(B180,[268]Sheet1!$D$6:$M$416,10,FALSE)</f>
        <v>20</v>
      </c>
    </row>
    <row r="181" ht="36" customHeight="1" spans="1:20">
      <c r="A181" s="709">
        <f t="shared" si="22"/>
        <v>7</v>
      </c>
      <c r="B181" s="295">
        <v>2013299</v>
      </c>
      <c r="C181" s="439" t="s">
        <v>406</v>
      </c>
      <c r="D181" s="230">
        <v>0</v>
      </c>
      <c r="E181" s="230">
        <v>12</v>
      </c>
      <c r="F181" s="296"/>
      <c r="G181" s="472">
        <f t="shared" si="23"/>
        <v>0</v>
      </c>
      <c r="H181" s="472">
        <f t="shared" si="24"/>
        <v>0</v>
      </c>
      <c r="I181" s="688" t="str">
        <f t="shared" si="25"/>
        <v>是</v>
      </c>
      <c r="J181" s="689" t="str">
        <f t="shared" si="26"/>
        <v>项</v>
      </c>
      <c r="Q181" s="710">
        <f t="shared" si="32"/>
        <v>0</v>
      </c>
      <c r="T181" s="721"/>
    </row>
    <row r="182" ht="36" customHeight="1" spans="1:20">
      <c r="A182" s="709">
        <f t="shared" si="22"/>
        <v>5</v>
      </c>
      <c r="B182" s="295">
        <v>20133</v>
      </c>
      <c r="C182" s="359" t="s">
        <v>407</v>
      </c>
      <c r="D182" s="230">
        <v>449</v>
      </c>
      <c r="E182" s="230">
        <v>429</v>
      </c>
      <c r="F182" s="230">
        <f>SUM(F183:F188)</f>
        <v>437</v>
      </c>
      <c r="G182" s="472">
        <f t="shared" si="23"/>
        <v>-0.0267260579064588</v>
      </c>
      <c r="H182" s="472">
        <f t="shared" si="24"/>
        <v>1.01864801864802</v>
      </c>
      <c r="I182" s="688" t="str">
        <f t="shared" si="25"/>
        <v>是</v>
      </c>
      <c r="J182" s="689" t="str">
        <f t="shared" si="26"/>
        <v>款</v>
      </c>
      <c r="T182" s="711">
        <f>VLOOKUP(B182,[268]Sheet1!$D$6:$M$416,10,FALSE)</f>
        <v>437</v>
      </c>
    </row>
    <row r="183" ht="36" customHeight="1" spans="1:20">
      <c r="A183" s="709">
        <f t="shared" si="22"/>
        <v>7</v>
      </c>
      <c r="B183" s="295">
        <v>2013301</v>
      </c>
      <c r="C183" s="439" t="s">
        <v>307</v>
      </c>
      <c r="D183" s="230">
        <v>279</v>
      </c>
      <c r="E183" s="230">
        <v>311</v>
      </c>
      <c r="F183" s="296">
        <v>246</v>
      </c>
      <c r="G183" s="472">
        <f t="shared" si="23"/>
        <v>-0.118279569892473</v>
      </c>
      <c r="H183" s="472">
        <f t="shared" si="24"/>
        <v>0.790996784565916</v>
      </c>
      <c r="I183" s="688" t="str">
        <f t="shared" si="25"/>
        <v>是</v>
      </c>
      <c r="J183" s="689" t="str">
        <f t="shared" si="26"/>
        <v>项</v>
      </c>
      <c r="N183" s="720">
        <f>VLOOKUP(B183,[261]公共预算支出!$D$3:$H$398,5,FALSE)</f>
        <v>227</v>
      </c>
      <c r="P183" s="710">
        <f>VLOOKUP(B183,[263]Sheet4!$A$2:$B$82,2,FALSE)</f>
        <v>3</v>
      </c>
      <c r="Q183" s="710">
        <f t="shared" ref="Q183:Q188" si="33">+N183+O183+P183</f>
        <v>230</v>
      </c>
      <c r="T183" s="721">
        <f>VLOOKUP(B183,[268]Sheet1!$D$6:$M$416,10,FALSE)</f>
        <v>246</v>
      </c>
    </row>
    <row r="184" ht="36" customHeight="1" spans="1:20">
      <c r="A184" s="709">
        <f t="shared" si="22"/>
        <v>7</v>
      </c>
      <c r="B184" s="295">
        <v>2013302</v>
      </c>
      <c r="C184" s="439" t="s">
        <v>308</v>
      </c>
      <c r="D184" s="230">
        <v>0</v>
      </c>
      <c r="E184" s="230">
        <v>0</v>
      </c>
      <c r="F184" s="296"/>
      <c r="G184" s="472">
        <f t="shared" si="23"/>
        <v>0</v>
      </c>
      <c r="H184" s="472">
        <f t="shared" si="24"/>
        <v>0</v>
      </c>
      <c r="I184" s="688" t="str">
        <f t="shared" si="25"/>
        <v>否</v>
      </c>
      <c r="J184" s="689" t="str">
        <f t="shared" si="26"/>
        <v>项</v>
      </c>
      <c r="Q184" s="710">
        <f t="shared" si="33"/>
        <v>0</v>
      </c>
      <c r="T184" s="721"/>
    </row>
    <row r="185" ht="36" customHeight="1" spans="1:20">
      <c r="A185" s="709">
        <f t="shared" si="22"/>
        <v>7</v>
      </c>
      <c r="B185" s="295">
        <v>2013303</v>
      </c>
      <c r="C185" s="439" t="s">
        <v>309</v>
      </c>
      <c r="D185" s="230">
        <v>0</v>
      </c>
      <c r="E185" s="230">
        <v>0</v>
      </c>
      <c r="F185" s="296"/>
      <c r="G185" s="472">
        <f t="shared" si="23"/>
        <v>0</v>
      </c>
      <c r="H185" s="472">
        <f t="shared" si="24"/>
        <v>0</v>
      </c>
      <c r="I185" s="688" t="str">
        <f t="shared" si="25"/>
        <v>否</v>
      </c>
      <c r="J185" s="689" t="str">
        <f t="shared" si="26"/>
        <v>项</v>
      </c>
      <c r="Q185" s="710">
        <f t="shared" si="33"/>
        <v>0</v>
      </c>
      <c r="T185" s="721"/>
    </row>
    <row r="186" ht="36" customHeight="1" spans="1:20">
      <c r="A186" s="709">
        <f t="shared" si="22"/>
        <v>7</v>
      </c>
      <c r="B186" s="295">
        <v>2013304</v>
      </c>
      <c r="C186" s="439" t="s">
        <v>408</v>
      </c>
      <c r="D186" s="230">
        <v>20</v>
      </c>
      <c r="E186" s="230">
        <v>10</v>
      </c>
      <c r="F186" s="296">
        <v>60</v>
      </c>
      <c r="G186" s="472">
        <f t="shared" si="23"/>
        <v>2</v>
      </c>
      <c r="H186" s="472">
        <f t="shared" si="24"/>
        <v>6</v>
      </c>
      <c r="I186" s="688" t="str">
        <f t="shared" si="25"/>
        <v>是</v>
      </c>
      <c r="J186" s="689" t="str">
        <f t="shared" si="26"/>
        <v>项</v>
      </c>
      <c r="N186" s="720">
        <f>VLOOKUP(B186,[261]公共预算支出!$D$3:$H$398,5,FALSE)</f>
        <v>8</v>
      </c>
      <c r="Q186" s="710">
        <f t="shared" si="33"/>
        <v>8</v>
      </c>
      <c r="T186" s="721">
        <f>VLOOKUP(B186,[268]Sheet1!$D$6:$M$416,10,FALSE)</f>
        <v>59</v>
      </c>
    </row>
    <row r="187" ht="36" customHeight="1" spans="1:20">
      <c r="A187" s="709">
        <f t="shared" si="22"/>
        <v>7</v>
      </c>
      <c r="B187" s="295">
        <v>2013350</v>
      </c>
      <c r="C187" s="439" t="s">
        <v>316</v>
      </c>
      <c r="D187" s="230">
        <v>150</v>
      </c>
      <c r="E187" s="230">
        <v>108</v>
      </c>
      <c r="F187" s="296">
        <v>131</v>
      </c>
      <c r="G187" s="472">
        <f t="shared" si="23"/>
        <v>-0.126666666666667</v>
      </c>
      <c r="H187" s="472">
        <f t="shared" si="24"/>
        <v>1.21296296296296</v>
      </c>
      <c r="I187" s="688" t="str">
        <f t="shared" si="25"/>
        <v>是</v>
      </c>
      <c r="J187" s="689" t="str">
        <f t="shared" si="26"/>
        <v>项</v>
      </c>
      <c r="N187" s="720">
        <f>VLOOKUP(B187,[261]公共预算支出!$D$3:$H$398,5,FALSE)</f>
        <v>131</v>
      </c>
      <c r="Q187" s="710">
        <f t="shared" si="33"/>
        <v>131</v>
      </c>
      <c r="T187" s="721">
        <f>VLOOKUP(B187,[268]Sheet1!$D$6:$M$416,10,FALSE)</f>
        <v>131</v>
      </c>
    </row>
    <row r="188" ht="36" customHeight="1" spans="1:20">
      <c r="A188" s="709">
        <f t="shared" si="22"/>
        <v>7</v>
      </c>
      <c r="B188" s="295">
        <v>2013399</v>
      </c>
      <c r="C188" s="439" t="s">
        <v>409</v>
      </c>
      <c r="D188" s="230">
        <v>0</v>
      </c>
      <c r="E188" s="230">
        <v>0</v>
      </c>
      <c r="F188" s="296"/>
      <c r="G188" s="472">
        <f t="shared" si="23"/>
        <v>0</v>
      </c>
      <c r="H188" s="472">
        <f t="shared" si="24"/>
        <v>0</v>
      </c>
      <c r="I188" s="688" t="str">
        <f t="shared" si="25"/>
        <v>否</v>
      </c>
      <c r="J188" s="689" t="str">
        <f t="shared" si="26"/>
        <v>项</v>
      </c>
      <c r="Q188" s="710">
        <f t="shared" si="33"/>
        <v>0</v>
      </c>
      <c r="T188" s="721"/>
    </row>
    <row r="189" ht="36" customHeight="1" spans="1:20">
      <c r="A189" s="709">
        <f t="shared" si="22"/>
        <v>5</v>
      </c>
      <c r="B189" s="295">
        <v>20134</v>
      </c>
      <c r="C189" s="359" t="s">
        <v>410</v>
      </c>
      <c r="D189" s="230">
        <v>248</v>
      </c>
      <c r="E189" s="230">
        <v>382</v>
      </c>
      <c r="F189" s="230">
        <f>SUM(F190:F196)</f>
        <v>194</v>
      </c>
      <c r="G189" s="472">
        <f t="shared" si="23"/>
        <v>-0.217741935483871</v>
      </c>
      <c r="H189" s="472">
        <f t="shared" si="24"/>
        <v>0.507853403141361</v>
      </c>
      <c r="I189" s="688" t="str">
        <f t="shared" si="25"/>
        <v>是</v>
      </c>
      <c r="J189" s="689" t="str">
        <f t="shared" si="26"/>
        <v>款</v>
      </c>
      <c r="T189" s="711">
        <f>VLOOKUP(B189,[268]Sheet1!$D$6:$M$416,10,FALSE)</f>
        <v>194</v>
      </c>
    </row>
    <row r="190" ht="36" customHeight="1" spans="1:20">
      <c r="A190" s="709">
        <f t="shared" si="22"/>
        <v>7</v>
      </c>
      <c r="B190" s="295">
        <v>2013401</v>
      </c>
      <c r="C190" s="439" t="s">
        <v>307</v>
      </c>
      <c r="D190" s="230">
        <v>150</v>
      </c>
      <c r="E190" s="230">
        <v>155</v>
      </c>
      <c r="F190" s="296">
        <v>141</v>
      </c>
      <c r="G190" s="472">
        <f t="shared" si="23"/>
        <v>-0.0600000000000001</v>
      </c>
      <c r="H190" s="472">
        <f t="shared" si="24"/>
        <v>0.909677419354839</v>
      </c>
      <c r="I190" s="688" t="str">
        <f t="shared" si="25"/>
        <v>是</v>
      </c>
      <c r="J190" s="689" t="str">
        <f t="shared" si="26"/>
        <v>项</v>
      </c>
      <c r="N190" s="720">
        <f>VLOOKUP(B190,[261]公共预算支出!$D$3:$H$398,5,FALSE)</f>
        <v>132</v>
      </c>
      <c r="P190" s="710">
        <f>VLOOKUP(B190,[263]Sheet4!$A$2:$B$82,2,FALSE)</f>
        <v>1</v>
      </c>
      <c r="Q190" s="710">
        <f t="shared" ref="Q190:Q196" si="34">+N190+O190+P190</f>
        <v>133</v>
      </c>
      <c r="T190" s="721">
        <f>VLOOKUP(B190,[268]Sheet1!$D$6:$M$416,10,FALSE)</f>
        <v>141</v>
      </c>
    </row>
    <row r="191" ht="36" customHeight="1" spans="1:20">
      <c r="A191" s="709">
        <f t="shared" si="22"/>
        <v>7</v>
      </c>
      <c r="B191" s="295">
        <v>2013402</v>
      </c>
      <c r="C191" s="439" t="s">
        <v>308</v>
      </c>
      <c r="D191" s="230">
        <v>0</v>
      </c>
      <c r="E191" s="230">
        <v>0</v>
      </c>
      <c r="F191" s="296"/>
      <c r="G191" s="472">
        <f t="shared" si="23"/>
        <v>0</v>
      </c>
      <c r="H191" s="472">
        <f t="shared" si="24"/>
        <v>0</v>
      </c>
      <c r="I191" s="688" t="str">
        <f t="shared" si="25"/>
        <v>否</v>
      </c>
      <c r="J191" s="689" t="str">
        <f t="shared" si="26"/>
        <v>项</v>
      </c>
      <c r="Q191" s="710">
        <f t="shared" si="34"/>
        <v>0</v>
      </c>
      <c r="T191" s="721"/>
    </row>
    <row r="192" ht="36" customHeight="1" spans="1:20">
      <c r="A192" s="709">
        <f t="shared" si="22"/>
        <v>7</v>
      </c>
      <c r="B192" s="295">
        <v>2013403</v>
      </c>
      <c r="C192" s="439" t="s">
        <v>309</v>
      </c>
      <c r="D192" s="230">
        <v>0</v>
      </c>
      <c r="E192" s="230">
        <v>0</v>
      </c>
      <c r="F192" s="296"/>
      <c r="G192" s="472">
        <f t="shared" si="23"/>
        <v>0</v>
      </c>
      <c r="H192" s="472">
        <f t="shared" si="24"/>
        <v>0</v>
      </c>
      <c r="I192" s="688" t="str">
        <f t="shared" si="25"/>
        <v>否</v>
      </c>
      <c r="J192" s="689" t="str">
        <f t="shared" si="26"/>
        <v>项</v>
      </c>
      <c r="Q192" s="710">
        <f t="shared" si="34"/>
        <v>0</v>
      </c>
      <c r="T192" s="721"/>
    </row>
    <row r="193" ht="36" customHeight="1" spans="1:20">
      <c r="A193" s="709">
        <f t="shared" si="22"/>
        <v>7</v>
      </c>
      <c r="B193" s="295">
        <v>2013404</v>
      </c>
      <c r="C193" s="439" t="s">
        <v>411</v>
      </c>
      <c r="D193" s="230">
        <v>65</v>
      </c>
      <c r="E193" s="230">
        <v>172</v>
      </c>
      <c r="F193" s="296">
        <v>1</v>
      </c>
      <c r="G193" s="472">
        <f t="shared" si="23"/>
        <v>-0.984615384615385</v>
      </c>
      <c r="H193" s="472">
        <f t="shared" si="24"/>
        <v>0.00581395348837209</v>
      </c>
      <c r="I193" s="688" t="str">
        <f t="shared" si="25"/>
        <v>是</v>
      </c>
      <c r="J193" s="689" t="str">
        <f t="shared" si="26"/>
        <v>项</v>
      </c>
      <c r="N193" s="720">
        <f>VLOOKUP(B193,[261]公共预算支出!$D$3:$H$398,5,FALSE)</f>
        <v>1</v>
      </c>
      <c r="Q193" s="710">
        <f t="shared" si="34"/>
        <v>1</v>
      </c>
      <c r="T193" s="721">
        <f>VLOOKUP(B193,[268]Sheet1!$D$6:$M$416,10,FALSE)</f>
        <v>1</v>
      </c>
    </row>
    <row r="194" ht="36" customHeight="1" spans="1:20">
      <c r="A194" s="709">
        <f t="shared" si="22"/>
        <v>7</v>
      </c>
      <c r="B194" s="295">
        <v>2013405</v>
      </c>
      <c r="C194" s="439" t="s">
        <v>412</v>
      </c>
      <c r="D194" s="230">
        <v>0</v>
      </c>
      <c r="E194" s="230">
        <v>0</v>
      </c>
      <c r="F194" s="296">
        <v>2</v>
      </c>
      <c r="G194" s="472">
        <f t="shared" si="23"/>
        <v>0</v>
      </c>
      <c r="H194" s="472">
        <f t="shared" si="24"/>
        <v>0</v>
      </c>
      <c r="I194" s="688" t="str">
        <f t="shared" si="25"/>
        <v>是</v>
      </c>
      <c r="J194" s="689" t="str">
        <f t="shared" si="26"/>
        <v>项</v>
      </c>
      <c r="N194" s="720">
        <f>VLOOKUP(B194,[261]公共预算支出!$D$3:$H$398,5,FALSE)</f>
        <v>2</v>
      </c>
      <c r="Q194" s="710">
        <f t="shared" si="34"/>
        <v>2</v>
      </c>
      <c r="T194" s="721">
        <f>VLOOKUP(B194,[268]Sheet1!$D$6:$M$416,10,FALSE)</f>
        <v>2</v>
      </c>
    </row>
    <row r="195" ht="36" customHeight="1" spans="1:20">
      <c r="A195" s="709">
        <f t="shared" si="22"/>
        <v>7</v>
      </c>
      <c r="B195" s="295">
        <v>2013450</v>
      </c>
      <c r="C195" s="439" t="s">
        <v>316</v>
      </c>
      <c r="D195" s="230">
        <v>33</v>
      </c>
      <c r="E195" s="230">
        <v>33</v>
      </c>
      <c r="F195" s="296">
        <v>45</v>
      </c>
      <c r="G195" s="472">
        <f t="shared" si="23"/>
        <v>0.363636363636364</v>
      </c>
      <c r="H195" s="472">
        <f t="shared" si="24"/>
        <v>1.36363636363636</v>
      </c>
      <c r="I195" s="688" t="str">
        <f t="shared" si="25"/>
        <v>是</v>
      </c>
      <c r="J195" s="689" t="str">
        <f t="shared" si="26"/>
        <v>项</v>
      </c>
      <c r="N195" s="720">
        <f>VLOOKUP(B195,[261]公共预算支出!$D$3:$H$398,5,FALSE)</f>
        <v>46</v>
      </c>
      <c r="Q195" s="710">
        <f t="shared" si="34"/>
        <v>46</v>
      </c>
      <c r="T195" s="721">
        <f>VLOOKUP(B195,[268]Sheet1!$D$6:$M$416,10,FALSE)</f>
        <v>46</v>
      </c>
    </row>
    <row r="196" ht="36" customHeight="1" spans="1:20">
      <c r="A196" s="709">
        <f t="shared" si="22"/>
        <v>7</v>
      </c>
      <c r="B196" s="295">
        <v>2013499</v>
      </c>
      <c r="C196" s="439" t="s">
        <v>413</v>
      </c>
      <c r="D196" s="230">
        <v>0</v>
      </c>
      <c r="E196" s="230">
        <v>22</v>
      </c>
      <c r="F196" s="296">
        <v>5</v>
      </c>
      <c r="G196" s="472">
        <f t="shared" si="23"/>
        <v>0</v>
      </c>
      <c r="H196" s="472">
        <f t="shared" si="24"/>
        <v>0.227272727272727</v>
      </c>
      <c r="I196" s="688" t="str">
        <f t="shared" si="25"/>
        <v>是</v>
      </c>
      <c r="J196" s="689" t="str">
        <f t="shared" si="26"/>
        <v>项</v>
      </c>
      <c r="N196" s="720">
        <f>VLOOKUP(B196,[261]公共预算支出!$D$3:$H$398,5,FALSE)</f>
        <v>4</v>
      </c>
      <c r="Q196" s="710">
        <f t="shared" si="34"/>
        <v>4</v>
      </c>
      <c r="T196" s="721">
        <f>VLOOKUP(B196,[268]Sheet1!$D$6:$M$416,10,FALSE)</f>
        <v>5</v>
      </c>
    </row>
    <row r="197" ht="36" customHeight="1" spans="1:10">
      <c r="A197" s="709">
        <f t="shared" si="22"/>
        <v>5</v>
      </c>
      <c r="B197" s="295">
        <v>20135</v>
      </c>
      <c r="C197" s="359" t="s">
        <v>414</v>
      </c>
      <c r="D197" s="230">
        <v>0</v>
      </c>
      <c r="E197" s="230">
        <v>0</v>
      </c>
      <c r="F197" s="230">
        <f>SUM(F198:F202)</f>
        <v>0</v>
      </c>
      <c r="G197" s="472">
        <f t="shared" si="23"/>
        <v>0</v>
      </c>
      <c r="H197" s="472">
        <f t="shared" si="24"/>
        <v>0</v>
      </c>
      <c r="I197" s="688" t="str">
        <f t="shared" si="25"/>
        <v>否</v>
      </c>
      <c r="J197" s="689" t="str">
        <f t="shared" si="26"/>
        <v>款</v>
      </c>
    </row>
    <row r="198" ht="36" customHeight="1" spans="1:20">
      <c r="A198" s="709">
        <f t="shared" ref="A198:A261" si="35">LEN(B198)</f>
        <v>7</v>
      </c>
      <c r="B198" s="295">
        <v>2013501</v>
      </c>
      <c r="C198" s="439" t="s">
        <v>307</v>
      </c>
      <c r="D198" s="230">
        <v>0</v>
      </c>
      <c r="E198" s="230">
        <v>0</v>
      </c>
      <c r="F198" s="296"/>
      <c r="G198" s="472">
        <f t="shared" ref="G198:G261" si="36">IF(D198&lt;0,"",IFERROR(F198/D198-1,0))</f>
        <v>0</v>
      </c>
      <c r="H198" s="472">
        <f t="shared" ref="H198:H261" si="37">IF(D198&lt;0,"",IFERROR(F198/E198,0))</f>
        <v>0</v>
      </c>
      <c r="I198" s="688" t="str">
        <f t="shared" ref="I198:I261" si="38">IF(LEN(B198)=3,"是",IF(C198&lt;&gt;"",IF(SUM(D198:F198)&lt;&gt;0,"是","否"),"是"))</f>
        <v>否</v>
      </c>
      <c r="J198" s="689" t="str">
        <f t="shared" ref="J198:J261" si="39">IF(LEN(B198)=3,"类",IF(LEN(B198)=5,"款","项"))</f>
        <v>项</v>
      </c>
      <c r="Q198" s="710">
        <f>+N198+O198+P198</f>
        <v>0</v>
      </c>
      <c r="T198" s="721"/>
    </row>
    <row r="199" ht="36" customHeight="1" spans="1:20">
      <c r="A199" s="709">
        <f t="shared" si="35"/>
        <v>7</v>
      </c>
      <c r="B199" s="295">
        <v>2013502</v>
      </c>
      <c r="C199" s="439" t="s">
        <v>308</v>
      </c>
      <c r="D199" s="230">
        <v>0</v>
      </c>
      <c r="E199" s="230">
        <v>0</v>
      </c>
      <c r="F199" s="296"/>
      <c r="G199" s="472">
        <f t="shared" si="36"/>
        <v>0</v>
      </c>
      <c r="H199" s="472">
        <f t="shared" si="37"/>
        <v>0</v>
      </c>
      <c r="I199" s="688" t="str">
        <f t="shared" si="38"/>
        <v>否</v>
      </c>
      <c r="J199" s="689" t="str">
        <f t="shared" si="39"/>
        <v>项</v>
      </c>
      <c r="Q199" s="710">
        <f>+N199+O199+P199</f>
        <v>0</v>
      </c>
      <c r="T199" s="721"/>
    </row>
    <row r="200" ht="36" customHeight="1" spans="1:20">
      <c r="A200" s="709">
        <f t="shared" si="35"/>
        <v>7</v>
      </c>
      <c r="B200" s="295">
        <v>2013503</v>
      </c>
      <c r="C200" s="439" t="s">
        <v>309</v>
      </c>
      <c r="D200" s="230">
        <v>0</v>
      </c>
      <c r="E200" s="230">
        <v>0</v>
      </c>
      <c r="F200" s="296"/>
      <c r="G200" s="472">
        <f t="shared" si="36"/>
        <v>0</v>
      </c>
      <c r="H200" s="472">
        <f t="shared" si="37"/>
        <v>0</v>
      </c>
      <c r="I200" s="688" t="str">
        <f t="shared" si="38"/>
        <v>否</v>
      </c>
      <c r="J200" s="689" t="str">
        <f t="shared" si="39"/>
        <v>项</v>
      </c>
      <c r="Q200" s="710">
        <f>+N200+O200+P200</f>
        <v>0</v>
      </c>
      <c r="T200" s="721"/>
    </row>
    <row r="201" ht="36" customHeight="1" spans="1:20">
      <c r="A201" s="709">
        <f t="shared" si="35"/>
        <v>7</v>
      </c>
      <c r="B201" s="295">
        <v>2013550</v>
      </c>
      <c r="C201" s="439" t="s">
        <v>316</v>
      </c>
      <c r="D201" s="230">
        <v>0</v>
      </c>
      <c r="E201" s="230">
        <v>0</v>
      </c>
      <c r="F201" s="296"/>
      <c r="G201" s="472">
        <f t="shared" si="36"/>
        <v>0</v>
      </c>
      <c r="H201" s="472">
        <f t="shared" si="37"/>
        <v>0</v>
      </c>
      <c r="I201" s="688" t="str">
        <f t="shared" si="38"/>
        <v>否</v>
      </c>
      <c r="J201" s="689" t="str">
        <f t="shared" si="39"/>
        <v>项</v>
      </c>
      <c r="Q201" s="710">
        <f>+N201+O201+P201</f>
        <v>0</v>
      </c>
      <c r="T201" s="721"/>
    </row>
    <row r="202" ht="36" customHeight="1" spans="1:20">
      <c r="A202" s="709">
        <f t="shared" si="35"/>
        <v>7</v>
      </c>
      <c r="B202" s="295">
        <v>2013599</v>
      </c>
      <c r="C202" s="439" t="s">
        <v>415</v>
      </c>
      <c r="D202" s="230">
        <v>0</v>
      </c>
      <c r="E202" s="230">
        <v>0</v>
      </c>
      <c r="F202" s="296"/>
      <c r="G202" s="472">
        <f t="shared" si="36"/>
        <v>0</v>
      </c>
      <c r="H202" s="472">
        <f t="shared" si="37"/>
        <v>0</v>
      </c>
      <c r="I202" s="688" t="str">
        <f t="shared" si="38"/>
        <v>否</v>
      </c>
      <c r="J202" s="689" t="str">
        <f t="shared" si="39"/>
        <v>项</v>
      </c>
      <c r="Q202" s="710">
        <f>+N202+O202+P202</f>
        <v>0</v>
      </c>
      <c r="T202" s="721"/>
    </row>
    <row r="203" ht="36" customHeight="1" spans="1:20">
      <c r="A203" s="709">
        <f t="shared" si="35"/>
        <v>5</v>
      </c>
      <c r="B203" s="295">
        <v>20136</v>
      </c>
      <c r="C203" s="359" t="s">
        <v>416</v>
      </c>
      <c r="D203" s="230">
        <v>120</v>
      </c>
      <c r="E203" s="230">
        <v>145</v>
      </c>
      <c r="F203" s="230">
        <f>SUM(F204:F208)</f>
        <v>150</v>
      </c>
      <c r="G203" s="472">
        <f t="shared" si="36"/>
        <v>0.25</v>
      </c>
      <c r="H203" s="472">
        <f t="shared" si="37"/>
        <v>1.03448275862069</v>
      </c>
      <c r="I203" s="688" t="str">
        <f t="shared" si="38"/>
        <v>是</v>
      </c>
      <c r="J203" s="689" t="str">
        <f t="shared" si="39"/>
        <v>款</v>
      </c>
      <c r="T203" s="711">
        <f>VLOOKUP(B203,[268]Sheet1!$D$6:$M$416,10,FALSE)</f>
        <v>150</v>
      </c>
    </row>
    <row r="204" ht="36" customHeight="1" spans="1:20">
      <c r="A204" s="709">
        <f t="shared" si="35"/>
        <v>7</v>
      </c>
      <c r="B204" s="295">
        <v>2013601</v>
      </c>
      <c r="C204" s="439" t="s">
        <v>307</v>
      </c>
      <c r="D204" s="230">
        <v>0</v>
      </c>
      <c r="E204" s="230">
        <v>0</v>
      </c>
      <c r="F204" s="296"/>
      <c r="G204" s="472">
        <f t="shared" si="36"/>
        <v>0</v>
      </c>
      <c r="H204" s="472">
        <f t="shared" si="37"/>
        <v>0</v>
      </c>
      <c r="I204" s="688" t="str">
        <f t="shared" si="38"/>
        <v>否</v>
      </c>
      <c r="J204" s="689" t="str">
        <f t="shared" si="39"/>
        <v>项</v>
      </c>
      <c r="Q204" s="710">
        <f>+N204+O204+P204</f>
        <v>0</v>
      </c>
      <c r="T204" s="721"/>
    </row>
    <row r="205" ht="36" customHeight="1" spans="1:20">
      <c r="A205" s="709">
        <f t="shared" si="35"/>
        <v>7</v>
      </c>
      <c r="B205" s="295">
        <v>2013602</v>
      </c>
      <c r="C205" s="439" t="s">
        <v>308</v>
      </c>
      <c r="D205" s="230">
        <v>0</v>
      </c>
      <c r="E205" s="230">
        <v>5</v>
      </c>
      <c r="F205" s="296">
        <v>4</v>
      </c>
      <c r="G205" s="472">
        <f t="shared" si="36"/>
        <v>0</v>
      </c>
      <c r="H205" s="472">
        <f t="shared" si="37"/>
        <v>0.8</v>
      </c>
      <c r="I205" s="688" t="str">
        <f t="shared" si="38"/>
        <v>是</v>
      </c>
      <c r="J205" s="689" t="str">
        <f t="shared" si="39"/>
        <v>项</v>
      </c>
      <c r="N205" s="720">
        <f>VLOOKUP(B205,[261]公共预算支出!$D$3:$H$398,5,FALSE)</f>
        <v>4</v>
      </c>
      <c r="Q205" s="710">
        <f>+N205+O205+P205</f>
        <v>4</v>
      </c>
      <c r="T205" s="721">
        <f>VLOOKUP(B205,[268]Sheet1!$D$6:$M$416,10,FALSE)</f>
        <v>4</v>
      </c>
    </row>
    <row r="206" ht="36" customHeight="1" spans="1:20">
      <c r="A206" s="709">
        <f t="shared" si="35"/>
        <v>7</v>
      </c>
      <c r="B206" s="295">
        <v>2013603</v>
      </c>
      <c r="C206" s="439" t="s">
        <v>309</v>
      </c>
      <c r="D206" s="230">
        <v>0</v>
      </c>
      <c r="E206" s="230">
        <v>0</v>
      </c>
      <c r="F206" s="296"/>
      <c r="G206" s="472">
        <f t="shared" si="36"/>
        <v>0</v>
      </c>
      <c r="H206" s="472">
        <f t="shared" si="37"/>
        <v>0</v>
      </c>
      <c r="I206" s="688" t="str">
        <f t="shared" si="38"/>
        <v>否</v>
      </c>
      <c r="J206" s="689" t="str">
        <f t="shared" si="39"/>
        <v>项</v>
      </c>
      <c r="Q206" s="710">
        <f>+N206+O206+P206</f>
        <v>0</v>
      </c>
      <c r="T206" s="721"/>
    </row>
    <row r="207" ht="36" customHeight="1" spans="1:20">
      <c r="A207" s="709">
        <f t="shared" si="35"/>
        <v>7</v>
      </c>
      <c r="B207" s="295">
        <v>2013650</v>
      </c>
      <c r="C207" s="439" t="s">
        <v>316</v>
      </c>
      <c r="D207" s="230">
        <v>114</v>
      </c>
      <c r="E207" s="230">
        <v>120</v>
      </c>
      <c r="F207" s="296">
        <v>144</v>
      </c>
      <c r="G207" s="472">
        <f t="shared" si="36"/>
        <v>0.263157894736842</v>
      </c>
      <c r="H207" s="472">
        <f t="shared" si="37"/>
        <v>1.2</v>
      </c>
      <c r="I207" s="688" t="str">
        <f t="shared" si="38"/>
        <v>是</v>
      </c>
      <c r="J207" s="689" t="str">
        <f t="shared" si="39"/>
        <v>项</v>
      </c>
      <c r="N207" s="720">
        <f>VLOOKUP(B207,[261]公共预算支出!$D$3:$H$398,5,FALSE)</f>
        <v>144</v>
      </c>
      <c r="Q207" s="710">
        <f>+N207+O207+P207</f>
        <v>144</v>
      </c>
      <c r="T207" s="721">
        <f>VLOOKUP(B207,[268]Sheet1!$D$6:$M$416,10,FALSE)</f>
        <v>144</v>
      </c>
    </row>
    <row r="208" ht="36" customHeight="1" spans="1:20">
      <c r="A208" s="709">
        <f t="shared" si="35"/>
        <v>7</v>
      </c>
      <c r="B208" s="295">
        <v>2013699</v>
      </c>
      <c r="C208" s="439" t="s">
        <v>416</v>
      </c>
      <c r="D208" s="230">
        <v>6</v>
      </c>
      <c r="E208" s="230">
        <v>20</v>
      </c>
      <c r="F208" s="296">
        <f>1+1</f>
        <v>2</v>
      </c>
      <c r="G208" s="472">
        <f t="shared" si="36"/>
        <v>-0.666666666666667</v>
      </c>
      <c r="H208" s="472">
        <f t="shared" si="37"/>
        <v>0.1</v>
      </c>
      <c r="I208" s="688" t="str">
        <f t="shared" si="38"/>
        <v>是</v>
      </c>
      <c r="J208" s="689" t="str">
        <f t="shared" si="39"/>
        <v>项</v>
      </c>
      <c r="N208" s="720">
        <f>VLOOKUP(B208,[261]公共预算支出!$D$3:$H$398,5,FALSE)</f>
        <v>1</v>
      </c>
      <c r="P208" s="710">
        <f>VLOOKUP(B208,[263]Sheet4!$A$2:$B$82,2,FALSE)</f>
        <v>1</v>
      </c>
      <c r="Q208" s="710">
        <f>+N208+O208+P208</f>
        <v>2</v>
      </c>
      <c r="T208" s="721">
        <f>VLOOKUP(B208,[268]Sheet1!$D$6:$M$416,10,FALSE)</f>
        <v>2</v>
      </c>
    </row>
    <row r="209" ht="36" customHeight="1" spans="1:10">
      <c r="A209" s="709">
        <f t="shared" si="35"/>
        <v>5</v>
      </c>
      <c r="B209" s="295">
        <v>20137</v>
      </c>
      <c r="C209" s="359" t="s">
        <v>417</v>
      </c>
      <c r="D209" s="230">
        <v>0</v>
      </c>
      <c r="E209" s="230">
        <v>0</v>
      </c>
      <c r="F209" s="230">
        <f>SUM(F210:F215)</f>
        <v>0</v>
      </c>
      <c r="G209" s="472">
        <f t="shared" si="36"/>
        <v>0</v>
      </c>
      <c r="H209" s="472">
        <f t="shared" si="37"/>
        <v>0</v>
      </c>
      <c r="I209" s="688" t="str">
        <f t="shared" si="38"/>
        <v>否</v>
      </c>
      <c r="J209" s="689" t="str">
        <f t="shared" si="39"/>
        <v>款</v>
      </c>
    </row>
    <row r="210" ht="36" customHeight="1" spans="1:20">
      <c r="A210" s="709">
        <f t="shared" si="35"/>
        <v>7</v>
      </c>
      <c r="B210" s="295">
        <v>2013701</v>
      </c>
      <c r="C210" s="439" t="s">
        <v>307</v>
      </c>
      <c r="D210" s="230">
        <v>0</v>
      </c>
      <c r="E210" s="230">
        <v>0</v>
      </c>
      <c r="F210" s="296"/>
      <c r="G210" s="472">
        <f t="shared" si="36"/>
        <v>0</v>
      </c>
      <c r="H210" s="472">
        <f t="shared" si="37"/>
        <v>0</v>
      </c>
      <c r="I210" s="688" t="str">
        <f t="shared" si="38"/>
        <v>否</v>
      </c>
      <c r="J210" s="689" t="str">
        <f t="shared" si="39"/>
        <v>项</v>
      </c>
      <c r="Q210" s="710">
        <f t="shared" ref="Q210:Q215" si="40">+N210+O210+P210</f>
        <v>0</v>
      </c>
      <c r="T210" s="721"/>
    </row>
    <row r="211" ht="36" customHeight="1" spans="1:20">
      <c r="A211" s="709">
        <f t="shared" si="35"/>
        <v>7</v>
      </c>
      <c r="B211" s="295">
        <v>2013702</v>
      </c>
      <c r="C211" s="439" t="s">
        <v>308</v>
      </c>
      <c r="D211" s="230">
        <v>0</v>
      </c>
      <c r="E211" s="230">
        <v>0</v>
      </c>
      <c r="F211" s="296"/>
      <c r="G211" s="472">
        <f t="shared" si="36"/>
        <v>0</v>
      </c>
      <c r="H211" s="472">
        <f t="shared" si="37"/>
        <v>0</v>
      </c>
      <c r="I211" s="688" t="str">
        <f t="shared" si="38"/>
        <v>否</v>
      </c>
      <c r="J211" s="689" t="str">
        <f t="shared" si="39"/>
        <v>项</v>
      </c>
      <c r="Q211" s="710">
        <f t="shared" si="40"/>
        <v>0</v>
      </c>
      <c r="T211" s="721"/>
    </row>
    <row r="212" ht="36" customHeight="1" spans="1:20">
      <c r="A212" s="709">
        <f t="shared" si="35"/>
        <v>7</v>
      </c>
      <c r="B212" s="295">
        <v>2013703</v>
      </c>
      <c r="C212" s="439" t="s">
        <v>309</v>
      </c>
      <c r="D212" s="230">
        <v>0</v>
      </c>
      <c r="E212" s="230">
        <v>0</v>
      </c>
      <c r="F212" s="296"/>
      <c r="G212" s="472">
        <f t="shared" si="36"/>
        <v>0</v>
      </c>
      <c r="H212" s="472">
        <f t="shared" si="37"/>
        <v>0</v>
      </c>
      <c r="I212" s="688" t="str">
        <f t="shared" si="38"/>
        <v>否</v>
      </c>
      <c r="J212" s="689" t="str">
        <f t="shared" si="39"/>
        <v>项</v>
      </c>
      <c r="Q212" s="710">
        <f t="shared" si="40"/>
        <v>0</v>
      </c>
      <c r="T212" s="721"/>
    </row>
    <row r="213" ht="36" customHeight="1" spans="1:20">
      <c r="A213" s="709">
        <f t="shared" si="35"/>
        <v>7</v>
      </c>
      <c r="B213" s="295">
        <v>2013704</v>
      </c>
      <c r="C213" s="439" t="s">
        <v>418</v>
      </c>
      <c r="D213" s="230">
        <v>0</v>
      </c>
      <c r="E213" s="230">
        <v>0</v>
      </c>
      <c r="F213" s="296"/>
      <c r="G213" s="472">
        <f t="shared" si="36"/>
        <v>0</v>
      </c>
      <c r="H213" s="472">
        <f t="shared" si="37"/>
        <v>0</v>
      </c>
      <c r="I213" s="688" t="str">
        <f t="shared" si="38"/>
        <v>否</v>
      </c>
      <c r="J213" s="689" t="str">
        <f t="shared" si="39"/>
        <v>项</v>
      </c>
      <c r="Q213" s="710">
        <f t="shared" si="40"/>
        <v>0</v>
      </c>
      <c r="T213" s="721"/>
    </row>
    <row r="214" ht="36" customHeight="1" spans="1:20">
      <c r="A214" s="709">
        <f t="shared" si="35"/>
        <v>7</v>
      </c>
      <c r="B214" s="295">
        <v>2013750</v>
      </c>
      <c r="C214" s="439" t="s">
        <v>316</v>
      </c>
      <c r="D214" s="230">
        <v>0</v>
      </c>
      <c r="E214" s="230">
        <v>0</v>
      </c>
      <c r="F214" s="296"/>
      <c r="G214" s="472">
        <f t="shared" si="36"/>
        <v>0</v>
      </c>
      <c r="H214" s="472">
        <f t="shared" si="37"/>
        <v>0</v>
      </c>
      <c r="I214" s="688" t="str">
        <f t="shared" si="38"/>
        <v>否</v>
      </c>
      <c r="J214" s="689" t="str">
        <f t="shared" si="39"/>
        <v>项</v>
      </c>
      <c r="Q214" s="710">
        <f t="shared" si="40"/>
        <v>0</v>
      </c>
      <c r="T214" s="721"/>
    </row>
    <row r="215" ht="36" customHeight="1" spans="1:20">
      <c r="A215" s="709">
        <f t="shared" si="35"/>
        <v>7</v>
      </c>
      <c r="B215" s="295">
        <v>2013799</v>
      </c>
      <c r="C215" s="439" t="s">
        <v>419</v>
      </c>
      <c r="D215" s="230">
        <v>0</v>
      </c>
      <c r="E215" s="230">
        <v>0</v>
      </c>
      <c r="F215" s="296"/>
      <c r="G215" s="472">
        <f t="shared" si="36"/>
        <v>0</v>
      </c>
      <c r="H215" s="472">
        <f t="shared" si="37"/>
        <v>0</v>
      </c>
      <c r="I215" s="688" t="str">
        <f t="shared" si="38"/>
        <v>否</v>
      </c>
      <c r="J215" s="689" t="str">
        <f t="shared" si="39"/>
        <v>项</v>
      </c>
      <c r="Q215" s="710">
        <f t="shared" si="40"/>
        <v>0</v>
      </c>
      <c r="T215" s="721"/>
    </row>
    <row r="216" ht="36" customHeight="1" spans="1:20">
      <c r="A216" s="709">
        <f t="shared" si="35"/>
        <v>5</v>
      </c>
      <c r="B216" s="295">
        <v>20138</v>
      </c>
      <c r="C216" s="359" t="s">
        <v>420</v>
      </c>
      <c r="D216" s="230">
        <v>869</v>
      </c>
      <c r="E216" s="230">
        <v>939</v>
      </c>
      <c r="F216" s="230">
        <f>SUM(F217:F230)</f>
        <v>950</v>
      </c>
      <c r="G216" s="472">
        <f t="shared" si="36"/>
        <v>0.093210586881473</v>
      </c>
      <c r="H216" s="472">
        <f t="shared" si="37"/>
        <v>1.01171458998935</v>
      </c>
      <c r="I216" s="688" t="str">
        <f t="shared" si="38"/>
        <v>是</v>
      </c>
      <c r="J216" s="689" t="str">
        <f t="shared" si="39"/>
        <v>款</v>
      </c>
      <c r="T216" s="711">
        <f>VLOOKUP(B216,[268]Sheet1!$D$6:$M$416,10,FALSE)</f>
        <v>950</v>
      </c>
    </row>
    <row r="217" ht="36" customHeight="1" spans="1:20">
      <c r="A217" s="709">
        <f t="shared" si="35"/>
        <v>7</v>
      </c>
      <c r="B217" s="295">
        <v>2013801</v>
      </c>
      <c r="C217" s="439" t="s">
        <v>307</v>
      </c>
      <c r="D217" s="230">
        <v>740</v>
      </c>
      <c r="E217" s="230">
        <v>760</v>
      </c>
      <c r="F217" s="296">
        <v>701</v>
      </c>
      <c r="G217" s="472">
        <f t="shared" si="36"/>
        <v>-0.0527027027027027</v>
      </c>
      <c r="H217" s="472">
        <f t="shared" si="37"/>
        <v>0.922368421052632</v>
      </c>
      <c r="I217" s="688" t="str">
        <f t="shared" si="38"/>
        <v>是</v>
      </c>
      <c r="J217" s="689" t="str">
        <f t="shared" si="39"/>
        <v>项</v>
      </c>
      <c r="N217" s="720">
        <f>VLOOKUP(B217,[261]公共预算支出!$D$3:$H$398,5,FALSE)</f>
        <v>663</v>
      </c>
      <c r="O217" s="544">
        <f>VLOOKUP(B217,[264]Sheet4!$A$2:$D$19,4,FALSE)</f>
        <v>1</v>
      </c>
      <c r="P217" s="710">
        <f>VLOOKUP(B217,[263]Sheet4!$A$2:$B$82,2,FALSE)</f>
        <v>2</v>
      </c>
      <c r="Q217" s="710">
        <f t="shared" ref="Q217:Q230" si="41">+N217+O217+P217</f>
        <v>666</v>
      </c>
      <c r="T217" s="721">
        <f>VLOOKUP(B217,[268]Sheet1!$D$6:$M$416,10,FALSE)</f>
        <v>702</v>
      </c>
    </row>
    <row r="218" ht="36" customHeight="1" spans="1:20">
      <c r="A218" s="709">
        <f t="shared" si="35"/>
        <v>7</v>
      </c>
      <c r="B218" s="295">
        <v>2013802</v>
      </c>
      <c r="C218" s="439" t="s">
        <v>308</v>
      </c>
      <c r="D218" s="230">
        <v>0</v>
      </c>
      <c r="E218" s="230">
        <v>0</v>
      </c>
      <c r="F218" s="296"/>
      <c r="G218" s="472">
        <f t="shared" si="36"/>
        <v>0</v>
      </c>
      <c r="H218" s="472">
        <f t="shared" si="37"/>
        <v>0</v>
      </c>
      <c r="I218" s="688" t="str">
        <f t="shared" si="38"/>
        <v>否</v>
      </c>
      <c r="J218" s="689" t="str">
        <f t="shared" si="39"/>
        <v>项</v>
      </c>
      <c r="Q218" s="710">
        <f t="shared" si="41"/>
        <v>0</v>
      </c>
      <c r="T218" s="721"/>
    </row>
    <row r="219" ht="36" customHeight="1" spans="1:20">
      <c r="A219" s="709">
        <f t="shared" si="35"/>
        <v>7</v>
      </c>
      <c r="B219" s="295">
        <v>2013803</v>
      </c>
      <c r="C219" s="439" t="s">
        <v>309</v>
      </c>
      <c r="D219" s="230">
        <v>0</v>
      </c>
      <c r="E219" s="230">
        <v>0</v>
      </c>
      <c r="F219" s="296"/>
      <c r="G219" s="472">
        <f t="shared" si="36"/>
        <v>0</v>
      </c>
      <c r="H219" s="472">
        <f t="shared" si="37"/>
        <v>0</v>
      </c>
      <c r="I219" s="688" t="str">
        <f t="shared" si="38"/>
        <v>否</v>
      </c>
      <c r="J219" s="689" t="str">
        <f t="shared" si="39"/>
        <v>项</v>
      </c>
      <c r="Q219" s="710">
        <f t="shared" si="41"/>
        <v>0</v>
      </c>
      <c r="T219" s="721"/>
    </row>
    <row r="220" ht="36" customHeight="1" spans="1:20">
      <c r="A220" s="709">
        <f t="shared" si="35"/>
        <v>7</v>
      </c>
      <c r="B220" s="295">
        <v>2013804</v>
      </c>
      <c r="C220" s="439" t="s">
        <v>421</v>
      </c>
      <c r="D220" s="230">
        <v>3</v>
      </c>
      <c r="E220" s="230">
        <v>0</v>
      </c>
      <c r="F220" s="296">
        <v>32</v>
      </c>
      <c r="G220" s="472">
        <f t="shared" si="36"/>
        <v>9.66666666666667</v>
      </c>
      <c r="H220" s="472">
        <f t="shared" si="37"/>
        <v>0</v>
      </c>
      <c r="I220" s="688" t="str">
        <f t="shared" si="38"/>
        <v>是</v>
      </c>
      <c r="J220" s="689" t="str">
        <f t="shared" si="39"/>
        <v>项</v>
      </c>
      <c r="N220" s="720">
        <f>VLOOKUP(B220,[261]公共预算支出!$D$3:$H$398,5,FALSE)</f>
        <v>32</v>
      </c>
      <c r="Q220" s="710">
        <f t="shared" si="41"/>
        <v>32</v>
      </c>
      <c r="T220" s="721">
        <f>VLOOKUP(B220,[268]Sheet1!$D$6:$M$416,10,FALSE)</f>
        <v>32</v>
      </c>
    </row>
    <row r="221" ht="36" customHeight="1" spans="1:20">
      <c r="A221" s="709">
        <f t="shared" si="35"/>
        <v>7</v>
      </c>
      <c r="B221" s="295">
        <v>2013805</v>
      </c>
      <c r="C221" s="439" t="s">
        <v>422</v>
      </c>
      <c r="D221" s="230">
        <v>0</v>
      </c>
      <c r="E221" s="230">
        <v>0</v>
      </c>
      <c r="F221" s="296">
        <v>19</v>
      </c>
      <c r="G221" s="472">
        <f t="shared" si="36"/>
        <v>0</v>
      </c>
      <c r="H221" s="472">
        <f t="shared" si="37"/>
        <v>0</v>
      </c>
      <c r="I221" s="688" t="str">
        <f t="shared" si="38"/>
        <v>是</v>
      </c>
      <c r="J221" s="689" t="str">
        <f t="shared" si="39"/>
        <v>项</v>
      </c>
      <c r="N221" s="720">
        <f>VLOOKUP(B221,[261]公共预算支出!$D$3:$H$398,5,FALSE)</f>
        <v>2</v>
      </c>
      <c r="Q221" s="710">
        <f t="shared" si="41"/>
        <v>2</v>
      </c>
      <c r="T221" s="721">
        <f>VLOOKUP(B221,[268]Sheet1!$D$6:$M$416,10,FALSE)</f>
        <v>19</v>
      </c>
    </row>
    <row r="222" ht="36" customHeight="1" spans="1:20">
      <c r="A222" s="709">
        <f t="shared" si="35"/>
        <v>7</v>
      </c>
      <c r="B222" s="295">
        <v>2013808</v>
      </c>
      <c r="C222" s="439" t="s">
        <v>348</v>
      </c>
      <c r="D222" s="230">
        <v>0</v>
      </c>
      <c r="E222" s="230">
        <v>0</v>
      </c>
      <c r="F222" s="296"/>
      <c r="G222" s="472">
        <f t="shared" si="36"/>
        <v>0</v>
      </c>
      <c r="H222" s="472">
        <f t="shared" si="37"/>
        <v>0</v>
      </c>
      <c r="I222" s="688" t="str">
        <f t="shared" si="38"/>
        <v>否</v>
      </c>
      <c r="J222" s="689" t="str">
        <f t="shared" si="39"/>
        <v>项</v>
      </c>
      <c r="Q222" s="710">
        <f t="shared" si="41"/>
        <v>0</v>
      </c>
      <c r="T222" s="721"/>
    </row>
    <row r="223" ht="36" customHeight="1" spans="1:20">
      <c r="A223" s="709">
        <f t="shared" si="35"/>
        <v>7</v>
      </c>
      <c r="B223" s="295">
        <v>2013810</v>
      </c>
      <c r="C223" s="439" t="s">
        <v>423</v>
      </c>
      <c r="D223" s="230">
        <v>0</v>
      </c>
      <c r="E223" s="230">
        <v>0</v>
      </c>
      <c r="F223" s="296"/>
      <c r="G223" s="472">
        <f t="shared" si="36"/>
        <v>0</v>
      </c>
      <c r="H223" s="472">
        <f t="shared" si="37"/>
        <v>0</v>
      </c>
      <c r="I223" s="688" t="str">
        <f t="shared" si="38"/>
        <v>否</v>
      </c>
      <c r="J223" s="689" t="str">
        <f t="shared" si="39"/>
        <v>项</v>
      </c>
      <c r="Q223" s="710">
        <f t="shared" si="41"/>
        <v>0</v>
      </c>
      <c r="T223" s="721"/>
    </row>
    <row r="224" ht="36" customHeight="1" spans="1:20">
      <c r="A224" s="709">
        <f t="shared" si="35"/>
        <v>7</v>
      </c>
      <c r="B224" s="295">
        <v>2013812</v>
      </c>
      <c r="C224" s="439" t="s">
        <v>424</v>
      </c>
      <c r="D224" s="230">
        <v>0</v>
      </c>
      <c r="E224" s="230">
        <v>2</v>
      </c>
      <c r="F224" s="296">
        <v>2</v>
      </c>
      <c r="G224" s="472">
        <f t="shared" si="36"/>
        <v>0</v>
      </c>
      <c r="H224" s="472">
        <f t="shared" si="37"/>
        <v>1</v>
      </c>
      <c r="I224" s="688" t="str">
        <f t="shared" si="38"/>
        <v>是</v>
      </c>
      <c r="J224" s="689" t="str">
        <f t="shared" si="39"/>
        <v>项</v>
      </c>
      <c r="N224" s="720">
        <f>VLOOKUP(B224,[261]公共预算支出!$D$3:$H$398,5,FALSE)</f>
        <v>2</v>
      </c>
      <c r="Q224" s="710">
        <f t="shared" si="41"/>
        <v>2</v>
      </c>
      <c r="T224" s="721">
        <f>VLOOKUP(B224,[268]Sheet1!$D$6:$M$416,10,FALSE)</f>
        <v>2</v>
      </c>
    </row>
    <row r="225" ht="36" customHeight="1" spans="1:20">
      <c r="A225" s="709">
        <f t="shared" si="35"/>
        <v>7</v>
      </c>
      <c r="B225" s="295">
        <v>2013813</v>
      </c>
      <c r="C225" s="439" t="s">
        <v>425</v>
      </c>
      <c r="D225" s="230">
        <v>0</v>
      </c>
      <c r="E225" s="230">
        <v>0</v>
      </c>
      <c r="F225" s="296"/>
      <c r="G225" s="472">
        <f t="shared" si="36"/>
        <v>0</v>
      </c>
      <c r="H225" s="472">
        <f t="shared" si="37"/>
        <v>0</v>
      </c>
      <c r="I225" s="688" t="str">
        <f t="shared" si="38"/>
        <v>否</v>
      </c>
      <c r="J225" s="689" t="str">
        <f t="shared" si="39"/>
        <v>项</v>
      </c>
      <c r="Q225" s="710">
        <f t="shared" si="41"/>
        <v>0</v>
      </c>
      <c r="T225" s="721"/>
    </row>
    <row r="226" ht="36" customHeight="1" spans="1:20">
      <c r="A226" s="709">
        <f t="shared" si="35"/>
        <v>7</v>
      </c>
      <c r="B226" s="295">
        <v>2013814</v>
      </c>
      <c r="C226" s="439" t="s">
        <v>426</v>
      </c>
      <c r="D226" s="230">
        <v>0</v>
      </c>
      <c r="E226" s="230">
        <v>0</v>
      </c>
      <c r="F226" s="296"/>
      <c r="G226" s="472">
        <f t="shared" si="36"/>
        <v>0</v>
      </c>
      <c r="H226" s="472">
        <f t="shared" si="37"/>
        <v>0</v>
      </c>
      <c r="I226" s="688" t="str">
        <f t="shared" si="38"/>
        <v>否</v>
      </c>
      <c r="J226" s="689" t="str">
        <f t="shared" si="39"/>
        <v>项</v>
      </c>
      <c r="Q226" s="710">
        <f t="shared" si="41"/>
        <v>0</v>
      </c>
      <c r="T226" s="721"/>
    </row>
    <row r="227" ht="36" customHeight="1" spans="1:20">
      <c r="A227" s="709">
        <f t="shared" si="35"/>
        <v>7</v>
      </c>
      <c r="B227" s="295">
        <v>2013815</v>
      </c>
      <c r="C227" s="439" t="s">
        <v>427</v>
      </c>
      <c r="D227" s="230">
        <v>0</v>
      </c>
      <c r="E227" s="230">
        <v>0</v>
      </c>
      <c r="F227" s="296"/>
      <c r="G227" s="472">
        <f t="shared" si="36"/>
        <v>0</v>
      </c>
      <c r="H227" s="472">
        <f t="shared" si="37"/>
        <v>0</v>
      </c>
      <c r="I227" s="688" t="str">
        <f t="shared" si="38"/>
        <v>否</v>
      </c>
      <c r="J227" s="689" t="str">
        <f t="shared" si="39"/>
        <v>项</v>
      </c>
      <c r="Q227" s="710">
        <f t="shared" si="41"/>
        <v>0</v>
      </c>
      <c r="T227" s="721"/>
    </row>
    <row r="228" ht="36" customHeight="1" spans="1:20">
      <c r="A228" s="709">
        <f t="shared" si="35"/>
        <v>7</v>
      </c>
      <c r="B228" s="295">
        <v>2013816</v>
      </c>
      <c r="C228" s="439" t="s">
        <v>428</v>
      </c>
      <c r="D228" s="230">
        <v>7</v>
      </c>
      <c r="E228" s="230">
        <v>38</v>
      </c>
      <c r="F228" s="296">
        <v>37</v>
      </c>
      <c r="G228" s="472">
        <f t="shared" si="36"/>
        <v>4.28571428571429</v>
      </c>
      <c r="H228" s="472">
        <f t="shared" si="37"/>
        <v>0.973684210526316</v>
      </c>
      <c r="I228" s="688" t="str">
        <f t="shared" si="38"/>
        <v>是</v>
      </c>
      <c r="J228" s="689" t="str">
        <f t="shared" si="39"/>
        <v>项</v>
      </c>
      <c r="N228" s="720">
        <f>VLOOKUP(B228,[261]公共预算支出!$D$3:$H$398,5,FALSE)</f>
        <v>33</v>
      </c>
      <c r="P228" s="710">
        <f>VLOOKUP(B228,[263]Sheet4!$A$2:$B$82,2,FALSE)</f>
        <v>3</v>
      </c>
      <c r="Q228" s="710">
        <f t="shared" si="41"/>
        <v>36</v>
      </c>
      <c r="T228" s="721">
        <f>VLOOKUP(B228,[268]Sheet1!$D$6:$M$416,10,FALSE)</f>
        <v>37</v>
      </c>
    </row>
    <row r="229" ht="36" customHeight="1" spans="1:20">
      <c r="A229" s="709">
        <f t="shared" si="35"/>
        <v>7</v>
      </c>
      <c r="B229" s="295">
        <v>2013850</v>
      </c>
      <c r="C229" s="439" t="s">
        <v>316</v>
      </c>
      <c r="D229" s="230">
        <v>119</v>
      </c>
      <c r="E229" s="230">
        <v>126</v>
      </c>
      <c r="F229" s="296">
        <v>150</v>
      </c>
      <c r="G229" s="472">
        <f t="shared" si="36"/>
        <v>0.260504201680672</v>
      </c>
      <c r="H229" s="472">
        <f t="shared" si="37"/>
        <v>1.19047619047619</v>
      </c>
      <c r="I229" s="688" t="str">
        <f t="shared" si="38"/>
        <v>是</v>
      </c>
      <c r="J229" s="689" t="str">
        <f t="shared" si="39"/>
        <v>项</v>
      </c>
      <c r="N229" s="720">
        <f>VLOOKUP(B229,[261]公共预算支出!$D$3:$H$398,5,FALSE)</f>
        <v>148</v>
      </c>
      <c r="Q229" s="710">
        <f t="shared" si="41"/>
        <v>148</v>
      </c>
      <c r="T229" s="721">
        <f>VLOOKUP(B229,[268]Sheet1!$D$6:$M$416,10,FALSE)</f>
        <v>150</v>
      </c>
    </row>
    <row r="230" ht="36" customHeight="1" spans="1:20">
      <c r="A230" s="709">
        <f t="shared" si="35"/>
        <v>7</v>
      </c>
      <c r="B230" s="295">
        <v>2013899</v>
      </c>
      <c r="C230" s="439" t="s">
        <v>429</v>
      </c>
      <c r="D230" s="230">
        <v>0</v>
      </c>
      <c r="E230" s="230">
        <v>13</v>
      </c>
      <c r="F230" s="296">
        <v>9</v>
      </c>
      <c r="G230" s="472">
        <f t="shared" si="36"/>
        <v>0</v>
      </c>
      <c r="H230" s="472">
        <f t="shared" si="37"/>
        <v>0.692307692307692</v>
      </c>
      <c r="I230" s="688" t="str">
        <f t="shared" si="38"/>
        <v>是</v>
      </c>
      <c r="J230" s="689" t="str">
        <f t="shared" si="39"/>
        <v>项</v>
      </c>
      <c r="N230" s="720">
        <f>VLOOKUP(B230,[261]公共预算支出!$D$3:$H$398,5,FALSE)</f>
        <v>9</v>
      </c>
      <c r="Q230" s="710">
        <f t="shared" si="41"/>
        <v>9</v>
      </c>
      <c r="T230" s="721">
        <f>VLOOKUP(B230,[268]Sheet1!$D$6:$M$416,10,FALSE)</f>
        <v>9</v>
      </c>
    </row>
    <row r="231" ht="36" customHeight="1" spans="1:20">
      <c r="A231" s="709">
        <f t="shared" si="35"/>
        <v>5</v>
      </c>
      <c r="B231" s="295">
        <v>20139</v>
      </c>
      <c r="C231" s="359" t="s">
        <v>430</v>
      </c>
      <c r="D231" s="230"/>
      <c r="E231" s="230">
        <v>0</v>
      </c>
      <c r="F231" s="296">
        <f>SUM(F232:F237)</f>
        <v>54</v>
      </c>
      <c r="G231" s="472">
        <f t="shared" si="36"/>
        <v>0</v>
      </c>
      <c r="H231" s="472">
        <f t="shared" si="37"/>
        <v>0</v>
      </c>
      <c r="I231" s="688" t="str">
        <f t="shared" si="38"/>
        <v>是</v>
      </c>
      <c r="J231" s="689" t="str">
        <f t="shared" si="39"/>
        <v>款</v>
      </c>
      <c r="T231" s="711">
        <f>VLOOKUP(B231,[268]Sheet1!$D$6:$M$416,10,FALSE)</f>
        <v>54</v>
      </c>
    </row>
    <row r="232" ht="36" customHeight="1" spans="1:20">
      <c r="A232" s="709">
        <f t="shared" si="35"/>
        <v>7</v>
      </c>
      <c r="B232" s="295">
        <v>2013901</v>
      </c>
      <c r="C232" s="439" t="s">
        <v>431</v>
      </c>
      <c r="D232" s="230"/>
      <c r="E232" s="230">
        <v>0</v>
      </c>
      <c r="F232" s="296">
        <v>54</v>
      </c>
      <c r="G232" s="472">
        <f t="shared" si="36"/>
        <v>0</v>
      </c>
      <c r="H232" s="472">
        <f t="shared" si="37"/>
        <v>0</v>
      </c>
      <c r="I232" s="688" t="str">
        <f t="shared" si="38"/>
        <v>是</v>
      </c>
      <c r="J232" s="689" t="str">
        <f t="shared" si="39"/>
        <v>项</v>
      </c>
      <c r="N232" s="720">
        <f>VLOOKUP(B232,[261]公共预算支出!$D$3:$H$398,5,FALSE)</f>
        <v>53</v>
      </c>
      <c r="Q232" s="710">
        <f t="shared" ref="Q232:Q237" si="42">+N232+O232+P232</f>
        <v>53</v>
      </c>
      <c r="T232" s="721">
        <f>VLOOKUP(B232,[268]Sheet1!$D$6:$M$416,10,FALSE)</f>
        <v>54</v>
      </c>
    </row>
    <row r="233" ht="36" customHeight="1" spans="1:20">
      <c r="A233" s="709">
        <f t="shared" si="35"/>
        <v>7</v>
      </c>
      <c r="B233" s="295">
        <v>2013902</v>
      </c>
      <c r="C233" s="439" t="s">
        <v>432</v>
      </c>
      <c r="D233" s="230"/>
      <c r="E233" s="230">
        <v>0</v>
      </c>
      <c r="F233" s="296"/>
      <c r="G233" s="472">
        <f t="shared" si="36"/>
        <v>0</v>
      </c>
      <c r="H233" s="472">
        <f t="shared" si="37"/>
        <v>0</v>
      </c>
      <c r="I233" s="688" t="str">
        <f t="shared" si="38"/>
        <v>否</v>
      </c>
      <c r="J233" s="689" t="str">
        <f t="shared" si="39"/>
        <v>项</v>
      </c>
      <c r="Q233" s="710">
        <f t="shared" si="42"/>
        <v>0</v>
      </c>
      <c r="T233" s="721"/>
    </row>
    <row r="234" ht="36" customHeight="1" spans="1:20">
      <c r="A234" s="709">
        <f t="shared" si="35"/>
        <v>7</v>
      </c>
      <c r="B234" s="295">
        <v>2013903</v>
      </c>
      <c r="C234" s="439" t="s">
        <v>433</v>
      </c>
      <c r="D234" s="230"/>
      <c r="E234" s="230">
        <v>0</v>
      </c>
      <c r="F234" s="296"/>
      <c r="G234" s="472">
        <f t="shared" si="36"/>
        <v>0</v>
      </c>
      <c r="H234" s="472">
        <f t="shared" si="37"/>
        <v>0</v>
      </c>
      <c r="I234" s="688" t="str">
        <f t="shared" si="38"/>
        <v>否</v>
      </c>
      <c r="J234" s="689" t="str">
        <f t="shared" si="39"/>
        <v>项</v>
      </c>
      <c r="Q234" s="710">
        <f t="shared" si="42"/>
        <v>0</v>
      </c>
      <c r="T234" s="721"/>
    </row>
    <row r="235" ht="36" customHeight="1" spans="1:20">
      <c r="A235" s="709">
        <f t="shared" si="35"/>
        <v>7</v>
      </c>
      <c r="B235" s="295">
        <v>2013904</v>
      </c>
      <c r="C235" s="439" t="s">
        <v>434</v>
      </c>
      <c r="D235" s="230"/>
      <c r="E235" s="230">
        <v>0</v>
      </c>
      <c r="F235" s="296"/>
      <c r="G235" s="472">
        <f t="shared" si="36"/>
        <v>0</v>
      </c>
      <c r="H235" s="472">
        <f t="shared" si="37"/>
        <v>0</v>
      </c>
      <c r="I235" s="688" t="str">
        <f t="shared" si="38"/>
        <v>否</v>
      </c>
      <c r="J235" s="689" t="str">
        <f t="shared" si="39"/>
        <v>项</v>
      </c>
      <c r="Q235" s="710">
        <f t="shared" si="42"/>
        <v>0</v>
      </c>
      <c r="T235" s="721"/>
    </row>
    <row r="236" ht="36" customHeight="1" spans="1:20">
      <c r="A236" s="709">
        <f t="shared" si="35"/>
        <v>7</v>
      </c>
      <c r="B236" s="295">
        <v>2013950</v>
      </c>
      <c r="C236" s="439" t="s">
        <v>435</v>
      </c>
      <c r="D236" s="230"/>
      <c r="E236" s="230">
        <v>0</v>
      </c>
      <c r="F236" s="296"/>
      <c r="G236" s="472">
        <f t="shared" si="36"/>
        <v>0</v>
      </c>
      <c r="H236" s="472">
        <f t="shared" si="37"/>
        <v>0</v>
      </c>
      <c r="I236" s="688" t="str">
        <f t="shared" si="38"/>
        <v>否</v>
      </c>
      <c r="J236" s="689" t="str">
        <f t="shared" si="39"/>
        <v>项</v>
      </c>
      <c r="Q236" s="710">
        <f t="shared" si="42"/>
        <v>0</v>
      </c>
      <c r="T236" s="721"/>
    </row>
    <row r="237" ht="36" customHeight="1" spans="1:20">
      <c r="A237" s="709">
        <f t="shared" si="35"/>
        <v>7</v>
      </c>
      <c r="B237" s="295">
        <v>2013999</v>
      </c>
      <c r="C237" s="439" t="s">
        <v>436</v>
      </c>
      <c r="D237" s="230"/>
      <c r="E237" s="230">
        <v>0</v>
      </c>
      <c r="F237" s="296"/>
      <c r="G237" s="472">
        <f t="shared" si="36"/>
        <v>0</v>
      </c>
      <c r="H237" s="472">
        <f t="shared" si="37"/>
        <v>0</v>
      </c>
      <c r="I237" s="688" t="str">
        <f t="shared" si="38"/>
        <v>否</v>
      </c>
      <c r="J237" s="689" t="str">
        <f t="shared" si="39"/>
        <v>项</v>
      </c>
      <c r="Q237" s="710">
        <f t="shared" si="42"/>
        <v>0</v>
      </c>
      <c r="T237" s="721"/>
    </row>
    <row r="238" ht="36" customHeight="1" spans="1:20">
      <c r="A238" s="709">
        <f t="shared" si="35"/>
        <v>5</v>
      </c>
      <c r="B238" s="295">
        <v>20140</v>
      </c>
      <c r="C238" s="359" t="s">
        <v>437</v>
      </c>
      <c r="D238" s="230"/>
      <c r="E238" s="230">
        <v>30</v>
      </c>
      <c r="F238" s="296">
        <f>SUM(F239:F243)</f>
        <v>1</v>
      </c>
      <c r="G238" s="472">
        <f t="shared" si="36"/>
        <v>0</v>
      </c>
      <c r="H238" s="472">
        <f t="shared" si="37"/>
        <v>0.0333333333333333</v>
      </c>
      <c r="I238" s="688" t="str">
        <f t="shared" si="38"/>
        <v>是</v>
      </c>
      <c r="J238" s="689" t="str">
        <f t="shared" si="39"/>
        <v>款</v>
      </c>
      <c r="T238" s="711">
        <f>VLOOKUP(B238,[268]Sheet1!$D$6:$M$416,10,FALSE)</f>
        <v>1</v>
      </c>
    </row>
    <row r="239" ht="36" customHeight="1" spans="1:20">
      <c r="A239" s="709">
        <f t="shared" si="35"/>
        <v>7</v>
      </c>
      <c r="B239" s="295">
        <v>2014001</v>
      </c>
      <c r="C239" s="439" t="s">
        <v>431</v>
      </c>
      <c r="D239" s="230"/>
      <c r="E239" s="230">
        <v>0</v>
      </c>
      <c r="F239" s="296"/>
      <c r="G239" s="472">
        <f t="shared" si="36"/>
        <v>0</v>
      </c>
      <c r="H239" s="472">
        <f t="shared" si="37"/>
        <v>0</v>
      </c>
      <c r="I239" s="688" t="str">
        <f t="shared" si="38"/>
        <v>否</v>
      </c>
      <c r="J239" s="689" t="str">
        <f t="shared" si="39"/>
        <v>项</v>
      </c>
      <c r="Q239" s="710">
        <f>+N239+O239+P239</f>
        <v>0</v>
      </c>
      <c r="T239" s="721"/>
    </row>
    <row r="240" ht="36" customHeight="1" spans="1:20">
      <c r="A240" s="709">
        <f t="shared" si="35"/>
        <v>7</v>
      </c>
      <c r="B240" s="295">
        <v>2014002</v>
      </c>
      <c r="C240" s="439" t="s">
        <v>432</v>
      </c>
      <c r="D240" s="230"/>
      <c r="E240" s="230">
        <v>0</v>
      </c>
      <c r="F240" s="296"/>
      <c r="G240" s="472">
        <f t="shared" si="36"/>
        <v>0</v>
      </c>
      <c r="H240" s="472">
        <f t="shared" si="37"/>
        <v>0</v>
      </c>
      <c r="I240" s="688" t="str">
        <f t="shared" si="38"/>
        <v>否</v>
      </c>
      <c r="J240" s="689" t="str">
        <f t="shared" si="39"/>
        <v>项</v>
      </c>
      <c r="Q240" s="710">
        <f>+N240+O240+P240</f>
        <v>0</v>
      </c>
      <c r="T240" s="721"/>
    </row>
    <row r="241" ht="36" customHeight="1" spans="1:20">
      <c r="A241" s="709">
        <f t="shared" si="35"/>
        <v>7</v>
      </c>
      <c r="B241" s="295">
        <v>2014003</v>
      </c>
      <c r="C241" s="439" t="s">
        <v>433</v>
      </c>
      <c r="D241" s="230"/>
      <c r="E241" s="230">
        <v>0</v>
      </c>
      <c r="F241" s="296"/>
      <c r="G241" s="472">
        <f t="shared" si="36"/>
        <v>0</v>
      </c>
      <c r="H241" s="472">
        <f t="shared" si="37"/>
        <v>0</v>
      </c>
      <c r="I241" s="688" t="str">
        <f t="shared" si="38"/>
        <v>否</v>
      </c>
      <c r="J241" s="689" t="str">
        <f t="shared" si="39"/>
        <v>项</v>
      </c>
      <c r="Q241" s="710">
        <f>+N241+O241+P241</f>
        <v>0</v>
      </c>
      <c r="T241" s="721"/>
    </row>
    <row r="242" ht="36" customHeight="1" spans="1:20">
      <c r="A242" s="709">
        <f t="shared" si="35"/>
        <v>7</v>
      </c>
      <c r="B242" s="295">
        <v>2014004</v>
      </c>
      <c r="C242" s="439" t="s">
        <v>438</v>
      </c>
      <c r="D242" s="230"/>
      <c r="E242" s="230">
        <v>30</v>
      </c>
      <c r="F242" s="296">
        <v>1</v>
      </c>
      <c r="G242" s="472">
        <f t="shared" si="36"/>
        <v>0</v>
      </c>
      <c r="H242" s="472">
        <f t="shared" si="37"/>
        <v>0.0333333333333333</v>
      </c>
      <c r="I242" s="688" t="str">
        <f t="shared" si="38"/>
        <v>是</v>
      </c>
      <c r="J242" s="689" t="str">
        <f t="shared" si="39"/>
        <v>项</v>
      </c>
      <c r="N242" s="720">
        <f>VLOOKUP(B242,[261]公共预算支出!$D$3:$H$398,5,FALSE)</f>
        <v>1</v>
      </c>
      <c r="Q242" s="710">
        <f>+N242+O242+P242</f>
        <v>1</v>
      </c>
      <c r="T242" s="721">
        <f>VLOOKUP(B242,[268]Sheet1!$D$6:$M$416,10,FALSE)</f>
        <v>1</v>
      </c>
    </row>
    <row r="243" ht="36" customHeight="1" spans="1:20">
      <c r="A243" s="709">
        <f t="shared" si="35"/>
        <v>7</v>
      </c>
      <c r="B243" s="295">
        <v>2014099</v>
      </c>
      <c r="C243" s="439" t="s">
        <v>439</v>
      </c>
      <c r="D243" s="230"/>
      <c r="E243" s="230">
        <v>0</v>
      </c>
      <c r="F243" s="296"/>
      <c r="G243" s="472">
        <f t="shared" si="36"/>
        <v>0</v>
      </c>
      <c r="H243" s="472">
        <f t="shared" si="37"/>
        <v>0</v>
      </c>
      <c r="I243" s="688" t="str">
        <f t="shared" si="38"/>
        <v>否</v>
      </c>
      <c r="J243" s="689" t="str">
        <f t="shared" si="39"/>
        <v>项</v>
      </c>
      <c r="Q243" s="710">
        <f>+N243+O243+P243</f>
        <v>0</v>
      </c>
      <c r="T243" s="721"/>
    </row>
    <row r="244" ht="36" customHeight="1" spans="1:20">
      <c r="A244" s="709">
        <f t="shared" si="35"/>
        <v>5</v>
      </c>
      <c r="B244" s="295">
        <v>20199</v>
      </c>
      <c r="C244" s="359" t="s">
        <v>440</v>
      </c>
      <c r="D244" s="230">
        <v>996</v>
      </c>
      <c r="E244" s="230">
        <v>1612</v>
      </c>
      <c r="F244" s="230">
        <f>SUM(F245:F246)</f>
        <v>632</v>
      </c>
      <c r="G244" s="472">
        <f t="shared" si="36"/>
        <v>-0.365461847389558</v>
      </c>
      <c r="H244" s="472">
        <f t="shared" si="37"/>
        <v>0.392059553349876</v>
      </c>
      <c r="I244" s="688" t="str">
        <f t="shared" si="38"/>
        <v>是</v>
      </c>
      <c r="J244" s="689" t="str">
        <f t="shared" si="39"/>
        <v>款</v>
      </c>
      <c r="T244" s="711">
        <f>VLOOKUP(B244,[268]Sheet1!$D$6:$M$416,10,FALSE)</f>
        <v>631</v>
      </c>
    </row>
    <row r="245" ht="36" customHeight="1" spans="1:20">
      <c r="A245" s="709">
        <f t="shared" si="35"/>
        <v>7</v>
      </c>
      <c r="B245" s="295">
        <v>2019901</v>
      </c>
      <c r="C245" s="439" t="s">
        <v>441</v>
      </c>
      <c r="D245" s="230">
        <v>0</v>
      </c>
      <c r="E245" s="230">
        <v>0</v>
      </c>
      <c r="F245" s="296"/>
      <c r="G245" s="472">
        <f t="shared" si="36"/>
        <v>0</v>
      </c>
      <c r="H245" s="472">
        <f t="shared" si="37"/>
        <v>0</v>
      </c>
      <c r="I245" s="688" t="str">
        <f t="shared" si="38"/>
        <v>否</v>
      </c>
      <c r="J245" s="689" t="str">
        <f t="shared" si="39"/>
        <v>项</v>
      </c>
      <c r="Q245" s="710">
        <f>+N245+O245+P245</f>
        <v>0</v>
      </c>
      <c r="T245" s="721"/>
    </row>
    <row r="246" ht="36" customHeight="1" spans="1:20">
      <c r="A246" s="709">
        <f t="shared" si="35"/>
        <v>7</v>
      </c>
      <c r="B246" s="295">
        <v>2019999</v>
      </c>
      <c r="C246" s="439" t="s">
        <v>440</v>
      </c>
      <c r="D246" s="230">
        <v>996</v>
      </c>
      <c r="E246" s="230">
        <v>1612</v>
      </c>
      <c r="F246" s="296">
        <v>632</v>
      </c>
      <c r="G246" s="472">
        <f t="shared" si="36"/>
        <v>-0.365461847389558</v>
      </c>
      <c r="H246" s="472">
        <f t="shared" si="37"/>
        <v>0.392059553349876</v>
      </c>
      <c r="I246" s="688" t="str">
        <f t="shared" si="38"/>
        <v>是</v>
      </c>
      <c r="J246" s="689" t="str">
        <f t="shared" si="39"/>
        <v>项</v>
      </c>
      <c r="N246" s="720">
        <f>VLOOKUP(B246,[261]公共预算支出!$D$3:$H$398,5,FALSE)</f>
        <v>570</v>
      </c>
      <c r="P246" s="710">
        <f>VLOOKUP(B246,[263]Sheet4!$A$2:$B$82,2,FALSE)</f>
        <v>22</v>
      </c>
      <c r="Q246" s="710">
        <f>+N246+O246+P246</f>
        <v>592</v>
      </c>
      <c r="T246" s="721">
        <f>VLOOKUP(B246,[268]Sheet1!$D$6:$M$416,10,FALSE)</f>
        <v>631</v>
      </c>
    </row>
    <row r="247" ht="36" customHeight="1" spans="1:10">
      <c r="A247" s="709">
        <f t="shared" si="35"/>
        <v>3</v>
      </c>
      <c r="B247" s="294">
        <v>202</v>
      </c>
      <c r="C247" s="285" t="s">
        <v>258</v>
      </c>
      <c r="D247" s="286">
        <v>0</v>
      </c>
      <c r="E247" s="286">
        <v>0</v>
      </c>
      <c r="F247" s="286">
        <f>SUM(F248:F249)</f>
        <v>0</v>
      </c>
      <c r="G247" s="475">
        <f t="shared" si="36"/>
        <v>0</v>
      </c>
      <c r="H247" s="475">
        <f t="shared" si="37"/>
        <v>0</v>
      </c>
      <c r="I247" s="688" t="str">
        <f t="shared" si="38"/>
        <v>是</v>
      </c>
      <c r="J247" s="689" t="str">
        <f t="shared" si="39"/>
        <v>类</v>
      </c>
    </row>
    <row r="248" ht="36" customHeight="1" spans="1:10">
      <c r="A248" s="709">
        <f t="shared" si="35"/>
        <v>5</v>
      </c>
      <c r="B248" s="295">
        <v>20205</v>
      </c>
      <c r="C248" s="359" t="s">
        <v>442</v>
      </c>
      <c r="D248" s="230">
        <v>0</v>
      </c>
      <c r="E248" s="230">
        <v>0</v>
      </c>
      <c r="F248" s="296"/>
      <c r="G248" s="472">
        <f t="shared" si="36"/>
        <v>0</v>
      </c>
      <c r="H248" s="472">
        <f t="shared" si="37"/>
        <v>0</v>
      </c>
      <c r="I248" s="688" t="str">
        <f t="shared" si="38"/>
        <v>否</v>
      </c>
      <c r="J248" s="689" t="str">
        <f t="shared" si="39"/>
        <v>款</v>
      </c>
    </row>
    <row r="249" ht="36" customHeight="1" spans="1:10">
      <c r="A249" s="709">
        <f t="shared" si="35"/>
        <v>5</v>
      </c>
      <c r="B249" s="295">
        <v>20299</v>
      </c>
      <c r="C249" s="359" t="s">
        <v>443</v>
      </c>
      <c r="D249" s="230">
        <v>0</v>
      </c>
      <c r="E249" s="230">
        <v>0</v>
      </c>
      <c r="F249" s="297"/>
      <c r="G249" s="472">
        <f t="shared" si="36"/>
        <v>0</v>
      </c>
      <c r="H249" s="472">
        <f t="shared" si="37"/>
        <v>0</v>
      </c>
      <c r="I249" s="688" t="str">
        <f t="shared" si="38"/>
        <v>否</v>
      </c>
      <c r="J249" s="689" t="str">
        <f t="shared" si="39"/>
        <v>款</v>
      </c>
    </row>
    <row r="250" ht="36" customHeight="1" spans="1:20">
      <c r="A250" s="709">
        <f t="shared" si="35"/>
        <v>3</v>
      </c>
      <c r="B250" s="294">
        <v>203</v>
      </c>
      <c r="C250" s="285" t="s">
        <v>259</v>
      </c>
      <c r="D250" s="286">
        <v>241</v>
      </c>
      <c r="E250" s="286">
        <v>291</v>
      </c>
      <c r="F250" s="286">
        <f>SUM(F251,F255,F257,F259,F267)</f>
        <v>266</v>
      </c>
      <c r="G250" s="475">
        <f t="shared" si="36"/>
        <v>0.103734439834025</v>
      </c>
      <c r="H250" s="475">
        <f t="shared" si="37"/>
        <v>0.914089347079038</v>
      </c>
      <c r="I250" s="688" t="str">
        <f t="shared" si="38"/>
        <v>是</v>
      </c>
      <c r="J250" s="689" t="str">
        <f t="shared" si="39"/>
        <v>类</v>
      </c>
      <c r="T250" s="711">
        <f>VLOOKUP(B250,[268]Sheet1!$D$6:$M$416,10,FALSE)</f>
        <v>266</v>
      </c>
    </row>
    <row r="251" ht="36" customHeight="1" spans="1:10">
      <c r="A251" s="709">
        <f t="shared" si="35"/>
        <v>5</v>
      </c>
      <c r="B251" s="305">
        <v>20301</v>
      </c>
      <c r="C251" s="359" t="s">
        <v>444</v>
      </c>
      <c r="D251" s="230">
        <v>0</v>
      </c>
      <c r="E251" s="230">
        <v>0</v>
      </c>
      <c r="F251" s="230">
        <f>SUM(F252:F254)</f>
        <v>0</v>
      </c>
      <c r="G251" s="472">
        <f t="shared" si="36"/>
        <v>0</v>
      </c>
      <c r="H251" s="472">
        <f t="shared" si="37"/>
        <v>0</v>
      </c>
      <c r="I251" s="688" t="str">
        <f t="shared" si="38"/>
        <v>否</v>
      </c>
      <c r="J251" s="689" t="str">
        <f t="shared" si="39"/>
        <v>款</v>
      </c>
    </row>
    <row r="252" ht="36" customHeight="1" spans="1:20">
      <c r="A252" s="709">
        <f t="shared" si="35"/>
        <v>7</v>
      </c>
      <c r="B252" s="305">
        <v>2030101</v>
      </c>
      <c r="C252" s="439" t="s">
        <v>445</v>
      </c>
      <c r="D252" s="230">
        <v>0</v>
      </c>
      <c r="E252" s="230">
        <v>0</v>
      </c>
      <c r="F252" s="296"/>
      <c r="G252" s="472">
        <f t="shared" si="36"/>
        <v>0</v>
      </c>
      <c r="H252" s="472">
        <f t="shared" si="37"/>
        <v>0</v>
      </c>
      <c r="I252" s="688" t="str">
        <f t="shared" si="38"/>
        <v>否</v>
      </c>
      <c r="J252" s="689" t="str">
        <f t="shared" si="39"/>
        <v>项</v>
      </c>
      <c r="Q252" s="710">
        <f>+N252+O252+P252</f>
        <v>0</v>
      </c>
      <c r="T252" s="721"/>
    </row>
    <row r="253" ht="36" customHeight="1" spans="1:20">
      <c r="A253" s="709">
        <f t="shared" si="35"/>
        <v>7</v>
      </c>
      <c r="B253" s="305">
        <v>2030102</v>
      </c>
      <c r="C253" s="439" t="s">
        <v>446</v>
      </c>
      <c r="D253" s="230">
        <v>0</v>
      </c>
      <c r="E253" s="230">
        <v>0</v>
      </c>
      <c r="F253" s="296"/>
      <c r="G253" s="472">
        <f t="shared" si="36"/>
        <v>0</v>
      </c>
      <c r="H253" s="472">
        <f t="shared" si="37"/>
        <v>0</v>
      </c>
      <c r="I253" s="688" t="str">
        <f t="shared" si="38"/>
        <v>否</v>
      </c>
      <c r="J253" s="689" t="str">
        <f t="shared" si="39"/>
        <v>项</v>
      </c>
      <c r="Q253" s="710">
        <f>+N253+O253+P253</f>
        <v>0</v>
      </c>
      <c r="T253" s="721"/>
    </row>
    <row r="254" ht="36" customHeight="1" spans="1:20">
      <c r="A254" s="709">
        <f t="shared" si="35"/>
        <v>7</v>
      </c>
      <c r="B254" s="305">
        <v>2030199</v>
      </c>
      <c r="C254" s="439" t="s">
        <v>447</v>
      </c>
      <c r="D254" s="230">
        <v>0</v>
      </c>
      <c r="E254" s="230">
        <v>0</v>
      </c>
      <c r="F254" s="296"/>
      <c r="G254" s="472">
        <f t="shared" si="36"/>
        <v>0</v>
      </c>
      <c r="H254" s="472">
        <f t="shared" si="37"/>
        <v>0</v>
      </c>
      <c r="I254" s="688" t="str">
        <f t="shared" si="38"/>
        <v>否</v>
      </c>
      <c r="J254" s="689" t="str">
        <f t="shared" si="39"/>
        <v>项</v>
      </c>
      <c r="Q254" s="710">
        <f>+N254+O254+P254</f>
        <v>0</v>
      </c>
      <c r="T254" s="721"/>
    </row>
    <row r="255" ht="36" customHeight="1" spans="1:10">
      <c r="A255" s="709">
        <f t="shared" si="35"/>
        <v>5</v>
      </c>
      <c r="B255" s="305">
        <v>20304</v>
      </c>
      <c r="C255" s="359" t="s">
        <v>448</v>
      </c>
      <c r="D255" s="230">
        <v>0</v>
      </c>
      <c r="E255" s="230">
        <v>0</v>
      </c>
      <c r="F255" s="297">
        <f>F256</f>
        <v>0</v>
      </c>
      <c r="G255" s="472">
        <f t="shared" si="36"/>
        <v>0</v>
      </c>
      <c r="H255" s="472">
        <f t="shared" si="37"/>
        <v>0</v>
      </c>
      <c r="I255" s="688" t="str">
        <f t="shared" si="38"/>
        <v>否</v>
      </c>
      <c r="J255" s="689" t="str">
        <f t="shared" si="39"/>
        <v>款</v>
      </c>
    </row>
    <row r="256" ht="36" customHeight="1" spans="1:20">
      <c r="A256" s="709">
        <f t="shared" si="35"/>
        <v>7</v>
      </c>
      <c r="B256" s="305">
        <v>2030401</v>
      </c>
      <c r="C256" s="439" t="s">
        <v>448</v>
      </c>
      <c r="D256" s="230">
        <v>0</v>
      </c>
      <c r="E256" s="230">
        <v>0</v>
      </c>
      <c r="F256" s="296"/>
      <c r="G256" s="472">
        <f t="shared" si="36"/>
        <v>0</v>
      </c>
      <c r="H256" s="472">
        <f t="shared" si="37"/>
        <v>0</v>
      </c>
      <c r="I256" s="688" t="str">
        <f t="shared" si="38"/>
        <v>否</v>
      </c>
      <c r="J256" s="689" t="str">
        <f t="shared" si="39"/>
        <v>项</v>
      </c>
      <c r="Q256" s="710">
        <f>+N256+O256+P256</f>
        <v>0</v>
      </c>
      <c r="T256" s="721"/>
    </row>
    <row r="257" ht="36" customHeight="1" spans="1:10">
      <c r="A257" s="709">
        <f t="shared" si="35"/>
        <v>5</v>
      </c>
      <c r="B257" s="305">
        <v>20305</v>
      </c>
      <c r="C257" s="359" t="s">
        <v>449</v>
      </c>
      <c r="D257" s="230">
        <v>0</v>
      </c>
      <c r="E257" s="230">
        <v>0</v>
      </c>
      <c r="F257" s="230">
        <f>F258</f>
        <v>0</v>
      </c>
      <c r="G257" s="472">
        <f t="shared" si="36"/>
        <v>0</v>
      </c>
      <c r="H257" s="472">
        <f t="shared" si="37"/>
        <v>0</v>
      </c>
      <c r="I257" s="688" t="str">
        <f t="shared" si="38"/>
        <v>否</v>
      </c>
      <c r="J257" s="689" t="str">
        <f t="shared" si="39"/>
        <v>款</v>
      </c>
    </row>
    <row r="258" ht="36" customHeight="1" spans="1:20">
      <c r="A258" s="709">
        <f t="shared" si="35"/>
        <v>7</v>
      </c>
      <c r="B258" s="305">
        <v>2030501</v>
      </c>
      <c r="C258" s="439" t="s">
        <v>449</v>
      </c>
      <c r="D258" s="230">
        <v>0</v>
      </c>
      <c r="E258" s="230">
        <v>0</v>
      </c>
      <c r="F258" s="296"/>
      <c r="G258" s="472">
        <f t="shared" si="36"/>
        <v>0</v>
      </c>
      <c r="H258" s="472">
        <f t="shared" si="37"/>
        <v>0</v>
      </c>
      <c r="I258" s="688" t="str">
        <f t="shared" si="38"/>
        <v>否</v>
      </c>
      <c r="J258" s="689" t="str">
        <f t="shared" si="39"/>
        <v>项</v>
      </c>
      <c r="Q258" s="710">
        <f>+N258+O258+P258</f>
        <v>0</v>
      </c>
      <c r="T258" s="721"/>
    </row>
    <row r="259" ht="36" customHeight="1" spans="1:20">
      <c r="A259" s="709">
        <f t="shared" si="35"/>
        <v>5</v>
      </c>
      <c r="B259" s="295">
        <v>20306</v>
      </c>
      <c r="C259" s="359" t="s">
        <v>450</v>
      </c>
      <c r="D259" s="230">
        <v>241</v>
      </c>
      <c r="E259" s="230">
        <v>289</v>
      </c>
      <c r="F259" s="230">
        <f>SUM(F260:F266)</f>
        <v>264</v>
      </c>
      <c r="G259" s="472">
        <f t="shared" si="36"/>
        <v>0.095435684647303</v>
      </c>
      <c r="H259" s="472">
        <f t="shared" si="37"/>
        <v>0.913494809688581</v>
      </c>
      <c r="I259" s="688" t="str">
        <f t="shared" si="38"/>
        <v>是</v>
      </c>
      <c r="J259" s="689" t="str">
        <f t="shared" si="39"/>
        <v>款</v>
      </c>
      <c r="T259" s="711">
        <f>VLOOKUP(B259,[268]Sheet1!$D$6:$M$416,10,FALSE)</f>
        <v>264</v>
      </c>
    </row>
    <row r="260" ht="36" customHeight="1" spans="1:20">
      <c r="A260" s="709">
        <f t="shared" si="35"/>
        <v>7</v>
      </c>
      <c r="B260" s="295">
        <v>2030601</v>
      </c>
      <c r="C260" s="439" t="s">
        <v>451</v>
      </c>
      <c r="D260" s="230">
        <v>94</v>
      </c>
      <c r="E260" s="230">
        <v>111</v>
      </c>
      <c r="F260" s="296">
        <v>108</v>
      </c>
      <c r="G260" s="472">
        <f t="shared" si="36"/>
        <v>0.148936170212766</v>
      </c>
      <c r="H260" s="472">
        <f t="shared" si="37"/>
        <v>0.972972972972973</v>
      </c>
      <c r="I260" s="688" t="str">
        <f t="shared" si="38"/>
        <v>是</v>
      </c>
      <c r="J260" s="689" t="str">
        <f t="shared" si="39"/>
        <v>项</v>
      </c>
      <c r="N260" s="720">
        <f>VLOOKUP(B260,[261]公共预算支出!$D$3:$H$398,5,FALSE)</f>
        <v>109</v>
      </c>
      <c r="Q260" s="710">
        <f t="shared" ref="Q260:Q266" si="43">+N260+O260+P260</f>
        <v>109</v>
      </c>
      <c r="T260" s="721">
        <f>VLOOKUP(B260,[268]Sheet1!$D$6:$M$416,10,FALSE)</f>
        <v>108</v>
      </c>
    </row>
    <row r="261" ht="36" customHeight="1" spans="1:20">
      <c r="A261" s="709">
        <f t="shared" si="35"/>
        <v>7</v>
      </c>
      <c r="B261" s="295">
        <v>2030602</v>
      </c>
      <c r="C261" s="439" t="s">
        <v>452</v>
      </c>
      <c r="D261" s="230">
        <v>0</v>
      </c>
      <c r="E261" s="230">
        <v>0</v>
      </c>
      <c r="F261" s="296"/>
      <c r="G261" s="472">
        <f t="shared" si="36"/>
        <v>0</v>
      </c>
      <c r="H261" s="472">
        <f t="shared" si="37"/>
        <v>0</v>
      </c>
      <c r="I261" s="688" t="str">
        <f t="shared" si="38"/>
        <v>否</v>
      </c>
      <c r="J261" s="689" t="str">
        <f t="shared" si="39"/>
        <v>项</v>
      </c>
      <c r="Q261" s="710">
        <f t="shared" si="43"/>
        <v>0</v>
      </c>
      <c r="T261" s="721"/>
    </row>
    <row r="262" ht="36" customHeight="1" spans="1:20">
      <c r="A262" s="709">
        <f t="shared" ref="A262:A325" si="44">LEN(B262)</f>
        <v>7</v>
      </c>
      <c r="B262" s="295">
        <v>2030603</v>
      </c>
      <c r="C262" s="439" t="s">
        <v>453</v>
      </c>
      <c r="D262" s="230">
        <v>33</v>
      </c>
      <c r="E262" s="230">
        <v>40</v>
      </c>
      <c r="F262" s="296">
        <v>5</v>
      </c>
      <c r="G262" s="472">
        <f t="shared" ref="G262:G325" si="45">IF(D262&lt;0,"",IFERROR(F262/D262-1,0))</f>
        <v>-0.848484848484849</v>
      </c>
      <c r="H262" s="472">
        <f t="shared" ref="H262:H325" si="46">IF(D262&lt;0,"",IFERROR(F262/E262,0))</f>
        <v>0.125</v>
      </c>
      <c r="I262" s="688" t="str">
        <f t="shared" ref="I262:I325" si="47">IF(LEN(B262)=3,"是",IF(C262&lt;&gt;"",IF(SUM(D262:F262)&lt;&gt;0,"是","否"),"是"))</f>
        <v>是</v>
      </c>
      <c r="J262" s="689" t="str">
        <f t="shared" ref="J262:J325" si="48">IF(LEN(B262)=3,"类",IF(LEN(B262)=5,"款","项"))</f>
        <v>项</v>
      </c>
      <c r="N262" s="720">
        <f>VLOOKUP(B262,[261]公共预算支出!$D$3:$H$398,5,FALSE)</f>
        <v>5</v>
      </c>
      <c r="Q262" s="710">
        <f t="shared" si="43"/>
        <v>5</v>
      </c>
      <c r="T262" s="721">
        <f>VLOOKUP(B262,[268]Sheet1!$D$6:$M$416,10,FALSE)</f>
        <v>5</v>
      </c>
    </row>
    <row r="263" ht="36" customHeight="1" spans="1:20">
      <c r="A263" s="709">
        <f t="shared" si="44"/>
        <v>7</v>
      </c>
      <c r="B263" s="295">
        <v>2030604</v>
      </c>
      <c r="C263" s="439" t="s">
        <v>454</v>
      </c>
      <c r="D263" s="230">
        <v>0</v>
      </c>
      <c r="E263" s="230">
        <v>0</v>
      </c>
      <c r="F263" s="296"/>
      <c r="G263" s="472">
        <f t="shared" si="45"/>
        <v>0</v>
      </c>
      <c r="H263" s="472">
        <f t="shared" si="46"/>
        <v>0</v>
      </c>
      <c r="I263" s="688" t="str">
        <f t="shared" si="47"/>
        <v>否</v>
      </c>
      <c r="J263" s="689" t="str">
        <f t="shared" si="48"/>
        <v>项</v>
      </c>
      <c r="Q263" s="710">
        <f t="shared" si="43"/>
        <v>0</v>
      </c>
      <c r="T263" s="721"/>
    </row>
    <row r="264" ht="36" customHeight="1" spans="1:20">
      <c r="A264" s="709">
        <f t="shared" si="44"/>
        <v>7</v>
      </c>
      <c r="B264" s="295">
        <v>2030607</v>
      </c>
      <c r="C264" s="439" t="s">
        <v>455</v>
      </c>
      <c r="D264" s="230">
        <v>113</v>
      </c>
      <c r="E264" s="230">
        <v>136</v>
      </c>
      <c r="F264" s="296">
        <v>149</v>
      </c>
      <c r="G264" s="472">
        <f t="shared" si="45"/>
        <v>0.31858407079646</v>
      </c>
      <c r="H264" s="472">
        <f t="shared" si="46"/>
        <v>1.09558823529412</v>
      </c>
      <c r="I264" s="688" t="str">
        <f t="shared" si="47"/>
        <v>是</v>
      </c>
      <c r="J264" s="689" t="str">
        <f t="shared" si="48"/>
        <v>项</v>
      </c>
      <c r="N264" s="720">
        <f>VLOOKUP(B264,[261]公共预算支出!$D$3:$H$398,5,FALSE)</f>
        <v>149</v>
      </c>
      <c r="Q264" s="710">
        <f t="shared" si="43"/>
        <v>149</v>
      </c>
      <c r="T264" s="721">
        <f>VLOOKUP(B264,[268]Sheet1!$D$6:$M$416,10,FALSE)</f>
        <v>149</v>
      </c>
    </row>
    <row r="265" ht="36" customHeight="1" spans="1:20">
      <c r="A265" s="709">
        <f t="shared" si="44"/>
        <v>7</v>
      </c>
      <c r="B265" s="295">
        <v>2030608</v>
      </c>
      <c r="C265" s="439" t="s">
        <v>456</v>
      </c>
      <c r="D265" s="230">
        <v>0</v>
      </c>
      <c r="E265" s="230">
        <v>0</v>
      </c>
      <c r="F265" s="296"/>
      <c r="G265" s="472">
        <f t="shared" si="45"/>
        <v>0</v>
      </c>
      <c r="H265" s="472">
        <f t="shared" si="46"/>
        <v>0</v>
      </c>
      <c r="I265" s="688" t="str">
        <f t="shared" si="47"/>
        <v>否</v>
      </c>
      <c r="J265" s="689" t="str">
        <f t="shared" si="48"/>
        <v>项</v>
      </c>
      <c r="Q265" s="710">
        <f t="shared" si="43"/>
        <v>0</v>
      </c>
      <c r="T265" s="721"/>
    </row>
    <row r="266" ht="36" customHeight="1" spans="1:20">
      <c r="A266" s="709">
        <f t="shared" si="44"/>
        <v>7</v>
      </c>
      <c r="B266" s="295">
        <v>2030699</v>
      </c>
      <c r="C266" s="439" t="s">
        <v>457</v>
      </c>
      <c r="D266" s="230">
        <v>1</v>
      </c>
      <c r="E266" s="230">
        <v>2</v>
      </c>
      <c r="F266" s="296">
        <v>2</v>
      </c>
      <c r="G266" s="472">
        <f t="shared" si="45"/>
        <v>1</v>
      </c>
      <c r="H266" s="472">
        <f t="shared" si="46"/>
        <v>1</v>
      </c>
      <c r="I266" s="688" t="str">
        <f t="shared" si="47"/>
        <v>是</v>
      </c>
      <c r="J266" s="689" t="str">
        <f t="shared" si="48"/>
        <v>项</v>
      </c>
      <c r="N266" s="720">
        <f>VLOOKUP(B266,[261]公共预算支出!$D$3:$H$398,5,FALSE)</f>
        <v>2</v>
      </c>
      <c r="Q266" s="710">
        <f t="shared" si="43"/>
        <v>2</v>
      </c>
      <c r="T266" s="721">
        <f>VLOOKUP(B266,[268]Sheet1!$D$6:$M$416,10,FALSE)</f>
        <v>2</v>
      </c>
    </row>
    <row r="267" ht="36" customHeight="1" spans="1:20">
      <c r="A267" s="709">
        <f t="shared" si="44"/>
        <v>5</v>
      </c>
      <c r="B267" s="295">
        <v>20399</v>
      </c>
      <c r="C267" s="359" t="s">
        <v>458</v>
      </c>
      <c r="D267" s="230">
        <v>0</v>
      </c>
      <c r="E267" s="230">
        <v>2</v>
      </c>
      <c r="F267" s="230">
        <f>F268</f>
        <v>2</v>
      </c>
      <c r="G267" s="472">
        <f t="shared" si="45"/>
        <v>0</v>
      </c>
      <c r="H267" s="472">
        <f t="shared" si="46"/>
        <v>1</v>
      </c>
      <c r="I267" s="688" t="str">
        <f t="shared" si="47"/>
        <v>是</v>
      </c>
      <c r="J267" s="689" t="str">
        <f t="shared" si="48"/>
        <v>款</v>
      </c>
      <c r="T267" s="711">
        <f>VLOOKUP(B267,[268]Sheet1!$D$6:$M$416,10,FALSE)</f>
        <v>2</v>
      </c>
    </row>
    <row r="268" ht="36" customHeight="1" spans="1:20">
      <c r="A268" s="709">
        <f t="shared" si="44"/>
        <v>7</v>
      </c>
      <c r="B268" s="305">
        <v>2039999</v>
      </c>
      <c r="C268" s="439" t="s">
        <v>458</v>
      </c>
      <c r="D268" s="230">
        <v>0</v>
      </c>
      <c r="E268" s="230">
        <v>2</v>
      </c>
      <c r="F268" s="296">
        <v>2</v>
      </c>
      <c r="G268" s="472">
        <f t="shared" si="45"/>
        <v>0</v>
      </c>
      <c r="H268" s="472">
        <f t="shared" si="46"/>
        <v>1</v>
      </c>
      <c r="I268" s="688" t="str">
        <f t="shared" si="47"/>
        <v>是</v>
      </c>
      <c r="J268" s="689" t="str">
        <f t="shared" si="48"/>
        <v>项</v>
      </c>
      <c r="N268" s="720">
        <f>VLOOKUP(B268,[261]公共预算支出!$D$3:$H$398,5,FALSE)</f>
        <v>2</v>
      </c>
      <c r="Q268" s="710">
        <f>+N268+O268+P268</f>
        <v>2</v>
      </c>
      <c r="T268" s="721">
        <f>VLOOKUP(B268,[268]Sheet1!$D$6:$M$416,10,FALSE)</f>
        <v>2</v>
      </c>
    </row>
    <row r="269" ht="36" customHeight="1" spans="1:20">
      <c r="A269" s="709">
        <f t="shared" si="44"/>
        <v>3</v>
      </c>
      <c r="B269" s="294">
        <v>204</v>
      </c>
      <c r="C269" s="285" t="s">
        <v>260</v>
      </c>
      <c r="D269" s="286">
        <v>6561</v>
      </c>
      <c r="E269" s="286">
        <v>7904</v>
      </c>
      <c r="F269" s="286">
        <f>SUM(F270,F273,F284,F291,F299,F308,F322,F332,F342,F350,F356)</f>
        <v>7997</v>
      </c>
      <c r="G269" s="475">
        <f t="shared" si="45"/>
        <v>0.218869074836153</v>
      </c>
      <c r="H269" s="475">
        <f t="shared" si="46"/>
        <v>1.01176619433198</v>
      </c>
      <c r="I269" s="688" t="str">
        <f t="shared" si="47"/>
        <v>是</v>
      </c>
      <c r="J269" s="689" t="str">
        <f t="shared" si="48"/>
        <v>类</v>
      </c>
      <c r="T269" s="711">
        <f>VLOOKUP(B269,[268]Sheet1!$D$6:$M$416,10,FALSE)</f>
        <v>7997</v>
      </c>
    </row>
    <row r="270" ht="36" customHeight="1" spans="1:10">
      <c r="A270" s="709">
        <f t="shared" si="44"/>
        <v>5</v>
      </c>
      <c r="B270" s="295">
        <v>20401</v>
      </c>
      <c r="C270" s="359" t="s">
        <v>459</v>
      </c>
      <c r="D270" s="230">
        <v>5</v>
      </c>
      <c r="E270" s="230">
        <v>15</v>
      </c>
      <c r="F270" s="230">
        <f>SUM(F271:F272)</f>
        <v>0</v>
      </c>
      <c r="G270" s="472">
        <f t="shared" si="45"/>
        <v>-1</v>
      </c>
      <c r="H270" s="472">
        <f t="shared" si="46"/>
        <v>0</v>
      </c>
      <c r="I270" s="688" t="str">
        <f t="shared" si="47"/>
        <v>是</v>
      </c>
      <c r="J270" s="689" t="str">
        <f t="shared" si="48"/>
        <v>款</v>
      </c>
    </row>
    <row r="271" ht="36" customHeight="1" spans="1:20">
      <c r="A271" s="709">
        <f t="shared" si="44"/>
        <v>7</v>
      </c>
      <c r="B271" s="295">
        <v>2040101</v>
      </c>
      <c r="C271" s="439" t="s">
        <v>459</v>
      </c>
      <c r="D271" s="230">
        <v>0</v>
      </c>
      <c r="E271" s="230">
        <v>0</v>
      </c>
      <c r="F271" s="296"/>
      <c r="G271" s="472">
        <f t="shared" si="45"/>
        <v>0</v>
      </c>
      <c r="H271" s="472">
        <f t="shared" si="46"/>
        <v>0</v>
      </c>
      <c r="I271" s="688" t="str">
        <f t="shared" si="47"/>
        <v>否</v>
      </c>
      <c r="J271" s="689" t="str">
        <f t="shared" si="48"/>
        <v>项</v>
      </c>
      <c r="Q271" s="710">
        <f>+N271+O271+P271</f>
        <v>0</v>
      </c>
      <c r="T271" s="721"/>
    </row>
    <row r="272" ht="36" customHeight="1" spans="1:20">
      <c r="A272" s="709">
        <f t="shared" si="44"/>
        <v>7</v>
      </c>
      <c r="B272" s="295">
        <v>2040199</v>
      </c>
      <c r="C272" s="439" t="s">
        <v>460</v>
      </c>
      <c r="D272" s="230">
        <v>5</v>
      </c>
      <c r="E272" s="230">
        <v>15</v>
      </c>
      <c r="F272" s="296"/>
      <c r="G272" s="472">
        <f t="shared" si="45"/>
        <v>-1</v>
      </c>
      <c r="H272" s="472">
        <f t="shared" si="46"/>
        <v>0</v>
      </c>
      <c r="I272" s="688" t="str">
        <f t="shared" si="47"/>
        <v>是</v>
      </c>
      <c r="J272" s="689" t="str">
        <f t="shared" si="48"/>
        <v>项</v>
      </c>
      <c r="Q272" s="710">
        <f>+N272+O272+P272</f>
        <v>0</v>
      </c>
      <c r="T272" s="721"/>
    </row>
    <row r="273" ht="36" customHeight="1" spans="1:20">
      <c r="A273" s="709">
        <f t="shared" si="44"/>
        <v>5</v>
      </c>
      <c r="B273" s="295">
        <v>20402</v>
      </c>
      <c r="C273" s="359" t="s">
        <v>461</v>
      </c>
      <c r="D273" s="230">
        <v>5771</v>
      </c>
      <c r="E273" s="230">
        <v>6995</v>
      </c>
      <c r="F273" s="230">
        <f>SUM(F274:F283)</f>
        <v>7150</v>
      </c>
      <c r="G273" s="472">
        <f t="shared" si="45"/>
        <v>0.238953387627794</v>
      </c>
      <c r="H273" s="472">
        <f t="shared" si="46"/>
        <v>1.02215868477484</v>
      </c>
      <c r="I273" s="688" t="str">
        <f t="shared" si="47"/>
        <v>是</v>
      </c>
      <c r="J273" s="689" t="str">
        <f t="shared" si="48"/>
        <v>款</v>
      </c>
      <c r="T273" s="711">
        <f>VLOOKUP(B273,[268]Sheet1!$D$6:$M$416,10,FALSE)</f>
        <v>7150</v>
      </c>
    </row>
    <row r="274" ht="36" customHeight="1" spans="1:20">
      <c r="A274" s="709">
        <f t="shared" si="44"/>
        <v>7</v>
      </c>
      <c r="B274" s="295">
        <v>2040201</v>
      </c>
      <c r="C274" s="439" t="s">
        <v>307</v>
      </c>
      <c r="D274" s="230">
        <v>4985</v>
      </c>
      <c r="E274" s="230">
        <v>6402</v>
      </c>
      <c r="F274" s="296">
        <v>5374</v>
      </c>
      <c r="G274" s="472">
        <f t="shared" si="45"/>
        <v>0.0780341023069209</v>
      </c>
      <c r="H274" s="472">
        <f t="shared" si="46"/>
        <v>0.839425179631365</v>
      </c>
      <c r="I274" s="688" t="str">
        <f t="shared" si="47"/>
        <v>是</v>
      </c>
      <c r="J274" s="689" t="str">
        <f t="shared" si="48"/>
        <v>项</v>
      </c>
      <c r="N274" s="720">
        <f>VLOOKUP(B274,[261]公共预算支出!$D$3:$H$398,5,FALSE)</f>
        <v>5111</v>
      </c>
      <c r="O274" s="544">
        <f>VLOOKUP(B274,[264]Sheet4!$A$2:$D$19,4,FALSE)</f>
        <v>2</v>
      </c>
      <c r="P274" s="710">
        <f>VLOOKUP(B274,[263]Sheet4!$A$2:$B$82,2,FALSE)</f>
        <v>1</v>
      </c>
      <c r="Q274" s="710">
        <f t="shared" ref="Q274:Q283" si="49">+N274+O274+P274</f>
        <v>5114</v>
      </c>
      <c r="T274" s="721">
        <f>VLOOKUP(B274,[268]Sheet1!$D$6:$M$416,10,FALSE)</f>
        <v>5374</v>
      </c>
    </row>
    <row r="275" ht="36" customHeight="1" spans="1:20">
      <c r="A275" s="709">
        <f t="shared" si="44"/>
        <v>7</v>
      </c>
      <c r="B275" s="295">
        <v>2040202</v>
      </c>
      <c r="C275" s="439" t="s">
        <v>308</v>
      </c>
      <c r="D275" s="230">
        <v>222</v>
      </c>
      <c r="E275" s="230">
        <v>494</v>
      </c>
      <c r="F275" s="296">
        <v>390</v>
      </c>
      <c r="G275" s="472">
        <f t="shared" si="45"/>
        <v>0.756756756756757</v>
      </c>
      <c r="H275" s="472">
        <f t="shared" si="46"/>
        <v>0.789473684210526</v>
      </c>
      <c r="I275" s="688" t="str">
        <f t="shared" si="47"/>
        <v>是</v>
      </c>
      <c r="J275" s="689" t="str">
        <f t="shared" si="48"/>
        <v>项</v>
      </c>
      <c r="N275" s="720">
        <f>VLOOKUP(B275,[261]公共预算支出!$D$3:$H$398,5,FALSE)</f>
        <v>235</v>
      </c>
      <c r="O275" s="544">
        <f>VLOOKUP(B275,[264]Sheet4!$A$2:$D$19,4,FALSE)</f>
        <v>4</v>
      </c>
      <c r="Q275" s="710">
        <f t="shared" si="49"/>
        <v>239</v>
      </c>
      <c r="T275" s="721">
        <f>VLOOKUP(B275,[268]Sheet1!$D$6:$M$416,10,FALSE)</f>
        <v>390</v>
      </c>
    </row>
    <row r="276" ht="36" customHeight="1" spans="1:20">
      <c r="A276" s="709">
        <f t="shared" si="44"/>
        <v>7</v>
      </c>
      <c r="B276" s="295">
        <v>2040203</v>
      </c>
      <c r="C276" s="439" t="s">
        <v>309</v>
      </c>
      <c r="D276" s="230">
        <v>0</v>
      </c>
      <c r="E276" s="230">
        <v>0</v>
      </c>
      <c r="F276" s="296"/>
      <c r="G276" s="472">
        <f t="shared" si="45"/>
        <v>0</v>
      </c>
      <c r="H276" s="472">
        <f t="shared" si="46"/>
        <v>0</v>
      </c>
      <c r="I276" s="688" t="str">
        <f t="shared" si="47"/>
        <v>否</v>
      </c>
      <c r="J276" s="689" t="str">
        <f t="shared" si="48"/>
        <v>项</v>
      </c>
      <c r="Q276" s="710">
        <f t="shared" si="49"/>
        <v>0</v>
      </c>
      <c r="T276" s="721"/>
    </row>
    <row r="277" ht="36" customHeight="1" spans="1:20">
      <c r="A277" s="709">
        <f t="shared" si="44"/>
        <v>7</v>
      </c>
      <c r="B277" s="295">
        <v>2040219</v>
      </c>
      <c r="C277" s="439" t="s">
        <v>348</v>
      </c>
      <c r="D277" s="230">
        <v>0</v>
      </c>
      <c r="E277" s="230">
        <v>0</v>
      </c>
      <c r="F277" s="296"/>
      <c r="G277" s="472">
        <f t="shared" si="45"/>
        <v>0</v>
      </c>
      <c r="H277" s="472">
        <f t="shared" si="46"/>
        <v>0</v>
      </c>
      <c r="I277" s="688" t="str">
        <f t="shared" si="47"/>
        <v>否</v>
      </c>
      <c r="J277" s="689" t="str">
        <f t="shared" si="48"/>
        <v>项</v>
      </c>
      <c r="Q277" s="710">
        <f t="shared" si="49"/>
        <v>0</v>
      </c>
      <c r="T277" s="721"/>
    </row>
    <row r="278" ht="36" customHeight="1" spans="1:20">
      <c r="A278" s="709">
        <f t="shared" si="44"/>
        <v>7</v>
      </c>
      <c r="B278" s="295">
        <v>2040220</v>
      </c>
      <c r="C278" s="439" t="s">
        <v>462</v>
      </c>
      <c r="D278" s="230">
        <v>54</v>
      </c>
      <c r="E278" s="230">
        <v>30</v>
      </c>
      <c r="F278" s="296">
        <v>18</v>
      </c>
      <c r="G278" s="472">
        <f t="shared" si="45"/>
        <v>-0.666666666666667</v>
      </c>
      <c r="H278" s="472">
        <f t="shared" si="46"/>
        <v>0.6</v>
      </c>
      <c r="I278" s="688" t="str">
        <f t="shared" si="47"/>
        <v>是</v>
      </c>
      <c r="J278" s="689" t="str">
        <f t="shared" si="48"/>
        <v>项</v>
      </c>
      <c r="N278" s="720">
        <f>VLOOKUP(B278,[261]公共预算支出!$D$3:$H$398,5,FALSE)</f>
        <v>18</v>
      </c>
      <c r="Q278" s="710">
        <f t="shared" si="49"/>
        <v>18</v>
      </c>
      <c r="T278" s="721">
        <f>VLOOKUP(B278,[268]Sheet1!$D$6:$M$416,10,FALSE)</f>
        <v>18</v>
      </c>
    </row>
    <row r="279" ht="36" customHeight="1" spans="1:20">
      <c r="A279" s="709">
        <f t="shared" si="44"/>
        <v>7</v>
      </c>
      <c r="B279" s="295">
        <v>2040221</v>
      </c>
      <c r="C279" s="439" t="s">
        <v>463</v>
      </c>
      <c r="D279" s="230">
        <v>0</v>
      </c>
      <c r="E279" s="230">
        <v>0</v>
      </c>
      <c r="F279" s="296"/>
      <c r="G279" s="472">
        <f t="shared" si="45"/>
        <v>0</v>
      </c>
      <c r="H279" s="472">
        <f t="shared" si="46"/>
        <v>0</v>
      </c>
      <c r="I279" s="688" t="str">
        <f t="shared" si="47"/>
        <v>否</v>
      </c>
      <c r="J279" s="689" t="str">
        <f t="shared" si="48"/>
        <v>项</v>
      </c>
      <c r="Q279" s="710">
        <f t="shared" si="49"/>
        <v>0</v>
      </c>
      <c r="T279" s="721"/>
    </row>
    <row r="280" ht="36" customHeight="1" spans="1:20">
      <c r="A280" s="709">
        <f t="shared" si="44"/>
        <v>7</v>
      </c>
      <c r="B280" s="295">
        <v>2040222</v>
      </c>
      <c r="C280" s="439" t="s">
        <v>464</v>
      </c>
      <c r="D280" s="230">
        <v>0</v>
      </c>
      <c r="E280" s="230">
        <v>0</v>
      </c>
      <c r="F280" s="296"/>
      <c r="G280" s="472">
        <f t="shared" si="45"/>
        <v>0</v>
      </c>
      <c r="H280" s="472">
        <f t="shared" si="46"/>
        <v>0</v>
      </c>
      <c r="I280" s="688" t="str">
        <f t="shared" si="47"/>
        <v>否</v>
      </c>
      <c r="J280" s="689" t="str">
        <f t="shared" si="48"/>
        <v>项</v>
      </c>
      <c r="Q280" s="710">
        <f t="shared" si="49"/>
        <v>0</v>
      </c>
      <c r="T280" s="721"/>
    </row>
    <row r="281" ht="36" customHeight="1" spans="1:20">
      <c r="A281" s="709">
        <f t="shared" si="44"/>
        <v>7</v>
      </c>
      <c r="B281" s="295">
        <v>2040223</v>
      </c>
      <c r="C281" s="439" t="s">
        <v>465</v>
      </c>
      <c r="D281" s="230">
        <v>0</v>
      </c>
      <c r="E281" s="230">
        <v>0</v>
      </c>
      <c r="F281" s="296"/>
      <c r="G281" s="472">
        <f t="shared" si="45"/>
        <v>0</v>
      </c>
      <c r="H281" s="472">
        <f t="shared" si="46"/>
        <v>0</v>
      </c>
      <c r="I281" s="688" t="str">
        <f t="shared" si="47"/>
        <v>否</v>
      </c>
      <c r="J281" s="689" t="str">
        <f t="shared" si="48"/>
        <v>项</v>
      </c>
      <c r="Q281" s="710">
        <f t="shared" si="49"/>
        <v>0</v>
      </c>
      <c r="T281" s="721"/>
    </row>
    <row r="282" ht="36" customHeight="1" spans="1:20">
      <c r="A282" s="709">
        <f t="shared" si="44"/>
        <v>7</v>
      </c>
      <c r="B282" s="295">
        <v>2040250</v>
      </c>
      <c r="C282" s="439" t="s">
        <v>316</v>
      </c>
      <c r="D282" s="230">
        <v>0</v>
      </c>
      <c r="E282" s="230">
        <v>0</v>
      </c>
      <c r="F282" s="296"/>
      <c r="G282" s="472">
        <f t="shared" si="45"/>
        <v>0</v>
      </c>
      <c r="H282" s="472">
        <f t="shared" si="46"/>
        <v>0</v>
      </c>
      <c r="I282" s="688" t="str">
        <f t="shared" si="47"/>
        <v>否</v>
      </c>
      <c r="J282" s="689" t="str">
        <f t="shared" si="48"/>
        <v>项</v>
      </c>
      <c r="Q282" s="710">
        <f t="shared" si="49"/>
        <v>0</v>
      </c>
      <c r="T282" s="721"/>
    </row>
    <row r="283" ht="36" customHeight="1" spans="1:20">
      <c r="A283" s="709">
        <f t="shared" si="44"/>
        <v>7</v>
      </c>
      <c r="B283" s="295">
        <v>2040299</v>
      </c>
      <c r="C283" s="439" t="s">
        <v>466</v>
      </c>
      <c r="D283" s="230">
        <v>510</v>
      </c>
      <c r="E283" s="230">
        <v>69</v>
      </c>
      <c r="F283" s="296">
        <v>1368</v>
      </c>
      <c r="G283" s="472">
        <f t="shared" si="45"/>
        <v>1.68235294117647</v>
      </c>
      <c r="H283" s="472">
        <f t="shared" si="46"/>
        <v>19.8260869565217</v>
      </c>
      <c r="I283" s="688" t="str">
        <f t="shared" si="47"/>
        <v>是</v>
      </c>
      <c r="J283" s="689" t="str">
        <f t="shared" si="48"/>
        <v>项</v>
      </c>
      <c r="N283" s="720">
        <f>VLOOKUP(B283,[261]公共预算支出!$D$3:$H$398,5,FALSE)</f>
        <v>1368</v>
      </c>
      <c r="Q283" s="710">
        <f t="shared" si="49"/>
        <v>1368</v>
      </c>
      <c r="T283" s="721">
        <f>VLOOKUP(B283,[268]Sheet1!$D$6:$M$416,10,FALSE)</f>
        <v>1368</v>
      </c>
    </row>
    <row r="284" ht="36" customHeight="1" spans="1:10">
      <c r="A284" s="709">
        <f t="shared" si="44"/>
        <v>5</v>
      </c>
      <c r="B284" s="295">
        <v>20403</v>
      </c>
      <c r="C284" s="359" t="s">
        <v>467</v>
      </c>
      <c r="D284" s="230">
        <v>0</v>
      </c>
      <c r="E284" s="230">
        <v>0</v>
      </c>
      <c r="F284" s="230">
        <f>SUM(F285:F290)</f>
        <v>0</v>
      </c>
      <c r="G284" s="472">
        <f t="shared" si="45"/>
        <v>0</v>
      </c>
      <c r="H284" s="472">
        <f t="shared" si="46"/>
        <v>0</v>
      </c>
      <c r="I284" s="688" t="str">
        <f t="shared" si="47"/>
        <v>否</v>
      </c>
      <c r="J284" s="689" t="str">
        <f t="shared" si="48"/>
        <v>款</v>
      </c>
    </row>
    <row r="285" ht="36" customHeight="1" spans="1:20">
      <c r="A285" s="709">
        <f t="shared" si="44"/>
        <v>7</v>
      </c>
      <c r="B285" s="295">
        <v>2040301</v>
      </c>
      <c r="C285" s="439" t="s">
        <v>307</v>
      </c>
      <c r="D285" s="230">
        <v>0</v>
      </c>
      <c r="E285" s="230">
        <v>0</v>
      </c>
      <c r="F285" s="296"/>
      <c r="G285" s="472">
        <f t="shared" si="45"/>
        <v>0</v>
      </c>
      <c r="H285" s="472">
        <f t="shared" si="46"/>
        <v>0</v>
      </c>
      <c r="I285" s="688" t="str">
        <f t="shared" si="47"/>
        <v>否</v>
      </c>
      <c r="J285" s="689" t="str">
        <f t="shared" si="48"/>
        <v>项</v>
      </c>
      <c r="Q285" s="710">
        <f t="shared" ref="Q285:Q290" si="50">+N285+O285+P285</f>
        <v>0</v>
      </c>
      <c r="T285" s="721"/>
    </row>
    <row r="286" ht="36" customHeight="1" spans="1:20">
      <c r="A286" s="709">
        <f t="shared" si="44"/>
        <v>7</v>
      </c>
      <c r="B286" s="295">
        <v>2040302</v>
      </c>
      <c r="C286" s="439" t="s">
        <v>308</v>
      </c>
      <c r="D286" s="230">
        <v>0</v>
      </c>
      <c r="E286" s="230">
        <v>0</v>
      </c>
      <c r="F286" s="296"/>
      <c r="G286" s="472">
        <f t="shared" si="45"/>
        <v>0</v>
      </c>
      <c r="H286" s="472">
        <f t="shared" si="46"/>
        <v>0</v>
      </c>
      <c r="I286" s="688" t="str">
        <f t="shared" si="47"/>
        <v>否</v>
      </c>
      <c r="J286" s="689" t="str">
        <f t="shared" si="48"/>
        <v>项</v>
      </c>
      <c r="Q286" s="710">
        <f t="shared" si="50"/>
        <v>0</v>
      </c>
      <c r="T286" s="721"/>
    </row>
    <row r="287" ht="36" customHeight="1" spans="1:20">
      <c r="A287" s="709">
        <f t="shared" si="44"/>
        <v>7</v>
      </c>
      <c r="B287" s="295">
        <v>2040303</v>
      </c>
      <c r="C287" s="439" t="s">
        <v>309</v>
      </c>
      <c r="D287" s="230">
        <v>0</v>
      </c>
      <c r="E287" s="230">
        <v>0</v>
      </c>
      <c r="F287" s="296"/>
      <c r="G287" s="472">
        <f t="shared" si="45"/>
        <v>0</v>
      </c>
      <c r="H287" s="472">
        <f t="shared" si="46"/>
        <v>0</v>
      </c>
      <c r="I287" s="688" t="str">
        <f t="shared" si="47"/>
        <v>否</v>
      </c>
      <c r="J287" s="689" t="str">
        <f t="shared" si="48"/>
        <v>项</v>
      </c>
      <c r="Q287" s="710">
        <f t="shared" si="50"/>
        <v>0</v>
      </c>
      <c r="T287" s="721"/>
    </row>
    <row r="288" ht="36" customHeight="1" spans="1:20">
      <c r="A288" s="709">
        <f t="shared" si="44"/>
        <v>7</v>
      </c>
      <c r="B288" s="295">
        <v>2040304</v>
      </c>
      <c r="C288" s="439" t="s">
        <v>468</v>
      </c>
      <c r="D288" s="230">
        <v>0</v>
      </c>
      <c r="E288" s="230">
        <v>0</v>
      </c>
      <c r="F288" s="296"/>
      <c r="G288" s="472">
        <f t="shared" si="45"/>
        <v>0</v>
      </c>
      <c r="H288" s="472">
        <f t="shared" si="46"/>
        <v>0</v>
      </c>
      <c r="I288" s="688" t="str">
        <f t="shared" si="47"/>
        <v>否</v>
      </c>
      <c r="J288" s="689" t="str">
        <f t="shared" si="48"/>
        <v>项</v>
      </c>
      <c r="Q288" s="710">
        <f t="shared" si="50"/>
        <v>0</v>
      </c>
      <c r="T288" s="721"/>
    </row>
    <row r="289" ht="36" customHeight="1" spans="1:20">
      <c r="A289" s="709">
        <f t="shared" si="44"/>
        <v>7</v>
      </c>
      <c r="B289" s="295">
        <v>2040350</v>
      </c>
      <c r="C289" s="439" t="s">
        <v>316</v>
      </c>
      <c r="D289" s="230">
        <v>0</v>
      </c>
      <c r="E289" s="230">
        <v>0</v>
      </c>
      <c r="F289" s="296"/>
      <c r="G289" s="472">
        <f t="shared" si="45"/>
        <v>0</v>
      </c>
      <c r="H289" s="472">
        <f t="shared" si="46"/>
        <v>0</v>
      </c>
      <c r="I289" s="688" t="str">
        <f t="shared" si="47"/>
        <v>否</v>
      </c>
      <c r="J289" s="689" t="str">
        <f t="shared" si="48"/>
        <v>项</v>
      </c>
      <c r="Q289" s="710">
        <f t="shared" si="50"/>
        <v>0</v>
      </c>
      <c r="T289" s="721"/>
    </row>
    <row r="290" ht="36" customHeight="1" spans="1:20">
      <c r="A290" s="709">
        <f t="shared" si="44"/>
        <v>7</v>
      </c>
      <c r="B290" s="295">
        <v>2040399</v>
      </c>
      <c r="C290" s="439" t="s">
        <v>469</v>
      </c>
      <c r="D290" s="230">
        <v>0</v>
      </c>
      <c r="E290" s="230">
        <v>0</v>
      </c>
      <c r="F290" s="296"/>
      <c r="G290" s="472">
        <f t="shared" si="45"/>
        <v>0</v>
      </c>
      <c r="H290" s="472">
        <f t="shared" si="46"/>
        <v>0</v>
      </c>
      <c r="I290" s="688" t="str">
        <f t="shared" si="47"/>
        <v>否</v>
      </c>
      <c r="J290" s="689" t="str">
        <f t="shared" si="48"/>
        <v>项</v>
      </c>
      <c r="Q290" s="710">
        <f t="shared" si="50"/>
        <v>0</v>
      </c>
      <c r="T290" s="721"/>
    </row>
    <row r="291" ht="36" customHeight="1" spans="1:20">
      <c r="A291" s="709">
        <f t="shared" si="44"/>
        <v>5</v>
      </c>
      <c r="B291" s="295">
        <v>20404</v>
      </c>
      <c r="C291" s="359" t="s">
        <v>470</v>
      </c>
      <c r="D291" s="230">
        <v>25</v>
      </c>
      <c r="E291" s="230">
        <v>50</v>
      </c>
      <c r="F291" s="230">
        <f>SUM(F292:F298)</f>
        <v>26</v>
      </c>
      <c r="G291" s="472">
        <f t="shared" si="45"/>
        <v>0.04</v>
      </c>
      <c r="H291" s="472">
        <f t="shared" si="46"/>
        <v>0.52</v>
      </c>
      <c r="I291" s="688" t="str">
        <f t="shared" si="47"/>
        <v>是</v>
      </c>
      <c r="J291" s="689" t="str">
        <f t="shared" si="48"/>
        <v>款</v>
      </c>
      <c r="T291" s="711">
        <f>VLOOKUP(B291,[268]Sheet1!$D$6:$M$416,10,FALSE)</f>
        <v>26</v>
      </c>
    </row>
    <row r="292" ht="36" customHeight="1" spans="1:20">
      <c r="A292" s="709">
        <f t="shared" si="44"/>
        <v>7</v>
      </c>
      <c r="B292" s="295">
        <v>2040401</v>
      </c>
      <c r="C292" s="439" t="s">
        <v>307</v>
      </c>
      <c r="D292" s="230">
        <v>25</v>
      </c>
      <c r="E292" s="230">
        <v>50</v>
      </c>
      <c r="F292" s="296">
        <v>31</v>
      </c>
      <c r="G292" s="472">
        <f t="shared" si="45"/>
        <v>0.24</v>
      </c>
      <c r="H292" s="472">
        <f t="shared" si="46"/>
        <v>0.62</v>
      </c>
      <c r="I292" s="688" t="str">
        <f t="shared" si="47"/>
        <v>是</v>
      </c>
      <c r="J292" s="689" t="str">
        <f t="shared" si="48"/>
        <v>项</v>
      </c>
      <c r="N292" s="720">
        <f>VLOOKUP(B292,[261]公共预算支出!$D$3:$H$398,5,FALSE)</f>
        <v>31</v>
      </c>
      <c r="Q292" s="710">
        <f t="shared" ref="Q292:Q298" si="51">+N292+O292+P292</f>
        <v>31</v>
      </c>
      <c r="T292" s="721">
        <f>VLOOKUP(B292,[268]Sheet1!$D$6:$M$416,10,FALSE)</f>
        <v>31</v>
      </c>
    </row>
    <row r="293" ht="36" customHeight="1" spans="1:20">
      <c r="A293" s="709">
        <f t="shared" si="44"/>
        <v>7</v>
      </c>
      <c r="B293" s="295">
        <v>2040402</v>
      </c>
      <c r="C293" s="439" t="s">
        <v>308</v>
      </c>
      <c r="D293" s="230">
        <v>0</v>
      </c>
      <c r="E293" s="230">
        <v>0</v>
      </c>
      <c r="F293" s="296"/>
      <c r="G293" s="472">
        <f t="shared" si="45"/>
        <v>0</v>
      </c>
      <c r="H293" s="472">
        <f t="shared" si="46"/>
        <v>0</v>
      </c>
      <c r="I293" s="688" t="str">
        <f t="shared" si="47"/>
        <v>否</v>
      </c>
      <c r="J293" s="689" t="str">
        <f t="shared" si="48"/>
        <v>项</v>
      </c>
      <c r="Q293" s="710">
        <f t="shared" si="51"/>
        <v>0</v>
      </c>
      <c r="T293" s="721"/>
    </row>
    <row r="294" ht="36" customHeight="1" spans="1:20">
      <c r="A294" s="709">
        <f t="shared" si="44"/>
        <v>7</v>
      </c>
      <c r="B294" s="295">
        <v>2040403</v>
      </c>
      <c r="C294" s="439" t="s">
        <v>309</v>
      </c>
      <c r="D294" s="230">
        <v>0</v>
      </c>
      <c r="E294" s="230">
        <v>0</v>
      </c>
      <c r="F294" s="296"/>
      <c r="G294" s="472">
        <f t="shared" si="45"/>
        <v>0</v>
      </c>
      <c r="H294" s="472">
        <f t="shared" si="46"/>
        <v>0</v>
      </c>
      <c r="I294" s="688" t="str">
        <f t="shared" si="47"/>
        <v>否</v>
      </c>
      <c r="J294" s="689" t="str">
        <f t="shared" si="48"/>
        <v>项</v>
      </c>
      <c r="Q294" s="710">
        <f t="shared" si="51"/>
        <v>0</v>
      </c>
      <c r="T294" s="721"/>
    </row>
    <row r="295" ht="36" customHeight="1" spans="1:20">
      <c r="A295" s="709">
        <f t="shared" si="44"/>
        <v>7</v>
      </c>
      <c r="B295" s="295">
        <v>2040409</v>
      </c>
      <c r="C295" s="439" t="s">
        <v>471</v>
      </c>
      <c r="D295" s="230">
        <v>0</v>
      </c>
      <c r="E295" s="230">
        <v>0</v>
      </c>
      <c r="F295" s="296"/>
      <c r="G295" s="472">
        <f t="shared" si="45"/>
        <v>0</v>
      </c>
      <c r="H295" s="472">
        <f t="shared" si="46"/>
        <v>0</v>
      </c>
      <c r="I295" s="688" t="str">
        <f t="shared" si="47"/>
        <v>否</v>
      </c>
      <c r="J295" s="689" t="str">
        <f t="shared" si="48"/>
        <v>项</v>
      </c>
      <c r="Q295" s="710">
        <f t="shared" si="51"/>
        <v>0</v>
      </c>
      <c r="T295" s="721"/>
    </row>
    <row r="296" ht="36" customHeight="1" spans="1:20">
      <c r="A296" s="709">
        <f t="shared" si="44"/>
        <v>7</v>
      </c>
      <c r="B296" s="295">
        <v>2040410</v>
      </c>
      <c r="C296" s="439" t="s">
        <v>472</v>
      </c>
      <c r="D296" s="230">
        <v>0</v>
      </c>
      <c r="E296" s="230">
        <v>0</v>
      </c>
      <c r="F296" s="296"/>
      <c r="G296" s="472">
        <f t="shared" si="45"/>
        <v>0</v>
      </c>
      <c r="H296" s="472">
        <f t="shared" si="46"/>
        <v>0</v>
      </c>
      <c r="I296" s="688" t="str">
        <f t="shared" si="47"/>
        <v>否</v>
      </c>
      <c r="J296" s="689" t="str">
        <f t="shared" si="48"/>
        <v>项</v>
      </c>
      <c r="Q296" s="710">
        <f t="shared" si="51"/>
        <v>0</v>
      </c>
      <c r="T296" s="721"/>
    </row>
    <row r="297" ht="36" customHeight="1" spans="1:20">
      <c r="A297" s="709">
        <f t="shared" si="44"/>
        <v>7</v>
      </c>
      <c r="B297" s="295">
        <v>2040450</v>
      </c>
      <c r="C297" s="439" t="s">
        <v>316</v>
      </c>
      <c r="D297" s="230">
        <v>0</v>
      </c>
      <c r="E297" s="230">
        <v>0</v>
      </c>
      <c r="F297" s="296"/>
      <c r="G297" s="472">
        <f t="shared" si="45"/>
        <v>0</v>
      </c>
      <c r="H297" s="472">
        <f t="shared" si="46"/>
        <v>0</v>
      </c>
      <c r="I297" s="688" t="str">
        <f t="shared" si="47"/>
        <v>否</v>
      </c>
      <c r="J297" s="689" t="str">
        <f t="shared" si="48"/>
        <v>项</v>
      </c>
      <c r="Q297" s="710">
        <f t="shared" si="51"/>
        <v>0</v>
      </c>
      <c r="T297" s="721"/>
    </row>
    <row r="298" ht="36" customHeight="1" spans="1:20">
      <c r="A298" s="709">
        <f t="shared" si="44"/>
        <v>7</v>
      </c>
      <c r="B298" s="295">
        <v>2040499</v>
      </c>
      <c r="C298" s="439" t="s">
        <v>473</v>
      </c>
      <c r="D298" s="230">
        <v>0</v>
      </c>
      <c r="E298" s="230">
        <v>0</v>
      </c>
      <c r="F298" s="296">
        <v>-5</v>
      </c>
      <c r="G298" s="472">
        <f t="shared" si="45"/>
        <v>0</v>
      </c>
      <c r="H298" s="472">
        <f t="shared" si="46"/>
        <v>0</v>
      </c>
      <c r="I298" s="688" t="str">
        <f t="shared" si="47"/>
        <v>是</v>
      </c>
      <c r="J298" s="689" t="str">
        <f t="shared" si="48"/>
        <v>项</v>
      </c>
      <c r="N298" s="720">
        <f>VLOOKUP(B298,[261]公共预算支出!$D$3:$H$398,5,FALSE)</f>
        <v>5</v>
      </c>
      <c r="Q298" s="710">
        <f t="shared" si="51"/>
        <v>5</v>
      </c>
      <c r="T298" s="721">
        <f>VLOOKUP(B298,[268]Sheet1!$D$6:$M$416,10,FALSE)</f>
        <v>-5</v>
      </c>
    </row>
    <row r="299" ht="36" customHeight="1" spans="1:20">
      <c r="A299" s="709">
        <f t="shared" si="44"/>
        <v>5</v>
      </c>
      <c r="B299" s="295">
        <v>20405</v>
      </c>
      <c r="C299" s="359" t="s">
        <v>474</v>
      </c>
      <c r="D299" s="230">
        <v>52</v>
      </c>
      <c r="E299" s="230">
        <v>62</v>
      </c>
      <c r="F299" s="230">
        <f>SUM(F300:F307)</f>
        <v>25</v>
      </c>
      <c r="G299" s="472">
        <f t="shared" si="45"/>
        <v>-0.519230769230769</v>
      </c>
      <c r="H299" s="472">
        <f t="shared" si="46"/>
        <v>0.403225806451613</v>
      </c>
      <c r="I299" s="688" t="str">
        <f t="shared" si="47"/>
        <v>是</v>
      </c>
      <c r="J299" s="689" t="str">
        <f t="shared" si="48"/>
        <v>款</v>
      </c>
      <c r="T299" s="711">
        <f>VLOOKUP(B299,[268]Sheet1!$D$6:$M$416,10,FALSE)</f>
        <v>25</v>
      </c>
    </row>
    <row r="300" ht="36" customHeight="1" spans="1:20">
      <c r="A300" s="709">
        <f t="shared" si="44"/>
        <v>7</v>
      </c>
      <c r="B300" s="295">
        <v>2040501</v>
      </c>
      <c r="C300" s="439" t="s">
        <v>307</v>
      </c>
      <c r="D300" s="230">
        <v>52</v>
      </c>
      <c r="E300" s="230">
        <v>50</v>
      </c>
      <c r="F300" s="296">
        <v>25</v>
      </c>
      <c r="G300" s="472">
        <f t="shared" si="45"/>
        <v>-0.519230769230769</v>
      </c>
      <c r="H300" s="472">
        <f t="shared" si="46"/>
        <v>0.5</v>
      </c>
      <c r="I300" s="688" t="str">
        <f t="shared" si="47"/>
        <v>是</v>
      </c>
      <c r="J300" s="689" t="str">
        <f t="shared" si="48"/>
        <v>项</v>
      </c>
      <c r="N300" s="720">
        <f>VLOOKUP(B300,[261]公共预算支出!$D$3:$H$398,5,FALSE)</f>
        <v>25</v>
      </c>
      <c r="Q300" s="710">
        <f t="shared" ref="Q300:Q307" si="52">+N300+O300+P300</f>
        <v>25</v>
      </c>
      <c r="T300" s="721">
        <f>VLOOKUP(B300,[268]Sheet1!$D$6:$M$416,10,FALSE)</f>
        <v>25</v>
      </c>
    </row>
    <row r="301" ht="36" customHeight="1" spans="1:20">
      <c r="A301" s="709">
        <f t="shared" si="44"/>
        <v>7</v>
      </c>
      <c r="B301" s="295">
        <v>2040502</v>
      </c>
      <c r="C301" s="439" t="s">
        <v>308</v>
      </c>
      <c r="D301" s="230">
        <v>0</v>
      </c>
      <c r="E301" s="230">
        <v>0</v>
      </c>
      <c r="F301" s="296"/>
      <c r="G301" s="472">
        <f t="shared" si="45"/>
        <v>0</v>
      </c>
      <c r="H301" s="472">
        <f t="shared" si="46"/>
        <v>0</v>
      </c>
      <c r="I301" s="688" t="str">
        <f t="shared" si="47"/>
        <v>否</v>
      </c>
      <c r="J301" s="689" t="str">
        <f t="shared" si="48"/>
        <v>项</v>
      </c>
      <c r="Q301" s="710">
        <f t="shared" si="52"/>
        <v>0</v>
      </c>
      <c r="T301" s="721"/>
    </row>
    <row r="302" ht="36" customHeight="1" spans="1:20">
      <c r="A302" s="709">
        <f t="shared" si="44"/>
        <v>7</v>
      </c>
      <c r="B302" s="295">
        <v>2040503</v>
      </c>
      <c r="C302" s="439" t="s">
        <v>309</v>
      </c>
      <c r="D302" s="230">
        <v>0</v>
      </c>
      <c r="E302" s="230">
        <v>0</v>
      </c>
      <c r="F302" s="296"/>
      <c r="G302" s="472">
        <f t="shared" si="45"/>
        <v>0</v>
      </c>
      <c r="H302" s="472">
        <f t="shared" si="46"/>
        <v>0</v>
      </c>
      <c r="I302" s="688" t="str">
        <f t="shared" si="47"/>
        <v>否</v>
      </c>
      <c r="J302" s="689" t="str">
        <f t="shared" si="48"/>
        <v>项</v>
      </c>
      <c r="Q302" s="710">
        <f t="shared" si="52"/>
        <v>0</v>
      </c>
      <c r="T302" s="721"/>
    </row>
    <row r="303" ht="36" customHeight="1" spans="1:20">
      <c r="A303" s="709">
        <f t="shared" si="44"/>
        <v>7</v>
      </c>
      <c r="B303" s="295">
        <v>2040504</v>
      </c>
      <c r="C303" s="439" t="s">
        <v>475</v>
      </c>
      <c r="D303" s="230">
        <v>0</v>
      </c>
      <c r="E303" s="230">
        <v>0</v>
      </c>
      <c r="F303" s="296"/>
      <c r="G303" s="472">
        <f t="shared" si="45"/>
        <v>0</v>
      </c>
      <c r="H303" s="472">
        <f t="shared" si="46"/>
        <v>0</v>
      </c>
      <c r="I303" s="688" t="str">
        <f t="shared" si="47"/>
        <v>否</v>
      </c>
      <c r="J303" s="689" t="str">
        <f t="shared" si="48"/>
        <v>项</v>
      </c>
      <c r="Q303" s="710">
        <f t="shared" si="52"/>
        <v>0</v>
      </c>
      <c r="T303" s="721"/>
    </row>
    <row r="304" ht="36" customHeight="1" spans="1:20">
      <c r="A304" s="709">
        <f t="shared" si="44"/>
        <v>7</v>
      </c>
      <c r="B304" s="295">
        <v>2040505</v>
      </c>
      <c r="C304" s="439" t="s">
        <v>476</v>
      </c>
      <c r="D304" s="230">
        <v>0</v>
      </c>
      <c r="E304" s="230">
        <v>0</v>
      </c>
      <c r="F304" s="296"/>
      <c r="G304" s="472">
        <f t="shared" si="45"/>
        <v>0</v>
      </c>
      <c r="H304" s="472">
        <f t="shared" si="46"/>
        <v>0</v>
      </c>
      <c r="I304" s="688" t="str">
        <f t="shared" si="47"/>
        <v>否</v>
      </c>
      <c r="J304" s="689" t="str">
        <f t="shared" si="48"/>
        <v>项</v>
      </c>
      <c r="Q304" s="710">
        <f t="shared" si="52"/>
        <v>0</v>
      </c>
      <c r="T304" s="721"/>
    </row>
    <row r="305" ht="36" customHeight="1" spans="1:20">
      <c r="A305" s="709">
        <f t="shared" si="44"/>
        <v>7</v>
      </c>
      <c r="B305" s="295">
        <v>2040506</v>
      </c>
      <c r="C305" s="439" t="s">
        <v>477</v>
      </c>
      <c r="D305" s="230">
        <v>0</v>
      </c>
      <c r="E305" s="230">
        <v>0</v>
      </c>
      <c r="F305" s="296"/>
      <c r="G305" s="472">
        <f t="shared" si="45"/>
        <v>0</v>
      </c>
      <c r="H305" s="472">
        <f t="shared" si="46"/>
        <v>0</v>
      </c>
      <c r="I305" s="688" t="str">
        <f t="shared" si="47"/>
        <v>否</v>
      </c>
      <c r="J305" s="689" t="str">
        <f t="shared" si="48"/>
        <v>项</v>
      </c>
      <c r="Q305" s="710">
        <f t="shared" si="52"/>
        <v>0</v>
      </c>
      <c r="T305" s="721"/>
    </row>
    <row r="306" ht="36" customHeight="1" spans="1:20">
      <c r="A306" s="709">
        <f t="shared" si="44"/>
        <v>7</v>
      </c>
      <c r="B306" s="295">
        <v>2040550</v>
      </c>
      <c r="C306" s="439" t="s">
        <v>316</v>
      </c>
      <c r="D306" s="230">
        <v>0</v>
      </c>
      <c r="E306" s="230">
        <v>0</v>
      </c>
      <c r="F306" s="296"/>
      <c r="G306" s="472">
        <f t="shared" si="45"/>
        <v>0</v>
      </c>
      <c r="H306" s="472">
        <f t="shared" si="46"/>
        <v>0</v>
      </c>
      <c r="I306" s="688" t="str">
        <f t="shared" si="47"/>
        <v>否</v>
      </c>
      <c r="J306" s="689" t="str">
        <f t="shared" si="48"/>
        <v>项</v>
      </c>
      <c r="Q306" s="710">
        <f t="shared" si="52"/>
        <v>0</v>
      </c>
      <c r="T306" s="721"/>
    </row>
    <row r="307" ht="36" customHeight="1" spans="1:20">
      <c r="A307" s="709">
        <f t="shared" si="44"/>
        <v>7</v>
      </c>
      <c r="B307" s="295">
        <v>2040599</v>
      </c>
      <c r="C307" s="439" t="s">
        <v>478</v>
      </c>
      <c r="D307" s="230">
        <v>0</v>
      </c>
      <c r="E307" s="230">
        <v>12</v>
      </c>
      <c r="F307" s="296"/>
      <c r="G307" s="472">
        <f t="shared" si="45"/>
        <v>0</v>
      </c>
      <c r="H307" s="472">
        <f t="shared" si="46"/>
        <v>0</v>
      </c>
      <c r="I307" s="688" t="str">
        <f t="shared" si="47"/>
        <v>是</v>
      </c>
      <c r="J307" s="689" t="str">
        <f t="shared" si="48"/>
        <v>项</v>
      </c>
      <c r="Q307" s="710">
        <f t="shared" si="52"/>
        <v>0</v>
      </c>
      <c r="T307" s="721"/>
    </row>
    <row r="308" ht="36" customHeight="1" spans="1:20">
      <c r="A308" s="709">
        <f t="shared" si="44"/>
        <v>5</v>
      </c>
      <c r="B308" s="295">
        <v>20406</v>
      </c>
      <c r="C308" s="359" t="s">
        <v>479</v>
      </c>
      <c r="D308" s="230">
        <v>513</v>
      </c>
      <c r="E308" s="230">
        <v>519</v>
      </c>
      <c r="F308" s="230">
        <f>SUM(F309:F321)</f>
        <v>531</v>
      </c>
      <c r="G308" s="472">
        <f t="shared" si="45"/>
        <v>0.0350877192982457</v>
      </c>
      <c r="H308" s="472">
        <f t="shared" si="46"/>
        <v>1.02312138728324</v>
      </c>
      <c r="I308" s="688" t="str">
        <f t="shared" si="47"/>
        <v>是</v>
      </c>
      <c r="J308" s="689" t="str">
        <f t="shared" si="48"/>
        <v>款</v>
      </c>
      <c r="T308" s="711">
        <f>VLOOKUP(B308,[268]Sheet1!$D$6:$M$416,10,FALSE)</f>
        <v>530</v>
      </c>
    </row>
    <row r="309" ht="36" customHeight="1" spans="1:20">
      <c r="A309" s="709">
        <f t="shared" si="44"/>
        <v>7</v>
      </c>
      <c r="B309" s="295">
        <v>2040601</v>
      </c>
      <c r="C309" s="439" t="s">
        <v>307</v>
      </c>
      <c r="D309" s="230">
        <v>445</v>
      </c>
      <c r="E309" s="230">
        <v>469</v>
      </c>
      <c r="F309" s="296">
        <v>474</v>
      </c>
      <c r="G309" s="472">
        <f t="shared" si="45"/>
        <v>0.0651685393258428</v>
      </c>
      <c r="H309" s="472">
        <f t="shared" si="46"/>
        <v>1.01066098081023</v>
      </c>
      <c r="I309" s="688" t="str">
        <f t="shared" si="47"/>
        <v>是</v>
      </c>
      <c r="J309" s="689" t="str">
        <f t="shared" si="48"/>
        <v>项</v>
      </c>
      <c r="N309" s="720">
        <f>VLOOKUP(B309,[261]公共预算支出!$D$3:$H$398,5,FALSE)</f>
        <v>457</v>
      </c>
      <c r="P309" s="710">
        <f>VLOOKUP(B309,[263]Sheet4!$A$2:$B$82,2,FALSE)</f>
        <v>1</v>
      </c>
      <c r="Q309" s="710">
        <f t="shared" ref="Q309:Q321" si="53">+N309+O309+P309</f>
        <v>458</v>
      </c>
      <c r="T309" s="721">
        <f>VLOOKUP(B309,[268]Sheet1!$D$6:$M$416,10,FALSE)</f>
        <v>474</v>
      </c>
    </row>
    <row r="310" ht="36" customHeight="1" spans="1:20">
      <c r="A310" s="709">
        <f t="shared" si="44"/>
        <v>7</v>
      </c>
      <c r="B310" s="295">
        <v>2040602</v>
      </c>
      <c r="C310" s="439" t="s">
        <v>308</v>
      </c>
      <c r="D310" s="230">
        <v>6</v>
      </c>
      <c r="E310" s="230">
        <v>30</v>
      </c>
      <c r="F310" s="296">
        <f>2+10</f>
        <v>12</v>
      </c>
      <c r="G310" s="472">
        <f t="shared" si="45"/>
        <v>1</v>
      </c>
      <c r="H310" s="472">
        <f t="shared" si="46"/>
        <v>0.4</v>
      </c>
      <c r="I310" s="688" t="str">
        <f t="shared" si="47"/>
        <v>是</v>
      </c>
      <c r="J310" s="689" t="str">
        <f t="shared" si="48"/>
        <v>项</v>
      </c>
      <c r="N310" s="720">
        <f>VLOOKUP(B310,[261]公共预算支出!$D$3:$H$398,5,FALSE)</f>
        <v>10</v>
      </c>
      <c r="P310" s="710">
        <f>VLOOKUP(B310,[263]Sheet4!$A$2:$B$82,2,FALSE)</f>
        <v>2</v>
      </c>
      <c r="Q310" s="710">
        <f t="shared" si="53"/>
        <v>12</v>
      </c>
      <c r="T310" s="721">
        <f>VLOOKUP(B310,[268]Sheet1!$D$6:$M$416,10,FALSE)</f>
        <v>12</v>
      </c>
    </row>
    <row r="311" ht="36" customHeight="1" spans="1:20">
      <c r="A311" s="709">
        <f t="shared" si="44"/>
        <v>7</v>
      </c>
      <c r="B311" s="295">
        <v>2040603</v>
      </c>
      <c r="C311" s="439" t="s">
        <v>309</v>
      </c>
      <c r="D311" s="230">
        <v>0</v>
      </c>
      <c r="E311" s="230">
        <v>0</v>
      </c>
      <c r="F311" s="296"/>
      <c r="G311" s="472">
        <f t="shared" si="45"/>
        <v>0</v>
      </c>
      <c r="H311" s="472">
        <f t="shared" si="46"/>
        <v>0</v>
      </c>
      <c r="I311" s="688" t="str">
        <f t="shared" si="47"/>
        <v>否</v>
      </c>
      <c r="J311" s="689" t="str">
        <f t="shared" si="48"/>
        <v>项</v>
      </c>
      <c r="Q311" s="710">
        <f t="shared" si="53"/>
        <v>0</v>
      </c>
      <c r="T311" s="721"/>
    </row>
    <row r="312" ht="36" customHeight="1" spans="1:20">
      <c r="A312" s="709">
        <f t="shared" si="44"/>
        <v>7</v>
      </c>
      <c r="B312" s="295">
        <v>2040604</v>
      </c>
      <c r="C312" s="439" t="s">
        <v>480</v>
      </c>
      <c r="D312" s="230">
        <v>2</v>
      </c>
      <c r="E312" s="230">
        <v>0</v>
      </c>
      <c r="F312" s="296"/>
      <c r="G312" s="472">
        <f t="shared" si="45"/>
        <v>-1</v>
      </c>
      <c r="H312" s="472">
        <f t="shared" si="46"/>
        <v>0</v>
      </c>
      <c r="I312" s="688" t="str">
        <f t="shared" si="47"/>
        <v>是</v>
      </c>
      <c r="J312" s="689" t="str">
        <f t="shared" si="48"/>
        <v>项</v>
      </c>
      <c r="Q312" s="710">
        <f t="shared" si="53"/>
        <v>0</v>
      </c>
      <c r="T312" s="721"/>
    </row>
    <row r="313" ht="36" customHeight="1" spans="1:20">
      <c r="A313" s="709">
        <f t="shared" si="44"/>
        <v>7</v>
      </c>
      <c r="B313" s="295">
        <v>2040605</v>
      </c>
      <c r="C313" s="439" t="s">
        <v>481</v>
      </c>
      <c r="D313" s="230">
        <v>0</v>
      </c>
      <c r="E313" s="230">
        <v>5</v>
      </c>
      <c r="F313" s="296"/>
      <c r="G313" s="472">
        <f t="shared" si="45"/>
        <v>0</v>
      </c>
      <c r="H313" s="472">
        <f t="shared" si="46"/>
        <v>0</v>
      </c>
      <c r="I313" s="688" t="str">
        <f t="shared" si="47"/>
        <v>是</v>
      </c>
      <c r="J313" s="689" t="str">
        <f t="shared" si="48"/>
        <v>项</v>
      </c>
      <c r="Q313" s="710">
        <f t="shared" si="53"/>
        <v>0</v>
      </c>
      <c r="T313" s="721"/>
    </row>
    <row r="314" ht="36" customHeight="1" spans="1:20">
      <c r="A314" s="709">
        <f t="shared" si="44"/>
        <v>7</v>
      </c>
      <c r="B314" s="295">
        <v>2040606</v>
      </c>
      <c r="C314" s="439" t="s">
        <v>482</v>
      </c>
      <c r="D314" s="230">
        <v>0</v>
      </c>
      <c r="E314" s="230">
        <v>0</v>
      </c>
      <c r="F314" s="296"/>
      <c r="G314" s="472">
        <f t="shared" si="45"/>
        <v>0</v>
      </c>
      <c r="H314" s="472">
        <f t="shared" si="46"/>
        <v>0</v>
      </c>
      <c r="I314" s="688" t="str">
        <f t="shared" si="47"/>
        <v>否</v>
      </c>
      <c r="J314" s="689" t="str">
        <f t="shared" si="48"/>
        <v>项</v>
      </c>
      <c r="Q314" s="710">
        <f t="shared" si="53"/>
        <v>0</v>
      </c>
      <c r="T314" s="721"/>
    </row>
    <row r="315" ht="36" customHeight="1" spans="1:20">
      <c r="A315" s="709">
        <f t="shared" si="44"/>
        <v>7</v>
      </c>
      <c r="B315" s="295">
        <v>2040607</v>
      </c>
      <c r="C315" s="439" t="s">
        <v>483</v>
      </c>
      <c r="D315" s="230">
        <v>0</v>
      </c>
      <c r="E315" s="230">
        <v>2</v>
      </c>
      <c r="F315" s="296"/>
      <c r="G315" s="472">
        <f t="shared" si="45"/>
        <v>0</v>
      </c>
      <c r="H315" s="472">
        <f t="shared" si="46"/>
        <v>0</v>
      </c>
      <c r="I315" s="688" t="str">
        <f t="shared" si="47"/>
        <v>是</v>
      </c>
      <c r="J315" s="689" t="str">
        <f t="shared" si="48"/>
        <v>项</v>
      </c>
      <c r="Q315" s="710">
        <f t="shared" si="53"/>
        <v>0</v>
      </c>
      <c r="T315" s="721"/>
    </row>
    <row r="316" ht="36" customHeight="1" spans="1:20">
      <c r="A316" s="709">
        <f t="shared" si="44"/>
        <v>7</v>
      </c>
      <c r="B316" s="295">
        <v>2040608</v>
      </c>
      <c r="C316" s="439" t="s">
        <v>484</v>
      </c>
      <c r="D316" s="230">
        <v>0</v>
      </c>
      <c r="E316" s="230">
        <v>0</v>
      </c>
      <c r="F316" s="296"/>
      <c r="G316" s="472">
        <f t="shared" si="45"/>
        <v>0</v>
      </c>
      <c r="H316" s="472">
        <f t="shared" si="46"/>
        <v>0</v>
      </c>
      <c r="I316" s="688" t="str">
        <f t="shared" si="47"/>
        <v>否</v>
      </c>
      <c r="J316" s="689" t="str">
        <f t="shared" si="48"/>
        <v>项</v>
      </c>
      <c r="Q316" s="710">
        <f t="shared" si="53"/>
        <v>0</v>
      </c>
      <c r="T316" s="721"/>
    </row>
    <row r="317" ht="36" customHeight="1" spans="1:20">
      <c r="A317" s="709">
        <f t="shared" si="44"/>
        <v>7</v>
      </c>
      <c r="B317" s="295">
        <v>2040610</v>
      </c>
      <c r="C317" s="439" t="s">
        <v>485</v>
      </c>
      <c r="D317" s="230">
        <v>0</v>
      </c>
      <c r="E317" s="230">
        <v>13</v>
      </c>
      <c r="F317" s="296"/>
      <c r="G317" s="472">
        <f t="shared" si="45"/>
        <v>0</v>
      </c>
      <c r="H317" s="472">
        <f t="shared" si="46"/>
        <v>0</v>
      </c>
      <c r="I317" s="688" t="str">
        <f t="shared" si="47"/>
        <v>是</v>
      </c>
      <c r="J317" s="689" t="str">
        <f t="shared" si="48"/>
        <v>项</v>
      </c>
      <c r="Q317" s="710">
        <f t="shared" si="53"/>
        <v>0</v>
      </c>
      <c r="T317" s="721"/>
    </row>
    <row r="318" ht="36" customHeight="1" spans="1:20">
      <c r="A318" s="709">
        <f t="shared" si="44"/>
        <v>7</v>
      </c>
      <c r="B318" s="295">
        <v>2040612</v>
      </c>
      <c r="C318" s="439" t="s">
        <v>486</v>
      </c>
      <c r="D318" s="230">
        <v>0</v>
      </c>
      <c r="E318" s="230">
        <v>0</v>
      </c>
      <c r="F318" s="296"/>
      <c r="G318" s="472">
        <f t="shared" si="45"/>
        <v>0</v>
      </c>
      <c r="H318" s="472">
        <f t="shared" si="46"/>
        <v>0</v>
      </c>
      <c r="I318" s="688" t="str">
        <f t="shared" si="47"/>
        <v>否</v>
      </c>
      <c r="J318" s="689" t="str">
        <f t="shared" si="48"/>
        <v>项</v>
      </c>
      <c r="Q318" s="710">
        <f t="shared" si="53"/>
        <v>0</v>
      </c>
      <c r="T318" s="721"/>
    </row>
    <row r="319" ht="36" customHeight="1" spans="1:20">
      <c r="A319" s="709">
        <f t="shared" si="44"/>
        <v>7</v>
      </c>
      <c r="B319" s="295">
        <v>2040613</v>
      </c>
      <c r="C319" s="439" t="s">
        <v>348</v>
      </c>
      <c r="D319" s="230">
        <v>0</v>
      </c>
      <c r="E319" s="230">
        <v>0</v>
      </c>
      <c r="F319" s="296"/>
      <c r="G319" s="472">
        <f t="shared" si="45"/>
        <v>0</v>
      </c>
      <c r="H319" s="472">
        <f t="shared" si="46"/>
        <v>0</v>
      </c>
      <c r="I319" s="688" t="str">
        <f t="shared" si="47"/>
        <v>否</v>
      </c>
      <c r="J319" s="689" t="str">
        <f t="shared" si="48"/>
        <v>项</v>
      </c>
      <c r="Q319" s="710">
        <f t="shared" si="53"/>
        <v>0</v>
      </c>
      <c r="T319" s="721"/>
    </row>
    <row r="320" ht="36" customHeight="1" spans="1:20">
      <c r="A320" s="709">
        <f t="shared" si="44"/>
        <v>7</v>
      </c>
      <c r="B320" s="295">
        <v>2040650</v>
      </c>
      <c r="C320" s="439" t="s">
        <v>316</v>
      </c>
      <c r="D320" s="230">
        <v>0</v>
      </c>
      <c r="E320" s="230">
        <v>0</v>
      </c>
      <c r="F320" s="296"/>
      <c r="G320" s="472">
        <f t="shared" si="45"/>
        <v>0</v>
      </c>
      <c r="H320" s="472">
        <f t="shared" si="46"/>
        <v>0</v>
      </c>
      <c r="I320" s="688" t="str">
        <f t="shared" si="47"/>
        <v>否</v>
      </c>
      <c r="J320" s="689" t="str">
        <f t="shared" si="48"/>
        <v>项</v>
      </c>
      <c r="Q320" s="710">
        <f t="shared" si="53"/>
        <v>0</v>
      </c>
      <c r="T320" s="721"/>
    </row>
    <row r="321" ht="36" customHeight="1" spans="1:20">
      <c r="A321" s="709">
        <f t="shared" si="44"/>
        <v>7</v>
      </c>
      <c r="B321" s="295">
        <v>2040699</v>
      </c>
      <c r="C321" s="439" t="s">
        <v>487</v>
      </c>
      <c r="D321" s="230">
        <v>60</v>
      </c>
      <c r="E321" s="230">
        <v>0</v>
      </c>
      <c r="F321" s="296">
        <v>45</v>
      </c>
      <c r="G321" s="472">
        <f t="shared" si="45"/>
        <v>-0.25</v>
      </c>
      <c r="H321" s="472">
        <f t="shared" si="46"/>
        <v>0</v>
      </c>
      <c r="I321" s="688" t="str">
        <f t="shared" si="47"/>
        <v>是</v>
      </c>
      <c r="J321" s="689" t="str">
        <f t="shared" si="48"/>
        <v>项</v>
      </c>
      <c r="N321" s="720">
        <f>VLOOKUP(B321,[261]公共预算支出!$D$3:$H$398,5,FALSE)</f>
        <v>25</v>
      </c>
      <c r="Q321" s="710">
        <f t="shared" si="53"/>
        <v>25</v>
      </c>
      <c r="T321" s="721">
        <f>VLOOKUP(B321,[268]Sheet1!$D$6:$M$416,10,FALSE)</f>
        <v>45</v>
      </c>
    </row>
    <row r="322" ht="36" customHeight="1" spans="1:10">
      <c r="A322" s="709">
        <f t="shared" si="44"/>
        <v>5</v>
      </c>
      <c r="B322" s="295">
        <v>20407</v>
      </c>
      <c r="C322" s="359" t="s">
        <v>488</v>
      </c>
      <c r="D322" s="230">
        <v>0</v>
      </c>
      <c r="E322" s="230">
        <v>0</v>
      </c>
      <c r="F322" s="230">
        <f>SUM(F323:F331)</f>
        <v>0</v>
      </c>
      <c r="G322" s="472">
        <f t="shared" si="45"/>
        <v>0</v>
      </c>
      <c r="H322" s="472">
        <f t="shared" si="46"/>
        <v>0</v>
      </c>
      <c r="I322" s="688" t="str">
        <f t="shared" si="47"/>
        <v>否</v>
      </c>
      <c r="J322" s="689" t="str">
        <f t="shared" si="48"/>
        <v>款</v>
      </c>
    </row>
    <row r="323" ht="36" customHeight="1" spans="1:20">
      <c r="A323" s="709">
        <f t="shared" si="44"/>
        <v>7</v>
      </c>
      <c r="B323" s="295">
        <v>2040701</v>
      </c>
      <c r="C323" s="439" t="s">
        <v>307</v>
      </c>
      <c r="D323" s="230">
        <v>0</v>
      </c>
      <c r="E323" s="230">
        <v>0</v>
      </c>
      <c r="F323" s="296"/>
      <c r="G323" s="472">
        <f t="shared" si="45"/>
        <v>0</v>
      </c>
      <c r="H323" s="472">
        <f t="shared" si="46"/>
        <v>0</v>
      </c>
      <c r="I323" s="688" t="str">
        <f t="shared" si="47"/>
        <v>否</v>
      </c>
      <c r="J323" s="689" t="str">
        <f t="shared" si="48"/>
        <v>项</v>
      </c>
      <c r="Q323" s="710">
        <f t="shared" ref="Q323:Q331" si="54">+N323+O323+P323</f>
        <v>0</v>
      </c>
      <c r="T323" s="721"/>
    </row>
    <row r="324" ht="36" customHeight="1" spans="1:20">
      <c r="A324" s="709">
        <f t="shared" si="44"/>
        <v>7</v>
      </c>
      <c r="B324" s="295">
        <v>2040702</v>
      </c>
      <c r="C324" s="439" t="s">
        <v>308</v>
      </c>
      <c r="D324" s="230">
        <v>0</v>
      </c>
      <c r="E324" s="230">
        <v>0</v>
      </c>
      <c r="F324" s="296"/>
      <c r="G324" s="472">
        <f t="shared" si="45"/>
        <v>0</v>
      </c>
      <c r="H324" s="472">
        <f t="shared" si="46"/>
        <v>0</v>
      </c>
      <c r="I324" s="688" t="str">
        <f t="shared" si="47"/>
        <v>否</v>
      </c>
      <c r="J324" s="689" t="str">
        <f t="shared" si="48"/>
        <v>项</v>
      </c>
      <c r="Q324" s="710">
        <f t="shared" si="54"/>
        <v>0</v>
      </c>
      <c r="T324" s="721"/>
    </row>
    <row r="325" ht="36" customHeight="1" spans="1:20">
      <c r="A325" s="709">
        <f t="shared" si="44"/>
        <v>7</v>
      </c>
      <c r="B325" s="295">
        <v>2040703</v>
      </c>
      <c r="C325" s="439" t="s">
        <v>309</v>
      </c>
      <c r="D325" s="230">
        <v>0</v>
      </c>
      <c r="E325" s="230">
        <v>0</v>
      </c>
      <c r="F325" s="296"/>
      <c r="G325" s="472">
        <f t="shared" si="45"/>
        <v>0</v>
      </c>
      <c r="H325" s="472">
        <f t="shared" si="46"/>
        <v>0</v>
      </c>
      <c r="I325" s="688" t="str">
        <f t="shared" si="47"/>
        <v>否</v>
      </c>
      <c r="J325" s="689" t="str">
        <f t="shared" si="48"/>
        <v>项</v>
      </c>
      <c r="Q325" s="710">
        <f t="shared" si="54"/>
        <v>0</v>
      </c>
      <c r="T325" s="721"/>
    </row>
    <row r="326" ht="36" customHeight="1" spans="1:20">
      <c r="A326" s="709">
        <f t="shared" ref="A326:A389" si="55">LEN(B326)</f>
        <v>7</v>
      </c>
      <c r="B326" s="295">
        <v>2040704</v>
      </c>
      <c r="C326" s="439" t="s">
        <v>489</v>
      </c>
      <c r="D326" s="230">
        <v>0</v>
      </c>
      <c r="E326" s="230">
        <v>0</v>
      </c>
      <c r="F326" s="296"/>
      <c r="G326" s="472">
        <f t="shared" ref="G326:G389" si="56">IF(D326&lt;0,"",IFERROR(F326/D326-1,0))</f>
        <v>0</v>
      </c>
      <c r="H326" s="472">
        <f t="shared" ref="H326:H389" si="57">IF(D326&lt;0,"",IFERROR(F326/E326,0))</f>
        <v>0</v>
      </c>
      <c r="I326" s="688" t="str">
        <f t="shared" ref="I326:I389" si="58">IF(LEN(B326)=3,"是",IF(C326&lt;&gt;"",IF(SUM(D326:F326)&lt;&gt;0,"是","否"),"是"))</f>
        <v>否</v>
      </c>
      <c r="J326" s="689" t="str">
        <f t="shared" ref="J326:J389" si="59">IF(LEN(B326)=3,"类",IF(LEN(B326)=5,"款","项"))</f>
        <v>项</v>
      </c>
      <c r="Q326" s="710">
        <f t="shared" si="54"/>
        <v>0</v>
      </c>
      <c r="T326" s="721"/>
    </row>
    <row r="327" ht="36" customHeight="1" spans="1:20">
      <c r="A327" s="709">
        <f t="shared" si="55"/>
        <v>7</v>
      </c>
      <c r="B327" s="295">
        <v>2040705</v>
      </c>
      <c r="C327" s="439" t="s">
        <v>490</v>
      </c>
      <c r="D327" s="230">
        <v>0</v>
      </c>
      <c r="E327" s="230">
        <v>0</v>
      </c>
      <c r="F327" s="296"/>
      <c r="G327" s="472">
        <f t="shared" si="56"/>
        <v>0</v>
      </c>
      <c r="H327" s="472">
        <f t="shared" si="57"/>
        <v>0</v>
      </c>
      <c r="I327" s="688" t="str">
        <f t="shared" si="58"/>
        <v>否</v>
      </c>
      <c r="J327" s="689" t="str">
        <f t="shared" si="59"/>
        <v>项</v>
      </c>
      <c r="Q327" s="710">
        <f t="shared" si="54"/>
        <v>0</v>
      </c>
      <c r="T327" s="721"/>
    </row>
    <row r="328" ht="36" customHeight="1" spans="1:20">
      <c r="A328" s="709">
        <f t="shared" si="55"/>
        <v>7</v>
      </c>
      <c r="B328" s="295">
        <v>2040706</v>
      </c>
      <c r="C328" s="439" t="s">
        <v>491</v>
      </c>
      <c r="D328" s="230">
        <v>0</v>
      </c>
      <c r="E328" s="230">
        <v>0</v>
      </c>
      <c r="F328" s="296"/>
      <c r="G328" s="472">
        <f t="shared" si="56"/>
        <v>0</v>
      </c>
      <c r="H328" s="472">
        <f t="shared" si="57"/>
        <v>0</v>
      </c>
      <c r="I328" s="688" t="str">
        <f t="shared" si="58"/>
        <v>否</v>
      </c>
      <c r="J328" s="689" t="str">
        <f t="shared" si="59"/>
        <v>项</v>
      </c>
      <c r="Q328" s="710">
        <f t="shared" si="54"/>
        <v>0</v>
      </c>
      <c r="T328" s="721"/>
    </row>
    <row r="329" ht="36" customHeight="1" spans="1:20">
      <c r="A329" s="709">
        <f t="shared" si="55"/>
        <v>7</v>
      </c>
      <c r="B329" s="295">
        <v>2040707</v>
      </c>
      <c r="C329" s="439" t="s">
        <v>348</v>
      </c>
      <c r="D329" s="230">
        <v>0</v>
      </c>
      <c r="E329" s="230">
        <v>0</v>
      </c>
      <c r="F329" s="296"/>
      <c r="G329" s="472">
        <f t="shared" si="56"/>
        <v>0</v>
      </c>
      <c r="H329" s="472">
        <f t="shared" si="57"/>
        <v>0</v>
      </c>
      <c r="I329" s="688" t="str">
        <f t="shared" si="58"/>
        <v>否</v>
      </c>
      <c r="J329" s="689" t="str">
        <f t="shared" si="59"/>
        <v>项</v>
      </c>
      <c r="Q329" s="710">
        <f t="shared" si="54"/>
        <v>0</v>
      </c>
      <c r="T329" s="721"/>
    </row>
    <row r="330" ht="36" customHeight="1" spans="1:20">
      <c r="A330" s="709">
        <f t="shared" si="55"/>
        <v>7</v>
      </c>
      <c r="B330" s="295">
        <v>2040750</v>
      </c>
      <c r="C330" s="439" t="s">
        <v>316</v>
      </c>
      <c r="D330" s="230">
        <v>0</v>
      </c>
      <c r="E330" s="230">
        <v>0</v>
      </c>
      <c r="F330" s="296"/>
      <c r="G330" s="472">
        <f t="shared" si="56"/>
        <v>0</v>
      </c>
      <c r="H330" s="472">
        <f t="shared" si="57"/>
        <v>0</v>
      </c>
      <c r="I330" s="688" t="str">
        <f t="shared" si="58"/>
        <v>否</v>
      </c>
      <c r="J330" s="689" t="str">
        <f t="shared" si="59"/>
        <v>项</v>
      </c>
      <c r="Q330" s="710">
        <f t="shared" si="54"/>
        <v>0</v>
      </c>
      <c r="T330" s="721"/>
    </row>
    <row r="331" ht="36" customHeight="1" spans="1:20">
      <c r="A331" s="709">
        <f t="shared" si="55"/>
        <v>7</v>
      </c>
      <c r="B331" s="295">
        <v>2040799</v>
      </c>
      <c r="C331" s="439" t="s">
        <v>492</v>
      </c>
      <c r="D331" s="230">
        <v>0</v>
      </c>
      <c r="E331" s="230">
        <v>0</v>
      </c>
      <c r="F331" s="296"/>
      <c r="G331" s="472">
        <f t="shared" si="56"/>
        <v>0</v>
      </c>
      <c r="H331" s="472">
        <f t="shared" si="57"/>
        <v>0</v>
      </c>
      <c r="I331" s="688" t="str">
        <f t="shared" si="58"/>
        <v>否</v>
      </c>
      <c r="J331" s="689" t="str">
        <f t="shared" si="59"/>
        <v>项</v>
      </c>
      <c r="Q331" s="710">
        <f t="shared" si="54"/>
        <v>0</v>
      </c>
      <c r="T331" s="721"/>
    </row>
    <row r="332" ht="36" customHeight="1" spans="1:10">
      <c r="A332" s="709">
        <f t="shared" si="55"/>
        <v>5</v>
      </c>
      <c r="B332" s="295">
        <v>20408</v>
      </c>
      <c r="C332" s="359" t="s">
        <v>493</v>
      </c>
      <c r="D332" s="230">
        <v>0</v>
      </c>
      <c r="E332" s="230">
        <v>0</v>
      </c>
      <c r="F332" s="230">
        <f>SUM(F333:F341)</f>
        <v>0</v>
      </c>
      <c r="G332" s="472">
        <f t="shared" si="56"/>
        <v>0</v>
      </c>
      <c r="H332" s="472">
        <f t="shared" si="57"/>
        <v>0</v>
      </c>
      <c r="I332" s="688" t="str">
        <f t="shared" si="58"/>
        <v>否</v>
      </c>
      <c r="J332" s="689" t="str">
        <f t="shared" si="59"/>
        <v>款</v>
      </c>
    </row>
    <row r="333" ht="36" customHeight="1" spans="1:20">
      <c r="A333" s="709">
        <f t="shared" si="55"/>
        <v>7</v>
      </c>
      <c r="B333" s="295">
        <v>2040801</v>
      </c>
      <c r="C333" s="439" t="s">
        <v>307</v>
      </c>
      <c r="D333" s="230">
        <v>0</v>
      </c>
      <c r="E333" s="230">
        <v>0</v>
      </c>
      <c r="F333" s="296"/>
      <c r="G333" s="472">
        <f t="shared" si="56"/>
        <v>0</v>
      </c>
      <c r="H333" s="472">
        <f t="shared" si="57"/>
        <v>0</v>
      </c>
      <c r="I333" s="688" t="str">
        <f t="shared" si="58"/>
        <v>否</v>
      </c>
      <c r="J333" s="689" t="str">
        <f t="shared" si="59"/>
        <v>项</v>
      </c>
      <c r="Q333" s="710">
        <f t="shared" ref="Q333:Q341" si="60">+N333+O333+P333</f>
        <v>0</v>
      </c>
      <c r="T333" s="721"/>
    </row>
    <row r="334" ht="36" customHeight="1" spans="1:20">
      <c r="A334" s="709">
        <f t="shared" si="55"/>
        <v>7</v>
      </c>
      <c r="B334" s="295">
        <v>2040802</v>
      </c>
      <c r="C334" s="439" t="s">
        <v>308</v>
      </c>
      <c r="D334" s="230">
        <v>0</v>
      </c>
      <c r="E334" s="230">
        <v>0</v>
      </c>
      <c r="F334" s="296"/>
      <c r="G334" s="472">
        <f t="shared" si="56"/>
        <v>0</v>
      </c>
      <c r="H334" s="472">
        <f t="shared" si="57"/>
        <v>0</v>
      </c>
      <c r="I334" s="688" t="str">
        <f t="shared" si="58"/>
        <v>否</v>
      </c>
      <c r="J334" s="689" t="str">
        <f t="shared" si="59"/>
        <v>项</v>
      </c>
      <c r="Q334" s="710">
        <f t="shared" si="60"/>
        <v>0</v>
      </c>
      <c r="T334" s="721"/>
    </row>
    <row r="335" ht="36" customHeight="1" spans="1:20">
      <c r="A335" s="709">
        <f t="shared" si="55"/>
        <v>7</v>
      </c>
      <c r="B335" s="295">
        <v>2040803</v>
      </c>
      <c r="C335" s="439" t="s">
        <v>309</v>
      </c>
      <c r="D335" s="230">
        <v>0</v>
      </c>
      <c r="E335" s="230">
        <v>0</v>
      </c>
      <c r="F335" s="296"/>
      <c r="G335" s="472">
        <f t="shared" si="56"/>
        <v>0</v>
      </c>
      <c r="H335" s="472">
        <f t="shared" si="57"/>
        <v>0</v>
      </c>
      <c r="I335" s="688" t="str">
        <f t="shared" si="58"/>
        <v>否</v>
      </c>
      <c r="J335" s="689" t="str">
        <f t="shared" si="59"/>
        <v>项</v>
      </c>
      <c r="Q335" s="710">
        <f t="shared" si="60"/>
        <v>0</v>
      </c>
      <c r="T335" s="721"/>
    </row>
    <row r="336" ht="36" customHeight="1" spans="1:20">
      <c r="A336" s="709">
        <f t="shared" si="55"/>
        <v>7</v>
      </c>
      <c r="B336" s="295">
        <v>2040804</v>
      </c>
      <c r="C336" s="439" t="s">
        <v>494</v>
      </c>
      <c r="D336" s="230">
        <v>0</v>
      </c>
      <c r="E336" s="230">
        <v>0</v>
      </c>
      <c r="F336" s="296"/>
      <c r="G336" s="472">
        <f t="shared" si="56"/>
        <v>0</v>
      </c>
      <c r="H336" s="472">
        <f t="shared" si="57"/>
        <v>0</v>
      </c>
      <c r="I336" s="688" t="str">
        <f t="shared" si="58"/>
        <v>否</v>
      </c>
      <c r="J336" s="689" t="str">
        <f t="shared" si="59"/>
        <v>项</v>
      </c>
      <c r="Q336" s="710">
        <f t="shared" si="60"/>
        <v>0</v>
      </c>
      <c r="T336" s="721"/>
    </row>
    <row r="337" ht="36" customHeight="1" spans="1:20">
      <c r="A337" s="709">
        <f t="shared" si="55"/>
        <v>7</v>
      </c>
      <c r="B337" s="295">
        <v>2040805</v>
      </c>
      <c r="C337" s="439" t="s">
        <v>495</v>
      </c>
      <c r="D337" s="230">
        <v>0</v>
      </c>
      <c r="E337" s="230">
        <v>0</v>
      </c>
      <c r="F337" s="296"/>
      <c r="G337" s="472">
        <f t="shared" si="56"/>
        <v>0</v>
      </c>
      <c r="H337" s="472">
        <f t="shared" si="57"/>
        <v>0</v>
      </c>
      <c r="I337" s="688" t="str">
        <f t="shared" si="58"/>
        <v>否</v>
      </c>
      <c r="J337" s="689" t="str">
        <f t="shared" si="59"/>
        <v>项</v>
      </c>
      <c r="Q337" s="710">
        <f t="shared" si="60"/>
        <v>0</v>
      </c>
      <c r="T337" s="721"/>
    </row>
    <row r="338" ht="36" customHeight="1" spans="1:20">
      <c r="A338" s="709">
        <f t="shared" si="55"/>
        <v>7</v>
      </c>
      <c r="B338" s="295">
        <v>2040806</v>
      </c>
      <c r="C338" s="439" t="s">
        <v>496</v>
      </c>
      <c r="D338" s="230">
        <v>0</v>
      </c>
      <c r="E338" s="230">
        <v>0</v>
      </c>
      <c r="F338" s="296"/>
      <c r="G338" s="472">
        <f t="shared" si="56"/>
        <v>0</v>
      </c>
      <c r="H338" s="472">
        <f t="shared" si="57"/>
        <v>0</v>
      </c>
      <c r="I338" s="688" t="str">
        <f t="shared" si="58"/>
        <v>否</v>
      </c>
      <c r="J338" s="689" t="str">
        <f t="shared" si="59"/>
        <v>项</v>
      </c>
      <c r="Q338" s="710">
        <f t="shared" si="60"/>
        <v>0</v>
      </c>
      <c r="T338" s="721"/>
    </row>
    <row r="339" ht="36" customHeight="1" spans="1:20">
      <c r="A339" s="709">
        <f t="shared" si="55"/>
        <v>7</v>
      </c>
      <c r="B339" s="295">
        <v>2040807</v>
      </c>
      <c r="C339" s="439" t="s">
        <v>348</v>
      </c>
      <c r="D339" s="230">
        <v>0</v>
      </c>
      <c r="E339" s="230">
        <v>0</v>
      </c>
      <c r="F339" s="296"/>
      <c r="G339" s="472">
        <f t="shared" si="56"/>
        <v>0</v>
      </c>
      <c r="H339" s="472">
        <f t="shared" si="57"/>
        <v>0</v>
      </c>
      <c r="I339" s="688" t="str">
        <f t="shared" si="58"/>
        <v>否</v>
      </c>
      <c r="J339" s="689" t="str">
        <f t="shared" si="59"/>
        <v>项</v>
      </c>
      <c r="Q339" s="710">
        <f t="shared" si="60"/>
        <v>0</v>
      </c>
      <c r="T339" s="721"/>
    </row>
    <row r="340" ht="36" customHeight="1" spans="1:20">
      <c r="A340" s="709">
        <f t="shared" si="55"/>
        <v>7</v>
      </c>
      <c r="B340" s="295">
        <v>2040850</v>
      </c>
      <c r="C340" s="439" t="s">
        <v>316</v>
      </c>
      <c r="D340" s="230">
        <v>0</v>
      </c>
      <c r="E340" s="230">
        <v>0</v>
      </c>
      <c r="F340" s="296"/>
      <c r="G340" s="472">
        <f t="shared" si="56"/>
        <v>0</v>
      </c>
      <c r="H340" s="472">
        <f t="shared" si="57"/>
        <v>0</v>
      </c>
      <c r="I340" s="688" t="str">
        <f t="shared" si="58"/>
        <v>否</v>
      </c>
      <c r="J340" s="689" t="str">
        <f t="shared" si="59"/>
        <v>项</v>
      </c>
      <c r="Q340" s="710">
        <f t="shared" si="60"/>
        <v>0</v>
      </c>
      <c r="T340" s="721"/>
    </row>
    <row r="341" ht="36" customHeight="1" spans="1:20">
      <c r="A341" s="709">
        <f t="shared" si="55"/>
        <v>7</v>
      </c>
      <c r="B341" s="295">
        <v>2040899</v>
      </c>
      <c r="C341" s="439" t="s">
        <v>497</v>
      </c>
      <c r="D341" s="230">
        <v>0</v>
      </c>
      <c r="E341" s="230">
        <v>0</v>
      </c>
      <c r="F341" s="296"/>
      <c r="G341" s="472">
        <f t="shared" si="56"/>
        <v>0</v>
      </c>
      <c r="H341" s="472">
        <f t="shared" si="57"/>
        <v>0</v>
      </c>
      <c r="I341" s="688" t="str">
        <f t="shared" si="58"/>
        <v>否</v>
      </c>
      <c r="J341" s="689" t="str">
        <f t="shared" si="59"/>
        <v>项</v>
      </c>
      <c r="Q341" s="710">
        <f t="shared" si="60"/>
        <v>0</v>
      </c>
      <c r="T341" s="721"/>
    </row>
    <row r="342" ht="36" customHeight="1" spans="1:10">
      <c r="A342" s="709">
        <f t="shared" si="55"/>
        <v>5</v>
      </c>
      <c r="B342" s="295">
        <v>20409</v>
      </c>
      <c r="C342" s="359" t="s">
        <v>498</v>
      </c>
      <c r="D342" s="230">
        <v>0</v>
      </c>
      <c r="E342" s="230">
        <v>0</v>
      </c>
      <c r="F342" s="230">
        <f>SUM(F343:F349)</f>
        <v>0</v>
      </c>
      <c r="G342" s="472">
        <f t="shared" si="56"/>
        <v>0</v>
      </c>
      <c r="H342" s="472">
        <f t="shared" si="57"/>
        <v>0</v>
      </c>
      <c r="I342" s="688" t="str">
        <f t="shared" si="58"/>
        <v>否</v>
      </c>
      <c r="J342" s="689" t="str">
        <f t="shared" si="59"/>
        <v>款</v>
      </c>
    </row>
    <row r="343" ht="36" customHeight="1" spans="1:20">
      <c r="A343" s="709">
        <f t="shared" si="55"/>
        <v>7</v>
      </c>
      <c r="B343" s="295">
        <v>2040901</v>
      </c>
      <c r="C343" s="439" t="s">
        <v>307</v>
      </c>
      <c r="D343" s="230">
        <v>0</v>
      </c>
      <c r="E343" s="230">
        <v>0</v>
      </c>
      <c r="F343" s="296"/>
      <c r="G343" s="472">
        <f t="shared" si="56"/>
        <v>0</v>
      </c>
      <c r="H343" s="472">
        <f t="shared" si="57"/>
        <v>0</v>
      </c>
      <c r="I343" s="688" t="str">
        <f t="shared" si="58"/>
        <v>否</v>
      </c>
      <c r="J343" s="689" t="str">
        <f t="shared" si="59"/>
        <v>项</v>
      </c>
      <c r="Q343" s="710">
        <f t="shared" ref="Q343:Q349" si="61">+N343+O343+P343</f>
        <v>0</v>
      </c>
      <c r="T343" s="721"/>
    </row>
    <row r="344" ht="36" customHeight="1" spans="1:20">
      <c r="A344" s="709">
        <f t="shared" si="55"/>
        <v>7</v>
      </c>
      <c r="B344" s="295">
        <v>2040902</v>
      </c>
      <c r="C344" s="439" t="s">
        <v>308</v>
      </c>
      <c r="D344" s="230">
        <v>0</v>
      </c>
      <c r="E344" s="230">
        <v>0</v>
      </c>
      <c r="F344" s="296"/>
      <c r="G344" s="472">
        <f t="shared" si="56"/>
        <v>0</v>
      </c>
      <c r="H344" s="472">
        <f t="shared" si="57"/>
        <v>0</v>
      </c>
      <c r="I344" s="688" t="str">
        <f t="shared" si="58"/>
        <v>否</v>
      </c>
      <c r="J344" s="689" t="str">
        <f t="shared" si="59"/>
        <v>项</v>
      </c>
      <c r="Q344" s="710">
        <f t="shared" si="61"/>
        <v>0</v>
      </c>
      <c r="T344" s="721"/>
    </row>
    <row r="345" ht="36" customHeight="1" spans="1:20">
      <c r="A345" s="709">
        <f t="shared" si="55"/>
        <v>7</v>
      </c>
      <c r="B345" s="295">
        <v>2040903</v>
      </c>
      <c r="C345" s="439" t="s">
        <v>309</v>
      </c>
      <c r="D345" s="230">
        <v>0</v>
      </c>
      <c r="E345" s="230">
        <v>0</v>
      </c>
      <c r="F345" s="296"/>
      <c r="G345" s="472">
        <f t="shared" si="56"/>
        <v>0</v>
      </c>
      <c r="H345" s="472">
        <f t="shared" si="57"/>
        <v>0</v>
      </c>
      <c r="I345" s="688" t="str">
        <f t="shared" si="58"/>
        <v>否</v>
      </c>
      <c r="J345" s="689" t="str">
        <f t="shared" si="59"/>
        <v>项</v>
      </c>
      <c r="Q345" s="710">
        <f t="shared" si="61"/>
        <v>0</v>
      </c>
      <c r="T345" s="721"/>
    </row>
    <row r="346" ht="36" customHeight="1" spans="1:20">
      <c r="A346" s="709">
        <f t="shared" si="55"/>
        <v>7</v>
      </c>
      <c r="B346" s="295">
        <v>2040904</v>
      </c>
      <c r="C346" s="439" t="s">
        <v>499</v>
      </c>
      <c r="D346" s="230">
        <v>0</v>
      </c>
      <c r="E346" s="230">
        <v>0</v>
      </c>
      <c r="F346" s="296"/>
      <c r="G346" s="472">
        <f t="shared" si="56"/>
        <v>0</v>
      </c>
      <c r="H346" s="472">
        <f t="shared" si="57"/>
        <v>0</v>
      </c>
      <c r="I346" s="688" t="str">
        <f t="shared" si="58"/>
        <v>否</v>
      </c>
      <c r="J346" s="689" t="str">
        <f t="shared" si="59"/>
        <v>项</v>
      </c>
      <c r="Q346" s="710">
        <f t="shared" si="61"/>
        <v>0</v>
      </c>
      <c r="T346" s="721"/>
    </row>
    <row r="347" ht="36" customHeight="1" spans="1:20">
      <c r="A347" s="709">
        <f t="shared" si="55"/>
        <v>7</v>
      </c>
      <c r="B347" s="295">
        <v>2040905</v>
      </c>
      <c r="C347" s="439" t="s">
        <v>500</v>
      </c>
      <c r="D347" s="230">
        <v>0</v>
      </c>
      <c r="E347" s="230">
        <v>0</v>
      </c>
      <c r="F347" s="296"/>
      <c r="G347" s="472">
        <f t="shared" si="56"/>
        <v>0</v>
      </c>
      <c r="H347" s="472">
        <f t="shared" si="57"/>
        <v>0</v>
      </c>
      <c r="I347" s="688" t="str">
        <f t="shared" si="58"/>
        <v>否</v>
      </c>
      <c r="J347" s="689" t="str">
        <f t="shared" si="59"/>
        <v>项</v>
      </c>
      <c r="Q347" s="710">
        <f t="shared" si="61"/>
        <v>0</v>
      </c>
      <c r="T347" s="721"/>
    </row>
    <row r="348" ht="36" customHeight="1" spans="1:20">
      <c r="A348" s="709">
        <f t="shared" si="55"/>
        <v>7</v>
      </c>
      <c r="B348" s="295">
        <v>2040950</v>
      </c>
      <c r="C348" s="439" t="s">
        <v>316</v>
      </c>
      <c r="D348" s="230">
        <v>0</v>
      </c>
      <c r="E348" s="230">
        <v>0</v>
      </c>
      <c r="F348" s="296"/>
      <c r="G348" s="472">
        <f t="shared" si="56"/>
        <v>0</v>
      </c>
      <c r="H348" s="472">
        <f t="shared" si="57"/>
        <v>0</v>
      </c>
      <c r="I348" s="688" t="str">
        <f t="shared" si="58"/>
        <v>否</v>
      </c>
      <c r="J348" s="689" t="str">
        <f t="shared" si="59"/>
        <v>项</v>
      </c>
      <c r="Q348" s="710">
        <f t="shared" si="61"/>
        <v>0</v>
      </c>
      <c r="T348" s="721"/>
    </row>
    <row r="349" ht="36" customHeight="1" spans="1:20">
      <c r="A349" s="709">
        <f t="shared" si="55"/>
        <v>7</v>
      </c>
      <c r="B349" s="295">
        <v>2040999</v>
      </c>
      <c r="C349" s="439" t="s">
        <v>501</v>
      </c>
      <c r="D349" s="230">
        <v>0</v>
      </c>
      <c r="E349" s="230">
        <v>0</v>
      </c>
      <c r="F349" s="296"/>
      <c r="G349" s="472">
        <f t="shared" si="56"/>
        <v>0</v>
      </c>
      <c r="H349" s="472">
        <f t="shared" si="57"/>
        <v>0</v>
      </c>
      <c r="I349" s="688" t="str">
        <f t="shared" si="58"/>
        <v>否</v>
      </c>
      <c r="J349" s="689" t="str">
        <f t="shared" si="59"/>
        <v>项</v>
      </c>
      <c r="Q349" s="710">
        <f t="shared" si="61"/>
        <v>0</v>
      </c>
      <c r="T349" s="721"/>
    </row>
    <row r="350" ht="36" customHeight="1" spans="1:10">
      <c r="A350" s="709">
        <f t="shared" si="55"/>
        <v>5</v>
      </c>
      <c r="B350" s="295">
        <v>20410</v>
      </c>
      <c r="C350" s="359" t="s">
        <v>502</v>
      </c>
      <c r="D350" s="230">
        <v>0</v>
      </c>
      <c r="E350" s="230">
        <v>0</v>
      </c>
      <c r="F350" s="230">
        <f>SUM(F351:F355)</f>
        <v>0</v>
      </c>
      <c r="G350" s="472">
        <f t="shared" si="56"/>
        <v>0</v>
      </c>
      <c r="H350" s="472">
        <f t="shared" si="57"/>
        <v>0</v>
      </c>
      <c r="I350" s="688" t="str">
        <f t="shared" si="58"/>
        <v>否</v>
      </c>
      <c r="J350" s="689" t="str">
        <f t="shared" si="59"/>
        <v>款</v>
      </c>
    </row>
    <row r="351" ht="36" customHeight="1" spans="1:20">
      <c r="A351" s="709">
        <f t="shared" si="55"/>
        <v>7</v>
      </c>
      <c r="B351" s="295">
        <v>2041001</v>
      </c>
      <c r="C351" s="439" t="s">
        <v>307</v>
      </c>
      <c r="D351" s="230">
        <v>0</v>
      </c>
      <c r="E351" s="230">
        <v>0</v>
      </c>
      <c r="F351" s="296"/>
      <c r="G351" s="472">
        <f t="shared" si="56"/>
        <v>0</v>
      </c>
      <c r="H351" s="472">
        <f t="shared" si="57"/>
        <v>0</v>
      </c>
      <c r="I351" s="688" t="str">
        <f t="shared" si="58"/>
        <v>否</v>
      </c>
      <c r="J351" s="689" t="str">
        <f t="shared" si="59"/>
        <v>项</v>
      </c>
      <c r="Q351" s="710">
        <f>+N351+O351+P351</f>
        <v>0</v>
      </c>
      <c r="T351" s="721"/>
    </row>
    <row r="352" ht="36" customHeight="1" spans="1:20">
      <c r="A352" s="709">
        <f t="shared" si="55"/>
        <v>7</v>
      </c>
      <c r="B352" s="295">
        <v>2041002</v>
      </c>
      <c r="C352" s="439" t="s">
        <v>308</v>
      </c>
      <c r="D352" s="230">
        <v>0</v>
      </c>
      <c r="E352" s="230">
        <v>0</v>
      </c>
      <c r="F352" s="296"/>
      <c r="G352" s="472">
        <f t="shared" si="56"/>
        <v>0</v>
      </c>
      <c r="H352" s="472">
        <f t="shared" si="57"/>
        <v>0</v>
      </c>
      <c r="I352" s="688" t="str">
        <f t="shared" si="58"/>
        <v>否</v>
      </c>
      <c r="J352" s="689" t="str">
        <f t="shared" si="59"/>
        <v>项</v>
      </c>
      <c r="Q352" s="710">
        <f>+N352+O352+P352</f>
        <v>0</v>
      </c>
      <c r="T352" s="721"/>
    </row>
    <row r="353" ht="36" customHeight="1" spans="1:20">
      <c r="A353" s="709">
        <f t="shared" si="55"/>
        <v>7</v>
      </c>
      <c r="B353" s="295">
        <v>2041006</v>
      </c>
      <c r="C353" s="439" t="s">
        <v>348</v>
      </c>
      <c r="D353" s="230">
        <v>0</v>
      </c>
      <c r="E353" s="230">
        <v>0</v>
      </c>
      <c r="F353" s="296"/>
      <c r="G353" s="472">
        <f t="shared" si="56"/>
        <v>0</v>
      </c>
      <c r="H353" s="472">
        <f t="shared" si="57"/>
        <v>0</v>
      </c>
      <c r="I353" s="688" t="str">
        <f t="shared" si="58"/>
        <v>否</v>
      </c>
      <c r="J353" s="689" t="str">
        <f t="shared" si="59"/>
        <v>项</v>
      </c>
      <c r="Q353" s="710">
        <f>+N353+O353+P353</f>
        <v>0</v>
      </c>
      <c r="T353" s="721"/>
    </row>
    <row r="354" ht="36" customHeight="1" spans="1:20">
      <c r="A354" s="709">
        <f t="shared" si="55"/>
        <v>7</v>
      </c>
      <c r="B354" s="295">
        <v>2041007</v>
      </c>
      <c r="C354" s="439" t="s">
        <v>503</v>
      </c>
      <c r="D354" s="230">
        <v>0</v>
      </c>
      <c r="E354" s="230">
        <v>0</v>
      </c>
      <c r="F354" s="296"/>
      <c r="G354" s="472">
        <f t="shared" si="56"/>
        <v>0</v>
      </c>
      <c r="H354" s="472">
        <f t="shared" si="57"/>
        <v>0</v>
      </c>
      <c r="I354" s="688" t="str">
        <f t="shared" si="58"/>
        <v>否</v>
      </c>
      <c r="J354" s="689" t="str">
        <f t="shared" si="59"/>
        <v>项</v>
      </c>
      <c r="Q354" s="710">
        <f>+N354+O354+P354</f>
        <v>0</v>
      </c>
      <c r="T354" s="721"/>
    </row>
    <row r="355" ht="36" customHeight="1" spans="1:20">
      <c r="A355" s="709">
        <f t="shared" si="55"/>
        <v>7</v>
      </c>
      <c r="B355" s="295">
        <v>2041099</v>
      </c>
      <c r="C355" s="439" t="s">
        <v>504</v>
      </c>
      <c r="D355" s="230">
        <v>0</v>
      </c>
      <c r="E355" s="230">
        <v>0</v>
      </c>
      <c r="F355" s="296"/>
      <c r="G355" s="472">
        <f t="shared" si="56"/>
        <v>0</v>
      </c>
      <c r="H355" s="472">
        <f t="shared" si="57"/>
        <v>0</v>
      </c>
      <c r="I355" s="688" t="str">
        <f t="shared" si="58"/>
        <v>否</v>
      </c>
      <c r="J355" s="689" t="str">
        <f t="shared" si="59"/>
        <v>项</v>
      </c>
      <c r="Q355" s="710">
        <f>+N355+O355+P355</f>
        <v>0</v>
      </c>
      <c r="T355" s="721"/>
    </row>
    <row r="356" ht="36" customHeight="1" spans="1:20">
      <c r="A356" s="709">
        <f t="shared" si="55"/>
        <v>5</v>
      </c>
      <c r="B356" s="295">
        <v>20499</v>
      </c>
      <c r="C356" s="359" t="s">
        <v>505</v>
      </c>
      <c r="D356" s="230">
        <v>195</v>
      </c>
      <c r="E356" s="230">
        <v>263</v>
      </c>
      <c r="F356" s="230">
        <f>SUM(F357:F358)</f>
        <v>265</v>
      </c>
      <c r="G356" s="472">
        <f t="shared" si="56"/>
        <v>0.358974358974359</v>
      </c>
      <c r="H356" s="472">
        <f t="shared" si="57"/>
        <v>1.00760456273764</v>
      </c>
      <c r="I356" s="688" t="str">
        <f t="shared" si="58"/>
        <v>是</v>
      </c>
      <c r="J356" s="689" t="str">
        <f t="shared" si="59"/>
        <v>款</v>
      </c>
      <c r="T356" s="711">
        <f>VLOOKUP(B356,[268]Sheet1!$D$6:$M$416,10,FALSE)</f>
        <v>265</v>
      </c>
    </row>
    <row r="357" ht="36" customHeight="1" spans="1:20">
      <c r="A357" s="709">
        <f t="shared" si="55"/>
        <v>7</v>
      </c>
      <c r="B357" s="295">
        <v>2049902</v>
      </c>
      <c r="C357" s="439" t="s">
        <v>506</v>
      </c>
      <c r="D357" s="230">
        <v>0</v>
      </c>
      <c r="E357" s="230">
        <v>10</v>
      </c>
      <c r="F357" s="296"/>
      <c r="G357" s="472">
        <f t="shared" si="56"/>
        <v>0</v>
      </c>
      <c r="H357" s="472">
        <f t="shared" si="57"/>
        <v>0</v>
      </c>
      <c r="I357" s="688" t="str">
        <f t="shared" si="58"/>
        <v>是</v>
      </c>
      <c r="J357" s="689" t="str">
        <f t="shared" si="59"/>
        <v>项</v>
      </c>
      <c r="Q357" s="710">
        <f>+N357+O357+P357</f>
        <v>0</v>
      </c>
      <c r="T357" s="721"/>
    </row>
    <row r="358" ht="36" customHeight="1" spans="1:20">
      <c r="A358" s="709">
        <f t="shared" si="55"/>
        <v>7</v>
      </c>
      <c r="B358" s="305">
        <v>2049999</v>
      </c>
      <c r="C358" s="439" t="s">
        <v>505</v>
      </c>
      <c r="D358" s="230">
        <v>195</v>
      </c>
      <c r="E358" s="230">
        <v>253</v>
      </c>
      <c r="F358" s="296">
        <f>1+264</f>
        <v>265</v>
      </c>
      <c r="G358" s="472">
        <f t="shared" si="56"/>
        <v>0.358974358974359</v>
      </c>
      <c r="H358" s="472">
        <f t="shared" si="57"/>
        <v>1.04743083003953</v>
      </c>
      <c r="I358" s="688" t="str">
        <f t="shared" si="58"/>
        <v>是</v>
      </c>
      <c r="J358" s="689" t="str">
        <f t="shared" si="59"/>
        <v>项</v>
      </c>
      <c r="N358" s="720">
        <f>VLOOKUP(B358,[261]公共预算支出!$D$3:$H$398,5,FALSE)</f>
        <v>264</v>
      </c>
      <c r="P358" s="710">
        <f>VLOOKUP(B358,[263]Sheet4!$A$2:$B$82,2,FALSE)</f>
        <v>1</v>
      </c>
      <c r="Q358" s="710">
        <f>+N358+O358+P358</f>
        <v>265</v>
      </c>
      <c r="T358" s="721">
        <f>VLOOKUP(B358,[268]Sheet1!$D$6:$M$416,10,FALSE)</f>
        <v>265</v>
      </c>
    </row>
    <row r="359" ht="36" customHeight="1" spans="1:20">
      <c r="A359" s="709">
        <f t="shared" si="55"/>
        <v>3</v>
      </c>
      <c r="B359" s="294">
        <v>205</v>
      </c>
      <c r="C359" s="285" t="s">
        <v>261</v>
      </c>
      <c r="D359" s="286">
        <v>28563</v>
      </c>
      <c r="E359" s="286">
        <v>27709</v>
      </c>
      <c r="F359" s="286">
        <f>SUM(F360,F365,F372,F378,F384,F388,F392,F396,F402,F409)</f>
        <v>28613</v>
      </c>
      <c r="G359" s="475">
        <f t="shared" si="56"/>
        <v>0.00175051640233859</v>
      </c>
      <c r="H359" s="475">
        <f t="shared" si="57"/>
        <v>1.03262477895269</v>
      </c>
      <c r="I359" s="688" t="str">
        <f t="shared" si="58"/>
        <v>是</v>
      </c>
      <c r="J359" s="689" t="str">
        <f t="shared" si="59"/>
        <v>类</v>
      </c>
      <c r="T359" s="711">
        <f>VLOOKUP(B359,[268]Sheet1!$D$6:$M$416,10,FALSE)</f>
        <v>28613</v>
      </c>
    </row>
    <row r="360" ht="36" customHeight="1" spans="1:20">
      <c r="A360" s="709">
        <f t="shared" si="55"/>
        <v>5</v>
      </c>
      <c r="B360" s="295">
        <v>20501</v>
      </c>
      <c r="C360" s="359" t="s">
        <v>507</v>
      </c>
      <c r="D360" s="230">
        <v>608</v>
      </c>
      <c r="E360" s="230">
        <v>613</v>
      </c>
      <c r="F360" s="230">
        <f>SUM(F361:F364)</f>
        <v>590</v>
      </c>
      <c r="G360" s="472">
        <f t="shared" si="56"/>
        <v>-0.0296052631578947</v>
      </c>
      <c r="H360" s="472">
        <f t="shared" si="57"/>
        <v>0.962479608482871</v>
      </c>
      <c r="I360" s="688" t="str">
        <f t="shared" si="58"/>
        <v>是</v>
      </c>
      <c r="J360" s="689" t="str">
        <f t="shared" si="59"/>
        <v>款</v>
      </c>
      <c r="T360" s="711">
        <f>VLOOKUP(B360,[268]Sheet1!$D$6:$M$416,10,FALSE)</f>
        <v>590</v>
      </c>
    </row>
    <row r="361" ht="36" customHeight="1" spans="1:20">
      <c r="A361" s="709">
        <f t="shared" si="55"/>
        <v>7</v>
      </c>
      <c r="B361" s="295">
        <v>2050101</v>
      </c>
      <c r="C361" s="439" t="s">
        <v>307</v>
      </c>
      <c r="D361" s="230">
        <v>157</v>
      </c>
      <c r="E361" s="230">
        <v>182</v>
      </c>
      <c r="F361" s="296">
        <v>177</v>
      </c>
      <c r="G361" s="472">
        <f t="shared" si="56"/>
        <v>0.127388535031847</v>
      </c>
      <c r="H361" s="472">
        <f t="shared" si="57"/>
        <v>0.972527472527473</v>
      </c>
      <c r="I361" s="688" t="str">
        <f t="shared" si="58"/>
        <v>是</v>
      </c>
      <c r="J361" s="689" t="str">
        <f t="shared" si="59"/>
        <v>项</v>
      </c>
      <c r="N361" s="720">
        <f>VLOOKUP(B361,[261]公共预算支出!$D$3:$H$398,5,FALSE)</f>
        <v>171</v>
      </c>
      <c r="Q361" s="710">
        <f>+N361+O361+P361</f>
        <v>171</v>
      </c>
      <c r="T361" s="721">
        <f>VLOOKUP(B361,[268]Sheet1!$D$6:$M$416,10,FALSE)</f>
        <v>177</v>
      </c>
    </row>
    <row r="362" ht="36" customHeight="1" spans="1:20">
      <c r="A362" s="709">
        <f t="shared" si="55"/>
        <v>7</v>
      </c>
      <c r="B362" s="295">
        <v>2050102</v>
      </c>
      <c r="C362" s="439" t="s">
        <v>308</v>
      </c>
      <c r="D362" s="230">
        <v>0</v>
      </c>
      <c r="E362" s="230">
        <v>0</v>
      </c>
      <c r="F362" s="296"/>
      <c r="G362" s="472">
        <f t="shared" si="56"/>
        <v>0</v>
      </c>
      <c r="H362" s="472">
        <f t="shared" si="57"/>
        <v>0</v>
      </c>
      <c r="I362" s="688" t="str">
        <f t="shared" si="58"/>
        <v>否</v>
      </c>
      <c r="J362" s="689" t="str">
        <f t="shared" si="59"/>
        <v>项</v>
      </c>
      <c r="Q362" s="710">
        <f>+N362+O362+P362</f>
        <v>0</v>
      </c>
      <c r="T362" s="721"/>
    </row>
    <row r="363" ht="36" customHeight="1" spans="1:20">
      <c r="A363" s="709">
        <f t="shared" si="55"/>
        <v>7</v>
      </c>
      <c r="B363" s="295">
        <v>2050103</v>
      </c>
      <c r="C363" s="439" t="s">
        <v>309</v>
      </c>
      <c r="D363" s="230">
        <v>0</v>
      </c>
      <c r="E363" s="230">
        <v>0</v>
      </c>
      <c r="F363" s="296"/>
      <c r="G363" s="472">
        <f t="shared" si="56"/>
        <v>0</v>
      </c>
      <c r="H363" s="472">
        <f t="shared" si="57"/>
        <v>0</v>
      </c>
      <c r="I363" s="688" t="str">
        <f t="shared" si="58"/>
        <v>否</v>
      </c>
      <c r="J363" s="689" t="str">
        <f t="shared" si="59"/>
        <v>项</v>
      </c>
      <c r="Q363" s="710">
        <f>+N363+O363+P363</f>
        <v>0</v>
      </c>
      <c r="T363" s="721"/>
    </row>
    <row r="364" ht="36" customHeight="1" spans="1:20">
      <c r="A364" s="709">
        <f t="shared" si="55"/>
        <v>7</v>
      </c>
      <c r="B364" s="295">
        <v>2050199</v>
      </c>
      <c r="C364" s="439" t="s">
        <v>508</v>
      </c>
      <c r="D364" s="230">
        <v>451</v>
      </c>
      <c r="E364" s="230">
        <v>431</v>
      </c>
      <c r="F364" s="296">
        <v>413</v>
      </c>
      <c r="G364" s="472">
        <f t="shared" si="56"/>
        <v>-0.0842572062084257</v>
      </c>
      <c r="H364" s="472">
        <f t="shared" si="57"/>
        <v>0.958236658932715</v>
      </c>
      <c r="I364" s="688" t="str">
        <f t="shared" si="58"/>
        <v>是</v>
      </c>
      <c r="J364" s="689" t="str">
        <f t="shared" si="59"/>
        <v>项</v>
      </c>
      <c r="N364" s="720">
        <f>VLOOKUP(B364,[261]公共预算支出!$D$3:$H$398,5,FALSE)</f>
        <v>413</v>
      </c>
      <c r="P364" s="710">
        <f>VLOOKUP(B364,[263]Sheet4!$A$2:$B$82,2,FALSE)</f>
        <v>1</v>
      </c>
      <c r="Q364" s="710">
        <f>+N364+O364+P364</f>
        <v>414</v>
      </c>
      <c r="T364" s="721">
        <f>VLOOKUP(B364,[268]Sheet1!$D$6:$M$416,10,FALSE)</f>
        <v>414</v>
      </c>
    </row>
    <row r="365" ht="36" customHeight="1" spans="1:20">
      <c r="A365" s="709">
        <f t="shared" si="55"/>
        <v>5</v>
      </c>
      <c r="B365" s="295">
        <v>20502</v>
      </c>
      <c r="C365" s="359" t="s">
        <v>509</v>
      </c>
      <c r="D365" s="230">
        <v>26876</v>
      </c>
      <c r="E365" s="230">
        <v>26091</v>
      </c>
      <c r="F365" s="230">
        <f>SUM(F366:F371)</f>
        <v>26978</v>
      </c>
      <c r="G365" s="472">
        <f t="shared" si="56"/>
        <v>0.00379520762018148</v>
      </c>
      <c r="H365" s="472">
        <f t="shared" si="57"/>
        <v>1.0339963972251</v>
      </c>
      <c r="I365" s="688" t="str">
        <f t="shared" si="58"/>
        <v>是</v>
      </c>
      <c r="J365" s="689" t="str">
        <f t="shared" si="59"/>
        <v>款</v>
      </c>
      <c r="T365" s="711">
        <f>VLOOKUP(B365,[268]Sheet1!$D$6:$M$416,10,FALSE)</f>
        <v>26977</v>
      </c>
    </row>
    <row r="366" ht="36" customHeight="1" spans="1:20">
      <c r="A366" s="709">
        <f t="shared" si="55"/>
        <v>7</v>
      </c>
      <c r="B366" s="295">
        <v>2050201</v>
      </c>
      <c r="C366" s="439" t="s">
        <v>510</v>
      </c>
      <c r="D366" s="230">
        <v>2071</v>
      </c>
      <c r="E366" s="230">
        <v>2573</v>
      </c>
      <c r="F366" s="296">
        <v>2369</v>
      </c>
      <c r="G366" s="472">
        <f t="shared" si="56"/>
        <v>0.143891839690971</v>
      </c>
      <c r="H366" s="472">
        <f t="shared" si="57"/>
        <v>0.920715118538671</v>
      </c>
      <c r="I366" s="688" t="str">
        <f t="shared" si="58"/>
        <v>是</v>
      </c>
      <c r="J366" s="689" t="str">
        <f t="shared" si="59"/>
        <v>项</v>
      </c>
      <c r="N366" s="720">
        <f>VLOOKUP(B366,[261]公共预算支出!$D$3:$H$398,5,FALSE)</f>
        <v>2335</v>
      </c>
      <c r="P366" s="710">
        <f>VLOOKUP(B366,[263]Sheet4!$A$2:$B$82,2,FALSE)</f>
        <v>2</v>
      </c>
      <c r="Q366" s="710">
        <f t="shared" ref="Q366:Q371" si="62">+N366+O366+P366</f>
        <v>2337</v>
      </c>
      <c r="T366" s="721">
        <f>VLOOKUP(B366,[268]Sheet1!$D$6:$M$416,10,FALSE)</f>
        <v>2369</v>
      </c>
    </row>
    <row r="367" ht="36" customHeight="1" spans="1:20">
      <c r="A367" s="709">
        <f t="shared" si="55"/>
        <v>7</v>
      </c>
      <c r="B367" s="295">
        <v>2050202</v>
      </c>
      <c r="C367" s="439" t="s">
        <v>511</v>
      </c>
      <c r="D367" s="230">
        <v>12684</v>
      </c>
      <c r="E367" s="230">
        <v>13043</v>
      </c>
      <c r="F367" s="296">
        <v>14402</v>
      </c>
      <c r="G367" s="472">
        <f t="shared" si="56"/>
        <v>0.135446231472722</v>
      </c>
      <c r="H367" s="472">
        <f t="shared" si="57"/>
        <v>1.10419382044008</v>
      </c>
      <c r="I367" s="688" t="str">
        <f t="shared" si="58"/>
        <v>是</v>
      </c>
      <c r="J367" s="689" t="str">
        <f t="shared" si="59"/>
        <v>项</v>
      </c>
      <c r="N367" s="720">
        <f>VLOOKUP(B367,[261]公共预算支出!$D$3:$H$398,5,FALSE)</f>
        <v>13791</v>
      </c>
      <c r="P367" s="710">
        <f>VLOOKUP(B367,[263]Sheet4!$A$2:$B$82,2,FALSE)</f>
        <v>324</v>
      </c>
      <c r="Q367" s="710">
        <f t="shared" si="62"/>
        <v>14115</v>
      </c>
      <c r="T367" s="721">
        <f>VLOOKUP(B367,[268]Sheet1!$D$6:$M$416,10,FALSE)</f>
        <v>14402</v>
      </c>
    </row>
    <row r="368" ht="36" customHeight="1" spans="1:20">
      <c r="A368" s="709">
        <f t="shared" si="55"/>
        <v>7</v>
      </c>
      <c r="B368" s="295">
        <v>2050203</v>
      </c>
      <c r="C368" s="439" t="s">
        <v>512</v>
      </c>
      <c r="D368" s="230">
        <v>6652</v>
      </c>
      <c r="E368" s="230">
        <v>6318</v>
      </c>
      <c r="F368" s="296">
        <v>6575</v>
      </c>
      <c r="G368" s="472">
        <f t="shared" si="56"/>
        <v>-0.0115754660252556</v>
      </c>
      <c r="H368" s="472">
        <f t="shared" si="57"/>
        <v>1.04067742956632</v>
      </c>
      <c r="I368" s="688" t="str">
        <f t="shared" si="58"/>
        <v>是</v>
      </c>
      <c r="J368" s="689" t="str">
        <f t="shared" si="59"/>
        <v>项</v>
      </c>
      <c r="N368" s="720">
        <f>VLOOKUP(B368,[261]公共预算支出!$D$3:$H$398,5,FALSE)</f>
        <v>6286</v>
      </c>
      <c r="P368" s="710">
        <f>VLOOKUP(B368,[263]Sheet4!$A$2:$B$82,2,FALSE)</f>
        <v>111</v>
      </c>
      <c r="Q368" s="710">
        <f t="shared" si="62"/>
        <v>6397</v>
      </c>
      <c r="T368" s="721">
        <f>VLOOKUP(B368,[268]Sheet1!$D$6:$M$416,10,FALSE)</f>
        <v>6575</v>
      </c>
    </row>
    <row r="369" ht="36" customHeight="1" spans="1:20">
      <c r="A369" s="709">
        <f t="shared" si="55"/>
        <v>7</v>
      </c>
      <c r="B369" s="295">
        <v>2050204</v>
      </c>
      <c r="C369" s="439" t="s">
        <v>513</v>
      </c>
      <c r="D369" s="230">
        <v>2461</v>
      </c>
      <c r="E369" s="230">
        <v>2677</v>
      </c>
      <c r="F369" s="296">
        <v>2790</v>
      </c>
      <c r="G369" s="472">
        <f t="shared" si="56"/>
        <v>0.133685493701747</v>
      </c>
      <c r="H369" s="472">
        <f t="shared" si="57"/>
        <v>1.04221143070601</v>
      </c>
      <c r="I369" s="688" t="str">
        <f t="shared" si="58"/>
        <v>是</v>
      </c>
      <c r="J369" s="689" t="str">
        <f t="shared" si="59"/>
        <v>项</v>
      </c>
      <c r="N369" s="720">
        <f>VLOOKUP(B369,[261]公共预算支出!$D$3:$H$398,5,FALSE)</f>
        <v>2595</v>
      </c>
      <c r="P369" s="710">
        <f>VLOOKUP(B369,[263]Sheet4!$A$2:$B$82,2,FALSE)</f>
        <v>5</v>
      </c>
      <c r="Q369" s="710">
        <f t="shared" si="62"/>
        <v>2600</v>
      </c>
      <c r="T369" s="721">
        <f>VLOOKUP(B369,[268]Sheet1!$D$6:$M$416,10,FALSE)</f>
        <v>2790</v>
      </c>
    </row>
    <row r="370" ht="36" customHeight="1" spans="1:20">
      <c r="A370" s="709">
        <f t="shared" si="55"/>
        <v>7</v>
      </c>
      <c r="B370" s="295">
        <v>2050205</v>
      </c>
      <c r="C370" s="439" t="s">
        <v>514</v>
      </c>
      <c r="D370" s="230">
        <v>0</v>
      </c>
      <c r="E370" s="230">
        <v>0</v>
      </c>
      <c r="F370" s="296"/>
      <c r="G370" s="472">
        <f t="shared" si="56"/>
        <v>0</v>
      </c>
      <c r="H370" s="472">
        <f t="shared" si="57"/>
        <v>0</v>
      </c>
      <c r="I370" s="688" t="str">
        <f t="shared" si="58"/>
        <v>否</v>
      </c>
      <c r="J370" s="689" t="str">
        <f t="shared" si="59"/>
        <v>项</v>
      </c>
      <c r="Q370" s="710">
        <f t="shared" si="62"/>
        <v>0</v>
      </c>
      <c r="T370" s="721"/>
    </row>
    <row r="371" ht="36" customHeight="1" spans="1:20">
      <c r="A371" s="709">
        <f t="shared" si="55"/>
        <v>7</v>
      </c>
      <c r="B371" s="295">
        <v>2050299</v>
      </c>
      <c r="C371" s="439" t="s">
        <v>515</v>
      </c>
      <c r="D371" s="230">
        <v>3008</v>
      </c>
      <c r="E371" s="230">
        <v>1480</v>
      </c>
      <c r="F371" s="296">
        <v>842</v>
      </c>
      <c r="G371" s="472">
        <f t="shared" si="56"/>
        <v>-0.720079787234043</v>
      </c>
      <c r="H371" s="472">
        <f t="shared" si="57"/>
        <v>0.568918918918919</v>
      </c>
      <c r="I371" s="688" t="str">
        <f t="shared" si="58"/>
        <v>是</v>
      </c>
      <c r="J371" s="689" t="str">
        <f t="shared" si="59"/>
        <v>项</v>
      </c>
      <c r="N371" s="720">
        <f>VLOOKUP(B371,[261]公共预算支出!$D$3:$H$398,5,FALSE)</f>
        <v>826</v>
      </c>
      <c r="Q371" s="710">
        <f t="shared" si="62"/>
        <v>826</v>
      </c>
      <c r="T371" s="721">
        <f>VLOOKUP(B371,[268]Sheet1!$D$6:$M$416,10,FALSE)</f>
        <v>842</v>
      </c>
    </row>
    <row r="372" ht="36" customHeight="1" spans="1:20">
      <c r="A372" s="709">
        <f t="shared" si="55"/>
        <v>5</v>
      </c>
      <c r="B372" s="295">
        <v>20503</v>
      </c>
      <c r="C372" s="359" t="s">
        <v>516</v>
      </c>
      <c r="D372" s="230">
        <v>873</v>
      </c>
      <c r="E372" s="230">
        <v>804</v>
      </c>
      <c r="F372" s="230">
        <f>SUM(F373:F377)</f>
        <v>843</v>
      </c>
      <c r="G372" s="472">
        <f t="shared" si="56"/>
        <v>-0.0343642611683849</v>
      </c>
      <c r="H372" s="472">
        <f t="shared" si="57"/>
        <v>1.04850746268657</v>
      </c>
      <c r="I372" s="688" t="str">
        <f t="shared" si="58"/>
        <v>是</v>
      </c>
      <c r="J372" s="689" t="str">
        <f t="shared" si="59"/>
        <v>款</v>
      </c>
      <c r="T372" s="711">
        <f>VLOOKUP(B372,[268]Sheet1!$D$6:$M$416,10,FALSE)</f>
        <v>843</v>
      </c>
    </row>
    <row r="373" ht="36" customHeight="1" spans="1:20">
      <c r="A373" s="709">
        <f t="shared" si="55"/>
        <v>7</v>
      </c>
      <c r="B373" s="295">
        <v>2050301</v>
      </c>
      <c r="C373" s="439" t="s">
        <v>517</v>
      </c>
      <c r="D373" s="230">
        <v>0</v>
      </c>
      <c r="E373" s="230">
        <v>0</v>
      </c>
      <c r="F373" s="296"/>
      <c r="G373" s="472">
        <f t="shared" si="56"/>
        <v>0</v>
      </c>
      <c r="H373" s="472">
        <f t="shared" si="57"/>
        <v>0</v>
      </c>
      <c r="I373" s="688" t="str">
        <f t="shared" si="58"/>
        <v>否</v>
      </c>
      <c r="J373" s="689" t="str">
        <f t="shared" si="59"/>
        <v>项</v>
      </c>
      <c r="Q373" s="710">
        <f>+N373+O373+P373</f>
        <v>0</v>
      </c>
      <c r="T373" s="721"/>
    </row>
    <row r="374" ht="36" customHeight="1" spans="1:20">
      <c r="A374" s="709">
        <f t="shared" si="55"/>
        <v>7</v>
      </c>
      <c r="B374" s="295">
        <v>2050302</v>
      </c>
      <c r="C374" s="439" t="s">
        <v>518</v>
      </c>
      <c r="D374" s="230">
        <v>873</v>
      </c>
      <c r="E374" s="230">
        <v>804</v>
      </c>
      <c r="F374" s="296">
        <v>843</v>
      </c>
      <c r="G374" s="472">
        <f t="shared" si="56"/>
        <v>-0.0343642611683849</v>
      </c>
      <c r="H374" s="472">
        <f t="shared" si="57"/>
        <v>1.04850746268657</v>
      </c>
      <c r="I374" s="688" t="str">
        <f t="shared" si="58"/>
        <v>是</v>
      </c>
      <c r="J374" s="689" t="str">
        <f t="shared" si="59"/>
        <v>项</v>
      </c>
      <c r="N374" s="720">
        <f>VLOOKUP(B374,[261]公共预算支出!$D$3:$H$398,5,FALSE)</f>
        <v>753</v>
      </c>
      <c r="Q374" s="710">
        <f>+N374+O374+P374</f>
        <v>753</v>
      </c>
      <c r="T374" s="721">
        <f>VLOOKUP(B374,[268]Sheet1!$D$6:$M$416,10,FALSE)</f>
        <v>843</v>
      </c>
    </row>
    <row r="375" ht="36" customHeight="1" spans="1:20">
      <c r="A375" s="709">
        <f t="shared" si="55"/>
        <v>7</v>
      </c>
      <c r="B375" s="295">
        <v>2050303</v>
      </c>
      <c r="C375" s="439" t="s">
        <v>519</v>
      </c>
      <c r="D375" s="230">
        <v>0</v>
      </c>
      <c r="E375" s="230">
        <v>0</v>
      </c>
      <c r="F375" s="296"/>
      <c r="G375" s="472">
        <f t="shared" si="56"/>
        <v>0</v>
      </c>
      <c r="H375" s="472">
        <f t="shared" si="57"/>
        <v>0</v>
      </c>
      <c r="I375" s="688" t="str">
        <f t="shared" si="58"/>
        <v>否</v>
      </c>
      <c r="J375" s="689" t="str">
        <f t="shared" si="59"/>
        <v>项</v>
      </c>
      <c r="Q375" s="710">
        <f>+N375+O375+P375</f>
        <v>0</v>
      </c>
      <c r="T375" s="721"/>
    </row>
    <row r="376" ht="36" customHeight="1" spans="1:20">
      <c r="A376" s="709">
        <f t="shared" si="55"/>
        <v>7</v>
      </c>
      <c r="B376" s="295">
        <v>2050305</v>
      </c>
      <c r="C376" s="439" t="s">
        <v>520</v>
      </c>
      <c r="D376" s="230">
        <v>0</v>
      </c>
      <c r="E376" s="230">
        <v>0</v>
      </c>
      <c r="F376" s="296"/>
      <c r="G376" s="472">
        <f t="shared" si="56"/>
        <v>0</v>
      </c>
      <c r="H376" s="472">
        <f t="shared" si="57"/>
        <v>0</v>
      </c>
      <c r="I376" s="688" t="str">
        <f t="shared" si="58"/>
        <v>否</v>
      </c>
      <c r="J376" s="689" t="str">
        <f t="shared" si="59"/>
        <v>项</v>
      </c>
      <c r="Q376" s="710">
        <f>+N376+O376+P376</f>
        <v>0</v>
      </c>
      <c r="T376" s="721"/>
    </row>
    <row r="377" ht="36" customHeight="1" spans="1:20">
      <c r="A377" s="709">
        <f t="shared" si="55"/>
        <v>7</v>
      </c>
      <c r="B377" s="295">
        <v>2050399</v>
      </c>
      <c r="C377" s="439" t="s">
        <v>521</v>
      </c>
      <c r="D377" s="230">
        <v>0</v>
      </c>
      <c r="E377" s="230">
        <v>0</v>
      </c>
      <c r="F377" s="296"/>
      <c r="G377" s="472">
        <f t="shared" si="56"/>
        <v>0</v>
      </c>
      <c r="H377" s="472">
        <f t="shared" si="57"/>
        <v>0</v>
      </c>
      <c r="I377" s="688" t="str">
        <f t="shared" si="58"/>
        <v>否</v>
      </c>
      <c r="J377" s="689" t="str">
        <f t="shared" si="59"/>
        <v>项</v>
      </c>
      <c r="Q377" s="710">
        <f>+N377+O377+P377</f>
        <v>0</v>
      </c>
      <c r="T377" s="721"/>
    </row>
    <row r="378" ht="36" customHeight="1" spans="1:10">
      <c r="A378" s="709">
        <f t="shared" si="55"/>
        <v>5</v>
      </c>
      <c r="B378" s="295">
        <v>20504</v>
      </c>
      <c r="C378" s="359" t="s">
        <v>522</v>
      </c>
      <c r="D378" s="230">
        <v>0</v>
      </c>
      <c r="E378" s="230">
        <v>0</v>
      </c>
      <c r="F378" s="230">
        <f>SUM(F379:F383)</f>
        <v>0</v>
      </c>
      <c r="G378" s="472">
        <f t="shared" si="56"/>
        <v>0</v>
      </c>
      <c r="H378" s="472">
        <f t="shared" si="57"/>
        <v>0</v>
      </c>
      <c r="I378" s="688" t="str">
        <f t="shared" si="58"/>
        <v>否</v>
      </c>
      <c r="J378" s="689" t="str">
        <f t="shared" si="59"/>
        <v>款</v>
      </c>
    </row>
    <row r="379" ht="36" customHeight="1" spans="1:20">
      <c r="A379" s="709">
        <f t="shared" si="55"/>
        <v>7</v>
      </c>
      <c r="B379" s="295">
        <v>2050401</v>
      </c>
      <c r="C379" s="439" t="s">
        <v>523</v>
      </c>
      <c r="D379" s="230">
        <v>0</v>
      </c>
      <c r="E379" s="230">
        <v>0</v>
      </c>
      <c r="F379" s="296"/>
      <c r="G379" s="472">
        <f t="shared" si="56"/>
        <v>0</v>
      </c>
      <c r="H379" s="472">
        <f t="shared" si="57"/>
        <v>0</v>
      </c>
      <c r="I379" s="688" t="str">
        <f t="shared" si="58"/>
        <v>否</v>
      </c>
      <c r="J379" s="689" t="str">
        <f t="shared" si="59"/>
        <v>项</v>
      </c>
      <c r="Q379" s="710">
        <f>+N379+O379+P379</f>
        <v>0</v>
      </c>
      <c r="T379" s="721"/>
    </row>
    <row r="380" ht="36" customHeight="1" spans="1:20">
      <c r="A380" s="709">
        <f t="shared" si="55"/>
        <v>7</v>
      </c>
      <c r="B380" s="295">
        <v>2050402</v>
      </c>
      <c r="C380" s="439" t="s">
        <v>524</v>
      </c>
      <c r="D380" s="230">
        <v>0</v>
      </c>
      <c r="E380" s="230">
        <v>0</v>
      </c>
      <c r="F380" s="296"/>
      <c r="G380" s="472">
        <f t="shared" si="56"/>
        <v>0</v>
      </c>
      <c r="H380" s="472">
        <f t="shared" si="57"/>
        <v>0</v>
      </c>
      <c r="I380" s="688" t="str">
        <f t="shared" si="58"/>
        <v>否</v>
      </c>
      <c r="J380" s="689" t="str">
        <f t="shared" si="59"/>
        <v>项</v>
      </c>
      <c r="Q380" s="710">
        <f>+N380+O380+P380</f>
        <v>0</v>
      </c>
      <c r="T380" s="721"/>
    </row>
    <row r="381" ht="36" customHeight="1" spans="1:20">
      <c r="A381" s="709">
        <f t="shared" si="55"/>
        <v>7</v>
      </c>
      <c r="B381" s="295">
        <v>2050403</v>
      </c>
      <c r="C381" s="439" t="s">
        <v>525</v>
      </c>
      <c r="D381" s="230">
        <v>0</v>
      </c>
      <c r="E381" s="230">
        <v>0</v>
      </c>
      <c r="F381" s="296"/>
      <c r="G381" s="472">
        <f t="shared" si="56"/>
        <v>0</v>
      </c>
      <c r="H381" s="472">
        <f t="shared" si="57"/>
        <v>0</v>
      </c>
      <c r="I381" s="688" t="str">
        <f t="shared" si="58"/>
        <v>否</v>
      </c>
      <c r="J381" s="689" t="str">
        <f t="shared" si="59"/>
        <v>项</v>
      </c>
      <c r="Q381" s="710">
        <f>+N381+O381+P381</f>
        <v>0</v>
      </c>
      <c r="T381" s="721"/>
    </row>
    <row r="382" ht="36" customHeight="1" spans="1:20">
      <c r="A382" s="709">
        <f t="shared" si="55"/>
        <v>7</v>
      </c>
      <c r="B382" s="295">
        <v>2050404</v>
      </c>
      <c r="C382" s="439" t="s">
        <v>526</v>
      </c>
      <c r="D382" s="230">
        <v>0</v>
      </c>
      <c r="E382" s="230">
        <v>0</v>
      </c>
      <c r="F382" s="296"/>
      <c r="G382" s="472">
        <f t="shared" si="56"/>
        <v>0</v>
      </c>
      <c r="H382" s="472">
        <f t="shared" si="57"/>
        <v>0</v>
      </c>
      <c r="I382" s="688" t="str">
        <f t="shared" si="58"/>
        <v>否</v>
      </c>
      <c r="J382" s="689" t="str">
        <f t="shared" si="59"/>
        <v>项</v>
      </c>
      <c r="Q382" s="710">
        <f>+N382+O382+P382</f>
        <v>0</v>
      </c>
      <c r="T382" s="721"/>
    </row>
    <row r="383" ht="36" customHeight="1" spans="1:20">
      <c r="A383" s="709">
        <f t="shared" si="55"/>
        <v>7</v>
      </c>
      <c r="B383" s="295">
        <v>2050499</v>
      </c>
      <c r="C383" s="439" t="s">
        <v>527</v>
      </c>
      <c r="D383" s="230">
        <v>0</v>
      </c>
      <c r="E383" s="230">
        <v>0</v>
      </c>
      <c r="F383" s="296"/>
      <c r="G383" s="472">
        <f t="shared" si="56"/>
        <v>0</v>
      </c>
      <c r="H383" s="472">
        <f t="shared" si="57"/>
        <v>0</v>
      </c>
      <c r="I383" s="688" t="str">
        <f t="shared" si="58"/>
        <v>否</v>
      </c>
      <c r="J383" s="689" t="str">
        <f t="shared" si="59"/>
        <v>项</v>
      </c>
      <c r="Q383" s="710">
        <f>+N383+O383+P383</f>
        <v>0</v>
      </c>
      <c r="T383" s="721"/>
    </row>
    <row r="384" ht="36" customHeight="1" spans="1:10">
      <c r="A384" s="709">
        <f t="shared" si="55"/>
        <v>5</v>
      </c>
      <c r="B384" s="295">
        <v>20505</v>
      </c>
      <c r="C384" s="359" t="s">
        <v>528</v>
      </c>
      <c r="D384" s="230">
        <v>0</v>
      </c>
      <c r="E384" s="230">
        <v>0</v>
      </c>
      <c r="F384" s="230">
        <f>SUM(F385:F387)</f>
        <v>0</v>
      </c>
      <c r="G384" s="472">
        <f t="shared" si="56"/>
        <v>0</v>
      </c>
      <c r="H384" s="472">
        <f t="shared" si="57"/>
        <v>0</v>
      </c>
      <c r="I384" s="688" t="str">
        <f t="shared" si="58"/>
        <v>否</v>
      </c>
      <c r="J384" s="689" t="str">
        <f t="shared" si="59"/>
        <v>款</v>
      </c>
    </row>
    <row r="385" ht="36" customHeight="1" spans="1:20">
      <c r="A385" s="709">
        <f t="shared" si="55"/>
        <v>7</v>
      </c>
      <c r="B385" s="295">
        <v>2050501</v>
      </c>
      <c r="C385" s="439" t="s">
        <v>529</v>
      </c>
      <c r="D385" s="230">
        <v>0</v>
      </c>
      <c r="E385" s="230">
        <v>0</v>
      </c>
      <c r="F385" s="296"/>
      <c r="G385" s="472">
        <f t="shared" si="56"/>
        <v>0</v>
      </c>
      <c r="H385" s="472">
        <f t="shared" si="57"/>
        <v>0</v>
      </c>
      <c r="I385" s="688" t="str">
        <f t="shared" si="58"/>
        <v>否</v>
      </c>
      <c r="J385" s="689" t="str">
        <f t="shared" si="59"/>
        <v>项</v>
      </c>
      <c r="Q385" s="710">
        <f>+N385+O385+P385</f>
        <v>0</v>
      </c>
      <c r="T385" s="721"/>
    </row>
    <row r="386" ht="36" customHeight="1" spans="1:20">
      <c r="A386" s="709">
        <f t="shared" si="55"/>
        <v>7</v>
      </c>
      <c r="B386" s="295">
        <v>2050502</v>
      </c>
      <c r="C386" s="439" t="s">
        <v>530</v>
      </c>
      <c r="D386" s="230">
        <v>0</v>
      </c>
      <c r="E386" s="230">
        <v>0</v>
      </c>
      <c r="F386" s="296"/>
      <c r="G386" s="472">
        <f t="shared" si="56"/>
        <v>0</v>
      </c>
      <c r="H386" s="472">
        <f t="shared" si="57"/>
        <v>0</v>
      </c>
      <c r="I386" s="688" t="str">
        <f t="shared" si="58"/>
        <v>否</v>
      </c>
      <c r="J386" s="689" t="str">
        <f t="shared" si="59"/>
        <v>项</v>
      </c>
      <c r="Q386" s="710">
        <f>+N386+O386+P386</f>
        <v>0</v>
      </c>
      <c r="T386" s="721"/>
    </row>
    <row r="387" ht="36" customHeight="1" spans="1:20">
      <c r="A387" s="709">
        <f t="shared" si="55"/>
        <v>7</v>
      </c>
      <c r="B387" s="295">
        <v>2050599</v>
      </c>
      <c r="C387" s="439" t="s">
        <v>531</v>
      </c>
      <c r="D387" s="230">
        <v>0</v>
      </c>
      <c r="E387" s="230">
        <v>0</v>
      </c>
      <c r="F387" s="296"/>
      <c r="G387" s="472">
        <f t="shared" si="56"/>
        <v>0</v>
      </c>
      <c r="H387" s="472">
        <f t="shared" si="57"/>
        <v>0</v>
      </c>
      <c r="I387" s="688" t="str">
        <f t="shared" si="58"/>
        <v>否</v>
      </c>
      <c r="J387" s="689" t="str">
        <f t="shared" si="59"/>
        <v>项</v>
      </c>
      <c r="Q387" s="710">
        <f>+N387+O387+P387</f>
        <v>0</v>
      </c>
      <c r="T387" s="721"/>
    </row>
    <row r="388" ht="36" customHeight="1" spans="1:10">
      <c r="A388" s="709">
        <f t="shared" si="55"/>
        <v>5</v>
      </c>
      <c r="B388" s="295">
        <v>20506</v>
      </c>
      <c r="C388" s="359" t="s">
        <v>532</v>
      </c>
      <c r="D388" s="230">
        <v>0</v>
      </c>
      <c r="E388" s="230">
        <v>0</v>
      </c>
      <c r="F388" s="230">
        <f>SUM(F389:F391)</f>
        <v>0</v>
      </c>
      <c r="G388" s="472">
        <f t="shared" si="56"/>
        <v>0</v>
      </c>
      <c r="H388" s="472">
        <f t="shared" si="57"/>
        <v>0</v>
      </c>
      <c r="I388" s="688" t="str">
        <f t="shared" si="58"/>
        <v>否</v>
      </c>
      <c r="J388" s="689" t="str">
        <f t="shared" si="59"/>
        <v>款</v>
      </c>
    </row>
    <row r="389" ht="36" customHeight="1" spans="1:20">
      <c r="A389" s="709">
        <f t="shared" si="55"/>
        <v>7</v>
      </c>
      <c r="B389" s="295">
        <v>2050601</v>
      </c>
      <c r="C389" s="439" t="s">
        <v>533</v>
      </c>
      <c r="D389" s="230">
        <v>0</v>
      </c>
      <c r="E389" s="230">
        <v>0</v>
      </c>
      <c r="F389" s="296"/>
      <c r="G389" s="472">
        <f t="shared" si="56"/>
        <v>0</v>
      </c>
      <c r="H389" s="472">
        <f t="shared" si="57"/>
        <v>0</v>
      </c>
      <c r="I389" s="688" t="str">
        <f t="shared" si="58"/>
        <v>否</v>
      </c>
      <c r="J389" s="689" t="str">
        <f t="shared" si="59"/>
        <v>项</v>
      </c>
      <c r="Q389" s="710">
        <f>+N389+O389+P389</f>
        <v>0</v>
      </c>
      <c r="T389" s="721"/>
    </row>
    <row r="390" ht="36" customHeight="1" spans="1:20">
      <c r="A390" s="709">
        <f t="shared" ref="A390:A453" si="63">LEN(B390)</f>
        <v>7</v>
      </c>
      <c r="B390" s="295">
        <v>2050602</v>
      </c>
      <c r="C390" s="439" t="s">
        <v>534</v>
      </c>
      <c r="D390" s="230">
        <v>0</v>
      </c>
      <c r="E390" s="230">
        <v>0</v>
      </c>
      <c r="F390" s="296"/>
      <c r="G390" s="472">
        <f t="shared" ref="G390:G453" si="64">IF(D390&lt;0,"",IFERROR(F390/D390-1,0))</f>
        <v>0</v>
      </c>
      <c r="H390" s="472">
        <f t="shared" ref="H390:H453" si="65">IF(D390&lt;0,"",IFERROR(F390/E390,0))</f>
        <v>0</v>
      </c>
      <c r="I390" s="688" t="str">
        <f t="shared" ref="I390:I453" si="66">IF(LEN(B390)=3,"是",IF(C390&lt;&gt;"",IF(SUM(D390:F390)&lt;&gt;0,"是","否"),"是"))</f>
        <v>否</v>
      </c>
      <c r="J390" s="689" t="str">
        <f t="shared" ref="J390:J453" si="67">IF(LEN(B390)=3,"类",IF(LEN(B390)=5,"款","项"))</f>
        <v>项</v>
      </c>
      <c r="Q390" s="710">
        <f>+N390+O390+P390</f>
        <v>0</v>
      </c>
      <c r="T390" s="721"/>
    </row>
    <row r="391" ht="36" customHeight="1" spans="1:20">
      <c r="A391" s="709">
        <f t="shared" si="63"/>
        <v>7</v>
      </c>
      <c r="B391" s="295">
        <v>2050699</v>
      </c>
      <c r="C391" s="439" t="s">
        <v>535</v>
      </c>
      <c r="D391" s="230">
        <v>0</v>
      </c>
      <c r="E391" s="230">
        <v>0</v>
      </c>
      <c r="F391" s="296"/>
      <c r="G391" s="472">
        <f t="shared" si="64"/>
        <v>0</v>
      </c>
      <c r="H391" s="472">
        <f t="shared" si="65"/>
        <v>0</v>
      </c>
      <c r="I391" s="688" t="str">
        <f t="shared" si="66"/>
        <v>否</v>
      </c>
      <c r="J391" s="689" t="str">
        <f t="shared" si="67"/>
        <v>项</v>
      </c>
      <c r="Q391" s="710">
        <f>+N391+O391+P391</f>
        <v>0</v>
      </c>
      <c r="T391" s="721"/>
    </row>
    <row r="392" ht="36" customHeight="1" spans="1:10">
      <c r="A392" s="709">
        <f t="shared" si="63"/>
        <v>5</v>
      </c>
      <c r="B392" s="295">
        <v>20507</v>
      </c>
      <c r="C392" s="359" t="s">
        <v>536</v>
      </c>
      <c r="D392" s="230">
        <v>0</v>
      </c>
      <c r="E392" s="230">
        <v>2</v>
      </c>
      <c r="F392" s="230">
        <f>SUM(F393:F395)</f>
        <v>0</v>
      </c>
      <c r="G392" s="472">
        <f t="shared" si="64"/>
        <v>0</v>
      </c>
      <c r="H392" s="472">
        <f t="shared" si="65"/>
        <v>0</v>
      </c>
      <c r="I392" s="688" t="str">
        <f t="shared" si="66"/>
        <v>是</v>
      </c>
      <c r="J392" s="689" t="str">
        <f t="shared" si="67"/>
        <v>款</v>
      </c>
    </row>
    <row r="393" ht="36" customHeight="1" spans="1:20">
      <c r="A393" s="709">
        <f t="shared" si="63"/>
        <v>7</v>
      </c>
      <c r="B393" s="295">
        <v>2050701</v>
      </c>
      <c r="C393" s="439" t="s">
        <v>537</v>
      </c>
      <c r="D393" s="230">
        <v>0</v>
      </c>
      <c r="E393" s="230">
        <v>2</v>
      </c>
      <c r="F393" s="296"/>
      <c r="G393" s="472">
        <f t="shared" si="64"/>
        <v>0</v>
      </c>
      <c r="H393" s="472">
        <f t="shared" si="65"/>
        <v>0</v>
      </c>
      <c r="I393" s="688" t="str">
        <f t="shared" si="66"/>
        <v>是</v>
      </c>
      <c r="J393" s="689" t="str">
        <f t="shared" si="67"/>
        <v>项</v>
      </c>
      <c r="Q393" s="710">
        <f>+N393+O393+P393</f>
        <v>0</v>
      </c>
      <c r="T393" s="721"/>
    </row>
    <row r="394" ht="36" customHeight="1" spans="1:20">
      <c r="A394" s="709">
        <f t="shared" si="63"/>
        <v>7</v>
      </c>
      <c r="B394" s="295">
        <v>2050702</v>
      </c>
      <c r="C394" s="439" t="s">
        <v>538</v>
      </c>
      <c r="D394" s="230">
        <v>0</v>
      </c>
      <c r="E394" s="230">
        <v>0</v>
      </c>
      <c r="F394" s="296"/>
      <c r="G394" s="472">
        <f t="shared" si="64"/>
        <v>0</v>
      </c>
      <c r="H394" s="472">
        <f t="shared" si="65"/>
        <v>0</v>
      </c>
      <c r="I394" s="688" t="str">
        <f t="shared" si="66"/>
        <v>否</v>
      </c>
      <c r="J394" s="689" t="str">
        <f t="shared" si="67"/>
        <v>项</v>
      </c>
      <c r="Q394" s="710">
        <f>+N394+O394+P394</f>
        <v>0</v>
      </c>
      <c r="T394" s="721"/>
    </row>
    <row r="395" ht="36" customHeight="1" spans="1:20">
      <c r="A395" s="709">
        <f t="shared" si="63"/>
        <v>7</v>
      </c>
      <c r="B395" s="295">
        <v>2050799</v>
      </c>
      <c r="C395" s="439" t="s">
        <v>539</v>
      </c>
      <c r="D395" s="230">
        <v>0</v>
      </c>
      <c r="E395" s="230">
        <v>0</v>
      </c>
      <c r="F395" s="296"/>
      <c r="G395" s="472">
        <f t="shared" si="64"/>
        <v>0</v>
      </c>
      <c r="H395" s="472">
        <f t="shared" si="65"/>
        <v>0</v>
      </c>
      <c r="I395" s="688" t="str">
        <f t="shared" si="66"/>
        <v>否</v>
      </c>
      <c r="J395" s="689" t="str">
        <f t="shared" si="67"/>
        <v>项</v>
      </c>
      <c r="Q395" s="710">
        <f>+N395+O395+P395</f>
        <v>0</v>
      </c>
      <c r="T395" s="721"/>
    </row>
    <row r="396" ht="36" customHeight="1" spans="1:20">
      <c r="A396" s="709">
        <f t="shared" si="63"/>
        <v>5</v>
      </c>
      <c r="B396" s="295">
        <v>20508</v>
      </c>
      <c r="C396" s="359" t="s">
        <v>540</v>
      </c>
      <c r="D396" s="230">
        <v>184</v>
      </c>
      <c r="E396" s="230">
        <v>179</v>
      </c>
      <c r="F396" s="230">
        <f>SUM(F397:F401)</f>
        <v>186</v>
      </c>
      <c r="G396" s="472">
        <f t="shared" si="64"/>
        <v>0.0108695652173914</v>
      </c>
      <c r="H396" s="472">
        <f t="shared" si="65"/>
        <v>1.0391061452514</v>
      </c>
      <c r="I396" s="688" t="str">
        <f t="shared" si="66"/>
        <v>是</v>
      </c>
      <c r="J396" s="689" t="str">
        <f t="shared" si="67"/>
        <v>款</v>
      </c>
      <c r="T396" s="711">
        <f>VLOOKUP(B396,[268]Sheet1!$D$6:$M$416,10,FALSE)</f>
        <v>186</v>
      </c>
    </row>
    <row r="397" ht="36" customHeight="1" spans="1:20">
      <c r="A397" s="709">
        <f t="shared" si="63"/>
        <v>7</v>
      </c>
      <c r="B397" s="295">
        <v>2050801</v>
      </c>
      <c r="C397" s="439" t="s">
        <v>541</v>
      </c>
      <c r="D397" s="230">
        <v>0</v>
      </c>
      <c r="E397" s="230">
        <v>0</v>
      </c>
      <c r="F397" s="296"/>
      <c r="G397" s="472">
        <f t="shared" si="64"/>
        <v>0</v>
      </c>
      <c r="H397" s="472">
        <f t="shared" si="65"/>
        <v>0</v>
      </c>
      <c r="I397" s="688" t="str">
        <f t="shared" si="66"/>
        <v>否</v>
      </c>
      <c r="J397" s="689" t="str">
        <f t="shared" si="67"/>
        <v>项</v>
      </c>
      <c r="Q397" s="710">
        <f>+N397+O397+P397</f>
        <v>0</v>
      </c>
      <c r="T397" s="721"/>
    </row>
    <row r="398" ht="36" customHeight="1" spans="1:20">
      <c r="A398" s="709">
        <f t="shared" si="63"/>
        <v>7</v>
      </c>
      <c r="B398" s="295">
        <v>2050802</v>
      </c>
      <c r="C398" s="439" t="s">
        <v>542</v>
      </c>
      <c r="D398" s="230">
        <v>184</v>
      </c>
      <c r="E398" s="230">
        <v>179</v>
      </c>
      <c r="F398" s="296">
        <v>186</v>
      </c>
      <c r="G398" s="472">
        <f t="shared" si="64"/>
        <v>0.0108695652173914</v>
      </c>
      <c r="H398" s="472">
        <f t="shared" si="65"/>
        <v>1.0391061452514</v>
      </c>
      <c r="I398" s="688" t="str">
        <f t="shared" si="66"/>
        <v>是</v>
      </c>
      <c r="J398" s="689" t="str">
        <f t="shared" si="67"/>
        <v>项</v>
      </c>
      <c r="N398" s="720">
        <f>VLOOKUP(B398,[261]公共预算支出!$D$3:$H$398,5,FALSE)</f>
        <v>182</v>
      </c>
      <c r="Q398" s="710">
        <f>+N398+O398+P398</f>
        <v>182</v>
      </c>
      <c r="T398" s="721">
        <f>VLOOKUP(B398,[268]Sheet1!$D$6:$M$416,10,FALSE)</f>
        <v>186</v>
      </c>
    </row>
    <row r="399" ht="36" customHeight="1" spans="1:20">
      <c r="A399" s="709">
        <f t="shared" si="63"/>
        <v>7</v>
      </c>
      <c r="B399" s="295">
        <v>2050803</v>
      </c>
      <c r="C399" s="439" t="s">
        <v>543</v>
      </c>
      <c r="D399" s="230">
        <v>0</v>
      </c>
      <c r="E399" s="230">
        <v>0</v>
      </c>
      <c r="F399" s="296"/>
      <c r="G399" s="472">
        <f t="shared" si="64"/>
        <v>0</v>
      </c>
      <c r="H399" s="472">
        <f t="shared" si="65"/>
        <v>0</v>
      </c>
      <c r="I399" s="688" t="str">
        <f t="shared" si="66"/>
        <v>否</v>
      </c>
      <c r="J399" s="689" t="str">
        <f t="shared" si="67"/>
        <v>项</v>
      </c>
      <c r="Q399" s="710">
        <f>+N399+O399+P399</f>
        <v>0</v>
      </c>
      <c r="T399" s="721"/>
    </row>
    <row r="400" ht="36" customHeight="1" spans="1:20">
      <c r="A400" s="709">
        <f t="shared" si="63"/>
        <v>7</v>
      </c>
      <c r="B400" s="295">
        <v>2050804</v>
      </c>
      <c r="C400" s="439" t="s">
        <v>544</v>
      </c>
      <c r="D400" s="230">
        <v>0</v>
      </c>
      <c r="E400" s="230">
        <v>0</v>
      </c>
      <c r="F400" s="296"/>
      <c r="G400" s="472">
        <f t="shared" si="64"/>
        <v>0</v>
      </c>
      <c r="H400" s="472">
        <f t="shared" si="65"/>
        <v>0</v>
      </c>
      <c r="I400" s="688" t="str">
        <f t="shared" si="66"/>
        <v>否</v>
      </c>
      <c r="J400" s="689" t="str">
        <f t="shared" si="67"/>
        <v>项</v>
      </c>
      <c r="Q400" s="710">
        <f>+N400+O400+P400</f>
        <v>0</v>
      </c>
      <c r="T400" s="721"/>
    </row>
    <row r="401" ht="36" customHeight="1" spans="1:20">
      <c r="A401" s="709">
        <f t="shared" si="63"/>
        <v>7</v>
      </c>
      <c r="B401" s="295">
        <v>2050899</v>
      </c>
      <c r="C401" s="439" t="s">
        <v>545</v>
      </c>
      <c r="D401" s="230">
        <v>0</v>
      </c>
      <c r="E401" s="230">
        <v>0</v>
      </c>
      <c r="F401" s="296"/>
      <c r="G401" s="472">
        <f t="shared" si="64"/>
        <v>0</v>
      </c>
      <c r="H401" s="472">
        <f t="shared" si="65"/>
        <v>0</v>
      </c>
      <c r="I401" s="688" t="str">
        <f t="shared" si="66"/>
        <v>否</v>
      </c>
      <c r="J401" s="689" t="str">
        <f t="shared" si="67"/>
        <v>项</v>
      </c>
      <c r="Q401" s="710">
        <f>+N401+O401+P401</f>
        <v>0</v>
      </c>
      <c r="T401" s="721"/>
    </row>
    <row r="402" ht="36" customHeight="1" spans="1:10">
      <c r="A402" s="709">
        <f t="shared" si="63"/>
        <v>5</v>
      </c>
      <c r="B402" s="295">
        <v>20509</v>
      </c>
      <c r="C402" s="359" t="s">
        <v>546</v>
      </c>
      <c r="D402" s="230">
        <v>0</v>
      </c>
      <c r="E402" s="230">
        <v>0</v>
      </c>
      <c r="F402" s="230">
        <f>SUM(F403:F408)</f>
        <v>0</v>
      </c>
      <c r="G402" s="472">
        <f t="shared" si="64"/>
        <v>0</v>
      </c>
      <c r="H402" s="472">
        <f t="shared" si="65"/>
        <v>0</v>
      </c>
      <c r="I402" s="688" t="str">
        <f t="shared" si="66"/>
        <v>否</v>
      </c>
      <c r="J402" s="689" t="str">
        <f t="shared" si="67"/>
        <v>款</v>
      </c>
    </row>
    <row r="403" ht="36" customHeight="1" spans="1:20">
      <c r="A403" s="709">
        <f t="shared" si="63"/>
        <v>7</v>
      </c>
      <c r="B403" s="295">
        <v>2050901</v>
      </c>
      <c r="C403" s="439" t="s">
        <v>547</v>
      </c>
      <c r="D403" s="230">
        <v>0</v>
      </c>
      <c r="E403" s="230">
        <v>0</v>
      </c>
      <c r="F403" s="296"/>
      <c r="G403" s="472">
        <f t="shared" si="64"/>
        <v>0</v>
      </c>
      <c r="H403" s="472">
        <f t="shared" si="65"/>
        <v>0</v>
      </c>
      <c r="I403" s="688" t="str">
        <f t="shared" si="66"/>
        <v>否</v>
      </c>
      <c r="J403" s="689" t="str">
        <f t="shared" si="67"/>
        <v>项</v>
      </c>
      <c r="Q403" s="710">
        <f t="shared" ref="Q403:Q408" si="68">+N403+O403+P403</f>
        <v>0</v>
      </c>
      <c r="T403" s="721"/>
    </row>
    <row r="404" ht="36" customHeight="1" spans="1:20">
      <c r="A404" s="709">
        <f t="shared" si="63"/>
        <v>7</v>
      </c>
      <c r="B404" s="295">
        <v>2050902</v>
      </c>
      <c r="C404" s="439" t="s">
        <v>548</v>
      </c>
      <c r="D404" s="230">
        <v>0</v>
      </c>
      <c r="E404" s="230">
        <v>0</v>
      </c>
      <c r="F404" s="296"/>
      <c r="G404" s="472">
        <f t="shared" si="64"/>
        <v>0</v>
      </c>
      <c r="H404" s="472">
        <f t="shared" si="65"/>
        <v>0</v>
      </c>
      <c r="I404" s="688" t="str">
        <f t="shared" si="66"/>
        <v>否</v>
      </c>
      <c r="J404" s="689" t="str">
        <f t="shared" si="67"/>
        <v>项</v>
      </c>
      <c r="Q404" s="710">
        <f t="shared" si="68"/>
        <v>0</v>
      </c>
      <c r="T404" s="721"/>
    </row>
    <row r="405" ht="36" customHeight="1" spans="1:20">
      <c r="A405" s="709">
        <f t="shared" si="63"/>
        <v>7</v>
      </c>
      <c r="B405" s="295">
        <v>2050903</v>
      </c>
      <c r="C405" s="439" t="s">
        <v>549</v>
      </c>
      <c r="D405" s="230">
        <v>0</v>
      </c>
      <c r="E405" s="230">
        <v>0</v>
      </c>
      <c r="F405" s="296"/>
      <c r="G405" s="472">
        <f t="shared" si="64"/>
        <v>0</v>
      </c>
      <c r="H405" s="472">
        <f t="shared" si="65"/>
        <v>0</v>
      </c>
      <c r="I405" s="688" t="str">
        <f t="shared" si="66"/>
        <v>否</v>
      </c>
      <c r="J405" s="689" t="str">
        <f t="shared" si="67"/>
        <v>项</v>
      </c>
      <c r="Q405" s="710">
        <f t="shared" si="68"/>
        <v>0</v>
      </c>
      <c r="T405" s="721"/>
    </row>
    <row r="406" ht="36" customHeight="1" spans="1:20">
      <c r="A406" s="709">
        <f t="shared" si="63"/>
        <v>7</v>
      </c>
      <c r="B406" s="295">
        <v>2050904</v>
      </c>
      <c r="C406" s="439" t="s">
        <v>550</v>
      </c>
      <c r="D406" s="230">
        <v>0</v>
      </c>
      <c r="E406" s="230">
        <v>0</v>
      </c>
      <c r="F406" s="296"/>
      <c r="G406" s="472">
        <f t="shared" si="64"/>
        <v>0</v>
      </c>
      <c r="H406" s="472">
        <f t="shared" si="65"/>
        <v>0</v>
      </c>
      <c r="I406" s="688" t="str">
        <f t="shared" si="66"/>
        <v>否</v>
      </c>
      <c r="J406" s="689" t="str">
        <f t="shared" si="67"/>
        <v>项</v>
      </c>
      <c r="Q406" s="710">
        <f t="shared" si="68"/>
        <v>0</v>
      </c>
      <c r="T406" s="721"/>
    </row>
    <row r="407" ht="36" customHeight="1" spans="1:20">
      <c r="A407" s="709">
        <f t="shared" si="63"/>
        <v>7</v>
      </c>
      <c r="B407" s="295">
        <v>2050905</v>
      </c>
      <c r="C407" s="439" t="s">
        <v>551</v>
      </c>
      <c r="D407" s="230">
        <v>0</v>
      </c>
      <c r="E407" s="230">
        <v>0</v>
      </c>
      <c r="F407" s="296"/>
      <c r="G407" s="472">
        <f t="shared" si="64"/>
        <v>0</v>
      </c>
      <c r="H407" s="472">
        <f t="shared" si="65"/>
        <v>0</v>
      </c>
      <c r="I407" s="688" t="str">
        <f t="shared" si="66"/>
        <v>否</v>
      </c>
      <c r="J407" s="689" t="str">
        <f t="shared" si="67"/>
        <v>项</v>
      </c>
      <c r="Q407" s="710">
        <f t="shared" si="68"/>
        <v>0</v>
      </c>
      <c r="T407" s="721"/>
    </row>
    <row r="408" ht="36" customHeight="1" spans="1:20">
      <c r="A408" s="709">
        <f t="shared" si="63"/>
        <v>7</v>
      </c>
      <c r="B408" s="295">
        <v>2050999</v>
      </c>
      <c r="C408" s="439" t="s">
        <v>552</v>
      </c>
      <c r="D408" s="230">
        <v>0</v>
      </c>
      <c r="E408" s="230">
        <v>0</v>
      </c>
      <c r="F408" s="296"/>
      <c r="G408" s="472">
        <f t="shared" si="64"/>
        <v>0</v>
      </c>
      <c r="H408" s="472">
        <f t="shared" si="65"/>
        <v>0</v>
      </c>
      <c r="I408" s="688" t="str">
        <f t="shared" si="66"/>
        <v>否</v>
      </c>
      <c r="J408" s="689" t="str">
        <f t="shared" si="67"/>
        <v>项</v>
      </c>
      <c r="Q408" s="710">
        <f t="shared" si="68"/>
        <v>0</v>
      </c>
      <c r="T408" s="721"/>
    </row>
    <row r="409" ht="36" customHeight="1" spans="1:20">
      <c r="A409" s="709">
        <f t="shared" si="63"/>
        <v>5</v>
      </c>
      <c r="B409" s="295">
        <v>20599</v>
      </c>
      <c r="C409" s="359" t="s">
        <v>553</v>
      </c>
      <c r="D409" s="230">
        <v>22</v>
      </c>
      <c r="E409" s="230">
        <v>20</v>
      </c>
      <c r="F409" s="230">
        <f>F410</f>
        <v>16</v>
      </c>
      <c r="G409" s="472">
        <f t="shared" si="64"/>
        <v>-0.272727272727273</v>
      </c>
      <c r="H409" s="472">
        <f t="shared" si="65"/>
        <v>0.8</v>
      </c>
      <c r="I409" s="688" t="str">
        <f t="shared" si="66"/>
        <v>是</v>
      </c>
      <c r="J409" s="689" t="str">
        <f t="shared" si="67"/>
        <v>款</v>
      </c>
      <c r="T409" s="711">
        <f>VLOOKUP(B409,[268]Sheet1!$D$6:$M$416,10,FALSE)</f>
        <v>17</v>
      </c>
    </row>
    <row r="410" ht="36" customHeight="1" spans="1:20">
      <c r="A410" s="709">
        <f t="shared" si="63"/>
        <v>7</v>
      </c>
      <c r="B410" s="305">
        <v>2059999</v>
      </c>
      <c r="C410" s="439" t="s">
        <v>553</v>
      </c>
      <c r="D410" s="230">
        <v>22</v>
      </c>
      <c r="E410" s="230">
        <v>20</v>
      </c>
      <c r="F410" s="296">
        <v>16</v>
      </c>
      <c r="G410" s="472">
        <f t="shared" si="64"/>
        <v>-0.272727272727273</v>
      </c>
      <c r="H410" s="472">
        <f t="shared" si="65"/>
        <v>0.8</v>
      </c>
      <c r="I410" s="688" t="str">
        <f t="shared" si="66"/>
        <v>是</v>
      </c>
      <c r="J410" s="689" t="str">
        <f t="shared" si="67"/>
        <v>项</v>
      </c>
      <c r="N410" s="720">
        <f>VLOOKUP(B410,[261]公共预算支出!$D$3:$H$398,5,FALSE)</f>
        <v>17</v>
      </c>
      <c r="Q410" s="710">
        <f>+N410+O410+P410</f>
        <v>17</v>
      </c>
      <c r="T410" s="721">
        <f>VLOOKUP(B410,[268]Sheet1!$D$6:$M$416,10,FALSE)</f>
        <v>17</v>
      </c>
    </row>
    <row r="411" ht="36" customHeight="1" spans="1:20">
      <c r="A411" s="709">
        <f t="shared" si="63"/>
        <v>3</v>
      </c>
      <c r="B411" s="294">
        <v>206</v>
      </c>
      <c r="C411" s="285" t="s">
        <v>262</v>
      </c>
      <c r="D411" s="286">
        <v>155</v>
      </c>
      <c r="E411" s="286">
        <v>325</v>
      </c>
      <c r="F411" s="286">
        <f>SUM(F412,F417,F426,F432,F437,F442,F447,F454,F458,F462)</f>
        <v>91</v>
      </c>
      <c r="G411" s="475">
        <f t="shared" si="64"/>
        <v>-0.412903225806452</v>
      </c>
      <c r="H411" s="475">
        <f t="shared" si="65"/>
        <v>0.28</v>
      </c>
      <c r="I411" s="688" t="str">
        <f t="shared" si="66"/>
        <v>是</v>
      </c>
      <c r="J411" s="689" t="str">
        <f t="shared" si="67"/>
        <v>类</v>
      </c>
      <c r="T411" s="711">
        <f>VLOOKUP(B411,[268]Sheet1!$D$6:$M$416,10,FALSE)</f>
        <v>91</v>
      </c>
    </row>
    <row r="412" ht="36" customHeight="1" spans="1:20">
      <c r="A412" s="709">
        <f t="shared" si="63"/>
        <v>5</v>
      </c>
      <c r="B412" s="295">
        <v>20601</v>
      </c>
      <c r="C412" s="359" t="s">
        <v>554</v>
      </c>
      <c r="D412" s="230">
        <v>80</v>
      </c>
      <c r="E412" s="230">
        <v>80</v>
      </c>
      <c r="F412" s="230">
        <f>SUM(F413:F416)</f>
        <v>84</v>
      </c>
      <c r="G412" s="472">
        <f t="shared" si="64"/>
        <v>0.05</v>
      </c>
      <c r="H412" s="472">
        <f t="shared" si="65"/>
        <v>1.05</v>
      </c>
      <c r="I412" s="688" t="str">
        <f t="shared" si="66"/>
        <v>是</v>
      </c>
      <c r="J412" s="689" t="str">
        <f t="shared" si="67"/>
        <v>款</v>
      </c>
      <c r="T412" s="711">
        <f>VLOOKUP(B412,[268]Sheet1!$D$6:$M$416,10,FALSE)</f>
        <v>84</v>
      </c>
    </row>
    <row r="413" ht="36" customHeight="1" spans="1:20">
      <c r="A413" s="709">
        <f t="shared" si="63"/>
        <v>7</v>
      </c>
      <c r="B413" s="295">
        <v>2060101</v>
      </c>
      <c r="C413" s="439" t="s">
        <v>307</v>
      </c>
      <c r="D413" s="230">
        <v>80</v>
      </c>
      <c r="E413" s="230">
        <v>80</v>
      </c>
      <c r="F413" s="296">
        <v>76</v>
      </c>
      <c r="G413" s="472">
        <f t="shared" si="64"/>
        <v>-0.05</v>
      </c>
      <c r="H413" s="472">
        <f t="shared" si="65"/>
        <v>0.95</v>
      </c>
      <c r="I413" s="688" t="str">
        <f t="shared" si="66"/>
        <v>是</v>
      </c>
      <c r="J413" s="689" t="str">
        <f t="shared" si="67"/>
        <v>项</v>
      </c>
      <c r="N413" s="720">
        <f>VLOOKUP(B413,[261]公共预算支出!$D$3:$H$398,5,FALSE)</f>
        <v>73</v>
      </c>
      <c r="P413" s="710">
        <f>VLOOKUP(B413,[263]Sheet4!$A$2:$B$82,2,FALSE)</f>
        <v>1</v>
      </c>
      <c r="Q413" s="710">
        <f>+N413+O413+P413</f>
        <v>74</v>
      </c>
      <c r="T413" s="721">
        <f>VLOOKUP(B413,[268]Sheet1!$D$6:$M$416,10,FALSE)</f>
        <v>76</v>
      </c>
    </row>
    <row r="414" ht="36" customHeight="1" spans="1:20">
      <c r="A414" s="709">
        <f t="shared" si="63"/>
        <v>7</v>
      </c>
      <c r="B414" s="295">
        <v>2060102</v>
      </c>
      <c r="C414" s="439" t="s">
        <v>308</v>
      </c>
      <c r="D414" s="230">
        <v>0</v>
      </c>
      <c r="E414" s="230">
        <v>0</v>
      </c>
      <c r="F414" s="296"/>
      <c r="G414" s="472">
        <f t="shared" si="64"/>
        <v>0</v>
      </c>
      <c r="H414" s="472">
        <f t="shared" si="65"/>
        <v>0</v>
      </c>
      <c r="I414" s="688" t="str">
        <f t="shared" si="66"/>
        <v>否</v>
      </c>
      <c r="J414" s="689" t="str">
        <f t="shared" si="67"/>
        <v>项</v>
      </c>
      <c r="Q414" s="710">
        <f>+N414+O414+P414</f>
        <v>0</v>
      </c>
      <c r="T414" s="721"/>
    </row>
    <row r="415" ht="36" customHeight="1" spans="1:20">
      <c r="A415" s="709">
        <f t="shared" si="63"/>
        <v>7</v>
      </c>
      <c r="B415" s="295">
        <v>2060103</v>
      </c>
      <c r="C415" s="439" t="s">
        <v>309</v>
      </c>
      <c r="D415" s="230">
        <v>0</v>
      </c>
      <c r="E415" s="230">
        <v>0</v>
      </c>
      <c r="F415" s="296"/>
      <c r="G415" s="472">
        <f t="shared" si="64"/>
        <v>0</v>
      </c>
      <c r="H415" s="472">
        <f t="shared" si="65"/>
        <v>0</v>
      </c>
      <c r="I415" s="688" t="str">
        <f t="shared" si="66"/>
        <v>否</v>
      </c>
      <c r="J415" s="689" t="str">
        <f t="shared" si="67"/>
        <v>项</v>
      </c>
      <c r="Q415" s="710">
        <f>+N415+O415+P415</f>
        <v>0</v>
      </c>
      <c r="T415" s="721"/>
    </row>
    <row r="416" ht="36" customHeight="1" spans="1:20">
      <c r="A416" s="709">
        <f t="shared" si="63"/>
        <v>7</v>
      </c>
      <c r="B416" s="295">
        <v>2060199</v>
      </c>
      <c r="C416" s="439" t="s">
        <v>555</v>
      </c>
      <c r="D416" s="230">
        <v>0</v>
      </c>
      <c r="E416" s="230">
        <v>0</v>
      </c>
      <c r="F416" s="296">
        <v>8</v>
      </c>
      <c r="G416" s="472">
        <f t="shared" si="64"/>
        <v>0</v>
      </c>
      <c r="H416" s="472">
        <f t="shared" si="65"/>
        <v>0</v>
      </c>
      <c r="I416" s="688" t="str">
        <f t="shared" si="66"/>
        <v>是</v>
      </c>
      <c r="J416" s="689" t="str">
        <f t="shared" si="67"/>
        <v>项</v>
      </c>
      <c r="N416" s="720">
        <f>VLOOKUP(B416,[261]公共预算支出!$D$3:$H$398,5,FALSE)</f>
        <v>8</v>
      </c>
      <c r="Q416" s="710">
        <f>+N416+O416+P416</f>
        <v>8</v>
      </c>
      <c r="T416" s="721">
        <f>VLOOKUP(B416,[268]Sheet1!$D$6:$M$416,10,FALSE)</f>
        <v>8</v>
      </c>
    </row>
    <row r="417" ht="36" customHeight="1" spans="1:10">
      <c r="A417" s="709">
        <f t="shared" si="63"/>
        <v>5</v>
      </c>
      <c r="B417" s="295">
        <v>20602</v>
      </c>
      <c r="C417" s="359" t="s">
        <v>556</v>
      </c>
      <c r="D417" s="230">
        <v>0</v>
      </c>
      <c r="E417" s="230">
        <v>0</v>
      </c>
      <c r="F417" s="230">
        <f>SUM(F418:F425)</f>
        <v>0</v>
      </c>
      <c r="G417" s="472">
        <f t="shared" si="64"/>
        <v>0</v>
      </c>
      <c r="H417" s="472">
        <f t="shared" si="65"/>
        <v>0</v>
      </c>
      <c r="I417" s="688" t="str">
        <f t="shared" si="66"/>
        <v>否</v>
      </c>
      <c r="J417" s="689" t="str">
        <f t="shared" si="67"/>
        <v>款</v>
      </c>
    </row>
    <row r="418" ht="36" customHeight="1" spans="1:20">
      <c r="A418" s="709">
        <f t="shared" si="63"/>
        <v>7</v>
      </c>
      <c r="B418" s="295">
        <v>2060201</v>
      </c>
      <c r="C418" s="439" t="s">
        <v>557</v>
      </c>
      <c r="D418" s="230">
        <v>0</v>
      </c>
      <c r="E418" s="230">
        <v>0</v>
      </c>
      <c r="F418" s="296"/>
      <c r="G418" s="472">
        <f t="shared" si="64"/>
        <v>0</v>
      </c>
      <c r="H418" s="472">
        <f t="shared" si="65"/>
        <v>0</v>
      </c>
      <c r="I418" s="688" t="str">
        <f t="shared" si="66"/>
        <v>否</v>
      </c>
      <c r="J418" s="689" t="str">
        <f t="shared" si="67"/>
        <v>项</v>
      </c>
      <c r="Q418" s="710">
        <f t="shared" ref="Q418:Q425" si="69">+N418+O418+P418</f>
        <v>0</v>
      </c>
      <c r="T418" s="721"/>
    </row>
    <row r="419" ht="36" customHeight="1" spans="1:20">
      <c r="A419" s="709">
        <f t="shared" si="63"/>
        <v>7</v>
      </c>
      <c r="B419" s="295">
        <v>2060203</v>
      </c>
      <c r="C419" s="439" t="s">
        <v>558</v>
      </c>
      <c r="D419" s="230">
        <v>0</v>
      </c>
      <c r="E419" s="230">
        <v>0</v>
      </c>
      <c r="F419" s="296"/>
      <c r="G419" s="472">
        <f t="shared" si="64"/>
        <v>0</v>
      </c>
      <c r="H419" s="472">
        <f t="shared" si="65"/>
        <v>0</v>
      </c>
      <c r="I419" s="688" t="str">
        <f t="shared" si="66"/>
        <v>否</v>
      </c>
      <c r="J419" s="689" t="str">
        <f t="shared" si="67"/>
        <v>项</v>
      </c>
      <c r="Q419" s="710">
        <f t="shared" si="69"/>
        <v>0</v>
      </c>
      <c r="T419" s="721"/>
    </row>
    <row r="420" ht="36" customHeight="1" spans="1:20">
      <c r="A420" s="709">
        <f t="shared" si="63"/>
        <v>7</v>
      </c>
      <c r="B420" s="295">
        <v>2060204</v>
      </c>
      <c r="C420" s="439" t="s">
        <v>559</v>
      </c>
      <c r="D420" s="230">
        <v>0</v>
      </c>
      <c r="E420" s="230">
        <v>0</v>
      </c>
      <c r="F420" s="296"/>
      <c r="G420" s="472">
        <f t="shared" si="64"/>
        <v>0</v>
      </c>
      <c r="H420" s="472">
        <f t="shared" si="65"/>
        <v>0</v>
      </c>
      <c r="I420" s="688" t="str">
        <f t="shared" si="66"/>
        <v>否</v>
      </c>
      <c r="J420" s="689" t="str">
        <f t="shared" si="67"/>
        <v>项</v>
      </c>
      <c r="Q420" s="710">
        <f t="shared" si="69"/>
        <v>0</v>
      </c>
      <c r="T420" s="721"/>
    </row>
    <row r="421" ht="36" customHeight="1" spans="1:20">
      <c r="A421" s="709">
        <f t="shared" si="63"/>
        <v>7</v>
      </c>
      <c r="B421" s="295">
        <v>2060205</v>
      </c>
      <c r="C421" s="439" t="s">
        <v>560</v>
      </c>
      <c r="D421" s="230">
        <v>0</v>
      </c>
      <c r="E421" s="230">
        <v>0</v>
      </c>
      <c r="F421" s="296"/>
      <c r="G421" s="472">
        <f t="shared" si="64"/>
        <v>0</v>
      </c>
      <c r="H421" s="472">
        <f t="shared" si="65"/>
        <v>0</v>
      </c>
      <c r="I421" s="688" t="str">
        <f t="shared" si="66"/>
        <v>否</v>
      </c>
      <c r="J421" s="689" t="str">
        <f t="shared" si="67"/>
        <v>项</v>
      </c>
      <c r="Q421" s="710">
        <f t="shared" si="69"/>
        <v>0</v>
      </c>
      <c r="T421" s="721"/>
    </row>
    <row r="422" ht="36" customHeight="1" spans="1:20">
      <c r="A422" s="709">
        <f t="shared" si="63"/>
        <v>7</v>
      </c>
      <c r="B422" s="295">
        <v>2060206</v>
      </c>
      <c r="C422" s="439" t="s">
        <v>561</v>
      </c>
      <c r="D422" s="230">
        <v>0</v>
      </c>
      <c r="E422" s="230">
        <v>0</v>
      </c>
      <c r="F422" s="296"/>
      <c r="G422" s="472">
        <f t="shared" si="64"/>
        <v>0</v>
      </c>
      <c r="H422" s="472">
        <f t="shared" si="65"/>
        <v>0</v>
      </c>
      <c r="I422" s="688" t="str">
        <f t="shared" si="66"/>
        <v>否</v>
      </c>
      <c r="J422" s="689" t="str">
        <f t="shared" si="67"/>
        <v>项</v>
      </c>
      <c r="Q422" s="710">
        <f t="shared" si="69"/>
        <v>0</v>
      </c>
      <c r="T422" s="721"/>
    </row>
    <row r="423" ht="36" customHeight="1" spans="1:20">
      <c r="A423" s="709">
        <f t="shared" si="63"/>
        <v>7</v>
      </c>
      <c r="B423" s="295">
        <v>2060207</v>
      </c>
      <c r="C423" s="439" t="s">
        <v>562</v>
      </c>
      <c r="D423" s="230">
        <v>0</v>
      </c>
      <c r="E423" s="230">
        <v>0</v>
      </c>
      <c r="F423" s="296"/>
      <c r="G423" s="472">
        <f t="shared" si="64"/>
        <v>0</v>
      </c>
      <c r="H423" s="472">
        <f t="shared" si="65"/>
        <v>0</v>
      </c>
      <c r="I423" s="688" t="str">
        <f t="shared" si="66"/>
        <v>否</v>
      </c>
      <c r="J423" s="689" t="str">
        <f t="shared" si="67"/>
        <v>项</v>
      </c>
      <c r="Q423" s="710">
        <f t="shared" si="69"/>
        <v>0</v>
      </c>
      <c r="T423" s="721"/>
    </row>
    <row r="424" ht="36" customHeight="1" spans="1:20">
      <c r="A424" s="709">
        <f t="shared" si="63"/>
        <v>7</v>
      </c>
      <c r="B424" s="518">
        <v>2060208</v>
      </c>
      <c r="C424" s="449" t="s">
        <v>563</v>
      </c>
      <c r="D424" s="230">
        <v>0</v>
      </c>
      <c r="E424" s="230">
        <v>0</v>
      </c>
      <c r="F424" s="296"/>
      <c r="G424" s="472">
        <f t="shared" si="64"/>
        <v>0</v>
      </c>
      <c r="H424" s="472">
        <f t="shared" si="65"/>
        <v>0</v>
      </c>
      <c r="I424" s="688" t="str">
        <f t="shared" si="66"/>
        <v>否</v>
      </c>
      <c r="J424" s="689" t="str">
        <f t="shared" si="67"/>
        <v>项</v>
      </c>
      <c r="Q424" s="710">
        <f t="shared" si="69"/>
        <v>0</v>
      </c>
      <c r="T424" s="721"/>
    </row>
    <row r="425" ht="36" customHeight="1" spans="1:20">
      <c r="A425" s="709">
        <f t="shared" si="63"/>
        <v>7</v>
      </c>
      <c r="B425" s="295">
        <v>2060299</v>
      </c>
      <c r="C425" s="439" t="s">
        <v>564</v>
      </c>
      <c r="D425" s="230">
        <v>0</v>
      </c>
      <c r="E425" s="230">
        <v>0</v>
      </c>
      <c r="F425" s="296"/>
      <c r="G425" s="472">
        <f t="shared" si="64"/>
        <v>0</v>
      </c>
      <c r="H425" s="472">
        <f t="shared" si="65"/>
        <v>0</v>
      </c>
      <c r="I425" s="688" t="str">
        <f t="shared" si="66"/>
        <v>否</v>
      </c>
      <c r="J425" s="689" t="str">
        <f t="shared" si="67"/>
        <v>项</v>
      </c>
      <c r="Q425" s="710">
        <f t="shared" si="69"/>
        <v>0</v>
      </c>
      <c r="T425" s="721"/>
    </row>
    <row r="426" ht="36" customHeight="1" spans="1:10">
      <c r="A426" s="709">
        <f t="shared" si="63"/>
        <v>5</v>
      </c>
      <c r="B426" s="295">
        <v>20603</v>
      </c>
      <c r="C426" s="359" t="s">
        <v>565</v>
      </c>
      <c r="D426" s="230">
        <v>0</v>
      </c>
      <c r="E426" s="230">
        <v>0</v>
      </c>
      <c r="F426" s="230">
        <f>SUM(F427:F431)</f>
        <v>0</v>
      </c>
      <c r="G426" s="472">
        <f t="shared" si="64"/>
        <v>0</v>
      </c>
      <c r="H426" s="472">
        <f t="shared" si="65"/>
        <v>0</v>
      </c>
      <c r="I426" s="688" t="str">
        <f t="shared" si="66"/>
        <v>否</v>
      </c>
      <c r="J426" s="689" t="str">
        <f t="shared" si="67"/>
        <v>款</v>
      </c>
    </row>
    <row r="427" ht="36" customHeight="1" spans="1:20">
      <c r="A427" s="709">
        <f t="shared" si="63"/>
        <v>7</v>
      </c>
      <c r="B427" s="295">
        <v>2060301</v>
      </c>
      <c r="C427" s="439" t="s">
        <v>557</v>
      </c>
      <c r="D427" s="230">
        <v>0</v>
      </c>
      <c r="E427" s="230">
        <v>0</v>
      </c>
      <c r="F427" s="296"/>
      <c r="G427" s="472">
        <f t="shared" si="64"/>
        <v>0</v>
      </c>
      <c r="H427" s="472">
        <f t="shared" si="65"/>
        <v>0</v>
      </c>
      <c r="I427" s="688" t="str">
        <f t="shared" si="66"/>
        <v>否</v>
      </c>
      <c r="J427" s="689" t="str">
        <f t="shared" si="67"/>
        <v>项</v>
      </c>
      <c r="Q427" s="710">
        <f>+N427+O427+P427</f>
        <v>0</v>
      </c>
      <c r="T427" s="721"/>
    </row>
    <row r="428" ht="36" customHeight="1" spans="1:20">
      <c r="A428" s="709">
        <f t="shared" si="63"/>
        <v>7</v>
      </c>
      <c r="B428" s="295">
        <v>2060302</v>
      </c>
      <c r="C428" s="439" t="s">
        <v>566</v>
      </c>
      <c r="D428" s="230">
        <v>0</v>
      </c>
      <c r="E428" s="230">
        <v>0</v>
      </c>
      <c r="F428" s="296"/>
      <c r="G428" s="472">
        <f t="shared" si="64"/>
        <v>0</v>
      </c>
      <c r="H428" s="472">
        <f t="shared" si="65"/>
        <v>0</v>
      </c>
      <c r="I428" s="688" t="str">
        <f t="shared" si="66"/>
        <v>否</v>
      </c>
      <c r="J428" s="689" t="str">
        <f t="shared" si="67"/>
        <v>项</v>
      </c>
      <c r="Q428" s="710">
        <f>+N428+O428+P428</f>
        <v>0</v>
      </c>
      <c r="T428" s="721"/>
    </row>
    <row r="429" ht="36" customHeight="1" spans="1:20">
      <c r="A429" s="709">
        <f t="shared" si="63"/>
        <v>7</v>
      </c>
      <c r="B429" s="295">
        <v>2060303</v>
      </c>
      <c r="C429" s="439" t="s">
        <v>567</v>
      </c>
      <c r="D429" s="230">
        <v>0</v>
      </c>
      <c r="E429" s="230">
        <v>0</v>
      </c>
      <c r="F429" s="296"/>
      <c r="G429" s="472">
        <f t="shared" si="64"/>
        <v>0</v>
      </c>
      <c r="H429" s="472">
        <f t="shared" si="65"/>
        <v>0</v>
      </c>
      <c r="I429" s="688" t="str">
        <f t="shared" si="66"/>
        <v>否</v>
      </c>
      <c r="J429" s="689" t="str">
        <f t="shared" si="67"/>
        <v>项</v>
      </c>
      <c r="Q429" s="710">
        <f>+N429+O429+P429</f>
        <v>0</v>
      </c>
      <c r="T429" s="721"/>
    </row>
    <row r="430" ht="36" customHeight="1" spans="1:20">
      <c r="A430" s="709">
        <f t="shared" si="63"/>
        <v>7</v>
      </c>
      <c r="B430" s="295">
        <v>2060304</v>
      </c>
      <c r="C430" s="439" t="s">
        <v>568</v>
      </c>
      <c r="D430" s="230">
        <v>0</v>
      </c>
      <c r="E430" s="230">
        <v>0</v>
      </c>
      <c r="F430" s="296"/>
      <c r="G430" s="472">
        <f t="shared" si="64"/>
        <v>0</v>
      </c>
      <c r="H430" s="472">
        <f t="shared" si="65"/>
        <v>0</v>
      </c>
      <c r="I430" s="688" t="str">
        <f t="shared" si="66"/>
        <v>否</v>
      </c>
      <c r="J430" s="689" t="str">
        <f t="shared" si="67"/>
        <v>项</v>
      </c>
      <c r="Q430" s="710">
        <f>+N430+O430+P430</f>
        <v>0</v>
      </c>
      <c r="T430" s="721"/>
    </row>
    <row r="431" ht="36" customHeight="1" spans="1:20">
      <c r="A431" s="709">
        <f t="shared" si="63"/>
        <v>7</v>
      </c>
      <c r="B431" s="295">
        <v>2060399</v>
      </c>
      <c r="C431" s="439" t="s">
        <v>569</v>
      </c>
      <c r="D431" s="230">
        <v>0</v>
      </c>
      <c r="E431" s="230">
        <v>0</v>
      </c>
      <c r="F431" s="296"/>
      <c r="G431" s="472">
        <f t="shared" si="64"/>
        <v>0</v>
      </c>
      <c r="H431" s="472">
        <f t="shared" si="65"/>
        <v>0</v>
      </c>
      <c r="I431" s="688" t="str">
        <f t="shared" si="66"/>
        <v>否</v>
      </c>
      <c r="J431" s="689" t="str">
        <f t="shared" si="67"/>
        <v>项</v>
      </c>
      <c r="Q431" s="710">
        <f>+N431+O431+P431</f>
        <v>0</v>
      </c>
      <c r="T431" s="721"/>
    </row>
    <row r="432" ht="36" customHeight="1" spans="1:10">
      <c r="A432" s="709">
        <f t="shared" si="63"/>
        <v>5</v>
      </c>
      <c r="B432" s="295">
        <v>20604</v>
      </c>
      <c r="C432" s="359" t="s">
        <v>570</v>
      </c>
      <c r="D432" s="230">
        <v>0</v>
      </c>
      <c r="E432" s="230">
        <v>10</v>
      </c>
      <c r="F432" s="230">
        <f>SUM(F433:F436)</f>
        <v>0</v>
      </c>
      <c r="G432" s="472">
        <f t="shared" si="64"/>
        <v>0</v>
      </c>
      <c r="H432" s="472">
        <f t="shared" si="65"/>
        <v>0</v>
      </c>
      <c r="I432" s="688" t="str">
        <f t="shared" si="66"/>
        <v>是</v>
      </c>
      <c r="J432" s="689" t="str">
        <f t="shared" si="67"/>
        <v>款</v>
      </c>
    </row>
    <row r="433" ht="36" customHeight="1" spans="1:20">
      <c r="A433" s="709">
        <f t="shared" si="63"/>
        <v>7</v>
      </c>
      <c r="B433" s="295">
        <v>2060401</v>
      </c>
      <c r="C433" s="439" t="s">
        <v>557</v>
      </c>
      <c r="D433" s="230">
        <v>0</v>
      </c>
      <c r="E433" s="230">
        <v>0</v>
      </c>
      <c r="F433" s="296"/>
      <c r="G433" s="472">
        <f t="shared" si="64"/>
        <v>0</v>
      </c>
      <c r="H433" s="472">
        <f t="shared" si="65"/>
        <v>0</v>
      </c>
      <c r="I433" s="688" t="str">
        <f t="shared" si="66"/>
        <v>否</v>
      </c>
      <c r="J433" s="689" t="str">
        <f t="shared" si="67"/>
        <v>项</v>
      </c>
      <c r="Q433" s="710">
        <f>+N433+O433+P433</f>
        <v>0</v>
      </c>
      <c r="T433" s="721"/>
    </row>
    <row r="434" ht="36" customHeight="1" spans="1:20">
      <c r="A434" s="709">
        <f t="shared" si="63"/>
        <v>7</v>
      </c>
      <c r="B434" s="295">
        <v>2060404</v>
      </c>
      <c r="C434" s="439" t="s">
        <v>571</v>
      </c>
      <c r="D434" s="230">
        <v>0</v>
      </c>
      <c r="E434" s="230">
        <v>0</v>
      </c>
      <c r="F434" s="296"/>
      <c r="G434" s="472">
        <f t="shared" si="64"/>
        <v>0</v>
      </c>
      <c r="H434" s="472">
        <f t="shared" si="65"/>
        <v>0</v>
      </c>
      <c r="I434" s="688" t="str">
        <f t="shared" si="66"/>
        <v>否</v>
      </c>
      <c r="J434" s="689" t="str">
        <f t="shared" si="67"/>
        <v>项</v>
      </c>
      <c r="Q434" s="710">
        <f>+N434+O434+P434</f>
        <v>0</v>
      </c>
      <c r="T434" s="721"/>
    </row>
    <row r="435" ht="36" customHeight="1" spans="1:20">
      <c r="A435" s="709">
        <f t="shared" si="63"/>
        <v>7</v>
      </c>
      <c r="B435" s="524">
        <v>2060405</v>
      </c>
      <c r="C435" s="439" t="s">
        <v>572</v>
      </c>
      <c r="D435" s="230">
        <v>0</v>
      </c>
      <c r="E435" s="230">
        <v>0</v>
      </c>
      <c r="F435" s="296"/>
      <c r="G435" s="472">
        <f t="shared" si="64"/>
        <v>0</v>
      </c>
      <c r="H435" s="472">
        <f t="shared" si="65"/>
        <v>0</v>
      </c>
      <c r="I435" s="688" t="str">
        <f t="shared" si="66"/>
        <v>否</v>
      </c>
      <c r="J435" s="689" t="str">
        <f t="shared" si="67"/>
        <v>项</v>
      </c>
      <c r="Q435" s="710">
        <f>+N435+O435+P435</f>
        <v>0</v>
      </c>
      <c r="T435" s="721"/>
    </row>
    <row r="436" ht="36" customHeight="1" spans="1:20">
      <c r="A436" s="709">
        <f t="shared" si="63"/>
        <v>7</v>
      </c>
      <c r="B436" s="295">
        <v>2060499</v>
      </c>
      <c r="C436" s="439" t="s">
        <v>573</v>
      </c>
      <c r="D436" s="230">
        <v>0</v>
      </c>
      <c r="E436" s="230">
        <v>10</v>
      </c>
      <c r="F436" s="296"/>
      <c r="G436" s="472">
        <f t="shared" si="64"/>
        <v>0</v>
      </c>
      <c r="H436" s="472">
        <f t="shared" si="65"/>
        <v>0</v>
      </c>
      <c r="I436" s="688" t="str">
        <f t="shared" si="66"/>
        <v>是</v>
      </c>
      <c r="J436" s="689" t="str">
        <f t="shared" si="67"/>
        <v>项</v>
      </c>
      <c r="Q436" s="710">
        <f>+N436+O436+P436</f>
        <v>0</v>
      </c>
      <c r="T436" s="721"/>
    </row>
    <row r="437" ht="36" customHeight="1" spans="1:10">
      <c r="A437" s="709">
        <f t="shared" si="63"/>
        <v>5</v>
      </c>
      <c r="B437" s="295">
        <v>20605</v>
      </c>
      <c r="C437" s="359" t="s">
        <v>574</v>
      </c>
      <c r="D437" s="230">
        <v>50</v>
      </c>
      <c r="E437" s="230">
        <v>0</v>
      </c>
      <c r="F437" s="230">
        <f>SUM(F438:F441)</f>
        <v>0</v>
      </c>
      <c r="G437" s="472">
        <f t="shared" si="64"/>
        <v>-1</v>
      </c>
      <c r="H437" s="472">
        <f t="shared" si="65"/>
        <v>0</v>
      </c>
      <c r="I437" s="688" t="str">
        <f t="shared" si="66"/>
        <v>是</v>
      </c>
      <c r="J437" s="689" t="str">
        <f t="shared" si="67"/>
        <v>款</v>
      </c>
    </row>
    <row r="438" ht="36" customHeight="1" spans="1:20">
      <c r="A438" s="709">
        <f t="shared" si="63"/>
        <v>7</v>
      </c>
      <c r="B438" s="295">
        <v>2060501</v>
      </c>
      <c r="C438" s="439" t="s">
        <v>557</v>
      </c>
      <c r="D438" s="230">
        <v>0</v>
      </c>
      <c r="E438" s="230">
        <v>0</v>
      </c>
      <c r="F438" s="296"/>
      <c r="G438" s="472">
        <f t="shared" si="64"/>
        <v>0</v>
      </c>
      <c r="H438" s="472">
        <f t="shared" si="65"/>
        <v>0</v>
      </c>
      <c r="I438" s="688" t="str">
        <f t="shared" si="66"/>
        <v>否</v>
      </c>
      <c r="J438" s="689" t="str">
        <f t="shared" si="67"/>
        <v>项</v>
      </c>
      <c r="Q438" s="710">
        <f>+N438+O438+P438</f>
        <v>0</v>
      </c>
      <c r="T438" s="721"/>
    </row>
    <row r="439" ht="36" customHeight="1" spans="1:20">
      <c r="A439" s="709">
        <f t="shared" si="63"/>
        <v>7</v>
      </c>
      <c r="B439" s="295">
        <v>2060502</v>
      </c>
      <c r="C439" s="439" t="s">
        <v>575</v>
      </c>
      <c r="D439" s="230">
        <v>0</v>
      </c>
      <c r="E439" s="230">
        <v>0</v>
      </c>
      <c r="F439" s="296"/>
      <c r="G439" s="472">
        <f t="shared" si="64"/>
        <v>0</v>
      </c>
      <c r="H439" s="472">
        <f t="shared" si="65"/>
        <v>0</v>
      </c>
      <c r="I439" s="688" t="str">
        <f t="shared" si="66"/>
        <v>否</v>
      </c>
      <c r="J439" s="689" t="str">
        <f t="shared" si="67"/>
        <v>项</v>
      </c>
      <c r="Q439" s="710">
        <f>+N439+O439+P439</f>
        <v>0</v>
      </c>
      <c r="T439" s="721"/>
    </row>
    <row r="440" ht="36" customHeight="1" spans="1:20">
      <c r="A440" s="709">
        <f t="shared" si="63"/>
        <v>7</v>
      </c>
      <c r="B440" s="295">
        <v>2060503</v>
      </c>
      <c r="C440" s="439" t="s">
        <v>576</v>
      </c>
      <c r="D440" s="230">
        <v>50</v>
      </c>
      <c r="E440" s="230">
        <v>0</v>
      </c>
      <c r="F440" s="296"/>
      <c r="G440" s="472">
        <f t="shared" si="64"/>
        <v>-1</v>
      </c>
      <c r="H440" s="472">
        <f t="shared" si="65"/>
        <v>0</v>
      </c>
      <c r="I440" s="688" t="str">
        <f t="shared" si="66"/>
        <v>是</v>
      </c>
      <c r="J440" s="689" t="str">
        <f t="shared" si="67"/>
        <v>项</v>
      </c>
      <c r="Q440" s="710">
        <f>+N440+O440+P440</f>
        <v>0</v>
      </c>
      <c r="T440" s="721"/>
    </row>
    <row r="441" ht="36" customHeight="1" spans="1:20">
      <c r="A441" s="709">
        <f t="shared" si="63"/>
        <v>7</v>
      </c>
      <c r="B441" s="295">
        <v>2060599</v>
      </c>
      <c r="C441" s="439" t="s">
        <v>577</v>
      </c>
      <c r="D441" s="230">
        <v>0</v>
      </c>
      <c r="E441" s="230">
        <v>0</v>
      </c>
      <c r="F441" s="296"/>
      <c r="G441" s="472">
        <f t="shared" si="64"/>
        <v>0</v>
      </c>
      <c r="H441" s="472">
        <f t="shared" si="65"/>
        <v>0</v>
      </c>
      <c r="I441" s="688" t="str">
        <f t="shared" si="66"/>
        <v>否</v>
      </c>
      <c r="J441" s="689" t="str">
        <f t="shared" si="67"/>
        <v>项</v>
      </c>
      <c r="Q441" s="710">
        <f>+N441+O441+P441</f>
        <v>0</v>
      </c>
      <c r="T441" s="721"/>
    </row>
    <row r="442" ht="36" customHeight="1" spans="1:10">
      <c r="A442" s="709">
        <f t="shared" si="63"/>
        <v>5</v>
      </c>
      <c r="B442" s="295">
        <v>20606</v>
      </c>
      <c r="C442" s="359" t="s">
        <v>578</v>
      </c>
      <c r="D442" s="230">
        <v>0</v>
      </c>
      <c r="E442" s="230">
        <v>0</v>
      </c>
      <c r="F442" s="230">
        <f>SUM(F443:F446)</f>
        <v>0</v>
      </c>
      <c r="G442" s="472">
        <f t="shared" si="64"/>
        <v>0</v>
      </c>
      <c r="H442" s="472">
        <f t="shared" si="65"/>
        <v>0</v>
      </c>
      <c r="I442" s="688" t="str">
        <f t="shared" si="66"/>
        <v>否</v>
      </c>
      <c r="J442" s="689" t="str">
        <f t="shared" si="67"/>
        <v>款</v>
      </c>
    </row>
    <row r="443" ht="36" customHeight="1" spans="1:20">
      <c r="A443" s="709">
        <f t="shared" si="63"/>
        <v>7</v>
      </c>
      <c r="B443" s="295">
        <v>2060601</v>
      </c>
      <c r="C443" s="439" t="s">
        <v>579</v>
      </c>
      <c r="D443" s="230">
        <v>0</v>
      </c>
      <c r="E443" s="230">
        <v>0</v>
      </c>
      <c r="F443" s="296"/>
      <c r="G443" s="472">
        <f t="shared" si="64"/>
        <v>0</v>
      </c>
      <c r="H443" s="472">
        <f t="shared" si="65"/>
        <v>0</v>
      </c>
      <c r="I443" s="688" t="str">
        <f t="shared" si="66"/>
        <v>否</v>
      </c>
      <c r="J443" s="689" t="str">
        <f t="shared" si="67"/>
        <v>项</v>
      </c>
      <c r="Q443" s="710">
        <f>+N443+O443+P443</f>
        <v>0</v>
      </c>
      <c r="T443" s="721"/>
    </row>
    <row r="444" ht="36" customHeight="1" spans="1:20">
      <c r="A444" s="709">
        <f t="shared" si="63"/>
        <v>7</v>
      </c>
      <c r="B444" s="295">
        <v>2060602</v>
      </c>
      <c r="C444" s="439" t="s">
        <v>580</v>
      </c>
      <c r="D444" s="230">
        <v>0</v>
      </c>
      <c r="E444" s="230">
        <v>0</v>
      </c>
      <c r="F444" s="296"/>
      <c r="G444" s="472">
        <f t="shared" si="64"/>
        <v>0</v>
      </c>
      <c r="H444" s="472">
        <f t="shared" si="65"/>
        <v>0</v>
      </c>
      <c r="I444" s="688" t="str">
        <f t="shared" si="66"/>
        <v>否</v>
      </c>
      <c r="J444" s="689" t="str">
        <f t="shared" si="67"/>
        <v>项</v>
      </c>
      <c r="Q444" s="710">
        <f>+N444+O444+P444</f>
        <v>0</v>
      </c>
      <c r="T444" s="721"/>
    </row>
    <row r="445" ht="36" customHeight="1" spans="1:20">
      <c r="A445" s="709">
        <f t="shared" si="63"/>
        <v>7</v>
      </c>
      <c r="B445" s="295">
        <v>2060603</v>
      </c>
      <c r="C445" s="439" t="s">
        <v>581</v>
      </c>
      <c r="D445" s="230">
        <v>0</v>
      </c>
      <c r="E445" s="230">
        <v>0</v>
      </c>
      <c r="F445" s="296"/>
      <c r="G445" s="472">
        <f t="shared" si="64"/>
        <v>0</v>
      </c>
      <c r="H445" s="472">
        <f t="shared" si="65"/>
        <v>0</v>
      </c>
      <c r="I445" s="688" t="str">
        <f t="shared" si="66"/>
        <v>否</v>
      </c>
      <c r="J445" s="689" t="str">
        <f t="shared" si="67"/>
        <v>项</v>
      </c>
      <c r="Q445" s="710">
        <f>+N445+O445+P445</f>
        <v>0</v>
      </c>
      <c r="T445" s="721"/>
    </row>
    <row r="446" ht="36" customHeight="1" spans="1:20">
      <c r="A446" s="709">
        <f t="shared" si="63"/>
        <v>7</v>
      </c>
      <c r="B446" s="295">
        <v>2060699</v>
      </c>
      <c r="C446" s="439" t="s">
        <v>582</v>
      </c>
      <c r="D446" s="230">
        <v>0</v>
      </c>
      <c r="E446" s="230">
        <v>0</v>
      </c>
      <c r="F446" s="296"/>
      <c r="G446" s="472">
        <f t="shared" si="64"/>
        <v>0</v>
      </c>
      <c r="H446" s="472">
        <f t="shared" si="65"/>
        <v>0</v>
      </c>
      <c r="I446" s="688" t="str">
        <f t="shared" si="66"/>
        <v>否</v>
      </c>
      <c r="J446" s="689" t="str">
        <f t="shared" si="67"/>
        <v>项</v>
      </c>
      <c r="Q446" s="710">
        <f>+N446+O446+P446</f>
        <v>0</v>
      </c>
      <c r="T446" s="721"/>
    </row>
    <row r="447" ht="36" customHeight="1" spans="1:20">
      <c r="A447" s="709">
        <f t="shared" si="63"/>
        <v>5</v>
      </c>
      <c r="B447" s="295">
        <v>20607</v>
      </c>
      <c r="C447" s="359" t="s">
        <v>583</v>
      </c>
      <c r="D447" s="230">
        <v>25</v>
      </c>
      <c r="E447" s="230">
        <v>163</v>
      </c>
      <c r="F447" s="230">
        <f>SUM(F448:F453)</f>
        <v>7</v>
      </c>
      <c r="G447" s="472">
        <f t="shared" si="64"/>
        <v>-0.72</v>
      </c>
      <c r="H447" s="472">
        <f t="shared" si="65"/>
        <v>0.0429447852760736</v>
      </c>
      <c r="I447" s="688" t="str">
        <f t="shared" si="66"/>
        <v>是</v>
      </c>
      <c r="J447" s="689" t="str">
        <f t="shared" si="67"/>
        <v>款</v>
      </c>
      <c r="T447" s="711">
        <f>VLOOKUP(B447,[268]Sheet1!$D$6:$M$416,10,FALSE)</f>
        <v>7</v>
      </c>
    </row>
    <row r="448" ht="36" customHeight="1" spans="1:20">
      <c r="A448" s="709">
        <f t="shared" si="63"/>
        <v>7</v>
      </c>
      <c r="B448" s="295">
        <v>2060701</v>
      </c>
      <c r="C448" s="439" t="s">
        <v>557</v>
      </c>
      <c r="D448" s="230">
        <v>0</v>
      </c>
      <c r="E448" s="230">
        <v>0</v>
      </c>
      <c r="F448" s="296"/>
      <c r="G448" s="472">
        <f t="shared" si="64"/>
        <v>0</v>
      </c>
      <c r="H448" s="472">
        <f t="shared" si="65"/>
        <v>0</v>
      </c>
      <c r="I448" s="688" t="str">
        <f t="shared" si="66"/>
        <v>否</v>
      </c>
      <c r="J448" s="689" t="str">
        <f t="shared" si="67"/>
        <v>项</v>
      </c>
      <c r="Q448" s="710">
        <f t="shared" ref="Q448:Q453" si="70">+N448+O448+P448</f>
        <v>0</v>
      </c>
      <c r="T448" s="721"/>
    </row>
    <row r="449" ht="36" customHeight="1" spans="1:20">
      <c r="A449" s="709">
        <f t="shared" si="63"/>
        <v>7</v>
      </c>
      <c r="B449" s="295">
        <v>2060702</v>
      </c>
      <c r="C449" s="439" t="s">
        <v>584</v>
      </c>
      <c r="D449" s="230">
        <v>20</v>
      </c>
      <c r="E449" s="230">
        <v>137</v>
      </c>
      <c r="F449" s="296">
        <v>5</v>
      </c>
      <c r="G449" s="472">
        <f t="shared" si="64"/>
        <v>-0.75</v>
      </c>
      <c r="H449" s="472">
        <f t="shared" si="65"/>
        <v>0.0364963503649635</v>
      </c>
      <c r="I449" s="688" t="str">
        <f t="shared" si="66"/>
        <v>是</v>
      </c>
      <c r="J449" s="689" t="str">
        <f t="shared" si="67"/>
        <v>项</v>
      </c>
      <c r="N449" s="720">
        <f>VLOOKUP(B449,[261]公共预算支出!$D$3:$H$398,5,FALSE)</f>
        <v>5</v>
      </c>
      <c r="Q449" s="710">
        <f t="shared" si="70"/>
        <v>5</v>
      </c>
      <c r="T449" s="721">
        <f>VLOOKUP(B449,[268]Sheet1!$D$6:$M$416,10,FALSE)</f>
        <v>5</v>
      </c>
    </row>
    <row r="450" ht="36" customHeight="1" spans="1:20">
      <c r="A450" s="709">
        <f t="shared" si="63"/>
        <v>7</v>
      </c>
      <c r="B450" s="295">
        <v>2060703</v>
      </c>
      <c r="C450" s="439" t="s">
        <v>585</v>
      </c>
      <c r="D450" s="230">
        <v>0</v>
      </c>
      <c r="E450" s="230">
        <v>0</v>
      </c>
      <c r="F450" s="296"/>
      <c r="G450" s="472">
        <f t="shared" si="64"/>
        <v>0</v>
      </c>
      <c r="H450" s="472">
        <f t="shared" si="65"/>
        <v>0</v>
      </c>
      <c r="I450" s="688" t="str">
        <f t="shared" si="66"/>
        <v>否</v>
      </c>
      <c r="J450" s="689" t="str">
        <f t="shared" si="67"/>
        <v>项</v>
      </c>
      <c r="Q450" s="710">
        <f t="shared" si="70"/>
        <v>0</v>
      </c>
      <c r="T450" s="721"/>
    </row>
    <row r="451" ht="36" customHeight="1" spans="1:20">
      <c r="A451" s="709">
        <f t="shared" si="63"/>
        <v>7</v>
      </c>
      <c r="B451" s="295">
        <v>2060704</v>
      </c>
      <c r="C451" s="439" t="s">
        <v>586</v>
      </c>
      <c r="D451" s="230">
        <v>0</v>
      </c>
      <c r="E451" s="230">
        <v>0</v>
      </c>
      <c r="F451" s="296"/>
      <c r="G451" s="472">
        <f t="shared" si="64"/>
        <v>0</v>
      </c>
      <c r="H451" s="472">
        <f t="shared" si="65"/>
        <v>0</v>
      </c>
      <c r="I451" s="688" t="str">
        <f t="shared" si="66"/>
        <v>否</v>
      </c>
      <c r="J451" s="689" t="str">
        <f t="shared" si="67"/>
        <v>项</v>
      </c>
      <c r="Q451" s="710">
        <f t="shared" si="70"/>
        <v>0</v>
      </c>
      <c r="T451" s="721"/>
    </row>
    <row r="452" ht="36" customHeight="1" spans="1:20">
      <c r="A452" s="709">
        <f t="shared" si="63"/>
        <v>7</v>
      </c>
      <c r="B452" s="295">
        <v>2060705</v>
      </c>
      <c r="C452" s="439" t="s">
        <v>587</v>
      </c>
      <c r="D452" s="230">
        <v>0</v>
      </c>
      <c r="E452" s="230">
        <v>0</v>
      </c>
      <c r="F452" s="296"/>
      <c r="G452" s="472">
        <f t="shared" si="64"/>
        <v>0</v>
      </c>
      <c r="H452" s="472">
        <f t="shared" si="65"/>
        <v>0</v>
      </c>
      <c r="I452" s="688" t="str">
        <f t="shared" si="66"/>
        <v>否</v>
      </c>
      <c r="J452" s="689" t="str">
        <f t="shared" si="67"/>
        <v>项</v>
      </c>
      <c r="Q452" s="710">
        <f t="shared" si="70"/>
        <v>0</v>
      </c>
      <c r="T452" s="721"/>
    </row>
    <row r="453" ht="36" customHeight="1" spans="1:20">
      <c r="A453" s="709">
        <f t="shared" si="63"/>
        <v>7</v>
      </c>
      <c r="B453" s="295">
        <v>2060799</v>
      </c>
      <c r="C453" s="439" t="s">
        <v>588</v>
      </c>
      <c r="D453" s="230">
        <v>5</v>
      </c>
      <c r="E453" s="230">
        <v>26</v>
      </c>
      <c r="F453" s="296">
        <v>2</v>
      </c>
      <c r="G453" s="472">
        <f t="shared" si="64"/>
        <v>-0.6</v>
      </c>
      <c r="H453" s="472">
        <f t="shared" si="65"/>
        <v>0.0769230769230769</v>
      </c>
      <c r="I453" s="688" t="str">
        <f t="shared" si="66"/>
        <v>是</v>
      </c>
      <c r="J453" s="689" t="str">
        <f t="shared" si="67"/>
        <v>项</v>
      </c>
      <c r="N453" s="720">
        <f>VLOOKUP(B453,[261]公共预算支出!$D$3:$H$398,5,FALSE)</f>
        <v>2</v>
      </c>
      <c r="Q453" s="710">
        <f t="shared" si="70"/>
        <v>2</v>
      </c>
      <c r="T453" s="721">
        <f>VLOOKUP(B453,[268]Sheet1!$D$6:$M$416,10,FALSE)</f>
        <v>2</v>
      </c>
    </row>
    <row r="454" ht="36" customHeight="1" spans="1:10">
      <c r="A454" s="709">
        <f t="shared" ref="A454:A517" si="71">LEN(B454)</f>
        <v>5</v>
      </c>
      <c r="B454" s="295">
        <v>20608</v>
      </c>
      <c r="C454" s="359" t="s">
        <v>589</v>
      </c>
      <c r="D454" s="230">
        <v>0</v>
      </c>
      <c r="E454" s="230">
        <v>0</v>
      </c>
      <c r="F454" s="230">
        <f>SUM(F455:F457)</f>
        <v>0</v>
      </c>
      <c r="G454" s="472">
        <f t="shared" ref="G454:G517" si="72">IF(D454&lt;0,"",IFERROR(F454/D454-1,0))</f>
        <v>0</v>
      </c>
      <c r="H454" s="472">
        <f t="shared" ref="H454:H517" si="73">IF(D454&lt;0,"",IFERROR(F454/E454,0))</f>
        <v>0</v>
      </c>
      <c r="I454" s="688" t="str">
        <f t="shared" ref="I454:I517" si="74">IF(LEN(B454)=3,"是",IF(C454&lt;&gt;"",IF(SUM(D454:F454)&lt;&gt;0,"是","否"),"是"))</f>
        <v>否</v>
      </c>
      <c r="J454" s="689" t="str">
        <f t="shared" ref="J454:J517" si="75">IF(LEN(B454)=3,"类",IF(LEN(B454)=5,"款","项"))</f>
        <v>款</v>
      </c>
    </row>
    <row r="455" ht="36" customHeight="1" spans="1:20">
      <c r="A455" s="709">
        <f t="shared" si="71"/>
        <v>7</v>
      </c>
      <c r="B455" s="295">
        <v>2060801</v>
      </c>
      <c r="C455" s="439" t="s">
        <v>590</v>
      </c>
      <c r="D455" s="230">
        <v>0</v>
      </c>
      <c r="E455" s="230">
        <v>0</v>
      </c>
      <c r="F455" s="296"/>
      <c r="G455" s="472">
        <f t="shared" si="72"/>
        <v>0</v>
      </c>
      <c r="H455" s="472">
        <f t="shared" si="73"/>
        <v>0</v>
      </c>
      <c r="I455" s="688" t="str">
        <f t="shared" si="74"/>
        <v>否</v>
      </c>
      <c r="J455" s="689" t="str">
        <f t="shared" si="75"/>
        <v>项</v>
      </c>
      <c r="Q455" s="710">
        <f>+N455+O455+P455</f>
        <v>0</v>
      </c>
      <c r="T455" s="721"/>
    </row>
    <row r="456" ht="36" customHeight="1" spans="1:20">
      <c r="A456" s="709">
        <f t="shared" si="71"/>
        <v>7</v>
      </c>
      <c r="B456" s="295">
        <v>2060802</v>
      </c>
      <c r="C456" s="439" t="s">
        <v>591</v>
      </c>
      <c r="D456" s="230">
        <v>0</v>
      </c>
      <c r="E456" s="230">
        <v>0</v>
      </c>
      <c r="F456" s="296"/>
      <c r="G456" s="472">
        <f t="shared" si="72"/>
        <v>0</v>
      </c>
      <c r="H456" s="472">
        <f t="shared" si="73"/>
        <v>0</v>
      </c>
      <c r="I456" s="688" t="str">
        <f t="shared" si="74"/>
        <v>否</v>
      </c>
      <c r="J456" s="689" t="str">
        <f t="shared" si="75"/>
        <v>项</v>
      </c>
      <c r="Q456" s="710">
        <f>+N456+O456+P456</f>
        <v>0</v>
      </c>
      <c r="T456" s="721"/>
    </row>
    <row r="457" ht="36" customHeight="1" spans="1:20">
      <c r="A457" s="709">
        <f t="shared" si="71"/>
        <v>7</v>
      </c>
      <c r="B457" s="295">
        <v>2060899</v>
      </c>
      <c r="C457" s="439" t="s">
        <v>592</v>
      </c>
      <c r="D457" s="230">
        <v>0</v>
      </c>
      <c r="E457" s="230">
        <v>0</v>
      </c>
      <c r="F457" s="296"/>
      <c r="G457" s="472">
        <f t="shared" si="72"/>
        <v>0</v>
      </c>
      <c r="H457" s="472">
        <f t="shared" si="73"/>
        <v>0</v>
      </c>
      <c r="I457" s="688" t="str">
        <f t="shared" si="74"/>
        <v>否</v>
      </c>
      <c r="J457" s="689" t="str">
        <f t="shared" si="75"/>
        <v>项</v>
      </c>
      <c r="Q457" s="710">
        <f>+N457+O457+P457</f>
        <v>0</v>
      </c>
      <c r="T457" s="721"/>
    </row>
    <row r="458" ht="36" customHeight="1" spans="1:10">
      <c r="A458" s="709">
        <f t="shared" si="71"/>
        <v>5</v>
      </c>
      <c r="B458" s="295">
        <v>20609</v>
      </c>
      <c r="C458" s="359" t="s">
        <v>593</v>
      </c>
      <c r="D458" s="230">
        <v>0</v>
      </c>
      <c r="E458" s="230">
        <v>0</v>
      </c>
      <c r="F458" s="230">
        <f>SUM(F459:F461)</f>
        <v>0</v>
      </c>
      <c r="G458" s="472">
        <f t="shared" si="72"/>
        <v>0</v>
      </c>
      <c r="H458" s="472">
        <f t="shared" si="73"/>
        <v>0</v>
      </c>
      <c r="I458" s="688" t="str">
        <f t="shared" si="74"/>
        <v>否</v>
      </c>
      <c r="J458" s="689" t="str">
        <f t="shared" si="75"/>
        <v>款</v>
      </c>
    </row>
    <row r="459" ht="36" customHeight="1" spans="1:20">
      <c r="A459" s="709">
        <f t="shared" si="71"/>
        <v>7</v>
      </c>
      <c r="B459" s="295">
        <v>2060901</v>
      </c>
      <c r="C459" s="439" t="s">
        <v>594</v>
      </c>
      <c r="D459" s="230">
        <v>0</v>
      </c>
      <c r="E459" s="230">
        <v>0</v>
      </c>
      <c r="F459" s="296"/>
      <c r="G459" s="472">
        <f t="shared" si="72"/>
        <v>0</v>
      </c>
      <c r="H459" s="472">
        <f t="shared" si="73"/>
        <v>0</v>
      </c>
      <c r="I459" s="688" t="str">
        <f t="shared" si="74"/>
        <v>否</v>
      </c>
      <c r="J459" s="689" t="str">
        <f t="shared" si="75"/>
        <v>项</v>
      </c>
      <c r="Q459" s="710">
        <f>+N459+O459+P459</f>
        <v>0</v>
      </c>
      <c r="T459" s="721"/>
    </row>
    <row r="460" ht="36" customHeight="1" spans="1:20">
      <c r="A460" s="709">
        <f t="shared" si="71"/>
        <v>7</v>
      </c>
      <c r="B460" s="295">
        <v>2060902</v>
      </c>
      <c r="C460" s="439" t="s">
        <v>595</v>
      </c>
      <c r="D460" s="230">
        <v>0</v>
      </c>
      <c r="E460" s="230">
        <v>0</v>
      </c>
      <c r="F460" s="296"/>
      <c r="G460" s="472">
        <f t="shared" si="72"/>
        <v>0</v>
      </c>
      <c r="H460" s="472">
        <f t="shared" si="73"/>
        <v>0</v>
      </c>
      <c r="I460" s="688" t="str">
        <f t="shared" si="74"/>
        <v>否</v>
      </c>
      <c r="J460" s="689" t="str">
        <f t="shared" si="75"/>
        <v>项</v>
      </c>
      <c r="Q460" s="710">
        <f>+N460+O460+P460</f>
        <v>0</v>
      </c>
      <c r="T460" s="721"/>
    </row>
    <row r="461" ht="36" customHeight="1" spans="1:20">
      <c r="A461" s="709">
        <f t="shared" si="71"/>
        <v>7</v>
      </c>
      <c r="B461" s="295">
        <v>2060999</v>
      </c>
      <c r="C461" s="439" t="s">
        <v>596</v>
      </c>
      <c r="D461" s="230">
        <v>0</v>
      </c>
      <c r="E461" s="230">
        <v>0</v>
      </c>
      <c r="F461" s="296"/>
      <c r="G461" s="472">
        <f t="shared" si="72"/>
        <v>0</v>
      </c>
      <c r="H461" s="472">
        <f t="shared" si="73"/>
        <v>0</v>
      </c>
      <c r="I461" s="688" t="str">
        <f t="shared" si="74"/>
        <v>否</v>
      </c>
      <c r="J461" s="689" t="str">
        <f t="shared" si="75"/>
        <v>项</v>
      </c>
      <c r="Q461" s="710">
        <f>+N461+O461+P461</f>
        <v>0</v>
      </c>
      <c r="T461" s="721"/>
    </row>
    <row r="462" ht="36" customHeight="1" spans="1:10">
      <c r="A462" s="709">
        <f t="shared" si="71"/>
        <v>5</v>
      </c>
      <c r="B462" s="295">
        <v>20699</v>
      </c>
      <c r="C462" s="359" t="s">
        <v>597</v>
      </c>
      <c r="D462" s="230">
        <v>0</v>
      </c>
      <c r="E462" s="230">
        <v>72</v>
      </c>
      <c r="F462" s="230">
        <f>SUM(F463:F466)</f>
        <v>0</v>
      </c>
      <c r="G462" s="472">
        <f t="shared" si="72"/>
        <v>0</v>
      </c>
      <c r="H462" s="472">
        <f t="shared" si="73"/>
        <v>0</v>
      </c>
      <c r="I462" s="688" t="str">
        <f t="shared" si="74"/>
        <v>是</v>
      </c>
      <c r="J462" s="689" t="str">
        <f t="shared" si="75"/>
        <v>款</v>
      </c>
    </row>
    <row r="463" ht="36" customHeight="1" spans="1:20">
      <c r="A463" s="709">
        <f t="shared" si="71"/>
        <v>7</v>
      </c>
      <c r="B463" s="295">
        <v>2069901</v>
      </c>
      <c r="C463" s="439" t="s">
        <v>598</v>
      </c>
      <c r="D463" s="230">
        <v>0</v>
      </c>
      <c r="E463" s="230">
        <v>0</v>
      </c>
      <c r="F463" s="296"/>
      <c r="G463" s="472">
        <f t="shared" si="72"/>
        <v>0</v>
      </c>
      <c r="H463" s="472">
        <f t="shared" si="73"/>
        <v>0</v>
      </c>
      <c r="I463" s="688" t="str">
        <f t="shared" si="74"/>
        <v>否</v>
      </c>
      <c r="J463" s="689" t="str">
        <f t="shared" si="75"/>
        <v>项</v>
      </c>
      <c r="Q463" s="710">
        <f>+N463+O463+P463</f>
        <v>0</v>
      </c>
      <c r="T463" s="721"/>
    </row>
    <row r="464" ht="36" customHeight="1" spans="1:20">
      <c r="A464" s="709">
        <f t="shared" si="71"/>
        <v>7</v>
      </c>
      <c r="B464" s="295">
        <v>2069902</v>
      </c>
      <c r="C464" s="439" t="s">
        <v>599</v>
      </c>
      <c r="D464" s="230">
        <v>0</v>
      </c>
      <c r="E464" s="230">
        <v>0</v>
      </c>
      <c r="F464" s="296"/>
      <c r="G464" s="472">
        <f t="shared" si="72"/>
        <v>0</v>
      </c>
      <c r="H464" s="472">
        <f t="shared" si="73"/>
        <v>0</v>
      </c>
      <c r="I464" s="688" t="str">
        <f t="shared" si="74"/>
        <v>否</v>
      </c>
      <c r="J464" s="689" t="str">
        <f t="shared" si="75"/>
        <v>项</v>
      </c>
      <c r="Q464" s="710">
        <f>+N464+O464+P464</f>
        <v>0</v>
      </c>
      <c r="T464" s="721"/>
    </row>
    <row r="465" ht="36" customHeight="1" spans="1:20">
      <c r="A465" s="709">
        <f t="shared" si="71"/>
        <v>7</v>
      </c>
      <c r="B465" s="295">
        <v>2069903</v>
      </c>
      <c r="C465" s="439" t="s">
        <v>600</v>
      </c>
      <c r="D465" s="230">
        <v>0</v>
      </c>
      <c r="E465" s="230">
        <v>0</v>
      </c>
      <c r="F465" s="296"/>
      <c r="G465" s="472">
        <f t="shared" si="72"/>
        <v>0</v>
      </c>
      <c r="H465" s="472">
        <f t="shared" si="73"/>
        <v>0</v>
      </c>
      <c r="I465" s="688" t="str">
        <f t="shared" si="74"/>
        <v>否</v>
      </c>
      <c r="J465" s="689" t="str">
        <f t="shared" si="75"/>
        <v>项</v>
      </c>
      <c r="Q465" s="710">
        <f>+N465+O465+P465</f>
        <v>0</v>
      </c>
      <c r="T465" s="721"/>
    </row>
    <row r="466" ht="36" customHeight="1" spans="1:20">
      <c r="A466" s="709">
        <f t="shared" si="71"/>
        <v>7</v>
      </c>
      <c r="B466" s="295">
        <v>2069999</v>
      </c>
      <c r="C466" s="439" t="s">
        <v>597</v>
      </c>
      <c r="D466" s="230">
        <v>0</v>
      </c>
      <c r="E466" s="230">
        <v>72</v>
      </c>
      <c r="F466" s="296"/>
      <c r="G466" s="472">
        <f t="shared" si="72"/>
        <v>0</v>
      </c>
      <c r="H466" s="472">
        <f t="shared" si="73"/>
        <v>0</v>
      </c>
      <c r="I466" s="688" t="str">
        <f t="shared" si="74"/>
        <v>是</v>
      </c>
      <c r="J466" s="689" t="str">
        <f t="shared" si="75"/>
        <v>项</v>
      </c>
      <c r="Q466" s="710">
        <f>+N466+O466+P466</f>
        <v>0</v>
      </c>
      <c r="T466" s="721"/>
    </row>
    <row r="467" ht="36" customHeight="1" spans="1:20">
      <c r="A467" s="709">
        <f t="shared" si="71"/>
        <v>3</v>
      </c>
      <c r="B467" s="294">
        <v>207</v>
      </c>
      <c r="C467" s="285" t="s">
        <v>263</v>
      </c>
      <c r="D467" s="286">
        <v>2591</v>
      </c>
      <c r="E467" s="286">
        <v>2716</v>
      </c>
      <c r="F467" s="286">
        <f>SUM(F468,F484,F492,F503,F512,F520)</f>
        <v>2234</v>
      </c>
      <c r="G467" s="475">
        <f t="shared" si="72"/>
        <v>-0.137784639135469</v>
      </c>
      <c r="H467" s="475">
        <f t="shared" si="73"/>
        <v>0.822533136966127</v>
      </c>
      <c r="I467" s="688" t="str">
        <f t="shared" si="74"/>
        <v>是</v>
      </c>
      <c r="J467" s="689" t="str">
        <f t="shared" si="75"/>
        <v>类</v>
      </c>
      <c r="T467" s="711">
        <f>VLOOKUP(B467,[268]Sheet1!$D$6:$M$416,10,FALSE)</f>
        <v>2234</v>
      </c>
    </row>
    <row r="468" ht="36" customHeight="1" spans="1:20">
      <c r="A468" s="709">
        <f t="shared" si="71"/>
        <v>5</v>
      </c>
      <c r="B468" s="295">
        <v>20701</v>
      </c>
      <c r="C468" s="359" t="s">
        <v>601</v>
      </c>
      <c r="D468" s="230">
        <v>1115</v>
      </c>
      <c r="E468" s="230">
        <v>1012</v>
      </c>
      <c r="F468" s="230">
        <f>SUM(F469:F483)</f>
        <v>913</v>
      </c>
      <c r="G468" s="472">
        <f t="shared" si="72"/>
        <v>-0.181165919282511</v>
      </c>
      <c r="H468" s="472">
        <f t="shared" si="73"/>
        <v>0.902173913043478</v>
      </c>
      <c r="I468" s="688" t="str">
        <f t="shared" si="74"/>
        <v>是</v>
      </c>
      <c r="J468" s="689" t="str">
        <f t="shared" si="75"/>
        <v>款</v>
      </c>
      <c r="T468" s="711">
        <f>VLOOKUP(B468,[268]Sheet1!$D$6:$M$416,10,FALSE)</f>
        <v>913</v>
      </c>
    </row>
    <row r="469" ht="36" customHeight="1" spans="1:20">
      <c r="A469" s="709">
        <f t="shared" si="71"/>
        <v>7</v>
      </c>
      <c r="B469" s="295">
        <v>2070101</v>
      </c>
      <c r="C469" s="439" t="s">
        <v>307</v>
      </c>
      <c r="D469" s="230">
        <v>271</v>
      </c>
      <c r="E469" s="230">
        <v>260</v>
      </c>
      <c r="F469" s="296">
        <v>244</v>
      </c>
      <c r="G469" s="472">
        <f t="shared" si="72"/>
        <v>-0.0996309963099631</v>
      </c>
      <c r="H469" s="472">
        <f t="shared" si="73"/>
        <v>0.938461538461538</v>
      </c>
      <c r="I469" s="688" t="str">
        <f t="shared" si="74"/>
        <v>是</v>
      </c>
      <c r="J469" s="689" t="str">
        <f t="shared" si="75"/>
        <v>项</v>
      </c>
      <c r="N469" s="720">
        <f>VLOOKUP(B469,[261]公共预算支出!$D$3:$H$398,5,FALSE)</f>
        <v>224</v>
      </c>
      <c r="P469" s="710">
        <f>VLOOKUP(B469,[263]Sheet4!$A$2:$B$82,2,FALSE)</f>
        <v>3</v>
      </c>
      <c r="Q469" s="710">
        <f t="shared" ref="Q469:Q483" si="76">+N469+O469+P469</f>
        <v>227</v>
      </c>
      <c r="T469" s="721">
        <f>VLOOKUP(B469,[268]Sheet1!$D$6:$M$416,10,FALSE)</f>
        <v>244</v>
      </c>
    </row>
    <row r="470" ht="36" customHeight="1" spans="1:20">
      <c r="A470" s="709">
        <f t="shared" si="71"/>
        <v>7</v>
      </c>
      <c r="B470" s="295">
        <v>2070102</v>
      </c>
      <c r="C470" s="439" t="s">
        <v>308</v>
      </c>
      <c r="D470" s="230">
        <v>0</v>
      </c>
      <c r="E470" s="230">
        <v>0</v>
      </c>
      <c r="F470" s="296"/>
      <c r="G470" s="472">
        <f t="shared" si="72"/>
        <v>0</v>
      </c>
      <c r="H470" s="472">
        <f t="shared" si="73"/>
        <v>0</v>
      </c>
      <c r="I470" s="688" t="str">
        <f t="shared" si="74"/>
        <v>否</v>
      </c>
      <c r="J470" s="689" t="str">
        <f t="shared" si="75"/>
        <v>项</v>
      </c>
      <c r="Q470" s="710">
        <f t="shared" si="76"/>
        <v>0</v>
      </c>
      <c r="T470" s="721"/>
    </row>
    <row r="471" ht="36" customHeight="1" spans="1:20">
      <c r="A471" s="709">
        <f t="shared" si="71"/>
        <v>7</v>
      </c>
      <c r="B471" s="295">
        <v>2070103</v>
      </c>
      <c r="C471" s="439" t="s">
        <v>309</v>
      </c>
      <c r="D471" s="230">
        <v>0</v>
      </c>
      <c r="E471" s="230">
        <v>0</v>
      </c>
      <c r="F471" s="296"/>
      <c r="G471" s="472">
        <f t="shared" si="72"/>
        <v>0</v>
      </c>
      <c r="H471" s="472">
        <f t="shared" si="73"/>
        <v>0</v>
      </c>
      <c r="I471" s="688" t="str">
        <f t="shared" si="74"/>
        <v>否</v>
      </c>
      <c r="J471" s="689" t="str">
        <f t="shared" si="75"/>
        <v>项</v>
      </c>
      <c r="Q471" s="710">
        <f t="shared" si="76"/>
        <v>0</v>
      </c>
      <c r="T471" s="721"/>
    </row>
    <row r="472" ht="36" customHeight="1" spans="1:20">
      <c r="A472" s="709">
        <f t="shared" si="71"/>
        <v>7</v>
      </c>
      <c r="B472" s="295">
        <v>2070104</v>
      </c>
      <c r="C472" s="439" t="s">
        <v>602</v>
      </c>
      <c r="D472" s="230">
        <v>90</v>
      </c>
      <c r="E472" s="230">
        <v>110</v>
      </c>
      <c r="F472" s="296">
        <f>4+87</f>
        <v>91</v>
      </c>
      <c r="G472" s="472">
        <f t="shared" si="72"/>
        <v>0.0111111111111111</v>
      </c>
      <c r="H472" s="472">
        <f t="shared" si="73"/>
        <v>0.827272727272727</v>
      </c>
      <c r="I472" s="688" t="str">
        <f t="shared" si="74"/>
        <v>是</v>
      </c>
      <c r="J472" s="689" t="str">
        <f t="shared" si="75"/>
        <v>项</v>
      </c>
      <c r="N472" s="720">
        <f>VLOOKUP(B472,[261]公共预算支出!$D$3:$H$398,5,FALSE)</f>
        <v>87</v>
      </c>
      <c r="P472" s="710">
        <f>VLOOKUP(B472,[263]Sheet4!$A$2:$B$82,2,FALSE)</f>
        <v>4</v>
      </c>
      <c r="Q472" s="710">
        <f t="shared" si="76"/>
        <v>91</v>
      </c>
      <c r="T472" s="721">
        <f>VLOOKUP(B472,[268]Sheet1!$D$6:$M$416,10,FALSE)</f>
        <v>91</v>
      </c>
    </row>
    <row r="473" ht="36" customHeight="1" spans="1:20">
      <c r="A473" s="709">
        <f t="shared" si="71"/>
        <v>7</v>
      </c>
      <c r="B473" s="295">
        <v>2070105</v>
      </c>
      <c r="C473" s="439" t="s">
        <v>603</v>
      </c>
      <c r="D473" s="230">
        <v>0</v>
      </c>
      <c r="E473" s="230">
        <v>0</v>
      </c>
      <c r="F473" s="296"/>
      <c r="G473" s="472">
        <f t="shared" si="72"/>
        <v>0</v>
      </c>
      <c r="H473" s="472">
        <f t="shared" si="73"/>
        <v>0</v>
      </c>
      <c r="I473" s="688" t="str">
        <f t="shared" si="74"/>
        <v>否</v>
      </c>
      <c r="J473" s="689" t="str">
        <f t="shared" si="75"/>
        <v>项</v>
      </c>
      <c r="Q473" s="710">
        <f t="shared" si="76"/>
        <v>0</v>
      </c>
      <c r="T473" s="721"/>
    </row>
    <row r="474" ht="36" customHeight="1" spans="1:20">
      <c r="A474" s="709">
        <f t="shared" si="71"/>
        <v>7</v>
      </c>
      <c r="B474" s="295">
        <v>2070106</v>
      </c>
      <c r="C474" s="439" t="s">
        <v>604</v>
      </c>
      <c r="D474" s="230">
        <v>0</v>
      </c>
      <c r="E474" s="230">
        <v>0</v>
      </c>
      <c r="F474" s="296"/>
      <c r="G474" s="472">
        <f t="shared" si="72"/>
        <v>0</v>
      </c>
      <c r="H474" s="472">
        <f t="shared" si="73"/>
        <v>0</v>
      </c>
      <c r="I474" s="688" t="str">
        <f t="shared" si="74"/>
        <v>否</v>
      </c>
      <c r="J474" s="689" t="str">
        <f t="shared" si="75"/>
        <v>项</v>
      </c>
      <c r="Q474" s="710">
        <f t="shared" si="76"/>
        <v>0</v>
      </c>
      <c r="T474" s="721"/>
    </row>
    <row r="475" ht="36" customHeight="1" spans="1:20">
      <c r="A475" s="709">
        <f t="shared" si="71"/>
        <v>7</v>
      </c>
      <c r="B475" s="295">
        <v>2070107</v>
      </c>
      <c r="C475" s="439" t="s">
        <v>605</v>
      </c>
      <c r="D475" s="230">
        <v>0</v>
      </c>
      <c r="E475" s="230">
        <v>0</v>
      </c>
      <c r="F475" s="296"/>
      <c r="G475" s="472">
        <f t="shared" si="72"/>
        <v>0</v>
      </c>
      <c r="H475" s="472">
        <f t="shared" si="73"/>
        <v>0</v>
      </c>
      <c r="I475" s="688" t="str">
        <f t="shared" si="74"/>
        <v>否</v>
      </c>
      <c r="J475" s="689" t="str">
        <f t="shared" si="75"/>
        <v>项</v>
      </c>
      <c r="Q475" s="710">
        <f t="shared" si="76"/>
        <v>0</v>
      </c>
      <c r="T475" s="721"/>
    </row>
    <row r="476" ht="36" customHeight="1" spans="1:20">
      <c r="A476" s="709">
        <f t="shared" si="71"/>
        <v>7</v>
      </c>
      <c r="B476" s="295">
        <v>2070108</v>
      </c>
      <c r="C476" s="439" t="s">
        <v>606</v>
      </c>
      <c r="D476" s="230">
        <v>6</v>
      </c>
      <c r="E476" s="230">
        <v>0</v>
      </c>
      <c r="F476" s="296"/>
      <c r="G476" s="472">
        <f t="shared" si="72"/>
        <v>-1</v>
      </c>
      <c r="H476" s="472">
        <f t="shared" si="73"/>
        <v>0</v>
      </c>
      <c r="I476" s="688" t="str">
        <f t="shared" si="74"/>
        <v>是</v>
      </c>
      <c r="J476" s="689" t="str">
        <f t="shared" si="75"/>
        <v>项</v>
      </c>
      <c r="Q476" s="710">
        <f t="shared" si="76"/>
        <v>0</v>
      </c>
      <c r="T476" s="721"/>
    </row>
    <row r="477" ht="36" customHeight="1" spans="1:20">
      <c r="A477" s="709">
        <f t="shared" si="71"/>
        <v>7</v>
      </c>
      <c r="B477" s="295">
        <v>2070109</v>
      </c>
      <c r="C477" s="439" t="s">
        <v>607</v>
      </c>
      <c r="D477" s="230">
        <v>459</v>
      </c>
      <c r="E477" s="230">
        <v>464</v>
      </c>
      <c r="F477" s="296">
        <f>2+394</f>
        <v>396</v>
      </c>
      <c r="G477" s="472">
        <f t="shared" si="72"/>
        <v>-0.137254901960784</v>
      </c>
      <c r="H477" s="472">
        <f t="shared" si="73"/>
        <v>0.853448275862069</v>
      </c>
      <c r="I477" s="688" t="str">
        <f t="shared" si="74"/>
        <v>是</v>
      </c>
      <c r="J477" s="689" t="str">
        <f t="shared" si="75"/>
        <v>项</v>
      </c>
      <c r="N477" s="720">
        <f>VLOOKUP(B477,[261]公共预算支出!$D$3:$H$398,5,FALSE)</f>
        <v>394</v>
      </c>
      <c r="P477" s="710">
        <f>VLOOKUP(B477,[263]Sheet4!$A$2:$B$82,2,FALSE)</f>
        <v>2</v>
      </c>
      <c r="Q477" s="710">
        <f t="shared" si="76"/>
        <v>396</v>
      </c>
      <c r="T477" s="721">
        <f>VLOOKUP(B477,[268]Sheet1!$D$6:$M$416,10,FALSE)</f>
        <v>396</v>
      </c>
    </row>
    <row r="478" ht="36" customHeight="1" spans="1:20">
      <c r="A478" s="709">
        <f t="shared" si="71"/>
        <v>7</v>
      </c>
      <c r="B478" s="295">
        <v>2070110</v>
      </c>
      <c r="C478" s="439" t="s">
        <v>608</v>
      </c>
      <c r="D478" s="230">
        <v>0</v>
      </c>
      <c r="E478" s="230">
        <v>0</v>
      </c>
      <c r="F478" s="296"/>
      <c r="G478" s="472">
        <f t="shared" si="72"/>
        <v>0</v>
      </c>
      <c r="H478" s="472">
        <f t="shared" si="73"/>
        <v>0</v>
      </c>
      <c r="I478" s="688" t="str">
        <f t="shared" si="74"/>
        <v>否</v>
      </c>
      <c r="J478" s="689" t="str">
        <f t="shared" si="75"/>
        <v>项</v>
      </c>
      <c r="Q478" s="710">
        <f t="shared" si="76"/>
        <v>0</v>
      </c>
      <c r="T478" s="721"/>
    </row>
    <row r="479" ht="36" customHeight="1" spans="1:20">
      <c r="A479" s="709">
        <f t="shared" si="71"/>
        <v>7</v>
      </c>
      <c r="B479" s="295">
        <v>2070111</v>
      </c>
      <c r="C479" s="439" t="s">
        <v>609</v>
      </c>
      <c r="D479" s="230">
        <v>2</v>
      </c>
      <c r="E479" s="230">
        <v>17</v>
      </c>
      <c r="F479" s="296">
        <v>4</v>
      </c>
      <c r="G479" s="472">
        <f t="shared" si="72"/>
        <v>1</v>
      </c>
      <c r="H479" s="472">
        <f t="shared" si="73"/>
        <v>0.235294117647059</v>
      </c>
      <c r="I479" s="688" t="str">
        <f t="shared" si="74"/>
        <v>是</v>
      </c>
      <c r="J479" s="689" t="str">
        <f t="shared" si="75"/>
        <v>项</v>
      </c>
      <c r="N479" s="720">
        <f>VLOOKUP(B479,[261]公共预算支出!$D$3:$H$398,5,FALSE)</f>
        <v>4</v>
      </c>
      <c r="Q479" s="710">
        <f t="shared" si="76"/>
        <v>4</v>
      </c>
      <c r="T479" s="721">
        <f>VLOOKUP(B479,[268]Sheet1!$D$6:$M$416,10,FALSE)</f>
        <v>4</v>
      </c>
    </row>
    <row r="480" ht="36" customHeight="1" spans="1:20">
      <c r="A480" s="709">
        <f t="shared" si="71"/>
        <v>7</v>
      </c>
      <c r="B480" s="295">
        <v>2070112</v>
      </c>
      <c r="C480" s="439" t="s">
        <v>610</v>
      </c>
      <c r="D480" s="230">
        <v>0</v>
      </c>
      <c r="E480" s="230">
        <v>0</v>
      </c>
      <c r="F480" s="296"/>
      <c r="G480" s="472">
        <f t="shared" si="72"/>
        <v>0</v>
      </c>
      <c r="H480" s="472">
        <f t="shared" si="73"/>
        <v>0</v>
      </c>
      <c r="I480" s="688" t="str">
        <f t="shared" si="74"/>
        <v>否</v>
      </c>
      <c r="J480" s="689" t="str">
        <f t="shared" si="75"/>
        <v>项</v>
      </c>
      <c r="Q480" s="710">
        <f t="shared" si="76"/>
        <v>0</v>
      </c>
      <c r="T480" s="721"/>
    </row>
    <row r="481" ht="36" customHeight="1" spans="1:20">
      <c r="A481" s="709">
        <f t="shared" si="71"/>
        <v>7</v>
      </c>
      <c r="B481" s="295">
        <v>2070113</v>
      </c>
      <c r="C481" s="439" t="s">
        <v>611</v>
      </c>
      <c r="D481" s="230">
        <v>7</v>
      </c>
      <c r="E481" s="230">
        <v>0</v>
      </c>
      <c r="F481" s="296"/>
      <c r="G481" s="472">
        <f t="shared" si="72"/>
        <v>-1</v>
      </c>
      <c r="H481" s="472">
        <f t="shared" si="73"/>
        <v>0</v>
      </c>
      <c r="I481" s="688" t="str">
        <f t="shared" si="74"/>
        <v>是</v>
      </c>
      <c r="J481" s="689" t="str">
        <f t="shared" si="75"/>
        <v>项</v>
      </c>
      <c r="Q481" s="710">
        <f t="shared" si="76"/>
        <v>0</v>
      </c>
      <c r="T481" s="721"/>
    </row>
    <row r="482" ht="36" customHeight="1" spans="1:20">
      <c r="A482" s="709">
        <f t="shared" si="71"/>
        <v>7</v>
      </c>
      <c r="B482" s="295">
        <v>2070114</v>
      </c>
      <c r="C482" s="439" t="s">
        <v>612</v>
      </c>
      <c r="D482" s="230">
        <v>0</v>
      </c>
      <c r="E482" s="230">
        <v>0</v>
      </c>
      <c r="F482" s="296"/>
      <c r="G482" s="472">
        <f t="shared" si="72"/>
        <v>0</v>
      </c>
      <c r="H482" s="472">
        <f t="shared" si="73"/>
        <v>0</v>
      </c>
      <c r="I482" s="688" t="str">
        <f t="shared" si="74"/>
        <v>否</v>
      </c>
      <c r="J482" s="689" t="str">
        <f t="shared" si="75"/>
        <v>项</v>
      </c>
      <c r="Q482" s="710">
        <f t="shared" si="76"/>
        <v>0</v>
      </c>
      <c r="T482" s="721"/>
    </row>
    <row r="483" ht="36" customHeight="1" spans="1:20">
      <c r="A483" s="709">
        <f t="shared" si="71"/>
        <v>7</v>
      </c>
      <c r="B483" s="295">
        <v>2070199</v>
      </c>
      <c r="C483" s="439" t="s">
        <v>613</v>
      </c>
      <c r="D483" s="230">
        <v>280</v>
      </c>
      <c r="E483" s="230">
        <v>161</v>
      </c>
      <c r="F483" s="296">
        <v>178</v>
      </c>
      <c r="G483" s="472">
        <f t="shared" si="72"/>
        <v>-0.364285714285714</v>
      </c>
      <c r="H483" s="472">
        <f t="shared" si="73"/>
        <v>1.1055900621118</v>
      </c>
      <c r="I483" s="688" t="str">
        <f t="shared" si="74"/>
        <v>是</v>
      </c>
      <c r="J483" s="689" t="str">
        <f t="shared" si="75"/>
        <v>项</v>
      </c>
      <c r="N483" s="720">
        <f>VLOOKUP(B483,[261]公共预算支出!$D$3:$H$398,5,FALSE)</f>
        <v>162</v>
      </c>
      <c r="Q483" s="710">
        <f t="shared" si="76"/>
        <v>162</v>
      </c>
      <c r="T483" s="721">
        <f>VLOOKUP(B483,[268]Sheet1!$D$6:$M$416,10,FALSE)</f>
        <v>178</v>
      </c>
    </row>
    <row r="484" ht="36" customHeight="1" spans="1:20">
      <c r="A484" s="709">
        <f t="shared" si="71"/>
        <v>5</v>
      </c>
      <c r="B484" s="295">
        <v>20702</v>
      </c>
      <c r="C484" s="359" t="s">
        <v>614</v>
      </c>
      <c r="D484" s="230">
        <v>1000</v>
      </c>
      <c r="E484" s="230">
        <v>895</v>
      </c>
      <c r="F484" s="230">
        <f>SUM(F485:F491)</f>
        <v>893</v>
      </c>
      <c r="G484" s="472">
        <f t="shared" si="72"/>
        <v>-0.107</v>
      </c>
      <c r="H484" s="472">
        <f t="shared" si="73"/>
        <v>0.997765363128492</v>
      </c>
      <c r="I484" s="688" t="str">
        <f t="shared" si="74"/>
        <v>是</v>
      </c>
      <c r="J484" s="689" t="str">
        <f t="shared" si="75"/>
        <v>款</v>
      </c>
      <c r="T484" s="711">
        <f>VLOOKUP(B484,[268]Sheet1!$D$6:$M$416,10,FALSE)</f>
        <v>893</v>
      </c>
    </row>
    <row r="485" ht="36" customHeight="1" spans="1:20">
      <c r="A485" s="709">
        <f t="shared" si="71"/>
        <v>7</v>
      </c>
      <c r="B485" s="295">
        <v>2070201</v>
      </c>
      <c r="C485" s="439" t="s">
        <v>307</v>
      </c>
      <c r="D485" s="230">
        <v>354</v>
      </c>
      <c r="E485" s="230">
        <v>315</v>
      </c>
      <c r="F485" s="296">
        <v>306</v>
      </c>
      <c r="G485" s="472">
        <f t="shared" si="72"/>
        <v>-0.135593220338983</v>
      </c>
      <c r="H485" s="472">
        <f t="shared" si="73"/>
        <v>0.971428571428571</v>
      </c>
      <c r="I485" s="688" t="str">
        <f t="shared" si="74"/>
        <v>是</v>
      </c>
      <c r="J485" s="689" t="str">
        <f t="shared" si="75"/>
        <v>项</v>
      </c>
      <c r="N485" s="720">
        <f>VLOOKUP(B485,[261]公共预算支出!$D$3:$H$398,5,FALSE)</f>
        <v>285</v>
      </c>
      <c r="P485" s="710">
        <f>VLOOKUP(B485,[263]Sheet4!$A$2:$B$82,2,FALSE)</f>
        <v>2</v>
      </c>
      <c r="Q485" s="710">
        <f t="shared" ref="Q485:Q491" si="77">+N485+O485+P485</f>
        <v>287</v>
      </c>
      <c r="T485" s="721">
        <f>VLOOKUP(B485,[268]Sheet1!$D$6:$M$416,10,FALSE)</f>
        <v>306</v>
      </c>
    </row>
    <row r="486" ht="36" customHeight="1" spans="1:20">
      <c r="A486" s="709">
        <f t="shared" si="71"/>
        <v>7</v>
      </c>
      <c r="B486" s="295">
        <v>2070202</v>
      </c>
      <c r="C486" s="439" t="s">
        <v>308</v>
      </c>
      <c r="D486" s="230">
        <v>0</v>
      </c>
      <c r="E486" s="230">
        <v>0</v>
      </c>
      <c r="F486" s="296"/>
      <c r="G486" s="472">
        <f t="shared" si="72"/>
        <v>0</v>
      </c>
      <c r="H486" s="472">
        <f t="shared" si="73"/>
        <v>0</v>
      </c>
      <c r="I486" s="688" t="str">
        <f t="shared" si="74"/>
        <v>否</v>
      </c>
      <c r="J486" s="689" t="str">
        <f t="shared" si="75"/>
        <v>项</v>
      </c>
      <c r="Q486" s="710">
        <f t="shared" si="77"/>
        <v>0</v>
      </c>
      <c r="T486" s="721"/>
    </row>
    <row r="487" ht="36" customHeight="1" spans="1:20">
      <c r="A487" s="709">
        <f t="shared" si="71"/>
        <v>7</v>
      </c>
      <c r="B487" s="295">
        <v>2070203</v>
      </c>
      <c r="C487" s="439" t="s">
        <v>309</v>
      </c>
      <c r="D487" s="230">
        <v>0</v>
      </c>
      <c r="E487" s="230">
        <v>0</v>
      </c>
      <c r="F487" s="296"/>
      <c r="G487" s="472">
        <f t="shared" si="72"/>
        <v>0</v>
      </c>
      <c r="H487" s="472">
        <f t="shared" si="73"/>
        <v>0</v>
      </c>
      <c r="I487" s="688" t="str">
        <f t="shared" si="74"/>
        <v>否</v>
      </c>
      <c r="J487" s="689" t="str">
        <f t="shared" si="75"/>
        <v>项</v>
      </c>
      <c r="Q487" s="710">
        <f t="shared" si="77"/>
        <v>0</v>
      </c>
      <c r="T487" s="721"/>
    </row>
    <row r="488" ht="36" customHeight="1" spans="1:20">
      <c r="A488" s="709">
        <f t="shared" si="71"/>
        <v>7</v>
      </c>
      <c r="B488" s="295">
        <v>2070204</v>
      </c>
      <c r="C488" s="439" t="s">
        <v>615</v>
      </c>
      <c r="D488" s="230">
        <v>122</v>
      </c>
      <c r="E488" s="230">
        <v>25</v>
      </c>
      <c r="F488" s="296">
        <v>14</v>
      </c>
      <c r="G488" s="472">
        <f t="shared" si="72"/>
        <v>-0.885245901639344</v>
      </c>
      <c r="H488" s="472">
        <f t="shared" si="73"/>
        <v>0.56</v>
      </c>
      <c r="I488" s="688" t="str">
        <f t="shared" si="74"/>
        <v>是</v>
      </c>
      <c r="J488" s="689" t="str">
        <f t="shared" si="75"/>
        <v>项</v>
      </c>
      <c r="N488" s="720">
        <f>VLOOKUP(B488,[261]公共预算支出!$D$3:$H$398,5,FALSE)</f>
        <v>11</v>
      </c>
      <c r="Q488" s="710">
        <f t="shared" si="77"/>
        <v>11</v>
      </c>
      <c r="T488" s="721">
        <f>VLOOKUP(B488,[268]Sheet1!$D$6:$M$416,10,FALSE)</f>
        <v>14</v>
      </c>
    </row>
    <row r="489" ht="36" customHeight="1" spans="1:20">
      <c r="A489" s="709">
        <f t="shared" si="71"/>
        <v>7</v>
      </c>
      <c r="B489" s="295">
        <v>2070205</v>
      </c>
      <c r="C489" s="439" t="s">
        <v>616</v>
      </c>
      <c r="D489" s="230">
        <v>446</v>
      </c>
      <c r="E489" s="230">
        <v>456</v>
      </c>
      <c r="F489" s="296">
        <v>476</v>
      </c>
      <c r="G489" s="472">
        <f t="shared" si="72"/>
        <v>0.0672645739910314</v>
      </c>
      <c r="H489" s="472">
        <f t="shared" si="73"/>
        <v>1.04385964912281</v>
      </c>
      <c r="I489" s="688" t="str">
        <f t="shared" si="74"/>
        <v>是</v>
      </c>
      <c r="J489" s="689" t="str">
        <f t="shared" si="75"/>
        <v>项</v>
      </c>
      <c r="N489" s="720">
        <f>VLOOKUP(B489,[261]公共预算支出!$D$3:$H$398,5,FALSE)</f>
        <v>372</v>
      </c>
      <c r="P489" s="710">
        <f>VLOOKUP(B489,[263]Sheet4!$A$2:$B$82,2,FALSE)</f>
        <v>100</v>
      </c>
      <c r="Q489" s="710">
        <f t="shared" si="77"/>
        <v>472</v>
      </c>
      <c r="T489" s="721">
        <f>VLOOKUP(B489,[268]Sheet1!$D$6:$M$416,10,FALSE)</f>
        <v>476</v>
      </c>
    </row>
    <row r="490" ht="36" customHeight="1" spans="1:20">
      <c r="A490" s="709">
        <f t="shared" si="71"/>
        <v>7</v>
      </c>
      <c r="B490" s="295">
        <v>2070206</v>
      </c>
      <c r="C490" s="439" t="s">
        <v>617</v>
      </c>
      <c r="D490" s="230">
        <v>0</v>
      </c>
      <c r="E490" s="230">
        <v>0</v>
      </c>
      <c r="F490" s="296"/>
      <c r="G490" s="472">
        <f t="shared" si="72"/>
        <v>0</v>
      </c>
      <c r="H490" s="472">
        <f t="shared" si="73"/>
        <v>0</v>
      </c>
      <c r="I490" s="688" t="str">
        <f t="shared" si="74"/>
        <v>否</v>
      </c>
      <c r="J490" s="689" t="str">
        <f t="shared" si="75"/>
        <v>项</v>
      </c>
      <c r="Q490" s="710">
        <f t="shared" si="77"/>
        <v>0</v>
      </c>
      <c r="T490" s="721"/>
    </row>
    <row r="491" ht="36" customHeight="1" spans="1:20">
      <c r="A491" s="709">
        <f t="shared" si="71"/>
        <v>7</v>
      </c>
      <c r="B491" s="295">
        <v>2070299</v>
      </c>
      <c r="C491" s="439" t="s">
        <v>618</v>
      </c>
      <c r="D491" s="230">
        <v>78</v>
      </c>
      <c r="E491" s="230">
        <v>99</v>
      </c>
      <c r="F491" s="296">
        <v>97</v>
      </c>
      <c r="G491" s="472">
        <f t="shared" si="72"/>
        <v>0.243589743589744</v>
      </c>
      <c r="H491" s="472">
        <f t="shared" si="73"/>
        <v>0.97979797979798</v>
      </c>
      <c r="I491" s="688" t="str">
        <f t="shared" si="74"/>
        <v>是</v>
      </c>
      <c r="J491" s="689" t="str">
        <f t="shared" si="75"/>
        <v>项</v>
      </c>
      <c r="N491" s="720">
        <f>VLOOKUP(B491,[261]公共预算支出!$D$3:$H$398,5,FALSE)</f>
        <v>95</v>
      </c>
      <c r="Q491" s="710">
        <f t="shared" si="77"/>
        <v>95</v>
      </c>
      <c r="T491" s="721">
        <f>VLOOKUP(B491,[268]Sheet1!$D$6:$M$416,10,FALSE)</f>
        <v>97</v>
      </c>
    </row>
    <row r="492" ht="36" customHeight="1" spans="1:20">
      <c r="A492" s="709">
        <f t="shared" si="71"/>
        <v>5</v>
      </c>
      <c r="B492" s="295">
        <v>20703</v>
      </c>
      <c r="C492" s="359" t="s">
        <v>619</v>
      </c>
      <c r="D492" s="230">
        <v>85</v>
      </c>
      <c r="E492" s="230">
        <v>276</v>
      </c>
      <c r="F492" s="230">
        <f>SUM(F493:F502)</f>
        <v>71</v>
      </c>
      <c r="G492" s="472">
        <f t="shared" si="72"/>
        <v>-0.164705882352941</v>
      </c>
      <c r="H492" s="472">
        <f t="shared" si="73"/>
        <v>0.257246376811594</v>
      </c>
      <c r="I492" s="688" t="str">
        <f t="shared" si="74"/>
        <v>是</v>
      </c>
      <c r="J492" s="689" t="str">
        <f t="shared" si="75"/>
        <v>款</v>
      </c>
      <c r="T492" s="711">
        <f>VLOOKUP(B492,[268]Sheet1!$D$6:$M$416,10,FALSE)</f>
        <v>71</v>
      </c>
    </row>
    <row r="493" ht="36" customHeight="1" spans="1:20">
      <c r="A493" s="709">
        <f t="shared" si="71"/>
        <v>7</v>
      </c>
      <c r="B493" s="295">
        <v>2070301</v>
      </c>
      <c r="C493" s="439" t="s">
        <v>307</v>
      </c>
      <c r="D493" s="230">
        <v>0</v>
      </c>
      <c r="E493" s="230">
        <v>0</v>
      </c>
      <c r="F493" s="296"/>
      <c r="G493" s="472">
        <f t="shared" si="72"/>
        <v>0</v>
      </c>
      <c r="H493" s="472">
        <f t="shared" si="73"/>
        <v>0</v>
      </c>
      <c r="I493" s="688" t="str">
        <f t="shared" si="74"/>
        <v>否</v>
      </c>
      <c r="J493" s="689" t="str">
        <f t="shared" si="75"/>
        <v>项</v>
      </c>
      <c r="Q493" s="710">
        <f t="shared" ref="Q493:Q502" si="78">+N493+O493+P493</f>
        <v>0</v>
      </c>
      <c r="T493" s="721"/>
    </row>
    <row r="494" ht="36" customHeight="1" spans="1:20">
      <c r="A494" s="709">
        <f t="shared" si="71"/>
        <v>7</v>
      </c>
      <c r="B494" s="295">
        <v>2070302</v>
      </c>
      <c r="C494" s="439" t="s">
        <v>308</v>
      </c>
      <c r="D494" s="230">
        <v>0</v>
      </c>
      <c r="E494" s="230">
        <v>0</v>
      </c>
      <c r="F494" s="296"/>
      <c r="G494" s="472">
        <f t="shared" si="72"/>
        <v>0</v>
      </c>
      <c r="H494" s="472">
        <f t="shared" si="73"/>
        <v>0</v>
      </c>
      <c r="I494" s="688" t="str">
        <f t="shared" si="74"/>
        <v>否</v>
      </c>
      <c r="J494" s="689" t="str">
        <f t="shared" si="75"/>
        <v>项</v>
      </c>
      <c r="Q494" s="710">
        <f t="shared" si="78"/>
        <v>0</v>
      </c>
      <c r="T494" s="721"/>
    </row>
    <row r="495" ht="36" customHeight="1" spans="1:20">
      <c r="A495" s="709">
        <f t="shared" si="71"/>
        <v>7</v>
      </c>
      <c r="B495" s="295">
        <v>2070303</v>
      </c>
      <c r="C495" s="439" t="s">
        <v>309</v>
      </c>
      <c r="D495" s="230">
        <v>0</v>
      </c>
      <c r="E495" s="230">
        <v>0</v>
      </c>
      <c r="F495" s="296"/>
      <c r="G495" s="472">
        <f t="shared" si="72"/>
        <v>0</v>
      </c>
      <c r="H495" s="472">
        <f t="shared" si="73"/>
        <v>0</v>
      </c>
      <c r="I495" s="688" t="str">
        <f t="shared" si="74"/>
        <v>否</v>
      </c>
      <c r="J495" s="689" t="str">
        <f t="shared" si="75"/>
        <v>项</v>
      </c>
      <c r="Q495" s="710">
        <f t="shared" si="78"/>
        <v>0</v>
      </c>
      <c r="T495" s="721"/>
    </row>
    <row r="496" ht="36" customHeight="1" spans="1:20">
      <c r="A496" s="709">
        <f t="shared" si="71"/>
        <v>7</v>
      </c>
      <c r="B496" s="295">
        <v>2070304</v>
      </c>
      <c r="C496" s="439" t="s">
        <v>620</v>
      </c>
      <c r="D496" s="230">
        <v>0</v>
      </c>
      <c r="E496" s="230">
        <v>0</v>
      </c>
      <c r="F496" s="296"/>
      <c r="G496" s="472">
        <f t="shared" si="72"/>
        <v>0</v>
      </c>
      <c r="H496" s="472">
        <f t="shared" si="73"/>
        <v>0</v>
      </c>
      <c r="I496" s="688" t="str">
        <f t="shared" si="74"/>
        <v>否</v>
      </c>
      <c r="J496" s="689" t="str">
        <f t="shared" si="75"/>
        <v>项</v>
      </c>
      <c r="Q496" s="710">
        <f t="shared" si="78"/>
        <v>0</v>
      </c>
      <c r="T496" s="721"/>
    </row>
    <row r="497" ht="36" customHeight="1" spans="1:20">
      <c r="A497" s="709">
        <f t="shared" si="71"/>
        <v>7</v>
      </c>
      <c r="B497" s="295">
        <v>2070305</v>
      </c>
      <c r="C497" s="439" t="s">
        <v>621</v>
      </c>
      <c r="D497" s="230">
        <v>0</v>
      </c>
      <c r="E497" s="230">
        <v>0</v>
      </c>
      <c r="F497" s="296"/>
      <c r="G497" s="472">
        <f t="shared" si="72"/>
        <v>0</v>
      </c>
      <c r="H497" s="472">
        <f t="shared" si="73"/>
        <v>0</v>
      </c>
      <c r="I497" s="688" t="str">
        <f t="shared" si="74"/>
        <v>否</v>
      </c>
      <c r="J497" s="689" t="str">
        <f t="shared" si="75"/>
        <v>项</v>
      </c>
      <c r="Q497" s="710">
        <f t="shared" si="78"/>
        <v>0</v>
      </c>
      <c r="T497" s="721"/>
    </row>
    <row r="498" ht="36" customHeight="1" spans="1:20">
      <c r="A498" s="709">
        <f t="shared" si="71"/>
        <v>7</v>
      </c>
      <c r="B498" s="295">
        <v>2070306</v>
      </c>
      <c r="C498" s="439" t="s">
        <v>622</v>
      </c>
      <c r="D498" s="230">
        <v>0</v>
      </c>
      <c r="E498" s="230">
        <v>0</v>
      </c>
      <c r="F498" s="296"/>
      <c r="G498" s="472">
        <f t="shared" si="72"/>
        <v>0</v>
      </c>
      <c r="H498" s="472">
        <f t="shared" si="73"/>
        <v>0</v>
      </c>
      <c r="I498" s="688" t="str">
        <f t="shared" si="74"/>
        <v>否</v>
      </c>
      <c r="J498" s="689" t="str">
        <f t="shared" si="75"/>
        <v>项</v>
      </c>
      <c r="Q498" s="710">
        <f t="shared" si="78"/>
        <v>0</v>
      </c>
      <c r="T498" s="721"/>
    </row>
    <row r="499" ht="36" customHeight="1" spans="1:20">
      <c r="A499" s="709">
        <f t="shared" si="71"/>
        <v>7</v>
      </c>
      <c r="B499" s="295">
        <v>2070307</v>
      </c>
      <c r="C499" s="439" t="s">
        <v>623</v>
      </c>
      <c r="D499" s="230">
        <v>0</v>
      </c>
      <c r="E499" s="230">
        <v>0</v>
      </c>
      <c r="F499" s="296"/>
      <c r="G499" s="472">
        <f t="shared" si="72"/>
        <v>0</v>
      </c>
      <c r="H499" s="472">
        <f t="shared" si="73"/>
        <v>0</v>
      </c>
      <c r="I499" s="688" t="str">
        <f t="shared" si="74"/>
        <v>否</v>
      </c>
      <c r="J499" s="689" t="str">
        <f t="shared" si="75"/>
        <v>项</v>
      </c>
      <c r="Q499" s="710">
        <f t="shared" si="78"/>
        <v>0</v>
      </c>
      <c r="T499" s="721"/>
    </row>
    <row r="500" ht="36" customHeight="1" spans="1:20">
      <c r="A500" s="709">
        <f t="shared" si="71"/>
        <v>7</v>
      </c>
      <c r="B500" s="295">
        <v>2070308</v>
      </c>
      <c r="C500" s="439" t="s">
        <v>624</v>
      </c>
      <c r="D500" s="230">
        <v>0</v>
      </c>
      <c r="E500" s="230">
        <v>0</v>
      </c>
      <c r="F500" s="296"/>
      <c r="G500" s="472">
        <f t="shared" si="72"/>
        <v>0</v>
      </c>
      <c r="H500" s="472">
        <f t="shared" si="73"/>
        <v>0</v>
      </c>
      <c r="I500" s="688" t="str">
        <f t="shared" si="74"/>
        <v>否</v>
      </c>
      <c r="J500" s="689" t="str">
        <f t="shared" si="75"/>
        <v>项</v>
      </c>
      <c r="Q500" s="710">
        <f t="shared" si="78"/>
        <v>0</v>
      </c>
      <c r="T500" s="721"/>
    </row>
    <row r="501" ht="36" customHeight="1" spans="1:20">
      <c r="A501" s="709">
        <f t="shared" si="71"/>
        <v>7</v>
      </c>
      <c r="B501" s="295">
        <v>2070309</v>
      </c>
      <c r="C501" s="439" t="s">
        <v>625</v>
      </c>
      <c r="D501" s="230">
        <v>0</v>
      </c>
      <c r="E501" s="230">
        <v>0</v>
      </c>
      <c r="F501" s="296"/>
      <c r="G501" s="472">
        <f t="shared" si="72"/>
        <v>0</v>
      </c>
      <c r="H501" s="472">
        <f t="shared" si="73"/>
        <v>0</v>
      </c>
      <c r="I501" s="688" t="str">
        <f t="shared" si="74"/>
        <v>否</v>
      </c>
      <c r="J501" s="689" t="str">
        <f t="shared" si="75"/>
        <v>项</v>
      </c>
      <c r="Q501" s="710">
        <f t="shared" si="78"/>
        <v>0</v>
      </c>
      <c r="T501" s="721"/>
    </row>
    <row r="502" ht="36" customHeight="1" spans="1:20">
      <c r="A502" s="709">
        <f t="shared" si="71"/>
        <v>7</v>
      </c>
      <c r="B502" s="295">
        <v>2070399</v>
      </c>
      <c r="C502" s="439" t="s">
        <v>626</v>
      </c>
      <c r="D502" s="230">
        <v>85</v>
      </c>
      <c r="E502" s="230">
        <v>276</v>
      </c>
      <c r="F502" s="296">
        <v>71</v>
      </c>
      <c r="G502" s="472">
        <f t="shared" si="72"/>
        <v>-0.164705882352941</v>
      </c>
      <c r="H502" s="472">
        <f t="shared" si="73"/>
        <v>0.257246376811594</v>
      </c>
      <c r="I502" s="688" t="str">
        <f t="shared" si="74"/>
        <v>是</v>
      </c>
      <c r="J502" s="689" t="str">
        <f t="shared" si="75"/>
        <v>项</v>
      </c>
      <c r="N502" s="720">
        <f>VLOOKUP(B502,[261]公共预算支出!$D$3:$H$398,5,FALSE)</f>
        <v>71</v>
      </c>
      <c r="Q502" s="710">
        <f t="shared" si="78"/>
        <v>71</v>
      </c>
      <c r="T502" s="721">
        <f>VLOOKUP(B502,[268]Sheet1!$D$6:$M$416,10,FALSE)</f>
        <v>71</v>
      </c>
    </row>
    <row r="503" ht="36" customHeight="1" spans="1:10">
      <c r="A503" s="709">
        <f t="shared" si="71"/>
        <v>5</v>
      </c>
      <c r="B503" s="295">
        <v>20706</v>
      </c>
      <c r="C503" s="359" t="s">
        <v>627</v>
      </c>
      <c r="D503" s="230">
        <v>13</v>
      </c>
      <c r="E503" s="230">
        <v>6</v>
      </c>
      <c r="F503" s="230">
        <f>SUM(F504:F511)</f>
        <v>0</v>
      </c>
      <c r="G503" s="472">
        <f t="shared" si="72"/>
        <v>-1</v>
      </c>
      <c r="H503" s="472">
        <f t="shared" si="73"/>
        <v>0</v>
      </c>
      <c r="I503" s="688" t="str">
        <f t="shared" si="74"/>
        <v>是</v>
      </c>
      <c r="J503" s="689" t="str">
        <f t="shared" si="75"/>
        <v>款</v>
      </c>
    </row>
    <row r="504" ht="36" customHeight="1" spans="1:20">
      <c r="A504" s="709">
        <f t="shared" si="71"/>
        <v>7</v>
      </c>
      <c r="B504" s="295">
        <v>2070601</v>
      </c>
      <c r="C504" s="439" t="s">
        <v>307</v>
      </c>
      <c r="D504" s="230">
        <v>0</v>
      </c>
      <c r="E504" s="230">
        <v>0</v>
      </c>
      <c r="F504" s="296"/>
      <c r="G504" s="472">
        <f t="shared" si="72"/>
        <v>0</v>
      </c>
      <c r="H504" s="472">
        <f t="shared" si="73"/>
        <v>0</v>
      </c>
      <c r="I504" s="688" t="str">
        <f t="shared" si="74"/>
        <v>否</v>
      </c>
      <c r="J504" s="689" t="str">
        <f t="shared" si="75"/>
        <v>项</v>
      </c>
      <c r="Q504" s="710">
        <f t="shared" ref="Q504:Q511" si="79">+N504+O504+P504</f>
        <v>0</v>
      </c>
      <c r="T504" s="721"/>
    </row>
    <row r="505" ht="36" customHeight="1" spans="1:20">
      <c r="A505" s="709">
        <f t="shared" si="71"/>
        <v>7</v>
      </c>
      <c r="B505" s="295">
        <v>2070602</v>
      </c>
      <c r="C505" s="439" t="s">
        <v>308</v>
      </c>
      <c r="D505" s="230">
        <v>0</v>
      </c>
      <c r="E505" s="230">
        <v>0</v>
      </c>
      <c r="F505" s="296"/>
      <c r="G505" s="472">
        <f t="shared" si="72"/>
        <v>0</v>
      </c>
      <c r="H505" s="472">
        <f t="shared" si="73"/>
        <v>0</v>
      </c>
      <c r="I505" s="688" t="str">
        <f t="shared" si="74"/>
        <v>否</v>
      </c>
      <c r="J505" s="689" t="str">
        <f t="shared" si="75"/>
        <v>项</v>
      </c>
      <c r="Q505" s="710">
        <f t="shared" si="79"/>
        <v>0</v>
      </c>
      <c r="T505" s="721"/>
    </row>
    <row r="506" ht="36" customHeight="1" spans="1:20">
      <c r="A506" s="709">
        <f t="shared" si="71"/>
        <v>7</v>
      </c>
      <c r="B506" s="295">
        <v>2070603</v>
      </c>
      <c r="C506" s="439" t="s">
        <v>309</v>
      </c>
      <c r="D506" s="230">
        <v>0</v>
      </c>
      <c r="E506" s="230">
        <v>0</v>
      </c>
      <c r="F506" s="296"/>
      <c r="G506" s="472">
        <f t="shared" si="72"/>
        <v>0</v>
      </c>
      <c r="H506" s="472">
        <f t="shared" si="73"/>
        <v>0</v>
      </c>
      <c r="I506" s="688" t="str">
        <f t="shared" si="74"/>
        <v>否</v>
      </c>
      <c r="J506" s="689" t="str">
        <f t="shared" si="75"/>
        <v>项</v>
      </c>
      <c r="Q506" s="710">
        <f t="shared" si="79"/>
        <v>0</v>
      </c>
      <c r="T506" s="721"/>
    </row>
    <row r="507" ht="36" customHeight="1" spans="1:20">
      <c r="A507" s="709">
        <f t="shared" si="71"/>
        <v>7</v>
      </c>
      <c r="B507" s="295">
        <v>2070604</v>
      </c>
      <c r="C507" s="439" t="s">
        <v>628</v>
      </c>
      <c r="D507" s="230">
        <v>0</v>
      </c>
      <c r="E507" s="230">
        <v>0</v>
      </c>
      <c r="F507" s="296"/>
      <c r="G507" s="472">
        <f t="shared" si="72"/>
        <v>0</v>
      </c>
      <c r="H507" s="472">
        <f t="shared" si="73"/>
        <v>0</v>
      </c>
      <c r="I507" s="688" t="str">
        <f t="shared" si="74"/>
        <v>否</v>
      </c>
      <c r="J507" s="689" t="str">
        <f t="shared" si="75"/>
        <v>项</v>
      </c>
      <c r="Q507" s="710">
        <f t="shared" si="79"/>
        <v>0</v>
      </c>
      <c r="T507" s="721"/>
    </row>
    <row r="508" ht="36" customHeight="1" spans="1:20">
      <c r="A508" s="709">
        <f t="shared" si="71"/>
        <v>7</v>
      </c>
      <c r="B508" s="295">
        <v>2070605</v>
      </c>
      <c r="C508" s="439" t="s">
        <v>629</v>
      </c>
      <c r="D508" s="230">
        <v>0</v>
      </c>
      <c r="E508" s="230">
        <v>0</v>
      </c>
      <c r="F508" s="296"/>
      <c r="G508" s="472">
        <f t="shared" si="72"/>
        <v>0</v>
      </c>
      <c r="H508" s="472">
        <f t="shared" si="73"/>
        <v>0</v>
      </c>
      <c r="I508" s="688" t="str">
        <f t="shared" si="74"/>
        <v>否</v>
      </c>
      <c r="J508" s="689" t="str">
        <f t="shared" si="75"/>
        <v>项</v>
      </c>
      <c r="Q508" s="710">
        <f t="shared" si="79"/>
        <v>0</v>
      </c>
      <c r="T508" s="721"/>
    </row>
    <row r="509" ht="36" customHeight="1" spans="1:20">
      <c r="A509" s="709">
        <f t="shared" si="71"/>
        <v>7</v>
      </c>
      <c r="B509" s="295">
        <v>2070606</v>
      </c>
      <c r="C509" s="439" t="s">
        <v>630</v>
      </c>
      <c r="D509" s="230">
        <v>0</v>
      </c>
      <c r="E509" s="230">
        <v>0</v>
      </c>
      <c r="F509" s="296"/>
      <c r="G509" s="472">
        <f t="shared" si="72"/>
        <v>0</v>
      </c>
      <c r="H509" s="472">
        <f t="shared" si="73"/>
        <v>0</v>
      </c>
      <c r="I509" s="688" t="str">
        <f t="shared" si="74"/>
        <v>否</v>
      </c>
      <c r="J509" s="689" t="str">
        <f t="shared" si="75"/>
        <v>项</v>
      </c>
      <c r="Q509" s="710">
        <f t="shared" si="79"/>
        <v>0</v>
      </c>
      <c r="T509" s="721"/>
    </row>
    <row r="510" ht="36" customHeight="1" spans="1:20">
      <c r="A510" s="709">
        <f t="shared" si="71"/>
        <v>7</v>
      </c>
      <c r="B510" s="295">
        <v>2070607</v>
      </c>
      <c r="C510" s="439" t="s">
        <v>631</v>
      </c>
      <c r="D510" s="230">
        <v>13</v>
      </c>
      <c r="E510" s="230">
        <v>6</v>
      </c>
      <c r="F510" s="296"/>
      <c r="G510" s="472">
        <f t="shared" si="72"/>
        <v>-1</v>
      </c>
      <c r="H510" s="472">
        <f t="shared" si="73"/>
        <v>0</v>
      </c>
      <c r="I510" s="688" t="str">
        <f t="shared" si="74"/>
        <v>是</v>
      </c>
      <c r="J510" s="689" t="str">
        <f t="shared" si="75"/>
        <v>项</v>
      </c>
      <c r="Q510" s="710">
        <f t="shared" si="79"/>
        <v>0</v>
      </c>
      <c r="T510" s="721"/>
    </row>
    <row r="511" ht="36" customHeight="1" spans="1:20">
      <c r="A511" s="709">
        <f t="shared" si="71"/>
        <v>7</v>
      </c>
      <c r="B511" s="295">
        <v>2070699</v>
      </c>
      <c r="C511" s="439" t="s">
        <v>632</v>
      </c>
      <c r="D511" s="230">
        <v>0</v>
      </c>
      <c r="E511" s="230">
        <v>0</v>
      </c>
      <c r="F511" s="296"/>
      <c r="G511" s="472">
        <f t="shared" si="72"/>
        <v>0</v>
      </c>
      <c r="H511" s="472">
        <f t="shared" si="73"/>
        <v>0</v>
      </c>
      <c r="I511" s="688" t="str">
        <f t="shared" si="74"/>
        <v>否</v>
      </c>
      <c r="J511" s="689" t="str">
        <f t="shared" si="75"/>
        <v>项</v>
      </c>
      <c r="Q511" s="710">
        <f t="shared" si="79"/>
        <v>0</v>
      </c>
      <c r="T511" s="721"/>
    </row>
    <row r="512" ht="36" customHeight="1" spans="1:20">
      <c r="A512" s="709">
        <f t="shared" si="71"/>
        <v>5</v>
      </c>
      <c r="B512" s="295">
        <v>20708</v>
      </c>
      <c r="C512" s="359" t="s">
        <v>633</v>
      </c>
      <c r="D512" s="230">
        <v>378</v>
      </c>
      <c r="E512" s="230">
        <v>462</v>
      </c>
      <c r="F512" s="230">
        <f>SUM(F513:F519)</f>
        <v>357</v>
      </c>
      <c r="G512" s="472">
        <f t="shared" si="72"/>
        <v>-0.0555555555555556</v>
      </c>
      <c r="H512" s="472">
        <f t="shared" si="73"/>
        <v>0.772727272727273</v>
      </c>
      <c r="I512" s="688" t="str">
        <f t="shared" si="74"/>
        <v>是</v>
      </c>
      <c r="J512" s="689" t="str">
        <f t="shared" si="75"/>
        <v>款</v>
      </c>
      <c r="T512" s="711">
        <f>VLOOKUP(B512,[268]Sheet1!$D$6:$M$416,10,FALSE)</f>
        <v>357</v>
      </c>
    </row>
    <row r="513" ht="36" customHeight="1" spans="1:20">
      <c r="A513" s="709">
        <f t="shared" si="71"/>
        <v>7</v>
      </c>
      <c r="B513" s="295">
        <v>2070801</v>
      </c>
      <c r="C513" s="439" t="s">
        <v>307</v>
      </c>
      <c r="D513" s="230">
        <v>0</v>
      </c>
      <c r="E513" s="230">
        <v>0</v>
      </c>
      <c r="F513" s="296"/>
      <c r="G513" s="472">
        <f t="shared" si="72"/>
        <v>0</v>
      </c>
      <c r="H513" s="472">
        <f t="shared" si="73"/>
        <v>0</v>
      </c>
      <c r="I513" s="688" t="str">
        <f t="shared" si="74"/>
        <v>否</v>
      </c>
      <c r="J513" s="689" t="str">
        <f t="shared" si="75"/>
        <v>项</v>
      </c>
      <c r="Q513" s="710">
        <f t="shared" ref="Q513:Q519" si="80">+N513+O513+P513</f>
        <v>0</v>
      </c>
      <c r="T513" s="721"/>
    </row>
    <row r="514" ht="36" customHeight="1" spans="1:20">
      <c r="A514" s="709">
        <f t="shared" si="71"/>
        <v>7</v>
      </c>
      <c r="B514" s="295">
        <v>2070802</v>
      </c>
      <c r="C514" s="439" t="s">
        <v>308</v>
      </c>
      <c r="D514" s="230">
        <v>0</v>
      </c>
      <c r="E514" s="230">
        <v>0</v>
      </c>
      <c r="F514" s="296"/>
      <c r="G514" s="472">
        <f t="shared" si="72"/>
        <v>0</v>
      </c>
      <c r="H514" s="472">
        <f t="shared" si="73"/>
        <v>0</v>
      </c>
      <c r="I514" s="688" t="str">
        <f t="shared" si="74"/>
        <v>否</v>
      </c>
      <c r="J514" s="689" t="str">
        <f t="shared" si="75"/>
        <v>项</v>
      </c>
      <c r="Q514" s="710">
        <f t="shared" si="80"/>
        <v>0</v>
      </c>
      <c r="T514" s="721"/>
    </row>
    <row r="515" ht="36" customHeight="1" spans="1:20">
      <c r="A515" s="709">
        <f t="shared" si="71"/>
        <v>7</v>
      </c>
      <c r="B515" s="295">
        <v>2070803</v>
      </c>
      <c r="C515" s="439" t="s">
        <v>309</v>
      </c>
      <c r="D515" s="230">
        <v>0</v>
      </c>
      <c r="E515" s="230">
        <v>0</v>
      </c>
      <c r="F515" s="296"/>
      <c r="G515" s="472">
        <f t="shared" si="72"/>
        <v>0</v>
      </c>
      <c r="H515" s="472">
        <f t="shared" si="73"/>
        <v>0</v>
      </c>
      <c r="I515" s="688" t="str">
        <f t="shared" si="74"/>
        <v>否</v>
      </c>
      <c r="J515" s="689" t="str">
        <f t="shared" si="75"/>
        <v>项</v>
      </c>
      <c r="Q515" s="710">
        <f t="shared" si="80"/>
        <v>0</v>
      </c>
      <c r="T515" s="721"/>
    </row>
    <row r="516" ht="36" customHeight="1" spans="1:20">
      <c r="A516" s="709">
        <f t="shared" si="71"/>
        <v>7</v>
      </c>
      <c r="B516" s="295">
        <v>2070806</v>
      </c>
      <c r="C516" s="439" t="s">
        <v>634</v>
      </c>
      <c r="D516" s="230">
        <v>0</v>
      </c>
      <c r="E516" s="230">
        <v>0</v>
      </c>
      <c r="F516" s="296"/>
      <c r="G516" s="472">
        <f t="shared" si="72"/>
        <v>0</v>
      </c>
      <c r="H516" s="472">
        <f t="shared" si="73"/>
        <v>0</v>
      </c>
      <c r="I516" s="688" t="str">
        <f t="shared" si="74"/>
        <v>否</v>
      </c>
      <c r="J516" s="689" t="str">
        <f t="shared" si="75"/>
        <v>项</v>
      </c>
      <c r="Q516" s="710">
        <f t="shared" si="80"/>
        <v>0</v>
      </c>
      <c r="T516" s="721"/>
    </row>
    <row r="517" ht="36" customHeight="1" spans="1:20">
      <c r="A517" s="709">
        <f t="shared" si="71"/>
        <v>7</v>
      </c>
      <c r="B517" s="524">
        <v>2070807</v>
      </c>
      <c r="C517" s="439" t="s">
        <v>635</v>
      </c>
      <c r="D517" s="230">
        <v>0</v>
      </c>
      <c r="E517" s="230">
        <v>0</v>
      </c>
      <c r="F517" s="296"/>
      <c r="G517" s="472">
        <f t="shared" si="72"/>
        <v>0</v>
      </c>
      <c r="H517" s="472">
        <f t="shared" si="73"/>
        <v>0</v>
      </c>
      <c r="I517" s="688" t="str">
        <f t="shared" si="74"/>
        <v>否</v>
      </c>
      <c r="J517" s="689" t="str">
        <f t="shared" si="75"/>
        <v>项</v>
      </c>
      <c r="Q517" s="710">
        <f t="shared" si="80"/>
        <v>0</v>
      </c>
      <c r="T517" s="721"/>
    </row>
    <row r="518" ht="36" customHeight="1" spans="1:20">
      <c r="A518" s="709">
        <f t="shared" ref="A518:A581" si="81">LEN(B518)</f>
        <v>7</v>
      </c>
      <c r="B518" s="524">
        <v>2070808</v>
      </c>
      <c r="C518" s="439" t="s">
        <v>636</v>
      </c>
      <c r="D518" s="230">
        <v>377</v>
      </c>
      <c r="E518" s="230">
        <v>461</v>
      </c>
      <c r="F518" s="296">
        <f>1+356</f>
        <v>357</v>
      </c>
      <c r="G518" s="472">
        <f t="shared" ref="G518:G581" si="82">IF(D518&lt;0,"",IFERROR(F518/D518-1,0))</f>
        <v>-0.053050397877984</v>
      </c>
      <c r="H518" s="472">
        <f t="shared" ref="H518:H581" si="83">IF(D518&lt;0,"",IFERROR(F518/E518,0))</f>
        <v>0.774403470715835</v>
      </c>
      <c r="I518" s="688" t="str">
        <f t="shared" ref="I518:I581" si="84">IF(LEN(B518)=3,"是",IF(C518&lt;&gt;"",IF(SUM(D518:F518)&lt;&gt;0,"是","否"),"是"))</f>
        <v>是</v>
      </c>
      <c r="J518" s="689" t="str">
        <f t="shared" ref="J518:J581" si="85">IF(LEN(B518)=3,"类",IF(LEN(B518)=5,"款","项"))</f>
        <v>项</v>
      </c>
      <c r="N518" s="720">
        <f>VLOOKUP(B518,[261]公共预算支出!$D$3:$H$398,5,FALSE)</f>
        <v>356</v>
      </c>
      <c r="P518" s="710">
        <f>VLOOKUP(B518,[263]Sheet4!$A$2:$B$82,2,FALSE)</f>
        <v>1</v>
      </c>
      <c r="Q518" s="710">
        <f t="shared" si="80"/>
        <v>357</v>
      </c>
      <c r="T518" s="721">
        <f>VLOOKUP(B518,[268]Sheet1!$D$6:$M$416,10,FALSE)</f>
        <v>357</v>
      </c>
    </row>
    <row r="519" ht="36" customHeight="1" spans="1:20">
      <c r="A519" s="709">
        <f t="shared" si="81"/>
        <v>7</v>
      </c>
      <c r="B519" s="295">
        <v>2070899</v>
      </c>
      <c r="C519" s="439" t="s">
        <v>637</v>
      </c>
      <c r="D519" s="230">
        <v>1</v>
      </c>
      <c r="E519" s="230">
        <v>1</v>
      </c>
      <c r="F519" s="296"/>
      <c r="G519" s="472">
        <f t="shared" si="82"/>
        <v>-1</v>
      </c>
      <c r="H519" s="472">
        <f t="shared" si="83"/>
        <v>0</v>
      </c>
      <c r="I519" s="688" t="str">
        <f t="shared" si="84"/>
        <v>是</v>
      </c>
      <c r="J519" s="689" t="str">
        <f t="shared" si="85"/>
        <v>项</v>
      </c>
      <c r="Q519" s="710">
        <f t="shared" si="80"/>
        <v>0</v>
      </c>
      <c r="T519" s="721"/>
    </row>
    <row r="520" ht="36" customHeight="1" spans="1:10">
      <c r="A520" s="709">
        <f t="shared" si="81"/>
        <v>5</v>
      </c>
      <c r="B520" s="295">
        <v>20799</v>
      </c>
      <c r="C520" s="359" t="s">
        <v>638</v>
      </c>
      <c r="D520" s="230">
        <v>0</v>
      </c>
      <c r="E520" s="230">
        <v>65</v>
      </c>
      <c r="F520" s="230">
        <f>SUM(F521:F523)</f>
        <v>0</v>
      </c>
      <c r="G520" s="472">
        <f t="shared" si="82"/>
        <v>0</v>
      </c>
      <c r="H520" s="472">
        <f t="shared" si="83"/>
        <v>0</v>
      </c>
      <c r="I520" s="688" t="str">
        <f t="shared" si="84"/>
        <v>是</v>
      </c>
      <c r="J520" s="689" t="str">
        <f t="shared" si="85"/>
        <v>款</v>
      </c>
    </row>
    <row r="521" ht="36" customHeight="1" spans="1:20">
      <c r="A521" s="709">
        <f t="shared" si="81"/>
        <v>7</v>
      </c>
      <c r="B521" s="295">
        <v>2079902</v>
      </c>
      <c r="C521" s="439" t="s">
        <v>639</v>
      </c>
      <c r="D521" s="230">
        <v>0</v>
      </c>
      <c r="E521" s="230">
        <v>0</v>
      </c>
      <c r="F521" s="296"/>
      <c r="G521" s="472">
        <f t="shared" si="82"/>
        <v>0</v>
      </c>
      <c r="H521" s="472">
        <f t="shared" si="83"/>
        <v>0</v>
      </c>
      <c r="I521" s="688" t="str">
        <f t="shared" si="84"/>
        <v>否</v>
      </c>
      <c r="J521" s="689" t="str">
        <f t="shared" si="85"/>
        <v>项</v>
      </c>
      <c r="Q521" s="710">
        <f>+N521+O521+P521</f>
        <v>0</v>
      </c>
      <c r="T521" s="721"/>
    </row>
    <row r="522" ht="36" customHeight="1" spans="1:20">
      <c r="A522" s="709">
        <f t="shared" si="81"/>
        <v>7</v>
      </c>
      <c r="B522" s="295">
        <v>2079903</v>
      </c>
      <c r="C522" s="439" t="s">
        <v>640</v>
      </c>
      <c r="D522" s="230">
        <v>0</v>
      </c>
      <c r="E522" s="230">
        <v>65</v>
      </c>
      <c r="F522" s="296"/>
      <c r="G522" s="472">
        <f t="shared" si="82"/>
        <v>0</v>
      </c>
      <c r="H522" s="472">
        <f t="shared" si="83"/>
        <v>0</v>
      </c>
      <c r="I522" s="688" t="str">
        <f t="shared" si="84"/>
        <v>是</v>
      </c>
      <c r="J522" s="689" t="str">
        <f t="shared" si="85"/>
        <v>项</v>
      </c>
      <c r="Q522" s="710">
        <f>+N522+O522+P522</f>
        <v>0</v>
      </c>
      <c r="T522" s="721"/>
    </row>
    <row r="523" ht="36" customHeight="1" spans="1:20">
      <c r="A523" s="709">
        <f t="shared" si="81"/>
        <v>7</v>
      </c>
      <c r="B523" s="295">
        <v>2079999</v>
      </c>
      <c r="C523" s="439" t="s">
        <v>638</v>
      </c>
      <c r="D523" s="230">
        <v>0</v>
      </c>
      <c r="E523" s="230">
        <v>0</v>
      </c>
      <c r="F523" s="296"/>
      <c r="G523" s="472">
        <f t="shared" si="82"/>
        <v>0</v>
      </c>
      <c r="H523" s="472">
        <f t="shared" si="83"/>
        <v>0</v>
      </c>
      <c r="I523" s="688" t="str">
        <f t="shared" si="84"/>
        <v>否</v>
      </c>
      <c r="J523" s="689" t="str">
        <f t="shared" si="85"/>
        <v>项</v>
      </c>
      <c r="Q523" s="710">
        <f>+N523+O523+P523</f>
        <v>0</v>
      </c>
      <c r="T523" s="721"/>
    </row>
    <row r="524" ht="36" customHeight="1" spans="1:20">
      <c r="A524" s="709">
        <f t="shared" si="81"/>
        <v>3</v>
      </c>
      <c r="B524" s="294">
        <v>208</v>
      </c>
      <c r="C524" s="285" t="s">
        <v>264</v>
      </c>
      <c r="D524" s="286">
        <v>27594</v>
      </c>
      <c r="E524" s="286">
        <v>27509</v>
      </c>
      <c r="F524" s="286">
        <f>SUM(F525,F544,F552,F554,F563,F567,F577,F586,F593,F601,F610,F616,F619,F622,F625,F628,F631,F635,F639,F648,F651)</f>
        <v>27071</v>
      </c>
      <c r="G524" s="475">
        <f t="shared" si="82"/>
        <v>-0.0189533956657244</v>
      </c>
      <c r="H524" s="475">
        <f t="shared" si="83"/>
        <v>0.98407793812934</v>
      </c>
      <c r="I524" s="688" t="str">
        <f t="shared" si="84"/>
        <v>是</v>
      </c>
      <c r="J524" s="689" t="str">
        <f t="shared" si="85"/>
        <v>类</v>
      </c>
      <c r="T524" s="711">
        <f>VLOOKUP(B524,[268]Sheet1!$D$6:$M$416,10,FALSE)</f>
        <v>27071</v>
      </c>
    </row>
    <row r="525" ht="36" customHeight="1" spans="1:20">
      <c r="A525" s="709">
        <f t="shared" si="81"/>
        <v>5</v>
      </c>
      <c r="B525" s="295">
        <v>20801</v>
      </c>
      <c r="C525" s="359" t="s">
        <v>641</v>
      </c>
      <c r="D525" s="230">
        <v>840</v>
      </c>
      <c r="E525" s="230">
        <v>848</v>
      </c>
      <c r="F525" s="230">
        <f>SUM(F526:F543)</f>
        <v>821</v>
      </c>
      <c r="G525" s="472">
        <f t="shared" si="82"/>
        <v>-0.0226190476190476</v>
      </c>
      <c r="H525" s="472">
        <f t="shared" si="83"/>
        <v>0.968160377358491</v>
      </c>
      <c r="I525" s="688" t="str">
        <f t="shared" si="84"/>
        <v>是</v>
      </c>
      <c r="J525" s="689" t="str">
        <f t="shared" si="85"/>
        <v>款</v>
      </c>
      <c r="T525" s="711">
        <f>VLOOKUP(B525,[268]Sheet1!$D$6:$M$416,10,FALSE)</f>
        <v>820</v>
      </c>
    </row>
    <row r="526" ht="36" customHeight="1" spans="1:20">
      <c r="A526" s="709">
        <f t="shared" si="81"/>
        <v>7</v>
      </c>
      <c r="B526" s="295">
        <v>2080101</v>
      </c>
      <c r="C526" s="439" t="s">
        <v>307</v>
      </c>
      <c r="D526" s="230">
        <v>210</v>
      </c>
      <c r="E526" s="230">
        <v>191</v>
      </c>
      <c r="F526" s="296">
        <v>181</v>
      </c>
      <c r="G526" s="472">
        <f t="shared" si="82"/>
        <v>-0.138095238095238</v>
      </c>
      <c r="H526" s="472">
        <f t="shared" si="83"/>
        <v>0.947643979057592</v>
      </c>
      <c r="I526" s="688" t="str">
        <f t="shared" si="84"/>
        <v>是</v>
      </c>
      <c r="J526" s="689" t="str">
        <f t="shared" si="85"/>
        <v>项</v>
      </c>
      <c r="N526" s="720">
        <f>VLOOKUP(B526,[261]公共预算支出!$D$3:$H$398,5,FALSE)</f>
        <v>171</v>
      </c>
      <c r="Q526" s="710">
        <f t="shared" ref="Q526:Q543" si="86">+N526+O526+P526</f>
        <v>171</v>
      </c>
      <c r="T526" s="721">
        <f>VLOOKUP(B526,[268]Sheet1!$D$6:$M$416,10,FALSE)</f>
        <v>181</v>
      </c>
    </row>
    <row r="527" ht="36" customHeight="1" spans="1:20">
      <c r="A527" s="709">
        <f t="shared" si="81"/>
        <v>7</v>
      </c>
      <c r="B527" s="295">
        <v>2080102</v>
      </c>
      <c r="C527" s="439" t="s">
        <v>308</v>
      </c>
      <c r="D527" s="230">
        <v>0</v>
      </c>
      <c r="E527" s="230">
        <v>0</v>
      </c>
      <c r="F527" s="296"/>
      <c r="G527" s="472">
        <f t="shared" si="82"/>
        <v>0</v>
      </c>
      <c r="H527" s="472">
        <f t="shared" si="83"/>
        <v>0</v>
      </c>
      <c r="I527" s="688" t="str">
        <f t="shared" si="84"/>
        <v>否</v>
      </c>
      <c r="J527" s="689" t="str">
        <f t="shared" si="85"/>
        <v>项</v>
      </c>
      <c r="Q527" s="710">
        <f t="shared" si="86"/>
        <v>0</v>
      </c>
      <c r="T527" s="721"/>
    </row>
    <row r="528" ht="36" customHeight="1" spans="1:20">
      <c r="A528" s="709">
        <f t="shared" si="81"/>
        <v>7</v>
      </c>
      <c r="B528" s="295">
        <v>2080103</v>
      </c>
      <c r="C528" s="439" t="s">
        <v>309</v>
      </c>
      <c r="D528" s="230">
        <v>0</v>
      </c>
      <c r="E528" s="230">
        <v>0</v>
      </c>
      <c r="F528" s="296"/>
      <c r="G528" s="472">
        <f t="shared" si="82"/>
        <v>0</v>
      </c>
      <c r="H528" s="472">
        <f t="shared" si="83"/>
        <v>0</v>
      </c>
      <c r="I528" s="688" t="str">
        <f t="shared" si="84"/>
        <v>否</v>
      </c>
      <c r="J528" s="689" t="str">
        <f t="shared" si="85"/>
        <v>项</v>
      </c>
      <c r="Q528" s="710">
        <f t="shared" si="86"/>
        <v>0</v>
      </c>
      <c r="T528" s="721"/>
    </row>
    <row r="529" ht="36" customHeight="1" spans="1:20">
      <c r="A529" s="709">
        <f t="shared" si="81"/>
        <v>7</v>
      </c>
      <c r="B529" s="295">
        <v>2080104</v>
      </c>
      <c r="C529" s="439" t="s">
        <v>642</v>
      </c>
      <c r="D529" s="230">
        <v>1</v>
      </c>
      <c r="E529" s="230">
        <v>25</v>
      </c>
      <c r="F529" s="296">
        <v>10</v>
      </c>
      <c r="G529" s="472">
        <f t="shared" si="82"/>
        <v>9</v>
      </c>
      <c r="H529" s="472">
        <f t="shared" si="83"/>
        <v>0.4</v>
      </c>
      <c r="I529" s="688" t="str">
        <f t="shared" si="84"/>
        <v>是</v>
      </c>
      <c r="J529" s="689" t="str">
        <f t="shared" si="85"/>
        <v>项</v>
      </c>
      <c r="N529" s="720">
        <f>VLOOKUP(B529,[261]公共预算支出!$D$3:$H$398,5,FALSE)</f>
        <v>10</v>
      </c>
      <c r="Q529" s="710">
        <f t="shared" si="86"/>
        <v>10</v>
      </c>
      <c r="T529" s="721">
        <f>VLOOKUP(B529,[268]Sheet1!$D$6:$M$416,10,FALSE)</f>
        <v>10</v>
      </c>
    </row>
    <row r="530" ht="36" customHeight="1" spans="1:20">
      <c r="A530" s="709">
        <f t="shared" si="81"/>
        <v>7</v>
      </c>
      <c r="B530" s="295">
        <v>2080105</v>
      </c>
      <c r="C530" s="439" t="s">
        <v>643</v>
      </c>
      <c r="D530" s="230">
        <v>0</v>
      </c>
      <c r="E530" s="230">
        <v>0</v>
      </c>
      <c r="F530" s="296"/>
      <c r="G530" s="472">
        <f t="shared" si="82"/>
        <v>0</v>
      </c>
      <c r="H530" s="472">
        <f t="shared" si="83"/>
        <v>0</v>
      </c>
      <c r="I530" s="688" t="str">
        <f t="shared" si="84"/>
        <v>否</v>
      </c>
      <c r="J530" s="689" t="str">
        <f t="shared" si="85"/>
        <v>项</v>
      </c>
      <c r="Q530" s="710">
        <f t="shared" si="86"/>
        <v>0</v>
      </c>
      <c r="T530" s="721"/>
    </row>
    <row r="531" ht="36" customHeight="1" spans="1:20">
      <c r="A531" s="709">
        <f t="shared" si="81"/>
        <v>7</v>
      </c>
      <c r="B531" s="295">
        <v>2080106</v>
      </c>
      <c r="C531" s="439" t="s">
        <v>644</v>
      </c>
      <c r="D531" s="230">
        <v>0</v>
      </c>
      <c r="E531" s="230">
        <v>0</v>
      </c>
      <c r="F531" s="296"/>
      <c r="G531" s="472">
        <f t="shared" si="82"/>
        <v>0</v>
      </c>
      <c r="H531" s="472">
        <f t="shared" si="83"/>
        <v>0</v>
      </c>
      <c r="I531" s="688" t="str">
        <f t="shared" si="84"/>
        <v>否</v>
      </c>
      <c r="J531" s="689" t="str">
        <f t="shared" si="85"/>
        <v>项</v>
      </c>
      <c r="Q531" s="710">
        <f t="shared" si="86"/>
        <v>0</v>
      </c>
      <c r="T531" s="721"/>
    </row>
    <row r="532" ht="36" customHeight="1" spans="1:20">
      <c r="A532" s="709">
        <f t="shared" si="81"/>
        <v>7</v>
      </c>
      <c r="B532" s="295">
        <v>2080107</v>
      </c>
      <c r="C532" s="439" t="s">
        <v>645</v>
      </c>
      <c r="D532" s="230">
        <v>0</v>
      </c>
      <c r="E532" s="230">
        <v>0</v>
      </c>
      <c r="F532" s="296"/>
      <c r="G532" s="472">
        <f t="shared" si="82"/>
        <v>0</v>
      </c>
      <c r="H532" s="472">
        <f t="shared" si="83"/>
        <v>0</v>
      </c>
      <c r="I532" s="688" t="str">
        <f t="shared" si="84"/>
        <v>否</v>
      </c>
      <c r="J532" s="689" t="str">
        <f t="shared" si="85"/>
        <v>项</v>
      </c>
      <c r="Q532" s="710">
        <f t="shared" si="86"/>
        <v>0</v>
      </c>
      <c r="T532" s="721"/>
    </row>
    <row r="533" ht="36" customHeight="1" spans="1:20">
      <c r="A533" s="709">
        <f t="shared" si="81"/>
        <v>7</v>
      </c>
      <c r="B533" s="295">
        <v>2080108</v>
      </c>
      <c r="C533" s="439" t="s">
        <v>348</v>
      </c>
      <c r="D533" s="230">
        <v>0</v>
      </c>
      <c r="E533" s="230">
        <v>0</v>
      </c>
      <c r="F533" s="296"/>
      <c r="G533" s="472">
        <f t="shared" si="82"/>
        <v>0</v>
      </c>
      <c r="H533" s="472">
        <f t="shared" si="83"/>
        <v>0</v>
      </c>
      <c r="I533" s="688" t="str">
        <f t="shared" si="84"/>
        <v>否</v>
      </c>
      <c r="J533" s="689" t="str">
        <f t="shared" si="85"/>
        <v>项</v>
      </c>
      <c r="Q533" s="710">
        <f t="shared" si="86"/>
        <v>0</v>
      </c>
      <c r="T533" s="721"/>
    </row>
    <row r="534" ht="36" customHeight="1" spans="1:20">
      <c r="A534" s="709">
        <f t="shared" si="81"/>
        <v>7</v>
      </c>
      <c r="B534" s="295">
        <v>2080109</v>
      </c>
      <c r="C534" s="439" t="s">
        <v>646</v>
      </c>
      <c r="D534" s="230">
        <v>496</v>
      </c>
      <c r="E534" s="230">
        <v>471</v>
      </c>
      <c r="F534" s="296">
        <v>467</v>
      </c>
      <c r="G534" s="472">
        <f t="shared" si="82"/>
        <v>-0.0584677419354839</v>
      </c>
      <c r="H534" s="472">
        <f t="shared" si="83"/>
        <v>0.991507430997877</v>
      </c>
      <c r="I534" s="688" t="str">
        <f t="shared" si="84"/>
        <v>是</v>
      </c>
      <c r="J534" s="689" t="str">
        <f t="shared" si="85"/>
        <v>项</v>
      </c>
      <c r="N534" s="720">
        <f>VLOOKUP(B534,[261]公共预算支出!$D$3:$H$398,5,FALSE)</f>
        <v>438</v>
      </c>
      <c r="Q534" s="710">
        <f t="shared" si="86"/>
        <v>438</v>
      </c>
      <c r="T534" s="721">
        <f>VLOOKUP(B534,[268]Sheet1!$D$6:$M$416,10,FALSE)</f>
        <v>467</v>
      </c>
    </row>
    <row r="535" ht="36" customHeight="1" spans="1:20">
      <c r="A535" s="709">
        <f t="shared" si="81"/>
        <v>7</v>
      </c>
      <c r="B535" s="295">
        <v>2080110</v>
      </c>
      <c r="C535" s="439" t="s">
        <v>647</v>
      </c>
      <c r="D535" s="230">
        <v>0</v>
      </c>
      <c r="E535" s="230">
        <v>0</v>
      </c>
      <c r="F535" s="296"/>
      <c r="G535" s="472">
        <f t="shared" si="82"/>
        <v>0</v>
      </c>
      <c r="H535" s="472">
        <f t="shared" si="83"/>
        <v>0</v>
      </c>
      <c r="I535" s="688" t="str">
        <f t="shared" si="84"/>
        <v>否</v>
      </c>
      <c r="J535" s="689" t="str">
        <f t="shared" si="85"/>
        <v>项</v>
      </c>
      <c r="Q535" s="710">
        <f t="shared" si="86"/>
        <v>0</v>
      </c>
      <c r="T535" s="721"/>
    </row>
    <row r="536" ht="36" customHeight="1" spans="1:20">
      <c r="A536" s="709">
        <f t="shared" si="81"/>
        <v>7</v>
      </c>
      <c r="B536" s="295">
        <v>2080111</v>
      </c>
      <c r="C536" s="439" t="s">
        <v>648</v>
      </c>
      <c r="D536" s="230">
        <v>0</v>
      </c>
      <c r="E536" s="230">
        <v>0</v>
      </c>
      <c r="F536" s="296"/>
      <c r="G536" s="472">
        <f t="shared" si="82"/>
        <v>0</v>
      </c>
      <c r="H536" s="472">
        <f t="shared" si="83"/>
        <v>0</v>
      </c>
      <c r="I536" s="688" t="str">
        <f t="shared" si="84"/>
        <v>否</v>
      </c>
      <c r="J536" s="689" t="str">
        <f t="shared" si="85"/>
        <v>项</v>
      </c>
      <c r="Q536" s="710">
        <f t="shared" si="86"/>
        <v>0</v>
      </c>
      <c r="T536" s="721"/>
    </row>
    <row r="537" ht="36" customHeight="1" spans="1:20">
      <c r="A537" s="709">
        <f t="shared" si="81"/>
        <v>7</v>
      </c>
      <c r="B537" s="295">
        <v>2080112</v>
      </c>
      <c r="C537" s="439" t="s">
        <v>649</v>
      </c>
      <c r="D537" s="230">
        <v>0</v>
      </c>
      <c r="E537" s="230">
        <v>0</v>
      </c>
      <c r="F537" s="296"/>
      <c r="G537" s="472">
        <f t="shared" si="82"/>
        <v>0</v>
      </c>
      <c r="H537" s="472">
        <f t="shared" si="83"/>
        <v>0</v>
      </c>
      <c r="I537" s="688" t="str">
        <f t="shared" si="84"/>
        <v>否</v>
      </c>
      <c r="J537" s="689" t="str">
        <f t="shared" si="85"/>
        <v>项</v>
      </c>
      <c r="Q537" s="710">
        <f t="shared" si="86"/>
        <v>0</v>
      </c>
      <c r="T537" s="721"/>
    </row>
    <row r="538" ht="36" customHeight="1" spans="1:20">
      <c r="A538" s="709">
        <f t="shared" si="81"/>
        <v>7</v>
      </c>
      <c r="B538" s="518">
        <v>2080113</v>
      </c>
      <c r="C538" s="449" t="s">
        <v>650</v>
      </c>
      <c r="D538" s="230">
        <v>0</v>
      </c>
      <c r="E538" s="230">
        <v>0</v>
      </c>
      <c r="F538" s="296"/>
      <c r="G538" s="472">
        <f t="shared" si="82"/>
        <v>0</v>
      </c>
      <c r="H538" s="472">
        <f t="shared" si="83"/>
        <v>0</v>
      </c>
      <c r="I538" s="688" t="str">
        <f t="shared" si="84"/>
        <v>否</v>
      </c>
      <c r="J538" s="689" t="str">
        <f t="shared" si="85"/>
        <v>项</v>
      </c>
      <c r="Q538" s="710">
        <f t="shared" si="86"/>
        <v>0</v>
      </c>
      <c r="T538" s="721"/>
    </row>
    <row r="539" ht="36" customHeight="1" spans="1:20">
      <c r="A539" s="709">
        <f t="shared" si="81"/>
        <v>7</v>
      </c>
      <c r="B539" s="518">
        <v>2080114</v>
      </c>
      <c r="C539" s="449" t="s">
        <v>651</v>
      </c>
      <c r="D539" s="230">
        <v>0</v>
      </c>
      <c r="E539" s="230">
        <v>0</v>
      </c>
      <c r="F539" s="296"/>
      <c r="G539" s="472">
        <f t="shared" si="82"/>
        <v>0</v>
      </c>
      <c r="H539" s="472">
        <f t="shared" si="83"/>
        <v>0</v>
      </c>
      <c r="I539" s="688" t="str">
        <f t="shared" si="84"/>
        <v>否</v>
      </c>
      <c r="J539" s="689" t="str">
        <f t="shared" si="85"/>
        <v>项</v>
      </c>
      <c r="Q539" s="710">
        <f t="shared" si="86"/>
        <v>0</v>
      </c>
      <c r="T539" s="721"/>
    </row>
    <row r="540" ht="36" customHeight="1" spans="1:20">
      <c r="A540" s="709">
        <f t="shared" si="81"/>
        <v>7</v>
      </c>
      <c r="B540" s="518">
        <v>2080115</v>
      </c>
      <c r="C540" s="449" t="s">
        <v>652</v>
      </c>
      <c r="D540" s="230">
        <v>0</v>
      </c>
      <c r="E540" s="230">
        <v>0</v>
      </c>
      <c r="F540" s="296"/>
      <c r="G540" s="472">
        <f t="shared" si="82"/>
        <v>0</v>
      </c>
      <c r="H540" s="472">
        <f t="shared" si="83"/>
        <v>0</v>
      </c>
      <c r="I540" s="688" t="str">
        <f t="shared" si="84"/>
        <v>否</v>
      </c>
      <c r="J540" s="689" t="str">
        <f t="shared" si="85"/>
        <v>项</v>
      </c>
      <c r="Q540" s="710">
        <f t="shared" si="86"/>
        <v>0</v>
      </c>
      <c r="T540" s="721"/>
    </row>
    <row r="541" ht="36" customHeight="1" spans="1:20">
      <c r="A541" s="709">
        <f t="shared" si="81"/>
        <v>7</v>
      </c>
      <c r="B541" s="518">
        <v>2080116</v>
      </c>
      <c r="C541" s="449" t="s">
        <v>653</v>
      </c>
      <c r="D541" s="230">
        <v>0</v>
      </c>
      <c r="E541" s="230">
        <v>0</v>
      </c>
      <c r="F541" s="296"/>
      <c r="G541" s="472">
        <f t="shared" si="82"/>
        <v>0</v>
      </c>
      <c r="H541" s="472">
        <f t="shared" si="83"/>
        <v>0</v>
      </c>
      <c r="I541" s="688" t="str">
        <f t="shared" si="84"/>
        <v>否</v>
      </c>
      <c r="J541" s="689" t="str">
        <f t="shared" si="85"/>
        <v>项</v>
      </c>
      <c r="Q541" s="710">
        <f t="shared" si="86"/>
        <v>0</v>
      </c>
      <c r="T541" s="721"/>
    </row>
    <row r="542" ht="36" customHeight="1" spans="1:20">
      <c r="A542" s="709">
        <f t="shared" si="81"/>
        <v>7</v>
      </c>
      <c r="B542" s="518">
        <v>2080150</v>
      </c>
      <c r="C542" s="449" t="s">
        <v>316</v>
      </c>
      <c r="D542" s="230">
        <v>96</v>
      </c>
      <c r="E542" s="230">
        <v>80</v>
      </c>
      <c r="F542" s="296">
        <v>90</v>
      </c>
      <c r="G542" s="472">
        <f t="shared" si="82"/>
        <v>-0.0625</v>
      </c>
      <c r="H542" s="472">
        <f t="shared" si="83"/>
        <v>1.125</v>
      </c>
      <c r="I542" s="688" t="str">
        <f t="shared" si="84"/>
        <v>是</v>
      </c>
      <c r="J542" s="689" t="str">
        <f t="shared" si="85"/>
        <v>项</v>
      </c>
      <c r="N542" s="720">
        <f>VLOOKUP(B542,[261]公共预算支出!$D$3:$H$398,5,FALSE)</f>
        <v>90</v>
      </c>
      <c r="Q542" s="710">
        <f t="shared" si="86"/>
        <v>90</v>
      </c>
      <c r="T542" s="721">
        <f>VLOOKUP(B542,[268]Sheet1!$D$6:$M$416,10,FALSE)</f>
        <v>90</v>
      </c>
    </row>
    <row r="543" ht="36" customHeight="1" spans="1:20">
      <c r="A543" s="709">
        <f t="shared" si="81"/>
        <v>7</v>
      </c>
      <c r="B543" s="295">
        <v>2080199</v>
      </c>
      <c r="C543" s="439" t="s">
        <v>654</v>
      </c>
      <c r="D543" s="230">
        <v>37</v>
      </c>
      <c r="E543" s="230">
        <v>81</v>
      </c>
      <c r="F543" s="296">
        <v>73</v>
      </c>
      <c r="G543" s="472">
        <f t="shared" si="82"/>
        <v>0.972972972972973</v>
      </c>
      <c r="H543" s="472">
        <f t="shared" si="83"/>
        <v>0.901234567901235</v>
      </c>
      <c r="I543" s="688" t="str">
        <f t="shared" si="84"/>
        <v>是</v>
      </c>
      <c r="J543" s="689" t="str">
        <f t="shared" si="85"/>
        <v>项</v>
      </c>
      <c r="N543" s="720">
        <f>VLOOKUP(B543,[261]公共预算支出!$D$3:$H$398,5,FALSE)</f>
        <v>73</v>
      </c>
      <c r="Q543" s="710">
        <f t="shared" si="86"/>
        <v>73</v>
      </c>
      <c r="T543" s="721">
        <f>VLOOKUP(B543,[268]Sheet1!$D$6:$M$416,10,FALSE)</f>
        <v>73</v>
      </c>
    </row>
    <row r="544" ht="36" customHeight="1" spans="1:20">
      <c r="A544" s="709">
        <f t="shared" si="81"/>
        <v>5</v>
      </c>
      <c r="B544" s="295">
        <v>20802</v>
      </c>
      <c r="C544" s="359" t="s">
        <v>655</v>
      </c>
      <c r="D544" s="230">
        <v>309</v>
      </c>
      <c r="E544" s="230">
        <v>361</v>
      </c>
      <c r="F544" s="230">
        <f>SUM(F545:F551)</f>
        <v>399</v>
      </c>
      <c r="G544" s="472">
        <f t="shared" si="82"/>
        <v>0.29126213592233</v>
      </c>
      <c r="H544" s="472">
        <f t="shared" si="83"/>
        <v>1.10526315789474</v>
      </c>
      <c r="I544" s="688" t="str">
        <f t="shared" si="84"/>
        <v>是</v>
      </c>
      <c r="J544" s="689" t="str">
        <f t="shared" si="85"/>
        <v>款</v>
      </c>
      <c r="T544" s="711">
        <f>VLOOKUP(B544,[268]Sheet1!$D$6:$M$416,10,FALSE)</f>
        <v>400</v>
      </c>
    </row>
    <row r="545" ht="36" customHeight="1" spans="1:20">
      <c r="A545" s="709">
        <f t="shared" si="81"/>
        <v>7</v>
      </c>
      <c r="B545" s="295">
        <v>2080201</v>
      </c>
      <c r="C545" s="439" t="s">
        <v>307</v>
      </c>
      <c r="D545" s="230">
        <v>131</v>
      </c>
      <c r="E545" s="230">
        <v>141</v>
      </c>
      <c r="F545" s="296">
        <v>118</v>
      </c>
      <c r="G545" s="472">
        <f t="shared" si="82"/>
        <v>-0.0992366412213741</v>
      </c>
      <c r="H545" s="472">
        <f t="shared" si="83"/>
        <v>0.836879432624113</v>
      </c>
      <c r="I545" s="688" t="str">
        <f t="shared" si="84"/>
        <v>是</v>
      </c>
      <c r="J545" s="689" t="str">
        <f t="shared" si="85"/>
        <v>项</v>
      </c>
      <c r="N545" s="720">
        <f>VLOOKUP(B545,[261]公共预算支出!$D$3:$H$398,5,FALSE)</f>
        <v>114</v>
      </c>
      <c r="Q545" s="710">
        <f t="shared" ref="Q545:Q551" si="87">+N545+O545+P545</f>
        <v>114</v>
      </c>
      <c r="T545" s="721">
        <f>VLOOKUP(B545,[268]Sheet1!$D$6:$M$416,10,FALSE)</f>
        <v>118</v>
      </c>
    </row>
    <row r="546" ht="36" customHeight="1" spans="1:20">
      <c r="A546" s="709">
        <f t="shared" si="81"/>
        <v>7</v>
      </c>
      <c r="B546" s="295">
        <v>2080202</v>
      </c>
      <c r="C546" s="439" t="s">
        <v>308</v>
      </c>
      <c r="D546" s="230">
        <v>0</v>
      </c>
      <c r="E546" s="230">
        <v>0</v>
      </c>
      <c r="F546" s="296"/>
      <c r="G546" s="472">
        <f t="shared" si="82"/>
        <v>0</v>
      </c>
      <c r="H546" s="472">
        <f t="shared" si="83"/>
        <v>0</v>
      </c>
      <c r="I546" s="688" t="str">
        <f t="shared" si="84"/>
        <v>否</v>
      </c>
      <c r="J546" s="689" t="str">
        <f t="shared" si="85"/>
        <v>项</v>
      </c>
      <c r="Q546" s="710">
        <f t="shared" si="87"/>
        <v>0</v>
      </c>
      <c r="T546" s="721"/>
    </row>
    <row r="547" ht="36" customHeight="1" spans="1:20">
      <c r="A547" s="709">
        <f t="shared" si="81"/>
        <v>7</v>
      </c>
      <c r="B547" s="295">
        <v>2080203</v>
      </c>
      <c r="C547" s="439" t="s">
        <v>309</v>
      </c>
      <c r="D547" s="230">
        <v>0</v>
      </c>
      <c r="E547" s="230">
        <v>0</v>
      </c>
      <c r="F547" s="296"/>
      <c r="G547" s="472">
        <f t="shared" si="82"/>
        <v>0</v>
      </c>
      <c r="H547" s="472">
        <f t="shared" si="83"/>
        <v>0</v>
      </c>
      <c r="I547" s="688" t="str">
        <f t="shared" si="84"/>
        <v>否</v>
      </c>
      <c r="J547" s="689" t="str">
        <f t="shared" si="85"/>
        <v>项</v>
      </c>
      <c r="Q547" s="710">
        <f t="shared" si="87"/>
        <v>0</v>
      </c>
      <c r="T547" s="721"/>
    </row>
    <row r="548" ht="36" customHeight="1" spans="1:20">
      <c r="A548" s="709">
        <f t="shared" si="81"/>
        <v>7</v>
      </c>
      <c r="B548" s="295">
        <v>2080206</v>
      </c>
      <c r="C548" s="439" t="s">
        <v>656</v>
      </c>
      <c r="D548" s="230">
        <v>0</v>
      </c>
      <c r="E548" s="230">
        <v>2</v>
      </c>
      <c r="F548" s="296">
        <v>2</v>
      </c>
      <c r="G548" s="472">
        <f t="shared" si="82"/>
        <v>0</v>
      </c>
      <c r="H548" s="472">
        <f t="shared" si="83"/>
        <v>1</v>
      </c>
      <c r="I548" s="688" t="str">
        <f t="shared" si="84"/>
        <v>是</v>
      </c>
      <c r="J548" s="689" t="str">
        <f t="shared" si="85"/>
        <v>项</v>
      </c>
      <c r="N548" s="720">
        <f>VLOOKUP(B548,[261]公共预算支出!$D$3:$H$398,5,FALSE)</f>
        <v>2</v>
      </c>
      <c r="Q548" s="710">
        <f t="shared" si="87"/>
        <v>2</v>
      </c>
      <c r="T548" s="721">
        <f>VLOOKUP(B548,[268]Sheet1!$D$6:$M$416,10,FALSE)</f>
        <v>2</v>
      </c>
    </row>
    <row r="549" ht="36" customHeight="1" spans="1:20">
      <c r="A549" s="709">
        <f t="shared" si="81"/>
        <v>7</v>
      </c>
      <c r="B549" s="295">
        <v>2080207</v>
      </c>
      <c r="C549" s="439" t="s">
        <v>657</v>
      </c>
      <c r="D549" s="230">
        <v>0</v>
      </c>
      <c r="E549" s="230">
        <v>0</v>
      </c>
      <c r="F549" s="296"/>
      <c r="G549" s="472">
        <f t="shared" si="82"/>
        <v>0</v>
      </c>
      <c r="H549" s="472">
        <f t="shared" si="83"/>
        <v>0</v>
      </c>
      <c r="I549" s="688" t="str">
        <f t="shared" si="84"/>
        <v>否</v>
      </c>
      <c r="J549" s="689" t="str">
        <f t="shared" si="85"/>
        <v>项</v>
      </c>
      <c r="Q549" s="710">
        <f t="shared" si="87"/>
        <v>0</v>
      </c>
      <c r="T549" s="721"/>
    </row>
    <row r="550" ht="36" customHeight="1" spans="1:20">
      <c r="A550" s="709">
        <f t="shared" si="81"/>
        <v>7</v>
      </c>
      <c r="B550" s="295">
        <v>2080208</v>
      </c>
      <c r="C550" s="439" t="s">
        <v>658</v>
      </c>
      <c r="D550" s="230">
        <v>0</v>
      </c>
      <c r="E550" s="230">
        <v>0</v>
      </c>
      <c r="F550" s="296"/>
      <c r="G550" s="472">
        <f t="shared" si="82"/>
        <v>0</v>
      </c>
      <c r="H550" s="472">
        <f t="shared" si="83"/>
        <v>0</v>
      </c>
      <c r="I550" s="688" t="str">
        <f t="shared" si="84"/>
        <v>否</v>
      </c>
      <c r="J550" s="689" t="str">
        <f t="shared" si="85"/>
        <v>项</v>
      </c>
      <c r="Q550" s="710">
        <f t="shared" si="87"/>
        <v>0</v>
      </c>
      <c r="T550" s="721"/>
    </row>
    <row r="551" ht="36" customHeight="1" spans="1:20">
      <c r="A551" s="709">
        <f t="shared" si="81"/>
        <v>7</v>
      </c>
      <c r="B551" s="295">
        <v>2080299</v>
      </c>
      <c r="C551" s="439" t="s">
        <v>659</v>
      </c>
      <c r="D551" s="230">
        <v>178</v>
      </c>
      <c r="E551" s="230">
        <v>218</v>
      </c>
      <c r="F551" s="296">
        <v>279</v>
      </c>
      <c r="G551" s="472">
        <f t="shared" si="82"/>
        <v>0.567415730337079</v>
      </c>
      <c r="H551" s="472">
        <f t="shared" si="83"/>
        <v>1.27981651376147</v>
      </c>
      <c r="I551" s="688" t="str">
        <f t="shared" si="84"/>
        <v>是</v>
      </c>
      <c r="J551" s="689" t="str">
        <f t="shared" si="85"/>
        <v>项</v>
      </c>
      <c r="N551" s="720">
        <f>VLOOKUP(B551,[261]公共预算支出!$D$3:$H$398,5,FALSE)</f>
        <v>200</v>
      </c>
      <c r="O551" s="544">
        <f>VLOOKUP(B551,[264]Sheet4!$A$2:$D$19,4,FALSE)</f>
        <v>1</v>
      </c>
      <c r="Q551" s="710">
        <f t="shared" si="87"/>
        <v>201</v>
      </c>
      <c r="T551" s="721">
        <f>VLOOKUP(B551,[268]Sheet1!$D$6:$M$416,10,FALSE)</f>
        <v>279</v>
      </c>
    </row>
    <row r="552" ht="36" customHeight="1" spans="1:10">
      <c r="A552" s="709">
        <f t="shared" si="81"/>
        <v>5</v>
      </c>
      <c r="B552" s="295">
        <v>20804</v>
      </c>
      <c r="C552" s="359" t="s">
        <v>660</v>
      </c>
      <c r="D552" s="230">
        <v>0</v>
      </c>
      <c r="E552" s="230">
        <v>0</v>
      </c>
      <c r="F552" s="297">
        <f>SUM(F553:F553)</f>
        <v>0</v>
      </c>
      <c r="G552" s="472">
        <f t="shared" si="82"/>
        <v>0</v>
      </c>
      <c r="H552" s="472">
        <f t="shared" si="83"/>
        <v>0</v>
      </c>
      <c r="I552" s="688" t="str">
        <f t="shared" si="84"/>
        <v>否</v>
      </c>
      <c r="J552" s="689" t="str">
        <f t="shared" si="85"/>
        <v>款</v>
      </c>
    </row>
    <row r="553" ht="36" customHeight="1" spans="1:20">
      <c r="A553" s="709">
        <f t="shared" si="81"/>
        <v>7</v>
      </c>
      <c r="B553" s="295">
        <v>2080402</v>
      </c>
      <c r="C553" s="439" t="s">
        <v>661</v>
      </c>
      <c r="D553" s="230">
        <v>0</v>
      </c>
      <c r="E553" s="230">
        <v>0</v>
      </c>
      <c r="F553" s="296"/>
      <c r="G553" s="472">
        <f t="shared" si="82"/>
        <v>0</v>
      </c>
      <c r="H553" s="472">
        <f t="shared" si="83"/>
        <v>0</v>
      </c>
      <c r="I553" s="688" t="str">
        <f t="shared" si="84"/>
        <v>否</v>
      </c>
      <c r="J553" s="689" t="str">
        <f t="shared" si="85"/>
        <v>项</v>
      </c>
      <c r="Q553" s="710">
        <f>+N553+O553+P553</f>
        <v>0</v>
      </c>
      <c r="T553" s="721"/>
    </row>
    <row r="554" ht="36" customHeight="1" spans="1:20">
      <c r="A554" s="709">
        <f t="shared" si="81"/>
        <v>5</v>
      </c>
      <c r="B554" s="295">
        <v>20805</v>
      </c>
      <c r="C554" s="359" t="s">
        <v>662</v>
      </c>
      <c r="D554" s="230">
        <v>16085</v>
      </c>
      <c r="E554" s="230">
        <v>20499</v>
      </c>
      <c r="F554" s="230">
        <f>SUM(F555:F562)</f>
        <v>15069</v>
      </c>
      <c r="G554" s="472">
        <f t="shared" si="82"/>
        <v>-0.0631644389182469</v>
      </c>
      <c r="H554" s="472">
        <f t="shared" si="83"/>
        <v>0.735109029708766</v>
      </c>
      <c r="I554" s="688" t="str">
        <f t="shared" si="84"/>
        <v>是</v>
      </c>
      <c r="J554" s="689" t="str">
        <f t="shared" si="85"/>
        <v>款</v>
      </c>
      <c r="T554" s="711">
        <f>VLOOKUP(B554,[268]Sheet1!$D$6:$M$416,10,FALSE)</f>
        <v>15068</v>
      </c>
    </row>
    <row r="555" ht="36" customHeight="1" spans="1:20">
      <c r="A555" s="709">
        <f t="shared" si="81"/>
        <v>7</v>
      </c>
      <c r="B555" s="295">
        <v>2080501</v>
      </c>
      <c r="C555" s="439" t="s">
        <v>663</v>
      </c>
      <c r="D555" s="230">
        <v>1052</v>
      </c>
      <c r="E555" s="230">
        <v>1172</v>
      </c>
      <c r="F555" s="296">
        <v>25</v>
      </c>
      <c r="G555" s="472">
        <f t="shared" si="82"/>
        <v>-0.976235741444867</v>
      </c>
      <c r="H555" s="472">
        <f t="shared" si="83"/>
        <v>0.0213310580204778</v>
      </c>
      <c r="I555" s="688" t="str">
        <f t="shared" si="84"/>
        <v>是</v>
      </c>
      <c r="J555" s="689" t="str">
        <f t="shared" si="85"/>
        <v>项</v>
      </c>
      <c r="N555" s="720">
        <f>VLOOKUP(B555,[261]公共预算支出!$D$3:$H$398,5,FALSE)</f>
        <v>24</v>
      </c>
      <c r="Q555" s="710">
        <f t="shared" ref="Q555:Q562" si="88">+N555+O555+P555</f>
        <v>24</v>
      </c>
      <c r="T555" s="721">
        <f>VLOOKUP(B555,[268]Sheet1!$D$6:$M$416,10,FALSE)</f>
        <v>25</v>
      </c>
    </row>
    <row r="556" ht="36" customHeight="1" spans="1:20">
      <c r="A556" s="709">
        <f t="shared" si="81"/>
        <v>7</v>
      </c>
      <c r="B556" s="295">
        <v>2080502</v>
      </c>
      <c r="C556" s="439" t="s">
        <v>664</v>
      </c>
      <c r="D556" s="230">
        <v>2342</v>
      </c>
      <c r="E556" s="230">
        <v>2544</v>
      </c>
      <c r="F556" s="296">
        <f>1+4</f>
        <v>5</v>
      </c>
      <c r="G556" s="472">
        <f t="shared" si="82"/>
        <v>-0.997865072587532</v>
      </c>
      <c r="H556" s="472">
        <f t="shared" si="83"/>
        <v>0.00196540880503145</v>
      </c>
      <c r="I556" s="688" t="str">
        <f t="shared" si="84"/>
        <v>是</v>
      </c>
      <c r="J556" s="689" t="str">
        <f t="shared" si="85"/>
        <v>项</v>
      </c>
      <c r="N556" s="720">
        <f>VLOOKUP(B556,[261]公共预算支出!$D$3:$H$398,5,FALSE)</f>
        <v>4</v>
      </c>
      <c r="P556" s="710">
        <f>VLOOKUP(B556,[263]Sheet4!$A$2:$B$82,2,FALSE)</f>
        <v>1</v>
      </c>
      <c r="Q556" s="710">
        <f t="shared" si="88"/>
        <v>5</v>
      </c>
      <c r="T556" s="721">
        <f>VLOOKUP(B556,[268]Sheet1!$D$6:$M$416,10,FALSE)</f>
        <v>5</v>
      </c>
    </row>
    <row r="557" ht="36" customHeight="1" spans="1:20">
      <c r="A557" s="709">
        <f t="shared" si="81"/>
        <v>7</v>
      </c>
      <c r="B557" s="295">
        <v>2080503</v>
      </c>
      <c r="C557" s="439" t="s">
        <v>665</v>
      </c>
      <c r="D557" s="230">
        <v>2</v>
      </c>
      <c r="E557" s="230">
        <v>0</v>
      </c>
      <c r="F557" s="296"/>
      <c r="G557" s="472">
        <f t="shared" si="82"/>
        <v>-1</v>
      </c>
      <c r="H557" s="472">
        <f t="shared" si="83"/>
        <v>0</v>
      </c>
      <c r="I557" s="688" t="str">
        <f t="shared" si="84"/>
        <v>是</v>
      </c>
      <c r="J557" s="689" t="str">
        <f t="shared" si="85"/>
        <v>项</v>
      </c>
      <c r="Q557" s="710">
        <f t="shared" si="88"/>
        <v>0</v>
      </c>
      <c r="T557" s="721"/>
    </row>
    <row r="558" ht="36" customHeight="1" spans="1:20">
      <c r="A558" s="709">
        <f t="shared" si="81"/>
        <v>7</v>
      </c>
      <c r="B558" s="295">
        <v>2080505</v>
      </c>
      <c r="C558" s="439" t="s">
        <v>666</v>
      </c>
      <c r="D558" s="230">
        <v>7490</v>
      </c>
      <c r="E558" s="230">
        <v>8006</v>
      </c>
      <c r="F558" s="296">
        <v>7715</v>
      </c>
      <c r="G558" s="472">
        <f t="shared" si="82"/>
        <v>0.0300400534045393</v>
      </c>
      <c r="H558" s="472">
        <f t="shared" si="83"/>
        <v>0.963652260804397</v>
      </c>
      <c r="I558" s="688" t="str">
        <f t="shared" si="84"/>
        <v>是</v>
      </c>
      <c r="J558" s="689" t="str">
        <f t="shared" si="85"/>
        <v>项</v>
      </c>
      <c r="N558" s="720">
        <f>VLOOKUP(B558,[261]公共预算支出!$D$3:$H$398,5,FALSE)</f>
        <v>7717</v>
      </c>
      <c r="Q558" s="710">
        <f t="shared" si="88"/>
        <v>7717</v>
      </c>
      <c r="T558" s="721">
        <f>VLOOKUP(B558,[268]Sheet1!$D$6:$M$416,10,FALSE)</f>
        <v>7715</v>
      </c>
    </row>
    <row r="559" ht="36" customHeight="1" spans="1:20">
      <c r="A559" s="709">
        <f t="shared" si="81"/>
        <v>7</v>
      </c>
      <c r="B559" s="295">
        <v>2080506</v>
      </c>
      <c r="C559" s="439" t="s">
        <v>667</v>
      </c>
      <c r="D559" s="230">
        <v>209</v>
      </c>
      <c r="E559" s="230">
        <v>2381</v>
      </c>
      <c r="F559" s="296">
        <v>379</v>
      </c>
      <c r="G559" s="472">
        <f t="shared" si="82"/>
        <v>0.813397129186603</v>
      </c>
      <c r="H559" s="472">
        <f t="shared" si="83"/>
        <v>0.159176816463671</v>
      </c>
      <c r="I559" s="688" t="str">
        <f t="shared" si="84"/>
        <v>是</v>
      </c>
      <c r="J559" s="689" t="str">
        <f t="shared" si="85"/>
        <v>项</v>
      </c>
      <c r="N559" s="720">
        <f>VLOOKUP(B559,[261]公共预算支出!$D$3:$H$398,5,FALSE)</f>
        <v>379</v>
      </c>
      <c r="Q559" s="710">
        <f t="shared" si="88"/>
        <v>379</v>
      </c>
      <c r="T559" s="721">
        <f>VLOOKUP(B559,[268]Sheet1!$D$6:$M$416,10,FALSE)</f>
        <v>379</v>
      </c>
    </row>
    <row r="560" ht="36" customHeight="1" spans="1:20">
      <c r="A560" s="709">
        <f t="shared" si="81"/>
        <v>7</v>
      </c>
      <c r="B560" s="295">
        <v>2080507</v>
      </c>
      <c r="C560" s="439" t="s">
        <v>668</v>
      </c>
      <c r="D560" s="230">
        <v>4790</v>
      </c>
      <c r="E560" s="230">
        <v>4400</v>
      </c>
      <c r="F560" s="296">
        <v>4944</v>
      </c>
      <c r="G560" s="472">
        <f t="shared" si="82"/>
        <v>0.0321503131524008</v>
      </c>
      <c r="H560" s="472">
        <f t="shared" si="83"/>
        <v>1.12363636363636</v>
      </c>
      <c r="I560" s="688" t="str">
        <f t="shared" si="84"/>
        <v>是</v>
      </c>
      <c r="J560" s="689" t="str">
        <f t="shared" si="85"/>
        <v>项</v>
      </c>
      <c r="N560" s="720">
        <f>VLOOKUP(B560,[261]公共预算支出!$D$3:$H$398,5,FALSE)</f>
        <v>4944</v>
      </c>
      <c r="Q560" s="710">
        <f t="shared" si="88"/>
        <v>4944</v>
      </c>
      <c r="T560" s="721">
        <f>VLOOKUP(B560,[268]Sheet1!$D$6:$M$416,10,FALSE)</f>
        <v>4944</v>
      </c>
    </row>
    <row r="561" ht="36" customHeight="1" spans="1:20">
      <c r="A561" s="709">
        <f t="shared" si="81"/>
        <v>7</v>
      </c>
      <c r="B561" s="518">
        <v>2080508</v>
      </c>
      <c r="C561" s="439" t="s">
        <v>669</v>
      </c>
      <c r="D561" s="230">
        <v>0</v>
      </c>
      <c r="E561" s="230">
        <v>0</v>
      </c>
      <c r="F561" s="296"/>
      <c r="G561" s="472">
        <f t="shared" si="82"/>
        <v>0</v>
      </c>
      <c r="H561" s="472">
        <f t="shared" si="83"/>
        <v>0</v>
      </c>
      <c r="I561" s="688" t="str">
        <f t="shared" si="84"/>
        <v>否</v>
      </c>
      <c r="J561" s="689" t="str">
        <f t="shared" si="85"/>
        <v>项</v>
      </c>
      <c r="Q561" s="710">
        <f t="shared" si="88"/>
        <v>0</v>
      </c>
      <c r="T561" s="721"/>
    </row>
    <row r="562" ht="36" customHeight="1" spans="1:20">
      <c r="A562" s="709">
        <f t="shared" si="81"/>
        <v>7</v>
      </c>
      <c r="B562" s="295">
        <v>2080599</v>
      </c>
      <c r="C562" s="439" t="s">
        <v>670</v>
      </c>
      <c r="D562" s="230">
        <v>200</v>
      </c>
      <c r="E562" s="230">
        <v>1996</v>
      </c>
      <c r="F562" s="296">
        <v>2001</v>
      </c>
      <c r="G562" s="472">
        <f t="shared" si="82"/>
        <v>9.005</v>
      </c>
      <c r="H562" s="472">
        <f t="shared" si="83"/>
        <v>1.00250501002004</v>
      </c>
      <c r="I562" s="688" t="str">
        <f t="shared" si="84"/>
        <v>是</v>
      </c>
      <c r="J562" s="689" t="str">
        <f t="shared" si="85"/>
        <v>项</v>
      </c>
      <c r="N562" s="720">
        <f>VLOOKUP(B562,[261]公共预算支出!$D$3:$H$398,5,FALSE)</f>
        <v>2001</v>
      </c>
      <c r="Q562" s="710">
        <f t="shared" si="88"/>
        <v>2001</v>
      </c>
      <c r="T562" s="721">
        <f>VLOOKUP(B562,[268]Sheet1!$D$6:$M$416,10,FALSE)</f>
        <v>2001</v>
      </c>
    </row>
    <row r="563" ht="36" customHeight="1" spans="1:10">
      <c r="A563" s="709">
        <f t="shared" si="81"/>
        <v>5</v>
      </c>
      <c r="B563" s="295">
        <v>20806</v>
      </c>
      <c r="C563" s="359" t="s">
        <v>671</v>
      </c>
      <c r="D563" s="230">
        <v>0</v>
      </c>
      <c r="E563" s="230">
        <v>14</v>
      </c>
      <c r="F563" s="230">
        <f>SUM(F564:F566)</f>
        <v>0</v>
      </c>
      <c r="G563" s="472">
        <f t="shared" si="82"/>
        <v>0</v>
      </c>
      <c r="H563" s="472">
        <f t="shared" si="83"/>
        <v>0</v>
      </c>
      <c r="I563" s="688" t="str">
        <f t="shared" si="84"/>
        <v>是</v>
      </c>
      <c r="J563" s="689" t="str">
        <f t="shared" si="85"/>
        <v>款</v>
      </c>
    </row>
    <row r="564" ht="36" customHeight="1" spans="1:20">
      <c r="A564" s="709">
        <f t="shared" si="81"/>
        <v>7</v>
      </c>
      <c r="B564" s="295">
        <v>2080601</v>
      </c>
      <c r="C564" s="439" t="s">
        <v>672</v>
      </c>
      <c r="D564" s="230">
        <v>0</v>
      </c>
      <c r="E564" s="230">
        <v>14</v>
      </c>
      <c r="F564" s="296"/>
      <c r="G564" s="472">
        <f t="shared" si="82"/>
        <v>0</v>
      </c>
      <c r="H564" s="472">
        <f t="shared" si="83"/>
        <v>0</v>
      </c>
      <c r="I564" s="688" t="str">
        <f t="shared" si="84"/>
        <v>是</v>
      </c>
      <c r="J564" s="689" t="str">
        <f t="shared" si="85"/>
        <v>项</v>
      </c>
      <c r="Q564" s="710">
        <f>+N564+O564+P564</f>
        <v>0</v>
      </c>
      <c r="T564" s="721"/>
    </row>
    <row r="565" ht="36" customHeight="1" spans="1:20">
      <c r="A565" s="709">
        <f t="shared" si="81"/>
        <v>7</v>
      </c>
      <c r="B565" s="295">
        <v>2080602</v>
      </c>
      <c r="C565" s="439" t="s">
        <v>673</v>
      </c>
      <c r="D565" s="230">
        <v>0</v>
      </c>
      <c r="E565" s="230">
        <v>0</v>
      </c>
      <c r="F565" s="296"/>
      <c r="G565" s="472">
        <f t="shared" si="82"/>
        <v>0</v>
      </c>
      <c r="H565" s="472">
        <f t="shared" si="83"/>
        <v>0</v>
      </c>
      <c r="I565" s="688" t="str">
        <f t="shared" si="84"/>
        <v>否</v>
      </c>
      <c r="J565" s="689" t="str">
        <f t="shared" si="85"/>
        <v>项</v>
      </c>
      <c r="Q565" s="710">
        <f>+N565+O565+P565</f>
        <v>0</v>
      </c>
      <c r="T565" s="721"/>
    </row>
    <row r="566" ht="36" customHeight="1" spans="1:20">
      <c r="A566" s="709">
        <f t="shared" si="81"/>
        <v>7</v>
      </c>
      <c r="B566" s="295">
        <v>2080699</v>
      </c>
      <c r="C566" s="439" t="s">
        <v>674</v>
      </c>
      <c r="D566" s="230">
        <v>0</v>
      </c>
      <c r="E566" s="230">
        <v>0</v>
      </c>
      <c r="F566" s="296"/>
      <c r="G566" s="472">
        <f t="shared" si="82"/>
        <v>0</v>
      </c>
      <c r="H566" s="472">
        <f t="shared" si="83"/>
        <v>0</v>
      </c>
      <c r="I566" s="688" t="str">
        <f t="shared" si="84"/>
        <v>否</v>
      </c>
      <c r="J566" s="689" t="str">
        <f t="shared" si="85"/>
        <v>项</v>
      </c>
      <c r="Q566" s="710">
        <f>+N566+O566+P566</f>
        <v>0</v>
      </c>
      <c r="T566" s="721"/>
    </row>
    <row r="567" ht="36" customHeight="1" spans="1:20">
      <c r="A567" s="709">
        <f t="shared" si="81"/>
        <v>5</v>
      </c>
      <c r="B567" s="295">
        <v>20807</v>
      </c>
      <c r="C567" s="359" t="s">
        <v>675</v>
      </c>
      <c r="D567" s="230">
        <v>919</v>
      </c>
      <c r="E567" s="230">
        <v>2</v>
      </c>
      <c r="F567" s="230">
        <f>SUM(F568:F576)</f>
        <v>650</v>
      </c>
      <c r="G567" s="472">
        <f t="shared" si="82"/>
        <v>-0.292709466811752</v>
      </c>
      <c r="H567" s="472">
        <f t="shared" si="83"/>
        <v>325</v>
      </c>
      <c r="I567" s="688" t="str">
        <f t="shared" si="84"/>
        <v>是</v>
      </c>
      <c r="J567" s="689" t="str">
        <f t="shared" si="85"/>
        <v>款</v>
      </c>
      <c r="T567" s="711">
        <f>VLOOKUP(B567,[268]Sheet1!$D$6:$M$416,10,FALSE)</f>
        <v>650</v>
      </c>
    </row>
    <row r="568" ht="36" customHeight="1" spans="1:20">
      <c r="A568" s="709">
        <f t="shared" si="81"/>
        <v>7</v>
      </c>
      <c r="B568" s="295">
        <v>2080701</v>
      </c>
      <c r="C568" s="439" t="s">
        <v>676</v>
      </c>
      <c r="D568" s="230">
        <v>0</v>
      </c>
      <c r="E568" s="230">
        <v>0</v>
      </c>
      <c r="F568" s="296"/>
      <c r="G568" s="472">
        <f t="shared" si="82"/>
        <v>0</v>
      </c>
      <c r="H568" s="472">
        <f t="shared" si="83"/>
        <v>0</v>
      </c>
      <c r="I568" s="688" t="str">
        <f t="shared" si="84"/>
        <v>否</v>
      </c>
      <c r="J568" s="689" t="str">
        <f t="shared" si="85"/>
        <v>项</v>
      </c>
      <c r="Q568" s="710">
        <f t="shared" ref="Q568:Q576" si="89">+N568+O568+P568</f>
        <v>0</v>
      </c>
      <c r="T568" s="721"/>
    </row>
    <row r="569" ht="36" customHeight="1" spans="1:20">
      <c r="A569" s="709">
        <f t="shared" si="81"/>
        <v>7</v>
      </c>
      <c r="B569" s="295">
        <v>2080702</v>
      </c>
      <c r="C569" s="439" t="s">
        <v>677</v>
      </c>
      <c r="D569" s="230">
        <v>0</v>
      </c>
      <c r="E569" s="230">
        <v>0</v>
      </c>
      <c r="F569" s="296"/>
      <c r="G569" s="472">
        <f t="shared" si="82"/>
        <v>0</v>
      </c>
      <c r="H569" s="472">
        <f t="shared" si="83"/>
        <v>0</v>
      </c>
      <c r="I569" s="688" t="str">
        <f t="shared" si="84"/>
        <v>否</v>
      </c>
      <c r="J569" s="689" t="str">
        <f t="shared" si="85"/>
        <v>项</v>
      </c>
      <c r="Q569" s="710">
        <f t="shared" si="89"/>
        <v>0</v>
      </c>
      <c r="T569" s="721"/>
    </row>
    <row r="570" ht="36" customHeight="1" spans="1:20">
      <c r="A570" s="709">
        <f t="shared" si="81"/>
        <v>7</v>
      </c>
      <c r="B570" s="295">
        <v>2080704</v>
      </c>
      <c r="C570" s="439" t="s">
        <v>678</v>
      </c>
      <c r="D570" s="230">
        <v>0</v>
      </c>
      <c r="E570" s="230">
        <v>0</v>
      </c>
      <c r="F570" s="296"/>
      <c r="G570" s="472">
        <f t="shared" si="82"/>
        <v>0</v>
      </c>
      <c r="H570" s="472">
        <f t="shared" si="83"/>
        <v>0</v>
      </c>
      <c r="I570" s="688" t="str">
        <f t="shared" si="84"/>
        <v>否</v>
      </c>
      <c r="J570" s="689" t="str">
        <f t="shared" si="85"/>
        <v>项</v>
      </c>
      <c r="Q570" s="710">
        <f t="shared" si="89"/>
        <v>0</v>
      </c>
      <c r="T570" s="721"/>
    </row>
    <row r="571" ht="36" customHeight="1" spans="1:20">
      <c r="A571" s="709">
        <f t="shared" si="81"/>
        <v>7</v>
      </c>
      <c r="B571" s="295">
        <v>2080705</v>
      </c>
      <c r="C571" s="439" t="s">
        <v>679</v>
      </c>
      <c r="D571" s="230">
        <v>0</v>
      </c>
      <c r="E571" s="230">
        <v>0</v>
      </c>
      <c r="F571" s="296"/>
      <c r="G571" s="472">
        <f t="shared" si="82"/>
        <v>0</v>
      </c>
      <c r="H571" s="472">
        <f t="shared" si="83"/>
        <v>0</v>
      </c>
      <c r="I571" s="688" t="str">
        <f t="shared" si="84"/>
        <v>否</v>
      </c>
      <c r="J571" s="689" t="str">
        <f t="shared" si="85"/>
        <v>项</v>
      </c>
      <c r="Q571" s="710">
        <f t="shared" si="89"/>
        <v>0</v>
      </c>
      <c r="T571" s="721"/>
    </row>
    <row r="572" ht="36" customHeight="1" spans="1:20">
      <c r="A572" s="709">
        <f t="shared" si="81"/>
        <v>7</v>
      </c>
      <c r="B572" s="295">
        <v>2080709</v>
      </c>
      <c r="C572" s="439" t="s">
        <v>680</v>
      </c>
      <c r="D572" s="230">
        <v>0</v>
      </c>
      <c r="E572" s="230">
        <v>0</v>
      </c>
      <c r="F572" s="296"/>
      <c r="G572" s="472">
        <f t="shared" si="82"/>
        <v>0</v>
      </c>
      <c r="H572" s="472">
        <f t="shared" si="83"/>
        <v>0</v>
      </c>
      <c r="I572" s="688" t="str">
        <f t="shared" si="84"/>
        <v>否</v>
      </c>
      <c r="J572" s="689" t="str">
        <f t="shared" si="85"/>
        <v>项</v>
      </c>
      <c r="Q572" s="710">
        <f t="shared" si="89"/>
        <v>0</v>
      </c>
      <c r="T572" s="721"/>
    </row>
    <row r="573" ht="36" customHeight="1" spans="1:20">
      <c r="A573" s="709">
        <f t="shared" si="81"/>
        <v>7</v>
      </c>
      <c r="B573" s="295">
        <v>2080711</v>
      </c>
      <c r="C573" s="439" t="s">
        <v>681</v>
      </c>
      <c r="D573" s="230">
        <v>5</v>
      </c>
      <c r="E573" s="230">
        <v>0</v>
      </c>
      <c r="F573" s="296"/>
      <c r="G573" s="472">
        <f t="shared" si="82"/>
        <v>-1</v>
      </c>
      <c r="H573" s="472">
        <f t="shared" si="83"/>
        <v>0</v>
      </c>
      <c r="I573" s="688" t="str">
        <f t="shared" si="84"/>
        <v>是</v>
      </c>
      <c r="J573" s="689" t="str">
        <f t="shared" si="85"/>
        <v>项</v>
      </c>
      <c r="Q573" s="710">
        <f t="shared" si="89"/>
        <v>0</v>
      </c>
      <c r="T573" s="721"/>
    </row>
    <row r="574" ht="36" customHeight="1" spans="1:20">
      <c r="A574" s="709">
        <f t="shared" si="81"/>
        <v>7</v>
      </c>
      <c r="B574" s="295">
        <v>2080712</v>
      </c>
      <c r="C574" s="439" t="s">
        <v>682</v>
      </c>
      <c r="D574" s="230">
        <v>0</v>
      </c>
      <c r="E574" s="230">
        <v>0</v>
      </c>
      <c r="F574" s="296"/>
      <c r="G574" s="472">
        <f t="shared" si="82"/>
        <v>0</v>
      </c>
      <c r="H574" s="472">
        <f t="shared" si="83"/>
        <v>0</v>
      </c>
      <c r="I574" s="688" t="str">
        <f t="shared" si="84"/>
        <v>否</v>
      </c>
      <c r="J574" s="689" t="str">
        <f t="shared" si="85"/>
        <v>项</v>
      </c>
      <c r="Q574" s="710">
        <f t="shared" si="89"/>
        <v>0</v>
      </c>
      <c r="T574" s="721"/>
    </row>
    <row r="575" ht="36" customHeight="1" spans="1:20">
      <c r="A575" s="709">
        <f t="shared" si="81"/>
        <v>7</v>
      </c>
      <c r="B575" s="295">
        <v>2080713</v>
      </c>
      <c r="C575" s="439" t="s">
        <v>683</v>
      </c>
      <c r="D575" s="230">
        <v>0</v>
      </c>
      <c r="E575" s="230">
        <v>0</v>
      </c>
      <c r="F575" s="296"/>
      <c r="G575" s="472">
        <f t="shared" si="82"/>
        <v>0</v>
      </c>
      <c r="H575" s="472">
        <f t="shared" si="83"/>
        <v>0</v>
      </c>
      <c r="I575" s="688" t="str">
        <f t="shared" si="84"/>
        <v>否</v>
      </c>
      <c r="J575" s="689" t="str">
        <f t="shared" si="85"/>
        <v>项</v>
      </c>
      <c r="Q575" s="710">
        <f t="shared" si="89"/>
        <v>0</v>
      </c>
      <c r="T575" s="721"/>
    </row>
    <row r="576" ht="36" customHeight="1" spans="1:20">
      <c r="A576" s="709">
        <f t="shared" si="81"/>
        <v>7</v>
      </c>
      <c r="B576" s="295">
        <v>2080799</v>
      </c>
      <c r="C576" s="439" t="s">
        <v>684</v>
      </c>
      <c r="D576" s="230">
        <v>914</v>
      </c>
      <c r="E576" s="230">
        <v>2</v>
      </c>
      <c r="F576" s="296">
        <v>650</v>
      </c>
      <c r="G576" s="472">
        <f t="shared" si="82"/>
        <v>-0.288840262582057</v>
      </c>
      <c r="H576" s="472">
        <f t="shared" si="83"/>
        <v>325</v>
      </c>
      <c r="I576" s="688" t="str">
        <f t="shared" si="84"/>
        <v>是</v>
      </c>
      <c r="J576" s="689" t="str">
        <f t="shared" si="85"/>
        <v>项</v>
      </c>
      <c r="N576" s="720">
        <f>VLOOKUP(B576,[261]公共预算支出!$D$3:$H$398,5,FALSE)</f>
        <v>575</v>
      </c>
      <c r="Q576" s="710">
        <f t="shared" si="89"/>
        <v>575</v>
      </c>
      <c r="T576" s="721">
        <f>VLOOKUP(B576,[268]Sheet1!$D$6:$M$416,10,FALSE)</f>
        <v>650</v>
      </c>
    </row>
    <row r="577" ht="36" customHeight="1" spans="1:20">
      <c r="A577" s="709">
        <f t="shared" si="81"/>
        <v>5</v>
      </c>
      <c r="B577" s="295">
        <v>20808</v>
      </c>
      <c r="C577" s="359" t="s">
        <v>685</v>
      </c>
      <c r="D577" s="230">
        <v>2697</v>
      </c>
      <c r="E577" s="230">
        <v>1404</v>
      </c>
      <c r="F577" s="230">
        <f>SUM(F578:F585)</f>
        <v>2655</v>
      </c>
      <c r="G577" s="472">
        <f t="shared" si="82"/>
        <v>-0.0155728587319244</v>
      </c>
      <c r="H577" s="472">
        <f t="shared" si="83"/>
        <v>1.89102564102564</v>
      </c>
      <c r="I577" s="688" t="str">
        <f t="shared" si="84"/>
        <v>是</v>
      </c>
      <c r="J577" s="689" t="str">
        <f t="shared" si="85"/>
        <v>款</v>
      </c>
      <c r="T577" s="711">
        <f>VLOOKUP(B577,[268]Sheet1!$D$6:$M$416,10,FALSE)</f>
        <v>2655</v>
      </c>
    </row>
    <row r="578" ht="36" customHeight="1" spans="1:20">
      <c r="A578" s="709">
        <f t="shared" si="81"/>
        <v>7</v>
      </c>
      <c r="B578" s="295">
        <v>2080801</v>
      </c>
      <c r="C578" s="439" t="s">
        <v>686</v>
      </c>
      <c r="D578" s="230">
        <v>872</v>
      </c>
      <c r="E578" s="230">
        <v>785</v>
      </c>
      <c r="F578" s="296">
        <v>880</v>
      </c>
      <c r="G578" s="472">
        <f t="shared" si="82"/>
        <v>0.00917431192660545</v>
      </c>
      <c r="H578" s="472">
        <f t="shared" si="83"/>
        <v>1.12101910828025</v>
      </c>
      <c r="I578" s="688" t="str">
        <f t="shared" si="84"/>
        <v>是</v>
      </c>
      <c r="J578" s="689" t="str">
        <f t="shared" si="85"/>
        <v>项</v>
      </c>
      <c r="N578" s="720">
        <f>VLOOKUP(B578,[261]公共预算支出!$D$3:$H$398,5,FALSE)</f>
        <v>518</v>
      </c>
      <c r="O578" s="544">
        <f>VLOOKUP(B578,[264]Sheet4!$A$2:$D$19,4,FALSE)</f>
        <v>40</v>
      </c>
      <c r="P578" s="710">
        <f>VLOOKUP(B578,[263]Sheet4!$A$2:$B$82,2,FALSE)</f>
        <v>289</v>
      </c>
      <c r="Q578" s="710">
        <f t="shared" ref="Q578:Q585" si="90">+N578+O578+P578</f>
        <v>847</v>
      </c>
      <c r="T578" s="721">
        <f>VLOOKUP(B578,[268]Sheet1!$D$6:$M$416,10,FALSE)</f>
        <v>880</v>
      </c>
    </row>
    <row r="579" ht="36" customHeight="1" spans="1:20">
      <c r="A579" s="709">
        <f t="shared" si="81"/>
        <v>7</v>
      </c>
      <c r="B579" s="295">
        <v>2080802</v>
      </c>
      <c r="C579" s="439" t="s">
        <v>687</v>
      </c>
      <c r="D579" s="230">
        <v>215</v>
      </c>
      <c r="E579" s="230">
        <v>35</v>
      </c>
      <c r="F579" s="296">
        <v>219</v>
      </c>
      <c r="G579" s="472">
        <f t="shared" si="82"/>
        <v>0.0186046511627906</v>
      </c>
      <c r="H579" s="472">
        <f t="shared" si="83"/>
        <v>6.25714285714286</v>
      </c>
      <c r="I579" s="688" t="str">
        <f t="shared" si="84"/>
        <v>是</v>
      </c>
      <c r="J579" s="689" t="str">
        <f t="shared" si="85"/>
        <v>项</v>
      </c>
      <c r="N579" s="720">
        <f>VLOOKUP(B579,[261]公共预算支出!$D$3:$H$398,5,FALSE)</f>
        <v>200</v>
      </c>
      <c r="Q579" s="710">
        <f t="shared" si="90"/>
        <v>200</v>
      </c>
      <c r="T579" s="721">
        <f>VLOOKUP(B579,[268]Sheet1!$D$6:$M$416,10,FALSE)</f>
        <v>219</v>
      </c>
    </row>
    <row r="580" ht="36" customHeight="1" spans="1:20">
      <c r="A580" s="709">
        <f t="shared" si="81"/>
        <v>7</v>
      </c>
      <c r="B580" s="295">
        <v>2080803</v>
      </c>
      <c r="C580" s="439" t="s">
        <v>688</v>
      </c>
      <c r="D580" s="230">
        <v>883</v>
      </c>
      <c r="E580" s="230">
        <v>10</v>
      </c>
      <c r="F580" s="296">
        <v>104</v>
      </c>
      <c r="G580" s="472">
        <f t="shared" si="82"/>
        <v>-0.882219705549264</v>
      </c>
      <c r="H580" s="472">
        <f t="shared" si="83"/>
        <v>10.4</v>
      </c>
      <c r="I580" s="688" t="str">
        <f t="shared" si="84"/>
        <v>是</v>
      </c>
      <c r="J580" s="689" t="str">
        <f t="shared" si="85"/>
        <v>项</v>
      </c>
      <c r="N580" s="720">
        <f>VLOOKUP(B580,[261]公共预算支出!$D$3:$H$398,5,FALSE)</f>
        <v>98</v>
      </c>
      <c r="Q580" s="710">
        <f t="shared" si="90"/>
        <v>98</v>
      </c>
      <c r="T580" s="721">
        <f>VLOOKUP(B580,[268]Sheet1!$D$6:$M$416,10,FALSE)</f>
        <v>104</v>
      </c>
    </row>
    <row r="581" ht="36" customHeight="1" spans="1:20">
      <c r="A581" s="709">
        <f t="shared" si="81"/>
        <v>7</v>
      </c>
      <c r="B581" s="295">
        <v>2080805</v>
      </c>
      <c r="C581" s="439" t="s">
        <v>689</v>
      </c>
      <c r="D581" s="230">
        <v>222</v>
      </c>
      <c r="E581" s="230">
        <v>310</v>
      </c>
      <c r="F581" s="296">
        <v>196</v>
      </c>
      <c r="G581" s="472">
        <f t="shared" si="82"/>
        <v>-0.117117117117117</v>
      </c>
      <c r="H581" s="472">
        <f t="shared" si="83"/>
        <v>0.632258064516129</v>
      </c>
      <c r="I581" s="688" t="str">
        <f t="shared" si="84"/>
        <v>是</v>
      </c>
      <c r="J581" s="689" t="str">
        <f t="shared" si="85"/>
        <v>项</v>
      </c>
      <c r="N581" s="720">
        <f>VLOOKUP(B581,[261]公共预算支出!$D$3:$H$398,5,FALSE)</f>
        <v>196</v>
      </c>
      <c r="Q581" s="710">
        <f t="shared" si="90"/>
        <v>196</v>
      </c>
      <c r="T581" s="721">
        <f>VLOOKUP(B581,[268]Sheet1!$D$6:$M$416,10,FALSE)</f>
        <v>196</v>
      </c>
    </row>
    <row r="582" ht="36" customHeight="1" spans="1:20">
      <c r="A582" s="709">
        <f t="shared" ref="A582:A645" si="91">LEN(B582)</f>
        <v>7</v>
      </c>
      <c r="B582" s="295">
        <v>2080806</v>
      </c>
      <c r="C582" s="439" t="s">
        <v>690</v>
      </c>
      <c r="D582" s="230">
        <v>207</v>
      </c>
      <c r="E582" s="230">
        <v>0</v>
      </c>
      <c r="F582" s="296">
        <v>223</v>
      </c>
      <c r="G582" s="472">
        <f t="shared" ref="G582:G645" si="92">IF(D582&lt;0,"",IFERROR(F582/D582-1,0))</f>
        <v>0.0772946859903381</v>
      </c>
      <c r="H582" s="472">
        <f t="shared" ref="H582:H645" si="93">IF(D582&lt;0,"",IFERROR(F582/E582,0))</f>
        <v>0</v>
      </c>
      <c r="I582" s="688" t="str">
        <f t="shared" ref="I582:I645" si="94">IF(LEN(B582)=3,"是",IF(C582&lt;&gt;"",IF(SUM(D582:F582)&lt;&gt;0,"是","否"),"是"))</f>
        <v>是</v>
      </c>
      <c r="J582" s="689" t="str">
        <f t="shared" ref="J582:J645" si="95">IF(LEN(B582)=3,"类",IF(LEN(B582)=5,"款","项"))</f>
        <v>项</v>
      </c>
      <c r="N582" s="720">
        <f>VLOOKUP(B582,[261]公共预算支出!$D$3:$H$398,5,FALSE)</f>
        <v>205</v>
      </c>
      <c r="Q582" s="710">
        <f t="shared" si="90"/>
        <v>205</v>
      </c>
      <c r="T582" s="721">
        <f>VLOOKUP(B582,[268]Sheet1!$D$6:$M$416,10,FALSE)</f>
        <v>223</v>
      </c>
    </row>
    <row r="583" ht="36" customHeight="1" spans="1:20">
      <c r="A583" s="709">
        <f t="shared" si="91"/>
        <v>7</v>
      </c>
      <c r="B583" s="295">
        <v>2080807</v>
      </c>
      <c r="C583" s="439" t="s">
        <v>691</v>
      </c>
      <c r="D583" s="230">
        <v>0</v>
      </c>
      <c r="E583" s="230">
        <v>0</v>
      </c>
      <c r="F583" s="296"/>
      <c r="G583" s="472">
        <f t="shared" si="92"/>
        <v>0</v>
      </c>
      <c r="H583" s="472">
        <f t="shared" si="93"/>
        <v>0</v>
      </c>
      <c r="I583" s="688" t="str">
        <f t="shared" si="94"/>
        <v>否</v>
      </c>
      <c r="J583" s="689" t="str">
        <f t="shared" si="95"/>
        <v>项</v>
      </c>
      <c r="Q583" s="710">
        <f t="shared" si="90"/>
        <v>0</v>
      </c>
      <c r="T583" s="721"/>
    </row>
    <row r="584" ht="36" customHeight="1" spans="1:20">
      <c r="A584" s="709">
        <f t="shared" si="91"/>
        <v>7</v>
      </c>
      <c r="B584" s="295">
        <v>2080808</v>
      </c>
      <c r="C584" s="439" t="s">
        <v>692</v>
      </c>
      <c r="D584" s="230">
        <v>0</v>
      </c>
      <c r="E584" s="230">
        <v>5</v>
      </c>
      <c r="F584" s="296"/>
      <c r="G584" s="472">
        <f t="shared" si="92"/>
        <v>0</v>
      </c>
      <c r="H584" s="472">
        <f t="shared" si="93"/>
        <v>0</v>
      </c>
      <c r="I584" s="688" t="str">
        <f t="shared" si="94"/>
        <v>是</v>
      </c>
      <c r="J584" s="689" t="str">
        <f t="shared" si="95"/>
        <v>项</v>
      </c>
      <c r="Q584" s="710">
        <f t="shared" si="90"/>
        <v>0</v>
      </c>
      <c r="T584" s="721"/>
    </row>
    <row r="585" ht="36" customHeight="1" spans="1:20">
      <c r="A585" s="709">
        <f t="shared" si="91"/>
        <v>7</v>
      </c>
      <c r="B585" s="295">
        <v>2080899</v>
      </c>
      <c r="C585" s="439" t="s">
        <v>693</v>
      </c>
      <c r="D585" s="230">
        <v>298</v>
      </c>
      <c r="E585" s="230">
        <v>259</v>
      </c>
      <c r="F585" s="296">
        <v>1033</v>
      </c>
      <c r="G585" s="472">
        <f t="shared" si="92"/>
        <v>2.46644295302013</v>
      </c>
      <c r="H585" s="472">
        <f t="shared" si="93"/>
        <v>3.98841698841699</v>
      </c>
      <c r="I585" s="688" t="str">
        <f t="shared" si="94"/>
        <v>是</v>
      </c>
      <c r="J585" s="689" t="str">
        <f t="shared" si="95"/>
        <v>项</v>
      </c>
      <c r="N585" s="720">
        <f>VLOOKUP(B585,[261]公共预算支出!$D$3:$H$398,5,FALSE)</f>
        <v>945</v>
      </c>
      <c r="Q585" s="710">
        <f t="shared" si="90"/>
        <v>945</v>
      </c>
      <c r="T585" s="721">
        <f>VLOOKUP(B585,[268]Sheet1!$D$6:$M$416,10,FALSE)</f>
        <v>1033</v>
      </c>
    </row>
    <row r="586" ht="36" customHeight="1" spans="1:20">
      <c r="A586" s="709">
        <f t="shared" si="91"/>
        <v>5</v>
      </c>
      <c r="B586" s="295">
        <v>20809</v>
      </c>
      <c r="C586" s="359" t="s">
        <v>694</v>
      </c>
      <c r="D586" s="230">
        <v>368</v>
      </c>
      <c r="E586" s="230">
        <v>381</v>
      </c>
      <c r="F586" s="230">
        <f>SUM(F587:F592)</f>
        <v>221</v>
      </c>
      <c r="G586" s="472">
        <f t="shared" si="92"/>
        <v>-0.39945652173913</v>
      </c>
      <c r="H586" s="472">
        <f t="shared" si="93"/>
        <v>0.58005249343832</v>
      </c>
      <c r="I586" s="688" t="str">
        <f t="shared" si="94"/>
        <v>是</v>
      </c>
      <c r="J586" s="689" t="str">
        <f t="shared" si="95"/>
        <v>款</v>
      </c>
      <c r="T586" s="711">
        <f>VLOOKUP(B586,[268]Sheet1!$D$6:$M$416,10,FALSE)</f>
        <v>221</v>
      </c>
    </row>
    <row r="587" ht="36" customHeight="1" spans="1:20">
      <c r="A587" s="709">
        <f t="shared" si="91"/>
        <v>7</v>
      </c>
      <c r="B587" s="295">
        <v>2080901</v>
      </c>
      <c r="C587" s="439" t="s">
        <v>695</v>
      </c>
      <c r="D587" s="230">
        <v>73</v>
      </c>
      <c r="E587" s="230">
        <v>306</v>
      </c>
      <c r="F587" s="296">
        <v>79</v>
      </c>
      <c r="G587" s="472">
        <f t="shared" si="92"/>
        <v>0.0821917808219179</v>
      </c>
      <c r="H587" s="472">
        <f t="shared" si="93"/>
        <v>0.258169934640523</v>
      </c>
      <c r="I587" s="688" t="str">
        <f t="shared" si="94"/>
        <v>是</v>
      </c>
      <c r="J587" s="689" t="str">
        <f t="shared" si="95"/>
        <v>项</v>
      </c>
      <c r="N587" s="720">
        <f>VLOOKUP(B587,[261]公共预算支出!$D$3:$H$398,5,FALSE)</f>
        <v>79</v>
      </c>
      <c r="Q587" s="710">
        <f t="shared" ref="Q587:Q592" si="96">+N587+O587+P587</f>
        <v>79</v>
      </c>
      <c r="T587" s="721">
        <f>VLOOKUP(B587,[268]Sheet1!$D$6:$M$416,10,FALSE)</f>
        <v>79</v>
      </c>
    </row>
    <row r="588" ht="36" customHeight="1" spans="1:20">
      <c r="A588" s="709">
        <f t="shared" si="91"/>
        <v>7</v>
      </c>
      <c r="B588" s="295">
        <v>2080902</v>
      </c>
      <c r="C588" s="439" t="s">
        <v>696</v>
      </c>
      <c r="D588" s="230">
        <v>250</v>
      </c>
      <c r="E588" s="230">
        <v>63</v>
      </c>
      <c r="F588" s="296">
        <v>141</v>
      </c>
      <c r="G588" s="472">
        <f t="shared" si="92"/>
        <v>-0.436</v>
      </c>
      <c r="H588" s="472">
        <f t="shared" si="93"/>
        <v>2.23809523809524</v>
      </c>
      <c r="I588" s="688" t="str">
        <f t="shared" si="94"/>
        <v>是</v>
      </c>
      <c r="J588" s="689" t="str">
        <f t="shared" si="95"/>
        <v>项</v>
      </c>
      <c r="N588" s="720">
        <f>VLOOKUP(B588,[261]公共预算支出!$D$3:$H$398,5,FALSE)</f>
        <v>128</v>
      </c>
      <c r="Q588" s="710">
        <f t="shared" si="96"/>
        <v>128</v>
      </c>
      <c r="T588" s="721">
        <f>VLOOKUP(B588,[268]Sheet1!$D$6:$M$416,10,FALSE)</f>
        <v>141</v>
      </c>
    </row>
    <row r="589" ht="36" customHeight="1" spans="1:20">
      <c r="A589" s="709">
        <f t="shared" si="91"/>
        <v>7</v>
      </c>
      <c r="B589" s="295">
        <v>2080903</v>
      </c>
      <c r="C589" s="439" t="s">
        <v>697</v>
      </c>
      <c r="D589" s="230">
        <v>27</v>
      </c>
      <c r="E589" s="230">
        <v>0</v>
      </c>
      <c r="F589" s="296">
        <v>-16</v>
      </c>
      <c r="G589" s="472">
        <f t="shared" si="92"/>
        <v>-1.59259259259259</v>
      </c>
      <c r="H589" s="472">
        <f t="shared" si="93"/>
        <v>0</v>
      </c>
      <c r="I589" s="688" t="str">
        <f t="shared" si="94"/>
        <v>是</v>
      </c>
      <c r="J589" s="689" t="str">
        <f t="shared" si="95"/>
        <v>项</v>
      </c>
      <c r="N589" s="720">
        <f>VLOOKUP(B589,[261]公共预算支出!$D$3:$H$398,5,FALSE)</f>
        <v>16</v>
      </c>
      <c r="Q589" s="710">
        <f t="shared" si="96"/>
        <v>16</v>
      </c>
      <c r="T589" s="721">
        <f>VLOOKUP(B589,[268]Sheet1!$D$6:$M$416,10,FALSE)</f>
        <v>-16</v>
      </c>
    </row>
    <row r="590" ht="36" customHeight="1" spans="1:20">
      <c r="A590" s="709">
        <f t="shared" si="91"/>
        <v>7</v>
      </c>
      <c r="B590" s="295">
        <v>2080904</v>
      </c>
      <c r="C590" s="439" t="s">
        <v>698</v>
      </c>
      <c r="D590" s="230">
        <v>0</v>
      </c>
      <c r="E590" s="230">
        <v>8</v>
      </c>
      <c r="F590" s="296"/>
      <c r="G590" s="472">
        <f t="shared" si="92"/>
        <v>0</v>
      </c>
      <c r="H590" s="472">
        <f t="shared" si="93"/>
        <v>0</v>
      </c>
      <c r="I590" s="688" t="str">
        <f t="shared" si="94"/>
        <v>是</v>
      </c>
      <c r="J590" s="689" t="str">
        <f t="shared" si="95"/>
        <v>项</v>
      </c>
      <c r="Q590" s="710">
        <f t="shared" si="96"/>
        <v>0</v>
      </c>
      <c r="T590" s="721"/>
    </row>
    <row r="591" ht="36" customHeight="1" spans="1:20">
      <c r="A591" s="709">
        <f t="shared" si="91"/>
        <v>7</v>
      </c>
      <c r="B591" s="295">
        <v>2080905</v>
      </c>
      <c r="C591" s="439" t="s">
        <v>699</v>
      </c>
      <c r="D591" s="230">
        <v>18</v>
      </c>
      <c r="E591" s="230">
        <v>4</v>
      </c>
      <c r="F591" s="296">
        <v>10</v>
      </c>
      <c r="G591" s="472">
        <f t="shared" si="92"/>
        <v>-0.444444444444444</v>
      </c>
      <c r="H591" s="472">
        <f t="shared" si="93"/>
        <v>2.5</v>
      </c>
      <c r="I591" s="688" t="str">
        <f t="shared" si="94"/>
        <v>是</v>
      </c>
      <c r="J591" s="689" t="str">
        <f t="shared" si="95"/>
        <v>项</v>
      </c>
      <c r="N591" s="544">
        <f>VLOOKUP(B591,[261]公共预算支出!$D$3:$H$398,5,FALSE)</f>
        <v>0</v>
      </c>
      <c r="Q591" s="710">
        <f t="shared" si="96"/>
        <v>0</v>
      </c>
      <c r="T591" s="721">
        <f>VLOOKUP(B591,[268]Sheet1!$D$6:$M$416,10,FALSE)</f>
        <v>10</v>
      </c>
    </row>
    <row r="592" ht="36" customHeight="1" spans="1:20">
      <c r="A592" s="709">
        <f t="shared" si="91"/>
        <v>7</v>
      </c>
      <c r="B592" s="295">
        <v>2080999</v>
      </c>
      <c r="C592" s="439" t="s">
        <v>700</v>
      </c>
      <c r="D592" s="230">
        <v>0</v>
      </c>
      <c r="E592" s="230">
        <v>0</v>
      </c>
      <c r="F592" s="296">
        <v>7</v>
      </c>
      <c r="G592" s="472">
        <f t="shared" si="92"/>
        <v>0</v>
      </c>
      <c r="H592" s="472">
        <f t="shared" si="93"/>
        <v>0</v>
      </c>
      <c r="I592" s="688" t="str">
        <f t="shared" si="94"/>
        <v>是</v>
      </c>
      <c r="J592" s="689" t="str">
        <f t="shared" si="95"/>
        <v>项</v>
      </c>
      <c r="N592" s="720">
        <f>VLOOKUP(B592,[261]公共预算支出!$D$3:$H$398,5,FALSE)</f>
        <v>7</v>
      </c>
      <c r="Q592" s="710">
        <f t="shared" si="96"/>
        <v>7</v>
      </c>
      <c r="T592" s="721">
        <f>VLOOKUP(B592,[268]Sheet1!$D$6:$M$416,10,FALSE)</f>
        <v>7</v>
      </c>
    </row>
    <row r="593" ht="36" customHeight="1" spans="1:20">
      <c r="A593" s="709">
        <f t="shared" si="91"/>
        <v>5</v>
      </c>
      <c r="B593" s="295">
        <v>20810</v>
      </c>
      <c r="C593" s="359" t="s">
        <v>701</v>
      </c>
      <c r="D593" s="230">
        <v>576</v>
      </c>
      <c r="E593" s="230">
        <v>340</v>
      </c>
      <c r="F593" s="230">
        <f>SUM(F594:F600)</f>
        <v>607</v>
      </c>
      <c r="G593" s="472">
        <f t="shared" si="92"/>
        <v>0.0538194444444444</v>
      </c>
      <c r="H593" s="472">
        <f t="shared" si="93"/>
        <v>1.78529411764706</v>
      </c>
      <c r="I593" s="688" t="str">
        <f t="shared" si="94"/>
        <v>是</v>
      </c>
      <c r="J593" s="689" t="str">
        <f t="shared" si="95"/>
        <v>款</v>
      </c>
      <c r="T593" s="711">
        <f>VLOOKUP(B593,[268]Sheet1!$D$6:$M$416,10,FALSE)</f>
        <v>606</v>
      </c>
    </row>
    <row r="594" ht="36" customHeight="1" spans="1:20">
      <c r="A594" s="709">
        <f t="shared" si="91"/>
        <v>7</v>
      </c>
      <c r="B594" s="295">
        <v>2081001</v>
      </c>
      <c r="C594" s="439" t="s">
        <v>702</v>
      </c>
      <c r="D594" s="230">
        <v>35</v>
      </c>
      <c r="E594" s="230">
        <v>10</v>
      </c>
      <c r="F594" s="296">
        <v>40</v>
      </c>
      <c r="G594" s="472">
        <f t="shared" si="92"/>
        <v>0.142857142857143</v>
      </c>
      <c r="H594" s="472">
        <f t="shared" si="93"/>
        <v>4</v>
      </c>
      <c r="I594" s="688" t="str">
        <f t="shared" si="94"/>
        <v>是</v>
      </c>
      <c r="J594" s="689" t="str">
        <f t="shared" si="95"/>
        <v>项</v>
      </c>
      <c r="N594" s="720">
        <f>VLOOKUP(B594,[261]公共预算支出!$D$3:$H$398,5,FALSE)</f>
        <v>40</v>
      </c>
      <c r="Q594" s="710">
        <f t="shared" ref="Q594:Q600" si="97">+N594+O594+P594</f>
        <v>40</v>
      </c>
      <c r="T594" s="721">
        <f>VLOOKUP(B594,[268]Sheet1!$D$6:$M$416,10,FALSE)</f>
        <v>40</v>
      </c>
    </row>
    <row r="595" ht="36" customHeight="1" spans="1:20">
      <c r="A595" s="709">
        <f t="shared" si="91"/>
        <v>7</v>
      </c>
      <c r="B595" s="295">
        <v>2081002</v>
      </c>
      <c r="C595" s="439" t="s">
        <v>703</v>
      </c>
      <c r="D595" s="230">
        <v>309</v>
      </c>
      <c r="E595" s="230">
        <v>237</v>
      </c>
      <c r="F595" s="296">
        <v>329</v>
      </c>
      <c r="G595" s="472">
        <f t="shared" si="92"/>
        <v>0.064724919093851</v>
      </c>
      <c r="H595" s="472">
        <f t="shared" si="93"/>
        <v>1.38818565400844</v>
      </c>
      <c r="I595" s="688" t="str">
        <f t="shared" si="94"/>
        <v>是</v>
      </c>
      <c r="J595" s="689" t="str">
        <f t="shared" si="95"/>
        <v>项</v>
      </c>
      <c r="N595" s="720">
        <f>VLOOKUP(B595,[261]公共预算支出!$D$3:$H$398,5,FALSE)</f>
        <v>329</v>
      </c>
      <c r="Q595" s="710">
        <f t="shared" si="97"/>
        <v>329</v>
      </c>
      <c r="T595" s="721">
        <f>VLOOKUP(B595,[268]Sheet1!$D$6:$M$416,10,FALSE)</f>
        <v>329</v>
      </c>
    </row>
    <row r="596" ht="36" customHeight="1" spans="1:20">
      <c r="A596" s="709">
        <f t="shared" si="91"/>
        <v>7</v>
      </c>
      <c r="B596" s="295">
        <v>2081003</v>
      </c>
      <c r="C596" s="439" t="s">
        <v>704</v>
      </c>
      <c r="D596" s="230">
        <v>0</v>
      </c>
      <c r="E596" s="230">
        <v>0</v>
      </c>
      <c r="F596" s="296"/>
      <c r="G596" s="472">
        <f t="shared" si="92"/>
        <v>0</v>
      </c>
      <c r="H596" s="472">
        <f t="shared" si="93"/>
        <v>0</v>
      </c>
      <c r="I596" s="688" t="str">
        <f t="shared" si="94"/>
        <v>否</v>
      </c>
      <c r="J596" s="689" t="str">
        <f t="shared" si="95"/>
        <v>项</v>
      </c>
      <c r="Q596" s="710">
        <f t="shared" si="97"/>
        <v>0</v>
      </c>
      <c r="T596" s="721"/>
    </row>
    <row r="597" ht="36" customHeight="1" spans="1:20">
      <c r="A597" s="709">
        <f t="shared" si="91"/>
        <v>7</v>
      </c>
      <c r="B597" s="295">
        <v>2081004</v>
      </c>
      <c r="C597" s="439" t="s">
        <v>705</v>
      </c>
      <c r="D597" s="230">
        <v>83</v>
      </c>
      <c r="E597" s="230">
        <v>0</v>
      </c>
      <c r="F597" s="296">
        <f>54+107</f>
        <v>161</v>
      </c>
      <c r="G597" s="472">
        <f t="shared" si="92"/>
        <v>0.939759036144578</v>
      </c>
      <c r="H597" s="472">
        <f t="shared" si="93"/>
        <v>0</v>
      </c>
      <c r="I597" s="688" t="str">
        <f t="shared" si="94"/>
        <v>是</v>
      </c>
      <c r="J597" s="689" t="str">
        <f t="shared" si="95"/>
        <v>项</v>
      </c>
      <c r="N597" s="720">
        <f>VLOOKUP(B597,[261]公共预算支出!$D$3:$H$398,5,FALSE)</f>
        <v>107</v>
      </c>
      <c r="O597" s="544">
        <f>VLOOKUP(B597,[264]Sheet4!$A$2:$D$19,4,FALSE)</f>
        <v>54</v>
      </c>
      <c r="Q597" s="710">
        <f t="shared" si="97"/>
        <v>161</v>
      </c>
      <c r="T597" s="721">
        <f>VLOOKUP(B597,[268]Sheet1!$D$6:$M$416,10,FALSE)</f>
        <v>161</v>
      </c>
    </row>
    <row r="598" ht="36" customHeight="1" spans="1:20">
      <c r="A598" s="709">
        <f t="shared" si="91"/>
        <v>7</v>
      </c>
      <c r="B598" s="295">
        <v>2081005</v>
      </c>
      <c r="C598" s="439" t="s">
        <v>706</v>
      </c>
      <c r="D598" s="230">
        <v>0</v>
      </c>
      <c r="E598" s="230">
        <v>0</v>
      </c>
      <c r="F598" s="296"/>
      <c r="G598" s="472">
        <f t="shared" si="92"/>
        <v>0</v>
      </c>
      <c r="H598" s="472">
        <f t="shared" si="93"/>
        <v>0</v>
      </c>
      <c r="I598" s="688" t="str">
        <f t="shared" si="94"/>
        <v>否</v>
      </c>
      <c r="J598" s="689" t="str">
        <f t="shared" si="95"/>
        <v>项</v>
      </c>
      <c r="Q598" s="710">
        <f t="shared" si="97"/>
        <v>0</v>
      </c>
      <c r="T598" s="721"/>
    </row>
    <row r="599" ht="36" customHeight="1" spans="1:20">
      <c r="A599" s="709">
        <f t="shared" si="91"/>
        <v>7</v>
      </c>
      <c r="B599" s="295">
        <v>2081006</v>
      </c>
      <c r="C599" s="439" t="s">
        <v>707</v>
      </c>
      <c r="D599" s="230">
        <v>10</v>
      </c>
      <c r="E599" s="230">
        <v>93</v>
      </c>
      <c r="F599" s="296">
        <v>77</v>
      </c>
      <c r="G599" s="472">
        <f t="shared" si="92"/>
        <v>6.7</v>
      </c>
      <c r="H599" s="472">
        <f t="shared" si="93"/>
        <v>0.827956989247312</v>
      </c>
      <c r="I599" s="688" t="str">
        <f t="shared" si="94"/>
        <v>是</v>
      </c>
      <c r="J599" s="689" t="str">
        <f t="shared" si="95"/>
        <v>项</v>
      </c>
      <c r="O599" s="544">
        <f>VLOOKUP(B599,[264]Sheet4!$A$2:$D$19,4,FALSE)</f>
        <v>77</v>
      </c>
      <c r="Q599" s="710">
        <f t="shared" si="97"/>
        <v>77</v>
      </c>
      <c r="T599" s="721">
        <f>VLOOKUP(B599,[268]Sheet1!$D$6:$M$416,10,FALSE)</f>
        <v>77</v>
      </c>
    </row>
    <row r="600" ht="36" customHeight="1" spans="1:20">
      <c r="A600" s="709">
        <f t="shared" si="91"/>
        <v>7</v>
      </c>
      <c r="B600" s="295">
        <v>2081099</v>
      </c>
      <c r="C600" s="439" t="s">
        <v>708</v>
      </c>
      <c r="D600" s="230">
        <v>139</v>
      </c>
      <c r="E600" s="230">
        <v>0</v>
      </c>
      <c r="F600" s="296"/>
      <c r="G600" s="472">
        <f t="shared" si="92"/>
        <v>-1</v>
      </c>
      <c r="H600" s="472">
        <f t="shared" si="93"/>
        <v>0</v>
      </c>
      <c r="I600" s="688" t="str">
        <f t="shared" si="94"/>
        <v>是</v>
      </c>
      <c r="J600" s="689" t="str">
        <f t="shared" si="95"/>
        <v>项</v>
      </c>
      <c r="Q600" s="710">
        <f t="shared" si="97"/>
        <v>0</v>
      </c>
      <c r="T600" s="721"/>
    </row>
    <row r="601" ht="36" customHeight="1" spans="1:20">
      <c r="A601" s="709">
        <f t="shared" si="91"/>
        <v>5</v>
      </c>
      <c r="B601" s="295">
        <v>20811</v>
      </c>
      <c r="C601" s="359" t="s">
        <v>709</v>
      </c>
      <c r="D601" s="230">
        <v>644</v>
      </c>
      <c r="E601" s="230">
        <v>879</v>
      </c>
      <c r="F601" s="230">
        <f>SUM(F602:F609)</f>
        <v>630</v>
      </c>
      <c r="G601" s="472">
        <f t="shared" si="92"/>
        <v>-0.0217391304347826</v>
      </c>
      <c r="H601" s="472">
        <f t="shared" si="93"/>
        <v>0.716723549488055</v>
      </c>
      <c r="I601" s="688" t="str">
        <f t="shared" si="94"/>
        <v>是</v>
      </c>
      <c r="J601" s="689" t="str">
        <f t="shared" si="95"/>
        <v>款</v>
      </c>
      <c r="T601" s="711">
        <f>VLOOKUP(B601,[268]Sheet1!$D$6:$M$416,10,FALSE)</f>
        <v>630</v>
      </c>
    </row>
    <row r="602" ht="36" customHeight="1" spans="1:20">
      <c r="A602" s="709">
        <f t="shared" si="91"/>
        <v>7</v>
      </c>
      <c r="B602" s="295">
        <v>2081101</v>
      </c>
      <c r="C602" s="439" t="s">
        <v>307</v>
      </c>
      <c r="D602" s="230">
        <v>115</v>
      </c>
      <c r="E602" s="230">
        <v>120</v>
      </c>
      <c r="F602" s="296">
        <v>99</v>
      </c>
      <c r="G602" s="472">
        <f t="shared" si="92"/>
        <v>-0.139130434782609</v>
      </c>
      <c r="H602" s="472">
        <f t="shared" si="93"/>
        <v>0.825</v>
      </c>
      <c r="I602" s="688" t="str">
        <f t="shared" si="94"/>
        <v>是</v>
      </c>
      <c r="J602" s="689" t="str">
        <f t="shared" si="95"/>
        <v>项</v>
      </c>
      <c r="N602" s="720">
        <f>VLOOKUP(B602,[261]公共预算支出!$D$3:$H$398,5,FALSE)</f>
        <v>93</v>
      </c>
      <c r="P602" s="710">
        <f>VLOOKUP(B602,[263]Sheet4!$A$2:$B$82,2,FALSE)</f>
        <v>1</v>
      </c>
      <c r="Q602" s="710">
        <f t="shared" ref="Q602:Q609" si="98">+N602+O602+P602</f>
        <v>94</v>
      </c>
      <c r="T602" s="721">
        <f>VLOOKUP(B602,[268]Sheet1!$D$6:$M$416,10,FALSE)</f>
        <v>99</v>
      </c>
    </row>
    <row r="603" ht="36" customHeight="1" spans="1:20">
      <c r="A603" s="709">
        <f t="shared" si="91"/>
        <v>7</v>
      </c>
      <c r="B603" s="295">
        <v>2081102</v>
      </c>
      <c r="C603" s="439" t="s">
        <v>308</v>
      </c>
      <c r="D603" s="230">
        <v>0</v>
      </c>
      <c r="E603" s="230">
        <v>0</v>
      </c>
      <c r="F603" s="296"/>
      <c r="G603" s="472">
        <f t="shared" si="92"/>
        <v>0</v>
      </c>
      <c r="H603" s="472">
        <f t="shared" si="93"/>
        <v>0</v>
      </c>
      <c r="I603" s="688" t="str">
        <f t="shared" si="94"/>
        <v>否</v>
      </c>
      <c r="J603" s="689" t="str">
        <f t="shared" si="95"/>
        <v>项</v>
      </c>
      <c r="Q603" s="710">
        <f t="shared" si="98"/>
        <v>0</v>
      </c>
      <c r="T603" s="721"/>
    </row>
    <row r="604" ht="36" customHeight="1" spans="1:20">
      <c r="A604" s="709">
        <f t="shared" si="91"/>
        <v>7</v>
      </c>
      <c r="B604" s="295">
        <v>2081103</v>
      </c>
      <c r="C604" s="439" t="s">
        <v>309</v>
      </c>
      <c r="D604" s="230">
        <v>0</v>
      </c>
      <c r="E604" s="230">
        <v>0</v>
      </c>
      <c r="F604" s="296"/>
      <c r="G604" s="472">
        <f t="shared" si="92"/>
        <v>0</v>
      </c>
      <c r="H604" s="472">
        <f t="shared" si="93"/>
        <v>0</v>
      </c>
      <c r="I604" s="688" t="str">
        <f t="shared" si="94"/>
        <v>否</v>
      </c>
      <c r="J604" s="689" t="str">
        <f t="shared" si="95"/>
        <v>项</v>
      </c>
      <c r="Q604" s="710">
        <f t="shared" si="98"/>
        <v>0</v>
      </c>
      <c r="T604" s="721"/>
    </row>
    <row r="605" ht="36" customHeight="1" spans="1:20">
      <c r="A605" s="709">
        <f t="shared" si="91"/>
        <v>7</v>
      </c>
      <c r="B605" s="295">
        <v>2081104</v>
      </c>
      <c r="C605" s="439" t="s">
        <v>710</v>
      </c>
      <c r="D605" s="230">
        <v>52</v>
      </c>
      <c r="E605" s="230">
        <v>121</v>
      </c>
      <c r="F605" s="296">
        <v>44</v>
      </c>
      <c r="G605" s="472">
        <f t="shared" si="92"/>
        <v>-0.153846153846154</v>
      </c>
      <c r="H605" s="472">
        <f t="shared" si="93"/>
        <v>0.363636363636364</v>
      </c>
      <c r="I605" s="688" t="str">
        <f t="shared" si="94"/>
        <v>是</v>
      </c>
      <c r="J605" s="689" t="str">
        <f t="shared" si="95"/>
        <v>项</v>
      </c>
      <c r="N605" s="720">
        <f>VLOOKUP(B605,[261]公共预算支出!$D$3:$H$398,5,FALSE)</f>
        <v>44</v>
      </c>
      <c r="Q605" s="710">
        <f t="shared" si="98"/>
        <v>44</v>
      </c>
      <c r="T605" s="721">
        <f>VLOOKUP(B605,[268]Sheet1!$D$6:$M$416,10,FALSE)</f>
        <v>44</v>
      </c>
    </row>
    <row r="606" ht="36" customHeight="1" spans="1:20">
      <c r="A606" s="709">
        <f t="shared" si="91"/>
        <v>7</v>
      </c>
      <c r="B606" s="295">
        <v>2081105</v>
      </c>
      <c r="C606" s="439" t="s">
        <v>711</v>
      </c>
      <c r="D606" s="230">
        <v>30</v>
      </c>
      <c r="E606" s="230">
        <v>151</v>
      </c>
      <c r="F606" s="296">
        <v>32</v>
      </c>
      <c r="G606" s="472">
        <f t="shared" si="92"/>
        <v>0.0666666666666667</v>
      </c>
      <c r="H606" s="472">
        <f t="shared" si="93"/>
        <v>0.211920529801325</v>
      </c>
      <c r="I606" s="688" t="str">
        <f t="shared" si="94"/>
        <v>是</v>
      </c>
      <c r="J606" s="689" t="str">
        <f t="shared" si="95"/>
        <v>项</v>
      </c>
      <c r="N606" s="720">
        <f>VLOOKUP(B606,[261]公共预算支出!$D$3:$H$398,5,FALSE)</f>
        <v>17</v>
      </c>
      <c r="O606" s="544">
        <f>VLOOKUP(B606,[264]Sheet4!$A$2:$D$19,4,FALSE)</f>
        <v>17</v>
      </c>
      <c r="Q606" s="710">
        <f t="shared" si="98"/>
        <v>34</v>
      </c>
      <c r="T606" s="721">
        <f>VLOOKUP(B606,[268]Sheet1!$D$6:$M$416,10,FALSE)</f>
        <v>32</v>
      </c>
    </row>
    <row r="607" ht="36" customHeight="1" spans="1:20">
      <c r="A607" s="709">
        <f t="shared" si="91"/>
        <v>7</v>
      </c>
      <c r="B607" s="295">
        <v>2081106</v>
      </c>
      <c r="C607" s="439" t="s">
        <v>712</v>
      </c>
      <c r="D607" s="230">
        <v>0</v>
      </c>
      <c r="E607" s="230">
        <v>0</v>
      </c>
      <c r="F607" s="296"/>
      <c r="G607" s="472">
        <f t="shared" si="92"/>
        <v>0</v>
      </c>
      <c r="H607" s="472">
        <f t="shared" si="93"/>
        <v>0</v>
      </c>
      <c r="I607" s="688" t="str">
        <f t="shared" si="94"/>
        <v>否</v>
      </c>
      <c r="J607" s="689" t="str">
        <f t="shared" si="95"/>
        <v>项</v>
      </c>
      <c r="Q607" s="710">
        <f t="shared" si="98"/>
        <v>0</v>
      </c>
      <c r="T607" s="721"/>
    </row>
    <row r="608" ht="36" customHeight="1" spans="1:20">
      <c r="A608" s="709">
        <f t="shared" si="91"/>
        <v>7</v>
      </c>
      <c r="B608" s="295">
        <v>2081107</v>
      </c>
      <c r="C608" s="439" t="s">
        <v>713</v>
      </c>
      <c r="D608" s="230">
        <v>403</v>
      </c>
      <c r="E608" s="230">
        <v>389</v>
      </c>
      <c r="F608" s="296">
        <v>417</v>
      </c>
      <c r="G608" s="472">
        <f t="shared" si="92"/>
        <v>0.0347394540942929</v>
      </c>
      <c r="H608" s="472">
        <f t="shared" si="93"/>
        <v>1.0719794344473</v>
      </c>
      <c r="I608" s="688" t="str">
        <f t="shared" si="94"/>
        <v>是</v>
      </c>
      <c r="J608" s="689" t="str">
        <f t="shared" si="95"/>
        <v>项</v>
      </c>
      <c r="N608" s="720">
        <f>VLOOKUP(B608,[261]公共预算支出!$D$3:$H$398,5,FALSE)</f>
        <v>417</v>
      </c>
      <c r="Q608" s="710">
        <f t="shared" si="98"/>
        <v>417</v>
      </c>
      <c r="T608" s="721">
        <f>VLOOKUP(B608,[268]Sheet1!$D$6:$M$416,10,FALSE)</f>
        <v>417</v>
      </c>
    </row>
    <row r="609" ht="36" customHeight="1" spans="1:20">
      <c r="A609" s="709">
        <f t="shared" si="91"/>
        <v>7</v>
      </c>
      <c r="B609" s="295">
        <v>2081199</v>
      </c>
      <c r="C609" s="439" t="s">
        <v>714</v>
      </c>
      <c r="D609" s="230">
        <v>44</v>
      </c>
      <c r="E609" s="230">
        <v>98</v>
      </c>
      <c r="F609" s="296">
        <f>1+37</f>
        <v>38</v>
      </c>
      <c r="G609" s="472">
        <f t="shared" si="92"/>
        <v>-0.136363636363636</v>
      </c>
      <c r="H609" s="472">
        <f t="shared" si="93"/>
        <v>0.387755102040816</v>
      </c>
      <c r="I609" s="688" t="str">
        <f t="shared" si="94"/>
        <v>是</v>
      </c>
      <c r="J609" s="689" t="str">
        <f t="shared" si="95"/>
        <v>项</v>
      </c>
      <c r="N609" s="720">
        <f>VLOOKUP(B609,[261]公共预算支出!$D$3:$H$398,5,FALSE)</f>
        <v>37</v>
      </c>
      <c r="P609" s="710">
        <f>VLOOKUP(B609,[263]Sheet4!$A$2:$B$82,2,FALSE)</f>
        <v>1</v>
      </c>
      <c r="Q609" s="710">
        <f t="shared" si="98"/>
        <v>38</v>
      </c>
      <c r="T609" s="721">
        <f>VLOOKUP(B609,[268]Sheet1!$D$6:$M$416,10,FALSE)</f>
        <v>38</v>
      </c>
    </row>
    <row r="610" ht="36" customHeight="1" spans="1:20">
      <c r="A610" s="709">
        <f t="shared" si="91"/>
        <v>5</v>
      </c>
      <c r="B610" s="295">
        <v>20816</v>
      </c>
      <c r="C610" s="359" t="s">
        <v>715</v>
      </c>
      <c r="D610" s="230">
        <v>46</v>
      </c>
      <c r="E610" s="230">
        <v>74</v>
      </c>
      <c r="F610" s="230">
        <f>SUM(F611:F615)</f>
        <v>61</v>
      </c>
      <c r="G610" s="472">
        <f t="shared" si="92"/>
        <v>0.326086956521739</v>
      </c>
      <c r="H610" s="472">
        <f t="shared" si="93"/>
        <v>0.824324324324324</v>
      </c>
      <c r="I610" s="688" t="str">
        <f t="shared" si="94"/>
        <v>是</v>
      </c>
      <c r="J610" s="689" t="str">
        <f t="shared" si="95"/>
        <v>款</v>
      </c>
      <c r="T610" s="711">
        <f>VLOOKUP(B610,[268]Sheet1!$D$6:$M$416,10,FALSE)</f>
        <v>61</v>
      </c>
    </row>
    <row r="611" ht="36" customHeight="1" spans="1:20">
      <c r="A611" s="709">
        <f t="shared" si="91"/>
        <v>7</v>
      </c>
      <c r="B611" s="295">
        <v>2081601</v>
      </c>
      <c r="C611" s="439" t="s">
        <v>307</v>
      </c>
      <c r="D611" s="230">
        <v>45</v>
      </c>
      <c r="E611" s="230">
        <v>54</v>
      </c>
      <c r="F611" s="296">
        <v>59</v>
      </c>
      <c r="G611" s="472">
        <f t="shared" si="92"/>
        <v>0.311111111111111</v>
      </c>
      <c r="H611" s="472">
        <f t="shared" si="93"/>
        <v>1.09259259259259</v>
      </c>
      <c r="I611" s="688" t="str">
        <f t="shared" si="94"/>
        <v>是</v>
      </c>
      <c r="J611" s="689" t="str">
        <f t="shared" si="95"/>
        <v>项</v>
      </c>
      <c r="N611" s="720">
        <f>VLOOKUP(B611,[261]公共预算支出!$D$3:$H$398,5,FALSE)</f>
        <v>57</v>
      </c>
      <c r="Q611" s="710">
        <f>+N611+O611+P611</f>
        <v>57</v>
      </c>
      <c r="T611" s="721">
        <f>VLOOKUP(B611,[268]Sheet1!$D$6:$M$416,10,FALSE)</f>
        <v>59</v>
      </c>
    </row>
    <row r="612" ht="36" customHeight="1" spans="1:20">
      <c r="A612" s="709">
        <f t="shared" si="91"/>
        <v>7</v>
      </c>
      <c r="B612" s="295">
        <v>2081602</v>
      </c>
      <c r="C612" s="439" t="s">
        <v>308</v>
      </c>
      <c r="D612" s="230">
        <v>0</v>
      </c>
      <c r="E612" s="230">
        <v>0</v>
      </c>
      <c r="F612" s="296"/>
      <c r="G612" s="472">
        <f t="shared" si="92"/>
        <v>0</v>
      </c>
      <c r="H612" s="472">
        <f t="shared" si="93"/>
        <v>0</v>
      </c>
      <c r="I612" s="688" t="str">
        <f t="shared" si="94"/>
        <v>否</v>
      </c>
      <c r="J612" s="689" t="str">
        <f t="shared" si="95"/>
        <v>项</v>
      </c>
      <c r="Q612" s="710">
        <f>+N612+O612+P612</f>
        <v>0</v>
      </c>
      <c r="T612" s="721"/>
    </row>
    <row r="613" ht="36" customHeight="1" spans="1:20">
      <c r="A613" s="709">
        <f t="shared" si="91"/>
        <v>7</v>
      </c>
      <c r="B613" s="295">
        <v>2081603</v>
      </c>
      <c r="C613" s="439" t="s">
        <v>309</v>
      </c>
      <c r="D613" s="230">
        <v>0</v>
      </c>
      <c r="E613" s="230">
        <v>0</v>
      </c>
      <c r="F613" s="296"/>
      <c r="G613" s="472">
        <f t="shared" si="92"/>
        <v>0</v>
      </c>
      <c r="H613" s="472">
        <f t="shared" si="93"/>
        <v>0</v>
      </c>
      <c r="I613" s="688" t="str">
        <f t="shared" si="94"/>
        <v>否</v>
      </c>
      <c r="J613" s="689" t="str">
        <f t="shared" si="95"/>
        <v>项</v>
      </c>
      <c r="Q613" s="710">
        <f>+N613+O613+P613</f>
        <v>0</v>
      </c>
      <c r="T613" s="721"/>
    </row>
    <row r="614" ht="36" customHeight="1" spans="1:20">
      <c r="A614" s="709">
        <f t="shared" si="91"/>
        <v>7</v>
      </c>
      <c r="B614" s="295">
        <v>2081650</v>
      </c>
      <c r="C614" s="439" t="s">
        <v>316</v>
      </c>
      <c r="D614" s="230">
        <v>0</v>
      </c>
      <c r="E614" s="230">
        <v>0</v>
      </c>
      <c r="F614" s="296"/>
      <c r="G614" s="472">
        <f t="shared" si="92"/>
        <v>0</v>
      </c>
      <c r="H614" s="472">
        <f t="shared" si="93"/>
        <v>0</v>
      </c>
      <c r="I614" s="688" t="str">
        <f t="shared" si="94"/>
        <v>否</v>
      </c>
      <c r="J614" s="689" t="str">
        <f t="shared" si="95"/>
        <v>项</v>
      </c>
      <c r="Q614" s="710">
        <f>+N614+O614+P614</f>
        <v>0</v>
      </c>
      <c r="T614" s="721"/>
    </row>
    <row r="615" ht="36" customHeight="1" spans="1:20">
      <c r="A615" s="709">
        <f t="shared" si="91"/>
        <v>7</v>
      </c>
      <c r="B615" s="295">
        <v>2081699</v>
      </c>
      <c r="C615" s="439" t="s">
        <v>716</v>
      </c>
      <c r="D615" s="230">
        <v>1</v>
      </c>
      <c r="E615" s="230">
        <v>20</v>
      </c>
      <c r="F615" s="296">
        <v>2</v>
      </c>
      <c r="G615" s="472">
        <f t="shared" si="92"/>
        <v>1</v>
      </c>
      <c r="H615" s="472">
        <f t="shared" si="93"/>
        <v>0.1</v>
      </c>
      <c r="I615" s="688" t="str">
        <f t="shared" si="94"/>
        <v>是</v>
      </c>
      <c r="J615" s="689" t="str">
        <f t="shared" si="95"/>
        <v>项</v>
      </c>
      <c r="N615" s="720">
        <f>VLOOKUP(B615,[261]公共预算支出!$D$3:$H$398,5,FALSE)</f>
        <v>2</v>
      </c>
      <c r="Q615" s="710">
        <f>+N615+O615+P615</f>
        <v>2</v>
      </c>
      <c r="T615" s="721">
        <f>VLOOKUP(B615,[268]Sheet1!$D$6:$M$416,10,FALSE)</f>
        <v>2</v>
      </c>
    </row>
    <row r="616" ht="36" customHeight="1" spans="1:20">
      <c r="A616" s="709">
        <f t="shared" si="91"/>
        <v>5</v>
      </c>
      <c r="B616" s="295">
        <v>20819</v>
      </c>
      <c r="C616" s="359" t="s">
        <v>717</v>
      </c>
      <c r="D616" s="230">
        <v>2776</v>
      </c>
      <c r="E616" s="230">
        <v>1025</v>
      </c>
      <c r="F616" s="230">
        <f>SUM(F617:F618)</f>
        <v>2940</v>
      </c>
      <c r="G616" s="472">
        <f t="shared" si="92"/>
        <v>0.0590778097982709</v>
      </c>
      <c r="H616" s="472">
        <f t="shared" si="93"/>
        <v>2.86829268292683</v>
      </c>
      <c r="I616" s="688" t="str">
        <f t="shared" si="94"/>
        <v>是</v>
      </c>
      <c r="J616" s="689" t="str">
        <f t="shared" si="95"/>
        <v>款</v>
      </c>
      <c r="T616" s="711">
        <f>VLOOKUP(B616,[268]Sheet1!$D$6:$M$416,10,FALSE)</f>
        <v>2940</v>
      </c>
    </row>
    <row r="617" ht="36" customHeight="1" spans="1:20">
      <c r="A617" s="709">
        <f t="shared" si="91"/>
        <v>7</v>
      </c>
      <c r="B617" s="295">
        <v>2081901</v>
      </c>
      <c r="C617" s="439" t="s">
        <v>718</v>
      </c>
      <c r="D617" s="230">
        <v>1213</v>
      </c>
      <c r="E617" s="230">
        <v>480</v>
      </c>
      <c r="F617" s="296">
        <v>1194</v>
      </c>
      <c r="G617" s="472">
        <f t="shared" si="92"/>
        <v>-0.0156636438582028</v>
      </c>
      <c r="H617" s="472">
        <f t="shared" si="93"/>
        <v>2.4875</v>
      </c>
      <c r="I617" s="688" t="str">
        <f t="shared" si="94"/>
        <v>是</v>
      </c>
      <c r="J617" s="689" t="str">
        <f t="shared" si="95"/>
        <v>项</v>
      </c>
      <c r="N617" s="720">
        <f>VLOOKUP(B617,[261]公共预算支出!$D$3:$H$398,5,FALSE)</f>
        <v>1194</v>
      </c>
      <c r="Q617" s="710">
        <f>+N617+O617+P617</f>
        <v>1194</v>
      </c>
      <c r="T617" s="721">
        <f>VLOOKUP(B617,[268]Sheet1!$D$6:$M$416,10,FALSE)</f>
        <v>1194</v>
      </c>
    </row>
    <row r="618" ht="36" customHeight="1" spans="1:20">
      <c r="A618" s="709">
        <f t="shared" si="91"/>
        <v>7</v>
      </c>
      <c r="B618" s="295">
        <v>2081902</v>
      </c>
      <c r="C618" s="439" t="s">
        <v>719</v>
      </c>
      <c r="D618" s="230">
        <v>1563</v>
      </c>
      <c r="E618" s="230">
        <v>545</v>
      </c>
      <c r="F618" s="296">
        <v>1746</v>
      </c>
      <c r="G618" s="472">
        <f t="shared" si="92"/>
        <v>0.117082533589251</v>
      </c>
      <c r="H618" s="472">
        <f t="shared" si="93"/>
        <v>3.20366972477064</v>
      </c>
      <c r="I618" s="688" t="str">
        <f t="shared" si="94"/>
        <v>是</v>
      </c>
      <c r="J618" s="689" t="str">
        <f t="shared" si="95"/>
        <v>项</v>
      </c>
      <c r="N618" s="720">
        <f>VLOOKUP(B618,[261]公共预算支出!$D$3:$H$398,5,FALSE)</f>
        <v>1746</v>
      </c>
      <c r="Q618" s="710">
        <f>+N618+O618+P618</f>
        <v>1746</v>
      </c>
      <c r="T618" s="721">
        <f>VLOOKUP(B618,[268]Sheet1!$D$6:$M$416,10,FALSE)</f>
        <v>1746</v>
      </c>
    </row>
    <row r="619" ht="36" customHeight="1" spans="1:20">
      <c r="A619" s="709">
        <f t="shared" si="91"/>
        <v>5</v>
      </c>
      <c r="B619" s="295">
        <v>20820</v>
      </c>
      <c r="C619" s="359" t="s">
        <v>720</v>
      </c>
      <c r="D619" s="230">
        <v>233</v>
      </c>
      <c r="E619" s="230">
        <v>124</v>
      </c>
      <c r="F619" s="230">
        <f>SUM(F620:F621)</f>
        <v>242</v>
      </c>
      <c r="G619" s="472">
        <f t="shared" si="92"/>
        <v>0.03862660944206</v>
      </c>
      <c r="H619" s="472">
        <f t="shared" si="93"/>
        <v>1.95161290322581</v>
      </c>
      <c r="I619" s="688" t="str">
        <f t="shared" si="94"/>
        <v>是</v>
      </c>
      <c r="J619" s="689" t="str">
        <f t="shared" si="95"/>
        <v>款</v>
      </c>
      <c r="T619" s="711">
        <f>VLOOKUP(B619,[268]Sheet1!$D$6:$M$416,10,FALSE)</f>
        <v>243</v>
      </c>
    </row>
    <row r="620" ht="36" customHeight="1" spans="1:20">
      <c r="A620" s="709">
        <f t="shared" si="91"/>
        <v>7</v>
      </c>
      <c r="B620" s="295">
        <v>2082001</v>
      </c>
      <c r="C620" s="439" t="s">
        <v>721</v>
      </c>
      <c r="D620" s="230">
        <v>231</v>
      </c>
      <c r="E620" s="230">
        <v>114</v>
      </c>
      <c r="F620" s="296">
        <v>242</v>
      </c>
      <c r="G620" s="472">
        <f t="shared" si="92"/>
        <v>0.0476190476190477</v>
      </c>
      <c r="H620" s="472">
        <f t="shared" si="93"/>
        <v>2.12280701754386</v>
      </c>
      <c r="I620" s="688" t="str">
        <f t="shared" si="94"/>
        <v>是</v>
      </c>
      <c r="J620" s="689" t="str">
        <f t="shared" si="95"/>
        <v>项</v>
      </c>
      <c r="N620" s="720">
        <f>VLOOKUP(B620,[261]公共预算支出!$D$3:$H$398,5,FALSE)</f>
        <v>242</v>
      </c>
      <c r="Q620" s="710">
        <f>+N620+O620+P620</f>
        <v>242</v>
      </c>
      <c r="T620" s="721">
        <f>VLOOKUP(B620,[268]Sheet1!$D$6:$M$416,10,FALSE)</f>
        <v>242</v>
      </c>
    </row>
    <row r="621" ht="36" customHeight="1" spans="1:20">
      <c r="A621" s="709">
        <f t="shared" si="91"/>
        <v>7</v>
      </c>
      <c r="B621" s="295">
        <v>2082002</v>
      </c>
      <c r="C621" s="439" t="s">
        <v>722</v>
      </c>
      <c r="D621" s="230">
        <v>2</v>
      </c>
      <c r="E621" s="230">
        <v>10</v>
      </c>
      <c r="F621" s="296"/>
      <c r="G621" s="472">
        <f t="shared" si="92"/>
        <v>-1</v>
      </c>
      <c r="H621" s="472">
        <f t="shared" si="93"/>
        <v>0</v>
      </c>
      <c r="I621" s="688" t="str">
        <f t="shared" si="94"/>
        <v>是</v>
      </c>
      <c r="J621" s="689" t="str">
        <f t="shared" si="95"/>
        <v>项</v>
      </c>
      <c r="N621" s="544">
        <f>VLOOKUP(B621,[261]公共预算支出!$D$3:$H$398,5,FALSE)</f>
        <v>0</v>
      </c>
      <c r="Q621" s="710">
        <f>+N621+O621+P621</f>
        <v>0</v>
      </c>
      <c r="T621" s="721">
        <f>VLOOKUP(B621,[268]Sheet1!$D$6:$M$416,10,FALSE)</f>
        <v>0</v>
      </c>
    </row>
    <row r="622" ht="36" customHeight="1" spans="1:20">
      <c r="A622" s="709">
        <f t="shared" si="91"/>
        <v>5</v>
      </c>
      <c r="B622" s="295">
        <v>20821</v>
      </c>
      <c r="C622" s="359" t="s">
        <v>723</v>
      </c>
      <c r="D622" s="230">
        <v>320</v>
      </c>
      <c r="E622" s="230">
        <v>74</v>
      </c>
      <c r="F622" s="230">
        <f>SUM(F623:F624)</f>
        <v>324</v>
      </c>
      <c r="G622" s="472">
        <f t="shared" si="92"/>
        <v>0.0125</v>
      </c>
      <c r="H622" s="472">
        <f t="shared" si="93"/>
        <v>4.37837837837838</v>
      </c>
      <c r="I622" s="688" t="str">
        <f t="shared" si="94"/>
        <v>是</v>
      </c>
      <c r="J622" s="689" t="str">
        <f t="shared" si="95"/>
        <v>款</v>
      </c>
      <c r="T622" s="711">
        <f>VLOOKUP(B622,[268]Sheet1!$D$6:$M$416,10,FALSE)</f>
        <v>324</v>
      </c>
    </row>
    <row r="623" ht="36" customHeight="1" spans="1:20">
      <c r="A623" s="709">
        <f t="shared" si="91"/>
        <v>7</v>
      </c>
      <c r="B623" s="295">
        <v>2082101</v>
      </c>
      <c r="C623" s="439" t="s">
        <v>724</v>
      </c>
      <c r="D623" s="230">
        <v>8</v>
      </c>
      <c r="E623" s="230">
        <v>0</v>
      </c>
      <c r="F623" s="296">
        <v>135</v>
      </c>
      <c r="G623" s="472">
        <f t="shared" si="92"/>
        <v>15.875</v>
      </c>
      <c r="H623" s="472">
        <f t="shared" si="93"/>
        <v>0</v>
      </c>
      <c r="I623" s="688" t="str">
        <f t="shared" si="94"/>
        <v>是</v>
      </c>
      <c r="J623" s="689" t="str">
        <f t="shared" si="95"/>
        <v>项</v>
      </c>
      <c r="N623" s="720">
        <f>VLOOKUP(B623,[261]公共预算支出!$D$3:$H$398,5,FALSE)</f>
        <v>135</v>
      </c>
      <c r="Q623" s="710">
        <f>+N623+O623+P623</f>
        <v>135</v>
      </c>
      <c r="T623" s="721">
        <f>VLOOKUP(B623,[268]Sheet1!$D$6:$M$416,10,FALSE)</f>
        <v>135</v>
      </c>
    </row>
    <row r="624" ht="36" customHeight="1" spans="1:20">
      <c r="A624" s="709">
        <f t="shared" si="91"/>
        <v>7</v>
      </c>
      <c r="B624" s="295">
        <v>2082102</v>
      </c>
      <c r="C624" s="439" t="s">
        <v>725</v>
      </c>
      <c r="D624" s="230">
        <v>312</v>
      </c>
      <c r="E624" s="230">
        <v>74</v>
      </c>
      <c r="F624" s="296">
        <v>189</v>
      </c>
      <c r="G624" s="472">
        <f t="shared" si="92"/>
        <v>-0.394230769230769</v>
      </c>
      <c r="H624" s="472">
        <f t="shared" si="93"/>
        <v>2.55405405405405</v>
      </c>
      <c r="I624" s="688" t="str">
        <f t="shared" si="94"/>
        <v>是</v>
      </c>
      <c r="J624" s="689" t="str">
        <f t="shared" si="95"/>
        <v>项</v>
      </c>
      <c r="N624" s="720">
        <f>VLOOKUP(B624,[261]公共预算支出!$D$3:$H$398,5,FALSE)</f>
        <v>189</v>
      </c>
      <c r="Q624" s="710">
        <f>+N624+O624+P624</f>
        <v>189</v>
      </c>
      <c r="T624" s="721">
        <f>VLOOKUP(B624,[268]Sheet1!$D$6:$M$416,10,FALSE)</f>
        <v>189</v>
      </c>
    </row>
    <row r="625" ht="36" customHeight="1" spans="1:10">
      <c r="A625" s="709">
        <f t="shared" si="91"/>
        <v>5</v>
      </c>
      <c r="B625" s="295">
        <v>20824</v>
      </c>
      <c r="C625" s="359" t="s">
        <v>726</v>
      </c>
      <c r="D625" s="230">
        <v>0</v>
      </c>
      <c r="E625" s="230">
        <v>0</v>
      </c>
      <c r="F625" s="297">
        <f>SUM(F626:F627)</f>
        <v>0</v>
      </c>
      <c r="G625" s="472">
        <f t="shared" si="92"/>
        <v>0</v>
      </c>
      <c r="H625" s="472">
        <f t="shared" si="93"/>
        <v>0</v>
      </c>
      <c r="I625" s="688" t="str">
        <f t="shared" si="94"/>
        <v>否</v>
      </c>
      <c r="J625" s="689" t="str">
        <f t="shared" si="95"/>
        <v>款</v>
      </c>
    </row>
    <row r="626" ht="36" customHeight="1" spans="1:20">
      <c r="A626" s="709">
        <f t="shared" si="91"/>
        <v>7</v>
      </c>
      <c r="B626" s="295">
        <v>2082401</v>
      </c>
      <c r="C626" s="439" t="s">
        <v>727</v>
      </c>
      <c r="D626" s="230">
        <v>0</v>
      </c>
      <c r="E626" s="230">
        <v>0</v>
      </c>
      <c r="F626" s="296"/>
      <c r="G626" s="472">
        <f t="shared" si="92"/>
        <v>0</v>
      </c>
      <c r="H626" s="472">
        <f t="shared" si="93"/>
        <v>0</v>
      </c>
      <c r="I626" s="688" t="str">
        <f t="shared" si="94"/>
        <v>否</v>
      </c>
      <c r="J626" s="689" t="str">
        <f t="shared" si="95"/>
        <v>项</v>
      </c>
      <c r="Q626" s="710">
        <f>+N626+O626+P626</f>
        <v>0</v>
      </c>
      <c r="T626" s="721"/>
    </row>
    <row r="627" ht="36" customHeight="1" spans="1:20">
      <c r="A627" s="709">
        <f t="shared" si="91"/>
        <v>7</v>
      </c>
      <c r="B627" s="295">
        <v>2082402</v>
      </c>
      <c r="C627" s="439" t="s">
        <v>728</v>
      </c>
      <c r="D627" s="230">
        <v>0</v>
      </c>
      <c r="E627" s="230">
        <v>0</v>
      </c>
      <c r="F627" s="296"/>
      <c r="G627" s="472">
        <f t="shared" si="92"/>
        <v>0</v>
      </c>
      <c r="H627" s="472">
        <f t="shared" si="93"/>
        <v>0</v>
      </c>
      <c r="I627" s="688" t="str">
        <f t="shared" si="94"/>
        <v>否</v>
      </c>
      <c r="J627" s="689" t="str">
        <f t="shared" si="95"/>
        <v>项</v>
      </c>
      <c r="Q627" s="710">
        <f>+N627+O627+P627</f>
        <v>0</v>
      </c>
      <c r="T627" s="721"/>
    </row>
    <row r="628" ht="36" customHeight="1" spans="1:20">
      <c r="A628" s="709">
        <f t="shared" si="91"/>
        <v>5</v>
      </c>
      <c r="B628" s="295">
        <v>20825</v>
      </c>
      <c r="C628" s="359" t="s">
        <v>729</v>
      </c>
      <c r="D628" s="230">
        <v>67</v>
      </c>
      <c r="E628" s="230">
        <v>73</v>
      </c>
      <c r="F628" s="230">
        <f>SUM(F629:F630)</f>
        <v>164</v>
      </c>
      <c r="G628" s="472">
        <f t="shared" si="92"/>
        <v>1.44776119402985</v>
      </c>
      <c r="H628" s="472">
        <f t="shared" si="93"/>
        <v>2.24657534246575</v>
      </c>
      <c r="I628" s="688" t="str">
        <f t="shared" si="94"/>
        <v>是</v>
      </c>
      <c r="J628" s="689" t="str">
        <f t="shared" si="95"/>
        <v>款</v>
      </c>
      <c r="T628" s="711">
        <f>VLOOKUP(B628,[268]Sheet1!$D$6:$M$416,10,FALSE)</f>
        <v>164</v>
      </c>
    </row>
    <row r="629" ht="36" customHeight="1" spans="1:20">
      <c r="A629" s="709">
        <f t="shared" si="91"/>
        <v>7</v>
      </c>
      <c r="B629" s="295">
        <v>2082501</v>
      </c>
      <c r="C629" s="439" t="s">
        <v>730</v>
      </c>
      <c r="D629" s="230">
        <v>0</v>
      </c>
      <c r="E629" s="230">
        <v>0</v>
      </c>
      <c r="F629" s="296"/>
      <c r="G629" s="472">
        <f t="shared" si="92"/>
        <v>0</v>
      </c>
      <c r="H629" s="472">
        <f t="shared" si="93"/>
        <v>0</v>
      </c>
      <c r="I629" s="688" t="str">
        <f t="shared" si="94"/>
        <v>否</v>
      </c>
      <c r="J629" s="689" t="str">
        <f t="shared" si="95"/>
        <v>项</v>
      </c>
      <c r="Q629" s="710">
        <f>+N629+O629+P629</f>
        <v>0</v>
      </c>
      <c r="T629" s="721"/>
    </row>
    <row r="630" ht="36" customHeight="1" spans="1:20">
      <c r="A630" s="709">
        <f t="shared" si="91"/>
        <v>7</v>
      </c>
      <c r="B630" s="295">
        <v>2082502</v>
      </c>
      <c r="C630" s="439" t="s">
        <v>731</v>
      </c>
      <c r="D630" s="230">
        <v>67</v>
      </c>
      <c r="E630" s="230">
        <v>73</v>
      </c>
      <c r="F630" s="296">
        <v>164</v>
      </c>
      <c r="G630" s="472">
        <f t="shared" si="92"/>
        <v>1.44776119402985</v>
      </c>
      <c r="H630" s="472">
        <f t="shared" si="93"/>
        <v>2.24657534246575</v>
      </c>
      <c r="I630" s="688" t="str">
        <f t="shared" si="94"/>
        <v>是</v>
      </c>
      <c r="J630" s="689" t="str">
        <f t="shared" si="95"/>
        <v>项</v>
      </c>
      <c r="N630" s="720">
        <f>VLOOKUP(B630,[261]公共预算支出!$D$3:$H$398,5,FALSE)</f>
        <v>164</v>
      </c>
      <c r="Q630" s="710">
        <f>+N630+O630+P630</f>
        <v>164</v>
      </c>
      <c r="T630" s="721">
        <f>VLOOKUP(B630,[268]Sheet1!$D$6:$M$416,10,FALSE)</f>
        <v>164</v>
      </c>
    </row>
    <row r="631" ht="36" customHeight="1" spans="1:20">
      <c r="A631" s="709">
        <f t="shared" si="91"/>
        <v>5</v>
      </c>
      <c r="B631" s="295">
        <v>20826</v>
      </c>
      <c r="C631" s="359" t="s">
        <v>732</v>
      </c>
      <c r="D631" s="230">
        <v>693</v>
      </c>
      <c r="E631" s="230">
        <v>517</v>
      </c>
      <c r="F631" s="230">
        <f>SUM(F632:F634)</f>
        <v>1453</v>
      </c>
      <c r="G631" s="472">
        <f t="shared" si="92"/>
        <v>1.0966810966811</v>
      </c>
      <c r="H631" s="472">
        <f t="shared" si="93"/>
        <v>2.81044487427466</v>
      </c>
      <c r="I631" s="688" t="str">
        <f t="shared" si="94"/>
        <v>是</v>
      </c>
      <c r="J631" s="689" t="str">
        <f t="shared" si="95"/>
        <v>款</v>
      </c>
      <c r="T631" s="711">
        <f>VLOOKUP(B631,[268]Sheet1!$D$6:$M$416,10,FALSE)</f>
        <v>1453</v>
      </c>
    </row>
    <row r="632" ht="36" customHeight="1" spans="1:20">
      <c r="A632" s="709">
        <f t="shared" si="91"/>
        <v>7</v>
      </c>
      <c r="B632" s="295">
        <v>2082601</v>
      </c>
      <c r="C632" s="439" t="s">
        <v>733</v>
      </c>
      <c r="D632" s="230">
        <v>0</v>
      </c>
      <c r="E632" s="230">
        <v>0</v>
      </c>
      <c r="F632" s="296"/>
      <c r="G632" s="472">
        <f t="shared" si="92"/>
        <v>0</v>
      </c>
      <c r="H632" s="472">
        <f t="shared" si="93"/>
        <v>0</v>
      </c>
      <c r="I632" s="688" t="str">
        <f t="shared" si="94"/>
        <v>否</v>
      </c>
      <c r="J632" s="689" t="str">
        <f t="shared" si="95"/>
        <v>项</v>
      </c>
      <c r="Q632" s="710">
        <f>+N632+O632+P632</f>
        <v>0</v>
      </c>
      <c r="T632" s="721"/>
    </row>
    <row r="633" ht="36" customHeight="1" spans="1:20">
      <c r="A633" s="709">
        <f t="shared" si="91"/>
        <v>7</v>
      </c>
      <c r="B633" s="295">
        <v>2082602</v>
      </c>
      <c r="C633" s="439" t="s">
        <v>734</v>
      </c>
      <c r="D633" s="230">
        <v>693</v>
      </c>
      <c r="E633" s="230">
        <v>517</v>
      </c>
      <c r="F633" s="296">
        <v>1453</v>
      </c>
      <c r="G633" s="472">
        <f t="shared" si="92"/>
        <v>1.0966810966811</v>
      </c>
      <c r="H633" s="472">
        <f t="shared" si="93"/>
        <v>2.81044487427466</v>
      </c>
      <c r="I633" s="688" t="str">
        <f t="shared" si="94"/>
        <v>是</v>
      </c>
      <c r="J633" s="689" t="str">
        <f t="shared" si="95"/>
        <v>项</v>
      </c>
      <c r="N633" s="720">
        <f>VLOOKUP(B633,[261]公共预算支出!$D$3:$H$398,5,FALSE)</f>
        <v>1200</v>
      </c>
      <c r="Q633" s="710">
        <f>+N633+O633+P633</f>
        <v>1200</v>
      </c>
      <c r="T633" s="721">
        <f>VLOOKUP(B633,[268]Sheet1!$D$6:$M$416,10,FALSE)</f>
        <v>1453</v>
      </c>
    </row>
    <row r="634" ht="36" customHeight="1" spans="1:20">
      <c r="A634" s="709">
        <f t="shared" si="91"/>
        <v>7</v>
      </c>
      <c r="B634" s="295">
        <v>2082699</v>
      </c>
      <c r="C634" s="439" t="s">
        <v>735</v>
      </c>
      <c r="D634" s="230">
        <v>0</v>
      </c>
      <c r="E634" s="230">
        <v>0</v>
      </c>
      <c r="F634" s="296"/>
      <c r="G634" s="472">
        <f t="shared" si="92"/>
        <v>0</v>
      </c>
      <c r="H634" s="472">
        <f t="shared" si="93"/>
        <v>0</v>
      </c>
      <c r="I634" s="688" t="str">
        <f t="shared" si="94"/>
        <v>否</v>
      </c>
      <c r="J634" s="689" t="str">
        <f t="shared" si="95"/>
        <v>项</v>
      </c>
      <c r="Q634" s="710">
        <f>+N634+O634+P634</f>
        <v>0</v>
      </c>
      <c r="T634" s="721"/>
    </row>
    <row r="635" ht="36" customHeight="1" spans="1:10">
      <c r="A635" s="709">
        <f t="shared" si="91"/>
        <v>5</v>
      </c>
      <c r="B635" s="295">
        <v>20827</v>
      </c>
      <c r="C635" s="359" t="s">
        <v>736</v>
      </c>
      <c r="D635" s="230">
        <v>0</v>
      </c>
      <c r="E635" s="230">
        <v>0</v>
      </c>
      <c r="F635" s="230">
        <f>SUM(F636:F638)</f>
        <v>0</v>
      </c>
      <c r="G635" s="472">
        <f t="shared" si="92"/>
        <v>0</v>
      </c>
      <c r="H635" s="472">
        <f t="shared" si="93"/>
        <v>0</v>
      </c>
      <c r="I635" s="688" t="str">
        <f t="shared" si="94"/>
        <v>否</v>
      </c>
      <c r="J635" s="689" t="str">
        <f t="shared" si="95"/>
        <v>款</v>
      </c>
    </row>
    <row r="636" ht="36" customHeight="1" spans="1:20">
      <c r="A636" s="709">
        <f t="shared" si="91"/>
        <v>7</v>
      </c>
      <c r="B636" s="295">
        <v>2082701</v>
      </c>
      <c r="C636" s="439" t="s">
        <v>737</v>
      </c>
      <c r="D636" s="230">
        <v>0</v>
      </c>
      <c r="E636" s="230">
        <v>0</v>
      </c>
      <c r="F636" s="296"/>
      <c r="G636" s="472">
        <f t="shared" si="92"/>
        <v>0</v>
      </c>
      <c r="H636" s="472">
        <f t="shared" si="93"/>
        <v>0</v>
      </c>
      <c r="I636" s="688" t="str">
        <f t="shared" si="94"/>
        <v>否</v>
      </c>
      <c r="J636" s="689" t="str">
        <f t="shared" si="95"/>
        <v>项</v>
      </c>
      <c r="Q636" s="710">
        <f>+N636+O636+P636</f>
        <v>0</v>
      </c>
      <c r="T636" s="721"/>
    </row>
    <row r="637" ht="36" customHeight="1" spans="1:20">
      <c r="A637" s="709">
        <f t="shared" si="91"/>
        <v>7</v>
      </c>
      <c r="B637" s="295">
        <v>2082702</v>
      </c>
      <c r="C637" s="439" t="s">
        <v>738</v>
      </c>
      <c r="D637" s="230">
        <v>0</v>
      </c>
      <c r="E637" s="230">
        <v>0</v>
      </c>
      <c r="F637" s="296"/>
      <c r="G637" s="472">
        <f t="shared" si="92"/>
        <v>0</v>
      </c>
      <c r="H637" s="472">
        <f t="shared" si="93"/>
        <v>0</v>
      </c>
      <c r="I637" s="688" t="str">
        <f t="shared" si="94"/>
        <v>否</v>
      </c>
      <c r="J637" s="689" t="str">
        <f t="shared" si="95"/>
        <v>项</v>
      </c>
      <c r="Q637" s="710">
        <f>+N637+O637+P637</f>
        <v>0</v>
      </c>
      <c r="T637" s="721"/>
    </row>
    <row r="638" ht="36" customHeight="1" spans="1:20">
      <c r="A638" s="709">
        <f t="shared" si="91"/>
        <v>7</v>
      </c>
      <c r="B638" s="295">
        <v>2082799</v>
      </c>
      <c r="C638" s="439" t="s">
        <v>739</v>
      </c>
      <c r="D638" s="230">
        <v>0</v>
      </c>
      <c r="E638" s="230">
        <v>0</v>
      </c>
      <c r="F638" s="296"/>
      <c r="G638" s="472">
        <f t="shared" si="92"/>
        <v>0</v>
      </c>
      <c r="H638" s="472">
        <f t="shared" si="93"/>
        <v>0</v>
      </c>
      <c r="I638" s="688" t="str">
        <f t="shared" si="94"/>
        <v>否</v>
      </c>
      <c r="J638" s="689" t="str">
        <f t="shared" si="95"/>
        <v>项</v>
      </c>
      <c r="Q638" s="710">
        <f>+N638+O638+P638</f>
        <v>0</v>
      </c>
      <c r="T638" s="721"/>
    </row>
    <row r="639" ht="36" customHeight="1" spans="1:20">
      <c r="A639" s="709">
        <f t="shared" si="91"/>
        <v>5</v>
      </c>
      <c r="B639" s="295">
        <v>20828</v>
      </c>
      <c r="C639" s="359" t="s">
        <v>740</v>
      </c>
      <c r="D639" s="230">
        <v>374</v>
      </c>
      <c r="E639" s="230">
        <v>315</v>
      </c>
      <c r="F639" s="230">
        <f>SUM(F640:F647)</f>
        <v>253</v>
      </c>
      <c r="G639" s="472">
        <f t="shared" si="92"/>
        <v>-0.323529411764706</v>
      </c>
      <c r="H639" s="472">
        <f t="shared" si="93"/>
        <v>0.803174603174603</v>
      </c>
      <c r="I639" s="688" t="str">
        <f t="shared" si="94"/>
        <v>是</v>
      </c>
      <c r="J639" s="689" t="str">
        <f t="shared" si="95"/>
        <v>款</v>
      </c>
      <c r="T639" s="711">
        <f>VLOOKUP(B639,[268]Sheet1!$D$6:$M$416,10,FALSE)</f>
        <v>253</v>
      </c>
    </row>
    <row r="640" ht="36" customHeight="1" spans="1:20">
      <c r="A640" s="709">
        <f t="shared" si="91"/>
        <v>7</v>
      </c>
      <c r="B640" s="295">
        <v>2082801</v>
      </c>
      <c r="C640" s="439" t="s">
        <v>307</v>
      </c>
      <c r="D640" s="230">
        <v>168</v>
      </c>
      <c r="E640" s="230">
        <v>103</v>
      </c>
      <c r="F640" s="296">
        <v>92</v>
      </c>
      <c r="G640" s="472">
        <f t="shared" si="92"/>
        <v>-0.452380952380952</v>
      </c>
      <c r="H640" s="472">
        <f t="shared" si="93"/>
        <v>0.893203883495146</v>
      </c>
      <c r="I640" s="688" t="str">
        <f t="shared" si="94"/>
        <v>是</v>
      </c>
      <c r="J640" s="689" t="str">
        <f t="shared" si="95"/>
        <v>项</v>
      </c>
      <c r="N640" s="720">
        <f>VLOOKUP(B640,[261]公共预算支出!$D$3:$H$398,5,FALSE)</f>
        <v>88</v>
      </c>
      <c r="Q640" s="710">
        <f t="shared" ref="Q640:Q647" si="99">+N640+O640+P640</f>
        <v>88</v>
      </c>
      <c r="T640" s="721">
        <f>VLOOKUP(B640,[268]Sheet1!$D$6:$M$416,10,FALSE)</f>
        <v>92</v>
      </c>
    </row>
    <row r="641" ht="36" customHeight="1" spans="1:20">
      <c r="A641" s="709">
        <f t="shared" si="91"/>
        <v>7</v>
      </c>
      <c r="B641" s="295">
        <v>2082802</v>
      </c>
      <c r="C641" s="439" t="s">
        <v>308</v>
      </c>
      <c r="D641" s="230">
        <v>0</v>
      </c>
      <c r="E641" s="230">
        <v>0</v>
      </c>
      <c r="F641" s="296"/>
      <c r="G641" s="472">
        <f t="shared" si="92"/>
        <v>0</v>
      </c>
      <c r="H641" s="472">
        <f t="shared" si="93"/>
        <v>0</v>
      </c>
      <c r="I641" s="688" t="str">
        <f t="shared" si="94"/>
        <v>否</v>
      </c>
      <c r="J641" s="689" t="str">
        <f t="shared" si="95"/>
        <v>项</v>
      </c>
      <c r="Q641" s="710">
        <f t="shared" si="99"/>
        <v>0</v>
      </c>
      <c r="T641" s="721"/>
    </row>
    <row r="642" ht="36" customHeight="1" spans="1:20">
      <c r="A642" s="709">
        <f t="shared" si="91"/>
        <v>7</v>
      </c>
      <c r="B642" s="295">
        <v>2082803</v>
      </c>
      <c r="C642" s="439" t="s">
        <v>309</v>
      </c>
      <c r="D642" s="230">
        <v>0</v>
      </c>
      <c r="E642" s="230">
        <v>0</v>
      </c>
      <c r="F642" s="296"/>
      <c r="G642" s="472">
        <f t="shared" si="92"/>
        <v>0</v>
      </c>
      <c r="H642" s="472">
        <f t="shared" si="93"/>
        <v>0</v>
      </c>
      <c r="I642" s="688" t="str">
        <f t="shared" si="94"/>
        <v>否</v>
      </c>
      <c r="J642" s="689" t="str">
        <f t="shared" si="95"/>
        <v>项</v>
      </c>
      <c r="Q642" s="710">
        <f t="shared" si="99"/>
        <v>0</v>
      </c>
      <c r="T642" s="721"/>
    </row>
    <row r="643" ht="36" customHeight="1" spans="1:20">
      <c r="A643" s="709">
        <f t="shared" si="91"/>
        <v>7</v>
      </c>
      <c r="B643" s="295">
        <v>2082804</v>
      </c>
      <c r="C643" s="439" t="s">
        <v>741</v>
      </c>
      <c r="D643" s="230">
        <v>104</v>
      </c>
      <c r="E643" s="230">
        <v>102</v>
      </c>
      <c r="F643" s="296">
        <v>53</v>
      </c>
      <c r="G643" s="472">
        <f t="shared" si="92"/>
        <v>-0.490384615384615</v>
      </c>
      <c r="H643" s="472">
        <f t="shared" si="93"/>
        <v>0.519607843137255</v>
      </c>
      <c r="I643" s="688" t="str">
        <f t="shared" si="94"/>
        <v>是</v>
      </c>
      <c r="J643" s="689" t="str">
        <f t="shared" si="95"/>
        <v>项</v>
      </c>
      <c r="N643" s="720">
        <f>VLOOKUP(B643,[261]公共预算支出!$D$3:$H$398,5,FALSE)</f>
        <v>53</v>
      </c>
      <c r="Q643" s="710">
        <f t="shared" si="99"/>
        <v>53</v>
      </c>
      <c r="T643" s="721">
        <f>VLOOKUP(B643,[268]Sheet1!$D$6:$M$416,10,FALSE)</f>
        <v>53</v>
      </c>
    </row>
    <row r="644" ht="36" customHeight="1" spans="1:20">
      <c r="A644" s="709">
        <f t="shared" si="91"/>
        <v>7</v>
      </c>
      <c r="B644" s="295">
        <v>2082805</v>
      </c>
      <c r="C644" s="439" t="s">
        <v>742</v>
      </c>
      <c r="D644" s="230">
        <v>0</v>
      </c>
      <c r="E644" s="230">
        <v>0</v>
      </c>
      <c r="F644" s="296"/>
      <c r="G644" s="472">
        <f t="shared" si="92"/>
        <v>0</v>
      </c>
      <c r="H644" s="472">
        <f t="shared" si="93"/>
        <v>0</v>
      </c>
      <c r="I644" s="688" t="str">
        <f t="shared" si="94"/>
        <v>否</v>
      </c>
      <c r="J644" s="689" t="str">
        <f t="shared" si="95"/>
        <v>项</v>
      </c>
      <c r="Q644" s="710">
        <f t="shared" si="99"/>
        <v>0</v>
      </c>
      <c r="T644" s="721"/>
    </row>
    <row r="645" ht="36" customHeight="1" spans="1:20">
      <c r="A645" s="709">
        <f t="shared" si="91"/>
        <v>7</v>
      </c>
      <c r="B645" s="295">
        <v>2082806</v>
      </c>
      <c r="C645" s="439" t="s">
        <v>743</v>
      </c>
      <c r="D645" s="230"/>
      <c r="E645" s="230">
        <v>0</v>
      </c>
      <c r="F645" s="296"/>
      <c r="G645" s="472">
        <f t="shared" si="92"/>
        <v>0</v>
      </c>
      <c r="H645" s="472">
        <f t="shared" si="93"/>
        <v>0</v>
      </c>
      <c r="I645" s="688" t="str">
        <f t="shared" si="94"/>
        <v>否</v>
      </c>
      <c r="J645" s="689" t="str">
        <f t="shared" si="95"/>
        <v>项</v>
      </c>
      <c r="Q645" s="710">
        <f t="shared" si="99"/>
        <v>0</v>
      </c>
      <c r="T645" s="721"/>
    </row>
    <row r="646" ht="36" customHeight="1" spans="1:20">
      <c r="A646" s="709">
        <f t="shared" ref="A646:A709" si="100">LEN(B646)</f>
        <v>7</v>
      </c>
      <c r="B646" s="295">
        <v>2082850</v>
      </c>
      <c r="C646" s="439" t="s">
        <v>316</v>
      </c>
      <c r="D646" s="230">
        <v>101</v>
      </c>
      <c r="E646" s="230">
        <v>104</v>
      </c>
      <c r="F646" s="296">
        <v>100</v>
      </c>
      <c r="G646" s="472">
        <f t="shared" ref="G646:G709" si="101">IF(D646&lt;0,"",IFERROR(F646/D646-1,0))</f>
        <v>-0.00990099009900991</v>
      </c>
      <c r="H646" s="472">
        <f t="shared" ref="H646:H709" si="102">IF(D646&lt;0,"",IFERROR(F646/E646,0))</f>
        <v>0.961538461538462</v>
      </c>
      <c r="I646" s="688" t="str">
        <f t="shared" ref="I646:I709" si="103">IF(LEN(B646)=3,"是",IF(C646&lt;&gt;"",IF(SUM(D646:F646)&lt;&gt;0,"是","否"),"是"))</f>
        <v>是</v>
      </c>
      <c r="J646" s="689" t="str">
        <f t="shared" ref="J646:J709" si="104">IF(LEN(B646)=3,"类",IF(LEN(B646)=5,"款","项"))</f>
        <v>项</v>
      </c>
      <c r="N646" s="720">
        <f>VLOOKUP(B646,[261]公共预算支出!$D$3:$H$398,5,FALSE)</f>
        <v>100</v>
      </c>
      <c r="Q646" s="710">
        <f t="shared" si="99"/>
        <v>100</v>
      </c>
      <c r="T646" s="721">
        <f>VLOOKUP(B646,[268]Sheet1!$D$6:$M$416,10,FALSE)</f>
        <v>100</v>
      </c>
    </row>
    <row r="647" ht="36" customHeight="1" spans="1:20">
      <c r="A647" s="709">
        <f t="shared" si="100"/>
        <v>7</v>
      </c>
      <c r="B647" s="295">
        <v>2082899</v>
      </c>
      <c r="C647" s="439" t="s">
        <v>744</v>
      </c>
      <c r="D647" s="230">
        <v>1</v>
      </c>
      <c r="E647" s="230">
        <v>6</v>
      </c>
      <c r="F647" s="296">
        <v>8</v>
      </c>
      <c r="G647" s="472">
        <f t="shared" si="101"/>
        <v>7</v>
      </c>
      <c r="H647" s="472">
        <f t="shared" si="102"/>
        <v>1.33333333333333</v>
      </c>
      <c r="I647" s="688" t="str">
        <f t="shared" si="103"/>
        <v>是</v>
      </c>
      <c r="J647" s="689" t="str">
        <f t="shared" si="104"/>
        <v>项</v>
      </c>
      <c r="N647" s="720">
        <f>VLOOKUP(B647,[261]公共预算支出!$D$3:$H$398,5,FALSE)</f>
        <v>4</v>
      </c>
      <c r="Q647" s="710">
        <f t="shared" si="99"/>
        <v>4</v>
      </c>
      <c r="T647" s="721">
        <f>VLOOKUP(B647,[268]Sheet1!$D$6:$M$416,10,FALSE)</f>
        <v>8</v>
      </c>
    </row>
    <row r="648" ht="36" customHeight="1" spans="1:20">
      <c r="A648" s="709">
        <f t="shared" si="100"/>
        <v>5</v>
      </c>
      <c r="B648" s="295">
        <v>20830</v>
      </c>
      <c r="C648" s="359" t="s">
        <v>745</v>
      </c>
      <c r="D648" s="230">
        <v>27</v>
      </c>
      <c r="E648" s="230">
        <v>0</v>
      </c>
      <c r="F648" s="230">
        <f>SUM(F649:F650)</f>
        <v>50</v>
      </c>
      <c r="G648" s="472">
        <f t="shared" si="101"/>
        <v>0.851851851851852</v>
      </c>
      <c r="H648" s="472">
        <f t="shared" si="102"/>
        <v>0</v>
      </c>
      <c r="I648" s="688" t="str">
        <f t="shared" si="103"/>
        <v>是</v>
      </c>
      <c r="J648" s="689" t="str">
        <f t="shared" si="104"/>
        <v>款</v>
      </c>
      <c r="T648" s="711">
        <f>VLOOKUP(B648,[268]Sheet1!$D$6:$M$416,10,FALSE)</f>
        <v>50</v>
      </c>
    </row>
    <row r="649" ht="36" customHeight="1" spans="1:20">
      <c r="A649" s="709">
        <f t="shared" si="100"/>
        <v>7</v>
      </c>
      <c r="B649" s="295">
        <v>2083001</v>
      </c>
      <c r="C649" s="439" t="s">
        <v>746</v>
      </c>
      <c r="D649" s="230">
        <v>27</v>
      </c>
      <c r="E649" s="230">
        <v>0</v>
      </c>
      <c r="F649" s="296">
        <v>50</v>
      </c>
      <c r="G649" s="472">
        <f t="shared" si="101"/>
        <v>0.851851851851852</v>
      </c>
      <c r="H649" s="472">
        <f t="shared" si="102"/>
        <v>0</v>
      </c>
      <c r="I649" s="688" t="str">
        <f t="shared" si="103"/>
        <v>是</v>
      </c>
      <c r="J649" s="689" t="str">
        <f t="shared" si="104"/>
        <v>项</v>
      </c>
      <c r="N649" s="720">
        <f>VLOOKUP(B649,[261]公共预算支出!$D$3:$H$398,5,FALSE)</f>
        <v>23</v>
      </c>
      <c r="Q649" s="710">
        <f>+N649+O649+P649</f>
        <v>23</v>
      </c>
      <c r="T649" s="721">
        <f>VLOOKUP(B649,[268]Sheet1!$D$6:$M$416,10,FALSE)</f>
        <v>50</v>
      </c>
    </row>
    <row r="650" ht="36" customHeight="1" spans="1:20">
      <c r="A650" s="709">
        <f t="shared" si="100"/>
        <v>7</v>
      </c>
      <c r="B650" s="295">
        <v>2083099</v>
      </c>
      <c r="C650" s="439" t="s">
        <v>747</v>
      </c>
      <c r="D650" s="230">
        <v>0</v>
      </c>
      <c r="E650" s="230">
        <v>0</v>
      </c>
      <c r="F650" s="296"/>
      <c r="G650" s="472">
        <f t="shared" si="101"/>
        <v>0</v>
      </c>
      <c r="H650" s="472">
        <f t="shared" si="102"/>
        <v>0</v>
      </c>
      <c r="I650" s="688" t="str">
        <f t="shared" si="103"/>
        <v>否</v>
      </c>
      <c r="J650" s="689" t="str">
        <f t="shared" si="104"/>
        <v>项</v>
      </c>
      <c r="Q650" s="710">
        <f>+N650+O650+P650</f>
        <v>0</v>
      </c>
      <c r="T650" s="721"/>
    </row>
    <row r="651" ht="36" customHeight="1" spans="1:20">
      <c r="A651" s="709">
        <f t="shared" si="100"/>
        <v>5</v>
      </c>
      <c r="B651" s="295">
        <v>20899</v>
      </c>
      <c r="C651" s="359" t="s">
        <v>748</v>
      </c>
      <c r="D651" s="230">
        <v>620</v>
      </c>
      <c r="E651" s="230">
        <v>579</v>
      </c>
      <c r="F651" s="230">
        <f>F652</f>
        <v>532</v>
      </c>
      <c r="G651" s="472">
        <f t="shared" si="101"/>
        <v>-0.141935483870968</v>
      </c>
      <c r="H651" s="472">
        <f t="shared" si="102"/>
        <v>0.918825561312608</v>
      </c>
      <c r="I651" s="688" t="str">
        <f t="shared" si="103"/>
        <v>是</v>
      </c>
      <c r="J651" s="689" t="str">
        <f t="shared" si="104"/>
        <v>款</v>
      </c>
      <c r="T651" s="711">
        <f>VLOOKUP(B651,[268]Sheet1!$D$6:$M$416,10,FALSE)</f>
        <v>532</v>
      </c>
    </row>
    <row r="652" ht="36" customHeight="1" spans="1:20">
      <c r="A652" s="709">
        <f t="shared" si="100"/>
        <v>7</v>
      </c>
      <c r="B652" s="305">
        <v>2089999</v>
      </c>
      <c r="C652" s="439" t="s">
        <v>748</v>
      </c>
      <c r="D652" s="230">
        <v>620</v>
      </c>
      <c r="E652" s="230">
        <v>579</v>
      </c>
      <c r="F652" s="296">
        <v>532</v>
      </c>
      <c r="G652" s="472">
        <f t="shared" si="101"/>
        <v>-0.141935483870968</v>
      </c>
      <c r="H652" s="472">
        <f t="shared" si="102"/>
        <v>0.918825561312608</v>
      </c>
      <c r="I652" s="688" t="str">
        <f t="shared" si="103"/>
        <v>是</v>
      </c>
      <c r="J652" s="689" t="str">
        <f t="shared" si="104"/>
        <v>项</v>
      </c>
      <c r="N652" s="720">
        <f>VLOOKUP(B652,[261]公共预算支出!$D$3:$H$398,5,FALSE)</f>
        <v>529</v>
      </c>
      <c r="P652" s="710">
        <f>VLOOKUP(B652,[263]Sheet4!$A$2:$B$82,2,FALSE)</f>
        <v>1</v>
      </c>
      <c r="Q652" s="710">
        <f>+N652+O652+P652</f>
        <v>530</v>
      </c>
      <c r="T652" s="721">
        <f>VLOOKUP(B652,[268]Sheet1!$D$6:$M$416,10,FALSE)</f>
        <v>532</v>
      </c>
    </row>
    <row r="653" ht="36" customHeight="1" spans="1:20">
      <c r="A653" s="709">
        <f t="shared" si="100"/>
        <v>3</v>
      </c>
      <c r="B653" s="294">
        <v>210</v>
      </c>
      <c r="C653" s="285" t="s">
        <v>265</v>
      </c>
      <c r="D653" s="286">
        <v>16006</v>
      </c>
      <c r="E653" s="286">
        <v>14857</v>
      </c>
      <c r="F653" s="286">
        <f>SUM(F654,F659,F674,F678,F690,F693,F697,F702,F706,F710,F713,F722,F724,F730,F735)</f>
        <v>14842</v>
      </c>
      <c r="G653" s="475">
        <f t="shared" si="101"/>
        <v>-0.0727227289766338</v>
      </c>
      <c r="H653" s="475">
        <f t="shared" si="102"/>
        <v>0.998990374907451</v>
      </c>
      <c r="I653" s="688" t="str">
        <f t="shared" si="103"/>
        <v>是</v>
      </c>
      <c r="J653" s="689" t="str">
        <f t="shared" si="104"/>
        <v>类</v>
      </c>
      <c r="T653" s="711">
        <f>VLOOKUP(B653,[268]Sheet1!$D$6:$M$416,10,FALSE)</f>
        <v>14842</v>
      </c>
    </row>
    <row r="654" ht="36" customHeight="1" spans="1:20">
      <c r="A654" s="709">
        <f t="shared" si="100"/>
        <v>5</v>
      </c>
      <c r="B654" s="295">
        <v>21001</v>
      </c>
      <c r="C654" s="359" t="s">
        <v>749</v>
      </c>
      <c r="D654" s="230">
        <v>503</v>
      </c>
      <c r="E654" s="230">
        <v>481</v>
      </c>
      <c r="F654" s="230">
        <f>SUM(F655:F658)</f>
        <v>569</v>
      </c>
      <c r="G654" s="472">
        <f t="shared" si="101"/>
        <v>0.131212723658052</v>
      </c>
      <c r="H654" s="472">
        <f t="shared" si="102"/>
        <v>1.18295218295218</v>
      </c>
      <c r="I654" s="688" t="str">
        <f t="shared" si="103"/>
        <v>是</v>
      </c>
      <c r="J654" s="689" t="str">
        <f t="shared" si="104"/>
        <v>款</v>
      </c>
      <c r="T654" s="711">
        <f>VLOOKUP(B654,[268]Sheet1!$D$6:$M$416,10,FALSE)</f>
        <v>568</v>
      </c>
    </row>
    <row r="655" ht="36" customHeight="1" spans="1:20">
      <c r="A655" s="709">
        <f t="shared" si="100"/>
        <v>7</v>
      </c>
      <c r="B655" s="295">
        <v>2100101</v>
      </c>
      <c r="C655" s="439" t="s">
        <v>307</v>
      </c>
      <c r="D655" s="230">
        <v>271</v>
      </c>
      <c r="E655" s="230">
        <v>270</v>
      </c>
      <c r="F655" s="296">
        <v>222</v>
      </c>
      <c r="G655" s="472">
        <f t="shared" si="101"/>
        <v>-0.180811808118081</v>
      </c>
      <c r="H655" s="472">
        <f t="shared" si="102"/>
        <v>0.822222222222222</v>
      </c>
      <c r="I655" s="688" t="str">
        <f t="shared" si="103"/>
        <v>是</v>
      </c>
      <c r="J655" s="689" t="str">
        <f t="shared" si="104"/>
        <v>项</v>
      </c>
      <c r="N655" s="720">
        <f>VLOOKUP(B655,[261]公共预算支出!$D$3:$H$398,5,FALSE)</f>
        <v>211</v>
      </c>
      <c r="O655" s="544">
        <f>VLOOKUP(B655,[264]Sheet4!$A$2:$D$19,4,FALSE)</f>
        <v>1</v>
      </c>
      <c r="P655" s="710">
        <f>VLOOKUP(B655,[263]Sheet4!$A$2:$B$82,2,FALSE)</f>
        <v>1</v>
      </c>
      <c r="Q655" s="710">
        <f>+N655+O655+P655</f>
        <v>213</v>
      </c>
      <c r="T655" s="721">
        <f>VLOOKUP(B655,[268]Sheet1!$D$6:$M$416,10,FALSE)</f>
        <v>222</v>
      </c>
    </row>
    <row r="656" ht="36" customHeight="1" spans="1:20">
      <c r="A656" s="709">
        <f t="shared" si="100"/>
        <v>7</v>
      </c>
      <c r="B656" s="295">
        <v>2100102</v>
      </c>
      <c r="C656" s="439" t="s">
        <v>308</v>
      </c>
      <c r="D656" s="230">
        <v>0</v>
      </c>
      <c r="E656" s="230">
        <v>0</v>
      </c>
      <c r="F656" s="296"/>
      <c r="G656" s="472">
        <f t="shared" si="101"/>
        <v>0</v>
      </c>
      <c r="H656" s="472">
        <f t="shared" si="102"/>
        <v>0</v>
      </c>
      <c r="I656" s="688" t="str">
        <f t="shared" si="103"/>
        <v>否</v>
      </c>
      <c r="J656" s="689" t="str">
        <f t="shared" si="104"/>
        <v>项</v>
      </c>
      <c r="Q656" s="710">
        <f>+N656+O656+P656</f>
        <v>0</v>
      </c>
      <c r="T656" s="721"/>
    </row>
    <row r="657" ht="36" customHeight="1" spans="1:20">
      <c r="A657" s="709">
        <f t="shared" si="100"/>
        <v>7</v>
      </c>
      <c r="B657" s="295">
        <v>2100103</v>
      </c>
      <c r="C657" s="439" t="s">
        <v>309</v>
      </c>
      <c r="D657" s="230">
        <v>0</v>
      </c>
      <c r="E657" s="230">
        <v>0</v>
      </c>
      <c r="F657" s="296"/>
      <c r="G657" s="472">
        <f t="shared" si="101"/>
        <v>0</v>
      </c>
      <c r="H657" s="472">
        <f t="shared" si="102"/>
        <v>0</v>
      </c>
      <c r="I657" s="688" t="str">
        <f t="shared" si="103"/>
        <v>否</v>
      </c>
      <c r="J657" s="689" t="str">
        <f t="shared" si="104"/>
        <v>项</v>
      </c>
      <c r="Q657" s="710">
        <f>+N657+O657+P657</f>
        <v>0</v>
      </c>
      <c r="T657" s="721"/>
    </row>
    <row r="658" ht="36" customHeight="1" spans="1:20">
      <c r="A658" s="709">
        <f t="shared" si="100"/>
        <v>7</v>
      </c>
      <c r="B658" s="295">
        <v>2100199</v>
      </c>
      <c r="C658" s="439" t="s">
        <v>750</v>
      </c>
      <c r="D658" s="230">
        <v>232</v>
      </c>
      <c r="E658" s="230">
        <v>211</v>
      </c>
      <c r="F658" s="296">
        <v>347</v>
      </c>
      <c r="G658" s="472">
        <f t="shared" si="101"/>
        <v>0.495689655172414</v>
      </c>
      <c r="H658" s="472">
        <f t="shared" si="102"/>
        <v>1.64454976303318</v>
      </c>
      <c r="I658" s="688" t="str">
        <f t="shared" si="103"/>
        <v>是</v>
      </c>
      <c r="J658" s="689" t="str">
        <f t="shared" si="104"/>
        <v>项</v>
      </c>
      <c r="N658" s="720">
        <f>VLOOKUP(B658,[261]公共预算支出!$D$3:$H$398,5,FALSE)</f>
        <v>214</v>
      </c>
      <c r="O658" s="544">
        <f>VLOOKUP(B658,[264]Sheet4!$A$2:$D$19,4,FALSE)</f>
        <v>100</v>
      </c>
      <c r="Q658" s="710">
        <f>+N658+O658+P658</f>
        <v>314</v>
      </c>
      <c r="T658" s="721">
        <f>VLOOKUP(B658,[268]Sheet1!$D$6:$M$416,10,FALSE)</f>
        <v>347</v>
      </c>
    </row>
    <row r="659" ht="36" customHeight="1" spans="1:20">
      <c r="A659" s="709">
        <f t="shared" si="100"/>
        <v>5</v>
      </c>
      <c r="B659" s="295">
        <v>21002</v>
      </c>
      <c r="C659" s="359" t="s">
        <v>751</v>
      </c>
      <c r="D659" s="230">
        <v>1581</v>
      </c>
      <c r="E659" s="230">
        <v>922</v>
      </c>
      <c r="F659" s="230">
        <f>SUM(F660:F673)</f>
        <v>788</v>
      </c>
      <c r="G659" s="472">
        <f t="shared" si="101"/>
        <v>-0.501581277672359</v>
      </c>
      <c r="H659" s="472">
        <f t="shared" si="102"/>
        <v>0.854663774403471</v>
      </c>
      <c r="I659" s="688" t="str">
        <f t="shared" si="103"/>
        <v>是</v>
      </c>
      <c r="J659" s="689" t="str">
        <f t="shared" si="104"/>
        <v>款</v>
      </c>
      <c r="T659" s="711">
        <f>VLOOKUP(B659,[268]Sheet1!$D$6:$M$416,10,FALSE)</f>
        <v>788</v>
      </c>
    </row>
    <row r="660" ht="36" customHeight="1" spans="1:20">
      <c r="A660" s="709">
        <f t="shared" si="100"/>
        <v>7</v>
      </c>
      <c r="B660" s="295">
        <v>2100201</v>
      </c>
      <c r="C660" s="439" t="s">
        <v>752</v>
      </c>
      <c r="D660" s="230">
        <v>890</v>
      </c>
      <c r="E660" s="230">
        <v>201</v>
      </c>
      <c r="F660" s="296"/>
      <c r="G660" s="472">
        <f t="shared" si="101"/>
        <v>-1</v>
      </c>
      <c r="H660" s="472">
        <f t="shared" si="102"/>
        <v>0</v>
      </c>
      <c r="I660" s="688" t="str">
        <f t="shared" si="103"/>
        <v>是</v>
      </c>
      <c r="J660" s="689" t="str">
        <f t="shared" si="104"/>
        <v>项</v>
      </c>
      <c r="N660" s="544">
        <f>VLOOKUP(B660,[261]公共预算支出!$D$3:$H$398,5,FALSE)</f>
        <v>0</v>
      </c>
      <c r="Q660" s="710">
        <f t="shared" ref="Q660:Q673" si="105">+N660+O660+P660</f>
        <v>0</v>
      </c>
      <c r="T660" s="721">
        <f>VLOOKUP(B660,[268]Sheet1!$D$6:$M$416,10,FALSE)</f>
        <v>0</v>
      </c>
    </row>
    <row r="661" ht="36" customHeight="1" spans="1:20">
      <c r="A661" s="709">
        <f t="shared" si="100"/>
        <v>7</v>
      </c>
      <c r="B661" s="295">
        <v>2100202</v>
      </c>
      <c r="C661" s="439" t="s">
        <v>753</v>
      </c>
      <c r="D661" s="230">
        <v>691</v>
      </c>
      <c r="E661" s="230">
        <v>721</v>
      </c>
      <c r="F661" s="296">
        <v>198</v>
      </c>
      <c r="G661" s="472">
        <f t="shared" si="101"/>
        <v>-0.713458755426918</v>
      </c>
      <c r="H661" s="472">
        <f t="shared" si="102"/>
        <v>0.274618585298197</v>
      </c>
      <c r="I661" s="688" t="str">
        <f t="shared" si="103"/>
        <v>是</v>
      </c>
      <c r="J661" s="689" t="str">
        <f t="shared" si="104"/>
        <v>项</v>
      </c>
      <c r="N661" s="720">
        <f>VLOOKUP(B661,[261]公共预算支出!$D$3:$H$398,5,FALSE)</f>
        <v>198</v>
      </c>
      <c r="Q661" s="710">
        <f t="shared" si="105"/>
        <v>198</v>
      </c>
      <c r="T661" s="721">
        <f>VLOOKUP(B661,[268]Sheet1!$D$6:$M$416,10,FALSE)</f>
        <v>198</v>
      </c>
    </row>
    <row r="662" ht="36" customHeight="1" spans="1:20">
      <c r="A662" s="709">
        <f t="shared" si="100"/>
        <v>7</v>
      </c>
      <c r="B662" s="295">
        <v>2100203</v>
      </c>
      <c r="C662" s="439" t="s">
        <v>754</v>
      </c>
      <c r="D662" s="230">
        <v>0</v>
      </c>
      <c r="E662" s="230">
        <v>0</v>
      </c>
      <c r="F662" s="296"/>
      <c r="G662" s="472">
        <f t="shared" si="101"/>
        <v>0</v>
      </c>
      <c r="H662" s="472">
        <f t="shared" si="102"/>
        <v>0</v>
      </c>
      <c r="I662" s="688" t="str">
        <f t="shared" si="103"/>
        <v>否</v>
      </c>
      <c r="J662" s="689" t="str">
        <f t="shared" si="104"/>
        <v>项</v>
      </c>
      <c r="Q662" s="710">
        <f t="shared" si="105"/>
        <v>0</v>
      </c>
      <c r="T662" s="721"/>
    </row>
    <row r="663" ht="36" customHeight="1" spans="1:20">
      <c r="A663" s="709">
        <f t="shared" si="100"/>
        <v>7</v>
      </c>
      <c r="B663" s="295">
        <v>2100204</v>
      </c>
      <c r="C663" s="439" t="s">
        <v>755</v>
      </c>
      <c r="D663" s="230">
        <v>0</v>
      </c>
      <c r="E663" s="230">
        <v>0</v>
      </c>
      <c r="F663" s="296"/>
      <c r="G663" s="472">
        <f t="shared" si="101"/>
        <v>0</v>
      </c>
      <c r="H663" s="472">
        <f t="shared" si="102"/>
        <v>0</v>
      </c>
      <c r="I663" s="688" t="str">
        <f t="shared" si="103"/>
        <v>否</v>
      </c>
      <c r="J663" s="689" t="str">
        <f t="shared" si="104"/>
        <v>项</v>
      </c>
      <c r="Q663" s="710">
        <f t="shared" si="105"/>
        <v>0</v>
      </c>
      <c r="T663" s="721"/>
    </row>
    <row r="664" ht="36" customHeight="1" spans="1:20">
      <c r="A664" s="709">
        <f t="shared" si="100"/>
        <v>7</v>
      </c>
      <c r="B664" s="295">
        <v>2100205</v>
      </c>
      <c r="C664" s="439" t="s">
        <v>756</v>
      </c>
      <c r="D664" s="230">
        <v>0</v>
      </c>
      <c r="E664" s="230">
        <v>0</v>
      </c>
      <c r="F664" s="296"/>
      <c r="G664" s="472">
        <f t="shared" si="101"/>
        <v>0</v>
      </c>
      <c r="H664" s="472">
        <f t="shared" si="102"/>
        <v>0</v>
      </c>
      <c r="I664" s="688" t="str">
        <f t="shared" si="103"/>
        <v>否</v>
      </c>
      <c r="J664" s="689" t="str">
        <f t="shared" si="104"/>
        <v>项</v>
      </c>
      <c r="Q664" s="710">
        <f t="shared" si="105"/>
        <v>0</v>
      </c>
      <c r="T664" s="721"/>
    </row>
    <row r="665" ht="36" customHeight="1" spans="1:20">
      <c r="A665" s="709">
        <f t="shared" si="100"/>
        <v>7</v>
      </c>
      <c r="B665" s="295">
        <v>2100206</v>
      </c>
      <c r="C665" s="439" t="s">
        <v>757</v>
      </c>
      <c r="D665" s="230">
        <v>0</v>
      </c>
      <c r="E665" s="230">
        <v>0</v>
      </c>
      <c r="F665" s="296"/>
      <c r="G665" s="472">
        <f t="shared" si="101"/>
        <v>0</v>
      </c>
      <c r="H665" s="472">
        <f t="shared" si="102"/>
        <v>0</v>
      </c>
      <c r="I665" s="688" t="str">
        <f t="shared" si="103"/>
        <v>否</v>
      </c>
      <c r="J665" s="689" t="str">
        <f t="shared" si="104"/>
        <v>项</v>
      </c>
      <c r="Q665" s="710">
        <f t="shared" si="105"/>
        <v>0</v>
      </c>
      <c r="T665" s="721"/>
    </row>
    <row r="666" ht="36" customHeight="1" spans="1:20">
      <c r="A666" s="709">
        <f t="shared" si="100"/>
        <v>7</v>
      </c>
      <c r="B666" s="295">
        <v>2100207</v>
      </c>
      <c r="C666" s="439" t="s">
        <v>758</v>
      </c>
      <c r="D666" s="230">
        <v>0</v>
      </c>
      <c r="E666" s="230">
        <v>0</v>
      </c>
      <c r="F666" s="296"/>
      <c r="G666" s="472">
        <f t="shared" si="101"/>
        <v>0</v>
      </c>
      <c r="H666" s="472">
        <f t="shared" si="102"/>
        <v>0</v>
      </c>
      <c r="I666" s="688" t="str">
        <f t="shared" si="103"/>
        <v>否</v>
      </c>
      <c r="J666" s="689" t="str">
        <f t="shared" si="104"/>
        <v>项</v>
      </c>
      <c r="Q666" s="710">
        <f t="shared" si="105"/>
        <v>0</v>
      </c>
      <c r="T666" s="721"/>
    </row>
    <row r="667" ht="36" customHeight="1" spans="1:20">
      <c r="A667" s="709">
        <f t="shared" si="100"/>
        <v>7</v>
      </c>
      <c r="B667" s="295">
        <v>2100208</v>
      </c>
      <c r="C667" s="439" t="s">
        <v>759</v>
      </c>
      <c r="D667" s="230">
        <v>0</v>
      </c>
      <c r="E667" s="230">
        <v>0</v>
      </c>
      <c r="F667" s="296"/>
      <c r="G667" s="472">
        <f t="shared" si="101"/>
        <v>0</v>
      </c>
      <c r="H667" s="472">
        <f t="shared" si="102"/>
        <v>0</v>
      </c>
      <c r="I667" s="688" t="str">
        <f t="shared" si="103"/>
        <v>否</v>
      </c>
      <c r="J667" s="689" t="str">
        <f t="shared" si="104"/>
        <v>项</v>
      </c>
      <c r="Q667" s="710">
        <f t="shared" si="105"/>
        <v>0</v>
      </c>
      <c r="T667" s="721"/>
    </row>
    <row r="668" ht="36" customHeight="1" spans="1:20">
      <c r="A668" s="709">
        <f t="shared" si="100"/>
        <v>7</v>
      </c>
      <c r="B668" s="295">
        <v>2100209</v>
      </c>
      <c r="C668" s="439" t="s">
        <v>760</v>
      </c>
      <c r="D668" s="230">
        <v>0</v>
      </c>
      <c r="E668" s="230">
        <v>0</v>
      </c>
      <c r="F668" s="296"/>
      <c r="G668" s="472">
        <f t="shared" si="101"/>
        <v>0</v>
      </c>
      <c r="H668" s="472">
        <f t="shared" si="102"/>
        <v>0</v>
      </c>
      <c r="I668" s="688" t="str">
        <f t="shared" si="103"/>
        <v>否</v>
      </c>
      <c r="J668" s="689" t="str">
        <f t="shared" si="104"/>
        <v>项</v>
      </c>
      <c r="Q668" s="710">
        <f t="shared" si="105"/>
        <v>0</v>
      </c>
      <c r="T668" s="721"/>
    </row>
    <row r="669" ht="36" customHeight="1" spans="1:20">
      <c r="A669" s="709">
        <f t="shared" si="100"/>
        <v>7</v>
      </c>
      <c r="B669" s="295">
        <v>2100210</v>
      </c>
      <c r="C669" s="439" t="s">
        <v>761</v>
      </c>
      <c r="D669" s="230">
        <v>0</v>
      </c>
      <c r="E669" s="230">
        <v>0</v>
      </c>
      <c r="F669" s="296"/>
      <c r="G669" s="472">
        <f t="shared" si="101"/>
        <v>0</v>
      </c>
      <c r="H669" s="472">
        <f t="shared" si="102"/>
        <v>0</v>
      </c>
      <c r="I669" s="688" t="str">
        <f t="shared" si="103"/>
        <v>否</v>
      </c>
      <c r="J669" s="689" t="str">
        <f t="shared" si="104"/>
        <v>项</v>
      </c>
      <c r="Q669" s="710">
        <f t="shared" si="105"/>
        <v>0</v>
      </c>
      <c r="T669" s="721"/>
    </row>
    <row r="670" ht="36" customHeight="1" spans="1:20">
      <c r="A670" s="709">
        <f t="shared" si="100"/>
        <v>7</v>
      </c>
      <c r="B670" s="295">
        <v>2100211</v>
      </c>
      <c r="C670" s="439" t="s">
        <v>762</v>
      </c>
      <c r="D670" s="230">
        <v>0</v>
      </c>
      <c r="E670" s="230">
        <v>0</v>
      </c>
      <c r="F670" s="296"/>
      <c r="G670" s="472">
        <f t="shared" si="101"/>
        <v>0</v>
      </c>
      <c r="H670" s="472">
        <f t="shared" si="102"/>
        <v>0</v>
      </c>
      <c r="I670" s="688" t="str">
        <f t="shared" si="103"/>
        <v>否</v>
      </c>
      <c r="J670" s="689" t="str">
        <f t="shared" si="104"/>
        <v>项</v>
      </c>
      <c r="Q670" s="710">
        <f t="shared" si="105"/>
        <v>0</v>
      </c>
      <c r="T670" s="721"/>
    </row>
    <row r="671" ht="36" customHeight="1" spans="1:20">
      <c r="A671" s="709">
        <f t="shared" si="100"/>
        <v>7</v>
      </c>
      <c r="B671" s="295">
        <v>2100212</v>
      </c>
      <c r="C671" s="439" t="s">
        <v>763</v>
      </c>
      <c r="D671" s="230">
        <v>0</v>
      </c>
      <c r="E671" s="230">
        <v>0</v>
      </c>
      <c r="F671" s="296"/>
      <c r="G671" s="472">
        <f t="shared" si="101"/>
        <v>0</v>
      </c>
      <c r="H671" s="472">
        <f t="shared" si="102"/>
        <v>0</v>
      </c>
      <c r="I671" s="688" t="str">
        <f t="shared" si="103"/>
        <v>否</v>
      </c>
      <c r="J671" s="689" t="str">
        <f t="shared" si="104"/>
        <v>项</v>
      </c>
      <c r="Q671" s="710">
        <f t="shared" si="105"/>
        <v>0</v>
      </c>
      <c r="T671" s="721"/>
    </row>
    <row r="672" ht="36" customHeight="1" spans="1:20">
      <c r="A672" s="709">
        <f t="shared" si="100"/>
        <v>7</v>
      </c>
      <c r="B672" s="295">
        <v>2100213</v>
      </c>
      <c r="C672" s="439" t="s">
        <v>764</v>
      </c>
      <c r="D672" s="230">
        <v>0</v>
      </c>
      <c r="E672" s="230">
        <v>0</v>
      </c>
      <c r="F672" s="296"/>
      <c r="G672" s="472">
        <f t="shared" si="101"/>
        <v>0</v>
      </c>
      <c r="H672" s="472">
        <f t="shared" si="102"/>
        <v>0</v>
      </c>
      <c r="I672" s="688" t="str">
        <f t="shared" si="103"/>
        <v>否</v>
      </c>
      <c r="J672" s="689" t="str">
        <f t="shared" si="104"/>
        <v>项</v>
      </c>
      <c r="Q672" s="710">
        <f t="shared" si="105"/>
        <v>0</v>
      </c>
      <c r="T672" s="721"/>
    </row>
    <row r="673" ht="36" customHeight="1" spans="1:20">
      <c r="A673" s="709">
        <f t="shared" si="100"/>
        <v>7</v>
      </c>
      <c r="B673" s="295">
        <v>2100299</v>
      </c>
      <c r="C673" s="439" t="s">
        <v>765</v>
      </c>
      <c r="D673" s="230">
        <v>0</v>
      </c>
      <c r="E673" s="230">
        <v>0</v>
      </c>
      <c r="F673" s="296">
        <v>590</v>
      </c>
      <c r="G673" s="472">
        <f t="shared" si="101"/>
        <v>0</v>
      </c>
      <c r="H673" s="472">
        <f t="shared" si="102"/>
        <v>0</v>
      </c>
      <c r="I673" s="688" t="str">
        <f t="shared" si="103"/>
        <v>是</v>
      </c>
      <c r="J673" s="689" t="str">
        <f t="shared" si="104"/>
        <v>项</v>
      </c>
      <c r="N673" s="720">
        <f>VLOOKUP(B673,[261]公共预算支出!$D$3:$H$398,5,FALSE)</f>
        <v>333</v>
      </c>
      <c r="Q673" s="710">
        <f t="shared" si="105"/>
        <v>333</v>
      </c>
      <c r="T673" s="721">
        <f>VLOOKUP(B673,[268]Sheet1!$D$6:$M$416,10,FALSE)</f>
        <v>589</v>
      </c>
    </row>
    <row r="674" ht="36" customHeight="1" spans="1:20">
      <c r="A674" s="709">
        <f t="shared" si="100"/>
        <v>5</v>
      </c>
      <c r="B674" s="295">
        <v>21003</v>
      </c>
      <c r="C674" s="359" t="s">
        <v>766</v>
      </c>
      <c r="D674" s="230">
        <v>2200</v>
      </c>
      <c r="E674" s="230">
        <v>2127</v>
      </c>
      <c r="F674" s="230">
        <f>SUM(F675:F677)</f>
        <v>2136</v>
      </c>
      <c r="G674" s="472">
        <f t="shared" si="101"/>
        <v>-0.0290909090909091</v>
      </c>
      <c r="H674" s="472">
        <f t="shared" si="102"/>
        <v>1.00423131170663</v>
      </c>
      <c r="I674" s="688" t="str">
        <f t="shared" si="103"/>
        <v>是</v>
      </c>
      <c r="J674" s="689" t="str">
        <f t="shared" si="104"/>
        <v>款</v>
      </c>
      <c r="T674" s="711">
        <f>VLOOKUP(B674,[268]Sheet1!$D$6:$M$416,10,FALSE)</f>
        <v>2136</v>
      </c>
    </row>
    <row r="675" ht="36" customHeight="1" spans="1:20">
      <c r="A675" s="709">
        <f t="shared" si="100"/>
        <v>7</v>
      </c>
      <c r="B675" s="295">
        <v>2100301</v>
      </c>
      <c r="C675" s="439" t="s">
        <v>767</v>
      </c>
      <c r="D675" s="230">
        <v>135</v>
      </c>
      <c r="E675" s="230">
        <v>127</v>
      </c>
      <c r="F675" s="296">
        <v>120</v>
      </c>
      <c r="G675" s="472">
        <f t="shared" si="101"/>
        <v>-0.111111111111111</v>
      </c>
      <c r="H675" s="472">
        <f t="shared" si="102"/>
        <v>0.94488188976378</v>
      </c>
      <c r="I675" s="688" t="str">
        <f t="shared" si="103"/>
        <v>是</v>
      </c>
      <c r="J675" s="689" t="str">
        <f t="shared" si="104"/>
        <v>项</v>
      </c>
      <c r="N675" s="720">
        <f>VLOOKUP(B675,[261]公共预算支出!$D$3:$H$398,5,FALSE)</f>
        <v>120</v>
      </c>
      <c r="Q675" s="710">
        <f>+N675+O675+P675</f>
        <v>120</v>
      </c>
      <c r="T675" s="721">
        <f>VLOOKUP(B675,[268]Sheet1!$D$6:$M$416,10,FALSE)</f>
        <v>120</v>
      </c>
    </row>
    <row r="676" ht="36" customHeight="1" spans="1:20">
      <c r="A676" s="709">
        <f t="shared" si="100"/>
        <v>7</v>
      </c>
      <c r="B676" s="295">
        <v>2100302</v>
      </c>
      <c r="C676" s="439" t="s">
        <v>768</v>
      </c>
      <c r="D676" s="230">
        <v>1809</v>
      </c>
      <c r="E676" s="230">
        <v>1947</v>
      </c>
      <c r="F676" s="296">
        <v>1865</v>
      </c>
      <c r="G676" s="472">
        <f t="shared" si="101"/>
        <v>0.0309563294637922</v>
      </c>
      <c r="H676" s="472">
        <f t="shared" si="102"/>
        <v>0.957883923985619</v>
      </c>
      <c r="I676" s="688" t="str">
        <f t="shared" si="103"/>
        <v>是</v>
      </c>
      <c r="J676" s="689" t="str">
        <f t="shared" si="104"/>
        <v>项</v>
      </c>
      <c r="N676" s="720">
        <f>VLOOKUP(B676,[261]公共预算支出!$D$3:$H$398,5,FALSE)</f>
        <v>1865</v>
      </c>
      <c r="Q676" s="710">
        <f>+N676+O676+P676</f>
        <v>1865</v>
      </c>
      <c r="T676" s="721">
        <f>VLOOKUP(B676,[268]Sheet1!$D$6:$M$416,10,FALSE)</f>
        <v>1865</v>
      </c>
    </row>
    <row r="677" ht="36" customHeight="1" spans="1:20">
      <c r="A677" s="709">
        <f t="shared" si="100"/>
        <v>7</v>
      </c>
      <c r="B677" s="295">
        <v>2100399</v>
      </c>
      <c r="C677" s="439" t="s">
        <v>769</v>
      </c>
      <c r="D677" s="230">
        <v>256</v>
      </c>
      <c r="E677" s="230">
        <v>53</v>
      </c>
      <c r="F677" s="296">
        <v>151</v>
      </c>
      <c r="G677" s="472">
        <f t="shared" si="101"/>
        <v>-0.41015625</v>
      </c>
      <c r="H677" s="472">
        <f t="shared" si="102"/>
        <v>2.84905660377358</v>
      </c>
      <c r="I677" s="688" t="str">
        <f t="shared" si="103"/>
        <v>是</v>
      </c>
      <c r="J677" s="689" t="str">
        <f t="shared" si="104"/>
        <v>项</v>
      </c>
      <c r="N677" s="720">
        <f>VLOOKUP(B677,[261]公共预算支出!$D$3:$H$398,5,FALSE)</f>
        <v>83</v>
      </c>
      <c r="P677" s="710">
        <f>VLOOKUP(B677,[263]Sheet4!$A$2:$B$82,2,FALSE)</f>
        <v>1</v>
      </c>
      <c r="Q677" s="710">
        <f>+N677+O677+P677</f>
        <v>84</v>
      </c>
      <c r="T677" s="721">
        <f>VLOOKUP(B677,[268]Sheet1!$D$6:$M$416,10,FALSE)</f>
        <v>151</v>
      </c>
    </row>
    <row r="678" ht="36" customHeight="1" spans="1:20">
      <c r="A678" s="709">
        <f t="shared" si="100"/>
        <v>5</v>
      </c>
      <c r="B678" s="295">
        <v>21004</v>
      </c>
      <c r="C678" s="359" t="s">
        <v>770</v>
      </c>
      <c r="D678" s="230">
        <v>3970</v>
      </c>
      <c r="E678" s="230">
        <v>1880</v>
      </c>
      <c r="F678" s="230">
        <f>SUM(F679:F689)</f>
        <v>2779</v>
      </c>
      <c r="G678" s="472">
        <f t="shared" si="101"/>
        <v>-0.3</v>
      </c>
      <c r="H678" s="472">
        <f t="shared" si="102"/>
        <v>1.4781914893617</v>
      </c>
      <c r="I678" s="688" t="str">
        <f t="shared" si="103"/>
        <v>是</v>
      </c>
      <c r="J678" s="689" t="str">
        <f t="shared" si="104"/>
        <v>款</v>
      </c>
      <c r="T678" s="711">
        <f>VLOOKUP(B678,[268]Sheet1!$D$6:$M$416,10,FALSE)</f>
        <v>2779</v>
      </c>
    </row>
    <row r="679" ht="36" customHeight="1" spans="1:20">
      <c r="A679" s="709">
        <f t="shared" si="100"/>
        <v>7</v>
      </c>
      <c r="B679" s="295">
        <v>2100401</v>
      </c>
      <c r="C679" s="439" t="s">
        <v>771</v>
      </c>
      <c r="D679" s="230">
        <v>576</v>
      </c>
      <c r="E679" s="230">
        <v>588</v>
      </c>
      <c r="F679" s="296">
        <v>1100</v>
      </c>
      <c r="G679" s="472">
        <f t="shared" si="101"/>
        <v>0.909722222222222</v>
      </c>
      <c r="H679" s="472">
        <f t="shared" si="102"/>
        <v>1.87074829931973</v>
      </c>
      <c r="I679" s="688" t="str">
        <f t="shared" si="103"/>
        <v>是</v>
      </c>
      <c r="J679" s="689" t="str">
        <f t="shared" si="104"/>
        <v>项</v>
      </c>
      <c r="N679" s="720">
        <f>VLOOKUP(B679,[261]公共预算支出!$D$3:$H$398,5,FALSE)</f>
        <v>1046</v>
      </c>
      <c r="O679" s="544">
        <f>VLOOKUP(B679,[264]Sheet4!$A$2:$D$19,4,FALSE)</f>
        <v>1</v>
      </c>
      <c r="P679" s="710">
        <f>VLOOKUP(B679,[263]Sheet4!$A$2:$B$82,2,FALSE)</f>
        <v>1</v>
      </c>
      <c r="Q679" s="710">
        <f t="shared" ref="Q679:Q689" si="106">+N679+O679+P679</f>
        <v>1048</v>
      </c>
      <c r="T679" s="721">
        <f>VLOOKUP(B679,[268]Sheet1!$D$6:$M$416,10,FALSE)</f>
        <v>1100</v>
      </c>
    </row>
    <row r="680" ht="36" customHeight="1" spans="1:20">
      <c r="A680" s="709">
        <f t="shared" si="100"/>
        <v>7</v>
      </c>
      <c r="B680" s="295">
        <v>2100402</v>
      </c>
      <c r="C680" s="439" t="s">
        <v>772</v>
      </c>
      <c r="D680" s="230">
        <v>136</v>
      </c>
      <c r="E680" s="230">
        <v>135</v>
      </c>
      <c r="F680" s="296">
        <v>111</v>
      </c>
      <c r="G680" s="472">
        <f t="shared" si="101"/>
        <v>-0.183823529411765</v>
      </c>
      <c r="H680" s="472">
        <f t="shared" si="102"/>
        <v>0.822222222222222</v>
      </c>
      <c r="I680" s="688" t="str">
        <f t="shared" si="103"/>
        <v>是</v>
      </c>
      <c r="J680" s="689" t="str">
        <f t="shared" si="104"/>
        <v>项</v>
      </c>
      <c r="N680" s="720">
        <f>VLOOKUP(B680,[261]公共预算支出!$D$3:$H$398,5,FALSE)</f>
        <v>106</v>
      </c>
      <c r="Q680" s="710">
        <f t="shared" si="106"/>
        <v>106</v>
      </c>
      <c r="T680" s="721">
        <f>VLOOKUP(B680,[268]Sheet1!$D$6:$M$416,10,FALSE)</f>
        <v>111</v>
      </c>
    </row>
    <row r="681" ht="36" customHeight="1" spans="1:20">
      <c r="A681" s="709">
        <f t="shared" si="100"/>
        <v>7</v>
      </c>
      <c r="B681" s="295">
        <v>2100403</v>
      </c>
      <c r="C681" s="439" t="s">
        <v>773</v>
      </c>
      <c r="D681" s="230">
        <v>678</v>
      </c>
      <c r="E681" s="230">
        <v>718</v>
      </c>
      <c r="F681" s="296">
        <f>1+641</f>
        <v>642</v>
      </c>
      <c r="G681" s="472">
        <f t="shared" si="101"/>
        <v>-0.0530973451327433</v>
      </c>
      <c r="H681" s="472">
        <f t="shared" si="102"/>
        <v>0.894150417827298</v>
      </c>
      <c r="I681" s="688" t="str">
        <f t="shared" si="103"/>
        <v>是</v>
      </c>
      <c r="J681" s="689" t="str">
        <f t="shared" si="104"/>
        <v>项</v>
      </c>
      <c r="N681" s="720">
        <f>VLOOKUP(B681,[261]公共预算支出!$D$3:$H$398,5,FALSE)</f>
        <v>641</v>
      </c>
      <c r="P681" s="710">
        <f>VLOOKUP(B681,[263]Sheet4!$A$2:$B$82,2,FALSE)</f>
        <v>1</v>
      </c>
      <c r="Q681" s="710">
        <f t="shared" si="106"/>
        <v>642</v>
      </c>
      <c r="T681" s="721">
        <f>VLOOKUP(B681,[268]Sheet1!$D$6:$M$416,10,FALSE)</f>
        <v>642</v>
      </c>
    </row>
    <row r="682" ht="36" customHeight="1" spans="1:20">
      <c r="A682" s="709">
        <f t="shared" si="100"/>
        <v>7</v>
      </c>
      <c r="B682" s="295">
        <v>2100404</v>
      </c>
      <c r="C682" s="439" t="s">
        <v>774</v>
      </c>
      <c r="D682" s="230">
        <v>0</v>
      </c>
      <c r="E682" s="230">
        <v>0</v>
      </c>
      <c r="F682" s="296"/>
      <c r="G682" s="472">
        <f t="shared" si="101"/>
        <v>0</v>
      </c>
      <c r="H682" s="472">
        <f t="shared" si="102"/>
        <v>0</v>
      </c>
      <c r="I682" s="688" t="str">
        <f t="shared" si="103"/>
        <v>否</v>
      </c>
      <c r="J682" s="689" t="str">
        <f t="shared" si="104"/>
        <v>项</v>
      </c>
      <c r="Q682" s="710">
        <f t="shared" si="106"/>
        <v>0</v>
      </c>
      <c r="T682" s="721"/>
    </row>
    <row r="683" ht="36" customHeight="1" spans="1:20">
      <c r="A683" s="709">
        <f t="shared" si="100"/>
        <v>7</v>
      </c>
      <c r="B683" s="295">
        <v>2100405</v>
      </c>
      <c r="C683" s="439" t="s">
        <v>775</v>
      </c>
      <c r="D683" s="230">
        <v>186</v>
      </c>
      <c r="E683" s="230">
        <v>185</v>
      </c>
      <c r="F683" s="296">
        <v>252</v>
      </c>
      <c r="G683" s="472">
        <f t="shared" si="101"/>
        <v>0.354838709677419</v>
      </c>
      <c r="H683" s="472">
        <f t="shared" si="102"/>
        <v>1.36216216216216</v>
      </c>
      <c r="I683" s="688" t="str">
        <f t="shared" si="103"/>
        <v>是</v>
      </c>
      <c r="J683" s="689" t="str">
        <f t="shared" si="104"/>
        <v>项</v>
      </c>
      <c r="N683" s="720">
        <f>VLOOKUP(B683,[261]公共预算支出!$D$3:$H$398,5,FALSE)</f>
        <v>252</v>
      </c>
      <c r="Q683" s="710">
        <f t="shared" si="106"/>
        <v>252</v>
      </c>
      <c r="T683" s="721">
        <f>VLOOKUP(B683,[268]Sheet1!$D$6:$M$416,10,FALSE)</f>
        <v>252</v>
      </c>
    </row>
    <row r="684" ht="36" customHeight="1" spans="1:20">
      <c r="A684" s="709">
        <f t="shared" si="100"/>
        <v>7</v>
      </c>
      <c r="B684" s="295">
        <v>2100406</v>
      </c>
      <c r="C684" s="439" t="s">
        <v>776</v>
      </c>
      <c r="D684" s="230">
        <v>0</v>
      </c>
      <c r="E684" s="230">
        <v>0</v>
      </c>
      <c r="F684" s="296"/>
      <c r="G684" s="472">
        <f t="shared" si="101"/>
        <v>0</v>
      </c>
      <c r="H684" s="472">
        <f t="shared" si="102"/>
        <v>0</v>
      </c>
      <c r="I684" s="688" t="str">
        <f t="shared" si="103"/>
        <v>否</v>
      </c>
      <c r="J684" s="689" t="str">
        <f t="shared" si="104"/>
        <v>项</v>
      </c>
      <c r="Q684" s="710">
        <f t="shared" si="106"/>
        <v>0</v>
      </c>
      <c r="T684" s="721"/>
    </row>
    <row r="685" ht="36" customHeight="1" spans="1:20">
      <c r="A685" s="709">
        <f t="shared" si="100"/>
        <v>7</v>
      </c>
      <c r="B685" s="295">
        <v>2100407</v>
      </c>
      <c r="C685" s="439" t="s">
        <v>777</v>
      </c>
      <c r="D685" s="230">
        <v>0</v>
      </c>
      <c r="E685" s="230">
        <v>0</v>
      </c>
      <c r="F685" s="296"/>
      <c r="G685" s="472">
        <f t="shared" si="101"/>
        <v>0</v>
      </c>
      <c r="H685" s="472">
        <f t="shared" si="102"/>
        <v>0</v>
      </c>
      <c r="I685" s="688" t="str">
        <f t="shared" si="103"/>
        <v>否</v>
      </c>
      <c r="J685" s="689" t="str">
        <f t="shared" si="104"/>
        <v>项</v>
      </c>
      <c r="Q685" s="710">
        <f t="shared" si="106"/>
        <v>0</v>
      </c>
      <c r="T685" s="721"/>
    </row>
    <row r="686" ht="36" customHeight="1" spans="1:20">
      <c r="A686" s="709">
        <f t="shared" si="100"/>
        <v>7</v>
      </c>
      <c r="B686" s="295">
        <v>2100408</v>
      </c>
      <c r="C686" s="439" t="s">
        <v>778</v>
      </c>
      <c r="D686" s="230">
        <v>1036</v>
      </c>
      <c r="E686" s="230">
        <v>143</v>
      </c>
      <c r="F686" s="296">
        <v>645</v>
      </c>
      <c r="G686" s="472">
        <f t="shared" si="101"/>
        <v>-0.377413127413127</v>
      </c>
      <c r="H686" s="472">
        <f t="shared" si="102"/>
        <v>4.51048951048951</v>
      </c>
      <c r="I686" s="688" t="str">
        <f t="shared" si="103"/>
        <v>是</v>
      </c>
      <c r="J686" s="689" t="str">
        <f t="shared" si="104"/>
        <v>项</v>
      </c>
      <c r="N686" s="720">
        <f>VLOOKUP(B686,[261]公共预算支出!$D$3:$H$398,5,FALSE)</f>
        <v>441</v>
      </c>
      <c r="O686" s="544">
        <f>VLOOKUP(B686,[264]Sheet4!$A$2:$D$19,4,FALSE)</f>
        <v>21</v>
      </c>
      <c r="P686" s="710">
        <f>VLOOKUP(B686,[263]Sheet4!$A$2:$B$82,2,FALSE)</f>
        <v>178</v>
      </c>
      <c r="Q686" s="710">
        <f t="shared" si="106"/>
        <v>640</v>
      </c>
      <c r="T686" s="721">
        <f>VLOOKUP(B686,[268]Sheet1!$D$6:$M$416,10,FALSE)</f>
        <v>645</v>
      </c>
    </row>
    <row r="687" ht="36" customHeight="1" spans="1:20">
      <c r="A687" s="709">
        <f t="shared" si="100"/>
        <v>7</v>
      </c>
      <c r="B687" s="295">
        <v>2100409</v>
      </c>
      <c r="C687" s="439" t="s">
        <v>779</v>
      </c>
      <c r="D687" s="230">
        <v>929</v>
      </c>
      <c r="E687" s="230">
        <v>88</v>
      </c>
      <c r="F687" s="296">
        <v>31</v>
      </c>
      <c r="G687" s="472">
        <f t="shared" si="101"/>
        <v>-0.966630785791173</v>
      </c>
      <c r="H687" s="472">
        <f t="shared" si="102"/>
        <v>0.352272727272727</v>
      </c>
      <c r="I687" s="688" t="str">
        <f t="shared" si="103"/>
        <v>是</v>
      </c>
      <c r="J687" s="689" t="str">
        <f t="shared" si="104"/>
        <v>项</v>
      </c>
      <c r="N687" s="720">
        <f>VLOOKUP(B687,[261]公共预算支出!$D$3:$H$398,5,FALSE)</f>
        <v>31</v>
      </c>
      <c r="Q687" s="710">
        <f t="shared" si="106"/>
        <v>31</v>
      </c>
      <c r="T687" s="721">
        <f>VLOOKUP(B687,[268]Sheet1!$D$6:$M$416,10,FALSE)</f>
        <v>31</v>
      </c>
    </row>
    <row r="688" ht="36" customHeight="1" spans="1:20">
      <c r="A688" s="709">
        <f t="shared" si="100"/>
        <v>7</v>
      </c>
      <c r="B688" s="295">
        <v>2100410</v>
      </c>
      <c r="C688" s="439" t="s">
        <v>780</v>
      </c>
      <c r="D688" s="230">
        <v>429</v>
      </c>
      <c r="E688" s="230">
        <v>23</v>
      </c>
      <c r="F688" s="296">
        <v>-2</v>
      </c>
      <c r="G688" s="472">
        <f t="shared" si="101"/>
        <v>-1.004662004662</v>
      </c>
      <c r="H688" s="472">
        <f t="shared" si="102"/>
        <v>-0.0869565217391304</v>
      </c>
      <c r="I688" s="688" t="str">
        <f t="shared" si="103"/>
        <v>是</v>
      </c>
      <c r="J688" s="689" t="str">
        <f t="shared" si="104"/>
        <v>项</v>
      </c>
      <c r="N688" s="720">
        <f>VLOOKUP(B688,[261]公共预算支出!$D$3:$H$398,5,FALSE)</f>
        <v>2</v>
      </c>
      <c r="Q688" s="710">
        <f t="shared" si="106"/>
        <v>2</v>
      </c>
      <c r="T688" s="721">
        <f>VLOOKUP(B688,[268]Sheet1!$D$6:$M$416,10,FALSE)</f>
        <v>-2</v>
      </c>
    </row>
    <row r="689" ht="36" customHeight="1" spans="1:20">
      <c r="A689" s="709">
        <f t="shared" si="100"/>
        <v>7</v>
      </c>
      <c r="B689" s="295">
        <v>2100499</v>
      </c>
      <c r="C689" s="439" t="s">
        <v>781</v>
      </c>
      <c r="D689" s="230">
        <v>0</v>
      </c>
      <c r="E689" s="230">
        <v>0</v>
      </c>
      <c r="F689" s="296"/>
      <c r="G689" s="472">
        <f t="shared" si="101"/>
        <v>0</v>
      </c>
      <c r="H689" s="472">
        <f t="shared" si="102"/>
        <v>0</v>
      </c>
      <c r="I689" s="688" t="str">
        <f t="shared" si="103"/>
        <v>否</v>
      </c>
      <c r="J689" s="689" t="str">
        <f t="shared" si="104"/>
        <v>项</v>
      </c>
      <c r="Q689" s="710">
        <f t="shared" si="106"/>
        <v>0</v>
      </c>
      <c r="T689" s="721"/>
    </row>
    <row r="690" ht="36" customHeight="1" spans="1:10">
      <c r="A690" s="709">
        <f t="shared" si="100"/>
        <v>5</v>
      </c>
      <c r="B690" s="295">
        <v>21006</v>
      </c>
      <c r="C690" s="359" t="s">
        <v>782</v>
      </c>
      <c r="D690" s="230">
        <v>0</v>
      </c>
      <c r="E690" s="230">
        <v>0</v>
      </c>
      <c r="F690" s="230">
        <f>SUM(F691:F692)</f>
        <v>0</v>
      </c>
      <c r="G690" s="472">
        <f t="shared" si="101"/>
        <v>0</v>
      </c>
      <c r="H690" s="472">
        <f t="shared" si="102"/>
        <v>0</v>
      </c>
      <c r="I690" s="688" t="str">
        <f t="shared" si="103"/>
        <v>否</v>
      </c>
      <c r="J690" s="689" t="str">
        <f t="shared" si="104"/>
        <v>款</v>
      </c>
    </row>
    <row r="691" ht="36" customHeight="1" spans="1:20">
      <c r="A691" s="709">
        <f t="shared" si="100"/>
        <v>7</v>
      </c>
      <c r="B691" s="295">
        <v>2100601</v>
      </c>
      <c r="C691" s="439" t="s">
        <v>783</v>
      </c>
      <c r="D691" s="230">
        <v>0</v>
      </c>
      <c r="E691" s="230">
        <v>0</v>
      </c>
      <c r="F691" s="525"/>
      <c r="G691" s="472">
        <f t="shared" si="101"/>
        <v>0</v>
      </c>
      <c r="H691" s="472">
        <f t="shared" si="102"/>
        <v>0</v>
      </c>
      <c r="I691" s="688" t="str">
        <f t="shared" si="103"/>
        <v>否</v>
      </c>
      <c r="J691" s="689" t="str">
        <f t="shared" si="104"/>
        <v>项</v>
      </c>
      <c r="Q691" s="710">
        <f>+N691+O691+P691</f>
        <v>0</v>
      </c>
      <c r="T691" s="721"/>
    </row>
    <row r="692" ht="36" customHeight="1" spans="1:20">
      <c r="A692" s="709">
        <f t="shared" si="100"/>
        <v>7</v>
      </c>
      <c r="B692" s="295">
        <v>2100699</v>
      </c>
      <c r="C692" s="439" t="s">
        <v>784</v>
      </c>
      <c r="D692" s="230">
        <v>0</v>
      </c>
      <c r="E692" s="230">
        <v>0</v>
      </c>
      <c r="F692" s="525"/>
      <c r="G692" s="472">
        <f t="shared" si="101"/>
        <v>0</v>
      </c>
      <c r="H692" s="472">
        <f t="shared" si="102"/>
        <v>0</v>
      </c>
      <c r="I692" s="688" t="str">
        <f t="shared" si="103"/>
        <v>否</v>
      </c>
      <c r="J692" s="689" t="str">
        <f t="shared" si="104"/>
        <v>项</v>
      </c>
      <c r="Q692" s="710">
        <f>+N692+O692+P692</f>
        <v>0</v>
      </c>
      <c r="T692" s="721"/>
    </row>
    <row r="693" ht="36" customHeight="1" spans="1:20">
      <c r="A693" s="709">
        <f t="shared" si="100"/>
        <v>5</v>
      </c>
      <c r="B693" s="295">
        <v>21007</v>
      </c>
      <c r="C693" s="359" t="s">
        <v>785</v>
      </c>
      <c r="D693" s="230">
        <v>102</v>
      </c>
      <c r="E693" s="230">
        <v>232</v>
      </c>
      <c r="F693" s="230">
        <f>SUM(F694:F696)</f>
        <v>402</v>
      </c>
      <c r="G693" s="472">
        <f t="shared" si="101"/>
        <v>2.94117647058824</v>
      </c>
      <c r="H693" s="472">
        <f t="shared" si="102"/>
        <v>1.73275862068966</v>
      </c>
      <c r="I693" s="688" t="str">
        <f t="shared" si="103"/>
        <v>是</v>
      </c>
      <c r="J693" s="689" t="str">
        <f t="shared" si="104"/>
        <v>款</v>
      </c>
      <c r="T693" s="711">
        <f>VLOOKUP(B693,[268]Sheet1!$D$6:$M$416,10,FALSE)</f>
        <v>403</v>
      </c>
    </row>
    <row r="694" ht="36" customHeight="1" spans="1:20">
      <c r="A694" s="709">
        <f t="shared" si="100"/>
        <v>7</v>
      </c>
      <c r="B694" s="295">
        <v>2100716</v>
      </c>
      <c r="C694" s="439" t="s">
        <v>786</v>
      </c>
      <c r="D694" s="230">
        <v>0</v>
      </c>
      <c r="E694" s="230">
        <v>0</v>
      </c>
      <c r="F694" s="296"/>
      <c r="G694" s="472">
        <f t="shared" si="101"/>
        <v>0</v>
      </c>
      <c r="H694" s="472">
        <f t="shared" si="102"/>
        <v>0</v>
      </c>
      <c r="I694" s="688" t="str">
        <f t="shared" si="103"/>
        <v>否</v>
      </c>
      <c r="J694" s="689" t="str">
        <f t="shared" si="104"/>
        <v>项</v>
      </c>
      <c r="Q694" s="710">
        <f>+N694+O694+P694</f>
        <v>0</v>
      </c>
      <c r="T694" s="721"/>
    </row>
    <row r="695" ht="36" customHeight="1" spans="1:20">
      <c r="A695" s="709">
        <f t="shared" si="100"/>
        <v>7</v>
      </c>
      <c r="B695" s="295">
        <v>2100717</v>
      </c>
      <c r="C695" s="439" t="s">
        <v>787</v>
      </c>
      <c r="D695" s="230">
        <v>18</v>
      </c>
      <c r="E695" s="230">
        <v>96</v>
      </c>
      <c r="F695" s="296">
        <v>112</v>
      </c>
      <c r="G695" s="472">
        <f t="shared" si="101"/>
        <v>5.22222222222222</v>
      </c>
      <c r="H695" s="472">
        <f t="shared" si="102"/>
        <v>1.16666666666667</v>
      </c>
      <c r="I695" s="688" t="str">
        <f t="shared" si="103"/>
        <v>是</v>
      </c>
      <c r="J695" s="689" t="str">
        <f t="shared" si="104"/>
        <v>项</v>
      </c>
      <c r="N695" s="720">
        <f>VLOOKUP(B695,[261]公共预算支出!$D$3:$H$398,5,FALSE)</f>
        <v>107</v>
      </c>
      <c r="P695" s="710">
        <f>VLOOKUP(B695,[263]Sheet4!$A$2:$B$82,2,FALSE)</f>
        <v>2</v>
      </c>
      <c r="Q695" s="710">
        <f>+N695+O695+P695</f>
        <v>109</v>
      </c>
      <c r="T695" s="721">
        <f>VLOOKUP(B695,[268]Sheet1!$D$6:$M$416,10,FALSE)</f>
        <v>112</v>
      </c>
    </row>
    <row r="696" ht="36" customHeight="1" spans="1:20">
      <c r="A696" s="709">
        <f t="shared" si="100"/>
        <v>7</v>
      </c>
      <c r="B696" s="295">
        <v>2100799</v>
      </c>
      <c r="C696" s="439" t="s">
        <v>788</v>
      </c>
      <c r="D696" s="230">
        <v>84</v>
      </c>
      <c r="E696" s="230">
        <v>136</v>
      </c>
      <c r="F696" s="296">
        <v>290</v>
      </c>
      <c r="G696" s="472">
        <f t="shared" si="101"/>
        <v>2.45238095238095</v>
      </c>
      <c r="H696" s="472">
        <f t="shared" si="102"/>
        <v>2.13235294117647</v>
      </c>
      <c r="I696" s="688" t="str">
        <f t="shared" si="103"/>
        <v>是</v>
      </c>
      <c r="J696" s="689" t="str">
        <f t="shared" si="104"/>
        <v>项</v>
      </c>
      <c r="N696" s="720">
        <f>VLOOKUP(B696,[261]公共预算支出!$D$3:$H$398,5,FALSE)</f>
        <v>247</v>
      </c>
      <c r="O696" s="544">
        <f>VLOOKUP(B696,[264]Sheet4!$A$2:$D$19,4,FALSE)</f>
        <v>17</v>
      </c>
      <c r="P696" s="710">
        <f>VLOOKUP(B696,[263]Sheet4!$A$2:$B$82,2,FALSE)</f>
        <v>5</v>
      </c>
      <c r="Q696" s="710">
        <f>+N696+O696+P696</f>
        <v>269</v>
      </c>
      <c r="T696" s="721">
        <f>VLOOKUP(B696,[268]Sheet1!$D$6:$M$416,10,FALSE)</f>
        <v>290</v>
      </c>
    </row>
    <row r="697" ht="36" customHeight="1" spans="1:20">
      <c r="A697" s="709">
        <f t="shared" si="100"/>
        <v>5</v>
      </c>
      <c r="B697" s="295">
        <v>21011</v>
      </c>
      <c r="C697" s="359" t="s">
        <v>789</v>
      </c>
      <c r="D697" s="230">
        <v>7071</v>
      </c>
      <c r="E697" s="230">
        <v>8233</v>
      </c>
      <c r="F697" s="230">
        <f>SUM(F698:F701)</f>
        <v>6927</v>
      </c>
      <c r="G697" s="472">
        <f t="shared" si="101"/>
        <v>-0.0203648705982181</v>
      </c>
      <c r="H697" s="472">
        <f t="shared" si="102"/>
        <v>0.841370095955302</v>
      </c>
      <c r="I697" s="688" t="str">
        <f t="shared" si="103"/>
        <v>是</v>
      </c>
      <c r="J697" s="689" t="str">
        <f t="shared" si="104"/>
        <v>款</v>
      </c>
      <c r="T697" s="711">
        <f>VLOOKUP(B697,[268]Sheet1!$D$6:$M$416,10,FALSE)</f>
        <v>6927</v>
      </c>
    </row>
    <row r="698" ht="36" customHeight="1" spans="1:20">
      <c r="A698" s="709">
        <f t="shared" si="100"/>
        <v>7</v>
      </c>
      <c r="B698" s="295">
        <v>2101101</v>
      </c>
      <c r="C698" s="439" t="s">
        <v>790</v>
      </c>
      <c r="D698" s="230">
        <v>1168</v>
      </c>
      <c r="E698" s="230">
        <v>1276</v>
      </c>
      <c r="F698" s="296">
        <v>1154</v>
      </c>
      <c r="G698" s="472">
        <f t="shared" si="101"/>
        <v>-0.011986301369863</v>
      </c>
      <c r="H698" s="472">
        <f t="shared" si="102"/>
        <v>0.904388714733542</v>
      </c>
      <c r="I698" s="688" t="str">
        <f t="shared" si="103"/>
        <v>是</v>
      </c>
      <c r="J698" s="689" t="str">
        <f t="shared" si="104"/>
        <v>项</v>
      </c>
      <c r="N698" s="720">
        <f>VLOOKUP(B698,[261]公共预算支出!$D$3:$H$398,5,FALSE)</f>
        <v>1154</v>
      </c>
      <c r="Q698" s="710">
        <f>+N698+O698+P698</f>
        <v>1154</v>
      </c>
      <c r="T698" s="721">
        <f>VLOOKUP(B698,[268]Sheet1!$D$6:$M$416,10,FALSE)</f>
        <v>1154</v>
      </c>
    </row>
    <row r="699" ht="36" customHeight="1" spans="1:20">
      <c r="A699" s="709">
        <f t="shared" si="100"/>
        <v>7</v>
      </c>
      <c r="B699" s="295">
        <v>2101102</v>
      </c>
      <c r="C699" s="439" t="s">
        <v>791</v>
      </c>
      <c r="D699" s="230">
        <v>2696</v>
      </c>
      <c r="E699" s="230">
        <v>3099</v>
      </c>
      <c r="F699" s="296">
        <v>2793</v>
      </c>
      <c r="G699" s="472">
        <f t="shared" si="101"/>
        <v>0.0359792284866469</v>
      </c>
      <c r="H699" s="472">
        <f t="shared" si="102"/>
        <v>0.901258470474347</v>
      </c>
      <c r="I699" s="688" t="str">
        <f t="shared" si="103"/>
        <v>是</v>
      </c>
      <c r="J699" s="689" t="str">
        <f t="shared" si="104"/>
        <v>项</v>
      </c>
      <c r="N699" s="720">
        <f>VLOOKUP(B699,[261]公共预算支出!$D$3:$H$398,5,FALSE)</f>
        <v>2793</v>
      </c>
      <c r="O699" s="544">
        <f>VLOOKUP(B699,[264]Sheet4!$A$2:$D$19,4,FALSE)</f>
        <v>-6</v>
      </c>
      <c r="Q699" s="710">
        <f>+N699+O699+P699</f>
        <v>2787</v>
      </c>
      <c r="T699" s="721">
        <f>VLOOKUP(B699,[268]Sheet1!$D$6:$M$416,10,FALSE)</f>
        <v>2793</v>
      </c>
    </row>
    <row r="700" ht="36" customHeight="1" spans="1:20">
      <c r="A700" s="709">
        <f t="shared" si="100"/>
        <v>7</v>
      </c>
      <c r="B700" s="295">
        <v>2101103</v>
      </c>
      <c r="C700" s="439" t="s">
        <v>792</v>
      </c>
      <c r="D700" s="230">
        <v>2805</v>
      </c>
      <c r="E700" s="230">
        <v>3438</v>
      </c>
      <c r="F700" s="296">
        <v>2584</v>
      </c>
      <c r="G700" s="472">
        <f t="shared" si="101"/>
        <v>-0.0787878787878787</v>
      </c>
      <c r="H700" s="472">
        <f t="shared" si="102"/>
        <v>0.751599767306574</v>
      </c>
      <c r="I700" s="688" t="str">
        <f t="shared" si="103"/>
        <v>是</v>
      </c>
      <c r="J700" s="689" t="str">
        <f t="shared" si="104"/>
        <v>项</v>
      </c>
      <c r="N700" s="720">
        <f>VLOOKUP(B700,[261]公共预算支出!$D$3:$H$398,5,FALSE)</f>
        <v>2584</v>
      </c>
      <c r="Q700" s="710">
        <f>+N700+O700+P700</f>
        <v>2584</v>
      </c>
      <c r="T700" s="721">
        <f>VLOOKUP(B700,[268]Sheet1!$D$6:$M$416,10,FALSE)</f>
        <v>2584</v>
      </c>
    </row>
    <row r="701" ht="36" customHeight="1" spans="1:20">
      <c r="A701" s="709">
        <f t="shared" si="100"/>
        <v>7</v>
      </c>
      <c r="B701" s="295">
        <v>2101199</v>
      </c>
      <c r="C701" s="439" t="s">
        <v>793</v>
      </c>
      <c r="D701" s="230">
        <v>402</v>
      </c>
      <c r="E701" s="230">
        <v>420</v>
      </c>
      <c r="F701" s="296">
        <v>396</v>
      </c>
      <c r="G701" s="472">
        <f t="shared" si="101"/>
        <v>-0.0149253731343284</v>
      </c>
      <c r="H701" s="472">
        <f t="shared" si="102"/>
        <v>0.942857142857143</v>
      </c>
      <c r="I701" s="688" t="str">
        <f t="shared" si="103"/>
        <v>是</v>
      </c>
      <c r="J701" s="689" t="str">
        <f t="shared" si="104"/>
        <v>项</v>
      </c>
      <c r="N701" s="720">
        <f>VLOOKUP(B701,[261]公共预算支出!$D$3:$H$398,5,FALSE)</f>
        <v>396</v>
      </c>
      <c r="Q701" s="710">
        <f>+N701+O701+P701</f>
        <v>396</v>
      </c>
      <c r="T701" s="721">
        <f>VLOOKUP(B701,[268]Sheet1!$D$6:$M$416,10,FALSE)</f>
        <v>396</v>
      </c>
    </row>
    <row r="702" ht="36" customHeight="1" spans="1:20">
      <c r="A702" s="709">
        <f t="shared" si="100"/>
        <v>5</v>
      </c>
      <c r="B702" s="295">
        <v>21012</v>
      </c>
      <c r="C702" s="359" t="s">
        <v>794</v>
      </c>
      <c r="D702" s="230">
        <v>0</v>
      </c>
      <c r="E702" s="230">
        <v>379</v>
      </c>
      <c r="F702" s="230">
        <f>SUM(F703:F705)</f>
        <v>734</v>
      </c>
      <c r="G702" s="472">
        <f t="shared" si="101"/>
        <v>0</v>
      </c>
      <c r="H702" s="472">
        <f t="shared" si="102"/>
        <v>1.93667546174142</v>
      </c>
      <c r="I702" s="688" t="str">
        <f t="shared" si="103"/>
        <v>是</v>
      </c>
      <c r="J702" s="689" t="str">
        <f t="shared" si="104"/>
        <v>款</v>
      </c>
      <c r="T702" s="711">
        <f>VLOOKUP(B702,[268]Sheet1!$D$6:$M$416,10,FALSE)</f>
        <v>734</v>
      </c>
    </row>
    <row r="703" ht="36" customHeight="1" spans="1:20">
      <c r="A703" s="709">
        <f t="shared" si="100"/>
        <v>7</v>
      </c>
      <c r="B703" s="295">
        <v>2101201</v>
      </c>
      <c r="C703" s="439" t="s">
        <v>795</v>
      </c>
      <c r="D703" s="230">
        <v>0</v>
      </c>
      <c r="E703" s="230">
        <v>0</v>
      </c>
      <c r="F703" s="296"/>
      <c r="G703" s="472">
        <f t="shared" si="101"/>
        <v>0</v>
      </c>
      <c r="H703" s="472">
        <f t="shared" si="102"/>
        <v>0</v>
      </c>
      <c r="I703" s="688" t="str">
        <f t="shared" si="103"/>
        <v>否</v>
      </c>
      <c r="J703" s="689" t="str">
        <f t="shared" si="104"/>
        <v>项</v>
      </c>
      <c r="Q703" s="710">
        <f>+N703+O703+P703</f>
        <v>0</v>
      </c>
      <c r="T703" s="721"/>
    </row>
    <row r="704" ht="36" customHeight="1" spans="1:20">
      <c r="A704" s="709">
        <f t="shared" si="100"/>
        <v>7</v>
      </c>
      <c r="B704" s="295">
        <v>2101202</v>
      </c>
      <c r="C704" s="439" t="s">
        <v>796</v>
      </c>
      <c r="D704" s="230">
        <v>0</v>
      </c>
      <c r="E704" s="230">
        <v>379</v>
      </c>
      <c r="F704" s="296">
        <v>734</v>
      </c>
      <c r="G704" s="472">
        <f t="shared" si="101"/>
        <v>0</v>
      </c>
      <c r="H704" s="472">
        <f t="shared" si="102"/>
        <v>1.93667546174142</v>
      </c>
      <c r="I704" s="688" t="str">
        <f t="shared" si="103"/>
        <v>是</v>
      </c>
      <c r="J704" s="689" t="str">
        <f t="shared" si="104"/>
        <v>项</v>
      </c>
      <c r="N704" s="720">
        <f>VLOOKUP(B704,[261]公共预算支出!$D$3:$H$398,5,FALSE)</f>
        <v>734</v>
      </c>
      <c r="Q704" s="710">
        <f>+N704+O704+P704</f>
        <v>734</v>
      </c>
      <c r="T704" s="721">
        <f>VLOOKUP(B704,[268]Sheet1!$D$6:$M$416,10,FALSE)</f>
        <v>734</v>
      </c>
    </row>
    <row r="705" ht="36" customHeight="1" spans="1:20">
      <c r="A705" s="709">
        <f t="shared" si="100"/>
        <v>7</v>
      </c>
      <c r="B705" s="295">
        <v>2101299</v>
      </c>
      <c r="C705" s="439" t="s">
        <v>797</v>
      </c>
      <c r="D705" s="230">
        <v>0</v>
      </c>
      <c r="E705" s="230">
        <v>0</v>
      </c>
      <c r="F705" s="296"/>
      <c r="G705" s="472">
        <f t="shared" si="101"/>
        <v>0</v>
      </c>
      <c r="H705" s="472">
        <f t="shared" si="102"/>
        <v>0</v>
      </c>
      <c r="I705" s="688" t="str">
        <f t="shared" si="103"/>
        <v>否</v>
      </c>
      <c r="J705" s="689" t="str">
        <f t="shared" si="104"/>
        <v>项</v>
      </c>
      <c r="Q705" s="710">
        <f>+N705+O705+P705</f>
        <v>0</v>
      </c>
      <c r="T705" s="721"/>
    </row>
    <row r="706" ht="36" customHeight="1" spans="1:10">
      <c r="A706" s="709">
        <f t="shared" si="100"/>
        <v>5</v>
      </c>
      <c r="B706" s="295">
        <v>21013</v>
      </c>
      <c r="C706" s="359" t="s">
        <v>798</v>
      </c>
      <c r="D706" s="230">
        <v>37</v>
      </c>
      <c r="E706" s="230">
        <v>149</v>
      </c>
      <c r="F706" s="230">
        <f>SUM(F707:F709)</f>
        <v>0</v>
      </c>
      <c r="G706" s="472">
        <f t="shared" si="101"/>
        <v>-1</v>
      </c>
      <c r="H706" s="472">
        <f t="shared" si="102"/>
        <v>0</v>
      </c>
      <c r="I706" s="688" t="str">
        <f t="shared" si="103"/>
        <v>是</v>
      </c>
      <c r="J706" s="689" t="str">
        <f t="shared" si="104"/>
        <v>款</v>
      </c>
    </row>
    <row r="707" ht="36" customHeight="1" spans="1:20">
      <c r="A707" s="709">
        <f t="shared" si="100"/>
        <v>7</v>
      </c>
      <c r="B707" s="295">
        <v>2101301</v>
      </c>
      <c r="C707" s="439" t="s">
        <v>799</v>
      </c>
      <c r="D707" s="230">
        <v>37</v>
      </c>
      <c r="E707" s="230">
        <v>115</v>
      </c>
      <c r="F707" s="296"/>
      <c r="G707" s="472">
        <f t="shared" si="101"/>
        <v>-1</v>
      </c>
      <c r="H707" s="472">
        <f t="shared" si="102"/>
        <v>0</v>
      </c>
      <c r="I707" s="688" t="str">
        <f t="shared" si="103"/>
        <v>是</v>
      </c>
      <c r="J707" s="689" t="str">
        <f t="shared" si="104"/>
        <v>项</v>
      </c>
      <c r="Q707" s="710">
        <f>+N707+O707+P707</f>
        <v>0</v>
      </c>
      <c r="T707" s="721"/>
    </row>
    <row r="708" ht="36" customHeight="1" spans="1:20">
      <c r="A708" s="709">
        <f t="shared" si="100"/>
        <v>7</v>
      </c>
      <c r="B708" s="295">
        <v>2101302</v>
      </c>
      <c r="C708" s="439" t="s">
        <v>800</v>
      </c>
      <c r="D708" s="230">
        <v>0</v>
      </c>
      <c r="E708" s="230">
        <v>0</v>
      </c>
      <c r="F708" s="296"/>
      <c r="G708" s="472">
        <f t="shared" si="101"/>
        <v>0</v>
      </c>
      <c r="H708" s="472">
        <f t="shared" si="102"/>
        <v>0</v>
      </c>
      <c r="I708" s="688" t="str">
        <f t="shared" si="103"/>
        <v>否</v>
      </c>
      <c r="J708" s="689" t="str">
        <f t="shared" si="104"/>
        <v>项</v>
      </c>
      <c r="Q708" s="710">
        <f>+N708+O708+P708</f>
        <v>0</v>
      </c>
      <c r="T708" s="721"/>
    </row>
    <row r="709" ht="36" customHeight="1" spans="1:20">
      <c r="A709" s="709">
        <f t="shared" si="100"/>
        <v>7</v>
      </c>
      <c r="B709" s="295">
        <v>2101399</v>
      </c>
      <c r="C709" s="439" t="s">
        <v>801</v>
      </c>
      <c r="D709" s="230">
        <v>0</v>
      </c>
      <c r="E709" s="230">
        <v>34</v>
      </c>
      <c r="F709" s="296"/>
      <c r="G709" s="472">
        <f t="shared" si="101"/>
        <v>0</v>
      </c>
      <c r="H709" s="472">
        <f t="shared" si="102"/>
        <v>0</v>
      </c>
      <c r="I709" s="688" t="str">
        <f t="shared" si="103"/>
        <v>是</v>
      </c>
      <c r="J709" s="689" t="str">
        <f t="shared" si="104"/>
        <v>项</v>
      </c>
      <c r="Q709" s="710">
        <f>+N709+O709+P709</f>
        <v>0</v>
      </c>
      <c r="T709" s="721"/>
    </row>
    <row r="710" ht="36" customHeight="1" spans="1:20">
      <c r="A710" s="709">
        <f t="shared" ref="A710:A773" si="107">LEN(B710)</f>
        <v>5</v>
      </c>
      <c r="B710" s="295">
        <v>21014</v>
      </c>
      <c r="C710" s="359" t="s">
        <v>802</v>
      </c>
      <c r="D710" s="230">
        <v>98</v>
      </c>
      <c r="E710" s="230">
        <v>90</v>
      </c>
      <c r="F710" s="230">
        <f>SUM(F711:F712)</f>
        <v>44</v>
      </c>
      <c r="G710" s="472">
        <f t="shared" ref="G710:G773" si="108">IF(D710&lt;0,"",IFERROR(F710/D710-1,0))</f>
        <v>-0.551020408163265</v>
      </c>
      <c r="H710" s="472">
        <f t="shared" ref="H710:H773" si="109">IF(D710&lt;0,"",IFERROR(F710/E710,0))</f>
        <v>0.488888888888889</v>
      </c>
      <c r="I710" s="688" t="str">
        <f t="shared" ref="I710:I773" si="110">IF(LEN(B710)=3,"是",IF(C710&lt;&gt;"",IF(SUM(D710:F710)&lt;&gt;0,"是","否"),"是"))</f>
        <v>是</v>
      </c>
      <c r="J710" s="689" t="str">
        <f t="shared" ref="J710:J773" si="111">IF(LEN(B710)=3,"类",IF(LEN(B710)=5,"款","项"))</f>
        <v>款</v>
      </c>
      <c r="T710" s="711">
        <f>VLOOKUP(B710,[268]Sheet1!$D$6:$M$416,10,FALSE)</f>
        <v>44</v>
      </c>
    </row>
    <row r="711" ht="36" customHeight="1" spans="1:20">
      <c r="A711" s="709">
        <f t="shared" si="107"/>
        <v>7</v>
      </c>
      <c r="B711" s="295">
        <v>2101401</v>
      </c>
      <c r="C711" s="439" t="s">
        <v>803</v>
      </c>
      <c r="D711" s="230">
        <v>98</v>
      </c>
      <c r="E711" s="230">
        <v>90</v>
      </c>
      <c r="F711" s="296">
        <v>44</v>
      </c>
      <c r="G711" s="472">
        <f t="shared" si="108"/>
        <v>-0.551020408163265</v>
      </c>
      <c r="H711" s="472">
        <f t="shared" si="109"/>
        <v>0.488888888888889</v>
      </c>
      <c r="I711" s="688" t="str">
        <f t="shared" si="110"/>
        <v>是</v>
      </c>
      <c r="J711" s="689" t="str">
        <f t="shared" si="111"/>
        <v>项</v>
      </c>
      <c r="N711" s="720">
        <f>VLOOKUP(B711,[261]公共预算支出!$D$3:$H$398,5,FALSE)</f>
        <v>44</v>
      </c>
      <c r="Q711" s="710">
        <f>+N711+O711+P711</f>
        <v>44</v>
      </c>
      <c r="T711" s="721">
        <f>VLOOKUP(B711,[268]Sheet1!$D$6:$M$416,10,FALSE)</f>
        <v>44</v>
      </c>
    </row>
    <row r="712" ht="36" customHeight="1" spans="1:20">
      <c r="A712" s="709">
        <f t="shared" si="107"/>
        <v>7</v>
      </c>
      <c r="B712" s="295">
        <v>2101499</v>
      </c>
      <c r="C712" s="439" t="s">
        <v>804</v>
      </c>
      <c r="D712" s="230">
        <v>0</v>
      </c>
      <c r="E712" s="230">
        <v>0</v>
      </c>
      <c r="F712" s="296"/>
      <c r="G712" s="472">
        <f t="shared" si="108"/>
        <v>0</v>
      </c>
      <c r="H712" s="472">
        <f t="shared" si="109"/>
        <v>0</v>
      </c>
      <c r="I712" s="688" t="str">
        <f t="shared" si="110"/>
        <v>否</v>
      </c>
      <c r="J712" s="689" t="str">
        <f t="shared" si="111"/>
        <v>项</v>
      </c>
      <c r="Q712" s="710">
        <f>+N712+O712+P712</f>
        <v>0</v>
      </c>
      <c r="T712" s="721"/>
    </row>
    <row r="713" ht="36" customHeight="1" spans="1:20">
      <c r="A713" s="709">
        <f t="shared" si="107"/>
        <v>5</v>
      </c>
      <c r="B713" s="295">
        <v>21015</v>
      </c>
      <c r="C713" s="359" t="s">
        <v>805</v>
      </c>
      <c r="D713" s="230">
        <v>326</v>
      </c>
      <c r="E713" s="230">
        <v>322</v>
      </c>
      <c r="F713" s="230">
        <f>SUM(F714:F721)</f>
        <v>326</v>
      </c>
      <c r="G713" s="472">
        <f t="shared" si="108"/>
        <v>0</v>
      </c>
      <c r="H713" s="472">
        <f t="shared" si="109"/>
        <v>1.01242236024845</v>
      </c>
      <c r="I713" s="688" t="str">
        <f t="shared" si="110"/>
        <v>是</v>
      </c>
      <c r="J713" s="689" t="str">
        <f t="shared" si="111"/>
        <v>款</v>
      </c>
      <c r="T713" s="711">
        <f>VLOOKUP(B713,[268]Sheet1!$D$6:$M$416,10,FALSE)</f>
        <v>326</v>
      </c>
    </row>
    <row r="714" ht="36" customHeight="1" spans="1:20">
      <c r="A714" s="709">
        <f t="shared" si="107"/>
        <v>7</v>
      </c>
      <c r="B714" s="295">
        <v>2101501</v>
      </c>
      <c r="C714" s="439" t="s">
        <v>307</v>
      </c>
      <c r="D714" s="230">
        <v>301</v>
      </c>
      <c r="E714" s="230">
        <v>312</v>
      </c>
      <c r="F714" s="296">
        <v>297</v>
      </c>
      <c r="G714" s="472">
        <f t="shared" si="108"/>
        <v>-0.0132890365448505</v>
      </c>
      <c r="H714" s="472">
        <f t="shared" si="109"/>
        <v>0.951923076923077</v>
      </c>
      <c r="I714" s="688" t="str">
        <f t="shared" si="110"/>
        <v>是</v>
      </c>
      <c r="J714" s="689" t="str">
        <f t="shared" si="111"/>
        <v>项</v>
      </c>
      <c r="N714" s="720">
        <f>VLOOKUP(B714,[261]公共预算支出!$D$3:$H$398,5,FALSE)</f>
        <v>278</v>
      </c>
      <c r="P714" s="710">
        <f>VLOOKUP(B714,[263]Sheet4!$A$2:$B$82,2,FALSE)</f>
        <v>1</v>
      </c>
      <c r="Q714" s="710">
        <f t="shared" ref="Q714:Q721" si="112">+N714+O714+P714</f>
        <v>279</v>
      </c>
      <c r="T714" s="721">
        <f>VLOOKUP(B714,[268]Sheet1!$D$6:$M$416,10,FALSE)</f>
        <v>297</v>
      </c>
    </row>
    <row r="715" ht="36" customHeight="1" spans="1:20">
      <c r="A715" s="709">
        <f t="shared" si="107"/>
        <v>7</v>
      </c>
      <c r="B715" s="295">
        <v>2101502</v>
      </c>
      <c r="C715" s="439" t="s">
        <v>308</v>
      </c>
      <c r="D715" s="230">
        <v>0</v>
      </c>
      <c r="E715" s="230">
        <v>0</v>
      </c>
      <c r="F715" s="296"/>
      <c r="G715" s="472">
        <f t="shared" si="108"/>
        <v>0</v>
      </c>
      <c r="H715" s="472">
        <f t="shared" si="109"/>
        <v>0</v>
      </c>
      <c r="I715" s="688" t="str">
        <f t="shared" si="110"/>
        <v>否</v>
      </c>
      <c r="J715" s="689" t="str">
        <f t="shared" si="111"/>
        <v>项</v>
      </c>
      <c r="Q715" s="710">
        <f t="shared" si="112"/>
        <v>0</v>
      </c>
      <c r="T715" s="721"/>
    </row>
    <row r="716" ht="36" customHeight="1" spans="1:20">
      <c r="A716" s="709">
        <f t="shared" si="107"/>
        <v>7</v>
      </c>
      <c r="B716" s="295">
        <v>2101503</v>
      </c>
      <c r="C716" s="439" t="s">
        <v>309</v>
      </c>
      <c r="D716" s="230">
        <v>0</v>
      </c>
      <c r="E716" s="230">
        <v>0</v>
      </c>
      <c r="F716" s="296"/>
      <c r="G716" s="472">
        <f t="shared" si="108"/>
        <v>0</v>
      </c>
      <c r="H716" s="472">
        <f t="shared" si="109"/>
        <v>0</v>
      </c>
      <c r="I716" s="688" t="str">
        <f t="shared" si="110"/>
        <v>否</v>
      </c>
      <c r="J716" s="689" t="str">
        <f t="shared" si="111"/>
        <v>项</v>
      </c>
      <c r="Q716" s="710">
        <f t="shared" si="112"/>
        <v>0</v>
      </c>
      <c r="T716" s="721"/>
    </row>
    <row r="717" ht="36" customHeight="1" spans="1:20">
      <c r="A717" s="709">
        <f t="shared" si="107"/>
        <v>7</v>
      </c>
      <c r="B717" s="295">
        <v>2101504</v>
      </c>
      <c r="C717" s="439" t="s">
        <v>348</v>
      </c>
      <c r="D717" s="230">
        <v>0</v>
      </c>
      <c r="E717" s="230">
        <v>0</v>
      </c>
      <c r="F717" s="296"/>
      <c r="G717" s="472">
        <f t="shared" si="108"/>
        <v>0</v>
      </c>
      <c r="H717" s="472">
        <f t="shared" si="109"/>
        <v>0</v>
      </c>
      <c r="I717" s="688" t="str">
        <f t="shared" si="110"/>
        <v>否</v>
      </c>
      <c r="J717" s="689" t="str">
        <f t="shared" si="111"/>
        <v>项</v>
      </c>
      <c r="Q717" s="710">
        <f t="shared" si="112"/>
        <v>0</v>
      </c>
      <c r="T717" s="721"/>
    </row>
    <row r="718" ht="36" customHeight="1" spans="1:20">
      <c r="A718" s="709">
        <f t="shared" si="107"/>
        <v>7</v>
      </c>
      <c r="B718" s="295">
        <v>2101505</v>
      </c>
      <c r="C718" s="439" t="s">
        <v>806</v>
      </c>
      <c r="D718" s="230">
        <v>25</v>
      </c>
      <c r="E718" s="230">
        <v>10</v>
      </c>
      <c r="F718" s="296">
        <v>13</v>
      </c>
      <c r="G718" s="472">
        <f t="shared" si="108"/>
        <v>-0.48</v>
      </c>
      <c r="H718" s="472">
        <f t="shared" si="109"/>
        <v>1.3</v>
      </c>
      <c r="I718" s="688" t="str">
        <f t="shared" si="110"/>
        <v>是</v>
      </c>
      <c r="J718" s="689" t="str">
        <f t="shared" si="111"/>
        <v>项</v>
      </c>
      <c r="N718" s="720">
        <f>VLOOKUP(B718,[261]公共预算支出!$D$3:$H$398,5,FALSE)</f>
        <v>13</v>
      </c>
      <c r="Q718" s="710">
        <f t="shared" si="112"/>
        <v>13</v>
      </c>
      <c r="T718" s="721">
        <f>VLOOKUP(B718,[268]Sheet1!$D$6:$M$416,10,FALSE)</f>
        <v>13</v>
      </c>
    </row>
    <row r="719" ht="36" customHeight="1" spans="1:20">
      <c r="A719" s="709">
        <f t="shared" si="107"/>
        <v>7</v>
      </c>
      <c r="B719" s="295">
        <v>2101506</v>
      </c>
      <c r="C719" s="439" t="s">
        <v>807</v>
      </c>
      <c r="D719" s="230">
        <v>0</v>
      </c>
      <c r="E719" s="230">
        <v>0</v>
      </c>
      <c r="F719" s="296"/>
      <c r="G719" s="472">
        <f t="shared" si="108"/>
        <v>0</v>
      </c>
      <c r="H719" s="472">
        <f t="shared" si="109"/>
        <v>0</v>
      </c>
      <c r="I719" s="688" t="str">
        <f t="shared" si="110"/>
        <v>否</v>
      </c>
      <c r="J719" s="689" t="str">
        <f t="shared" si="111"/>
        <v>项</v>
      </c>
      <c r="Q719" s="710">
        <f t="shared" si="112"/>
        <v>0</v>
      </c>
      <c r="T719" s="721"/>
    </row>
    <row r="720" ht="36" customHeight="1" spans="1:20">
      <c r="A720" s="709">
        <f t="shared" si="107"/>
        <v>7</v>
      </c>
      <c r="B720" s="295">
        <v>2101550</v>
      </c>
      <c r="C720" s="439" t="s">
        <v>316</v>
      </c>
      <c r="D720" s="230">
        <v>0</v>
      </c>
      <c r="E720" s="230">
        <v>0</v>
      </c>
      <c r="F720" s="296">
        <v>16</v>
      </c>
      <c r="G720" s="472">
        <f t="shared" si="108"/>
        <v>0</v>
      </c>
      <c r="H720" s="472">
        <f t="shared" si="109"/>
        <v>0</v>
      </c>
      <c r="I720" s="688" t="str">
        <f t="shared" si="110"/>
        <v>是</v>
      </c>
      <c r="J720" s="689" t="str">
        <f t="shared" si="111"/>
        <v>项</v>
      </c>
      <c r="N720" s="720">
        <f>VLOOKUP(B720,[261]公共预算支出!$D$3:$H$398,5,FALSE)</f>
        <v>16</v>
      </c>
      <c r="Q720" s="710">
        <f t="shared" si="112"/>
        <v>16</v>
      </c>
      <c r="T720" s="721">
        <f>VLOOKUP(B720,[268]Sheet1!$D$6:$M$416,10,FALSE)</f>
        <v>16</v>
      </c>
    </row>
    <row r="721" ht="36" customHeight="1" spans="1:20">
      <c r="A721" s="709">
        <f t="shared" si="107"/>
        <v>7</v>
      </c>
      <c r="B721" s="295">
        <v>2101599</v>
      </c>
      <c r="C721" s="439" t="s">
        <v>808</v>
      </c>
      <c r="D721" s="230">
        <v>0</v>
      </c>
      <c r="E721" s="230">
        <v>0</v>
      </c>
      <c r="F721" s="296"/>
      <c r="G721" s="472">
        <f t="shared" si="108"/>
        <v>0</v>
      </c>
      <c r="H721" s="472">
        <f t="shared" si="109"/>
        <v>0</v>
      </c>
      <c r="I721" s="688" t="str">
        <f t="shared" si="110"/>
        <v>否</v>
      </c>
      <c r="J721" s="689" t="str">
        <f t="shared" si="111"/>
        <v>项</v>
      </c>
      <c r="Q721" s="710">
        <f t="shared" si="112"/>
        <v>0</v>
      </c>
      <c r="T721" s="721"/>
    </row>
    <row r="722" ht="36" customHeight="1" spans="1:20">
      <c r="A722" s="709">
        <f t="shared" si="107"/>
        <v>5</v>
      </c>
      <c r="B722" s="295">
        <v>21016</v>
      </c>
      <c r="C722" s="359" t="s">
        <v>809</v>
      </c>
      <c r="D722" s="230">
        <v>39</v>
      </c>
      <c r="E722" s="230">
        <v>38</v>
      </c>
      <c r="F722" s="230">
        <f>SUM(F723)</f>
        <v>18</v>
      </c>
      <c r="G722" s="472">
        <f t="shared" si="108"/>
        <v>-0.538461538461538</v>
      </c>
      <c r="H722" s="472">
        <f t="shared" si="109"/>
        <v>0.473684210526316</v>
      </c>
      <c r="I722" s="688" t="str">
        <f t="shared" si="110"/>
        <v>是</v>
      </c>
      <c r="J722" s="689" t="str">
        <f t="shared" si="111"/>
        <v>款</v>
      </c>
      <c r="T722" s="711">
        <f>VLOOKUP(B722,[268]Sheet1!$D$6:$M$416,10,FALSE)</f>
        <v>18</v>
      </c>
    </row>
    <row r="723" ht="36" customHeight="1" spans="1:20">
      <c r="A723" s="709">
        <f t="shared" si="107"/>
        <v>7</v>
      </c>
      <c r="B723" s="295">
        <v>2101601</v>
      </c>
      <c r="C723" s="439" t="s">
        <v>809</v>
      </c>
      <c r="D723" s="230">
        <v>39</v>
      </c>
      <c r="E723" s="230">
        <v>38</v>
      </c>
      <c r="F723" s="296">
        <v>18</v>
      </c>
      <c r="G723" s="472">
        <f t="shared" si="108"/>
        <v>-0.538461538461538</v>
      </c>
      <c r="H723" s="472">
        <f t="shared" si="109"/>
        <v>0.473684210526316</v>
      </c>
      <c r="I723" s="688" t="str">
        <f t="shared" si="110"/>
        <v>是</v>
      </c>
      <c r="J723" s="689" t="str">
        <f t="shared" si="111"/>
        <v>项</v>
      </c>
      <c r="N723" s="720">
        <f>VLOOKUP(B723,[261]公共预算支出!$D$3:$H$398,5,FALSE)</f>
        <v>18</v>
      </c>
      <c r="Q723" s="710">
        <f>+N723+O723+P723</f>
        <v>18</v>
      </c>
      <c r="T723" s="721">
        <f>VLOOKUP(B723,[268]Sheet1!$D$6:$M$416,10,FALSE)</f>
        <v>18</v>
      </c>
    </row>
    <row r="724" ht="36" customHeight="1" spans="1:10">
      <c r="A724" s="709">
        <f t="shared" si="107"/>
        <v>5</v>
      </c>
      <c r="B724" s="299">
        <v>21017</v>
      </c>
      <c r="C724" s="359" t="s">
        <v>810</v>
      </c>
      <c r="D724" s="230"/>
      <c r="E724" s="230">
        <v>0</v>
      </c>
      <c r="F724" s="296">
        <f>SUM(F725:F729)</f>
        <v>0</v>
      </c>
      <c r="G724" s="472">
        <f t="shared" si="108"/>
        <v>0</v>
      </c>
      <c r="H724" s="472">
        <f t="shared" si="109"/>
        <v>0</v>
      </c>
      <c r="I724" s="688" t="str">
        <f t="shared" si="110"/>
        <v>否</v>
      </c>
      <c r="J724" s="689" t="str">
        <f t="shared" si="111"/>
        <v>款</v>
      </c>
    </row>
    <row r="725" ht="36" customHeight="1" spans="1:20">
      <c r="A725" s="709">
        <f t="shared" si="107"/>
        <v>7</v>
      </c>
      <c r="B725" s="295">
        <v>2101701</v>
      </c>
      <c r="C725" s="439" t="s">
        <v>431</v>
      </c>
      <c r="D725" s="230"/>
      <c r="E725" s="230">
        <v>0</v>
      </c>
      <c r="F725" s="296"/>
      <c r="G725" s="472">
        <f t="shared" si="108"/>
        <v>0</v>
      </c>
      <c r="H725" s="472">
        <f t="shared" si="109"/>
        <v>0</v>
      </c>
      <c r="I725" s="688" t="str">
        <f t="shared" si="110"/>
        <v>否</v>
      </c>
      <c r="J725" s="689" t="str">
        <f t="shared" si="111"/>
        <v>项</v>
      </c>
      <c r="Q725" s="710">
        <f>+N725+O725+P725</f>
        <v>0</v>
      </c>
      <c r="T725" s="721"/>
    </row>
    <row r="726" ht="36" customHeight="1" spans="1:20">
      <c r="A726" s="709">
        <f t="shared" si="107"/>
        <v>7</v>
      </c>
      <c r="B726" s="295">
        <v>2101702</v>
      </c>
      <c r="C726" s="439" t="s">
        <v>432</v>
      </c>
      <c r="D726" s="230"/>
      <c r="E726" s="230">
        <v>0</v>
      </c>
      <c r="F726" s="296"/>
      <c r="G726" s="472">
        <f t="shared" si="108"/>
        <v>0</v>
      </c>
      <c r="H726" s="472">
        <f t="shared" si="109"/>
        <v>0</v>
      </c>
      <c r="I726" s="688" t="str">
        <f t="shared" si="110"/>
        <v>否</v>
      </c>
      <c r="J726" s="689" t="str">
        <f t="shared" si="111"/>
        <v>项</v>
      </c>
      <c r="Q726" s="710">
        <f>+N726+O726+P726</f>
        <v>0</v>
      </c>
      <c r="T726" s="721"/>
    </row>
    <row r="727" ht="36" customHeight="1" spans="1:20">
      <c r="A727" s="709">
        <f t="shared" si="107"/>
        <v>7</v>
      </c>
      <c r="B727" s="295">
        <v>2101703</v>
      </c>
      <c r="C727" s="439" t="s">
        <v>433</v>
      </c>
      <c r="D727" s="230"/>
      <c r="E727" s="230">
        <v>0</v>
      </c>
      <c r="F727" s="296"/>
      <c r="G727" s="472">
        <f t="shared" si="108"/>
        <v>0</v>
      </c>
      <c r="H727" s="472">
        <f t="shared" si="109"/>
        <v>0</v>
      </c>
      <c r="I727" s="688" t="str">
        <f t="shared" si="110"/>
        <v>否</v>
      </c>
      <c r="J727" s="689" t="str">
        <f t="shared" si="111"/>
        <v>项</v>
      </c>
      <c r="Q727" s="710">
        <f>+N727+O727+P727</f>
        <v>0</v>
      </c>
      <c r="T727" s="721"/>
    </row>
    <row r="728" ht="36" customHeight="1" spans="1:20">
      <c r="A728" s="709">
        <f t="shared" si="107"/>
        <v>7</v>
      </c>
      <c r="B728" s="295">
        <v>2101704</v>
      </c>
      <c r="C728" s="439" t="s">
        <v>811</v>
      </c>
      <c r="D728" s="230"/>
      <c r="E728" s="230">
        <v>0</v>
      </c>
      <c r="F728" s="296"/>
      <c r="G728" s="472">
        <f t="shared" si="108"/>
        <v>0</v>
      </c>
      <c r="H728" s="472">
        <f t="shared" si="109"/>
        <v>0</v>
      </c>
      <c r="I728" s="688" t="str">
        <f t="shared" si="110"/>
        <v>否</v>
      </c>
      <c r="J728" s="689" t="str">
        <f t="shared" si="111"/>
        <v>项</v>
      </c>
      <c r="Q728" s="710">
        <f>+N728+O728+P728</f>
        <v>0</v>
      </c>
      <c r="T728" s="721"/>
    </row>
    <row r="729" ht="36" customHeight="1" spans="1:20">
      <c r="A729" s="709">
        <f t="shared" si="107"/>
        <v>7</v>
      </c>
      <c r="B729" s="295">
        <v>2101799</v>
      </c>
      <c r="C729" s="439" t="s">
        <v>812</v>
      </c>
      <c r="D729" s="230"/>
      <c r="E729" s="230">
        <v>0</v>
      </c>
      <c r="F729" s="296"/>
      <c r="G729" s="472">
        <f t="shared" si="108"/>
        <v>0</v>
      </c>
      <c r="H729" s="472">
        <f t="shared" si="109"/>
        <v>0</v>
      </c>
      <c r="I729" s="688" t="str">
        <f t="shared" si="110"/>
        <v>否</v>
      </c>
      <c r="J729" s="689" t="str">
        <f t="shared" si="111"/>
        <v>项</v>
      </c>
      <c r="Q729" s="710">
        <f>+N729+O729+P729</f>
        <v>0</v>
      </c>
      <c r="T729" s="721"/>
    </row>
    <row r="730" ht="36" customHeight="1" spans="1:10">
      <c r="A730" s="709">
        <f t="shared" si="107"/>
        <v>5</v>
      </c>
      <c r="B730" s="299">
        <v>21018</v>
      </c>
      <c r="C730" s="359" t="s">
        <v>813</v>
      </c>
      <c r="D730" s="230"/>
      <c r="E730" s="230">
        <v>0</v>
      </c>
      <c r="F730" s="296">
        <f>SUM(F731:F734)</f>
        <v>0</v>
      </c>
      <c r="G730" s="472">
        <f t="shared" si="108"/>
        <v>0</v>
      </c>
      <c r="H730" s="472">
        <f t="shared" si="109"/>
        <v>0</v>
      </c>
      <c r="I730" s="688" t="str">
        <f t="shared" si="110"/>
        <v>否</v>
      </c>
      <c r="J730" s="689" t="str">
        <f t="shared" si="111"/>
        <v>款</v>
      </c>
    </row>
    <row r="731" ht="36" customHeight="1" spans="1:20">
      <c r="A731" s="709">
        <f t="shared" si="107"/>
        <v>7</v>
      </c>
      <c r="B731" s="295">
        <v>2101801</v>
      </c>
      <c r="C731" s="439" t="s">
        <v>431</v>
      </c>
      <c r="D731" s="230"/>
      <c r="E731" s="230">
        <v>0</v>
      </c>
      <c r="F731" s="296"/>
      <c r="G731" s="472">
        <f t="shared" si="108"/>
        <v>0</v>
      </c>
      <c r="H731" s="472">
        <f t="shared" si="109"/>
        <v>0</v>
      </c>
      <c r="I731" s="688" t="str">
        <f t="shared" si="110"/>
        <v>否</v>
      </c>
      <c r="J731" s="689" t="str">
        <f t="shared" si="111"/>
        <v>项</v>
      </c>
      <c r="Q731" s="710">
        <f>+N731+O731+P731</f>
        <v>0</v>
      </c>
      <c r="T731" s="721"/>
    </row>
    <row r="732" ht="36" customHeight="1" spans="1:20">
      <c r="A732" s="709">
        <f t="shared" si="107"/>
        <v>7</v>
      </c>
      <c r="B732" s="295">
        <v>2101802</v>
      </c>
      <c r="C732" s="439" t="s">
        <v>432</v>
      </c>
      <c r="D732" s="230"/>
      <c r="E732" s="230">
        <v>0</v>
      </c>
      <c r="F732" s="296"/>
      <c r="G732" s="472">
        <f t="shared" si="108"/>
        <v>0</v>
      </c>
      <c r="H732" s="472">
        <f t="shared" si="109"/>
        <v>0</v>
      </c>
      <c r="I732" s="688" t="str">
        <f t="shared" si="110"/>
        <v>否</v>
      </c>
      <c r="J732" s="689" t="str">
        <f t="shared" si="111"/>
        <v>项</v>
      </c>
      <c r="Q732" s="710">
        <f>+N732+O732+P732</f>
        <v>0</v>
      </c>
      <c r="T732" s="721"/>
    </row>
    <row r="733" ht="36" customHeight="1" spans="1:20">
      <c r="A733" s="709">
        <f t="shared" si="107"/>
        <v>7</v>
      </c>
      <c r="B733" s="295">
        <v>2101803</v>
      </c>
      <c r="C733" s="439" t="s">
        <v>433</v>
      </c>
      <c r="D733" s="230"/>
      <c r="E733" s="230">
        <v>0</v>
      </c>
      <c r="F733" s="296"/>
      <c r="G733" s="472">
        <f t="shared" si="108"/>
        <v>0</v>
      </c>
      <c r="H733" s="472">
        <f t="shared" si="109"/>
        <v>0</v>
      </c>
      <c r="I733" s="688" t="str">
        <f t="shared" si="110"/>
        <v>否</v>
      </c>
      <c r="J733" s="689" t="str">
        <f t="shared" si="111"/>
        <v>项</v>
      </c>
      <c r="Q733" s="710">
        <f>+N733+O733+P733</f>
        <v>0</v>
      </c>
      <c r="T733" s="721"/>
    </row>
    <row r="734" ht="36" customHeight="1" spans="1:20">
      <c r="A734" s="709">
        <f t="shared" si="107"/>
        <v>7</v>
      </c>
      <c r="B734" s="295">
        <v>2101899</v>
      </c>
      <c r="C734" s="439" t="s">
        <v>814</v>
      </c>
      <c r="D734" s="230"/>
      <c r="E734" s="230">
        <v>0</v>
      </c>
      <c r="F734" s="296"/>
      <c r="G734" s="472">
        <f t="shared" si="108"/>
        <v>0</v>
      </c>
      <c r="H734" s="472">
        <f t="shared" si="109"/>
        <v>0</v>
      </c>
      <c r="I734" s="688" t="str">
        <f t="shared" si="110"/>
        <v>否</v>
      </c>
      <c r="J734" s="689" t="str">
        <f t="shared" si="111"/>
        <v>项</v>
      </c>
      <c r="Q734" s="710">
        <f>+N734+O734+P734</f>
        <v>0</v>
      </c>
      <c r="T734" s="721"/>
    </row>
    <row r="735" ht="36" customHeight="1" spans="1:20">
      <c r="A735" s="709">
        <f t="shared" si="107"/>
        <v>5</v>
      </c>
      <c r="B735" s="295">
        <v>21099</v>
      </c>
      <c r="C735" s="359" t="s">
        <v>815</v>
      </c>
      <c r="D735" s="230">
        <v>79</v>
      </c>
      <c r="E735" s="230">
        <v>4</v>
      </c>
      <c r="F735" s="230">
        <f>SUM(F736)</f>
        <v>119</v>
      </c>
      <c r="G735" s="472">
        <f t="shared" si="108"/>
        <v>0.506329113924051</v>
      </c>
      <c r="H735" s="472">
        <f t="shared" si="109"/>
        <v>29.75</v>
      </c>
      <c r="I735" s="688" t="str">
        <f t="shared" si="110"/>
        <v>是</v>
      </c>
      <c r="J735" s="689" t="str">
        <f t="shared" si="111"/>
        <v>款</v>
      </c>
      <c r="T735" s="711">
        <f>VLOOKUP(B735,[268]Sheet1!$D$6:$M$416,10,FALSE)</f>
        <v>119</v>
      </c>
    </row>
    <row r="736" ht="36" customHeight="1" spans="1:20">
      <c r="A736" s="709">
        <f t="shared" si="107"/>
        <v>7</v>
      </c>
      <c r="B736" s="295">
        <v>2109999</v>
      </c>
      <c r="C736" s="439" t="s">
        <v>815</v>
      </c>
      <c r="D736" s="230">
        <v>79</v>
      </c>
      <c r="E736" s="230">
        <v>4</v>
      </c>
      <c r="F736" s="296">
        <v>119</v>
      </c>
      <c r="G736" s="472">
        <f t="shared" si="108"/>
        <v>0.506329113924051</v>
      </c>
      <c r="H736" s="472">
        <f t="shared" si="109"/>
        <v>29.75</v>
      </c>
      <c r="I736" s="688" t="str">
        <f t="shared" si="110"/>
        <v>是</v>
      </c>
      <c r="J736" s="689" t="str">
        <f t="shared" si="111"/>
        <v>项</v>
      </c>
      <c r="N736" s="720">
        <f>VLOOKUP(B736,[261]公共预算支出!$D$3:$H$398,5,FALSE)</f>
        <v>31</v>
      </c>
      <c r="Q736" s="710">
        <f>+N736+O736+P736</f>
        <v>31</v>
      </c>
      <c r="T736" s="721">
        <f>VLOOKUP(B736,[268]Sheet1!$D$6:$M$416,10,FALSE)</f>
        <v>119</v>
      </c>
    </row>
    <row r="737" ht="36" customHeight="1" spans="1:20">
      <c r="A737" s="709">
        <f t="shared" si="107"/>
        <v>3</v>
      </c>
      <c r="B737" s="294">
        <v>211</v>
      </c>
      <c r="C737" s="285" t="s">
        <v>266</v>
      </c>
      <c r="D737" s="286">
        <v>75812</v>
      </c>
      <c r="E737" s="286">
        <v>64649</v>
      </c>
      <c r="F737" s="286">
        <f>SUM(F738,F748,F752,F761,F768,F775,F781,F784,F787,F789,F791,F797,F799,F801,F812)</f>
        <v>63075</v>
      </c>
      <c r="G737" s="475">
        <f t="shared" si="108"/>
        <v>-0.168007703265974</v>
      </c>
      <c r="H737" s="475">
        <f t="shared" si="109"/>
        <v>0.975653142353323</v>
      </c>
      <c r="I737" s="688" t="str">
        <f t="shared" si="110"/>
        <v>是</v>
      </c>
      <c r="J737" s="689" t="str">
        <f t="shared" si="111"/>
        <v>类</v>
      </c>
      <c r="T737" s="711">
        <f>VLOOKUP(B737,[268]Sheet1!$D$6:$M$416,10,FALSE)</f>
        <v>63075</v>
      </c>
    </row>
    <row r="738" ht="36" customHeight="1" spans="1:20">
      <c r="A738" s="709">
        <f t="shared" si="107"/>
        <v>5</v>
      </c>
      <c r="B738" s="295">
        <v>21101</v>
      </c>
      <c r="C738" s="359" t="s">
        <v>816</v>
      </c>
      <c r="D738" s="230">
        <v>1266</v>
      </c>
      <c r="E738" s="230">
        <v>1301</v>
      </c>
      <c r="F738" s="230">
        <f>SUM(F739:F747)</f>
        <v>1203</v>
      </c>
      <c r="G738" s="472">
        <f t="shared" si="108"/>
        <v>-0.0497630331753555</v>
      </c>
      <c r="H738" s="472">
        <f t="shared" si="109"/>
        <v>0.92467332820907</v>
      </c>
      <c r="I738" s="688" t="str">
        <f t="shared" si="110"/>
        <v>是</v>
      </c>
      <c r="J738" s="689" t="str">
        <f t="shared" si="111"/>
        <v>款</v>
      </c>
      <c r="T738" s="711">
        <f>VLOOKUP(B738,[268]Sheet1!$D$6:$M$416,10,FALSE)</f>
        <v>1203</v>
      </c>
    </row>
    <row r="739" ht="36" customHeight="1" spans="1:20">
      <c r="A739" s="709">
        <f t="shared" si="107"/>
        <v>7</v>
      </c>
      <c r="B739" s="295">
        <v>2110101</v>
      </c>
      <c r="C739" s="439" t="s">
        <v>307</v>
      </c>
      <c r="D739" s="230">
        <v>134</v>
      </c>
      <c r="E739" s="230">
        <v>187</v>
      </c>
      <c r="F739" s="296">
        <v>242</v>
      </c>
      <c r="G739" s="472">
        <f t="shared" si="108"/>
        <v>0.805970149253731</v>
      </c>
      <c r="H739" s="472">
        <f t="shared" si="109"/>
        <v>1.29411764705882</v>
      </c>
      <c r="I739" s="688" t="str">
        <f t="shared" si="110"/>
        <v>是</v>
      </c>
      <c r="J739" s="689" t="str">
        <f t="shared" si="111"/>
        <v>项</v>
      </c>
      <c r="N739" s="720">
        <f>VLOOKUP(B739,[261]公共预算支出!$D$3:$H$398,5,FALSE)</f>
        <v>233</v>
      </c>
      <c r="P739" s="710">
        <f>VLOOKUP(B739,[263]Sheet4!$A$2:$B$82,2,FALSE)</f>
        <v>1</v>
      </c>
      <c r="Q739" s="710">
        <f t="shared" ref="Q739:Q747" si="113">+N739+O739+P739</f>
        <v>234</v>
      </c>
      <c r="T739" s="721">
        <f>VLOOKUP(B739,[268]Sheet1!$D$6:$M$416,10,FALSE)</f>
        <v>242</v>
      </c>
    </row>
    <row r="740" ht="36" customHeight="1" spans="1:20">
      <c r="A740" s="709">
        <f t="shared" si="107"/>
        <v>7</v>
      </c>
      <c r="B740" s="295">
        <v>2110102</v>
      </c>
      <c r="C740" s="439" t="s">
        <v>308</v>
      </c>
      <c r="D740" s="230">
        <v>0</v>
      </c>
      <c r="E740" s="230">
        <v>0</v>
      </c>
      <c r="F740" s="296"/>
      <c r="G740" s="472">
        <f t="shared" si="108"/>
        <v>0</v>
      </c>
      <c r="H740" s="472">
        <f t="shared" si="109"/>
        <v>0</v>
      </c>
      <c r="I740" s="688" t="str">
        <f t="shared" si="110"/>
        <v>否</v>
      </c>
      <c r="J740" s="689" t="str">
        <f t="shared" si="111"/>
        <v>项</v>
      </c>
      <c r="Q740" s="710">
        <f t="shared" si="113"/>
        <v>0</v>
      </c>
      <c r="T740" s="721"/>
    </row>
    <row r="741" ht="36" customHeight="1" spans="1:20">
      <c r="A741" s="709">
        <f t="shared" si="107"/>
        <v>7</v>
      </c>
      <c r="B741" s="295">
        <v>2110103</v>
      </c>
      <c r="C741" s="439" t="s">
        <v>309</v>
      </c>
      <c r="D741" s="230">
        <v>0</v>
      </c>
      <c r="E741" s="230">
        <v>0</v>
      </c>
      <c r="F741" s="296"/>
      <c r="G741" s="472">
        <f t="shared" si="108"/>
        <v>0</v>
      </c>
      <c r="H741" s="472">
        <f t="shared" si="109"/>
        <v>0</v>
      </c>
      <c r="I741" s="688" t="str">
        <f t="shared" si="110"/>
        <v>否</v>
      </c>
      <c r="J741" s="689" t="str">
        <f t="shared" si="111"/>
        <v>项</v>
      </c>
      <c r="Q741" s="710">
        <f t="shared" si="113"/>
        <v>0</v>
      </c>
      <c r="T741" s="721"/>
    </row>
    <row r="742" ht="36" customHeight="1" spans="1:20">
      <c r="A742" s="709">
        <f t="shared" si="107"/>
        <v>7</v>
      </c>
      <c r="B742" s="295">
        <v>2110104</v>
      </c>
      <c r="C742" s="439" t="s">
        <v>817</v>
      </c>
      <c r="D742" s="230">
        <v>0</v>
      </c>
      <c r="E742" s="230">
        <v>0</v>
      </c>
      <c r="F742" s="296"/>
      <c r="G742" s="472">
        <f t="shared" si="108"/>
        <v>0</v>
      </c>
      <c r="H742" s="472">
        <f t="shared" si="109"/>
        <v>0</v>
      </c>
      <c r="I742" s="688" t="str">
        <f t="shared" si="110"/>
        <v>否</v>
      </c>
      <c r="J742" s="689" t="str">
        <f t="shared" si="111"/>
        <v>项</v>
      </c>
      <c r="Q742" s="710">
        <f t="shared" si="113"/>
        <v>0</v>
      </c>
      <c r="T742" s="721"/>
    </row>
    <row r="743" ht="36" customHeight="1" spans="1:20">
      <c r="A743" s="709">
        <f t="shared" si="107"/>
        <v>7</v>
      </c>
      <c r="B743" s="295">
        <v>2110105</v>
      </c>
      <c r="C743" s="439" t="s">
        <v>818</v>
      </c>
      <c r="D743" s="230">
        <v>0</v>
      </c>
      <c r="E743" s="230">
        <v>0</v>
      </c>
      <c r="F743" s="296"/>
      <c r="G743" s="472">
        <f t="shared" si="108"/>
        <v>0</v>
      </c>
      <c r="H743" s="472">
        <f t="shared" si="109"/>
        <v>0</v>
      </c>
      <c r="I743" s="688" t="str">
        <f t="shared" si="110"/>
        <v>否</v>
      </c>
      <c r="J743" s="689" t="str">
        <f t="shared" si="111"/>
        <v>项</v>
      </c>
      <c r="Q743" s="710">
        <f t="shared" si="113"/>
        <v>0</v>
      </c>
      <c r="T743" s="721"/>
    </row>
    <row r="744" ht="36" customHeight="1" spans="1:20">
      <c r="A744" s="709">
        <f t="shared" si="107"/>
        <v>7</v>
      </c>
      <c r="B744" s="295">
        <v>2110106</v>
      </c>
      <c r="C744" s="439" t="s">
        <v>819</v>
      </c>
      <c r="D744" s="230">
        <v>0</v>
      </c>
      <c r="E744" s="230">
        <v>0</v>
      </c>
      <c r="F744" s="296"/>
      <c r="G744" s="472">
        <f t="shared" si="108"/>
        <v>0</v>
      </c>
      <c r="H744" s="472">
        <f t="shared" si="109"/>
        <v>0</v>
      </c>
      <c r="I744" s="688" t="str">
        <f t="shared" si="110"/>
        <v>否</v>
      </c>
      <c r="J744" s="689" t="str">
        <f t="shared" si="111"/>
        <v>项</v>
      </c>
      <c r="Q744" s="710">
        <f t="shared" si="113"/>
        <v>0</v>
      </c>
      <c r="T744" s="721"/>
    </row>
    <row r="745" ht="36" customHeight="1" spans="1:20">
      <c r="A745" s="709">
        <f t="shared" si="107"/>
        <v>7</v>
      </c>
      <c r="B745" s="295">
        <v>2110107</v>
      </c>
      <c r="C745" s="439" t="s">
        <v>820</v>
      </c>
      <c r="D745" s="230">
        <v>0</v>
      </c>
      <c r="E745" s="230">
        <v>0</v>
      </c>
      <c r="F745" s="296"/>
      <c r="G745" s="472">
        <f t="shared" si="108"/>
        <v>0</v>
      </c>
      <c r="H745" s="472">
        <f t="shared" si="109"/>
        <v>0</v>
      </c>
      <c r="I745" s="688" t="str">
        <f t="shared" si="110"/>
        <v>否</v>
      </c>
      <c r="J745" s="689" t="str">
        <f t="shared" si="111"/>
        <v>项</v>
      </c>
      <c r="Q745" s="710">
        <f t="shared" si="113"/>
        <v>0</v>
      </c>
      <c r="T745" s="721"/>
    </row>
    <row r="746" ht="36" customHeight="1" spans="1:20">
      <c r="A746" s="709">
        <f t="shared" si="107"/>
        <v>7</v>
      </c>
      <c r="B746" s="295">
        <v>2110108</v>
      </c>
      <c r="C746" s="439" t="s">
        <v>821</v>
      </c>
      <c r="D746" s="230">
        <v>0</v>
      </c>
      <c r="E746" s="230">
        <v>0</v>
      </c>
      <c r="F746" s="296"/>
      <c r="G746" s="472">
        <f t="shared" si="108"/>
        <v>0</v>
      </c>
      <c r="H746" s="472">
        <f t="shared" si="109"/>
        <v>0</v>
      </c>
      <c r="I746" s="688" t="str">
        <f t="shared" si="110"/>
        <v>否</v>
      </c>
      <c r="J746" s="689" t="str">
        <f t="shared" si="111"/>
        <v>项</v>
      </c>
      <c r="Q746" s="710">
        <f t="shared" si="113"/>
        <v>0</v>
      </c>
      <c r="T746" s="721"/>
    </row>
    <row r="747" ht="36" customHeight="1" spans="1:20">
      <c r="A747" s="709">
        <f t="shared" si="107"/>
        <v>7</v>
      </c>
      <c r="B747" s="295">
        <v>2110199</v>
      </c>
      <c r="C747" s="439" t="s">
        <v>822</v>
      </c>
      <c r="D747" s="230">
        <v>1132</v>
      </c>
      <c r="E747" s="230">
        <v>1114</v>
      </c>
      <c r="F747" s="296">
        <v>961</v>
      </c>
      <c r="G747" s="472">
        <f t="shared" si="108"/>
        <v>-0.151060070671378</v>
      </c>
      <c r="H747" s="472">
        <f t="shared" si="109"/>
        <v>0.862657091561939</v>
      </c>
      <c r="I747" s="688" t="str">
        <f t="shared" si="110"/>
        <v>是</v>
      </c>
      <c r="J747" s="689" t="str">
        <f t="shared" si="111"/>
        <v>项</v>
      </c>
      <c r="N747" s="720">
        <f>VLOOKUP(B747,[261]公共预算支出!$D$3:$H$398,5,FALSE)</f>
        <v>950</v>
      </c>
      <c r="P747" s="710">
        <f>VLOOKUP(B747,[263]Sheet4!$A$2:$B$82,2,FALSE)</f>
        <v>10</v>
      </c>
      <c r="Q747" s="710">
        <f t="shared" si="113"/>
        <v>960</v>
      </c>
      <c r="T747" s="721">
        <f>VLOOKUP(B747,[268]Sheet1!$D$6:$M$416,10,FALSE)</f>
        <v>961</v>
      </c>
    </row>
    <row r="748" ht="36" customHeight="1" spans="1:10">
      <c r="A748" s="709">
        <f t="shared" si="107"/>
        <v>5</v>
      </c>
      <c r="B748" s="295">
        <v>21102</v>
      </c>
      <c r="C748" s="359" t="s">
        <v>823</v>
      </c>
      <c r="D748" s="230">
        <v>0</v>
      </c>
      <c r="E748" s="230">
        <v>0</v>
      </c>
      <c r="F748" s="230">
        <f>SUM(F749:F751)</f>
        <v>0</v>
      </c>
      <c r="G748" s="472">
        <f t="shared" si="108"/>
        <v>0</v>
      </c>
      <c r="H748" s="472">
        <f t="shared" si="109"/>
        <v>0</v>
      </c>
      <c r="I748" s="688" t="str">
        <f t="shared" si="110"/>
        <v>否</v>
      </c>
      <c r="J748" s="689" t="str">
        <f t="shared" si="111"/>
        <v>款</v>
      </c>
    </row>
    <row r="749" ht="36" customHeight="1" spans="1:20">
      <c r="A749" s="709">
        <f t="shared" si="107"/>
        <v>7</v>
      </c>
      <c r="B749" s="295">
        <v>2110203</v>
      </c>
      <c r="C749" s="439" t="s">
        <v>824</v>
      </c>
      <c r="D749" s="230">
        <v>0</v>
      </c>
      <c r="E749" s="230">
        <v>0</v>
      </c>
      <c r="F749" s="296"/>
      <c r="G749" s="472">
        <f t="shared" si="108"/>
        <v>0</v>
      </c>
      <c r="H749" s="472">
        <f t="shared" si="109"/>
        <v>0</v>
      </c>
      <c r="I749" s="688" t="str">
        <f t="shared" si="110"/>
        <v>否</v>
      </c>
      <c r="J749" s="689" t="str">
        <f t="shared" si="111"/>
        <v>项</v>
      </c>
      <c r="Q749" s="710">
        <f>+N749+O749+P749</f>
        <v>0</v>
      </c>
      <c r="T749" s="721"/>
    </row>
    <row r="750" ht="36" customHeight="1" spans="1:20">
      <c r="A750" s="709">
        <f t="shared" si="107"/>
        <v>7</v>
      </c>
      <c r="B750" s="295">
        <v>2110204</v>
      </c>
      <c r="C750" s="439" t="s">
        <v>825</v>
      </c>
      <c r="D750" s="230">
        <v>0</v>
      </c>
      <c r="E750" s="230">
        <v>0</v>
      </c>
      <c r="F750" s="296"/>
      <c r="G750" s="472">
        <f t="shared" si="108"/>
        <v>0</v>
      </c>
      <c r="H750" s="472">
        <f t="shared" si="109"/>
        <v>0</v>
      </c>
      <c r="I750" s="688" t="str">
        <f t="shared" si="110"/>
        <v>否</v>
      </c>
      <c r="J750" s="689" t="str">
        <f t="shared" si="111"/>
        <v>项</v>
      </c>
      <c r="Q750" s="710">
        <f>+N750+O750+P750</f>
        <v>0</v>
      </c>
      <c r="T750" s="721"/>
    </row>
    <row r="751" ht="36" customHeight="1" spans="1:20">
      <c r="A751" s="709">
        <f t="shared" si="107"/>
        <v>7</v>
      </c>
      <c r="B751" s="295">
        <v>2110299</v>
      </c>
      <c r="C751" s="439" t="s">
        <v>826</v>
      </c>
      <c r="D751" s="230">
        <v>0</v>
      </c>
      <c r="E751" s="230">
        <v>0</v>
      </c>
      <c r="F751" s="296"/>
      <c r="G751" s="472">
        <f t="shared" si="108"/>
        <v>0</v>
      </c>
      <c r="H751" s="472">
        <f t="shared" si="109"/>
        <v>0</v>
      </c>
      <c r="I751" s="688" t="str">
        <f t="shared" si="110"/>
        <v>否</v>
      </c>
      <c r="J751" s="689" t="str">
        <f t="shared" si="111"/>
        <v>项</v>
      </c>
      <c r="Q751" s="710">
        <f>+N751+O751+P751</f>
        <v>0</v>
      </c>
      <c r="T751" s="721"/>
    </row>
    <row r="752" ht="36" customHeight="1" spans="1:20">
      <c r="A752" s="709">
        <f t="shared" si="107"/>
        <v>5</v>
      </c>
      <c r="B752" s="295">
        <v>21103</v>
      </c>
      <c r="C752" s="359" t="s">
        <v>827</v>
      </c>
      <c r="D752" s="230">
        <v>73330</v>
      </c>
      <c r="E752" s="230">
        <v>62237</v>
      </c>
      <c r="F752" s="230">
        <f>SUM(F753:F760)</f>
        <v>41595</v>
      </c>
      <c r="G752" s="472">
        <f t="shared" si="108"/>
        <v>-0.432769671348698</v>
      </c>
      <c r="H752" s="472">
        <f t="shared" si="109"/>
        <v>0.668332342497228</v>
      </c>
      <c r="I752" s="688" t="str">
        <f t="shared" si="110"/>
        <v>是</v>
      </c>
      <c r="J752" s="689" t="str">
        <f t="shared" si="111"/>
        <v>款</v>
      </c>
      <c r="T752" s="711">
        <f>VLOOKUP(B752,[268]Sheet1!$D$6:$M$416,10,FALSE)</f>
        <v>41595</v>
      </c>
    </row>
    <row r="753" ht="36" customHeight="1" spans="1:20">
      <c r="A753" s="709">
        <f t="shared" si="107"/>
        <v>7</v>
      </c>
      <c r="B753" s="295">
        <v>2110301</v>
      </c>
      <c r="C753" s="439" t="s">
        <v>828</v>
      </c>
      <c r="D753" s="230">
        <v>0</v>
      </c>
      <c r="E753" s="230">
        <v>173</v>
      </c>
      <c r="F753" s="296">
        <v>40</v>
      </c>
      <c r="G753" s="472">
        <f t="shared" si="108"/>
        <v>0</v>
      </c>
      <c r="H753" s="472">
        <f t="shared" si="109"/>
        <v>0.23121387283237</v>
      </c>
      <c r="I753" s="688" t="str">
        <f t="shared" si="110"/>
        <v>是</v>
      </c>
      <c r="J753" s="689" t="str">
        <f t="shared" si="111"/>
        <v>项</v>
      </c>
      <c r="Q753" s="710">
        <f t="shared" ref="Q753:Q760" si="114">+N753+O753+P753</f>
        <v>0</v>
      </c>
      <c r="T753" s="721">
        <f>VLOOKUP(B753,[268]Sheet1!$D$6:$M$416,10,FALSE)</f>
        <v>40</v>
      </c>
    </row>
    <row r="754" ht="36" customHeight="1" spans="1:20">
      <c r="A754" s="709">
        <f t="shared" si="107"/>
        <v>7</v>
      </c>
      <c r="B754" s="295">
        <v>2110302</v>
      </c>
      <c r="C754" s="439" t="s">
        <v>829</v>
      </c>
      <c r="D754" s="230">
        <v>73330</v>
      </c>
      <c r="E754" s="230">
        <v>61939</v>
      </c>
      <c r="F754" s="296">
        <v>41555</v>
      </c>
      <c r="G754" s="472">
        <f t="shared" si="108"/>
        <v>-0.433315150688668</v>
      </c>
      <c r="H754" s="472">
        <f t="shared" si="109"/>
        <v>0.670902016500105</v>
      </c>
      <c r="I754" s="688" t="str">
        <f t="shared" si="110"/>
        <v>是</v>
      </c>
      <c r="J754" s="689" t="str">
        <f t="shared" si="111"/>
        <v>项</v>
      </c>
      <c r="N754" s="720">
        <f>VLOOKUP(B754,[261]公共预算支出!$D$3:$H$398,5,FALSE)</f>
        <v>40809</v>
      </c>
      <c r="Q754" s="710">
        <f t="shared" si="114"/>
        <v>40809</v>
      </c>
      <c r="R754" s="544">
        <v>5496</v>
      </c>
      <c r="T754" s="721">
        <f>VLOOKUP(B754,[268]Sheet1!$D$6:$M$416,10,FALSE)</f>
        <v>41555</v>
      </c>
    </row>
    <row r="755" ht="36" customHeight="1" spans="1:20">
      <c r="A755" s="709">
        <f t="shared" si="107"/>
        <v>7</v>
      </c>
      <c r="B755" s="295">
        <v>2110303</v>
      </c>
      <c r="C755" s="439" t="s">
        <v>830</v>
      </c>
      <c r="D755" s="230">
        <v>0</v>
      </c>
      <c r="E755" s="230">
        <v>0</v>
      </c>
      <c r="F755" s="296"/>
      <c r="G755" s="472">
        <f t="shared" si="108"/>
        <v>0</v>
      </c>
      <c r="H755" s="472">
        <f t="shared" si="109"/>
        <v>0</v>
      </c>
      <c r="I755" s="688" t="str">
        <f t="shared" si="110"/>
        <v>否</v>
      </c>
      <c r="J755" s="689" t="str">
        <f t="shared" si="111"/>
        <v>项</v>
      </c>
      <c r="Q755" s="710">
        <f t="shared" si="114"/>
        <v>0</v>
      </c>
      <c r="T755" s="721"/>
    </row>
    <row r="756" ht="36" customHeight="1" spans="1:20">
      <c r="A756" s="709">
        <f t="shared" si="107"/>
        <v>7</v>
      </c>
      <c r="B756" s="295">
        <v>2110304</v>
      </c>
      <c r="C756" s="439" t="s">
        <v>831</v>
      </c>
      <c r="D756" s="230">
        <v>0</v>
      </c>
      <c r="E756" s="230">
        <v>0</v>
      </c>
      <c r="F756" s="296"/>
      <c r="G756" s="472">
        <f t="shared" si="108"/>
        <v>0</v>
      </c>
      <c r="H756" s="472">
        <f t="shared" si="109"/>
        <v>0</v>
      </c>
      <c r="I756" s="688" t="str">
        <f t="shared" si="110"/>
        <v>否</v>
      </c>
      <c r="J756" s="689" t="str">
        <f t="shared" si="111"/>
        <v>项</v>
      </c>
      <c r="Q756" s="710">
        <f t="shared" si="114"/>
        <v>0</v>
      </c>
      <c r="T756" s="721"/>
    </row>
    <row r="757" ht="36" customHeight="1" spans="1:20">
      <c r="A757" s="709">
        <f t="shared" si="107"/>
        <v>7</v>
      </c>
      <c r="B757" s="295">
        <v>2110305</v>
      </c>
      <c r="C757" s="439" t="s">
        <v>832</v>
      </c>
      <c r="D757" s="230">
        <v>0</v>
      </c>
      <c r="E757" s="230">
        <v>0</v>
      </c>
      <c r="F757" s="296"/>
      <c r="G757" s="472">
        <f t="shared" si="108"/>
        <v>0</v>
      </c>
      <c r="H757" s="472">
        <f t="shared" si="109"/>
        <v>0</v>
      </c>
      <c r="I757" s="688" t="str">
        <f t="shared" si="110"/>
        <v>否</v>
      </c>
      <c r="J757" s="689" t="str">
        <f t="shared" si="111"/>
        <v>项</v>
      </c>
      <c r="Q757" s="710">
        <f t="shared" si="114"/>
        <v>0</v>
      </c>
      <c r="T757" s="721"/>
    </row>
    <row r="758" ht="36" customHeight="1" spans="1:20">
      <c r="A758" s="709">
        <f t="shared" si="107"/>
        <v>7</v>
      </c>
      <c r="B758" s="295">
        <v>2110306</v>
      </c>
      <c r="C758" s="439" t="s">
        <v>833</v>
      </c>
      <c r="D758" s="230">
        <v>0</v>
      </c>
      <c r="E758" s="230">
        <v>0</v>
      </c>
      <c r="F758" s="296"/>
      <c r="G758" s="472">
        <f t="shared" si="108"/>
        <v>0</v>
      </c>
      <c r="H758" s="472">
        <f t="shared" si="109"/>
        <v>0</v>
      </c>
      <c r="I758" s="688" t="str">
        <f t="shared" si="110"/>
        <v>否</v>
      </c>
      <c r="J758" s="689" t="str">
        <f t="shared" si="111"/>
        <v>项</v>
      </c>
      <c r="Q758" s="710">
        <f t="shared" si="114"/>
        <v>0</v>
      </c>
      <c r="T758" s="721"/>
    </row>
    <row r="759" ht="36" customHeight="1" spans="1:20">
      <c r="A759" s="709">
        <f t="shared" si="107"/>
        <v>7</v>
      </c>
      <c r="B759" s="305">
        <v>2110307</v>
      </c>
      <c r="C759" s="439" t="s">
        <v>834</v>
      </c>
      <c r="D759" s="230">
        <v>0</v>
      </c>
      <c r="E759" s="230">
        <v>0</v>
      </c>
      <c r="F759" s="296"/>
      <c r="G759" s="472">
        <f t="shared" si="108"/>
        <v>0</v>
      </c>
      <c r="H759" s="472">
        <f t="shared" si="109"/>
        <v>0</v>
      </c>
      <c r="I759" s="688" t="str">
        <f t="shared" si="110"/>
        <v>否</v>
      </c>
      <c r="J759" s="689" t="str">
        <f t="shared" si="111"/>
        <v>项</v>
      </c>
      <c r="Q759" s="710">
        <f t="shared" si="114"/>
        <v>0</v>
      </c>
      <c r="T759" s="721"/>
    </row>
    <row r="760" ht="36" customHeight="1" spans="1:20">
      <c r="A760" s="709">
        <f t="shared" si="107"/>
        <v>7</v>
      </c>
      <c r="B760" s="295">
        <v>2110399</v>
      </c>
      <c r="C760" s="439" t="s">
        <v>835</v>
      </c>
      <c r="D760" s="230">
        <v>0</v>
      </c>
      <c r="E760" s="230">
        <v>125</v>
      </c>
      <c r="F760" s="296"/>
      <c r="G760" s="472">
        <f t="shared" si="108"/>
        <v>0</v>
      </c>
      <c r="H760" s="472">
        <f t="shared" si="109"/>
        <v>0</v>
      </c>
      <c r="I760" s="688" t="str">
        <f t="shared" si="110"/>
        <v>是</v>
      </c>
      <c r="J760" s="689" t="str">
        <f t="shared" si="111"/>
        <v>项</v>
      </c>
      <c r="N760" s="544">
        <f>VLOOKUP(B760,[261]公共预算支出!$D$3:$H$398,5,FALSE)</f>
        <v>0</v>
      </c>
      <c r="Q760" s="710">
        <f t="shared" si="114"/>
        <v>0</v>
      </c>
      <c r="T760" s="721">
        <f>VLOOKUP(B760,[268]Sheet1!$D$6:$M$416,10,FALSE)</f>
        <v>0</v>
      </c>
    </row>
    <row r="761" ht="36" customHeight="1" spans="1:20">
      <c r="A761" s="709">
        <f t="shared" si="107"/>
        <v>5</v>
      </c>
      <c r="B761" s="295">
        <v>21104</v>
      </c>
      <c r="C761" s="359" t="s">
        <v>836</v>
      </c>
      <c r="D761" s="230">
        <v>300</v>
      </c>
      <c r="E761" s="230">
        <v>209</v>
      </c>
      <c r="F761" s="230">
        <f>SUM(F762:F767)</f>
        <v>19468</v>
      </c>
      <c r="G761" s="472">
        <f t="shared" si="108"/>
        <v>63.8933333333333</v>
      </c>
      <c r="H761" s="472">
        <f t="shared" si="109"/>
        <v>93.1483253588517</v>
      </c>
      <c r="I761" s="688" t="str">
        <f t="shared" si="110"/>
        <v>是</v>
      </c>
      <c r="J761" s="689" t="str">
        <f t="shared" si="111"/>
        <v>款</v>
      </c>
      <c r="T761" s="711">
        <f>VLOOKUP(B761,[268]Sheet1!$D$6:$M$416,10,FALSE)</f>
        <v>19468</v>
      </c>
    </row>
    <row r="762" ht="36" customHeight="1" spans="1:20">
      <c r="A762" s="709">
        <f t="shared" si="107"/>
        <v>7</v>
      </c>
      <c r="B762" s="295">
        <v>2110401</v>
      </c>
      <c r="C762" s="439" t="s">
        <v>837</v>
      </c>
      <c r="D762" s="230">
        <v>0</v>
      </c>
      <c r="E762" s="230"/>
      <c r="F762" s="296">
        <v>19460</v>
      </c>
      <c r="G762" s="472">
        <f t="shared" si="108"/>
        <v>0</v>
      </c>
      <c r="H762" s="472">
        <f t="shared" si="109"/>
        <v>0</v>
      </c>
      <c r="I762" s="688" t="str">
        <f t="shared" si="110"/>
        <v>是</v>
      </c>
      <c r="J762" s="689" t="str">
        <f t="shared" si="111"/>
        <v>项</v>
      </c>
      <c r="N762" s="720">
        <f>VLOOKUP(B762,[261]公共预算支出!$D$3:$H$398,5,FALSE)</f>
        <v>19450</v>
      </c>
      <c r="P762" s="710">
        <f>VLOOKUP(B762,[263]Sheet4!$A$2:$B$82,2,FALSE)</f>
        <v>1</v>
      </c>
      <c r="Q762" s="710">
        <f t="shared" ref="Q762:Q767" si="115">+N762+O762+P762</f>
        <v>19451</v>
      </c>
      <c r="T762" s="721">
        <f>VLOOKUP(B762,[268]Sheet1!$D$6:$M$416,10,FALSE)</f>
        <v>19460</v>
      </c>
    </row>
    <row r="763" ht="36" customHeight="1" spans="1:20">
      <c r="A763" s="709">
        <f t="shared" si="107"/>
        <v>7</v>
      </c>
      <c r="B763" s="295">
        <v>2110402</v>
      </c>
      <c r="C763" s="439" t="s">
        <v>838</v>
      </c>
      <c r="D763" s="230">
        <v>0</v>
      </c>
      <c r="E763" s="230">
        <v>0</v>
      </c>
      <c r="F763" s="296"/>
      <c r="G763" s="472">
        <f t="shared" si="108"/>
        <v>0</v>
      </c>
      <c r="H763" s="472">
        <f t="shared" si="109"/>
        <v>0</v>
      </c>
      <c r="I763" s="688" t="str">
        <f t="shared" si="110"/>
        <v>否</v>
      </c>
      <c r="J763" s="689" t="str">
        <f t="shared" si="111"/>
        <v>项</v>
      </c>
      <c r="Q763" s="710">
        <f t="shared" si="115"/>
        <v>0</v>
      </c>
      <c r="T763" s="721"/>
    </row>
    <row r="764" ht="36" customHeight="1" spans="1:20">
      <c r="A764" s="709">
        <f t="shared" si="107"/>
        <v>7</v>
      </c>
      <c r="B764" s="295">
        <v>2110404</v>
      </c>
      <c r="C764" s="439" t="s">
        <v>839</v>
      </c>
      <c r="D764" s="230">
        <v>0</v>
      </c>
      <c r="E764" s="230">
        <v>0</v>
      </c>
      <c r="F764" s="296"/>
      <c r="G764" s="472">
        <f t="shared" si="108"/>
        <v>0</v>
      </c>
      <c r="H764" s="472">
        <f t="shared" si="109"/>
        <v>0</v>
      </c>
      <c r="I764" s="688" t="str">
        <f t="shared" si="110"/>
        <v>否</v>
      </c>
      <c r="J764" s="689" t="str">
        <f t="shared" si="111"/>
        <v>项</v>
      </c>
      <c r="Q764" s="710">
        <f t="shared" si="115"/>
        <v>0</v>
      </c>
      <c r="T764" s="721"/>
    </row>
    <row r="765" ht="36" customHeight="1" spans="1:20">
      <c r="A765" s="709">
        <f t="shared" si="107"/>
        <v>7</v>
      </c>
      <c r="B765" s="295">
        <v>2110405</v>
      </c>
      <c r="C765" s="439" t="s">
        <v>840</v>
      </c>
      <c r="D765" s="230">
        <v>0</v>
      </c>
      <c r="E765" s="230">
        <v>0</v>
      </c>
      <c r="F765" s="296"/>
      <c r="G765" s="472">
        <f t="shared" si="108"/>
        <v>0</v>
      </c>
      <c r="H765" s="472">
        <f t="shared" si="109"/>
        <v>0</v>
      </c>
      <c r="I765" s="688" t="str">
        <f t="shared" si="110"/>
        <v>否</v>
      </c>
      <c r="J765" s="689" t="str">
        <f t="shared" si="111"/>
        <v>项</v>
      </c>
      <c r="Q765" s="710">
        <f t="shared" si="115"/>
        <v>0</v>
      </c>
      <c r="T765" s="721"/>
    </row>
    <row r="766" ht="36" customHeight="1" spans="1:20">
      <c r="A766" s="709">
        <f t="shared" si="107"/>
        <v>7</v>
      </c>
      <c r="B766" s="295">
        <v>2110406</v>
      </c>
      <c r="C766" s="439" t="s">
        <v>841</v>
      </c>
      <c r="D766" s="230">
        <v>0</v>
      </c>
      <c r="E766" s="230">
        <v>0</v>
      </c>
      <c r="F766" s="296"/>
      <c r="G766" s="472">
        <f t="shared" si="108"/>
        <v>0</v>
      </c>
      <c r="H766" s="472">
        <f t="shared" si="109"/>
        <v>0</v>
      </c>
      <c r="I766" s="688" t="str">
        <f t="shared" si="110"/>
        <v>否</v>
      </c>
      <c r="J766" s="689" t="str">
        <f t="shared" si="111"/>
        <v>项</v>
      </c>
      <c r="Q766" s="710">
        <f t="shared" si="115"/>
        <v>0</v>
      </c>
      <c r="T766" s="721"/>
    </row>
    <row r="767" ht="36" customHeight="1" spans="1:20">
      <c r="A767" s="709">
        <f t="shared" si="107"/>
        <v>7</v>
      </c>
      <c r="B767" s="295">
        <v>2110499</v>
      </c>
      <c r="C767" s="439" t="s">
        <v>842</v>
      </c>
      <c r="D767" s="230">
        <v>300</v>
      </c>
      <c r="E767" s="230">
        <v>209</v>
      </c>
      <c r="F767" s="296">
        <v>8</v>
      </c>
      <c r="G767" s="472">
        <f t="shared" si="108"/>
        <v>-0.973333333333333</v>
      </c>
      <c r="H767" s="472">
        <f t="shared" si="109"/>
        <v>0.0382775119617225</v>
      </c>
      <c r="I767" s="688" t="str">
        <f t="shared" si="110"/>
        <v>是</v>
      </c>
      <c r="J767" s="689" t="str">
        <f t="shared" si="111"/>
        <v>项</v>
      </c>
      <c r="N767" s="720">
        <f>VLOOKUP(B767,[261]公共预算支出!$D$3:$H$398,5,FALSE)</f>
        <v>99</v>
      </c>
      <c r="P767" s="710">
        <f>VLOOKUP(B767,[263]Sheet4!$A$2:$B$82,2,FALSE)</f>
        <v>1</v>
      </c>
      <c r="Q767" s="710">
        <f t="shared" si="115"/>
        <v>100</v>
      </c>
      <c r="T767" s="721">
        <f>VLOOKUP(B767,[268]Sheet1!$D$6:$M$416,10,FALSE)</f>
        <v>8</v>
      </c>
    </row>
    <row r="768" ht="36" customHeight="1" spans="1:20">
      <c r="A768" s="709">
        <f t="shared" si="107"/>
        <v>5</v>
      </c>
      <c r="B768" s="295">
        <v>21105</v>
      </c>
      <c r="C768" s="359" t="s">
        <v>843</v>
      </c>
      <c r="D768" s="230">
        <v>916</v>
      </c>
      <c r="E768" s="230">
        <v>890</v>
      </c>
      <c r="F768" s="230">
        <f>SUM(F769:F774)</f>
        <v>797</v>
      </c>
      <c r="G768" s="472">
        <f t="shared" si="108"/>
        <v>-0.129912663755459</v>
      </c>
      <c r="H768" s="472">
        <f t="shared" si="109"/>
        <v>0.895505617977528</v>
      </c>
      <c r="I768" s="688" t="str">
        <f t="shared" si="110"/>
        <v>是</v>
      </c>
      <c r="J768" s="689" t="str">
        <f t="shared" si="111"/>
        <v>款</v>
      </c>
      <c r="T768" s="711">
        <f>VLOOKUP(B768,[268]Sheet1!$D$6:$M$416,10,FALSE)</f>
        <v>797</v>
      </c>
    </row>
    <row r="769" ht="36" customHeight="1" spans="1:20">
      <c r="A769" s="709">
        <f t="shared" si="107"/>
        <v>7</v>
      </c>
      <c r="B769" s="295">
        <v>2110501</v>
      </c>
      <c r="C769" s="439" t="s">
        <v>844</v>
      </c>
      <c r="D769" s="230">
        <v>916</v>
      </c>
      <c r="E769" s="230">
        <v>890</v>
      </c>
      <c r="F769" s="296">
        <v>797</v>
      </c>
      <c r="G769" s="472">
        <f t="shared" si="108"/>
        <v>-0.129912663755459</v>
      </c>
      <c r="H769" s="472">
        <f t="shared" si="109"/>
        <v>0.895505617977528</v>
      </c>
      <c r="I769" s="688" t="str">
        <f t="shared" si="110"/>
        <v>是</v>
      </c>
      <c r="J769" s="689" t="str">
        <f t="shared" si="111"/>
        <v>项</v>
      </c>
      <c r="N769" s="720">
        <f>VLOOKUP(B769,[261]公共预算支出!$D$3:$H$398,5,FALSE)</f>
        <v>787</v>
      </c>
      <c r="P769" s="710">
        <f>VLOOKUP(B769,[263]Sheet4!$A$2:$B$82,2,FALSE)</f>
        <v>1</v>
      </c>
      <c r="Q769" s="710">
        <f t="shared" ref="Q769:Q774" si="116">+N769+O769+P769</f>
        <v>788</v>
      </c>
      <c r="T769" s="721">
        <f>VLOOKUP(B769,[268]Sheet1!$D$6:$M$416,10,FALSE)</f>
        <v>797</v>
      </c>
    </row>
    <row r="770" ht="36" customHeight="1" spans="1:20">
      <c r="A770" s="709">
        <f t="shared" si="107"/>
        <v>7</v>
      </c>
      <c r="B770" s="295">
        <v>2110502</v>
      </c>
      <c r="C770" s="439" t="s">
        <v>845</v>
      </c>
      <c r="D770" s="230">
        <v>0</v>
      </c>
      <c r="E770" s="230">
        <v>0</v>
      </c>
      <c r="F770" s="296"/>
      <c r="G770" s="472">
        <f t="shared" si="108"/>
        <v>0</v>
      </c>
      <c r="H770" s="472">
        <f t="shared" si="109"/>
        <v>0</v>
      </c>
      <c r="I770" s="688" t="str">
        <f t="shared" si="110"/>
        <v>否</v>
      </c>
      <c r="J770" s="689" t="str">
        <f t="shared" si="111"/>
        <v>项</v>
      </c>
      <c r="Q770" s="710">
        <f t="shared" si="116"/>
        <v>0</v>
      </c>
      <c r="T770" s="721"/>
    </row>
    <row r="771" ht="36" customHeight="1" spans="1:20">
      <c r="A771" s="709">
        <f t="shared" si="107"/>
        <v>7</v>
      </c>
      <c r="B771" s="295">
        <v>2110503</v>
      </c>
      <c r="C771" s="439" t="s">
        <v>846</v>
      </c>
      <c r="D771" s="230">
        <v>0</v>
      </c>
      <c r="E771" s="230">
        <v>0</v>
      </c>
      <c r="F771" s="296"/>
      <c r="G771" s="472">
        <f t="shared" si="108"/>
        <v>0</v>
      </c>
      <c r="H771" s="472">
        <f t="shared" si="109"/>
        <v>0</v>
      </c>
      <c r="I771" s="688" t="str">
        <f t="shared" si="110"/>
        <v>否</v>
      </c>
      <c r="J771" s="689" t="str">
        <f t="shared" si="111"/>
        <v>项</v>
      </c>
      <c r="Q771" s="710">
        <f t="shared" si="116"/>
        <v>0</v>
      </c>
      <c r="T771" s="721"/>
    </row>
    <row r="772" ht="36" customHeight="1" spans="1:20">
      <c r="A772" s="709">
        <f t="shared" si="107"/>
        <v>7</v>
      </c>
      <c r="B772" s="295">
        <v>2110506</v>
      </c>
      <c r="C772" s="439" t="s">
        <v>847</v>
      </c>
      <c r="D772" s="230">
        <v>0</v>
      </c>
      <c r="E772" s="230">
        <v>0</v>
      </c>
      <c r="F772" s="296"/>
      <c r="G772" s="472">
        <f t="shared" si="108"/>
        <v>0</v>
      </c>
      <c r="H772" s="472">
        <f t="shared" si="109"/>
        <v>0</v>
      </c>
      <c r="I772" s="688" t="str">
        <f t="shared" si="110"/>
        <v>否</v>
      </c>
      <c r="J772" s="689" t="str">
        <f t="shared" si="111"/>
        <v>项</v>
      </c>
      <c r="Q772" s="710">
        <f t="shared" si="116"/>
        <v>0</v>
      </c>
      <c r="T772" s="721"/>
    </row>
    <row r="773" ht="36" customHeight="1" spans="1:20">
      <c r="A773" s="709">
        <f t="shared" si="107"/>
        <v>7</v>
      </c>
      <c r="B773" s="295">
        <v>2110507</v>
      </c>
      <c r="C773" s="439" t="s">
        <v>848</v>
      </c>
      <c r="D773" s="230">
        <v>0</v>
      </c>
      <c r="E773" s="230">
        <v>0</v>
      </c>
      <c r="F773" s="296"/>
      <c r="G773" s="472">
        <f t="shared" si="108"/>
        <v>0</v>
      </c>
      <c r="H773" s="472">
        <f t="shared" si="109"/>
        <v>0</v>
      </c>
      <c r="I773" s="688" t="str">
        <f t="shared" si="110"/>
        <v>否</v>
      </c>
      <c r="J773" s="689" t="str">
        <f t="shared" si="111"/>
        <v>项</v>
      </c>
      <c r="Q773" s="710">
        <f t="shared" si="116"/>
        <v>0</v>
      </c>
      <c r="T773" s="721"/>
    </row>
    <row r="774" ht="36" customHeight="1" spans="1:20">
      <c r="A774" s="709">
        <f t="shared" ref="A774:A837" si="117">LEN(B774)</f>
        <v>7</v>
      </c>
      <c r="B774" s="295">
        <v>2110599</v>
      </c>
      <c r="C774" s="439" t="s">
        <v>849</v>
      </c>
      <c r="D774" s="230">
        <v>0</v>
      </c>
      <c r="E774" s="230">
        <v>0</v>
      </c>
      <c r="F774" s="296"/>
      <c r="G774" s="472">
        <f t="shared" ref="G774:G837" si="118">IF(D774&lt;0,"",IFERROR(F774/D774-1,0))</f>
        <v>0</v>
      </c>
      <c r="H774" s="472">
        <f t="shared" ref="H774:H837" si="119">IF(D774&lt;0,"",IFERROR(F774/E774,0))</f>
        <v>0</v>
      </c>
      <c r="I774" s="688" t="str">
        <f t="shared" ref="I774:I837" si="120">IF(LEN(B774)=3,"是",IF(C774&lt;&gt;"",IF(SUM(D774:F774)&lt;&gt;0,"是","否"),"是"))</f>
        <v>否</v>
      </c>
      <c r="J774" s="689" t="str">
        <f t="shared" ref="J774:J837" si="121">IF(LEN(B774)=3,"类",IF(LEN(B774)=5,"款","项"))</f>
        <v>项</v>
      </c>
      <c r="Q774" s="710">
        <f t="shared" si="116"/>
        <v>0</v>
      </c>
      <c r="T774" s="721"/>
    </row>
    <row r="775" ht="36" customHeight="1" spans="1:10">
      <c r="A775" s="709">
        <f t="shared" si="117"/>
        <v>5</v>
      </c>
      <c r="B775" s="295">
        <v>21106</v>
      </c>
      <c r="C775" s="359" t="s">
        <v>850</v>
      </c>
      <c r="D775" s="230">
        <v>0</v>
      </c>
      <c r="E775" s="230">
        <v>0</v>
      </c>
      <c r="F775" s="230">
        <f>SUM(F776:F780)</f>
        <v>0</v>
      </c>
      <c r="G775" s="472">
        <f t="shared" si="118"/>
        <v>0</v>
      </c>
      <c r="H775" s="472">
        <f t="shared" si="119"/>
        <v>0</v>
      </c>
      <c r="I775" s="688" t="str">
        <f t="shared" si="120"/>
        <v>否</v>
      </c>
      <c r="J775" s="689" t="str">
        <f t="shared" si="121"/>
        <v>款</v>
      </c>
    </row>
    <row r="776" ht="36" customHeight="1" spans="1:20">
      <c r="A776" s="709">
        <f t="shared" si="117"/>
        <v>7</v>
      </c>
      <c r="B776" s="295">
        <v>2110602</v>
      </c>
      <c r="C776" s="439" t="s">
        <v>851</v>
      </c>
      <c r="D776" s="230">
        <v>0</v>
      </c>
      <c r="E776" s="230">
        <v>0</v>
      </c>
      <c r="F776" s="525"/>
      <c r="G776" s="472">
        <f t="shared" si="118"/>
        <v>0</v>
      </c>
      <c r="H776" s="472">
        <f t="shared" si="119"/>
        <v>0</v>
      </c>
      <c r="I776" s="688" t="str">
        <f t="shared" si="120"/>
        <v>否</v>
      </c>
      <c r="J776" s="689" t="str">
        <f t="shared" si="121"/>
        <v>项</v>
      </c>
      <c r="Q776" s="710">
        <f>+N776+O776+P776</f>
        <v>0</v>
      </c>
      <c r="T776" s="721"/>
    </row>
    <row r="777" ht="36" customHeight="1" spans="1:20">
      <c r="A777" s="709">
        <f t="shared" si="117"/>
        <v>7</v>
      </c>
      <c r="B777" s="295">
        <v>2110603</v>
      </c>
      <c r="C777" s="439" t="s">
        <v>852</v>
      </c>
      <c r="D777" s="230">
        <v>0</v>
      </c>
      <c r="E777" s="230">
        <v>0</v>
      </c>
      <c r="F777" s="525"/>
      <c r="G777" s="472">
        <f t="shared" si="118"/>
        <v>0</v>
      </c>
      <c r="H777" s="472">
        <f t="shared" si="119"/>
        <v>0</v>
      </c>
      <c r="I777" s="688" t="str">
        <f t="shared" si="120"/>
        <v>否</v>
      </c>
      <c r="J777" s="689" t="str">
        <f t="shared" si="121"/>
        <v>项</v>
      </c>
      <c r="Q777" s="710">
        <f>+N777+O777+P777</f>
        <v>0</v>
      </c>
      <c r="T777" s="721"/>
    </row>
    <row r="778" ht="36" customHeight="1" spans="1:20">
      <c r="A778" s="709">
        <f t="shared" si="117"/>
        <v>7</v>
      </c>
      <c r="B778" s="295">
        <v>2110604</v>
      </c>
      <c r="C778" s="439" t="s">
        <v>853</v>
      </c>
      <c r="D778" s="230">
        <v>0</v>
      </c>
      <c r="E778" s="230">
        <v>0</v>
      </c>
      <c r="F778" s="525"/>
      <c r="G778" s="472">
        <f t="shared" si="118"/>
        <v>0</v>
      </c>
      <c r="H778" s="472">
        <f t="shared" si="119"/>
        <v>0</v>
      </c>
      <c r="I778" s="688" t="str">
        <f t="shared" si="120"/>
        <v>否</v>
      </c>
      <c r="J778" s="689" t="str">
        <f t="shared" si="121"/>
        <v>项</v>
      </c>
      <c r="Q778" s="710">
        <f>+N778+O778+P778</f>
        <v>0</v>
      </c>
      <c r="T778" s="721"/>
    </row>
    <row r="779" ht="36" customHeight="1" spans="1:20">
      <c r="A779" s="709">
        <f t="shared" si="117"/>
        <v>7</v>
      </c>
      <c r="B779" s="295">
        <v>2110605</v>
      </c>
      <c r="C779" s="439" t="s">
        <v>854</v>
      </c>
      <c r="D779" s="230">
        <v>0</v>
      </c>
      <c r="E779" s="230">
        <v>0</v>
      </c>
      <c r="F779" s="525"/>
      <c r="G779" s="472">
        <f t="shared" si="118"/>
        <v>0</v>
      </c>
      <c r="H779" s="472">
        <f t="shared" si="119"/>
        <v>0</v>
      </c>
      <c r="I779" s="688" t="str">
        <f t="shared" si="120"/>
        <v>否</v>
      </c>
      <c r="J779" s="689" t="str">
        <f t="shared" si="121"/>
        <v>项</v>
      </c>
      <c r="Q779" s="710">
        <f>+N779+O779+P779</f>
        <v>0</v>
      </c>
      <c r="T779" s="721"/>
    </row>
    <row r="780" ht="36" customHeight="1" spans="1:20">
      <c r="A780" s="709">
        <f t="shared" si="117"/>
        <v>7</v>
      </c>
      <c r="B780" s="295">
        <v>2110699</v>
      </c>
      <c r="C780" s="439" t="s">
        <v>855</v>
      </c>
      <c r="D780" s="230">
        <v>0</v>
      </c>
      <c r="E780" s="230">
        <v>0</v>
      </c>
      <c r="F780" s="525"/>
      <c r="G780" s="472">
        <f t="shared" si="118"/>
        <v>0</v>
      </c>
      <c r="H780" s="472">
        <f t="shared" si="119"/>
        <v>0</v>
      </c>
      <c r="I780" s="688" t="str">
        <f t="shared" si="120"/>
        <v>否</v>
      </c>
      <c r="J780" s="689" t="str">
        <f t="shared" si="121"/>
        <v>项</v>
      </c>
      <c r="Q780" s="710">
        <f>+N780+O780+P780</f>
        <v>0</v>
      </c>
      <c r="T780" s="721"/>
    </row>
    <row r="781" ht="36" customHeight="1" spans="1:10">
      <c r="A781" s="709">
        <f t="shared" si="117"/>
        <v>5</v>
      </c>
      <c r="B781" s="295">
        <v>21107</v>
      </c>
      <c r="C781" s="359" t="s">
        <v>856</v>
      </c>
      <c r="D781" s="230">
        <v>0</v>
      </c>
      <c r="E781" s="230">
        <v>0</v>
      </c>
      <c r="F781" s="230">
        <f>SUM(F782:F783)</f>
        <v>0</v>
      </c>
      <c r="G781" s="472">
        <f t="shared" si="118"/>
        <v>0</v>
      </c>
      <c r="H781" s="472">
        <f t="shared" si="119"/>
        <v>0</v>
      </c>
      <c r="I781" s="688" t="str">
        <f t="shared" si="120"/>
        <v>否</v>
      </c>
      <c r="J781" s="689" t="str">
        <f t="shared" si="121"/>
        <v>款</v>
      </c>
    </row>
    <row r="782" ht="36" customHeight="1" spans="1:20">
      <c r="A782" s="709">
        <f t="shared" si="117"/>
        <v>7</v>
      </c>
      <c r="B782" s="295">
        <v>2110704</v>
      </c>
      <c r="C782" s="439" t="s">
        <v>857</v>
      </c>
      <c r="D782" s="230">
        <v>0</v>
      </c>
      <c r="E782" s="230">
        <v>0</v>
      </c>
      <c r="F782" s="296"/>
      <c r="G782" s="472">
        <f t="shared" si="118"/>
        <v>0</v>
      </c>
      <c r="H782" s="472">
        <f t="shared" si="119"/>
        <v>0</v>
      </c>
      <c r="I782" s="688" t="str">
        <f t="shared" si="120"/>
        <v>否</v>
      </c>
      <c r="J782" s="689" t="str">
        <f t="shared" si="121"/>
        <v>项</v>
      </c>
      <c r="Q782" s="710">
        <f>+N782+O782+P782</f>
        <v>0</v>
      </c>
      <c r="T782" s="721"/>
    </row>
    <row r="783" ht="36" customHeight="1" spans="1:20">
      <c r="A783" s="709">
        <f t="shared" si="117"/>
        <v>7</v>
      </c>
      <c r="B783" s="295">
        <v>2110799</v>
      </c>
      <c r="C783" s="439" t="s">
        <v>858</v>
      </c>
      <c r="D783" s="230">
        <v>0</v>
      </c>
      <c r="E783" s="230">
        <v>0</v>
      </c>
      <c r="F783" s="296"/>
      <c r="G783" s="472">
        <f t="shared" si="118"/>
        <v>0</v>
      </c>
      <c r="H783" s="472">
        <f t="shared" si="119"/>
        <v>0</v>
      </c>
      <c r="I783" s="688" t="str">
        <f t="shared" si="120"/>
        <v>否</v>
      </c>
      <c r="J783" s="689" t="str">
        <f t="shared" si="121"/>
        <v>项</v>
      </c>
      <c r="Q783" s="710">
        <f>+N783+O783+P783</f>
        <v>0</v>
      </c>
      <c r="T783" s="721"/>
    </row>
    <row r="784" ht="36" customHeight="1" spans="1:10">
      <c r="A784" s="709">
        <f t="shared" si="117"/>
        <v>5</v>
      </c>
      <c r="B784" s="295">
        <v>21108</v>
      </c>
      <c r="C784" s="359" t="s">
        <v>859</v>
      </c>
      <c r="D784" s="230">
        <v>0</v>
      </c>
      <c r="E784" s="230">
        <v>0</v>
      </c>
      <c r="F784" s="230">
        <f>SUM(F785:F786)</f>
        <v>0</v>
      </c>
      <c r="G784" s="472">
        <f t="shared" si="118"/>
        <v>0</v>
      </c>
      <c r="H784" s="472">
        <f t="shared" si="119"/>
        <v>0</v>
      </c>
      <c r="I784" s="688" t="str">
        <f t="shared" si="120"/>
        <v>否</v>
      </c>
      <c r="J784" s="689" t="str">
        <f t="shared" si="121"/>
        <v>款</v>
      </c>
    </row>
    <row r="785" ht="36" customHeight="1" spans="1:20">
      <c r="A785" s="709">
        <f t="shared" si="117"/>
        <v>7</v>
      </c>
      <c r="B785" s="295">
        <v>2110804</v>
      </c>
      <c r="C785" s="439" t="s">
        <v>860</v>
      </c>
      <c r="D785" s="230">
        <v>0</v>
      </c>
      <c r="E785" s="230">
        <v>0</v>
      </c>
      <c r="F785" s="296"/>
      <c r="G785" s="472">
        <f t="shared" si="118"/>
        <v>0</v>
      </c>
      <c r="H785" s="472">
        <f t="shared" si="119"/>
        <v>0</v>
      </c>
      <c r="I785" s="688" t="str">
        <f t="shared" si="120"/>
        <v>否</v>
      </c>
      <c r="J785" s="689" t="str">
        <f t="shared" si="121"/>
        <v>项</v>
      </c>
      <c r="Q785" s="710">
        <f>+N785+O785+P785</f>
        <v>0</v>
      </c>
      <c r="T785" s="721"/>
    </row>
    <row r="786" ht="36" customHeight="1" spans="1:20">
      <c r="A786" s="709">
        <f t="shared" si="117"/>
        <v>7</v>
      </c>
      <c r="B786" s="295">
        <v>2110899</v>
      </c>
      <c r="C786" s="439" t="s">
        <v>861</v>
      </c>
      <c r="D786" s="230">
        <v>0</v>
      </c>
      <c r="E786" s="230">
        <v>0</v>
      </c>
      <c r="F786" s="296"/>
      <c r="G786" s="472">
        <f t="shared" si="118"/>
        <v>0</v>
      </c>
      <c r="H786" s="472">
        <f t="shared" si="119"/>
        <v>0</v>
      </c>
      <c r="I786" s="688" t="str">
        <f t="shared" si="120"/>
        <v>否</v>
      </c>
      <c r="J786" s="689" t="str">
        <f t="shared" si="121"/>
        <v>项</v>
      </c>
      <c r="Q786" s="710">
        <f>+N786+O786+P786</f>
        <v>0</v>
      </c>
      <c r="T786" s="721"/>
    </row>
    <row r="787" ht="36" customHeight="1" spans="1:10">
      <c r="A787" s="709">
        <f t="shared" si="117"/>
        <v>5</v>
      </c>
      <c r="B787" s="295">
        <v>21109</v>
      </c>
      <c r="C787" s="359" t="s">
        <v>862</v>
      </c>
      <c r="D787" s="230">
        <v>0</v>
      </c>
      <c r="E787" s="230">
        <v>0</v>
      </c>
      <c r="F787" s="230">
        <f>F788</f>
        <v>0</v>
      </c>
      <c r="G787" s="472">
        <f t="shared" si="118"/>
        <v>0</v>
      </c>
      <c r="H787" s="472">
        <f t="shared" si="119"/>
        <v>0</v>
      </c>
      <c r="I787" s="688" t="str">
        <f t="shared" si="120"/>
        <v>否</v>
      </c>
      <c r="J787" s="689" t="str">
        <f t="shared" si="121"/>
        <v>款</v>
      </c>
    </row>
    <row r="788" ht="36" customHeight="1" spans="1:20">
      <c r="A788" s="709">
        <f t="shared" si="117"/>
        <v>7</v>
      </c>
      <c r="B788" s="295">
        <v>2110901</v>
      </c>
      <c r="C788" s="449" t="s">
        <v>862</v>
      </c>
      <c r="D788" s="230">
        <v>0</v>
      </c>
      <c r="E788" s="230">
        <v>0</v>
      </c>
      <c r="F788" s="296"/>
      <c r="G788" s="472">
        <f t="shared" si="118"/>
        <v>0</v>
      </c>
      <c r="H788" s="472">
        <f t="shared" si="119"/>
        <v>0</v>
      </c>
      <c r="I788" s="688" t="str">
        <f t="shared" si="120"/>
        <v>否</v>
      </c>
      <c r="J788" s="689" t="str">
        <f t="shared" si="121"/>
        <v>项</v>
      </c>
      <c r="Q788" s="710">
        <f>+N788+O788+P788</f>
        <v>0</v>
      </c>
      <c r="T788" s="721"/>
    </row>
    <row r="789" ht="36" customHeight="1" spans="1:10">
      <c r="A789" s="709">
        <f t="shared" si="117"/>
        <v>5</v>
      </c>
      <c r="B789" s="295">
        <v>21110</v>
      </c>
      <c r="C789" s="359" t="s">
        <v>863</v>
      </c>
      <c r="D789" s="230">
        <v>0</v>
      </c>
      <c r="E789" s="230">
        <v>0</v>
      </c>
      <c r="F789" s="230">
        <f>F790</f>
        <v>0</v>
      </c>
      <c r="G789" s="472">
        <f t="shared" si="118"/>
        <v>0</v>
      </c>
      <c r="H789" s="472">
        <f t="shared" si="119"/>
        <v>0</v>
      </c>
      <c r="I789" s="688" t="str">
        <f t="shared" si="120"/>
        <v>否</v>
      </c>
      <c r="J789" s="689" t="str">
        <f t="shared" si="121"/>
        <v>款</v>
      </c>
    </row>
    <row r="790" ht="36" customHeight="1" spans="1:20">
      <c r="A790" s="709">
        <f t="shared" si="117"/>
        <v>7</v>
      </c>
      <c r="B790" s="295">
        <v>2111001</v>
      </c>
      <c r="C790" s="449" t="s">
        <v>863</v>
      </c>
      <c r="D790" s="230">
        <v>0</v>
      </c>
      <c r="E790" s="230">
        <v>0</v>
      </c>
      <c r="F790" s="296"/>
      <c r="G790" s="472">
        <f t="shared" si="118"/>
        <v>0</v>
      </c>
      <c r="H790" s="472">
        <f t="shared" si="119"/>
        <v>0</v>
      </c>
      <c r="I790" s="688" t="str">
        <f t="shared" si="120"/>
        <v>否</v>
      </c>
      <c r="J790" s="689" t="str">
        <f t="shared" si="121"/>
        <v>项</v>
      </c>
      <c r="Q790" s="710">
        <f>+N790+O790+P790</f>
        <v>0</v>
      </c>
      <c r="T790" s="721"/>
    </row>
    <row r="791" ht="36" customHeight="1" spans="1:10">
      <c r="A791" s="709">
        <f t="shared" si="117"/>
        <v>5</v>
      </c>
      <c r="B791" s="295">
        <v>21111</v>
      </c>
      <c r="C791" s="359" t="s">
        <v>864</v>
      </c>
      <c r="D791" s="230">
        <v>0</v>
      </c>
      <c r="E791" s="230">
        <v>0</v>
      </c>
      <c r="F791" s="230">
        <f>SUM(F792:F796)</f>
        <v>0</v>
      </c>
      <c r="G791" s="472">
        <f t="shared" si="118"/>
        <v>0</v>
      </c>
      <c r="H791" s="472">
        <f t="shared" si="119"/>
        <v>0</v>
      </c>
      <c r="I791" s="688" t="str">
        <f t="shared" si="120"/>
        <v>否</v>
      </c>
      <c r="J791" s="689" t="str">
        <f t="shared" si="121"/>
        <v>款</v>
      </c>
    </row>
    <row r="792" ht="36" customHeight="1" spans="1:20">
      <c r="A792" s="709">
        <f t="shared" si="117"/>
        <v>7</v>
      </c>
      <c r="B792" s="295">
        <v>2111101</v>
      </c>
      <c r="C792" s="439" t="s">
        <v>865</v>
      </c>
      <c r="D792" s="230">
        <v>0</v>
      </c>
      <c r="E792" s="230">
        <v>0</v>
      </c>
      <c r="F792" s="296"/>
      <c r="G792" s="472">
        <f t="shared" si="118"/>
        <v>0</v>
      </c>
      <c r="H792" s="472">
        <f t="shared" si="119"/>
        <v>0</v>
      </c>
      <c r="I792" s="688" t="str">
        <f t="shared" si="120"/>
        <v>否</v>
      </c>
      <c r="J792" s="689" t="str">
        <f t="shared" si="121"/>
        <v>项</v>
      </c>
      <c r="Q792" s="710">
        <f>+N792+O792+P792</f>
        <v>0</v>
      </c>
      <c r="T792" s="721"/>
    </row>
    <row r="793" ht="36" customHeight="1" spans="1:20">
      <c r="A793" s="709">
        <f t="shared" si="117"/>
        <v>7</v>
      </c>
      <c r="B793" s="295">
        <v>2111102</v>
      </c>
      <c r="C793" s="439" t="s">
        <v>866</v>
      </c>
      <c r="D793" s="230">
        <v>0</v>
      </c>
      <c r="E793" s="230">
        <v>0</v>
      </c>
      <c r="F793" s="296"/>
      <c r="G793" s="472">
        <f t="shared" si="118"/>
        <v>0</v>
      </c>
      <c r="H793" s="472">
        <f t="shared" si="119"/>
        <v>0</v>
      </c>
      <c r="I793" s="688" t="str">
        <f t="shared" si="120"/>
        <v>否</v>
      </c>
      <c r="J793" s="689" t="str">
        <f t="shared" si="121"/>
        <v>项</v>
      </c>
      <c r="Q793" s="710">
        <f>+N793+O793+P793</f>
        <v>0</v>
      </c>
      <c r="T793" s="721"/>
    </row>
    <row r="794" ht="36" customHeight="1" spans="1:20">
      <c r="A794" s="709">
        <f t="shared" si="117"/>
        <v>7</v>
      </c>
      <c r="B794" s="295">
        <v>2111103</v>
      </c>
      <c r="C794" s="439" t="s">
        <v>867</v>
      </c>
      <c r="D794" s="230">
        <v>0</v>
      </c>
      <c r="E794" s="230">
        <v>0</v>
      </c>
      <c r="F794" s="296"/>
      <c r="G794" s="472">
        <f t="shared" si="118"/>
        <v>0</v>
      </c>
      <c r="H794" s="472">
        <f t="shared" si="119"/>
        <v>0</v>
      </c>
      <c r="I794" s="688" t="str">
        <f t="shared" si="120"/>
        <v>否</v>
      </c>
      <c r="J794" s="689" t="str">
        <f t="shared" si="121"/>
        <v>项</v>
      </c>
      <c r="Q794" s="710">
        <f>+N794+O794+P794</f>
        <v>0</v>
      </c>
      <c r="T794" s="721"/>
    </row>
    <row r="795" ht="36" customHeight="1" spans="1:20">
      <c r="A795" s="709">
        <f t="shared" si="117"/>
        <v>7</v>
      </c>
      <c r="B795" s="295">
        <v>2111104</v>
      </c>
      <c r="C795" s="439" t="s">
        <v>868</v>
      </c>
      <c r="D795" s="230">
        <v>0</v>
      </c>
      <c r="E795" s="230">
        <v>0</v>
      </c>
      <c r="F795" s="296"/>
      <c r="G795" s="472">
        <f t="shared" si="118"/>
        <v>0</v>
      </c>
      <c r="H795" s="472">
        <f t="shared" si="119"/>
        <v>0</v>
      </c>
      <c r="I795" s="688" t="str">
        <f t="shared" si="120"/>
        <v>否</v>
      </c>
      <c r="J795" s="689" t="str">
        <f t="shared" si="121"/>
        <v>项</v>
      </c>
      <c r="Q795" s="710">
        <f>+N795+O795+P795</f>
        <v>0</v>
      </c>
      <c r="T795" s="721"/>
    </row>
    <row r="796" ht="36" customHeight="1" spans="1:20">
      <c r="A796" s="709">
        <f t="shared" si="117"/>
        <v>7</v>
      </c>
      <c r="B796" s="295">
        <v>2111199</v>
      </c>
      <c r="C796" s="439" t="s">
        <v>869</v>
      </c>
      <c r="D796" s="230">
        <v>0</v>
      </c>
      <c r="E796" s="230">
        <v>0</v>
      </c>
      <c r="F796" s="296"/>
      <c r="G796" s="472">
        <f t="shared" si="118"/>
        <v>0</v>
      </c>
      <c r="H796" s="472">
        <f t="shared" si="119"/>
        <v>0</v>
      </c>
      <c r="I796" s="688" t="str">
        <f t="shared" si="120"/>
        <v>否</v>
      </c>
      <c r="J796" s="689" t="str">
        <f t="shared" si="121"/>
        <v>项</v>
      </c>
      <c r="Q796" s="710">
        <f>+N796+O796+P796</f>
        <v>0</v>
      </c>
      <c r="T796" s="721"/>
    </row>
    <row r="797" ht="36" customHeight="1" spans="1:10">
      <c r="A797" s="709">
        <f t="shared" si="117"/>
        <v>5</v>
      </c>
      <c r="B797" s="295">
        <v>21112</v>
      </c>
      <c r="C797" s="359" t="s">
        <v>870</v>
      </c>
      <c r="D797" s="230">
        <v>0</v>
      </c>
      <c r="E797" s="230">
        <v>0</v>
      </c>
      <c r="F797" s="230">
        <f>F798</f>
        <v>0</v>
      </c>
      <c r="G797" s="472">
        <f t="shared" si="118"/>
        <v>0</v>
      </c>
      <c r="H797" s="472">
        <f t="shared" si="119"/>
        <v>0</v>
      </c>
      <c r="I797" s="688" t="str">
        <f t="shared" si="120"/>
        <v>否</v>
      </c>
      <c r="J797" s="689" t="str">
        <f t="shared" si="121"/>
        <v>款</v>
      </c>
    </row>
    <row r="798" ht="36" customHeight="1" spans="1:20">
      <c r="A798" s="709">
        <f t="shared" si="117"/>
        <v>7</v>
      </c>
      <c r="B798" s="305">
        <v>2111201</v>
      </c>
      <c r="C798" s="439" t="s">
        <v>870</v>
      </c>
      <c r="D798" s="230">
        <v>0</v>
      </c>
      <c r="E798" s="230">
        <v>0</v>
      </c>
      <c r="F798" s="296"/>
      <c r="G798" s="472">
        <f t="shared" si="118"/>
        <v>0</v>
      </c>
      <c r="H798" s="472">
        <f t="shared" si="119"/>
        <v>0</v>
      </c>
      <c r="I798" s="688" t="str">
        <f t="shared" si="120"/>
        <v>否</v>
      </c>
      <c r="J798" s="689" t="str">
        <f t="shared" si="121"/>
        <v>项</v>
      </c>
      <c r="Q798" s="710">
        <f>+N798+O798+P798</f>
        <v>0</v>
      </c>
      <c r="T798" s="721"/>
    </row>
    <row r="799" ht="36" customHeight="1" spans="1:10">
      <c r="A799" s="709">
        <f t="shared" si="117"/>
        <v>5</v>
      </c>
      <c r="B799" s="295">
        <v>21113</v>
      </c>
      <c r="C799" s="359" t="s">
        <v>871</v>
      </c>
      <c r="D799" s="230">
        <v>0</v>
      </c>
      <c r="E799" s="230">
        <v>0</v>
      </c>
      <c r="F799" s="230">
        <f>F800</f>
        <v>0</v>
      </c>
      <c r="G799" s="472">
        <f t="shared" si="118"/>
        <v>0</v>
      </c>
      <c r="H799" s="472">
        <f t="shared" si="119"/>
        <v>0</v>
      </c>
      <c r="I799" s="688" t="str">
        <f t="shared" si="120"/>
        <v>否</v>
      </c>
      <c r="J799" s="689" t="str">
        <f t="shared" si="121"/>
        <v>款</v>
      </c>
    </row>
    <row r="800" ht="36" customHeight="1" spans="1:20">
      <c r="A800" s="709">
        <f t="shared" si="117"/>
        <v>7</v>
      </c>
      <c r="B800" s="305">
        <v>2111301</v>
      </c>
      <c r="C800" s="439" t="s">
        <v>871</v>
      </c>
      <c r="D800" s="230">
        <v>0</v>
      </c>
      <c r="E800" s="230">
        <v>0</v>
      </c>
      <c r="F800" s="296"/>
      <c r="G800" s="472">
        <f t="shared" si="118"/>
        <v>0</v>
      </c>
      <c r="H800" s="472">
        <f t="shared" si="119"/>
        <v>0</v>
      </c>
      <c r="I800" s="688" t="str">
        <f t="shared" si="120"/>
        <v>否</v>
      </c>
      <c r="J800" s="689" t="str">
        <f t="shared" si="121"/>
        <v>项</v>
      </c>
      <c r="Q800" s="710">
        <f>+N800+O800+P800</f>
        <v>0</v>
      </c>
      <c r="T800" s="721"/>
    </row>
    <row r="801" ht="36" customHeight="1" spans="1:20">
      <c r="A801" s="709">
        <f t="shared" si="117"/>
        <v>5</v>
      </c>
      <c r="B801" s="295">
        <v>21114</v>
      </c>
      <c r="C801" s="359" t="s">
        <v>872</v>
      </c>
      <c r="D801" s="230">
        <v>0</v>
      </c>
      <c r="E801" s="230">
        <v>12</v>
      </c>
      <c r="F801" s="230">
        <f>SUM(F802:F811)</f>
        <v>12</v>
      </c>
      <c r="G801" s="472">
        <f t="shared" si="118"/>
        <v>0</v>
      </c>
      <c r="H801" s="472">
        <f t="shared" si="119"/>
        <v>1</v>
      </c>
      <c r="I801" s="688" t="str">
        <f t="shared" si="120"/>
        <v>是</v>
      </c>
      <c r="J801" s="689" t="str">
        <f t="shared" si="121"/>
        <v>款</v>
      </c>
      <c r="T801" s="711">
        <f>VLOOKUP(B801,[268]Sheet1!$D$6:$M$416,10,FALSE)</f>
        <v>12</v>
      </c>
    </row>
    <row r="802" ht="36" customHeight="1" spans="1:20">
      <c r="A802" s="709">
        <f t="shared" si="117"/>
        <v>7</v>
      </c>
      <c r="B802" s="295">
        <v>2111401</v>
      </c>
      <c r="C802" s="439" t="s">
        <v>307</v>
      </c>
      <c r="D802" s="230">
        <v>0</v>
      </c>
      <c r="E802" s="230">
        <v>0</v>
      </c>
      <c r="F802" s="296"/>
      <c r="G802" s="472">
        <f t="shared" si="118"/>
        <v>0</v>
      </c>
      <c r="H802" s="472">
        <f t="shared" si="119"/>
        <v>0</v>
      </c>
      <c r="I802" s="688" t="str">
        <f t="shared" si="120"/>
        <v>否</v>
      </c>
      <c r="J802" s="689" t="str">
        <f t="shared" si="121"/>
        <v>项</v>
      </c>
      <c r="Q802" s="710">
        <f t="shared" ref="Q802:Q811" si="122">+N802+O802+P802</f>
        <v>0</v>
      </c>
      <c r="T802" s="721"/>
    </row>
    <row r="803" ht="36" customHeight="1" spans="1:20">
      <c r="A803" s="709">
        <f t="shared" si="117"/>
        <v>7</v>
      </c>
      <c r="B803" s="295">
        <v>2111402</v>
      </c>
      <c r="C803" s="439" t="s">
        <v>308</v>
      </c>
      <c r="D803" s="230">
        <v>0</v>
      </c>
      <c r="E803" s="230">
        <v>0</v>
      </c>
      <c r="F803" s="296"/>
      <c r="G803" s="472">
        <f t="shared" si="118"/>
        <v>0</v>
      </c>
      <c r="H803" s="472">
        <f t="shared" si="119"/>
        <v>0</v>
      </c>
      <c r="I803" s="688" t="str">
        <f t="shared" si="120"/>
        <v>否</v>
      </c>
      <c r="J803" s="689" t="str">
        <f t="shared" si="121"/>
        <v>项</v>
      </c>
      <c r="Q803" s="710">
        <f t="shared" si="122"/>
        <v>0</v>
      </c>
      <c r="T803" s="721"/>
    </row>
    <row r="804" ht="36" customHeight="1" spans="1:20">
      <c r="A804" s="709">
        <f t="shared" si="117"/>
        <v>7</v>
      </c>
      <c r="B804" s="295">
        <v>2111403</v>
      </c>
      <c r="C804" s="439" t="s">
        <v>309</v>
      </c>
      <c r="D804" s="230">
        <v>0</v>
      </c>
      <c r="E804" s="230">
        <v>0</v>
      </c>
      <c r="F804" s="296"/>
      <c r="G804" s="472">
        <f t="shared" si="118"/>
        <v>0</v>
      </c>
      <c r="H804" s="472">
        <f t="shared" si="119"/>
        <v>0</v>
      </c>
      <c r="I804" s="688" t="str">
        <f t="shared" si="120"/>
        <v>否</v>
      </c>
      <c r="J804" s="689" t="str">
        <f t="shared" si="121"/>
        <v>项</v>
      </c>
      <c r="Q804" s="710">
        <f t="shared" si="122"/>
        <v>0</v>
      </c>
      <c r="T804" s="721"/>
    </row>
    <row r="805" ht="36" customHeight="1" spans="1:20">
      <c r="A805" s="709">
        <f t="shared" si="117"/>
        <v>7</v>
      </c>
      <c r="B805" s="295">
        <v>2111406</v>
      </c>
      <c r="C805" s="439" t="s">
        <v>873</v>
      </c>
      <c r="D805" s="230">
        <v>0</v>
      </c>
      <c r="E805" s="230">
        <v>0</v>
      </c>
      <c r="F805" s="296"/>
      <c r="G805" s="472">
        <f t="shared" si="118"/>
        <v>0</v>
      </c>
      <c r="H805" s="472">
        <f t="shared" si="119"/>
        <v>0</v>
      </c>
      <c r="I805" s="688" t="str">
        <f t="shared" si="120"/>
        <v>否</v>
      </c>
      <c r="J805" s="689" t="str">
        <f t="shared" si="121"/>
        <v>项</v>
      </c>
      <c r="Q805" s="710">
        <f t="shared" si="122"/>
        <v>0</v>
      </c>
      <c r="T805" s="721"/>
    </row>
    <row r="806" ht="36" customHeight="1" spans="1:20">
      <c r="A806" s="709">
        <f t="shared" si="117"/>
        <v>7</v>
      </c>
      <c r="B806" s="295">
        <v>2111407</v>
      </c>
      <c r="C806" s="439" t="s">
        <v>874</v>
      </c>
      <c r="D806" s="230">
        <v>0</v>
      </c>
      <c r="E806" s="230">
        <v>12</v>
      </c>
      <c r="F806" s="296">
        <v>12</v>
      </c>
      <c r="G806" s="472">
        <f t="shared" si="118"/>
        <v>0</v>
      </c>
      <c r="H806" s="472">
        <f t="shared" si="119"/>
        <v>1</v>
      </c>
      <c r="I806" s="688" t="str">
        <f t="shared" si="120"/>
        <v>是</v>
      </c>
      <c r="J806" s="689" t="str">
        <f t="shared" si="121"/>
        <v>项</v>
      </c>
      <c r="N806" s="720">
        <f>VLOOKUP(B806,[261]公共预算支出!$D$3:$H$398,5,FALSE)</f>
        <v>12</v>
      </c>
      <c r="Q806" s="710">
        <f t="shared" si="122"/>
        <v>12</v>
      </c>
      <c r="T806" s="721">
        <f>VLOOKUP(B806,[268]Sheet1!$D$6:$M$416,10,FALSE)</f>
        <v>12</v>
      </c>
    </row>
    <row r="807" ht="36" customHeight="1" spans="1:20">
      <c r="A807" s="709">
        <f t="shared" si="117"/>
        <v>7</v>
      </c>
      <c r="B807" s="295">
        <v>2111408</v>
      </c>
      <c r="C807" s="439" t="s">
        <v>875</v>
      </c>
      <c r="D807" s="230">
        <v>0</v>
      </c>
      <c r="E807" s="230">
        <v>0</v>
      </c>
      <c r="F807" s="296"/>
      <c r="G807" s="472">
        <f t="shared" si="118"/>
        <v>0</v>
      </c>
      <c r="H807" s="472">
        <f t="shared" si="119"/>
        <v>0</v>
      </c>
      <c r="I807" s="688" t="str">
        <f t="shared" si="120"/>
        <v>否</v>
      </c>
      <c r="J807" s="689" t="str">
        <f t="shared" si="121"/>
        <v>项</v>
      </c>
      <c r="Q807" s="710">
        <f t="shared" si="122"/>
        <v>0</v>
      </c>
      <c r="T807" s="721"/>
    </row>
    <row r="808" ht="36" customHeight="1" spans="1:20">
      <c r="A808" s="709">
        <f t="shared" si="117"/>
        <v>7</v>
      </c>
      <c r="B808" s="295">
        <v>2111411</v>
      </c>
      <c r="C808" s="439" t="s">
        <v>348</v>
      </c>
      <c r="D808" s="230">
        <v>0</v>
      </c>
      <c r="E808" s="230">
        <v>0</v>
      </c>
      <c r="F808" s="296"/>
      <c r="G808" s="472">
        <f t="shared" si="118"/>
        <v>0</v>
      </c>
      <c r="H808" s="472">
        <f t="shared" si="119"/>
        <v>0</v>
      </c>
      <c r="I808" s="688" t="str">
        <f t="shared" si="120"/>
        <v>否</v>
      </c>
      <c r="J808" s="689" t="str">
        <f t="shared" si="121"/>
        <v>项</v>
      </c>
      <c r="Q808" s="710">
        <f t="shared" si="122"/>
        <v>0</v>
      </c>
      <c r="T808" s="721"/>
    </row>
    <row r="809" ht="36" customHeight="1" spans="1:20">
      <c r="A809" s="709">
        <f t="shared" si="117"/>
        <v>7</v>
      </c>
      <c r="B809" s="295">
        <v>2111413</v>
      </c>
      <c r="C809" s="439" t="s">
        <v>876</v>
      </c>
      <c r="D809" s="230">
        <v>0</v>
      </c>
      <c r="E809" s="230">
        <v>0</v>
      </c>
      <c r="F809" s="296"/>
      <c r="G809" s="472">
        <f t="shared" si="118"/>
        <v>0</v>
      </c>
      <c r="H809" s="472">
        <f t="shared" si="119"/>
        <v>0</v>
      </c>
      <c r="I809" s="688" t="str">
        <f t="shared" si="120"/>
        <v>否</v>
      </c>
      <c r="J809" s="689" t="str">
        <f t="shared" si="121"/>
        <v>项</v>
      </c>
      <c r="Q809" s="710">
        <f t="shared" si="122"/>
        <v>0</v>
      </c>
      <c r="T809" s="721"/>
    </row>
    <row r="810" ht="36" customHeight="1" spans="1:20">
      <c r="A810" s="709">
        <f t="shared" si="117"/>
        <v>7</v>
      </c>
      <c r="B810" s="295">
        <v>2111450</v>
      </c>
      <c r="C810" s="439" t="s">
        <v>316</v>
      </c>
      <c r="D810" s="230">
        <v>0</v>
      </c>
      <c r="E810" s="230">
        <v>0</v>
      </c>
      <c r="F810" s="296"/>
      <c r="G810" s="472">
        <f t="shared" si="118"/>
        <v>0</v>
      </c>
      <c r="H810" s="472">
        <f t="shared" si="119"/>
        <v>0</v>
      </c>
      <c r="I810" s="688" t="str">
        <f t="shared" si="120"/>
        <v>否</v>
      </c>
      <c r="J810" s="689" t="str">
        <f t="shared" si="121"/>
        <v>项</v>
      </c>
      <c r="Q810" s="710">
        <f t="shared" si="122"/>
        <v>0</v>
      </c>
      <c r="T810" s="721"/>
    </row>
    <row r="811" ht="36" customHeight="1" spans="1:20">
      <c r="A811" s="709">
        <f t="shared" si="117"/>
        <v>7</v>
      </c>
      <c r="B811" s="295">
        <v>2111499</v>
      </c>
      <c r="C811" s="439" t="s">
        <v>877</v>
      </c>
      <c r="D811" s="230">
        <v>0</v>
      </c>
      <c r="E811" s="230">
        <v>0</v>
      </c>
      <c r="F811" s="296"/>
      <c r="G811" s="472">
        <f t="shared" si="118"/>
        <v>0</v>
      </c>
      <c r="H811" s="472">
        <f t="shared" si="119"/>
        <v>0</v>
      </c>
      <c r="I811" s="688" t="str">
        <f t="shared" si="120"/>
        <v>否</v>
      </c>
      <c r="J811" s="689" t="str">
        <f t="shared" si="121"/>
        <v>项</v>
      </c>
      <c r="Q811" s="710">
        <f t="shared" si="122"/>
        <v>0</v>
      </c>
      <c r="T811" s="721"/>
    </row>
    <row r="812" ht="36" customHeight="1" spans="1:10">
      <c r="A812" s="709">
        <f t="shared" si="117"/>
        <v>5</v>
      </c>
      <c r="B812" s="295">
        <v>21199</v>
      </c>
      <c r="C812" s="359" t="s">
        <v>878</v>
      </c>
      <c r="D812" s="230">
        <v>0</v>
      </c>
      <c r="E812" s="230">
        <v>0</v>
      </c>
      <c r="F812" s="230">
        <f>F813</f>
        <v>0</v>
      </c>
      <c r="G812" s="472">
        <f t="shared" si="118"/>
        <v>0</v>
      </c>
      <c r="H812" s="472">
        <f t="shared" si="119"/>
        <v>0</v>
      </c>
      <c r="I812" s="688" t="str">
        <f t="shared" si="120"/>
        <v>否</v>
      </c>
      <c r="J812" s="689" t="str">
        <f t="shared" si="121"/>
        <v>款</v>
      </c>
    </row>
    <row r="813" ht="36" customHeight="1" spans="1:20">
      <c r="A813" s="709">
        <f t="shared" si="117"/>
        <v>7</v>
      </c>
      <c r="B813" s="305">
        <v>2119999</v>
      </c>
      <c r="C813" s="439" t="s">
        <v>878</v>
      </c>
      <c r="D813" s="230">
        <v>0</v>
      </c>
      <c r="E813" s="230">
        <v>0</v>
      </c>
      <c r="F813" s="296"/>
      <c r="G813" s="472">
        <f t="shared" si="118"/>
        <v>0</v>
      </c>
      <c r="H813" s="472">
        <f t="shared" si="119"/>
        <v>0</v>
      </c>
      <c r="I813" s="688" t="str">
        <f t="shared" si="120"/>
        <v>否</v>
      </c>
      <c r="J813" s="689" t="str">
        <f t="shared" si="121"/>
        <v>项</v>
      </c>
      <c r="Q813" s="710">
        <f>+N813+O813+P813</f>
        <v>0</v>
      </c>
      <c r="T813" s="721"/>
    </row>
    <row r="814" ht="36" customHeight="1" spans="1:20">
      <c r="A814" s="709">
        <f t="shared" si="117"/>
        <v>3</v>
      </c>
      <c r="B814" s="294">
        <v>212</v>
      </c>
      <c r="C814" s="285" t="s">
        <v>267</v>
      </c>
      <c r="D814" s="286">
        <v>1265</v>
      </c>
      <c r="E814" s="286">
        <v>3522</v>
      </c>
      <c r="F814" s="286">
        <f>SUM(F815,F826,F828,F831,F833,F835)</f>
        <v>23850</v>
      </c>
      <c r="G814" s="475">
        <f t="shared" si="118"/>
        <v>17.8537549407115</v>
      </c>
      <c r="H814" s="475">
        <f t="shared" si="119"/>
        <v>6.7717206132879</v>
      </c>
      <c r="I814" s="688" t="str">
        <f t="shared" si="120"/>
        <v>是</v>
      </c>
      <c r="J814" s="689" t="str">
        <f t="shared" si="121"/>
        <v>类</v>
      </c>
      <c r="T814" s="711">
        <f>VLOOKUP(B814,[268]Sheet1!$D$6:$M$416,10,FALSE)</f>
        <v>23850</v>
      </c>
    </row>
    <row r="815" ht="36" customHeight="1" spans="1:20">
      <c r="A815" s="709">
        <f t="shared" si="117"/>
        <v>5</v>
      </c>
      <c r="B815" s="295">
        <v>21201</v>
      </c>
      <c r="C815" s="359" t="s">
        <v>879</v>
      </c>
      <c r="D815" s="230">
        <v>1064</v>
      </c>
      <c r="E815" s="230">
        <v>1456</v>
      </c>
      <c r="F815" s="230">
        <f>SUM(F816:F825)</f>
        <v>1450</v>
      </c>
      <c r="G815" s="472">
        <f t="shared" si="118"/>
        <v>0.362781954887218</v>
      </c>
      <c r="H815" s="472">
        <f t="shared" si="119"/>
        <v>0.995879120879121</v>
      </c>
      <c r="I815" s="688" t="str">
        <f t="shared" si="120"/>
        <v>是</v>
      </c>
      <c r="J815" s="689" t="str">
        <f t="shared" si="121"/>
        <v>款</v>
      </c>
      <c r="T815" s="711">
        <f>VLOOKUP(B815,[268]Sheet1!$D$6:$M$416,10,FALSE)</f>
        <v>1451</v>
      </c>
    </row>
    <row r="816" ht="36" customHeight="1" spans="1:20">
      <c r="A816" s="709">
        <f t="shared" si="117"/>
        <v>7</v>
      </c>
      <c r="B816" s="295">
        <v>2120101</v>
      </c>
      <c r="C816" s="439" t="s">
        <v>307</v>
      </c>
      <c r="D816" s="230">
        <v>286</v>
      </c>
      <c r="E816" s="230">
        <v>304</v>
      </c>
      <c r="F816" s="296">
        <v>344</v>
      </c>
      <c r="G816" s="472">
        <f t="shared" si="118"/>
        <v>0.202797202797203</v>
      </c>
      <c r="H816" s="472">
        <f t="shared" si="119"/>
        <v>1.13157894736842</v>
      </c>
      <c r="I816" s="688" t="str">
        <f t="shared" si="120"/>
        <v>是</v>
      </c>
      <c r="J816" s="689" t="str">
        <f t="shared" si="121"/>
        <v>项</v>
      </c>
      <c r="N816" s="720">
        <f>VLOOKUP(B816,[261]公共预算支出!$D$3:$H$398,5,FALSE)</f>
        <v>322</v>
      </c>
      <c r="O816" s="544">
        <f>VLOOKUP(B816,[264]Sheet4!$A$2:$D$19,4,FALSE)</f>
        <v>1</v>
      </c>
      <c r="Q816" s="710">
        <f t="shared" ref="Q816:Q825" si="123">+N816+O816+P816</f>
        <v>323</v>
      </c>
      <c r="T816" s="721">
        <f>VLOOKUP(B816,[268]Sheet1!$D$6:$M$416,10,FALSE)</f>
        <v>344</v>
      </c>
    </row>
    <row r="817" ht="36" customHeight="1" spans="1:20">
      <c r="A817" s="709">
        <f t="shared" si="117"/>
        <v>7</v>
      </c>
      <c r="B817" s="295">
        <v>2120102</v>
      </c>
      <c r="C817" s="439" t="s">
        <v>308</v>
      </c>
      <c r="D817" s="230">
        <v>0</v>
      </c>
      <c r="E817" s="230">
        <v>0</v>
      </c>
      <c r="F817" s="296"/>
      <c r="G817" s="472">
        <f t="shared" si="118"/>
        <v>0</v>
      </c>
      <c r="H817" s="472">
        <f t="shared" si="119"/>
        <v>0</v>
      </c>
      <c r="I817" s="688" t="str">
        <f t="shared" si="120"/>
        <v>否</v>
      </c>
      <c r="J817" s="689" t="str">
        <f t="shared" si="121"/>
        <v>项</v>
      </c>
      <c r="Q817" s="710">
        <f t="shared" si="123"/>
        <v>0</v>
      </c>
      <c r="T817" s="721"/>
    </row>
    <row r="818" ht="36" customHeight="1" spans="1:20">
      <c r="A818" s="709">
        <f t="shared" si="117"/>
        <v>7</v>
      </c>
      <c r="B818" s="295">
        <v>2120103</v>
      </c>
      <c r="C818" s="439" t="s">
        <v>309</v>
      </c>
      <c r="D818" s="230">
        <v>0</v>
      </c>
      <c r="E818" s="230">
        <v>0</v>
      </c>
      <c r="F818" s="296"/>
      <c r="G818" s="472">
        <f t="shared" si="118"/>
        <v>0</v>
      </c>
      <c r="H818" s="472">
        <f t="shared" si="119"/>
        <v>0</v>
      </c>
      <c r="I818" s="688" t="str">
        <f t="shared" si="120"/>
        <v>否</v>
      </c>
      <c r="J818" s="689" t="str">
        <f t="shared" si="121"/>
        <v>项</v>
      </c>
      <c r="Q818" s="710">
        <f t="shared" si="123"/>
        <v>0</v>
      </c>
      <c r="T818" s="721"/>
    </row>
    <row r="819" ht="36" customHeight="1" spans="1:20">
      <c r="A819" s="709">
        <f t="shared" si="117"/>
        <v>7</v>
      </c>
      <c r="B819" s="295">
        <v>2120104</v>
      </c>
      <c r="C819" s="439" t="s">
        <v>880</v>
      </c>
      <c r="D819" s="230">
        <v>396</v>
      </c>
      <c r="E819" s="230">
        <v>790</v>
      </c>
      <c r="F819" s="296">
        <v>693</v>
      </c>
      <c r="G819" s="472">
        <f t="shared" si="118"/>
        <v>0.75</v>
      </c>
      <c r="H819" s="472">
        <f t="shared" si="119"/>
        <v>0.877215189873418</v>
      </c>
      <c r="I819" s="688" t="str">
        <f t="shared" si="120"/>
        <v>是</v>
      </c>
      <c r="J819" s="689" t="str">
        <f t="shared" si="121"/>
        <v>项</v>
      </c>
      <c r="N819" s="720">
        <f>VLOOKUP(B819,[261]公共预算支出!$D$3:$H$398,5,FALSE)</f>
        <v>672</v>
      </c>
      <c r="P819" s="710">
        <f>VLOOKUP(B819,[263]Sheet4!$A$2:$B$82,2,FALSE)</f>
        <v>2</v>
      </c>
      <c r="Q819" s="710">
        <f t="shared" si="123"/>
        <v>674</v>
      </c>
      <c r="T819" s="721">
        <f>VLOOKUP(B819,[268]Sheet1!$D$6:$M$416,10,FALSE)</f>
        <v>693</v>
      </c>
    </row>
    <row r="820" ht="36" customHeight="1" spans="1:20">
      <c r="A820" s="709">
        <f t="shared" si="117"/>
        <v>7</v>
      </c>
      <c r="B820" s="295">
        <v>2120105</v>
      </c>
      <c r="C820" s="439" t="s">
        <v>881</v>
      </c>
      <c r="D820" s="230">
        <v>0</v>
      </c>
      <c r="E820" s="230">
        <v>0</v>
      </c>
      <c r="F820" s="296"/>
      <c r="G820" s="472">
        <f t="shared" si="118"/>
        <v>0</v>
      </c>
      <c r="H820" s="472">
        <f t="shared" si="119"/>
        <v>0</v>
      </c>
      <c r="I820" s="688" t="str">
        <f t="shared" si="120"/>
        <v>否</v>
      </c>
      <c r="J820" s="689" t="str">
        <f t="shared" si="121"/>
        <v>项</v>
      </c>
      <c r="Q820" s="710">
        <f t="shared" si="123"/>
        <v>0</v>
      </c>
      <c r="T820" s="721"/>
    </row>
    <row r="821" ht="36" customHeight="1" spans="1:20">
      <c r="A821" s="709">
        <f t="shared" si="117"/>
        <v>7</v>
      </c>
      <c r="B821" s="295">
        <v>2120106</v>
      </c>
      <c r="C821" s="439" t="s">
        <v>882</v>
      </c>
      <c r="D821" s="230">
        <v>116</v>
      </c>
      <c r="E821" s="230">
        <v>105</v>
      </c>
      <c r="F821" s="296">
        <v>103</v>
      </c>
      <c r="G821" s="472">
        <f t="shared" si="118"/>
        <v>-0.112068965517241</v>
      </c>
      <c r="H821" s="472">
        <f t="shared" si="119"/>
        <v>0.980952380952381</v>
      </c>
      <c r="I821" s="688" t="str">
        <f t="shared" si="120"/>
        <v>是</v>
      </c>
      <c r="J821" s="689" t="str">
        <f t="shared" si="121"/>
        <v>项</v>
      </c>
      <c r="N821" s="720">
        <f>VLOOKUP(B821,[261]公共预算支出!$D$3:$H$398,5,FALSE)</f>
        <v>103</v>
      </c>
      <c r="Q821" s="710">
        <f t="shared" si="123"/>
        <v>103</v>
      </c>
      <c r="T821" s="721">
        <f>VLOOKUP(B821,[268]Sheet1!$D$6:$M$416,10,FALSE)</f>
        <v>103</v>
      </c>
    </row>
    <row r="822" ht="36" customHeight="1" spans="1:20">
      <c r="A822" s="709">
        <f t="shared" si="117"/>
        <v>7</v>
      </c>
      <c r="B822" s="295">
        <v>2120107</v>
      </c>
      <c r="C822" s="439" t="s">
        <v>883</v>
      </c>
      <c r="D822" s="230">
        <v>0</v>
      </c>
      <c r="E822" s="230">
        <v>0</v>
      </c>
      <c r="F822" s="296"/>
      <c r="G822" s="472">
        <f t="shared" si="118"/>
        <v>0</v>
      </c>
      <c r="H822" s="472">
        <f t="shared" si="119"/>
        <v>0</v>
      </c>
      <c r="I822" s="688" t="str">
        <f t="shared" si="120"/>
        <v>否</v>
      </c>
      <c r="J822" s="689" t="str">
        <f t="shared" si="121"/>
        <v>项</v>
      </c>
      <c r="Q822" s="710">
        <f t="shared" si="123"/>
        <v>0</v>
      </c>
      <c r="T822" s="721"/>
    </row>
    <row r="823" ht="36" customHeight="1" spans="1:20">
      <c r="A823" s="709">
        <f t="shared" si="117"/>
        <v>7</v>
      </c>
      <c r="B823" s="295">
        <v>2120109</v>
      </c>
      <c r="C823" s="439" t="s">
        <v>884</v>
      </c>
      <c r="D823" s="230">
        <v>0</v>
      </c>
      <c r="E823" s="230">
        <v>0</v>
      </c>
      <c r="F823" s="296"/>
      <c r="G823" s="472">
        <f t="shared" si="118"/>
        <v>0</v>
      </c>
      <c r="H823" s="472">
        <f t="shared" si="119"/>
        <v>0</v>
      </c>
      <c r="I823" s="688" t="str">
        <f t="shared" si="120"/>
        <v>否</v>
      </c>
      <c r="J823" s="689" t="str">
        <f t="shared" si="121"/>
        <v>项</v>
      </c>
      <c r="Q823" s="710">
        <f t="shared" si="123"/>
        <v>0</v>
      </c>
      <c r="T823" s="721"/>
    </row>
    <row r="824" ht="36" customHeight="1" spans="1:20">
      <c r="A824" s="709">
        <f t="shared" si="117"/>
        <v>7</v>
      </c>
      <c r="B824" s="295">
        <v>2120110</v>
      </c>
      <c r="C824" s="439" t="s">
        <v>885</v>
      </c>
      <c r="D824" s="230">
        <v>0</v>
      </c>
      <c r="E824" s="230">
        <v>0</v>
      </c>
      <c r="F824" s="296"/>
      <c r="G824" s="472">
        <f t="shared" si="118"/>
        <v>0</v>
      </c>
      <c r="H824" s="472">
        <f t="shared" si="119"/>
        <v>0</v>
      </c>
      <c r="I824" s="688" t="str">
        <f t="shared" si="120"/>
        <v>否</v>
      </c>
      <c r="J824" s="689" t="str">
        <f t="shared" si="121"/>
        <v>项</v>
      </c>
      <c r="Q824" s="710">
        <f t="shared" si="123"/>
        <v>0</v>
      </c>
      <c r="T824" s="721"/>
    </row>
    <row r="825" ht="36" customHeight="1" spans="1:20">
      <c r="A825" s="709">
        <f t="shared" si="117"/>
        <v>7</v>
      </c>
      <c r="B825" s="295">
        <v>2120199</v>
      </c>
      <c r="C825" s="439" t="s">
        <v>886</v>
      </c>
      <c r="D825" s="230">
        <v>266</v>
      </c>
      <c r="E825" s="230">
        <v>257</v>
      </c>
      <c r="F825" s="296">
        <v>310</v>
      </c>
      <c r="G825" s="472">
        <f t="shared" si="118"/>
        <v>0.165413533834587</v>
      </c>
      <c r="H825" s="472">
        <f t="shared" si="119"/>
        <v>1.20622568093385</v>
      </c>
      <c r="I825" s="688" t="str">
        <f t="shared" si="120"/>
        <v>是</v>
      </c>
      <c r="J825" s="689" t="str">
        <f t="shared" si="121"/>
        <v>项</v>
      </c>
      <c r="N825" s="720">
        <f>VLOOKUP(B825,[261]公共预算支出!$D$3:$H$398,5,FALSE)</f>
        <v>298</v>
      </c>
      <c r="P825" s="710">
        <f>VLOOKUP(B825,[263]Sheet4!$A$2:$B$82,2,FALSE)</f>
        <v>2</v>
      </c>
      <c r="Q825" s="710">
        <f t="shared" si="123"/>
        <v>300</v>
      </c>
      <c r="T825" s="721">
        <f>VLOOKUP(B825,[268]Sheet1!$D$6:$M$416,10,FALSE)</f>
        <v>310</v>
      </c>
    </row>
    <row r="826" ht="36" customHeight="1" spans="1:10">
      <c r="A826" s="709">
        <f t="shared" si="117"/>
        <v>5</v>
      </c>
      <c r="B826" s="295">
        <v>21202</v>
      </c>
      <c r="C826" s="359" t="s">
        <v>887</v>
      </c>
      <c r="D826" s="230">
        <v>0</v>
      </c>
      <c r="E826" s="230">
        <v>0</v>
      </c>
      <c r="F826" s="230">
        <f>F827</f>
        <v>0</v>
      </c>
      <c r="G826" s="472">
        <f t="shared" si="118"/>
        <v>0</v>
      </c>
      <c r="H826" s="472">
        <f t="shared" si="119"/>
        <v>0</v>
      </c>
      <c r="I826" s="688" t="str">
        <f t="shared" si="120"/>
        <v>否</v>
      </c>
      <c r="J826" s="689" t="str">
        <f t="shared" si="121"/>
        <v>款</v>
      </c>
    </row>
    <row r="827" ht="36" customHeight="1" spans="1:20">
      <c r="A827" s="709">
        <f t="shared" si="117"/>
        <v>7</v>
      </c>
      <c r="B827" s="295">
        <v>2120201</v>
      </c>
      <c r="C827" s="449" t="s">
        <v>887</v>
      </c>
      <c r="D827" s="230">
        <v>0</v>
      </c>
      <c r="E827" s="230">
        <v>0</v>
      </c>
      <c r="F827" s="296"/>
      <c r="G827" s="472">
        <f t="shared" si="118"/>
        <v>0</v>
      </c>
      <c r="H827" s="472">
        <f t="shared" si="119"/>
        <v>0</v>
      </c>
      <c r="I827" s="688" t="str">
        <f t="shared" si="120"/>
        <v>否</v>
      </c>
      <c r="J827" s="689" t="str">
        <f t="shared" si="121"/>
        <v>项</v>
      </c>
      <c r="Q827" s="710">
        <f>+N827+O827+P827</f>
        <v>0</v>
      </c>
      <c r="T827" s="721"/>
    </row>
    <row r="828" ht="36" customHeight="1" spans="1:20">
      <c r="A828" s="709">
        <f t="shared" si="117"/>
        <v>5</v>
      </c>
      <c r="B828" s="295">
        <v>21203</v>
      </c>
      <c r="C828" s="359" t="s">
        <v>888</v>
      </c>
      <c r="D828" s="230">
        <v>23</v>
      </c>
      <c r="E828" s="230">
        <v>370</v>
      </c>
      <c r="F828" s="230">
        <f>SUM(F829:F830)</f>
        <v>3796</v>
      </c>
      <c r="G828" s="472">
        <f t="shared" si="118"/>
        <v>164.04347826087</v>
      </c>
      <c r="H828" s="472">
        <f t="shared" si="119"/>
        <v>10.2594594594595</v>
      </c>
      <c r="I828" s="688" t="str">
        <f t="shared" si="120"/>
        <v>是</v>
      </c>
      <c r="J828" s="689" t="str">
        <f t="shared" si="121"/>
        <v>款</v>
      </c>
      <c r="T828" s="711">
        <f>VLOOKUP(B828,[268]Sheet1!$D$6:$M$416,10,FALSE)</f>
        <v>3796</v>
      </c>
    </row>
    <row r="829" ht="36" customHeight="1" spans="1:20">
      <c r="A829" s="709">
        <f t="shared" si="117"/>
        <v>7</v>
      </c>
      <c r="B829" s="295">
        <v>2120303</v>
      </c>
      <c r="C829" s="439" t="s">
        <v>889</v>
      </c>
      <c r="D829" s="230">
        <v>0</v>
      </c>
      <c r="E829" s="230">
        <v>300</v>
      </c>
      <c r="F829" s="296">
        <v>2</v>
      </c>
      <c r="G829" s="472">
        <f t="shared" si="118"/>
        <v>0</v>
      </c>
      <c r="H829" s="472">
        <f t="shared" si="119"/>
        <v>0.00666666666666667</v>
      </c>
      <c r="I829" s="688" t="str">
        <f t="shared" si="120"/>
        <v>是</v>
      </c>
      <c r="J829" s="689" t="str">
        <f t="shared" si="121"/>
        <v>项</v>
      </c>
      <c r="N829" s="720">
        <f>VLOOKUP(B829,[261]公共预算支出!$D$3:$H$398,5,FALSE)</f>
        <v>2</v>
      </c>
      <c r="Q829" s="710">
        <f>+N829+O829+P829</f>
        <v>2</v>
      </c>
      <c r="T829" s="721">
        <f>VLOOKUP(B829,[268]Sheet1!$D$6:$M$416,10,FALSE)</f>
        <v>2</v>
      </c>
    </row>
    <row r="830" ht="36" customHeight="1" spans="1:20">
      <c r="A830" s="709">
        <f t="shared" si="117"/>
        <v>7</v>
      </c>
      <c r="B830" s="295">
        <v>2120399</v>
      </c>
      <c r="C830" s="439" t="s">
        <v>890</v>
      </c>
      <c r="D830" s="230">
        <v>23</v>
      </c>
      <c r="E830" s="230">
        <v>70</v>
      </c>
      <c r="F830" s="296">
        <v>3794</v>
      </c>
      <c r="G830" s="472">
        <f t="shared" si="118"/>
        <v>163.95652173913</v>
      </c>
      <c r="H830" s="472">
        <f t="shared" si="119"/>
        <v>54.2</v>
      </c>
      <c r="I830" s="688" t="str">
        <f t="shared" si="120"/>
        <v>是</v>
      </c>
      <c r="J830" s="689" t="str">
        <f t="shared" si="121"/>
        <v>项</v>
      </c>
      <c r="N830" s="720">
        <f>VLOOKUP(B830,[261]公共预算支出!$D$3:$H$398,5,FALSE)</f>
        <v>3770</v>
      </c>
      <c r="Q830" s="710">
        <f>+N830+O830+P830</f>
        <v>3770</v>
      </c>
      <c r="T830" s="721">
        <f>VLOOKUP(B830,[268]Sheet1!$D$6:$M$416,10,FALSE)</f>
        <v>3794</v>
      </c>
    </row>
    <row r="831" ht="36" customHeight="1" spans="1:20">
      <c r="A831" s="709">
        <f t="shared" si="117"/>
        <v>5</v>
      </c>
      <c r="B831" s="295">
        <v>21205</v>
      </c>
      <c r="C831" s="359" t="s">
        <v>891</v>
      </c>
      <c r="D831" s="230">
        <v>169</v>
      </c>
      <c r="E831" s="230">
        <v>1127</v>
      </c>
      <c r="F831" s="230">
        <f>F832</f>
        <v>763</v>
      </c>
      <c r="G831" s="472">
        <f t="shared" si="118"/>
        <v>3.51479289940828</v>
      </c>
      <c r="H831" s="472">
        <f t="shared" si="119"/>
        <v>0.677018633540373</v>
      </c>
      <c r="I831" s="688" t="str">
        <f t="shared" si="120"/>
        <v>是</v>
      </c>
      <c r="J831" s="689" t="str">
        <f t="shared" si="121"/>
        <v>款</v>
      </c>
      <c r="T831" s="711">
        <f>VLOOKUP(B831,[268]Sheet1!$D$6:$M$416,10,FALSE)</f>
        <v>763</v>
      </c>
    </row>
    <row r="832" ht="36" customHeight="1" spans="1:20">
      <c r="A832" s="709">
        <f t="shared" si="117"/>
        <v>7</v>
      </c>
      <c r="B832" s="295">
        <v>2120501</v>
      </c>
      <c r="C832" s="449" t="s">
        <v>891</v>
      </c>
      <c r="D832" s="230">
        <v>169</v>
      </c>
      <c r="E832" s="230">
        <v>1127</v>
      </c>
      <c r="F832" s="296">
        <v>763</v>
      </c>
      <c r="G832" s="472">
        <f t="shared" si="118"/>
        <v>3.51479289940828</v>
      </c>
      <c r="H832" s="472">
        <f t="shared" si="119"/>
        <v>0.677018633540373</v>
      </c>
      <c r="I832" s="688" t="str">
        <f t="shared" si="120"/>
        <v>是</v>
      </c>
      <c r="J832" s="689" t="str">
        <f t="shared" si="121"/>
        <v>项</v>
      </c>
      <c r="N832" s="720">
        <f>VLOOKUP(B832,[261]公共预算支出!$D$3:$H$398,5,FALSE)</f>
        <v>667</v>
      </c>
      <c r="O832" s="544">
        <f>VLOOKUP(B832,[264]Sheet4!$A$2:$D$19,4,FALSE)</f>
        <v>6</v>
      </c>
      <c r="P832" s="710">
        <f>VLOOKUP(B832,[263]Sheet4!$A$2:$B$82,2,FALSE)</f>
        <v>54</v>
      </c>
      <c r="Q832" s="710">
        <f>+N832+O832+P832</f>
        <v>727</v>
      </c>
      <c r="T832" s="721">
        <f>VLOOKUP(B832,[268]Sheet1!$D$6:$M$416,10,FALSE)</f>
        <v>763</v>
      </c>
    </row>
    <row r="833" ht="36" customHeight="1" spans="1:10">
      <c r="A833" s="709">
        <f t="shared" si="117"/>
        <v>5</v>
      </c>
      <c r="B833" s="295">
        <v>21206</v>
      </c>
      <c r="C833" s="359" t="s">
        <v>892</v>
      </c>
      <c r="D833" s="230">
        <v>0</v>
      </c>
      <c r="E833" s="230">
        <v>0</v>
      </c>
      <c r="F833" s="230">
        <f>F834</f>
        <v>0</v>
      </c>
      <c r="G833" s="472">
        <f t="shared" si="118"/>
        <v>0</v>
      </c>
      <c r="H833" s="472">
        <f t="shared" si="119"/>
        <v>0</v>
      </c>
      <c r="I833" s="688" t="str">
        <f t="shared" si="120"/>
        <v>否</v>
      </c>
      <c r="J833" s="689" t="str">
        <f t="shared" si="121"/>
        <v>款</v>
      </c>
    </row>
    <row r="834" ht="36" customHeight="1" spans="1:20">
      <c r="A834" s="709">
        <f t="shared" si="117"/>
        <v>7</v>
      </c>
      <c r="B834" s="295">
        <v>2120601</v>
      </c>
      <c r="C834" s="449" t="s">
        <v>892</v>
      </c>
      <c r="D834" s="230">
        <v>0</v>
      </c>
      <c r="E834" s="230">
        <v>0</v>
      </c>
      <c r="F834" s="296"/>
      <c r="G834" s="472">
        <f t="shared" si="118"/>
        <v>0</v>
      </c>
      <c r="H834" s="472">
        <f t="shared" si="119"/>
        <v>0</v>
      </c>
      <c r="I834" s="688" t="str">
        <f t="shared" si="120"/>
        <v>否</v>
      </c>
      <c r="J834" s="689" t="str">
        <f t="shared" si="121"/>
        <v>项</v>
      </c>
      <c r="Q834" s="710">
        <f>+N834+O834+P834</f>
        <v>0</v>
      </c>
      <c r="T834" s="721"/>
    </row>
    <row r="835" ht="36" customHeight="1" spans="1:20">
      <c r="A835" s="709">
        <f t="shared" si="117"/>
        <v>5</v>
      </c>
      <c r="B835" s="295">
        <v>21299</v>
      </c>
      <c r="C835" s="359" t="s">
        <v>893</v>
      </c>
      <c r="D835" s="230">
        <v>9</v>
      </c>
      <c r="E835" s="230">
        <v>569</v>
      </c>
      <c r="F835" s="230">
        <f>F836</f>
        <v>17841</v>
      </c>
      <c r="G835" s="472">
        <f t="shared" si="118"/>
        <v>1981.33333333333</v>
      </c>
      <c r="H835" s="472">
        <f t="shared" si="119"/>
        <v>31.3550087873462</v>
      </c>
      <c r="I835" s="688" t="str">
        <f t="shared" si="120"/>
        <v>是</v>
      </c>
      <c r="J835" s="689" t="str">
        <f t="shared" si="121"/>
        <v>款</v>
      </c>
      <c r="T835" s="711">
        <f>VLOOKUP(B835,[268]Sheet1!$D$6:$M$416,10,FALSE)</f>
        <v>17841</v>
      </c>
    </row>
    <row r="836" ht="36" customHeight="1" spans="1:20">
      <c r="A836" s="709">
        <f t="shared" si="117"/>
        <v>7</v>
      </c>
      <c r="B836" s="295">
        <v>2129999</v>
      </c>
      <c r="C836" s="449" t="s">
        <v>893</v>
      </c>
      <c r="D836" s="230">
        <v>9</v>
      </c>
      <c r="E836" s="230">
        <v>569</v>
      </c>
      <c r="F836" s="296">
        <v>17841</v>
      </c>
      <c r="G836" s="472">
        <f t="shared" si="118"/>
        <v>1981.33333333333</v>
      </c>
      <c r="H836" s="472">
        <f t="shared" si="119"/>
        <v>31.3550087873462</v>
      </c>
      <c r="I836" s="688" t="str">
        <f t="shared" si="120"/>
        <v>是</v>
      </c>
      <c r="J836" s="689" t="str">
        <f t="shared" si="121"/>
        <v>项</v>
      </c>
      <c r="N836" s="720">
        <f>VLOOKUP(B836,[261]公共预算支出!$D$3:$H$398,5,FALSE)</f>
        <v>17508</v>
      </c>
      <c r="P836" s="710">
        <f>VLOOKUP(B836,[263]Sheet4!$A$2:$B$82,2,FALSE)</f>
        <v>208</v>
      </c>
      <c r="Q836" s="710">
        <f>+N836+O836+P836</f>
        <v>17716</v>
      </c>
      <c r="T836" s="721">
        <f>VLOOKUP(B836,[268]Sheet1!$D$6:$M$416,10,FALSE)</f>
        <v>17841</v>
      </c>
    </row>
    <row r="837" ht="36" customHeight="1" spans="1:20">
      <c r="A837" s="709">
        <f t="shared" si="117"/>
        <v>3</v>
      </c>
      <c r="B837" s="294">
        <v>213</v>
      </c>
      <c r="C837" s="285" t="s">
        <v>268</v>
      </c>
      <c r="D837" s="286">
        <v>15174</v>
      </c>
      <c r="E837" s="286">
        <v>13309</v>
      </c>
      <c r="F837" s="286">
        <f>SUM(F838,F864,F887,F915,F926,F933,F939,F942)</f>
        <v>14657</v>
      </c>
      <c r="G837" s="475">
        <f t="shared" si="118"/>
        <v>-0.0340714379860287</v>
      </c>
      <c r="H837" s="475">
        <f t="shared" si="119"/>
        <v>1.10128484484184</v>
      </c>
      <c r="I837" s="688" t="str">
        <f t="shared" si="120"/>
        <v>是</v>
      </c>
      <c r="J837" s="689" t="str">
        <f t="shared" si="121"/>
        <v>类</v>
      </c>
      <c r="T837" s="711">
        <f>VLOOKUP(B837,[268]Sheet1!$D$6:$M$416,10,FALSE)</f>
        <v>14657</v>
      </c>
    </row>
    <row r="838" ht="36" customHeight="1" spans="1:20">
      <c r="A838" s="709">
        <f t="shared" ref="A838:A901" si="124">LEN(B838)</f>
        <v>5</v>
      </c>
      <c r="B838" s="295">
        <v>21301</v>
      </c>
      <c r="C838" s="359" t="s">
        <v>894</v>
      </c>
      <c r="D838" s="230">
        <v>5270</v>
      </c>
      <c r="E838" s="230">
        <v>4288</v>
      </c>
      <c r="F838" s="230">
        <f>SUM(F839:F863)</f>
        <v>4220</v>
      </c>
      <c r="G838" s="472">
        <f t="shared" ref="G838:G901" si="125">IF(D838&lt;0,"",IFERROR(F838/D838-1,0))</f>
        <v>-0.199240986717268</v>
      </c>
      <c r="H838" s="472">
        <f t="shared" ref="H838:H901" si="126">IF(D838&lt;0,"",IFERROR(F838/E838,0))</f>
        <v>0.984141791044776</v>
      </c>
      <c r="I838" s="688" t="str">
        <f t="shared" ref="I838:I901" si="127">IF(LEN(B838)=3,"是",IF(C838&lt;&gt;"",IF(SUM(D838:F838)&lt;&gt;0,"是","否"),"是"))</f>
        <v>是</v>
      </c>
      <c r="J838" s="689" t="str">
        <f t="shared" ref="J838:J901" si="128">IF(LEN(B838)=3,"类",IF(LEN(B838)=5,"款","项"))</f>
        <v>款</v>
      </c>
      <c r="T838" s="711">
        <f>VLOOKUP(B838,[268]Sheet1!$D$6:$M$416,10,FALSE)</f>
        <v>4220</v>
      </c>
    </row>
    <row r="839" ht="36" customHeight="1" spans="1:20">
      <c r="A839" s="709">
        <f t="shared" si="124"/>
        <v>7</v>
      </c>
      <c r="B839" s="295">
        <v>2130101</v>
      </c>
      <c r="C839" s="439" t="s">
        <v>307</v>
      </c>
      <c r="D839" s="230">
        <v>352</v>
      </c>
      <c r="E839" s="230">
        <v>363</v>
      </c>
      <c r="F839" s="296">
        <v>328</v>
      </c>
      <c r="G839" s="472">
        <f t="shared" si="125"/>
        <v>-0.0681818181818182</v>
      </c>
      <c r="H839" s="472">
        <f t="shared" si="126"/>
        <v>0.903581267217631</v>
      </c>
      <c r="I839" s="688" t="str">
        <f t="shared" si="127"/>
        <v>是</v>
      </c>
      <c r="J839" s="689" t="str">
        <f t="shared" si="128"/>
        <v>项</v>
      </c>
      <c r="N839" s="720">
        <f>VLOOKUP(B839,[261]公共预算支出!$D$3:$H$398,5,FALSE)</f>
        <v>307</v>
      </c>
      <c r="P839" s="710">
        <f>VLOOKUP(B839,[263]Sheet4!$A$2:$B$82,2,FALSE)</f>
        <v>2</v>
      </c>
      <c r="Q839" s="710">
        <f t="shared" ref="Q839:Q863" si="129">+N839+O839+P839</f>
        <v>309</v>
      </c>
      <c r="T839" s="721">
        <f>VLOOKUP(B839,[268]Sheet1!$D$6:$M$416,10,FALSE)</f>
        <v>328</v>
      </c>
    </row>
    <row r="840" ht="36" customHeight="1" spans="1:20">
      <c r="A840" s="709">
        <f t="shared" si="124"/>
        <v>7</v>
      </c>
      <c r="B840" s="295">
        <v>2130102</v>
      </c>
      <c r="C840" s="439" t="s">
        <v>308</v>
      </c>
      <c r="D840" s="230">
        <v>0</v>
      </c>
      <c r="E840" s="230">
        <v>1</v>
      </c>
      <c r="F840" s="296"/>
      <c r="G840" s="472">
        <f t="shared" si="125"/>
        <v>0</v>
      </c>
      <c r="H840" s="472">
        <f t="shared" si="126"/>
        <v>0</v>
      </c>
      <c r="I840" s="688" t="str">
        <f t="shared" si="127"/>
        <v>是</v>
      </c>
      <c r="J840" s="689" t="str">
        <f t="shared" si="128"/>
        <v>项</v>
      </c>
      <c r="Q840" s="710">
        <f t="shared" si="129"/>
        <v>0</v>
      </c>
      <c r="T840" s="721"/>
    </row>
    <row r="841" ht="36" customHeight="1" spans="1:20">
      <c r="A841" s="709">
        <f t="shared" si="124"/>
        <v>7</v>
      </c>
      <c r="B841" s="295">
        <v>2130103</v>
      </c>
      <c r="C841" s="439" t="s">
        <v>309</v>
      </c>
      <c r="D841" s="230">
        <v>0</v>
      </c>
      <c r="E841" s="230">
        <v>0</v>
      </c>
      <c r="F841" s="296"/>
      <c r="G841" s="472">
        <f t="shared" si="125"/>
        <v>0</v>
      </c>
      <c r="H841" s="472">
        <f t="shared" si="126"/>
        <v>0</v>
      </c>
      <c r="I841" s="688" t="str">
        <f t="shared" si="127"/>
        <v>否</v>
      </c>
      <c r="J841" s="689" t="str">
        <f t="shared" si="128"/>
        <v>项</v>
      </c>
      <c r="Q841" s="710">
        <f t="shared" si="129"/>
        <v>0</v>
      </c>
      <c r="T841" s="721"/>
    </row>
    <row r="842" ht="36" customHeight="1" spans="1:20">
      <c r="A842" s="709">
        <f t="shared" si="124"/>
        <v>7</v>
      </c>
      <c r="B842" s="295">
        <v>2130104</v>
      </c>
      <c r="C842" s="439" t="s">
        <v>316</v>
      </c>
      <c r="D842" s="230">
        <v>3072</v>
      </c>
      <c r="E842" s="230">
        <v>3049</v>
      </c>
      <c r="F842" s="296">
        <v>2739</v>
      </c>
      <c r="G842" s="472">
        <f t="shared" si="125"/>
        <v>-0.1083984375</v>
      </c>
      <c r="H842" s="472">
        <f t="shared" si="126"/>
        <v>0.898327320432929</v>
      </c>
      <c r="I842" s="688" t="str">
        <f t="shared" si="127"/>
        <v>是</v>
      </c>
      <c r="J842" s="689" t="str">
        <f t="shared" si="128"/>
        <v>项</v>
      </c>
      <c r="N842" s="720">
        <f>VLOOKUP(B842,[261]公共预算支出!$D$3:$H$398,5,FALSE)</f>
        <v>2736</v>
      </c>
      <c r="P842" s="710">
        <f>VLOOKUP(B842,[263]Sheet4!$A$2:$B$82,2,FALSE)</f>
        <v>3</v>
      </c>
      <c r="Q842" s="710">
        <f t="shared" si="129"/>
        <v>2739</v>
      </c>
      <c r="T842" s="721">
        <f>VLOOKUP(B842,[268]Sheet1!$D$6:$M$416,10,FALSE)</f>
        <v>2739</v>
      </c>
    </row>
    <row r="843" ht="36" customHeight="1" spans="1:20">
      <c r="A843" s="709">
        <f t="shared" si="124"/>
        <v>7</v>
      </c>
      <c r="B843" s="295">
        <v>2130105</v>
      </c>
      <c r="C843" s="439" t="s">
        <v>895</v>
      </c>
      <c r="D843" s="230">
        <v>0</v>
      </c>
      <c r="E843" s="230">
        <v>0</v>
      </c>
      <c r="F843" s="296"/>
      <c r="G843" s="472">
        <f t="shared" si="125"/>
        <v>0</v>
      </c>
      <c r="H843" s="472">
        <f t="shared" si="126"/>
        <v>0</v>
      </c>
      <c r="I843" s="688" t="str">
        <f t="shared" si="127"/>
        <v>否</v>
      </c>
      <c r="J843" s="689" t="str">
        <f t="shared" si="128"/>
        <v>项</v>
      </c>
      <c r="Q843" s="710">
        <f t="shared" si="129"/>
        <v>0</v>
      </c>
      <c r="T843" s="721"/>
    </row>
    <row r="844" ht="36" customHeight="1" spans="1:20">
      <c r="A844" s="709">
        <f t="shared" si="124"/>
        <v>7</v>
      </c>
      <c r="B844" s="295">
        <v>2130106</v>
      </c>
      <c r="C844" s="439" t="s">
        <v>896</v>
      </c>
      <c r="D844" s="230">
        <v>0</v>
      </c>
      <c r="E844" s="230">
        <v>0</v>
      </c>
      <c r="F844" s="296"/>
      <c r="G844" s="472">
        <f t="shared" si="125"/>
        <v>0</v>
      </c>
      <c r="H844" s="472">
        <f t="shared" si="126"/>
        <v>0</v>
      </c>
      <c r="I844" s="688" t="str">
        <f t="shared" si="127"/>
        <v>否</v>
      </c>
      <c r="J844" s="689" t="str">
        <f t="shared" si="128"/>
        <v>项</v>
      </c>
      <c r="Q844" s="710">
        <f t="shared" si="129"/>
        <v>0</v>
      </c>
      <c r="T844" s="721"/>
    </row>
    <row r="845" ht="36" customHeight="1" spans="1:20">
      <c r="A845" s="709">
        <f t="shared" si="124"/>
        <v>7</v>
      </c>
      <c r="B845" s="295">
        <v>2130108</v>
      </c>
      <c r="C845" s="439" t="s">
        <v>897</v>
      </c>
      <c r="D845" s="230">
        <v>7</v>
      </c>
      <c r="E845" s="230">
        <v>10</v>
      </c>
      <c r="F845" s="296"/>
      <c r="G845" s="472">
        <f t="shared" si="125"/>
        <v>-1</v>
      </c>
      <c r="H845" s="472">
        <f t="shared" si="126"/>
        <v>0</v>
      </c>
      <c r="I845" s="688" t="str">
        <f t="shared" si="127"/>
        <v>是</v>
      </c>
      <c r="J845" s="689" t="str">
        <f t="shared" si="128"/>
        <v>项</v>
      </c>
      <c r="Q845" s="710">
        <f t="shared" si="129"/>
        <v>0</v>
      </c>
      <c r="T845" s="721"/>
    </row>
    <row r="846" ht="36" customHeight="1" spans="1:20">
      <c r="A846" s="709">
        <f t="shared" si="124"/>
        <v>7</v>
      </c>
      <c r="B846" s="295">
        <v>2130109</v>
      </c>
      <c r="C846" s="439" t="s">
        <v>898</v>
      </c>
      <c r="D846" s="230">
        <v>0</v>
      </c>
      <c r="E846" s="230">
        <v>0</v>
      </c>
      <c r="F846" s="296">
        <v>2</v>
      </c>
      <c r="G846" s="472">
        <f t="shared" si="125"/>
        <v>0</v>
      </c>
      <c r="H846" s="472">
        <f t="shared" si="126"/>
        <v>0</v>
      </c>
      <c r="I846" s="688" t="str">
        <f t="shared" si="127"/>
        <v>是</v>
      </c>
      <c r="J846" s="689" t="str">
        <f t="shared" si="128"/>
        <v>项</v>
      </c>
      <c r="Q846" s="710">
        <f t="shared" si="129"/>
        <v>0</v>
      </c>
      <c r="T846" s="721">
        <f>VLOOKUP(B846,[268]Sheet1!$D$6:$M$416,10,FALSE)</f>
        <v>2</v>
      </c>
    </row>
    <row r="847" ht="36" customHeight="1" spans="1:20">
      <c r="A847" s="709">
        <f t="shared" si="124"/>
        <v>7</v>
      </c>
      <c r="B847" s="295">
        <v>2130110</v>
      </c>
      <c r="C847" s="439" t="s">
        <v>899</v>
      </c>
      <c r="D847" s="230">
        <v>0</v>
      </c>
      <c r="E847" s="230">
        <v>0</v>
      </c>
      <c r="F847" s="296"/>
      <c r="G847" s="472">
        <f t="shared" si="125"/>
        <v>0</v>
      </c>
      <c r="H847" s="472">
        <f t="shared" si="126"/>
        <v>0</v>
      </c>
      <c r="I847" s="688" t="str">
        <f t="shared" si="127"/>
        <v>否</v>
      </c>
      <c r="J847" s="689" t="str">
        <f t="shared" si="128"/>
        <v>项</v>
      </c>
      <c r="Q847" s="710">
        <f t="shared" si="129"/>
        <v>0</v>
      </c>
      <c r="T847" s="721"/>
    </row>
    <row r="848" ht="36" customHeight="1" spans="1:20">
      <c r="A848" s="709">
        <f t="shared" si="124"/>
        <v>7</v>
      </c>
      <c r="B848" s="295">
        <v>2130111</v>
      </c>
      <c r="C848" s="439" t="s">
        <v>900</v>
      </c>
      <c r="D848" s="230">
        <v>3</v>
      </c>
      <c r="E848" s="230">
        <v>0</v>
      </c>
      <c r="F848" s="296"/>
      <c r="G848" s="472">
        <f t="shared" si="125"/>
        <v>-1</v>
      </c>
      <c r="H848" s="472">
        <f t="shared" si="126"/>
        <v>0</v>
      </c>
      <c r="I848" s="688" t="str">
        <f t="shared" si="127"/>
        <v>是</v>
      </c>
      <c r="J848" s="689" t="str">
        <f t="shared" si="128"/>
        <v>项</v>
      </c>
      <c r="Q848" s="710">
        <f t="shared" si="129"/>
        <v>0</v>
      </c>
      <c r="T848" s="721"/>
    </row>
    <row r="849" ht="36" customHeight="1" spans="1:20">
      <c r="A849" s="709">
        <f t="shared" si="124"/>
        <v>7</v>
      </c>
      <c r="B849" s="295">
        <v>2130112</v>
      </c>
      <c r="C849" s="439" t="s">
        <v>901</v>
      </c>
      <c r="D849" s="230">
        <v>0</v>
      </c>
      <c r="E849" s="230">
        <v>0</v>
      </c>
      <c r="F849" s="296"/>
      <c r="G849" s="472">
        <f t="shared" si="125"/>
        <v>0</v>
      </c>
      <c r="H849" s="472">
        <f t="shared" si="126"/>
        <v>0</v>
      </c>
      <c r="I849" s="688" t="str">
        <f t="shared" si="127"/>
        <v>否</v>
      </c>
      <c r="J849" s="689" t="str">
        <f t="shared" si="128"/>
        <v>项</v>
      </c>
      <c r="Q849" s="710">
        <f t="shared" si="129"/>
        <v>0</v>
      </c>
      <c r="T849" s="721"/>
    </row>
    <row r="850" ht="36" customHeight="1" spans="1:20">
      <c r="A850" s="709">
        <f t="shared" si="124"/>
        <v>7</v>
      </c>
      <c r="B850" s="295">
        <v>2130114</v>
      </c>
      <c r="C850" s="439" t="s">
        <v>902</v>
      </c>
      <c r="D850" s="230">
        <v>0</v>
      </c>
      <c r="E850" s="230">
        <v>0</v>
      </c>
      <c r="F850" s="296"/>
      <c r="G850" s="472">
        <f t="shared" si="125"/>
        <v>0</v>
      </c>
      <c r="H850" s="472">
        <f t="shared" si="126"/>
        <v>0</v>
      </c>
      <c r="I850" s="688" t="str">
        <f t="shared" si="127"/>
        <v>否</v>
      </c>
      <c r="J850" s="689" t="str">
        <f t="shared" si="128"/>
        <v>项</v>
      </c>
      <c r="Q850" s="710">
        <f t="shared" si="129"/>
        <v>0</v>
      </c>
      <c r="T850" s="721"/>
    </row>
    <row r="851" ht="36" customHeight="1" spans="1:20">
      <c r="A851" s="709">
        <f t="shared" si="124"/>
        <v>7</v>
      </c>
      <c r="B851" s="295">
        <v>2130119</v>
      </c>
      <c r="C851" s="439" t="s">
        <v>903</v>
      </c>
      <c r="D851" s="230">
        <v>0</v>
      </c>
      <c r="E851" s="230">
        <v>0</v>
      </c>
      <c r="F851" s="296"/>
      <c r="G851" s="472">
        <f t="shared" si="125"/>
        <v>0</v>
      </c>
      <c r="H851" s="472">
        <f t="shared" si="126"/>
        <v>0</v>
      </c>
      <c r="I851" s="688" t="str">
        <f t="shared" si="127"/>
        <v>否</v>
      </c>
      <c r="J851" s="689" t="str">
        <f t="shared" si="128"/>
        <v>项</v>
      </c>
      <c r="Q851" s="710">
        <f t="shared" si="129"/>
        <v>0</v>
      </c>
      <c r="T851" s="721"/>
    </row>
    <row r="852" ht="36" customHeight="1" spans="1:20">
      <c r="A852" s="709">
        <f t="shared" si="124"/>
        <v>7</v>
      </c>
      <c r="B852" s="295">
        <v>2130120</v>
      </c>
      <c r="C852" s="439" t="s">
        <v>904</v>
      </c>
      <c r="D852" s="230">
        <v>465</v>
      </c>
      <c r="E852" s="230">
        <v>44</v>
      </c>
      <c r="F852" s="296">
        <v>664</v>
      </c>
      <c r="G852" s="472">
        <f t="shared" si="125"/>
        <v>0.427956989247312</v>
      </c>
      <c r="H852" s="472">
        <f t="shared" si="126"/>
        <v>15.0909090909091</v>
      </c>
      <c r="I852" s="688" t="str">
        <f t="shared" si="127"/>
        <v>是</v>
      </c>
      <c r="J852" s="689" t="str">
        <f t="shared" si="128"/>
        <v>项</v>
      </c>
      <c r="N852" s="720">
        <f>VLOOKUP(B852,[261]公共预算支出!$D$3:$H$398,5,FALSE)</f>
        <v>664</v>
      </c>
      <c r="Q852" s="710">
        <f t="shared" si="129"/>
        <v>664</v>
      </c>
      <c r="T852" s="721">
        <f>VLOOKUP(B852,[268]Sheet1!$D$6:$M$416,10,FALSE)</f>
        <v>664</v>
      </c>
    </row>
    <row r="853" ht="36" customHeight="1" spans="1:20">
      <c r="A853" s="709">
        <f t="shared" si="124"/>
        <v>7</v>
      </c>
      <c r="B853" s="295">
        <v>2130121</v>
      </c>
      <c r="C853" s="439" t="s">
        <v>905</v>
      </c>
      <c r="D853" s="230">
        <v>0</v>
      </c>
      <c r="E853" s="230">
        <v>0</v>
      </c>
      <c r="F853" s="296"/>
      <c r="G853" s="472">
        <f t="shared" si="125"/>
        <v>0</v>
      </c>
      <c r="H853" s="472">
        <f t="shared" si="126"/>
        <v>0</v>
      </c>
      <c r="I853" s="688" t="str">
        <f t="shared" si="127"/>
        <v>否</v>
      </c>
      <c r="J853" s="689" t="str">
        <f t="shared" si="128"/>
        <v>项</v>
      </c>
      <c r="Q853" s="710">
        <f t="shared" si="129"/>
        <v>0</v>
      </c>
      <c r="T853" s="721"/>
    </row>
    <row r="854" ht="36" customHeight="1" spans="1:20">
      <c r="A854" s="709">
        <f t="shared" si="124"/>
        <v>7</v>
      </c>
      <c r="B854" s="295">
        <v>2130122</v>
      </c>
      <c r="C854" s="439" t="s">
        <v>906</v>
      </c>
      <c r="D854" s="230">
        <v>896</v>
      </c>
      <c r="E854" s="230">
        <v>678</v>
      </c>
      <c r="F854" s="296">
        <v>405</v>
      </c>
      <c r="G854" s="472">
        <f t="shared" si="125"/>
        <v>-0.547991071428571</v>
      </c>
      <c r="H854" s="472">
        <f t="shared" si="126"/>
        <v>0.597345132743363</v>
      </c>
      <c r="I854" s="688" t="str">
        <f t="shared" si="127"/>
        <v>是</v>
      </c>
      <c r="J854" s="689" t="str">
        <f t="shared" si="128"/>
        <v>项</v>
      </c>
      <c r="N854" s="720">
        <f>VLOOKUP(B854,[261]公共预算支出!$D$3:$H$398,5,FALSE)</f>
        <v>405</v>
      </c>
      <c r="Q854" s="710">
        <f t="shared" si="129"/>
        <v>405</v>
      </c>
      <c r="T854" s="721">
        <f>VLOOKUP(B854,[268]Sheet1!$D$6:$M$416,10,FALSE)</f>
        <v>405</v>
      </c>
    </row>
    <row r="855" ht="36" customHeight="1" spans="1:20">
      <c r="A855" s="709">
        <f t="shared" si="124"/>
        <v>7</v>
      </c>
      <c r="B855" s="295">
        <v>2130124</v>
      </c>
      <c r="C855" s="439" t="s">
        <v>907</v>
      </c>
      <c r="D855" s="230">
        <v>0</v>
      </c>
      <c r="E855" s="230">
        <v>0</v>
      </c>
      <c r="F855" s="296"/>
      <c r="G855" s="472">
        <f t="shared" si="125"/>
        <v>0</v>
      </c>
      <c r="H855" s="472">
        <f t="shared" si="126"/>
        <v>0</v>
      </c>
      <c r="I855" s="688" t="str">
        <f t="shared" si="127"/>
        <v>否</v>
      </c>
      <c r="J855" s="689" t="str">
        <f t="shared" si="128"/>
        <v>项</v>
      </c>
      <c r="Q855" s="710">
        <f t="shared" si="129"/>
        <v>0</v>
      </c>
      <c r="T855" s="721"/>
    </row>
    <row r="856" ht="36" customHeight="1" spans="1:20">
      <c r="A856" s="709">
        <f t="shared" si="124"/>
        <v>7</v>
      </c>
      <c r="B856" s="295">
        <v>2130125</v>
      </c>
      <c r="C856" s="439" t="s">
        <v>908</v>
      </c>
      <c r="D856" s="230">
        <v>0</v>
      </c>
      <c r="E856" s="230">
        <v>0</v>
      </c>
      <c r="F856" s="296"/>
      <c r="G856" s="472">
        <f t="shared" si="125"/>
        <v>0</v>
      </c>
      <c r="H856" s="472">
        <f t="shared" si="126"/>
        <v>0</v>
      </c>
      <c r="I856" s="688" t="str">
        <f t="shared" si="127"/>
        <v>否</v>
      </c>
      <c r="J856" s="689" t="str">
        <f t="shared" si="128"/>
        <v>项</v>
      </c>
      <c r="Q856" s="710">
        <f t="shared" si="129"/>
        <v>0</v>
      </c>
      <c r="T856" s="721"/>
    </row>
    <row r="857" ht="36" customHeight="1" spans="1:20">
      <c r="A857" s="709">
        <f t="shared" si="124"/>
        <v>7</v>
      </c>
      <c r="B857" s="295">
        <v>2130126</v>
      </c>
      <c r="C857" s="439" t="s">
        <v>909</v>
      </c>
      <c r="D857" s="230">
        <v>322</v>
      </c>
      <c r="E857" s="230">
        <v>119</v>
      </c>
      <c r="F857" s="296">
        <v>60</v>
      </c>
      <c r="G857" s="472">
        <f t="shared" si="125"/>
        <v>-0.813664596273292</v>
      </c>
      <c r="H857" s="472">
        <f t="shared" si="126"/>
        <v>0.504201680672269</v>
      </c>
      <c r="I857" s="688" t="str">
        <f t="shared" si="127"/>
        <v>是</v>
      </c>
      <c r="J857" s="689" t="str">
        <f t="shared" si="128"/>
        <v>项</v>
      </c>
      <c r="N857" s="720">
        <f>VLOOKUP(B857,[261]公共预算支出!$D$3:$H$398,5,FALSE)</f>
        <v>15</v>
      </c>
      <c r="Q857" s="710">
        <f t="shared" si="129"/>
        <v>15</v>
      </c>
      <c r="T857" s="721">
        <f>VLOOKUP(B857,[268]Sheet1!$D$6:$M$416,10,FALSE)</f>
        <v>60</v>
      </c>
    </row>
    <row r="858" ht="36" customHeight="1" spans="1:20">
      <c r="A858" s="709">
        <f t="shared" si="124"/>
        <v>7</v>
      </c>
      <c r="B858" s="295">
        <v>2130135</v>
      </c>
      <c r="C858" s="439" t="s">
        <v>910</v>
      </c>
      <c r="D858" s="230">
        <v>10</v>
      </c>
      <c r="E858" s="230">
        <v>0</v>
      </c>
      <c r="F858" s="296">
        <v>10</v>
      </c>
      <c r="G858" s="472">
        <f t="shared" si="125"/>
        <v>0</v>
      </c>
      <c r="H858" s="472">
        <f t="shared" si="126"/>
        <v>0</v>
      </c>
      <c r="I858" s="688" t="str">
        <f t="shared" si="127"/>
        <v>是</v>
      </c>
      <c r="J858" s="689" t="str">
        <f t="shared" si="128"/>
        <v>项</v>
      </c>
      <c r="Q858" s="710">
        <f t="shared" si="129"/>
        <v>0</v>
      </c>
      <c r="T858" s="721">
        <f>VLOOKUP(B858,[268]Sheet1!$D$6:$M$416,10,FALSE)</f>
        <v>10</v>
      </c>
    </row>
    <row r="859" ht="36" customHeight="1" spans="1:20">
      <c r="A859" s="709">
        <f t="shared" si="124"/>
        <v>7</v>
      </c>
      <c r="B859" s="295">
        <v>2130142</v>
      </c>
      <c r="C859" s="439" t="s">
        <v>911</v>
      </c>
      <c r="D859" s="230">
        <v>0</v>
      </c>
      <c r="E859" s="230">
        <v>0</v>
      </c>
      <c r="F859" s="296"/>
      <c r="G859" s="472">
        <f t="shared" si="125"/>
        <v>0</v>
      </c>
      <c r="H859" s="472">
        <f t="shared" si="126"/>
        <v>0</v>
      </c>
      <c r="I859" s="688" t="str">
        <f t="shared" si="127"/>
        <v>否</v>
      </c>
      <c r="J859" s="689" t="str">
        <f t="shared" si="128"/>
        <v>项</v>
      </c>
      <c r="Q859" s="710">
        <f t="shared" si="129"/>
        <v>0</v>
      </c>
      <c r="T859" s="721"/>
    </row>
    <row r="860" ht="36" customHeight="1" spans="1:20">
      <c r="A860" s="709">
        <f t="shared" si="124"/>
        <v>7</v>
      </c>
      <c r="B860" s="295">
        <v>2130148</v>
      </c>
      <c r="C860" s="439" t="s">
        <v>912</v>
      </c>
      <c r="D860" s="230">
        <v>0</v>
      </c>
      <c r="E860" s="230">
        <v>0</v>
      </c>
      <c r="F860" s="296"/>
      <c r="G860" s="472">
        <f t="shared" si="125"/>
        <v>0</v>
      </c>
      <c r="H860" s="472">
        <f t="shared" si="126"/>
        <v>0</v>
      </c>
      <c r="I860" s="688" t="str">
        <f t="shared" si="127"/>
        <v>否</v>
      </c>
      <c r="J860" s="689" t="str">
        <f t="shared" si="128"/>
        <v>项</v>
      </c>
      <c r="Q860" s="710">
        <f t="shared" si="129"/>
        <v>0</v>
      </c>
      <c r="T860" s="721"/>
    </row>
    <row r="861" ht="36" customHeight="1" spans="1:20">
      <c r="A861" s="709">
        <f t="shared" si="124"/>
        <v>7</v>
      </c>
      <c r="B861" s="295">
        <v>2130152</v>
      </c>
      <c r="C861" s="439" t="s">
        <v>913</v>
      </c>
      <c r="D861" s="230">
        <v>0</v>
      </c>
      <c r="E861" s="230">
        <v>0</v>
      </c>
      <c r="F861" s="296"/>
      <c r="G861" s="472">
        <f t="shared" si="125"/>
        <v>0</v>
      </c>
      <c r="H861" s="472">
        <f t="shared" si="126"/>
        <v>0</v>
      </c>
      <c r="I861" s="688" t="str">
        <f t="shared" si="127"/>
        <v>否</v>
      </c>
      <c r="J861" s="689" t="str">
        <f t="shared" si="128"/>
        <v>项</v>
      </c>
      <c r="Q861" s="710">
        <f t="shared" si="129"/>
        <v>0</v>
      </c>
      <c r="T861" s="721"/>
    </row>
    <row r="862" ht="36" customHeight="1" spans="1:20">
      <c r="A862" s="709">
        <f t="shared" si="124"/>
        <v>7</v>
      </c>
      <c r="B862" s="295">
        <v>2130153</v>
      </c>
      <c r="C862" s="439" t="s">
        <v>914</v>
      </c>
      <c r="D862" s="230">
        <v>10</v>
      </c>
      <c r="E862" s="230">
        <v>0</v>
      </c>
      <c r="F862" s="296"/>
      <c r="G862" s="472">
        <f t="shared" si="125"/>
        <v>-1</v>
      </c>
      <c r="H862" s="472">
        <f t="shared" si="126"/>
        <v>0</v>
      </c>
      <c r="I862" s="688" t="str">
        <f t="shared" si="127"/>
        <v>是</v>
      </c>
      <c r="J862" s="689" t="str">
        <f t="shared" si="128"/>
        <v>项</v>
      </c>
      <c r="Q862" s="710">
        <f t="shared" si="129"/>
        <v>0</v>
      </c>
      <c r="T862" s="721"/>
    </row>
    <row r="863" ht="36" customHeight="1" spans="1:20">
      <c r="A863" s="709">
        <f t="shared" si="124"/>
        <v>7</v>
      </c>
      <c r="B863" s="295">
        <v>2130199</v>
      </c>
      <c r="C863" s="439" t="s">
        <v>915</v>
      </c>
      <c r="D863" s="230">
        <v>133</v>
      </c>
      <c r="E863" s="230">
        <v>24</v>
      </c>
      <c r="F863" s="296">
        <f>3+9</f>
        <v>12</v>
      </c>
      <c r="G863" s="472">
        <f t="shared" si="125"/>
        <v>-0.909774436090226</v>
      </c>
      <c r="H863" s="472">
        <f t="shared" si="126"/>
        <v>0.5</v>
      </c>
      <c r="I863" s="688" t="str">
        <f t="shared" si="127"/>
        <v>是</v>
      </c>
      <c r="J863" s="689" t="str">
        <f t="shared" si="128"/>
        <v>项</v>
      </c>
      <c r="N863" s="720">
        <f>VLOOKUP(B863,[261]公共预算支出!$D$3:$H$398,5,FALSE)</f>
        <v>9</v>
      </c>
      <c r="P863" s="710">
        <f>VLOOKUP(B863,[263]Sheet4!$A$2:$B$82,2,FALSE)</f>
        <v>3</v>
      </c>
      <c r="Q863" s="710">
        <f t="shared" si="129"/>
        <v>12</v>
      </c>
      <c r="T863" s="721">
        <f>VLOOKUP(B863,[268]Sheet1!$D$6:$M$416,10,FALSE)</f>
        <v>12</v>
      </c>
    </row>
    <row r="864" ht="36" customHeight="1" spans="1:20">
      <c r="A864" s="709">
        <f t="shared" si="124"/>
        <v>5</v>
      </c>
      <c r="B864" s="295">
        <v>21302</v>
      </c>
      <c r="C864" s="359" t="s">
        <v>916</v>
      </c>
      <c r="D864" s="230">
        <v>1522</v>
      </c>
      <c r="E864" s="230">
        <v>2004</v>
      </c>
      <c r="F864" s="230">
        <f>SUM(F865:F886)</f>
        <v>1176</v>
      </c>
      <c r="G864" s="472">
        <f t="shared" si="125"/>
        <v>-0.227332457293036</v>
      </c>
      <c r="H864" s="472">
        <f t="shared" si="126"/>
        <v>0.586826347305389</v>
      </c>
      <c r="I864" s="688" t="str">
        <f t="shared" si="127"/>
        <v>是</v>
      </c>
      <c r="J864" s="689" t="str">
        <f t="shared" si="128"/>
        <v>款</v>
      </c>
      <c r="T864" s="711">
        <f>VLOOKUP(B864,[268]Sheet1!$D$6:$M$416,10,FALSE)</f>
        <v>1176</v>
      </c>
    </row>
    <row r="865" ht="36" customHeight="1" spans="1:20">
      <c r="A865" s="709">
        <f t="shared" si="124"/>
        <v>7</v>
      </c>
      <c r="B865" s="295">
        <v>2130201</v>
      </c>
      <c r="C865" s="439" t="s">
        <v>307</v>
      </c>
      <c r="D865" s="230">
        <v>294</v>
      </c>
      <c r="E865" s="230">
        <v>325</v>
      </c>
      <c r="F865" s="296">
        <v>296</v>
      </c>
      <c r="G865" s="472">
        <f t="shared" si="125"/>
        <v>0.00680272108843538</v>
      </c>
      <c r="H865" s="472">
        <f t="shared" si="126"/>
        <v>0.910769230769231</v>
      </c>
      <c r="I865" s="688" t="str">
        <f t="shared" si="127"/>
        <v>是</v>
      </c>
      <c r="J865" s="689" t="str">
        <f t="shared" si="128"/>
        <v>项</v>
      </c>
      <c r="N865" s="720">
        <f>VLOOKUP(B865,[261]公共预算支出!$D$3:$H$398,5,FALSE)</f>
        <v>282</v>
      </c>
      <c r="P865" s="710">
        <f>VLOOKUP(B865,[263]Sheet4!$A$2:$B$82,2,FALSE)</f>
        <v>2</v>
      </c>
      <c r="Q865" s="710">
        <f t="shared" ref="Q865:Q886" si="130">+N865+O865+P865</f>
        <v>284</v>
      </c>
      <c r="T865" s="721">
        <f>VLOOKUP(B865,[268]Sheet1!$D$6:$M$416,10,FALSE)</f>
        <v>296</v>
      </c>
    </row>
    <row r="866" ht="36" customHeight="1" spans="1:20">
      <c r="A866" s="709">
        <f t="shared" si="124"/>
        <v>7</v>
      </c>
      <c r="B866" s="295">
        <v>2130202</v>
      </c>
      <c r="C866" s="439" t="s">
        <v>308</v>
      </c>
      <c r="D866" s="230">
        <v>0</v>
      </c>
      <c r="E866" s="230">
        <v>0</v>
      </c>
      <c r="F866" s="296"/>
      <c r="G866" s="472">
        <f t="shared" si="125"/>
        <v>0</v>
      </c>
      <c r="H866" s="472">
        <f t="shared" si="126"/>
        <v>0</v>
      </c>
      <c r="I866" s="688" t="str">
        <f t="shared" si="127"/>
        <v>否</v>
      </c>
      <c r="J866" s="689" t="str">
        <f t="shared" si="128"/>
        <v>项</v>
      </c>
      <c r="Q866" s="710">
        <f t="shared" si="130"/>
        <v>0</v>
      </c>
      <c r="T866" s="721"/>
    </row>
    <row r="867" ht="36" customHeight="1" spans="1:20">
      <c r="A867" s="709">
        <f t="shared" si="124"/>
        <v>7</v>
      </c>
      <c r="B867" s="295">
        <v>2130203</v>
      </c>
      <c r="C867" s="439" t="s">
        <v>309</v>
      </c>
      <c r="D867" s="230">
        <v>0</v>
      </c>
      <c r="E867" s="230">
        <v>0</v>
      </c>
      <c r="F867" s="296"/>
      <c r="G867" s="472">
        <f t="shared" si="125"/>
        <v>0</v>
      </c>
      <c r="H867" s="472">
        <f t="shared" si="126"/>
        <v>0</v>
      </c>
      <c r="I867" s="688" t="str">
        <f t="shared" si="127"/>
        <v>否</v>
      </c>
      <c r="J867" s="689" t="str">
        <f t="shared" si="128"/>
        <v>项</v>
      </c>
      <c r="Q867" s="710">
        <f t="shared" si="130"/>
        <v>0</v>
      </c>
      <c r="T867" s="721"/>
    </row>
    <row r="868" ht="36" customHeight="1" spans="1:20">
      <c r="A868" s="709">
        <f t="shared" si="124"/>
        <v>7</v>
      </c>
      <c r="B868" s="295">
        <v>2130204</v>
      </c>
      <c r="C868" s="439" t="s">
        <v>917</v>
      </c>
      <c r="D868" s="230">
        <v>443</v>
      </c>
      <c r="E868" s="230">
        <v>454</v>
      </c>
      <c r="F868" s="296">
        <v>421</v>
      </c>
      <c r="G868" s="472">
        <f t="shared" si="125"/>
        <v>-0.0496613995485328</v>
      </c>
      <c r="H868" s="472">
        <f t="shared" si="126"/>
        <v>0.927312775330396</v>
      </c>
      <c r="I868" s="688" t="str">
        <f t="shared" si="127"/>
        <v>是</v>
      </c>
      <c r="J868" s="689" t="str">
        <f t="shared" si="128"/>
        <v>项</v>
      </c>
      <c r="N868" s="720">
        <f>VLOOKUP(B868,[261]公共预算支出!$D$3:$H$398,5,FALSE)</f>
        <v>421</v>
      </c>
      <c r="Q868" s="710">
        <f t="shared" si="130"/>
        <v>421</v>
      </c>
      <c r="T868" s="721">
        <f>VLOOKUP(B868,[268]Sheet1!$D$6:$M$416,10,FALSE)</f>
        <v>421</v>
      </c>
    </row>
    <row r="869" ht="36" customHeight="1" spans="1:20">
      <c r="A869" s="709">
        <f t="shared" si="124"/>
        <v>7</v>
      </c>
      <c r="B869" s="295">
        <v>2130205</v>
      </c>
      <c r="C869" s="439" t="s">
        <v>918</v>
      </c>
      <c r="D869" s="230">
        <v>42</v>
      </c>
      <c r="E869" s="230">
        <v>800</v>
      </c>
      <c r="F869" s="296">
        <v>18</v>
      </c>
      <c r="G869" s="472">
        <f t="shared" si="125"/>
        <v>-0.571428571428571</v>
      </c>
      <c r="H869" s="472">
        <f t="shared" si="126"/>
        <v>0.0225</v>
      </c>
      <c r="I869" s="688" t="str">
        <f t="shared" si="127"/>
        <v>是</v>
      </c>
      <c r="J869" s="689" t="str">
        <f t="shared" si="128"/>
        <v>项</v>
      </c>
      <c r="N869" s="720">
        <f>VLOOKUP(B869,[261]公共预算支出!$D$3:$H$398,5,FALSE)</f>
        <v>18</v>
      </c>
      <c r="Q869" s="710">
        <f t="shared" si="130"/>
        <v>18</v>
      </c>
      <c r="T869" s="721">
        <f>VLOOKUP(B869,[268]Sheet1!$D$6:$M$416,10,FALSE)</f>
        <v>18</v>
      </c>
    </row>
    <row r="870" ht="36" customHeight="1" spans="1:20">
      <c r="A870" s="709">
        <f t="shared" si="124"/>
        <v>7</v>
      </c>
      <c r="B870" s="295">
        <v>2130206</v>
      </c>
      <c r="C870" s="439" t="s">
        <v>919</v>
      </c>
      <c r="D870" s="230">
        <v>0</v>
      </c>
      <c r="E870" s="230">
        <v>0</v>
      </c>
      <c r="F870" s="296"/>
      <c r="G870" s="472">
        <f t="shared" si="125"/>
        <v>0</v>
      </c>
      <c r="H870" s="472">
        <f t="shared" si="126"/>
        <v>0</v>
      </c>
      <c r="I870" s="688" t="str">
        <f t="shared" si="127"/>
        <v>否</v>
      </c>
      <c r="J870" s="689" t="str">
        <f t="shared" si="128"/>
        <v>项</v>
      </c>
      <c r="Q870" s="710">
        <f t="shared" si="130"/>
        <v>0</v>
      </c>
      <c r="T870" s="721"/>
    </row>
    <row r="871" ht="36" customHeight="1" spans="1:20">
      <c r="A871" s="709">
        <f t="shared" si="124"/>
        <v>7</v>
      </c>
      <c r="B871" s="295">
        <v>2130207</v>
      </c>
      <c r="C871" s="439" t="s">
        <v>920</v>
      </c>
      <c r="D871" s="230">
        <v>38</v>
      </c>
      <c r="E871" s="230">
        <v>0</v>
      </c>
      <c r="F871" s="296">
        <v>31</v>
      </c>
      <c r="G871" s="472">
        <f t="shared" si="125"/>
        <v>-0.184210526315789</v>
      </c>
      <c r="H871" s="472">
        <f t="shared" si="126"/>
        <v>0</v>
      </c>
      <c r="I871" s="688" t="str">
        <f t="shared" si="127"/>
        <v>是</v>
      </c>
      <c r="J871" s="689" t="str">
        <f t="shared" si="128"/>
        <v>项</v>
      </c>
      <c r="N871" s="720">
        <f>VLOOKUP(B871,[261]公共预算支出!$D$3:$H$398,5,FALSE)</f>
        <v>31</v>
      </c>
      <c r="Q871" s="710">
        <f t="shared" si="130"/>
        <v>31</v>
      </c>
      <c r="T871" s="721">
        <f>VLOOKUP(B871,[268]Sheet1!$D$6:$M$416,10,FALSE)</f>
        <v>31</v>
      </c>
    </row>
    <row r="872" ht="36" customHeight="1" spans="1:20">
      <c r="A872" s="709">
        <f t="shared" si="124"/>
        <v>7</v>
      </c>
      <c r="B872" s="295">
        <v>2130209</v>
      </c>
      <c r="C872" s="439" t="s">
        <v>921</v>
      </c>
      <c r="D872" s="230">
        <v>369</v>
      </c>
      <c r="E872" s="230">
        <v>0</v>
      </c>
      <c r="F872" s="296">
        <v>44</v>
      </c>
      <c r="G872" s="472">
        <f t="shared" si="125"/>
        <v>-0.880758807588076</v>
      </c>
      <c r="H872" s="472">
        <f t="shared" si="126"/>
        <v>0</v>
      </c>
      <c r="I872" s="688" t="str">
        <f t="shared" si="127"/>
        <v>是</v>
      </c>
      <c r="J872" s="689" t="str">
        <f t="shared" si="128"/>
        <v>项</v>
      </c>
      <c r="N872" s="720">
        <f>VLOOKUP(B872,[261]公共预算支出!$D$3:$H$398,5,FALSE)</f>
        <v>44</v>
      </c>
      <c r="Q872" s="710">
        <f t="shared" si="130"/>
        <v>44</v>
      </c>
      <c r="T872" s="721">
        <f>VLOOKUP(B872,[268]Sheet1!$D$6:$M$416,10,FALSE)</f>
        <v>44</v>
      </c>
    </row>
    <row r="873" ht="36" customHeight="1" spans="1:20">
      <c r="A873" s="709">
        <f t="shared" si="124"/>
        <v>7</v>
      </c>
      <c r="B873" s="295">
        <v>2130211</v>
      </c>
      <c r="C873" s="439" t="s">
        <v>922</v>
      </c>
      <c r="D873" s="230">
        <v>24</v>
      </c>
      <c r="E873" s="230">
        <v>0</v>
      </c>
      <c r="F873" s="296"/>
      <c r="G873" s="472">
        <f t="shared" si="125"/>
        <v>-1</v>
      </c>
      <c r="H873" s="472">
        <f t="shared" si="126"/>
        <v>0</v>
      </c>
      <c r="I873" s="688" t="str">
        <f t="shared" si="127"/>
        <v>是</v>
      </c>
      <c r="J873" s="689" t="str">
        <f t="shared" si="128"/>
        <v>项</v>
      </c>
      <c r="Q873" s="710">
        <f t="shared" si="130"/>
        <v>0</v>
      </c>
      <c r="T873" s="721"/>
    </row>
    <row r="874" ht="36" customHeight="1" spans="1:20">
      <c r="A874" s="709">
        <f t="shared" si="124"/>
        <v>7</v>
      </c>
      <c r="B874" s="295">
        <v>2130212</v>
      </c>
      <c r="C874" s="439" t="s">
        <v>923</v>
      </c>
      <c r="D874" s="230">
        <v>0</v>
      </c>
      <c r="E874" s="230">
        <v>0</v>
      </c>
      <c r="F874" s="296"/>
      <c r="G874" s="472">
        <f t="shared" si="125"/>
        <v>0</v>
      </c>
      <c r="H874" s="472">
        <f t="shared" si="126"/>
        <v>0</v>
      </c>
      <c r="I874" s="688" t="str">
        <f t="shared" si="127"/>
        <v>否</v>
      </c>
      <c r="J874" s="689" t="str">
        <f t="shared" si="128"/>
        <v>项</v>
      </c>
      <c r="Q874" s="710">
        <f t="shared" si="130"/>
        <v>0</v>
      </c>
      <c r="T874" s="721"/>
    </row>
    <row r="875" ht="36" customHeight="1" spans="1:20">
      <c r="A875" s="709">
        <f t="shared" si="124"/>
        <v>7</v>
      </c>
      <c r="B875" s="295">
        <v>2130213</v>
      </c>
      <c r="C875" s="439" t="s">
        <v>924</v>
      </c>
      <c r="D875" s="230">
        <v>0</v>
      </c>
      <c r="E875" s="230">
        <v>28</v>
      </c>
      <c r="F875" s="296"/>
      <c r="G875" s="472">
        <f t="shared" si="125"/>
        <v>0</v>
      </c>
      <c r="H875" s="472">
        <f t="shared" si="126"/>
        <v>0</v>
      </c>
      <c r="I875" s="688" t="str">
        <f t="shared" si="127"/>
        <v>是</v>
      </c>
      <c r="J875" s="689" t="str">
        <f t="shared" si="128"/>
        <v>项</v>
      </c>
      <c r="Q875" s="710">
        <f t="shared" si="130"/>
        <v>0</v>
      </c>
      <c r="T875" s="721"/>
    </row>
    <row r="876" ht="36" customHeight="1" spans="1:20">
      <c r="A876" s="709">
        <f t="shared" si="124"/>
        <v>7</v>
      </c>
      <c r="B876" s="295">
        <v>2130217</v>
      </c>
      <c r="C876" s="439" t="s">
        <v>925</v>
      </c>
      <c r="D876" s="230">
        <v>0</v>
      </c>
      <c r="E876" s="230">
        <v>0</v>
      </c>
      <c r="F876" s="296"/>
      <c r="G876" s="472">
        <f t="shared" si="125"/>
        <v>0</v>
      </c>
      <c r="H876" s="472">
        <f t="shared" si="126"/>
        <v>0</v>
      </c>
      <c r="I876" s="688" t="str">
        <f t="shared" si="127"/>
        <v>否</v>
      </c>
      <c r="J876" s="689" t="str">
        <f t="shared" si="128"/>
        <v>项</v>
      </c>
      <c r="Q876" s="710">
        <f t="shared" si="130"/>
        <v>0</v>
      </c>
      <c r="T876" s="721"/>
    </row>
    <row r="877" ht="36" customHeight="1" spans="1:20">
      <c r="A877" s="709">
        <f t="shared" si="124"/>
        <v>7</v>
      </c>
      <c r="B877" s="295">
        <v>2130220</v>
      </c>
      <c r="C877" s="439" t="s">
        <v>442</v>
      </c>
      <c r="D877" s="230">
        <v>0</v>
      </c>
      <c r="E877" s="230">
        <v>0</v>
      </c>
      <c r="F877" s="296"/>
      <c r="G877" s="472">
        <f t="shared" si="125"/>
        <v>0</v>
      </c>
      <c r="H877" s="472">
        <f t="shared" si="126"/>
        <v>0</v>
      </c>
      <c r="I877" s="688" t="str">
        <f t="shared" si="127"/>
        <v>否</v>
      </c>
      <c r="J877" s="689" t="str">
        <f t="shared" si="128"/>
        <v>项</v>
      </c>
      <c r="Q877" s="710">
        <f t="shared" si="130"/>
        <v>0</v>
      </c>
      <c r="T877" s="721"/>
    </row>
    <row r="878" ht="36" customHeight="1" spans="1:20">
      <c r="A878" s="709">
        <f t="shared" si="124"/>
        <v>7</v>
      </c>
      <c r="B878" s="295">
        <v>2130221</v>
      </c>
      <c r="C878" s="439" t="s">
        <v>926</v>
      </c>
      <c r="D878" s="230">
        <v>0</v>
      </c>
      <c r="E878" s="230">
        <v>0</v>
      </c>
      <c r="F878" s="296"/>
      <c r="G878" s="472">
        <f t="shared" si="125"/>
        <v>0</v>
      </c>
      <c r="H878" s="472">
        <f t="shared" si="126"/>
        <v>0</v>
      </c>
      <c r="I878" s="688" t="str">
        <f t="shared" si="127"/>
        <v>否</v>
      </c>
      <c r="J878" s="689" t="str">
        <f t="shared" si="128"/>
        <v>项</v>
      </c>
      <c r="Q878" s="710">
        <f t="shared" si="130"/>
        <v>0</v>
      </c>
      <c r="T878" s="721"/>
    </row>
    <row r="879" ht="36" customHeight="1" spans="1:20">
      <c r="A879" s="709">
        <f t="shared" si="124"/>
        <v>7</v>
      </c>
      <c r="B879" s="295">
        <v>2130223</v>
      </c>
      <c r="C879" s="439" t="s">
        <v>927</v>
      </c>
      <c r="D879" s="230">
        <v>0</v>
      </c>
      <c r="E879" s="230">
        <v>0</v>
      </c>
      <c r="F879" s="296"/>
      <c r="G879" s="472">
        <f t="shared" si="125"/>
        <v>0</v>
      </c>
      <c r="H879" s="472">
        <f t="shared" si="126"/>
        <v>0</v>
      </c>
      <c r="I879" s="688" t="str">
        <f t="shared" si="127"/>
        <v>否</v>
      </c>
      <c r="J879" s="689" t="str">
        <f t="shared" si="128"/>
        <v>项</v>
      </c>
      <c r="Q879" s="710">
        <f t="shared" si="130"/>
        <v>0</v>
      </c>
      <c r="T879" s="721"/>
    </row>
    <row r="880" ht="36" customHeight="1" spans="1:20">
      <c r="A880" s="709">
        <f t="shared" si="124"/>
        <v>7</v>
      </c>
      <c r="B880" s="295">
        <v>2130226</v>
      </c>
      <c r="C880" s="439" t="s">
        <v>928</v>
      </c>
      <c r="D880" s="230">
        <v>0</v>
      </c>
      <c r="E880" s="230">
        <v>0</v>
      </c>
      <c r="F880" s="296"/>
      <c r="G880" s="472">
        <f t="shared" si="125"/>
        <v>0</v>
      </c>
      <c r="H880" s="472">
        <f t="shared" si="126"/>
        <v>0</v>
      </c>
      <c r="I880" s="688" t="str">
        <f t="shared" si="127"/>
        <v>否</v>
      </c>
      <c r="J880" s="689" t="str">
        <f t="shared" si="128"/>
        <v>项</v>
      </c>
      <c r="Q880" s="710">
        <f t="shared" si="130"/>
        <v>0</v>
      </c>
      <c r="T880" s="721"/>
    </row>
    <row r="881" ht="36" customHeight="1" spans="1:20">
      <c r="A881" s="709">
        <f t="shared" si="124"/>
        <v>7</v>
      </c>
      <c r="B881" s="295">
        <v>2130227</v>
      </c>
      <c r="C881" s="439" t="s">
        <v>929</v>
      </c>
      <c r="D881" s="230">
        <v>0</v>
      </c>
      <c r="E881" s="230">
        <v>0</v>
      </c>
      <c r="F881" s="296"/>
      <c r="G881" s="472">
        <f t="shared" si="125"/>
        <v>0</v>
      </c>
      <c r="H881" s="472">
        <f t="shared" si="126"/>
        <v>0</v>
      </c>
      <c r="I881" s="688" t="str">
        <f t="shared" si="127"/>
        <v>否</v>
      </c>
      <c r="J881" s="689" t="str">
        <f t="shared" si="128"/>
        <v>项</v>
      </c>
      <c r="Q881" s="710">
        <f t="shared" si="130"/>
        <v>0</v>
      </c>
      <c r="T881" s="721"/>
    </row>
    <row r="882" ht="36" customHeight="1" spans="1:20">
      <c r="A882" s="709">
        <f t="shared" si="124"/>
        <v>7</v>
      </c>
      <c r="B882" s="295">
        <v>2130234</v>
      </c>
      <c r="C882" s="439" t="s">
        <v>930</v>
      </c>
      <c r="D882" s="230">
        <v>312</v>
      </c>
      <c r="E882" s="230">
        <v>374</v>
      </c>
      <c r="F882" s="296">
        <v>366</v>
      </c>
      <c r="G882" s="472">
        <f t="shared" si="125"/>
        <v>0.173076923076923</v>
      </c>
      <c r="H882" s="472">
        <f t="shared" si="126"/>
        <v>0.978609625668449</v>
      </c>
      <c r="I882" s="688" t="str">
        <f t="shared" si="127"/>
        <v>是</v>
      </c>
      <c r="J882" s="689" t="str">
        <f t="shared" si="128"/>
        <v>项</v>
      </c>
      <c r="N882" s="720">
        <f>VLOOKUP(B882,[261]公共预算支出!$D$3:$H$398,5,FALSE)</f>
        <v>356</v>
      </c>
      <c r="P882" s="710">
        <f>VLOOKUP(B882,[263]Sheet4!$A$2:$B$82,2,FALSE)</f>
        <v>11</v>
      </c>
      <c r="Q882" s="710">
        <f t="shared" si="130"/>
        <v>367</v>
      </c>
      <c r="T882" s="721">
        <f>VLOOKUP(B882,[268]Sheet1!$D$6:$M$416,10,FALSE)</f>
        <v>367</v>
      </c>
    </row>
    <row r="883" ht="36" customHeight="1" spans="1:20">
      <c r="A883" s="709">
        <f t="shared" si="124"/>
        <v>7</v>
      </c>
      <c r="B883" s="295">
        <v>2130236</v>
      </c>
      <c r="C883" s="439" t="s">
        <v>931</v>
      </c>
      <c r="D883" s="230">
        <v>0</v>
      </c>
      <c r="E883" s="230">
        <v>0</v>
      </c>
      <c r="F883" s="296"/>
      <c r="G883" s="472">
        <f t="shared" si="125"/>
        <v>0</v>
      </c>
      <c r="H883" s="472">
        <f t="shared" si="126"/>
        <v>0</v>
      </c>
      <c r="I883" s="688" t="str">
        <f t="shared" si="127"/>
        <v>否</v>
      </c>
      <c r="J883" s="689" t="str">
        <f t="shared" si="128"/>
        <v>项</v>
      </c>
      <c r="Q883" s="710">
        <f t="shared" si="130"/>
        <v>0</v>
      </c>
      <c r="T883" s="721"/>
    </row>
    <row r="884" ht="36" customHeight="1" spans="1:20">
      <c r="A884" s="709">
        <f t="shared" si="124"/>
        <v>7</v>
      </c>
      <c r="B884" s="295">
        <v>2130237</v>
      </c>
      <c r="C884" s="439" t="s">
        <v>901</v>
      </c>
      <c r="D884" s="230">
        <v>0</v>
      </c>
      <c r="E884" s="230">
        <v>0</v>
      </c>
      <c r="F884" s="296"/>
      <c r="G884" s="472">
        <f t="shared" si="125"/>
        <v>0</v>
      </c>
      <c r="H884" s="472">
        <f t="shared" si="126"/>
        <v>0</v>
      </c>
      <c r="I884" s="688" t="str">
        <f t="shared" si="127"/>
        <v>否</v>
      </c>
      <c r="J884" s="689" t="str">
        <f t="shared" si="128"/>
        <v>项</v>
      </c>
      <c r="Q884" s="710">
        <f t="shared" si="130"/>
        <v>0</v>
      </c>
      <c r="T884" s="721"/>
    </row>
    <row r="885" ht="36" customHeight="1" spans="1:20">
      <c r="A885" s="709">
        <f t="shared" si="124"/>
        <v>7</v>
      </c>
      <c r="B885" s="295">
        <v>2130238</v>
      </c>
      <c r="C885" s="439" t="s">
        <v>932</v>
      </c>
      <c r="D885" s="230"/>
      <c r="E885" s="230">
        <v>0</v>
      </c>
      <c r="F885" s="296"/>
      <c r="G885" s="472">
        <f t="shared" si="125"/>
        <v>0</v>
      </c>
      <c r="H885" s="472">
        <f t="shared" si="126"/>
        <v>0</v>
      </c>
      <c r="I885" s="688" t="str">
        <f t="shared" si="127"/>
        <v>否</v>
      </c>
      <c r="J885" s="689" t="str">
        <f t="shared" si="128"/>
        <v>项</v>
      </c>
      <c r="Q885" s="710">
        <f t="shared" si="130"/>
        <v>0</v>
      </c>
      <c r="T885" s="721"/>
    </row>
    <row r="886" ht="36" customHeight="1" spans="1:20">
      <c r="A886" s="709">
        <f t="shared" si="124"/>
        <v>7</v>
      </c>
      <c r="B886" s="295">
        <v>2130299</v>
      </c>
      <c r="C886" s="439" t="s">
        <v>933</v>
      </c>
      <c r="D886" s="230">
        <v>0</v>
      </c>
      <c r="E886" s="230">
        <v>23</v>
      </c>
      <c r="F886" s="296"/>
      <c r="G886" s="472">
        <f t="shared" si="125"/>
        <v>0</v>
      </c>
      <c r="H886" s="472">
        <f t="shared" si="126"/>
        <v>0</v>
      </c>
      <c r="I886" s="688" t="str">
        <f t="shared" si="127"/>
        <v>是</v>
      </c>
      <c r="J886" s="689" t="str">
        <f t="shared" si="128"/>
        <v>项</v>
      </c>
      <c r="Q886" s="710">
        <f t="shared" si="130"/>
        <v>0</v>
      </c>
      <c r="T886" s="721"/>
    </row>
    <row r="887" ht="36" customHeight="1" spans="1:20">
      <c r="A887" s="709">
        <f t="shared" si="124"/>
        <v>5</v>
      </c>
      <c r="B887" s="295">
        <v>21303</v>
      </c>
      <c r="C887" s="359" t="s">
        <v>934</v>
      </c>
      <c r="D887" s="230">
        <v>1615</v>
      </c>
      <c r="E887" s="230">
        <v>1729</v>
      </c>
      <c r="F887" s="230">
        <f>SUM(F888:F914)</f>
        <v>3294</v>
      </c>
      <c r="G887" s="472">
        <f t="shared" si="125"/>
        <v>1.03962848297214</v>
      </c>
      <c r="H887" s="472">
        <f t="shared" si="126"/>
        <v>1.90514748409485</v>
      </c>
      <c r="I887" s="688" t="str">
        <f t="shared" si="127"/>
        <v>是</v>
      </c>
      <c r="J887" s="689" t="str">
        <f t="shared" si="128"/>
        <v>款</v>
      </c>
      <c r="T887" s="711">
        <f>VLOOKUP(B887,[268]Sheet1!$D$6:$M$416,10,FALSE)</f>
        <v>3294</v>
      </c>
    </row>
    <row r="888" ht="36" customHeight="1" spans="1:20">
      <c r="A888" s="709">
        <f t="shared" si="124"/>
        <v>7</v>
      </c>
      <c r="B888" s="295">
        <v>2130301</v>
      </c>
      <c r="C888" s="439" t="s">
        <v>307</v>
      </c>
      <c r="D888" s="230">
        <v>216</v>
      </c>
      <c r="E888" s="230">
        <v>195</v>
      </c>
      <c r="F888" s="296">
        <v>202</v>
      </c>
      <c r="G888" s="472">
        <f t="shared" si="125"/>
        <v>-0.0648148148148148</v>
      </c>
      <c r="H888" s="472">
        <f t="shared" si="126"/>
        <v>1.03589743589744</v>
      </c>
      <c r="I888" s="688" t="str">
        <f t="shared" si="127"/>
        <v>是</v>
      </c>
      <c r="J888" s="689" t="str">
        <f t="shared" si="128"/>
        <v>项</v>
      </c>
      <c r="N888" s="720">
        <f>VLOOKUP(B888,[261]公共预算支出!$D$3:$H$398,5,FALSE)</f>
        <v>191</v>
      </c>
      <c r="Q888" s="710">
        <f t="shared" ref="Q888:Q914" si="131">+N888+O888+P888</f>
        <v>191</v>
      </c>
      <c r="T888" s="721">
        <f>VLOOKUP(B888,[268]Sheet1!$D$6:$M$416,10,FALSE)</f>
        <v>202</v>
      </c>
    </row>
    <row r="889" ht="36" customHeight="1" spans="1:20">
      <c r="A889" s="709">
        <f t="shared" si="124"/>
        <v>7</v>
      </c>
      <c r="B889" s="295">
        <v>2130302</v>
      </c>
      <c r="C889" s="439" t="s">
        <v>308</v>
      </c>
      <c r="D889" s="230">
        <v>0</v>
      </c>
      <c r="E889" s="230">
        <v>0</v>
      </c>
      <c r="F889" s="296"/>
      <c r="G889" s="472">
        <f t="shared" si="125"/>
        <v>0</v>
      </c>
      <c r="H889" s="472">
        <f t="shared" si="126"/>
        <v>0</v>
      </c>
      <c r="I889" s="688" t="str">
        <f t="shared" si="127"/>
        <v>否</v>
      </c>
      <c r="J889" s="689" t="str">
        <f t="shared" si="128"/>
        <v>项</v>
      </c>
      <c r="Q889" s="710">
        <f t="shared" si="131"/>
        <v>0</v>
      </c>
      <c r="T889" s="721"/>
    </row>
    <row r="890" ht="36" customHeight="1" spans="1:20">
      <c r="A890" s="709">
        <f t="shared" si="124"/>
        <v>7</v>
      </c>
      <c r="B890" s="295">
        <v>2130303</v>
      </c>
      <c r="C890" s="439" t="s">
        <v>309</v>
      </c>
      <c r="D890" s="230">
        <v>0</v>
      </c>
      <c r="E890" s="230">
        <v>0</v>
      </c>
      <c r="F890" s="296"/>
      <c r="G890" s="472">
        <f t="shared" si="125"/>
        <v>0</v>
      </c>
      <c r="H890" s="472">
        <f t="shared" si="126"/>
        <v>0</v>
      </c>
      <c r="I890" s="688" t="str">
        <f t="shared" si="127"/>
        <v>否</v>
      </c>
      <c r="J890" s="689" t="str">
        <f t="shared" si="128"/>
        <v>项</v>
      </c>
      <c r="Q890" s="710">
        <f t="shared" si="131"/>
        <v>0</v>
      </c>
      <c r="T890" s="721"/>
    </row>
    <row r="891" ht="36" customHeight="1" spans="1:20">
      <c r="A891" s="709">
        <f t="shared" si="124"/>
        <v>7</v>
      </c>
      <c r="B891" s="295">
        <v>2130304</v>
      </c>
      <c r="C891" s="439" t="s">
        <v>935</v>
      </c>
      <c r="D891" s="230">
        <v>23</v>
      </c>
      <c r="E891" s="230">
        <v>0</v>
      </c>
      <c r="F891" s="296"/>
      <c r="G891" s="472">
        <f t="shared" si="125"/>
        <v>-1</v>
      </c>
      <c r="H891" s="472">
        <f t="shared" si="126"/>
        <v>0</v>
      </c>
      <c r="I891" s="688" t="str">
        <f t="shared" si="127"/>
        <v>是</v>
      </c>
      <c r="J891" s="689" t="str">
        <f t="shared" si="128"/>
        <v>项</v>
      </c>
      <c r="Q891" s="710">
        <f t="shared" si="131"/>
        <v>0</v>
      </c>
      <c r="T891" s="721"/>
    </row>
    <row r="892" ht="36" customHeight="1" spans="1:20">
      <c r="A892" s="709">
        <f t="shared" si="124"/>
        <v>7</v>
      </c>
      <c r="B892" s="295">
        <v>2130305</v>
      </c>
      <c r="C892" s="439" t="s">
        <v>936</v>
      </c>
      <c r="D892" s="230">
        <v>160</v>
      </c>
      <c r="E892" s="230">
        <v>41</v>
      </c>
      <c r="F892" s="296">
        <v>9</v>
      </c>
      <c r="G892" s="472">
        <f t="shared" si="125"/>
        <v>-0.94375</v>
      </c>
      <c r="H892" s="472">
        <f t="shared" si="126"/>
        <v>0.219512195121951</v>
      </c>
      <c r="I892" s="688" t="str">
        <f t="shared" si="127"/>
        <v>是</v>
      </c>
      <c r="J892" s="689" t="str">
        <f t="shared" si="128"/>
        <v>项</v>
      </c>
      <c r="N892" s="720">
        <f>VLOOKUP(B892,[261]公共预算支出!$D$3:$H$398,5,FALSE)</f>
        <v>9</v>
      </c>
      <c r="Q892" s="710">
        <f t="shared" si="131"/>
        <v>9</v>
      </c>
      <c r="T892" s="721">
        <f>VLOOKUP(B892,[268]Sheet1!$D$6:$M$416,10,FALSE)</f>
        <v>9</v>
      </c>
    </row>
    <row r="893" ht="36" customHeight="1" spans="1:20">
      <c r="A893" s="709">
        <f t="shared" si="124"/>
        <v>7</v>
      </c>
      <c r="B893" s="295">
        <v>2130306</v>
      </c>
      <c r="C893" s="439" t="s">
        <v>937</v>
      </c>
      <c r="D893" s="230">
        <v>125</v>
      </c>
      <c r="E893" s="230">
        <v>11</v>
      </c>
      <c r="F893" s="296">
        <v>26</v>
      </c>
      <c r="G893" s="472">
        <f t="shared" si="125"/>
        <v>-0.792</v>
      </c>
      <c r="H893" s="472">
        <f t="shared" si="126"/>
        <v>2.36363636363636</v>
      </c>
      <c r="I893" s="688" t="str">
        <f t="shared" si="127"/>
        <v>是</v>
      </c>
      <c r="J893" s="689" t="str">
        <f t="shared" si="128"/>
        <v>项</v>
      </c>
      <c r="N893" s="720">
        <f>VLOOKUP(B893,[261]公共预算支出!$D$3:$H$398,5,FALSE)</f>
        <v>6</v>
      </c>
      <c r="Q893" s="710">
        <f t="shared" si="131"/>
        <v>6</v>
      </c>
      <c r="T893" s="721">
        <f>VLOOKUP(B893,[268]Sheet1!$D$6:$M$416,10,FALSE)</f>
        <v>26</v>
      </c>
    </row>
    <row r="894" ht="36" customHeight="1" spans="1:20">
      <c r="A894" s="709">
        <f t="shared" si="124"/>
        <v>7</v>
      </c>
      <c r="B894" s="295">
        <v>2130307</v>
      </c>
      <c r="C894" s="439" t="s">
        <v>938</v>
      </c>
      <c r="D894" s="230">
        <v>0</v>
      </c>
      <c r="E894" s="230">
        <v>0</v>
      </c>
      <c r="F894" s="296"/>
      <c r="G894" s="472">
        <f t="shared" si="125"/>
        <v>0</v>
      </c>
      <c r="H894" s="472">
        <f t="shared" si="126"/>
        <v>0</v>
      </c>
      <c r="I894" s="688" t="str">
        <f t="shared" si="127"/>
        <v>否</v>
      </c>
      <c r="J894" s="689" t="str">
        <f t="shared" si="128"/>
        <v>项</v>
      </c>
      <c r="Q894" s="710">
        <f t="shared" si="131"/>
        <v>0</v>
      </c>
      <c r="T894" s="721"/>
    </row>
    <row r="895" ht="36" customHeight="1" spans="1:20">
      <c r="A895" s="709">
        <f t="shared" si="124"/>
        <v>7</v>
      </c>
      <c r="B895" s="295">
        <v>2130308</v>
      </c>
      <c r="C895" s="439" t="s">
        <v>939</v>
      </c>
      <c r="D895" s="230">
        <v>0</v>
      </c>
      <c r="E895" s="230">
        <v>425</v>
      </c>
      <c r="F895" s="296"/>
      <c r="G895" s="472">
        <f t="shared" si="125"/>
        <v>0</v>
      </c>
      <c r="H895" s="472">
        <f t="shared" si="126"/>
        <v>0</v>
      </c>
      <c r="I895" s="688" t="str">
        <f t="shared" si="127"/>
        <v>是</v>
      </c>
      <c r="J895" s="689" t="str">
        <f t="shared" si="128"/>
        <v>项</v>
      </c>
      <c r="Q895" s="710">
        <f t="shared" si="131"/>
        <v>0</v>
      </c>
      <c r="T895" s="721"/>
    </row>
    <row r="896" ht="36" customHeight="1" spans="1:20">
      <c r="A896" s="709">
        <f t="shared" si="124"/>
        <v>7</v>
      </c>
      <c r="B896" s="295">
        <v>2130309</v>
      </c>
      <c r="C896" s="439" t="s">
        <v>940</v>
      </c>
      <c r="D896" s="230">
        <v>0</v>
      </c>
      <c r="E896" s="230">
        <v>0</v>
      </c>
      <c r="F896" s="296"/>
      <c r="G896" s="472">
        <f t="shared" si="125"/>
        <v>0</v>
      </c>
      <c r="H896" s="472">
        <f t="shared" si="126"/>
        <v>0</v>
      </c>
      <c r="I896" s="688" t="str">
        <f t="shared" si="127"/>
        <v>否</v>
      </c>
      <c r="J896" s="689" t="str">
        <f t="shared" si="128"/>
        <v>项</v>
      </c>
      <c r="Q896" s="710">
        <f t="shared" si="131"/>
        <v>0</v>
      </c>
      <c r="T896" s="721"/>
    </row>
    <row r="897" ht="36" customHeight="1" spans="1:20">
      <c r="A897" s="709">
        <f t="shared" si="124"/>
        <v>7</v>
      </c>
      <c r="B897" s="295">
        <v>2130310</v>
      </c>
      <c r="C897" s="439" t="s">
        <v>941</v>
      </c>
      <c r="D897" s="230">
        <v>50</v>
      </c>
      <c r="E897" s="230">
        <v>52</v>
      </c>
      <c r="F897" s="296">
        <v>49</v>
      </c>
      <c r="G897" s="472">
        <f t="shared" si="125"/>
        <v>-0.02</v>
      </c>
      <c r="H897" s="472">
        <f t="shared" si="126"/>
        <v>0.942307692307692</v>
      </c>
      <c r="I897" s="688" t="str">
        <f t="shared" si="127"/>
        <v>是</v>
      </c>
      <c r="J897" s="689" t="str">
        <f t="shared" si="128"/>
        <v>项</v>
      </c>
      <c r="N897" s="720">
        <f>VLOOKUP(B897,[261]公共预算支出!$D$3:$H$398,5,FALSE)</f>
        <v>49</v>
      </c>
      <c r="Q897" s="710">
        <f t="shared" si="131"/>
        <v>49</v>
      </c>
      <c r="T897" s="721">
        <f>VLOOKUP(B897,[268]Sheet1!$D$6:$M$416,10,FALSE)</f>
        <v>49</v>
      </c>
    </row>
    <row r="898" ht="36" customHeight="1" spans="1:20">
      <c r="A898" s="709">
        <f t="shared" si="124"/>
        <v>7</v>
      </c>
      <c r="B898" s="295">
        <v>2130311</v>
      </c>
      <c r="C898" s="439" t="s">
        <v>942</v>
      </c>
      <c r="D898" s="230">
        <v>193</v>
      </c>
      <c r="E898" s="230">
        <v>188</v>
      </c>
      <c r="F898" s="296">
        <f>1+172</f>
        <v>173</v>
      </c>
      <c r="G898" s="472">
        <f t="shared" si="125"/>
        <v>-0.103626943005181</v>
      </c>
      <c r="H898" s="472">
        <f t="shared" si="126"/>
        <v>0.920212765957447</v>
      </c>
      <c r="I898" s="688" t="str">
        <f t="shared" si="127"/>
        <v>是</v>
      </c>
      <c r="J898" s="689" t="str">
        <f t="shared" si="128"/>
        <v>项</v>
      </c>
      <c r="N898" s="720">
        <f>VLOOKUP(B898,[261]公共预算支出!$D$3:$H$398,5,FALSE)</f>
        <v>172</v>
      </c>
      <c r="P898" s="710">
        <f>VLOOKUP(B898,[263]Sheet4!$A$2:$B$82,2,FALSE)</f>
        <v>1</v>
      </c>
      <c r="Q898" s="710">
        <f t="shared" si="131"/>
        <v>173</v>
      </c>
      <c r="T898" s="721">
        <f>VLOOKUP(B898,[268]Sheet1!$D$6:$M$416,10,FALSE)</f>
        <v>173</v>
      </c>
    </row>
    <row r="899" ht="36" customHeight="1" spans="1:20">
      <c r="A899" s="709">
        <f t="shared" si="124"/>
        <v>7</v>
      </c>
      <c r="B899" s="295">
        <v>2130312</v>
      </c>
      <c r="C899" s="439" t="s">
        <v>943</v>
      </c>
      <c r="D899" s="230">
        <v>0</v>
      </c>
      <c r="E899" s="230">
        <v>0</v>
      </c>
      <c r="F899" s="296"/>
      <c r="G899" s="472">
        <f t="shared" si="125"/>
        <v>0</v>
      </c>
      <c r="H899" s="472">
        <f t="shared" si="126"/>
        <v>0</v>
      </c>
      <c r="I899" s="688" t="str">
        <f t="shared" si="127"/>
        <v>否</v>
      </c>
      <c r="J899" s="689" t="str">
        <f t="shared" si="128"/>
        <v>项</v>
      </c>
      <c r="Q899" s="710">
        <f t="shared" si="131"/>
        <v>0</v>
      </c>
      <c r="T899" s="721"/>
    </row>
    <row r="900" ht="36" customHeight="1" spans="1:20">
      <c r="A900" s="709">
        <f t="shared" si="124"/>
        <v>7</v>
      </c>
      <c r="B900" s="295">
        <v>2130313</v>
      </c>
      <c r="C900" s="439" t="s">
        <v>944</v>
      </c>
      <c r="D900" s="230">
        <v>0</v>
      </c>
      <c r="E900" s="230">
        <v>0</v>
      </c>
      <c r="F900" s="296"/>
      <c r="G900" s="472">
        <f t="shared" si="125"/>
        <v>0</v>
      </c>
      <c r="H900" s="472">
        <f t="shared" si="126"/>
        <v>0</v>
      </c>
      <c r="I900" s="688" t="str">
        <f t="shared" si="127"/>
        <v>否</v>
      </c>
      <c r="J900" s="689" t="str">
        <f t="shared" si="128"/>
        <v>项</v>
      </c>
      <c r="Q900" s="710">
        <f t="shared" si="131"/>
        <v>0</v>
      </c>
      <c r="T900" s="721"/>
    </row>
    <row r="901" ht="36" customHeight="1" spans="1:20">
      <c r="A901" s="709">
        <f t="shared" si="124"/>
        <v>7</v>
      </c>
      <c r="B901" s="295">
        <v>2130314</v>
      </c>
      <c r="C901" s="439" t="s">
        <v>945</v>
      </c>
      <c r="D901" s="230">
        <v>0</v>
      </c>
      <c r="E901" s="230">
        <v>0</v>
      </c>
      <c r="F901" s="296">
        <v>20</v>
      </c>
      <c r="G901" s="472">
        <f t="shared" si="125"/>
        <v>0</v>
      </c>
      <c r="H901" s="472">
        <f t="shared" si="126"/>
        <v>0</v>
      </c>
      <c r="I901" s="688" t="str">
        <f t="shared" si="127"/>
        <v>是</v>
      </c>
      <c r="J901" s="689" t="str">
        <f t="shared" si="128"/>
        <v>项</v>
      </c>
      <c r="N901" s="720">
        <f>VLOOKUP(B901,[261]公共预算支出!$D$3:$H$398,5,FALSE)</f>
        <v>20</v>
      </c>
      <c r="Q901" s="710">
        <f t="shared" si="131"/>
        <v>20</v>
      </c>
      <c r="T901" s="721">
        <f>VLOOKUP(B901,[268]Sheet1!$D$6:$M$416,10,FALSE)</f>
        <v>20</v>
      </c>
    </row>
    <row r="902" ht="36" customHeight="1" spans="1:20">
      <c r="A902" s="709">
        <f t="shared" ref="A902:A965" si="132">LEN(B902)</f>
        <v>7</v>
      </c>
      <c r="B902" s="295">
        <v>2130315</v>
      </c>
      <c r="C902" s="439" t="s">
        <v>946</v>
      </c>
      <c r="D902" s="230">
        <v>499</v>
      </c>
      <c r="E902" s="230">
        <v>393</v>
      </c>
      <c r="F902" s="296">
        <v>40</v>
      </c>
      <c r="G902" s="472">
        <f t="shared" ref="G902:G965" si="133">IF(D902&lt;0,"",IFERROR(F902/D902-1,0))</f>
        <v>-0.919839679358717</v>
      </c>
      <c r="H902" s="472">
        <f t="shared" ref="H902:H965" si="134">IF(D902&lt;0,"",IFERROR(F902/E902,0))</f>
        <v>0.101781170483461</v>
      </c>
      <c r="I902" s="688" t="str">
        <f t="shared" ref="I902:I965" si="135">IF(LEN(B902)=3,"是",IF(C902&lt;&gt;"",IF(SUM(D902:F902)&lt;&gt;0,"是","否"),"是"))</f>
        <v>是</v>
      </c>
      <c r="J902" s="689" t="str">
        <f t="shared" ref="J902:J965" si="136">IF(LEN(B902)=3,"类",IF(LEN(B902)=5,"款","项"))</f>
        <v>项</v>
      </c>
      <c r="N902" s="720">
        <f>VLOOKUP(B902,[261]公共预算支出!$D$3:$H$398,5,FALSE)</f>
        <v>40</v>
      </c>
      <c r="Q902" s="710">
        <f t="shared" si="131"/>
        <v>40</v>
      </c>
      <c r="T902" s="721">
        <f>VLOOKUP(B902,[268]Sheet1!$D$6:$M$416,10,FALSE)</f>
        <v>40</v>
      </c>
    </row>
    <row r="903" ht="36" customHeight="1" spans="1:20">
      <c r="A903" s="709">
        <f t="shared" si="132"/>
        <v>7</v>
      </c>
      <c r="B903" s="295">
        <v>2130316</v>
      </c>
      <c r="C903" s="439" t="s">
        <v>947</v>
      </c>
      <c r="D903" s="230">
        <v>0</v>
      </c>
      <c r="E903" s="230">
        <v>34</v>
      </c>
      <c r="F903" s="296"/>
      <c r="G903" s="472">
        <f t="shared" si="133"/>
        <v>0</v>
      </c>
      <c r="H903" s="472">
        <f t="shared" si="134"/>
        <v>0</v>
      </c>
      <c r="I903" s="688" t="str">
        <f t="shared" si="135"/>
        <v>是</v>
      </c>
      <c r="J903" s="689" t="str">
        <f t="shared" si="136"/>
        <v>项</v>
      </c>
      <c r="Q903" s="710">
        <f t="shared" si="131"/>
        <v>0</v>
      </c>
      <c r="T903" s="721"/>
    </row>
    <row r="904" ht="36" customHeight="1" spans="1:20">
      <c r="A904" s="709">
        <f t="shared" si="132"/>
        <v>7</v>
      </c>
      <c r="B904" s="295">
        <v>2130317</v>
      </c>
      <c r="C904" s="439" t="s">
        <v>948</v>
      </c>
      <c r="D904" s="230">
        <v>0</v>
      </c>
      <c r="E904" s="230">
        <v>0</v>
      </c>
      <c r="F904" s="296"/>
      <c r="G904" s="472">
        <f t="shared" si="133"/>
        <v>0</v>
      </c>
      <c r="H904" s="472">
        <f t="shared" si="134"/>
        <v>0</v>
      </c>
      <c r="I904" s="688" t="str">
        <f t="shared" si="135"/>
        <v>否</v>
      </c>
      <c r="J904" s="689" t="str">
        <f t="shared" si="136"/>
        <v>项</v>
      </c>
      <c r="Q904" s="710">
        <f t="shared" si="131"/>
        <v>0</v>
      </c>
      <c r="T904" s="721"/>
    </row>
    <row r="905" ht="36" customHeight="1" spans="1:20">
      <c r="A905" s="709">
        <f t="shared" si="132"/>
        <v>7</v>
      </c>
      <c r="B905" s="295">
        <v>2130318</v>
      </c>
      <c r="C905" s="439" t="s">
        <v>949</v>
      </c>
      <c r="D905" s="230">
        <v>0</v>
      </c>
      <c r="E905" s="230">
        <v>0</v>
      </c>
      <c r="F905" s="296"/>
      <c r="G905" s="472">
        <f t="shared" si="133"/>
        <v>0</v>
      </c>
      <c r="H905" s="472">
        <f t="shared" si="134"/>
        <v>0</v>
      </c>
      <c r="I905" s="688" t="str">
        <f t="shared" si="135"/>
        <v>否</v>
      </c>
      <c r="J905" s="689" t="str">
        <f t="shared" si="136"/>
        <v>项</v>
      </c>
      <c r="Q905" s="710">
        <f t="shared" si="131"/>
        <v>0</v>
      </c>
      <c r="T905" s="721"/>
    </row>
    <row r="906" ht="36" customHeight="1" spans="1:20">
      <c r="A906" s="709">
        <f t="shared" si="132"/>
        <v>7</v>
      </c>
      <c r="B906" s="295">
        <v>2130319</v>
      </c>
      <c r="C906" s="439" t="s">
        <v>950</v>
      </c>
      <c r="D906" s="230">
        <v>0</v>
      </c>
      <c r="E906" s="230">
        <v>0</v>
      </c>
      <c r="F906" s="296"/>
      <c r="G906" s="472">
        <f t="shared" si="133"/>
        <v>0</v>
      </c>
      <c r="H906" s="472">
        <f t="shared" si="134"/>
        <v>0</v>
      </c>
      <c r="I906" s="688" t="str">
        <f t="shared" si="135"/>
        <v>否</v>
      </c>
      <c r="J906" s="689" t="str">
        <f t="shared" si="136"/>
        <v>项</v>
      </c>
      <c r="Q906" s="710">
        <f t="shared" si="131"/>
        <v>0</v>
      </c>
      <c r="T906" s="721"/>
    </row>
    <row r="907" ht="36" customHeight="1" spans="1:20">
      <c r="A907" s="709">
        <f t="shared" si="132"/>
        <v>7</v>
      </c>
      <c r="B907" s="295">
        <v>2130321</v>
      </c>
      <c r="C907" s="439" t="s">
        <v>951</v>
      </c>
      <c r="D907" s="230">
        <v>0</v>
      </c>
      <c r="E907" s="230">
        <v>0</v>
      </c>
      <c r="F907" s="296"/>
      <c r="G907" s="472">
        <f t="shared" si="133"/>
        <v>0</v>
      </c>
      <c r="H907" s="472">
        <f t="shared" si="134"/>
        <v>0</v>
      </c>
      <c r="I907" s="688" t="str">
        <f t="shared" si="135"/>
        <v>否</v>
      </c>
      <c r="J907" s="689" t="str">
        <f t="shared" si="136"/>
        <v>项</v>
      </c>
      <c r="Q907" s="710">
        <f t="shared" si="131"/>
        <v>0</v>
      </c>
      <c r="T907" s="721"/>
    </row>
    <row r="908" ht="36" customHeight="1" spans="1:20">
      <c r="A908" s="709">
        <f t="shared" si="132"/>
        <v>7</v>
      </c>
      <c r="B908" s="295">
        <v>2130322</v>
      </c>
      <c r="C908" s="439" t="s">
        <v>952</v>
      </c>
      <c r="D908" s="230">
        <v>0</v>
      </c>
      <c r="E908" s="230">
        <v>0</v>
      </c>
      <c r="F908" s="296"/>
      <c r="G908" s="472">
        <f t="shared" si="133"/>
        <v>0</v>
      </c>
      <c r="H908" s="472">
        <f t="shared" si="134"/>
        <v>0</v>
      </c>
      <c r="I908" s="688" t="str">
        <f t="shared" si="135"/>
        <v>否</v>
      </c>
      <c r="J908" s="689" t="str">
        <f t="shared" si="136"/>
        <v>项</v>
      </c>
      <c r="Q908" s="710">
        <f t="shared" si="131"/>
        <v>0</v>
      </c>
      <c r="T908" s="721"/>
    </row>
    <row r="909" ht="36" customHeight="1" spans="1:20">
      <c r="A909" s="709">
        <f t="shared" si="132"/>
        <v>7</v>
      </c>
      <c r="B909" s="295">
        <v>2130333</v>
      </c>
      <c r="C909" s="439" t="s">
        <v>927</v>
      </c>
      <c r="D909" s="230">
        <v>0</v>
      </c>
      <c r="E909" s="230">
        <v>0</v>
      </c>
      <c r="F909" s="296"/>
      <c r="G909" s="472">
        <f t="shared" si="133"/>
        <v>0</v>
      </c>
      <c r="H909" s="472">
        <f t="shared" si="134"/>
        <v>0</v>
      </c>
      <c r="I909" s="688" t="str">
        <f t="shared" si="135"/>
        <v>否</v>
      </c>
      <c r="J909" s="689" t="str">
        <f t="shared" si="136"/>
        <v>项</v>
      </c>
      <c r="Q909" s="710">
        <f t="shared" si="131"/>
        <v>0</v>
      </c>
      <c r="T909" s="721"/>
    </row>
    <row r="910" ht="36" customHeight="1" spans="1:20">
      <c r="A910" s="709">
        <f t="shared" si="132"/>
        <v>7</v>
      </c>
      <c r="B910" s="295">
        <v>2130334</v>
      </c>
      <c r="C910" s="439" t="s">
        <v>953</v>
      </c>
      <c r="D910" s="230">
        <v>0</v>
      </c>
      <c r="E910" s="230">
        <v>0</v>
      </c>
      <c r="F910" s="296"/>
      <c r="G910" s="472">
        <f t="shared" si="133"/>
        <v>0</v>
      </c>
      <c r="H910" s="472">
        <f t="shared" si="134"/>
        <v>0</v>
      </c>
      <c r="I910" s="688" t="str">
        <f t="shared" si="135"/>
        <v>否</v>
      </c>
      <c r="J910" s="689" t="str">
        <f t="shared" si="136"/>
        <v>项</v>
      </c>
      <c r="Q910" s="710">
        <f t="shared" si="131"/>
        <v>0</v>
      </c>
      <c r="T910" s="721"/>
    </row>
    <row r="911" ht="36" customHeight="1" spans="1:20">
      <c r="A911" s="709">
        <f t="shared" si="132"/>
        <v>7</v>
      </c>
      <c r="B911" s="295">
        <v>2130335</v>
      </c>
      <c r="C911" s="439" t="s">
        <v>954</v>
      </c>
      <c r="D911" s="230">
        <v>0</v>
      </c>
      <c r="E911" s="230">
        <v>0</v>
      </c>
      <c r="F911" s="296"/>
      <c r="G911" s="472">
        <f t="shared" si="133"/>
        <v>0</v>
      </c>
      <c r="H911" s="472">
        <f t="shared" si="134"/>
        <v>0</v>
      </c>
      <c r="I911" s="688" t="str">
        <f t="shared" si="135"/>
        <v>否</v>
      </c>
      <c r="J911" s="689" t="str">
        <f t="shared" si="136"/>
        <v>项</v>
      </c>
      <c r="Q911" s="710">
        <f t="shared" si="131"/>
        <v>0</v>
      </c>
      <c r="T911" s="721"/>
    </row>
    <row r="912" ht="36" customHeight="1" spans="1:20">
      <c r="A912" s="709">
        <f t="shared" si="132"/>
        <v>7</v>
      </c>
      <c r="B912" s="295">
        <v>2130336</v>
      </c>
      <c r="C912" s="439" t="s">
        <v>955</v>
      </c>
      <c r="D912" s="230">
        <v>0</v>
      </c>
      <c r="E912" s="230">
        <v>0</v>
      </c>
      <c r="F912" s="296"/>
      <c r="G912" s="472">
        <f t="shared" si="133"/>
        <v>0</v>
      </c>
      <c r="H912" s="472">
        <f t="shared" si="134"/>
        <v>0</v>
      </c>
      <c r="I912" s="688" t="str">
        <f t="shared" si="135"/>
        <v>否</v>
      </c>
      <c r="J912" s="689" t="str">
        <f t="shared" si="136"/>
        <v>项</v>
      </c>
      <c r="Q912" s="710">
        <f t="shared" si="131"/>
        <v>0</v>
      </c>
      <c r="T912" s="721"/>
    </row>
    <row r="913" ht="36" customHeight="1" spans="1:20">
      <c r="A913" s="709">
        <f t="shared" si="132"/>
        <v>7</v>
      </c>
      <c r="B913" s="295">
        <v>2130337</v>
      </c>
      <c r="C913" s="439" t="s">
        <v>956</v>
      </c>
      <c r="D913" s="230">
        <v>0</v>
      </c>
      <c r="E913" s="230">
        <v>0</v>
      </c>
      <c r="F913" s="296"/>
      <c r="G913" s="472">
        <f t="shared" si="133"/>
        <v>0</v>
      </c>
      <c r="H913" s="472">
        <f t="shared" si="134"/>
        <v>0</v>
      </c>
      <c r="I913" s="688" t="str">
        <f t="shared" si="135"/>
        <v>否</v>
      </c>
      <c r="J913" s="689" t="str">
        <f t="shared" si="136"/>
        <v>项</v>
      </c>
      <c r="Q913" s="710">
        <f t="shared" si="131"/>
        <v>0</v>
      </c>
      <c r="T913" s="721"/>
    </row>
    <row r="914" ht="36" customHeight="1" spans="1:20">
      <c r="A914" s="709">
        <f t="shared" si="132"/>
        <v>7</v>
      </c>
      <c r="B914" s="295">
        <v>2130399</v>
      </c>
      <c r="C914" s="439" t="s">
        <v>957</v>
      </c>
      <c r="D914" s="230">
        <v>349</v>
      </c>
      <c r="E914" s="230">
        <v>390</v>
      </c>
      <c r="F914" s="296">
        <v>2775</v>
      </c>
      <c r="G914" s="472">
        <f t="shared" si="133"/>
        <v>6.9512893982808</v>
      </c>
      <c r="H914" s="472">
        <f t="shared" si="134"/>
        <v>7.11538461538461</v>
      </c>
      <c r="I914" s="688" t="str">
        <f t="shared" si="135"/>
        <v>是</v>
      </c>
      <c r="J914" s="689" t="str">
        <f t="shared" si="136"/>
        <v>项</v>
      </c>
      <c r="N914" s="720">
        <f>VLOOKUP(B914,[261]公共预算支出!$D$3:$H$398,5,FALSE)</f>
        <v>2764</v>
      </c>
      <c r="P914" s="710">
        <f>VLOOKUP(B914,[263]Sheet4!$A$2:$B$82,2,FALSE)</f>
        <v>1</v>
      </c>
      <c r="Q914" s="710">
        <f t="shared" si="131"/>
        <v>2765</v>
      </c>
      <c r="T914" s="721">
        <f>VLOOKUP(B914,[268]Sheet1!$D$6:$M$416,10,FALSE)</f>
        <v>2775</v>
      </c>
    </row>
    <row r="915" ht="36" customHeight="1" spans="1:20">
      <c r="A915" s="709">
        <f t="shared" si="132"/>
        <v>5</v>
      </c>
      <c r="B915" s="295">
        <v>21305</v>
      </c>
      <c r="C915" s="359" t="s">
        <v>958</v>
      </c>
      <c r="D915" s="230">
        <v>3307</v>
      </c>
      <c r="E915" s="230">
        <v>692</v>
      </c>
      <c r="F915" s="230">
        <f>SUM(F916:F925)</f>
        <v>3652</v>
      </c>
      <c r="G915" s="472">
        <f t="shared" si="133"/>
        <v>0.10432416087088</v>
      </c>
      <c r="H915" s="472">
        <f t="shared" si="134"/>
        <v>5.27745664739884</v>
      </c>
      <c r="I915" s="688" t="str">
        <f t="shared" si="135"/>
        <v>是</v>
      </c>
      <c r="J915" s="689" t="str">
        <f t="shared" si="136"/>
        <v>款</v>
      </c>
      <c r="T915" s="711">
        <f>VLOOKUP(B915,[268]Sheet1!$D$6:$M$416,10,FALSE)</f>
        <v>3652</v>
      </c>
    </row>
    <row r="916" ht="36" customHeight="1" spans="1:20">
      <c r="A916" s="709">
        <f t="shared" si="132"/>
        <v>7</v>
      </c>
      <c r="B916" s="295">
        <v>2130501</v>
      </c>
      <c r="C916" s="439" t="s">
        <v>307</v>
      </c>
      <c r="D916" s="230">
        <v>0</v>
      </c>
      <c r="E916" s="230">
        <v>0</v>
      </c>
      <c r="F916" s="296"/>
      <c r="G916" s="472">
        <f t="shared" si="133"/>
        <v>0</v>
      </c>
      <c r="H916" s="472">
        <f t="shared" si="134"/>
        <v>0</v>
      </c>
      <c r="I916" s="688" t="str">
        <f t="shared" si="135"/>
        <v>否</v>
      </c>
      <c r="J916" s="689" t="str">
        <f t="shared" si="136"/>
        <v>项</v>
      </c>
      <c r="Q916" s="710">
        <f t="shared" ref="Q916:Q925" si="137">+N916+O916+P916</f>
        <v>0</v>
      </c>
      <c r="T916" s="721"/>
    </row>
    <row r="917" ht="36" customHeight="1" spans="1:20">
      <c r="A917" s="709">
        <f t="shared" si="132"/>
        <v>7</v>
      </c>
      <c r="B917" s="295">
        <v>2130502</v>
      </c>
      <c r="C917" s="439" t="s">
        <v>308</v>
      </c>
      <c r="D917" s="230">
        <v>0</v>
      </c>
      <c r="E917" s="230">
        <v>0</v>
      </c>
      <c r="F917" s="296"/>
      <c r="G917" s="472">
        <f t="shared" si="133"/>
        <v>0</v>
      </c>
      <c r="H917" s="472">
        <f t="shared" si="134"/>
        <v>0</v>
      </c>
      <c r="I917" s="688" t="str">
        <f t="shared" si="135"/>
        <v>否</v>
      </c>
      <c r="J917" s="689" t="str">
        <f t="shared" si="136"/>
        <v>项</v>
      </c>
      <c r="Q917" s="710">
        <f t="shared" si="137"/>
        <v>0</v>
      </c>
      <c r="T917" s="721"/>
    </row>
    <row r="918" ht="36" customHeight="1" spans="1:20">
      <c r="A918" s="709">
        <f t="shared" si="132"/>
        <v>7</v>
      </c>
      <c r="B918" s="295">
        <v>2130503</v>
      </c>
      <c r="C918" s="439" t="s">
        <v>309</v>
      </c>
      <c r="D918" s="230">
        <v>0</v>
      </c>
      <c r="E918" s="230">
        <v>0</v>
      </c>
      <c r="F918" s="296"/>
      <c r="G918" s="472">
        <f t="shared" si="133"/>
        <v>0</v>
      </c>
      <c r="H918" s="472">
        <f t="shared" si="134"/>
        <v>0</v>
      </c>
      <c r="I918" s="688" t="str">
        <f t="shared" si="135"/>
        <v>否</v>
      </c>
      <c r="J918" s="689" t="str">
        <f t="shared" si="136"/>
        <v>项</v>
      </c>
      <c r="Q918" s="710">
        <f t="shared" si="137"/>
        <v>0</v>
      </c>
      <c r="T918" s="721"/>
    </row>
    <row r="919" ht="36" customHeight="1" spans="1:20">
      <c r="A919" s="709">
        <f t="shared" si="132"/>
        <v>7</v>
      </c>
      <c r="B919" s="295">
        <v>2130504</v>
      </c>
      <c r="C919" s="439" t="s">
        <v>959</v>
      </c>
      <c r="D919" s="230">
        <v>1037</v>
      </c>
      <c r="E919" s="230">
        <v>0</v>
      </c>
      <c r="F919" s="296">
        <v>606</v>
      </c>
      <c r="G919" s="472">
        <f t="shared" si="133"/>
        <v>-0.415621986499518</v>
      </c>
      <c r="H919" s="472">
        <f t="shared" si="134"/>
        <v>0</v>
      </c>
      <c r="I919" s="688" t="str">
        <f t="shared" si="135"/>
        <v>是</v>
      </c>
      <c r="J919" s="689" t="str">
        <f t="shared" si="136"/>
        <v>项</v>
      </c>
      <c r="N919" s="720">
        <f>VLOOKUP(B919,[261]公共预算支出!$D$3:$H$398,5,FALSE)</f>
        <v>568</v>
      </c>
      <c r="Q919" s="710">
        <f t="shared" si="137"/>
        <v>568</v>
      </c>
      <c r="T919" s="721">
        <f>VLOOKUP(B919,[268]Sheet1!$D$6:$M$416,10,FALSE)</f>
        <v>606</v>
      </c>
    </row>
    <row r="920" ht="36" customHeight="1" spans="1:20">
      <c r="A920" s="709">
        <f t="shared" si="132"/>
        <v>7</v>
      </c>
      <c r="B920" s="295">
        <v>2130505</v>
      </c>
      <c r="C920" s="439" t="s">
        <v>960</v>
      </c>
      <c r="D920" s="230">
        <v>1668</v>
      </c>
      <c r="E920" s="230">
        <v>482</v>
      </c>
      <c r="F920" s="296">
        <v>2449</v>
      </c>
      <c r="G920" s="472">
        <f t="shared" si="133"/>
        <v>0.468225419664269</v>
      </c>
      <c r="H920" s="472">
        <f t="shared" si="134"/>
        <v>5.08091286307054</v>
      </c>
      <c r="I920" s="688" t="str">
        <f t="shared" si="135"/>
        <v>是</v>
      </c>
      <c r="J920" s="689" t="str">
        <f t="shared" si="136"/>
        <v>项</v>
      </c>
      <c r="N920" s="720">
        <f>VLOOKUP(B920,[261]公共预算支出!$D$3:$H$398,5,FALSE)</f>
        <v>2271</v>
      </c>
      <c r="Q920" s="710">
        <f t="shared" si="137"/>
        <v>2271</v>
      </c>
      <c r="T920" s="721">
        <f>VLOOKUP(B920,[268]Sheet1!$D$6:$M$416,10,FALSE)</f>
        <v>2449</v>
      </c>
    </row>
    <row r="921" ht="36" customHeight="1" spans="1:20">
      <c r="A921" s="709">
        <f t="shared" si="132"/>
        <v>7</v>
      </c>
      <c r="B921" s="295">
        <v>2130506</v>
      </c>
      <c r="C921" s="439" t="s">
        <v>961</v>
      </c>
      <c r="D921" s="230">
        <v>11</v>
      </c>
      <c r="E921" s="230">
        <v>0</v>
      </c>
      <c r="F921" s="296"/>
      <c r="G921" s="472">
        <f t="shared" si="133"/>
        <v>-1</v>
      </c>
      <c r="H921" s="472">
        <f t="shared" si="134"/>
        <v>0</v>
      </c>
      <c r="I921" s="688" t="str">
        <f t="shared" si="135"/>
        <v>是</v>
      </c>
      <c r="J921" s="689" t="str">
        <f t="shared" si="136"/>
        <v>项</v>
      </c>
      <c r="Q921" s="710">
        <f t="shared" si="137"/>
        <v>0</v>
      </c>
      <c r="T921" s="721"/>
    </row>
    <row r="922" ht="36" customHeight="1" spans="1:20">
      <c r="A922" s="709">
        <f t="shared" si="132"/>
        <v>7</v>
      </c>
      <c r="B922" s="295">
        <v>2130507</v>
      </c>
      <c r="C922" s="439" t="s">
        <v>962</v>
      </c>
      <c r="D922" s="230">
        <v>142</v>
      </c>
      <c r="E922" s="230">
        <v>0</v>
      </c>
      <c r="F922" s="296">
        <v>159</v>
      </c>
      <c r="G922" s="472">
        <f t="shared" si="133"/>
        <v>0.119718309859155</v>
      </c>
      <c r="H922" s="472">
        <f t="shared" si="134"/>
        <v>0</v>
      </c>
      <c r="I922" s="688" t="str">
        <f t="shared" si="135"/>
        <v>是</v>
      </c>
      <c r="J922" s="689" t="str">
        <f t="shared" si="136"/>
        <v>项</v>
      </c>
      <c r="N922" s="720">
        <f>VLOOKUP(B922,[261]公共预算支出!$D$3:$H$398,5,FALSE)</f>
        <v>121</v>
      </c>
      <c r="Q922" s="710">
        <f t="shared" si="137"/>
        <v>121</v>
      </c>
      <c r="T922" s="721">
        <f>VLOOKUP(B922,[268]Sheet1!$D$6:$M$416,10,FALSE)</f>
        <v>159</v>
      </c>
    </row>
    <row r="923" ht="36" customHeight="1" spans="1:20">
      <c r="A923" s="709">
        <f t="shared" si="132"/>
        <v>7</v>
      </c>
      <c r="B923" s="295">
        <v>2130508</v>
      </c>
      <c r="C923" s="439" t="s">
        <v>963</v>
      </c>
      <c r="D923" s="230">
        <v>0</v>
      </c>
      <c r="E923" s="230">
        <v>0</v>
      </c>
      <c r="F923" s="296"/>
      <c r="G923" s="472">
        <f t="shared" si="133"/>
        <v>0</v>
      </c>
      <c r="H923" s="472">
        <f t="shared" si="134"/>
        <v>0</v>
      </c>
      <c r="I923" s="688" t="str">
        <f t="shared" si="135"/>
        <v>否</v>
      </c>
      <c r="J923" s="689" t="str">
        <f t="shared" si="136"/>
        <v>项</v>
      </c>
      <c r="Q923" s="710">
        <f t="shared" si="137"/>
        <v>0</v>
      </c>
      <c r="T923" s="721"/>
    </row>
    <row r="924" ht="36" customHeight="1" spans="1:20">
      <c r="A924" s="709">
        <f t="shared" si="132"/>
        <v>7</v>
      </c>
      <c r="B924" s="295">
        <v>2130550</v>
      </c>
      <c r="C924" s="439" t="s">
        <v>316</v>
      </c>
      <c r="D924" s="230">
        <v>0</v>
      </c>
      <c r="E924" s="230">
        <v>0</v>
      </c>
      <c r="F924" s="296"/>
      <c r="G924" s="472">
        <f t="shared" si="133"/>
        <v>0</v>
      </c>
      <c r="H924" s="472">
        <f t="shared" si="134"/>
        <v>0</v>
      </c>
      <c r="I924" s="688" t="str">
        <f t="shared" si="135"/>
        <v>否</v>
      </c>
      <c r="J924" s="689" t="str">
        <f t="shared" si="136"/>
        <v>项</v>
      </c>
      <c r="Q924" s="710">
        <f t="shared" si="137"/>
        <v>0</v>
      </c>
      <c r="T924" s="721"/>
    </row>
    <row r="925" ht="36" customHeight="1" spans="1:20">
      <c r="A925" s="709">
        <f t="shared" si="132"/>
        <v>7</v>
      </c>
      <c r="B925" s="295">
        <v>2130599</v>
      </c>
      <c r="C925" s="439" t="s">
        <v>964</v>
      </c>
      <c r="D925" s="230">
        <v>449</v>
      </c>
      <c r="E925" s="230">
        <v>210</v>
      </c>
      <c r="F925" s="296">
        <v>438</v>
      </c>
      <c r="G925" s="472">
        <f t="shared" si="133"/>
        <v>-0.0244988864142539</v>
      </c>
      <c r="H925" s="472">
        <f t="shared" si="134"/>
        <v>2.08571428571429</v>
      </c>
      <c r="I925" s="688" t="str">
        <f t="shared" si="135"/>
        <v>是</v>
      </c>
      <c r="J925" s="689" t="str">
        <f t="shared" si="136"/>
        <v>项</v>
      </c>
      <c r="N925" s="720">
        <f>VLOOKUP(B925,[261]公共预算支出!$D$3:$H$398,5,FALSE)</f>
        <v>356</v>
      </c>
      <c r="Q925" s="710">
        <f t="shared" si="137"/>
        <v>356</v>
      </c>
      <c r="T925" s="721">
        <f>VLOOKUP(B925,[268]Sheet1!$D$6:$M$416,10,FALSE)</f>
        <v>438</v>
      </c>
    </row>
    <row r="926" ht="36" customHeight="1" spans="1:20">
      <c r="A926" s="709">
        <f t="shared" si="132"/>
        <v>5</v>
      </c>
      <c r="B926" s="295">
        <v>21307</v>
      </c>
      <c r="C926" s="359" t="s">
        <v>965</v>
      </c>
      <c r="D926" s="230">
        <v>3363</v>
      </c>
      <c r="E926" s="230">
        <v>4169</v>
      </c>
      <c r="F926" s="230">
        <f>SUM(F927:F932)</f>
        <v>2053</v>
      </c>
      <c r="G926" s="472">
        <f t="shared" si="133"/>
        <v>-0.389533154921201</v>
      </c>
      <c r="H926" s="472">
        <f t="shared" si="134"/>
        <v>0.492444231230511</v>
      </c>
      <c r="I926" s="688" t="str">
        <f t="shared" si="135"/>
        <v>是</v>
      </c>
      <c r="J926" s="689" t="str">
        <f t="shared" si="136"/>
        <v>款</v>
      </c>
      <c r="T926" s="711">
        <f>VLOOKUP(B926,[268]Sheet1!$D$6:$M$416,10,FALSE)</f>
        <v>2053</v>
      </c>
    </row>
    <row r="927" ht="36" customHeight="1" spans="1:20">
      <c r="A927" s="709">
        <f t="shared" si="132"/>
        <v>7</v>
      </c>
      <c r="B927" s="295">
        <v>2130701</v>
      </c>
      <c r="C927" s="439" t="s">
        <v>966</v>
      </c>
      <c r="D927" s="230">
        <v>12</v>
      </c>
      <c r="E927" s="230">
        <v>3</v>
      </c>
      <c r="F927" s="296">
        <v>194</v>
      </c>
      <c r="G927" s="472">
        <f t="shared" si="133"/>
        <v>15.1666666666667</v>
      </c>
      <c r="H927" s="472">
        <f t="shared" si="134"/>
        <v>64.6666666666667</v>
      </c>
      <c r="I927" s="688" t="str">
        <f t="shared" si="135"/>
        <v>是</v>
      </c>
      <c r="J927" s="689" t="str">
        <f t="shared" si="136"/>
        <v>项</v>
      </c>
      <c r="N927" s="720">
        <f>VLOOKUP(B927,[261]公共预算支出!$D$3:$H$398,5,FALSE)</f>
        <v>194</v>
      </c>
      <c r="Q927" s="710">
        <f t="shared" ref="Q927:Q932" si="138">+N927+O927+P927</f>
        <v>194</v>
      </c>
      <c r="T927" s="721">
        <f>VLOOKUP(B927,[268]Sheet1!$D$6:$M$416,10,FALSE)</f>
        <v>194</v>
      </c>
    </row>
    <row r="928" ht="36" customHeight="1" spans="1:20">
      <c r="A928" s="709">
        <f t="shared" si="132"/>
        <v>7</v>
      </c>
      <c r="B928" s="295">
        <v>2130704</v>
      </c>
      <c r="C928" s="439" t="s">
        <v>967</v>
      </c>
      <c r="D928" s="230">
        <v>0</v>
      </c>
      <c r="E928" s="230">
        <v>0</v>
      </c>
      <c r="F928" s="296"/>
      <c r="G928" s="472">
        <f t="shared" si="133"/>
        <v>0</v>
      </c>
      <c r="H928" s="472">
        <f t="shared" si="134"/>
        <v>0</v>
      </c>
      <c r="I928" s="688" t="str">
        <f t="shared" si="135"/>
        <v>否</v>
      </c>
      <c r="J928" s="689" t="str">
        <f t="shared" si="136"/>
        <v>项</v>
      </c>
      <c r="Q928" s="710">
        <f t="shared" si="138"/>
        <v>0</v>
      </c>
      <c r="T928" s="721"/>
    </row>
    <row r="929" ht="36" customHeight="1" spans="1:20">
      <c r="A929" s="709">
        <f t="shared" si="132"/>
        <v>7</v>
      </c>
      <c r="B929" s="295">
        <v>2130705</v>
      </c>
      <c r="C929" s="439" t="s">
        <v>968</v>
      </c>
      <c r="D929" s="230">
        <v>3301</v>
      </c>
      <c r="E929" s="230">
        <v>3608</v>
      </c>
      <c r="F929" s="296">
        <v>1859</v>
      </c>
      <c r="G929" s="472">
        <f t="shared" si="133"/>
        <v>-0.436837322023629</v>
      </c>
      <c r="H929" s="472">
        <f t="shared" si="134"/>
        <v>0.515243902439024</v>
      </c>
      <c r="I929" s="688" t="str">
        <f t="shared" si="135"/>
        <v>是</v>
      </c>
      <c r="J929" s="689" t="str">
        <f t="shared" si="136"/>
        <v>项</v>
      </c>
      <c r="N929" s="720">
        <f>VLOOKUP(B929,[261]公共预算支出!$D$3:$H$398,5,FALSE)</f>
        <v>1860</v>
      </c>
      <c r="Q929" s="710">
        <f t="shared" si="138"/>
        <v>1860</v>
      </c>
      <c r="T929" s="721">
        <f>VLOOKUP(B929,[268]Sheet1!$D$6:$M$416,10,FALSE)</f>
        <v>1859</v>
      </c>
    </row>
    <row r="930" ht="36" customHeight="1" spans="1:20">
      <c r="A930" s="709">
        <f t="shared" si="132"/>
        <v>7</v>
      </c>
      <c r="B930" s="295">
        <v>2130706</v>
      </c>
      <c r="C930" s="439" t="s">
        <v>969</v>
      </c>
      <c r="D930" s="230">
        <v>0</v>
      </c>
      <c r="E930" s="230">
        <v>0</v>
      </c>
      <c r="F930" s="296"/>
      <c r="G930" s="472">
        <f t="shared" si="133"/>
        <v>0</v>
      </c>
      <c r="H930" s="472">
        <f t="shared" si="134"/>
        <v>0</v>
      </c>
      <c r="I930" s="688" t="str">
        <f t="shared" si="135"/>
        <v>否</v>
      </c>
      <c r="J930" s="689" t="str">
        <f t="shared" si="136"/>
        <v>项</v>
      </c>
      <c r="Q930" s="710">
        <f t="shared" si="138"/>
        <v>0</v>
      </c>
      <c r="T930" s="721"/>
    </row>
    <row r="931" ht="36" customHeight="1" spans="1:20">
      <c r="A931" s="709">
        <f t="shared" si="132"/>
        <v>7</v>
      </c>
      <c r="B931" s="295">
        <v>2130707</v>
      </c>
      <c r="C931" s="439" t="s">
        <v>970</v>
      </c>
      <c r="D931" s="230">
        <v>50</v>
      </c>
      <c r="E931" s="230">
        <v>500</v>
      </c>
      <c r="F931" s="296"/>
      <c r="G931" s="472">
        <f t="shared" si="133"/>
        <v>-1</v>
      </c>
      <c r="H931" s="472">
        <f t="shared" si="134"/>
        <v>0</v>
      </c>
      <c r="I931" s="688" t="str">
        <f t="shared" si="135"/>
        <v>是</v>
      </c>
      <c r="J931" s="689" t="str">
        <f t="shared" si="136"/>
        <v>项</v>
      </c>
      <c r="Q931" s="710">
        <f t="shared" si="138"/>
        <v>0</v>
      </c>
      <c r="T931" s="721"/>
    </row>
    <row r="932" ht="36" customHeight="1" spans="1:20">
      <c r="A932" s="709">
        <f t="shared" si="132"/>
        <v>7</v>
      </c>
      <c r="B932" s="295">
        <v>2130799</v>
      </c>
      <c r="C932" s="439" t="s">
        <v>971</v>
      </c>
      <c r="D932" s="230">
        <v>0</v>
      </c>
      <c r="E932" s="230">
        <v>58</v>
      </c>
      <c r="F932" s="296"/>
      <c r="G932" s="472">
        <f t="shared" si="133"/>
        <v>0</v>
      </c>
      <c r="H932" s="472">
        <f t="shared" si="134"/>
        <v>0</v>
      </c>
      <c r="I932" s="688" t="str">
        <f t="shared" si="135"/>
        <v>是</v>
      </c>
      <c r="J932" s="689" t="str">
        <f t="shared" si="136"/>
        <v>项</v>
      </c>
      <c r="Q932" s="710">
        <f t="shared" si="138"/>
        <v>0</v>
      </c>
      <c r="T932" s="721"/>
    </row>
    <row r="933" ht="36" customHeight="1" spans="1:20">
      <c r="A933" s="709">
        <f t="shared" si="132"/>
        <v>5</v>
      </c>
      <c r="B933" s="295">
        <v>21308</v>
      </c>
      <c r="C933" s="359" t="s">
        <v>972</v>
      </c>
      <c r="D933" s="230">
        <v>97</v>
      </c>
      <c r="E933" s="230">
        <v>405</v>
      </c>
      <c r="F933" s="230">
        <f>SUM(F934:F938)</f>
        <v>222</v>
      </c>
      <c r="G933" s="472">
        <f t="shared" si="133"/>
        <v>1.28865979381443</v>
      </c>
      <c r="H933" s="472">
        <f t="shared" si="134"/>
        <v>0.548148148148148</v>
      </c>
      <c r="I933" s="688" t="str">
        <f t="shared" si="135"/>
        <v>是</v>
      </c>
      <c r="J933" s="689" t="str">
        <f t="shared" si="136"/>
        <v>款</v>
      </c>
      <c r="T933" s="711">
        <f>VLOOKUP(B933,[268]Sheet1!$D$6:$M$416,10,FALSE)</f>
        <v>222</v>
      </c>
    </row>
    <row r="934" ht="36" customHeight="1" spans="1:20">
      <c r="A934" s="709">
        <f t="shared" si="132"/>
        <v>7</v>
      </c>
      <c r="B934" s="295">
        <v>2130801</v>
      </c>
      <c r="C934" s="439" t="s">
        <v>973</v>
      </c>
      <c r="D934" s="230">
        <v>0</v>
      </c>
      <c r="E934" s="230">
        <v>0</v>
      </c>
      <c r="F934" s="296"/>
      <c r="G934" s="472">
        <f t="shared" si="133"/>
        <v>0</v>
      </c>
      <c r="H934" s="472">
        <f t="shared" si="134"/>
        <v>0</v>
      </c>
      <c r="I934" s="688" t="str">
        <f t="shared" si="135"/>
        <v>否</v>
      </c>
      <c r="J934" s="689" t="str">
        <f t="shared" si="136"/>
        <v>项</v>
      </c>
      <c r="Q934" s="710">
        <f>+N934+O934+P934</f>
        <v>0</v>
      </c>
      <c r="T934" s="721"/>
    </row>
    <row r="935" ht="36" customHeight="1" spans="1:20">
      <c r="A935" s="709">
        <f t="shared" si="132"/>
        <v>7</v>
      </c>
      <c r="B935" s="295">
        <v>2130803</v>
      </c>
      <c r="C935" s="439" t="s">
        <v>974</v>
      </c>
      <c r="D935" s="230">
        <v>7</v>
      </c>
      <c r="E935" s="230">
        <v>72</v>
      </c>
      <c r="F935" s="296">
        <v>118</v>
      </c>
      <c r="G935" s="472">
        <f t="shared" si="133"/>
        <v>15.8571428571429</v>
      </c>
      <c r="H935" s="472">
        <f t="shared" si="134"/>
        <v>1.63888888888889</v>
      </c>
      <c r="I935" s="688" t="str">
        <f t="shared" si="135"/>
        <v>是</v>
      </c>
      <c r="J935" s="689" t="str">
        <f t="shared" si="136"/>
        <v>项</v>
      </c>
      <c r="N935" s="720">
        <f>VLOOKUP(B935,[261]公共预算支出!$D$3:$H$398,5,FALSE)</f>
        <v>118</v>
      </c>
      <c r="Q935" s="710">
        <f>+N935+O935+P935</f>
        <v>118</v>
      </c>
      <c r="T935" s="721">
        <f>VLOOKUP(B935,[268]Sheet1!$D$6:$M$416,10,FALSE)</f>
        <v>118</v>
      </c>
    </row>
    <row r="936" ht="36" customHeight="1" spans="1:20">
      <c r="A936" s="709">
        <f t="shared" si="132"/>
        <v>7</v>
      </c>
      <c r="B936" s="295">
        <v>2130804</v>
      </c>
      <c r="C936" s="439" t="s">
        <v>975</v>
      </c>
      <c r="D936" s="230">
        <v>89</v>
      </c>
      <c r="E936" s="230">
        <v>327</v>
      </c>
      <c r="F936" s="296">
        <v>104</v>
      </c>
      <c r="G936" s="472">
        <f t="shared" si="133"/>
        <v>0.168539325842697</v>
      </c>
      <c r="H936" s="472">
        <f t="shared" si="134"/>
        <v>0.318042813455657</v>
      </c>
      <c r="I936" s="688" t="str">
        <f t="shared" si="135"/>
        <v>是</v>
      </c>
      <c r="J936" s="689" t="str">
        <f t="shared" si="136"/>
        <v>项</v>
      </c>
      <c r="N936" s="720">
        <f>VLOOKUP(B936,[261]公共预算支出!$D$3:$H$398,5,FALSE)</f>
        <v>77</v>
      </c>
      <c r="P936" s="710">
        <f>VLOOKUP(B936,[263]Sheet4!$A$2:$B$82,2,FALSE)</f>
        <v>2</v>
      </c>
      <c r="Q936" s="710">
        <f>+N936+O936+P936</f>
        <v>79</v>
      </c>
      <c r="T936" s="721">
        <f>VLOOKUP(B936,[268]Sheet1!$D$6:$M$416,10,FALSE)</f>
        <v>104</v>
      </c>
    </row>
    <row r="937" ht="36" customHeight="1" spans="1:20">
      <c r="A937" s="709">
        <f t="shared" si="132"/>
        <v>7</v>
      </c>
      <c r="B937" s="295">
        <v>2130805</v>
      </c>
      <c r="C937" s="439" t="s">
        <v>976</v>
      </c>
      <c r="D937" s="230">
        <v>0</v>
      </c>
      <c r="E937" s="230">
        <v>0</v>
      </c>
      <c r="F937" s="296"/>
      <c r="G937" s="472">
        <f t="shared" si="133"/>
        <v>0</v>
      </c>
      <c r="H937" s="472">
        <f t="shared" si="134"/>
        <v>0</v>
      </c>
      <c r="I937" s="688" t="str">
        <f t="shared" si="135"/>
        <v>否</v>
      </c>
      <c r="J937" s="689" t="str">
        <f t="shared" si="136"/>
        <v>项</v>
      </c>
      <c r="Q937" s="710">
        <f>+N937+O937+P937</f>
        <v>0</v>
      </c>
      <c r="T937" s="721"/>
    </row>
    <row r="938" ht="36" customHeight="1" spans="1:20">
      <c r="A938" s="709">
        <f t="shared" si="132"/>
        <v>7</v>
      </c>
      <c r="B938" s="295">
        <v>2130899</v>
      </c>
      <c r="C938" s="439" t="s">
        <v>977</v>
      </c>
      <c r="D938" s="230">
        <v>1</v>
      </c>
      <c r="E938" s="230">
        <v>6</v>
      </c>
      <c r="F938" s="296"/>
      <c r="G938" s="472">
        <f t="shared" si="133"/>
        <v>-1</v>
      </c>
      <c r="H938" s="472">
        <f t="shared" si="134"/>
        <v>0</v>
      </c>
      <c r="I938" s="688" t="str">
        <f t="shared" si="135"/>
        <v>是</v>
      </c>
      <c r="J938" s="689" t="str">
        <f t="shared" si="136"/>
        <v>项</v>
      </c>
      <c r="Q938" s="710">
        <f>+N938+O938+P938</f>
        <v>0</v>
      </c>
      <c r="T938" s="721"/>
    </row>
    <row r="939" ht="36" customHeight="1" spans="1:10">
      <c r="A939" s="709">
        <f t="shared" si="132"/>
        <v>5</v>
      </c>
      <c r="B939" s="295">
        <v>21309</v>
      </c>
      <c r="C939" s="359" t="s">
        <v>978</v>
      </c>
      <c r="D939" s="230">
        <v>0</v>
      </c>
      <c r="E939" s="230">
        <v>0</v>
      </c>
      <c r="F939" s="297">
        <f>SUM(F940:F941)</f>
        <v>0</v>
      </c>
      <c r="G939" s="472">
        <f t="shared" si="133"/>
        <v>0</v>
      </c>
      <c r="H939" s="472">
        <f t="shared" si="134"/>
        <v>0</v>
      </c>
      <c r="I939" s="688" t="str">
        <f t="shared" si="135"/>
        <v>否</v>
      </c>
      <c r="J939" s="689" t="str">
        <f t="shared" si="136"/>
        <v>款</v>
      </c>
    </row>
    <row r="940" ht="36" customHeight="1" spans="1:20">
      <c r="A940" s="709">
        <f t="shared" si="132"/>
        <v>7</v>
      </c>
      <c r="B940" s="295">
        <v>2130901</v>
      </c>
      <c r="C940" s="439" t="s">
        <v>979</v>
      </c>
      <c r="D940" s="230">
        <v>0</v>
      </c>
      <c r="E940" s="230">
        <v>0</v>
      </c>
      <c r="F940" s="296"/>
      <c r="G940" s="472">
        <f t="shared" si="133"/>
        <v>0</v>
      </c>
      <c r="H940" s="472">
        <f t="shared" si="134"/>
        <v>0</v>
      </c>
      <c r="I940" s="688" t="str">
        <f t="shared" si="135"/>
        <v>否</v>
      </c>
      <c r="J940" s="689" t="str">
        <f t="shared" si="136"/>
        <v>项</v>
      </c>
      <c r="Q940" s="710">
        <f>+N940+O940+P940</f>
        <v>0</v>
      </c>
      <c r="T940" s="721"/>
    </row>
    <row r="941" ht="36" customHeight="1" spans="1:20">
      <c r="A941" s="709">
        <f t="shared" si="132"/>
        <v>7</v>
      </c>
      <c r="B941" s="295">
        <v>2130999</v>
      </c>
      <c r="C941" s="439" t="s">
        <v>980</v>
      </c>
      <c r="D941" s="230">
        <v>0</v>
      </c>
      <c r="E941" s="230">
        <v>0</v>
      </c>
      <c r="F941" s="296"/>
      <c r="G941" s="472">
        <f t="shared" si="133"/>
        <v>0</v>
      </c>
      <c r="H941" s="472">
        <f t="shared" si="134"/>
        <v>0</v>
      </c>
      <c r="I941" s="688" t="str">
        <f t="shared" si="135"/>
        <v>否</v>
      </c>
      <c r="J941" s="689" t="str">
        <f t="shared" si="136"/>
        <v>项</v>
      </c>
      <c r="Q941" s="710">
        <f>+N941+O941+P941</f>
        <v>0</v>
      </c>
      <c r="T941" s="721"/>
    </row>
    <row r="942" ht="36" customHeight="1" spans="1:20">
      <c r="A942" s="709">
        <f t="shared" si="132"/>
        <v>5</v>
      </c>
      <c r="B942" s="295">
        <v>21399</v>
      </c>
      <c r="C942" s="359" t="s">
        <v>981</v>
      </c>
      <c r="D942" s="230">
        <v>0</v>
      </c>
      <c r="E942" s="230">
        <v>22</v>
      </c>
      <c r="F942" s="230">
        <f>SUM(F943:F944)</f>
        <v>40</v>
      </c>
      <c r="G942" s="472">
        <f t="shared" si="133"/>
        <v>0</v>
      </c>
      <c r="H942" s="472">
        <f t="shared" si="134"/>
        <v>1.81818181818182</v>
      </c>
      <c r="I942" s="688" t="str">
        <f t="shared" si="135"/>
        <v>是</v>
      </c>
      <c r="J942" s="689" t="str">
        <f t="shared" si="136"/>
        <v>款</v>
      </c>
      <c r="T942" s="711">
        <f>VLOOKUP(B942,[268]Sheet1!$D$6:$M$416,10,FALSE)</f>
        <v>40</v>
      </c>
    </row>
    <row r="943" ht="36" customHeight="1" spans="1:20">
      <c r="A943" s="709">
        <f t="shared" si="132"/>
        <v>7</v>
      </c>
      <c r="B943" s="295">
        <v>2139901</v>
      </c>
      <c r="C943" s="439" t="s">
        <v>982</v>
      </c>
      <c r="D943" s="230">
        <v>0</v>
      </c>
      <c r="E943" s="230">
        <v>0</v>
      </c>
      <c r="F943" s="296"/>
      <c r="G943" s="472">
        <f t="shared" si="133"/>
        <v>0</v>
      </c>
      <c r="H943" s="472">
        <f t="shared" si="134"/>
        <v>0</v>
      </c>
      <c r="I943" s="688" t="str">
        <f t="shared" si="135"/>
        <v>否</v>
      </c>
      <c r="J943" s="689" t="str">
        <f t="shared" si="136"/>
        <v>项</v>
      </c>
      <c r="Q943" s="710">
        <f>+N943+O943+P943</f>
        <v>0</v>
      </c>
      <c r="T943" s="721"/>
    </row>
    <row r="944" ht="36" customHeight="1" spans="1:20">
      <c r="A944" s="709">
        <f t="shared" si="132"/>
        <v>7</v>
      </c>
      <c r="B944" s="295">
        <v>2139999</v>
      </c>
      <c r="C944" s="439" t="s">
        <v>981</v>
      </c>
      <c r="D944" s="230">
        <v>0</v>
      </c>
      <c r="E944" s="230">
        <v>22</v>
      </c>
      <c r="F944" s="296">
        <v>40</v>
      </c>
      <c r="G944" s="472">
        <f t="shared" si="133"/>
        <v>0</v>
      </c>
      <c r="H944" s="472">
        <f t="shared" si="134"/>
        <v>1.81818181818182</v>
      </c>
      <c r="I944" s="688" t="str">
        <f t="shared" si="135"/>
        <v>是</v>
      </c>
      <c r="J944" s="689" t="str">
        <f t="shared" si="136"/>
        <v>项</v>
      </c>
      <c r="Q944" s="710">
        <f>+N944+O944+P944</f>
        <v>0</v>
      </c>
      <c r="T944" s="721">
        <f>VLOOKUP(B944,[268]Sheet1!$D$6:$M$416,10,FALSE)</f>
        <v>40</v>
      </c>
    </row>
    <row r="945" ht="36" customHeight="1" spans="1:20">
      <c r="A945" s="709">
        <f t="shared" si="132"/>
        <v>3</v>
      </c>
      <c r="B945" s="294">
        <v>214</v>
      </c>
      <c r="C945" s="285" t="s">
        <v>269</v>
      </c>
      <c r="D945" s="286">
        <v>1446</v>
      </c>
      <c r="E945" s="286">
        <v>1246</v>
      </c>
      <c r="F945" s="286">
        <f>SUM(F946,F968,F978,F988,F995,F1000)</f>
        <v>1070</v>
      </c>
      <c r="G945" s="475">
        <f t="shared" si="133"/>
        <v>-0.260027662517289</v>
      </c>
      <c r="H945" s="475">
        <f t="shared" si="134"/>
        <v>0.858747993579454</v>
      </c>
      <c r="I945" s="688" t="str">
        <f t="shared" si="135"/>
        <v>是</v>
      </c>
      <c r="J945" s="689" t="str">
        <f t="shared" si="136"/>
        <v>类</v>
      </c>
      <c r="T945" s="711">
        <f>VLOOKUP(B945,[268]Sheet1!$D$6:$M$416,10,FALSE)</f>
        <v>1070</v>
      </c>
    </row>
    <row r="946" ht="36" customHeight="1" spans="1:20">
      <c r="A946" s="709">
        <f t="shared" si="132"/>
        <v>5</v>
      </c>
      <c r="B946" s="295">
        <v>21401</v>
      </c>
      <c r="C946" s="359" t="s">
        <v>983</v>
      </c>
      <c r="D946" s="230">
        <v>1101</v>
      </c>
      <c r="E946" s="230">
        <v>1246</v>
      </c>
      <c r="F946" s="230">
        <f>SUM(F947:F967)</f>
        <v>997</v>
      </c>
      <c r="G946" s="472">
        <f t="shared" si="133"/>
        <v>-0.0944595821980018</v>
      </c>
      <c r="H946" s="472">
        <f t="shared" si="134"/>
        <v>0.80016051364366</v>
      </c>
      <c r="I946" s="688" t="str">
        <f t="shared" si="135"/>
        <v>是</v>
      </c>
      <c r="J946" s="689" t="str">
        <f t="shared" si="136"/>
        <v>款</v>
      </c>
      <c r="T946" s="711">
        <f>VLOOKUP(B946,[268]Sheet1!$D$6:$M$416,10,FALSE)</f>
        <v>996</v>
      </c>
    </row>
    <row r="947" ht="36" customHeight="1" spans="1:20">
      <c r="A947" s="709">
        <f t="shared" si="132"/>
        <v>7</v>
      </c>
      <c r="B947" s="295">
        <v>2140101</v>
      </c>
      <c r="C947" s="439" t="s">
        <v>307</v>
      </c>
      <c r="D947" s="230">
        <v>113</v>
      </c>
      <c r="E947" s="230">
        <v>102</v>
      </c>
      <c r="F947" s="296">
        <v>83</v>
      </c>
      <c r="G947" s="472">
        <f t="shared" si="133"/>
        <v>-0.265486725663717</v>
      </c>
      <c r="H947" s="472">
        <f t="shared" si="134"/>
        <v>0.813725490196078</v>
      </c>
      <c r="I947" s="688" t="str">
        <f t="shared" si="135"/>
        <v>是</v>
      </c>
      <c r="J947" s="689" t="str">
        <f t="shared" si="136"/>
        <v>项</v>
      </c>
      <c r="N947" s="720">
        <f>VLOOKUP(B947,[261]公共预算支出!$D$3:$H$398,5,FALSE)</f>
        <v>80</v>
      </c>
      <c r="Q947" s="710">
        <f t="shared" ref="Q947:Q967" si="139">+N947+O947+P947</f>
        <v>80</v>
      </c>
      <c r="T947" s="721">
        <f>VLOOKUP(B947,[268]Sheet1!$D$6:$M$416,10,FALSE)</f>
        <v>83</v>
      </c>
    </row>
    <row r="948" ht="36" customHeight="1" spans="1:20">
      <c r="A948" s="709">
        <f t="shared" si="132"/>
        <v>7</v>
      </c>
      <c r="B948" s="295">
        <v>2140102</v>
      </c>
      <c r="C948" s="439" t="s">
        <v>308</v>
      </c>
      <c r="D948" s="230">
        <v>0</v>
      </c>
      <c r="E948" s="230">
        <v>0</v>
      </c>
      <c r="F948" s="296"/>
      <c r="G948" s="472">
        <f t="shared" si="133"/>
        <v>0</v>
      </c>
      <c r="H948" s="472">
        <f t="shared" si="134"/>
        <v>0</v>
      </c>
      <c r="I948" s="688" t="str">
        <f t="shared" si="135"/>
        <v>否</v>
      </c>
      <c r="J948" s="689" t="str">
        <f t="shared" si="136"/>
        <v>项</v>
      </c>
      <c r="Q948" s="710">
        <f t="shared" si="139"/>
        <v>0</v>
      </c>
      <c r="T948" s="721"/>
    </row>
    <row r="949" ht="36" customHeight="1" spans="1:20">
      <c r="A949" s="709">
        <f t="shared" si="132"/>
        <v>7</v>
      </c>
      <c r="B949" s="295">
        <v>2140103</v>
      </c>
      <c r="C949" s="439" t="s">
        <v>309</v>
      </c>
      <c r="D949" s="230">
        <v>0</v>
      </c>
      <c r="E949" s="230">
        <v>0</v>
      </c>
      <c r="F949" s="296"/>
      <c r="G949" s="472">
        <f t="shared" si="133"/>
        <v>0</v>
      </c>
      <c r="H949" s="472">
        <f t="shared" si="134"/>
        <v>0</v>
      </c>
      <c r="I949" s="688" t="str">
        <f t="shared" si="135"/>
        <v>否</v>
      </c>
      <c r="J949" s="689" t="str">
        <f t="shared" si="136"/>
        <v>项</v>
      </c>
      <c r="Q949" s="710">
        <f t="shared" si="139"/>
        <v>0</v>
      </c>
      <c r="T949" s="721"/>
    </row>
    <row r="950" ht="36" customHeight="1" spans="1:20">
      <c r="A950" s="709">
        <f t="shared" si="132"/>
        <v>7</v>
      </c>
      <c r="B950" s="295">
        <v>2140104</v>
      </c>
      <c r="C950" s="439" t="s">
        <v>984</v>
      </c>
      <c r="D950" s="230">
        <v>30</v>
      </c>
      <c r="E950" s="230">
        <v>77</v>
      </c>
      <c r="F950" s="296"/>
      <c r="G950" s="472">
        <f t="shared" si="133"/>
        <v>-1</v>
      </c>
      <c r="H950" s="472">
        <f t="shared" si="134"/>
        <v>0</v>
      </c>
      <c r="I950" s="688" t="str">
        <f t="shared" si="135"/>
        <v>是</v>
      </c>
      <c r="J950" s="689" t="str">
        <f t="shared" si="136"/>
        <v>项</v>
      </c>
      <c r="Q950" s="710">
        <f t="shared" si="139"/>
        <v>0</v>
      </c>
      <c r="T950" s="721"/>
    </row>
    <row r="951" ht="36" customHeight="1" spans="1:20">
      <c r="A951" s="709">
        <f t="shared" si="132"/>
        <v>7</v>
      </c>
      <c r="B951" s="295">
        <v>2140106</v>
      </c>
      <c r="C951" s="439" t="s">
        <v>985</v>
      </c>
      <c r="D951" s="230">
        <v>135</v>
      </c>
      <c r="E951" s="230">
        <v>371</v>
      </c>
      <c r="F951" s="296">
        <v>317</v>
      </c>
      <c r="G951" s="472">
        <f t="shared" si="133"/>
        <v>1.34814814814815</v>
      </c>
      <c r="H951" s="472">
        <f t="shared" si="134"/>
        <v>0.8544474393531</v>
      </c>
      <c r="I951" s="688" t="str">
        <f t="shared" si="135"/>
        <v>是</v>
      </c>
      <c r="J951" s="689" t="str">
        <f t="shared" si="136"/>
        <v>项</v>
      </c>
      <c r="N951" s="720">
        <f>VLOOKUP(B951,[261]公共预算支出!$D$3:$H$398,5,FALSE)</f>
        <v>166</v>
      </c>
      <c r="Q951" s="710">
        <f t="shared" si="139"/>
        <v>166</v>
      </c>
      <c r="T951" s="721">
        <f>VLOOKUP(B951,[268]Sheet1!$D$6:$M$416,10,FALSE)</f>
        <v>317</v>
      </c>
    </row>
    <row r="952" ht="36" customHeight="1" spans="1:20">
      <c r="A952" s="709">
        <f t="shared" si="132"/>
        <v>7</v>
      </c>
      <c r="B952" s="295">
        <v>2140109</v>
      </c>
      <c r="C952" s="439" t="s">
        <v>986</v>
      </c>
      <c r="D952" s="230">
        <v>0</v>
      </c>
      <c r="E952" s="230">
        <v>0</v>
      </c>
      <c r="F952" s="296"/>
      <c r="G952" s="472">
        <f t="shared" si="133"/>
        <v>0</v>
      </c>
      <c r="H952" s="472">
        <f t="shared" si="134"/>
        <v>0</v>
      </c>
      <c r="I952" s="688" t="str">
        <f t="shared" si="135"/>
        <v>否</v>
      </c>
      <c r="J952" s="689" t="str">
        <f t="shared" si="136"/>
        <v>项</v>
      </c>
      <c r="Q952" s="710">
        <f t="shared" si="139"/>
        <v>0</v>
      </c>
      <c r="T952" s="721"/>
    </row>
    <row r="953" ht="36" customHeight="1" spans="1:20">
      <c r="A953" s="709">
        <f t="shared" si="132"/>
        <v>7</v>
      </c>
      <c r="B953" s="295">
        <v>2140110</v>
      </c>
      <c r="C953" s="439" t="s">
        <v>987</v>
      </c>
      <c r="D953" s="230">
        <v>0</v>
      </c>
      <c r="E953" s="230">
        <v>0</v>
      </c>
      <c r="F953" s="296"/>
      <c r="G953" s="472">
        <f t="shared" si="133"/>
        <v>0</v>
      </c>
      <c r="H953" s="472">
        <f t="shared" si="134"/>
        <v>0</v>
      </c>
      <c r="I953" s="688" t="str">
        <f t="shared" si="135"/>
        <v>否</v>
      </c>
      <c r="J953" s="689" t="str">
        <f t="shared" si="136"/>
        <v>项</v>
      </c>
      <c r="Q953" s="710">
        <f t="shared" si="139"/>
        <v>0</v>
      </c>
      <c r="T953" s="721"/>
    </row>
    <row r="954" ht="36" customHeight="1" spans="1:20">
      <c r="A954" s="709">
        <f t="shared" si="132"/>
        <v>7</v>
      </c>
      <c r="B954" s="295">
        <v>2140111</v>
      </c>
      <c r="C954" s="439" t="s">
        <v>988</v>
      </c>
      <c r="D954" s="230">
        <v>0</v>
      </c>
      <c r="E954" s="230">
        <v>0</v>
      </c>
      <c r="F954" s="296"/>
      <c r="G954" s="472">
        <f t="shared" si="133"/>
        <v>0</v>
      </c>
      <c r="H954" s="472">
        <f t="shared" si="134"/>
        <v>0</v>
      </c>
      <c r="I954" s="688" t="str">
        <f t="shared" si="135"/>
        <v>否</v>
      </c>
      <c r="J954" s="689" t="str">
        <f t="shared" si="136"/>
        <v>项</v>
      </c>
      <c r="Q954" s="710">
        <f t="shared" si="139"/>
        <v>0</v>
      </c>
      <c r="T954" s="721"/>
    </row>
    <row r="955" ht="36" customHeight="1" spans="1:20">
      <c r="A955" s="709">
        <f t="shared" si="132"/>
        <v>7</v>
      </c>
      <c r="B955" s="295">
        <v>2140112</v>
      </c>
      <c r="C955" s="439" t="s">
        <v>989</v>
      </c>
      <c r="D955" s="230">
        <v>0</v>
      </c>
      <c r="E955" s="230">
        <v>0</v>
      </c>
      <c r="F955" s="296"/>
      <c r="G955" s="472">
        <f t="shared" si="133"/>
        <v>0</v>
      </c>
      <c r="H955" s="472">
        <f t="shared" si="134"/>
        <v>0</v>
      </c>
      <c r="I955" s="688" t="str">
        <f t="shared" si="135"/>
        <v>否</v>
      </c>
      <c r="J955" s="689" t="str">
        <f t="shared" si="136"/>
        <v>项</v>
      </c>
      <c r="Q955" s="710">
        <f t="shared" si="139"/>
        <v>0</v>
      </c>
      <c r="T955" s="721"/>
    </row>
    <row r="956" ht="36" customHeight="1" spans="1:20">
      <c r="A956" s="709">
        <f t="shared" si="132"/>
        <v>7</v>
      </c>
      <c r="B956" s="295">
        <v>2140114</v>
      </c>
      <c r="C956" s="439" t="s">
        <v>990</v>
      </c>
      <c r="D956" s="230">
        <v>0</v>
      </c>
      <c r="E956" s="230">
        <v>0</v>
      </c>
      <c r="F956" s="296"/>
      <c r="G956" s="472">
        <f t="shared" si="133"/>
        <v>0</v>
      </c>
      <c r="H956" s="472">
        <f t="shared" si="134"/>
        <v>0</v>
      </c>
      <c r="I956" s="688" t="str">
        <f t="shared" si="135"/>
        <v>否</v>
      </c>
      <c r="J956" s="689" t="str">
        <f t="shared" si="136"/>
        <v>项</v>
      </c>
      <c r="Q956" s="710">
        <f t="shared" si="139"/>
        <v>0</v>
      </c>
      <c r="T956" s="721"/>
    </row>
    <row r="957" ht="36" customHeight="1" spans="1:20">
      <c r="A957" s="709">
        <f t="shared" si="132"/>
        <v>7</v>
      </c>
      <c r="B957" s="295">
        <v>2140122</v>
      </c>
      <c r="C957" s="439" t="s">
        <v>991</v>
      </c>
      <c r="D957" s="230">
        <v>0</v>
      </c>
      <c r="E957" s="230">
        <v>0</v>
      </c>
      <c r="F957" s="296"/>
      <c r="G957" s="472">
        <f t="shared" si="133"/>
        <v>0</v>
      </c>
      <c r="H957" s="472">
        <f t="shared" si="134"/>
        <v>0</v>
      </c>
      <c r="I957" s="688" t="str">
        <f t="shared" si="135"/>
        <v>否</v>
      </c>
      <c r="J957" s="689" t="str">
        <f t="shared" si="136"/>
        <v>项</v>
      </c>
      <c r="Q957" s="710">
        <f t="shared" si="139"/>
        <v>0</v>
      </c>
      <c r="T957" s="721"/>
    </row>
    <row r="958" ht="36" customHeight="1" spans="1:20">
      <c r="A958" s="709">
        <f t="shared" si="132"/>
        <v>7</v>
      </c>
      <c r="B958" s="295">
        <v>2140123</v>
      </c>
      <c r="C958" s="439" t="s">
        <v>992</v>
      </c>
      <c r="D958" s="230">
        <v>0</v>
      </c>
      <c r="E958" s="230">
        <v>0</v>
      </c>
      <c r="F958" s="296"/>
      <c r="G958" s="472">
        <f t="shared" si="133"/>
        <v>0</v>
      </c>
      <c r="H958" s="472">
        <f t="shared" si="134"/>
        <v>0</v>
      </c>
      <c r="I958" s="688" t="str">
        <f t="shared" si="135"/>
        <v>否</v>
      </c>
      <c r="J958" s="689" t="str">
        <f t="shared" si="136"/>
        <v>项</v>
      </c>
      <c r="Q958" s="710">
        <f t="shared" si="139"/>
        <v>0</v>
      </c>
      <c r="T958" s="721"/>
    </row>
    <row r="959" ht="36" customHeight="1" spans="1:20">
      <c r="A959" s="709">
        <f t="shared" si="132"/>
        <v>7</v>
      </c>
      <c r="B959" s="295">
        <v>2140127</v>
      </c>
      <c r="C959" s="439" t="s">
        <v>993</v>
      </c>
      <c r="D959" s="230">
        <v>0</v>
      </c>
      <c r="E959" s="230">
        <v>0</v>
      </c>
      <c r="F959" s="296"/>
      <c r="G959" s="472">
        <f t="shared" si="133"/>
        <v>0</v>
      </c>
      <c r="H959" s="472">
        <f t="shared" si="134"/>
        <v>0</v>
      </c>
      <c r="I959" s="688" t="str">
        <f t="shared" si="135"/>
        <v>否</v>
      </c>
      <c r="J959" s="689" t="str">
        <f t="shared" si="136"/>
        <v>项</v>
      </c>
      <c r="Q959" s="710">
        <f t="shared" si="139"/>
        <v>0</v>
      </c>
      <c r="T959" s="721"/>
    </row>
    <row r="960" ht="36" customHeight="1" spans="1:20">
      <c r="A960" s="709">
        <f t="shared" si="132"/>
        <v>7</v>
      </c>
      <c r="B960" s="295">
        <v>2140128</v>
      </c>
      <c r="C960" s="439" t="s">
        <v>994</v>
      </c>
      <c r="D960" s="230">
        <v>0</v>
      </c>
      <c r="E960" s="230">
        <v>0</v>
      </c>
      <c r="F960" s="296"/>
      <c r="G960" s="472">
        <f t="shared" si="133"/>
        <v>0</v>
      </c>
      <c r="H960" s="472">
        <f t="shared" si="134"/>
        <v>0</v>
      </c>
      <c r="I960" s="688" t="str">
        <f t="shared" si="135"/>
        <v>否</v>
      </c>
      <c r="J960" s="689" t="str">
        <f t="shared" si="136"/>
        <v>项</v>
      </c>
      <c r="Q960" s="710">
        <f t="shared" si="139"/>
        <v>0</v>
      </c>
      <c r="T960" s="721"/>
    </row>
    <row r="961" ht="36" customHeight="1" spans="1:20">
      <c r="A961" s="709">
        <f t="shared" si="132"/>
        <v>7</v>
      </c>
      <c r="B961" s="295">
        <v>2140129</v>
      </c>
      <c r="C961" s="439" t="s">
        <v>995</v>
      </c>
      <c r="D961" s="230">
        <v>0</v>
      </c>
      <c r="E961" s="230">
        <v>0</v>
      </c>
      <c r="F961" s="296"/>
      <c r="G961" s="472">
        <f t="shared" si="133"/>
        <v>0</v>
      </c>
      <c r="H961" s="472">
        <f t="shared" si="134"/>
        <v>0</v>
      </c>
      <c r="I961" s="688" t="str">
        <f t="shared" si="135"/>
        <v>否</v>
      </c>
      <c r="J961" s="689" t="str">
        <f t="shared" si="136"/>
        <v>项</v>
      </c>
      <c r="Q961" s="710">
        <f t="shared" si="139"/>
        <v>0</v>
      </c>
      <c r="T961" s="721"/>
    </row>
    <row r="962" ht="36" customHeight="1" spans="1:20">
      <c r="A962" s="709">
        <f t="shared" si="132"/>
        <v>7</v>
      </c>
      <c r="B962" s="295">
        <v>2140130</v>
      </c>
      <c r="C962" s="439" t="s">
        <v>996</v>
      </c>
      <c r="D962" s="230">
        <v>0</v>
      </c>
      <c r="E962" s="230">
        <v>0</v>
      </c>
      <c r="F962" s="296"/>
      <c r="G962" s="472">
        <f t="shared" si="133"/>
        <v>0</v>
      </c>
      <c r="H962" s="472">
        <f t="shared" si="134"/>
        <v>0</v>
      </c>
      <c r="I962" s="688" t="str">
        <f t="shared" si="135"/>
        <v>否</v>
      </c>
      <c r="J962" s="689" t="str">
        <f t="shared" si="136"/>
        <v>项</v>
      </c>
      <c r="Q962" s="710">
        <f t="shared" si="139"/>
        <v>0</v>
      </c>
      <c r="T962" s="721"/>
    </row>
    <row r="963" ht="36" customHeight="1" spans="1:20">
      <c r="A963" s="709">
        <f t="shared" si="132"/>
        <v>7</v>
      </c>
      <c r="B963" s="295">
        <v>2140131</v>
      </c>
      <c r="C963" s="439" t="s">
        <v>997</v>
      </c>
      <c r="D963" s="230">
        <v>0</v>
      </c>
      <c r="E963" s="230">
        <v>0</v>
      </c>
      <c r="F963" s="296"/>
      <c r="G963" s="472">
        <f t="shared" si="133"/>
        <v>0</v>
      </c>
      <c r="H963" s="472">
        <f t="shared" si="134"/>
        <v>0</v>
      </c>
      <c r="I963" s="688" t="str">
        <f t="shared" si="135"/>
        <v>否</v>
      </c>
      <c r="J963" s="689" t="str">
        <f t="shared" si="136"/>
        <v>项</v>
      </c>
      <c r="Q963" s="710">
        <f t="shared" si="139"/>
        <v>0</v>
      </c>
      <c r="T963" s="721"/>
    </row>
    <row r="964" ht="36" customHeight="1" spans="1:20">
      <c r="A964" s="709">
        <f t="shared" si="132"/>
        <v>7</v>
      </c>
      <c r="B964" s="295">
        <v>2140133</v>
      </c>
      <c r="C964" s="439" t="s">
        <v>998</v>
      </c>
      <c r="D964" s="230">
        <v>0</v>
      </c>
      <c r="E964" s="230">
        <v>0</v>
      </c>
      <c r="F964" s="296"/>
      <c r="G964" s="472">
        <f t="shared" si="133"/>
        <v>0</v>
      </c>
      <c r="H964" s="472">
        <f t="shared" si="134"/>
        <v>0</v>
      </c>
      <c r="I964" s="688" t="str">
        <f t="shared" si="135"/>
        <v>否</v>
      </c>
      <c r="J964" s="689" t="str">
        <f t="shared" si="136"/>
        <v>项</v>
      </c>
      <c r="Q964" s="710">
        <f t="shared" si="139"/>
        <v>0</v>
      </c>
      <c r="T964" s="721"/>
    </row>
    <row r="965" ht="36" customHeight="1" spans="1:20">
      <c r="A965" s="709">
        <f t="shared" si="132"/>
        <v>7</v>
      </c>
      <c r="B965" s="295">
        <v>2140136</v>
      </c>
      <c r="C965" s="439" t="s">
        <v>999</v>
      </c>
      <c r="D965" s="230">
        <v>0</v>
      </c>
      <c r="E965" s="230">
        <v>0</v>
      </c>
      <c r="F965" s="296"/>
      <c r="G965" s="472">
        <f t="shared" si="133"/>
        <v>0</v>
      </c>
      <c r="H965" s="472">
        <f t="shared" si="134"/>
        <v>0</v>
      </c>
      <c r="I965" s="688" t="str">
        <f t="shared" si="135"/>
        <v>否</v>
      </c>
      <c r="J965" s="689" t="str">
        <f t="shared" si="136"/>
        <v>项</v>
      </c>
      <c r="Q965" s="710">
        <f t="shared" si="139"/>
        <v>0</v>
      </c>
      <c r="T965" s="721"/>
    </row>
    <row r="966" ht="36" customHeight="1" spans="1:20">
      <c r="A966" s="709">
        <f t="shared" ref="A966:A1029" si="140">LEN(B966)</f>
        <v>7</v>
      </c>
      <c r="B966" s="295">
        <v>2140138</v>
      </c>
      <c r="C966" s="439" t="s">
        <v>1000</v>
      </c>
      <c r="D966" s="230">
        <v>0</v>
      </c>
      <c r="E966" s="230">
        <v>0</v>
      </c>
      <c r="F966" s="296"/>
      <c r="G966" s="472">
        <f t="shared" ref="G966:G1029" si="141">IF(D966&lt;0,"",IFERROR(F966/D966-1,0))</f>
        <v>0</v>
      </c>
      <c r="H966" s="472">
        <f t="shared" ref="H966:H1029" si="142">IF(D966&lt;0,"",IFERROR(F966/E966,0))</f>
        <v>0</v>
      </c>
      <c r="I966" s="688" t="str">
        <f t="shared" ref="I966:I1029" si="143">IF(LEN(B966)=3,"是",IF(C966&lt;&gt;"",IF(SUM(D966:F966)&lt;&gt;0,"是","否"),"是"))</f>
        <v>否</v>
      </c>
      <c r="J966" s="689" t="str">
        <f t="shared" ref="J966:J1029" si="144">IF(LEN(B966)=3,"类",IF(LEN(B966)=5,"款","项"))</f>
        <v>项</v>
      </c>
      <c r="Q966" s="710">
        <f t="shared" si="139"/>
        <v>0</v>
      </c>
      <c r="T966" s="721"/>
    </row>
    <row r="967" ht="36" customHeight="1" spans="1:20">
      <c r="A967" s="709">
        <f t="shared" si="140"/>
        <v>7</v>
      </c>
      <c r="B967" s="295">
        <v>2140199</v>
      </c>
      <c r="C967" s="439" t="s">
        <v>1001</v>
      </c>
      <c r="D967" s="230">
        <v>823</v>
      </c>
      <c r="E967" s="230">
        <v>696</v>
      </c>
      <c r="F967" s="296">
        <v>597</v>
      </c>
      <c r="G967" s="472">
        <f t="shared" si="141"/>
        <v>-0.27460510328068</v>
      </c>
      <c r="H967" s="472">
        <f t="shared" si="142"/>
        <v>0.857758620689655</v>
      </c>
      <c r="I967" s="688" t="str">
        <f t="shared" si="143"/>
        <v>是</v>
      </c>
      <c r="J967" s="689" t="str">
        <f t="shared" si="144"/>
        <v>项</v>
      </c>
      <c r="N967" s="720">
        <f>VLOOKUP(B967,[261]公共预算支出!$D$3:$H$398,5,FALSE)</f>
        <v>595</v>
      </c>
      <c r="P967" s="710">
        <f>VLOOKUP(B967,[263]Sheet4!$A$2:$B$82,2,FALSE)</f>
        <v>1</v>
      </c>
      <c r="Q967" s="710">
        <f t="shared" si="139"/>
        <v>596</v>
      </c>
      <c r="T967" s="721">
        <f>VLOOKUP(B967,[268]Sheet1!$D$6:$M$416,10,FALSE)</f>
        <v>596</v>
      </c>
    </row>
    <row r="968" ht="36" customHeight="1" spans="1:10">
      <c r="A968" s="709">
        <f t="shared" si="140"/>
        <v>5</v>
      </c>
      <c r="B968" s="295">
        <v>21402</v>
      </c>
      <c r="C968" s="359" t="s">
        <v>1002</v>
      </c>
      <c r="D968" s="230">
        <v>0</v>
      </c>
      <c r="E968" s="230">
        <v>0</v>
      </c>
      <c r="F968" s="230">
        <f>SUM(F969:F977)</f>
        <v>0</v>
      </c>
      <c r="G968" s="472">
        <f t="shared" si="141"/>
        <v>0</v>
      </c>
      <c r="H968" s="472">
        <f t="shared" si="142"/>
        <v>0</v>
      </c>
      <c r="I968" s="688" t="str">
        <f t="shared" si="143"/>
        <v>否</v>
      </c>
      <c r="J968" s="689" t="str">
        <f t="shared" si="144"/>
        <v>款</v>
      </c>
    </row>
    <row r="969" ht="36" customHeight="1" spans="1:20">
      <c r="A969" s="709">
        <f t="shared" si="140"/>
        <v>7</v>
      </c>
      <c r="B969" s="295">
        <v>2140201</v>
      </c>
      <c r="C969" s="439" t="s">
        <v>307</v>
      </c>
      <c r="D969" s="230">
        <v>0</v>
      </c>
      <c r="E969" s="230">
        <v>0</v>
      </c>
      <c r="F969" s="296"/>
      <c r="G969" s="472">
        <f t="shared" si="141"/>
        <v>0</v>
      </c>
      <c r="H969" s="472">
        <f t="shared" si="142"/>
        <v>0</v>
      </c>
      <c r="I969" s="688" t="str">
        <f t="shared" si="143"/>
        <v>否</v>
      </c>
      <c r="J969" s="689" t="str">
        <f t="shared" si="144"/>
        <v>项</v>
      </c>
      <c r="Q969" s="710">
        <f t="shared" ref="Q969:Q977" si="145">+N969+O969+P969</f>
        <v>0</v>
      </c>
      <c r="T969" s="721"/>
    </row>
    <row r="970" ht="36" customHeight="1" spans="1:20">
      <c r="A970" s="709">
        <f t="shared" si="140"/>
        <v>7</v>
      </c>
      <c r="B970" s="295">
        <v>2140202</v>
      </c>
      <c r="C970" s="439" t="s">
        <v>308</v>
      </c>
      <c r="D970" s="230">
        <v>0</v>
      </c>
      <c r="E970" s="230">
        <v>0</v>
      </c>
      <c r="F970" s="296"/>
      <c r="G970" s="472">
        <f t="shared" si="141"/>
        <v>0</v>
      </c>
      <c r="H970" s="472">
        <f t="shared" si="142"/>
        <v>0</v>
      </c>
      <c r="I970" s="688" t="str">
        <f t="shared" si="143"/>
        <v>否</v>
      </c>
      <c r="J970" s="689" t="str">
        <f t="shared" si="144"/>
        <v>项</v>
      </c>
      <c r="Q970" s="710">
        <f t="shared" si="145"/>
        <v>0</v>
      </c>
      <c r="T970" s="721"/>
    </row>
    <row r="971" ht="36" customHeight="1" spans="1:20">
      <c r="A971" s="709">
        <f t="shared" si="140"/>
        <v>7</v>
      </c>
      <c r="B971" s="295">
        <v>2140203</v>
      </c>
      <c r="C971" s="439" t="s">
        <v>309</v>
      </c>
      <c r="D971" s="230">
        <v>0</v>
      </c>
      <c r="E971" s="230">
        <v>0</v>
      </c>
      <c r="F971" s="296"/>
      <c r="G971" s="472">
        <f t="shared" si="141"/>
        <v>0</v>
      </c>
      <c r="H971" s="472">
        <f t="shared" si="142"/>
        <v>0</v>
      </c>
      <c r="I971" s="688" t="str">
        <f t="shared" si="143"/>
        <v>否</v>
      </c>
      <c r="J971" s="689" t="str">
        <f t="shared" si="144"/>
        <v>项</v>
      </c>
      <c r="Q971" s="710">
        <f t="shared" si="145"/>
        <v>0</v>
      </c>
      <c r="T971" s="721"/>
    </row>
    <row r="972" ht="36" customHeight="1" spans="1:20">
      <c r="A972" s="709">
        <f t="shared" si="140"/>
        <v>7</v>
      </c>
      <c r="B972" s="295">
        <v>2140204</v>
      </c>
      <c r="C972" s="439" t="s">
        <v>1003</v>
      </c>
      <c r="D972" s="230">
        <v>0</v>
      </c>
      <c r="E972" s="230">
        <v>0</v>
      </c>
      <c r="F972" s="296"/>
      <c r="G972" s="472">
        <f t="shared" si="141"/>
        <v>0</v>
      </c>
      <c r="H972" s="472">
        <f t="shared" si="142"/>
        <v>0</v>
      </c>
      <c r="I972" s="688" t="str">
        <f t="shared" si="143"/>
        <v>否</v>
      </c>
      <c r="J972" s="689" t="str">
        <f t="shared" si="144"/>
        <v>项</v>
      </c>
      <c r="Q972" s="710">
        <f t="shared" si="145"/>
        <v>0</v>
      </c>
      <c r="T972" s="721"/>
    </row>
    <row r="973" ht="36" customHeight="1" spans="1:20">
      <c r="A973" s="709">
        <f t="shared" si="140"/>
        <v>7</v>
      </c>
      <c r="B973" s="295">
        <v>2140205</v>
      </c>
      <c r="C973" s="439" t="s">
        <v>1004</v>
      </c>
      <c r="D973" s="230">
        <v>0</v>
      </c>
      <c r="E973" s="230">
        <v>0</v>
      </c>
      <c r="F973" s="296"/>
      <c r="G973" s="472">
        <f t="shared" si="141"/>
        <v>0</v>
      </c>
      <c r="H973" s="472">
        <f t="shared" si="142"/>
        <v>0</v>
      </c>
      <c r="I973" s="688" t="str">
        <f t="shared" si="143"/>
        <v>否</v>
      </c>
      <c r="J973" s="689" t="str">
        <f t="shared" si="144"/>
        <v>项</v>
      </c>
      <c r="Q973" s="710">
        <f t="shared" si="145"/>
        <v>0</v>
      </c>
      <c r="T973" s="721"/>
    </row>
    <row r="974" ht="36" customHeight="1" spans="1:20">
      <c r="A974" s="709">
        <f t="shared" si="140"/>
        <v>7</v>
      </c>
      <c r="B974" s="295">
        <v>2140206</v>
      </c>
      <c r="C974" s="439" t="s">
        <v>1005</v>
      </c>
      <c r="D974" s="230">
        <v>0</v>
      </c>
      <c r="E974" s="230">
        <v>0</v>
      </c>
      <c r="F974" s="296"/>
      <c r="G974" s="472">
        <f t="shared" si="141"/>
        <v>0</v>
      </c>
      <c r="H974" s="472">
        <f t="shared" si="142"/>
        <v>0</v>
      </c>
      <c r="I974" s="688" t="str">
        <f t="shared" si="143"/>
        <v>否</v>
      </c>
      <c r="J974" s="689" t="str">
        <f t="shared" si="144"/>
        <v>项</v>
      </c>
      <c r="Q974" s="710">
        <f t="shared" si="145"/>
        <v>0</v>
      </c>
      <c r="T974" s="721"/>
    </row>
    <row r="975" ht="36" customHeight="1" spans="1:20">
      <c r="A975" s="709">
        <f t="shared" si="140"/>
        <v>7</v>
      </c>
      <c r="B975" s="295">
        <v>2140207</v>
      </c>
      <c r="C975" s="439" t="s">
        <v>1006</v>
      </c>
      <c r="D975" s="230">
        <v>0</v>
      </c>
      <c r="E975" s="230">
        <v>0</v>
      </c>
      <c r="F975" s="296"/>
      <c r="G975" s="472">
        <f t="shared" si="141"/>
        <v>0</v>
      </c>
      <c r="H975" s="472">
        <f t="shared" si="142"/>
        <v>0</v>
      </c>
      <c r="I975" s="688" t="str">
        <f t="shared" si="143"/>
        <v>否</v>
      </c>
      <c r="J975" s="689" t="str">
        <f t="shared" si="144"/>
        <v>项</v>
      </c>
      <c r="Q975" s="710">
        <f t="shared" si="145"/>
        <v>0</v>
      </c>
      <c r="T975" s="721"/>
    </row>
    <row r="976" ht="36" customHeight="1" spans="1:20">
      <c r="A976" s="709">
        <f t="shared" si="140"/>
        <v>7</v>
      </c>
      <c r="B976" s="295">
        <v>2140208</v>
      </c>
      <c r="C976" s="439" t="s">
        <v>1007</v>
      </c>
      <c r="D976" s="230">
        <v>0</v>
      </c>
      <c r="E976" s="230">
        <v>0</v>
      </c>
      <c r="F976" s="296"/>
      <c r="G976" s="472">
        <f t="shared" si="141"/>
        <v>0</v>
      </c>
      <c r="H976" s="472">
        <f t="shared" si="142"/>
        <v>0</v>
      </c>
      <c r="I976" s="688" t="str">
        <f t="shared" si="143"/>
        <v>否</v>
      </c>
      <c r="J976" s="689" t="str">
        <f t="shared" si="144"/>
        <v>项</v>
      </c>
      <c r="Q976" s="710">
        <f t="shared" si="145"/>
        <v>0</v>
      </c>
      <c r="T976" s="721"/>
    </row>
    <row r="977" ht="36" customHeight="1" spans="1:20">
      <c r="A977" s="709">
        <f t="shared" si="140"/>
        <v>7</v>
      </c>
      <c r="B977" s="295">
        <v>2140299</v>
      </c>
      <c r="C977" s="439" t="s">
        <v>1008</v>
      </c>
      <c r="D977" s="230">
        <v>0</v>
      </c>
      <c r="E977" s="230">
        <v>0</v>
      </c>
      <c r="F977" s="296"/>
      <c r="G977" s="472">
        <f t="shared" si="141"/>
        <v>0</v>
      </c>
      <c r="H977" s="472">
        <f t="shared" si="142"/>
        <v>0</v>
      </c>
      <c r="I977" s="688" t="str">
        <f t="shared" si="143"/>
        <v>否</v>
      </c>
      <c r="J977" s="689" t="str">
        <f t="shared" si="144"/>
        <v>项</v>
      </c>
      <c r="Q977" s="710">
        <f t="shared" si="145"/>
        <v>0</v>
      </c>
      <c r="T977" s="721"/>
    </row>
    <row r="978" ht="36" customHeight="1" spans="1:10">
      <c r="A978" s="709">
        <f t="shared" si="140"/>
        <v>5</v>
      </c>
      <c r="B978" s="295">
        <v>21403</v>
      </c>
      <c r="C978" s="359" t="s">
        <v>1009</v>
      </c>
      <c r="D978" s="230">
        <v>0</v>
      </c>
      <c r="E978" s="230">
        <v>0</v>
      </c>
      <c r="F978" s="230">
        <f>SUM(F979:F987)</f>
        <v>0</v>
      </c>
      <c r="G978" s="472">
        <f t="shared" si="141"/>
        <v>0</v>
      </c>
      <c r="H978" s="472">
        <f t="shared" si="142"/>
        <v>0</v>
      </c>
      <c r="I978" s="688" t="str">
        <f t="shared" si="143"/>
        <v>否</v>
      </c>
      <c r="J978" s="689" t="str">
        <f t="shared" si="144"/>
        <v>款</v>
      </c>
    </row>
    <row r="979" ht="36" customHeight="1" spans="1:20">
      <c r="A979" s="709">
        <f t="shared" si="140"/>
        <v>7</v>
      </c>
      <c r="B979" s="295">
        <v>2140301</v>
      </c>
      <c r="C979" s="439" t="s">
        <v>307</v>
      </c>
      <c r="D979" s="230">
        <v>0</v>
      </c>
      <c r="E979" s="230">
        <v>0</v>
      </c>
      <c r="F979" s="296"/>
      <c r="G979" s="472">
        <f t="shared" si="141"/>
        <v>0</v>
      </c>
      <c r="H979" s="472">
        <f t="shared" si="142"/>
        <v>0</v>
      </c>
      <c r="I979" s="688" t="str">
        <f t="shared" si="143"/>
        <v>否</v>
      </c>
      <c r="J979" s="689" t="str">
        <f t="shared" si="144"/>
        <v>项</v>
      </c>
      <c r="Q979" s="710">
        <f t="shared" ref="Q979:Q987" si="146">+N979+O979+P979</f>
        <v>0</v>
      </c>
      <c r="T979" s="721"/>
    </row>
    <row r="980" ht="36" customHeight="1" spans="1:20">
      <c r="A980" s="709">
        <f t="shared" si="140"/>
        <v>7</v>
      </c>
      <c r="B980" s="295">
        <v>2140302</v>
      </c>
      <c r="C980" s="439" t="s">
        <v>308</v>
      </c>
      <c r="D980" s="230">
        <v>0</v>
      </c>
      <c r="E980" s="230">
        <v>0</v>
      </c>
      <c r="F980" s="296"/>
      <c r="G980" s="472">
        <f t="shared" si="141"/>
        <v>0</v>
      </c>
      <c r="H980" s="472">
        <f t="shared" si="142"/>
        <v>0</v>
      </c>
      <c r="I980" s="688" t="str">
        <f t="shared" si="143"/>
        <v>否</v>
      </c>
      <c r="J980" s="689" t="str">
        <f t="shared" si="144"/>
        <v>项</v>
      </c>
      <c r="Q980" s="710">
        <f t="shared" si="146"/>
        <v>0</v>
      </c>
      <c r="T980" s="721"/>
    </row>
    <row r="981" ht="36" customHeight="1" spans="1:20">
      <c r="A981" s="709">
        <f t="shared" si="140"/>
        <v>7</v>
      </c>
      <c r="B981" s="295">
        <v>2140303</v>
      </c>
      <c r="C981" s="439" t="s">
        <v>309</v>
      </c>
      <c r="D981" s="230">
        <v>0</v>
      </c>
      <c r="E981" s="230">
        <v>0</v>
      </c>
      <c r="F981" s="296"/>
      <c r="G981" s="472">
        <f t="shared" si="141"/>
        <v>0</v>
      </c>
      <c r="H981" s="472">
        <f t="shared" si="142"/>
        <v>0</v>
      </c>
      <c r="I981" s="688" t="str">
        <f t="shared" si="143"/>
        <v>否</v>
      </c>
      <c r="J981" s="689" t="str">
        <f t="shared" si="144"/>
        <v>项</v>
      </c>
      <c r="Q981" s="710">
        <f t="shared" si="146"/>
        <v>0</v>
      </c>
      <c r="T981" s="721"/>
    </row>
    <row r="982" ht="36" customHeight="1" spans="1:20">
      <c r="A982" s="709">
        <f t="shared" si="140"/>
        <v>7</v>
      </c>
      <c r="B982" s="295">
        <v>2140304</v>
      </c>
      <c r="C982" s="439" t="s">
        <v>1010</v>
      </c>
      <c r="D982" s="230">
        <v>0</v>
      </c>
      <c r="E982" s="230">
        <v>0</v>
      </c>
      <c r="F982" s="296"/>
      <c r="G982" s="472">
        <f t="shared" si="141"/>
        <v>0</v>
      </c>
      <c r="H982" s="472">
        <f t="shared" si="142"/>
        <v>0</v>
      </c>
      <c r="I982" s="688" t="str">
        <f t="shared" si="143"/>
        <v>否</v>
      </c>
      <c r="J982" s="689" t="str">
        <f t="shared" si="144"/>
        <v>项</v>
      </c>
      <c r="Q982" s="710">
        <f t="shared" si="146"/>
        <v>0</v>
      </c>
      <c r="T982" s="721"/>
    </row>
    <row r="983" ht="36" customHeight="1" spans="1:20">
      <c r="A983" s="709">
        <f t="shared" si="140"/>
        <v>7</v>
      </c>
      <c r="B983" s="295">
        <v>2140305</v>
      </c>
      <c r="C983" s="439" t="s">
        <v>1011</v>
      </c>
      <c r="D983" s="230">
        <v>0</v>
      </c>
      <c r="E983" s="230">
        <v>0</v>
      </c>
      <c r="F983" s="296"/>
      <c r="G983" s="472">
        <f t="shared" si="141"/>
        <v>0</v>
      </c>
      <c r="H983" s="472">
        <f t="shared" si="142"/>
        <v>0</v>
      </c>
      <c r="I983" s="688" t="str">
        <f t="shared" si="143"/>
        <v>否</v>
      </c>
      <c r="J983" s="689" t="str">
        <f t="shared" si="144"/>
        <v>项</v>
      </c>
      <c r="Q983" s="710">
        <f t="shared" si="146"/>
        <v>0</v>
      </c>
      <c r="T983" s="721"/>
    </row>
    <row r="984" ht="36" customHeight="1" spans="1:20">
      <c r="A984" s="709">
        <f t="shared" si="140"/>
        <v>7</v>
      </c>
      <c r="B984" s="295">
        <v>2140306</v>
      </c>
      <c r="C984" s="439" t="s">
        <v>1012</v>
      </c>
      <c r="D984" s="230">
        <v>0</v>
      </c>
      <c r="E984" s="230">
        <v>0</v>
      </c>
      <c r="F984" s="296"/>
      <c r="G984" s="472">
        <f t="shared" si="141"/>
        <v>0</v>
      </c>
      <c r="H984" s="472">
        <f t="shared" si="142"/>
        <v>0</v>
      </c>
      <c r="I984" s="688" t="str">
        <f t="shared" si="143"/>
        <v>否</v>
      </c>
      <c r="J984" s="689" t="str">
        <f t="shared" si="144"/>
        <v>项</v>
      </c>
      <c r="Q984" s="710">
        <f t="shared" si="146"/>
        <v>0</v>
      </c>
      <c r="T984" s="721"/>
    </row>
    <row r="985" ht="36" customHeight="1" spans="1:20">
      <c r="A985" s="709">
        <f t="shared" si="140"/>
        <v>7</v>
      </c>
      <c r="B985" s="295">
        <v>2140307</v>
      </c>
      <c r="C985" s="439" t="s">
        <v>1013</v>
      </c>
      <c r="D985" s="230">
        <v>0</v>
      </c>
      <c r="E985" s="230">
        <v>0</v>
      </c>
      <c r="F985" s="296"/>
      <c r="G985" s="472">
        <f t="shared" si="141"/>
        <v>0</v>
      </c>
      <c r="H985" s="472">
        <f t="shared" si="142"/>
        <v>0</v>
      </c>
      <c r="I985" s="688" t="str">
        <f t="shared" si="143"/>
        <v>否</v>
      </c>
      <c r="J985" s="689" t="str">
        <f t="shared" si="144"/>
        <v>项</v>
      </c>
      <c r="Q985" s="710">
        <f t="shared" si="146"/>
        <v>0</v>
      </c>
      <c r="T985" s="721"/>
    </row>
    <row r="986" ht="36" customHeight="1" spans="1:20">
      <c r="A986" s="709">
        <f t="shared" si="140"/>
        <v>7</v>
      </c>
      <c r="B986" s="295">
        <v>2140308</v>
      </c>
      <c r="C986" s="439" t="s">
        <v>1014</v>
      </c>
      <c r="D986" s="230">
        <v>0</v>
      </c>
      <c r="E986" s="230">
        <v>0</v>
      </c>
      <c r="F986" s="296"/>
      <c r="G986" s="472">
        <f t="shared" si="141"/>
        <v>0</v>
      </c>
      <c r="H986" s="472">
        <f t="shared" si="142"/>
        <v>0</v>
      </c>
      <c r="I986" s="688" t="str">
        <f t="shared" si="143"/>
        <v>否</v>
      </c>
      <c r="J986" s="689" t="str">
        <f t="shared" si="144"/>
        <v>项</v>
      </c>
      <c r="Q986" s="710">
        <f t="shared" si="146"/>
        <v>0</v>
      </c>
      <c r="T986" s="721"/>
    </row>
    <row r="987" ht="36" customHeight="1" spans="1:20">
      <c r="A987" s="709">
        <f t="shared" si="140"/>
        <v>7</v>
      </c>
      <c r="B987" s="295">
        <v>2140399</v>
      </c>
      <c r="C987" s="439" t="s">
        <v>1015</v>
      </c>
      <c r="D987" s="230">
        <v>0</v>
      </c>
      <c r="E987" s="230">
        <v>0</v>
      </c>
      <c r="F987" s="296"/>
      <c r="G987" s="472">
        <f t="shared" si="141"/>
        <v>0</v>
      </c>
      <c r="H987" s="472">
        <f t="shared" si="142"/>
        <v>0</v>
      </c>
      <c r="I987" s="688" t="str">
        <f t="shared" si="143"/>
        <v>否</v>
      </c>
      <c r="J987" s="689" t="str">
        <f t="shared" si="144"/>
        <v>项</v>
      </c>
      <c r="Q987" s="710">
        <f t="shared" si="146"/>
        <v>0</v>
      </c>
      <c r="T987" s="721"/>
    </row>
    <row r="988" ht="36" customHeight="1" spans="1:10">
      <c r="A988" s="709">
        <f t="shared" si="140"/>
        <v>5</v>
      </c>
      <c r="B988" s="295">
        <v>21405</v>
      </c>
      <c r="C988" s="359" t="s">
        <v>1016</v>
      </c>
      <c r="D988" s="230">
        <v>0</v>
      </c>
      <c r="E988" s="230">
        <v>0</v>
      </c>
      <c r="F988" s="230">
        <f>SUM(F989:F994)</f>
        <v>0</v>
      </c>
      <c r="G988" s="472">
        <f t="shared" si="141"/>
        <v>0</v>
      </c>
      <c r="H988" s="472">
        <f t="shared" si="142"/>
        <v>0</v>
      </c>
      <c r="I988" s="688" t="str">
        <f t="shared" si="143"/>
        <v>否</v>
      </c>
      <c r="J988" s="689" t="str">
        <f t="shared" si="144"/>
        <v>款</v>
      </c>
    </row>
    <row r="989" ht="36" customHeight="1" spans="1:20">
      <c r="A989" s="709">
        <f t="shared" si="140"/>
        <v>7</v>
      </c>
      <c r="B989" s="295">
        <v>2140501</v>
      </c>
      <c r="C989" s="439" t="s">
        <v>307</v>
      </c>
      <c r="D989" s="230">
        <v>0</v>
      </c>
      <c r="E989" s="230">
        <v>0</v>
      </c>
      <c r="F989" s="296"/>
      <c r="G989" s="472">
        <f t="shared" si="141"/>
        <v>0</v>
      </c>
      <c r="H989" s="472">
        <f t="shared" si="142"/>
        <v>0</v>
      </c>
      <c r="I989" s="688" t="str">
        <f t="shared" si="143"/>
        <v>否</v>
      </c>
      <c r="J989" s="689" t="str">
        <f t="shared" si="144"/>
        <v>项</v>
      </c>
      <c r="Q989" s="710">
        <f t="shared" ref="Q989:Q994" si="147">+N989+O989+P989</f>
        <v>0</v>
      </c>
      <c r="T989" s="721"/>
    </row>
    <row r="990" ht="36" customHeight="1" spans="1:20">
      <c r="A990" s="709">
        <f t="shared" si="140"/>
        <v>7</v>
      </c>
      <c r="B990" s="295">
        <v>2140502</v>
      </c>
      <c r="C990" s="439" t="s">
        <v>308</v>
      </c>
      <c r="D990" s="230">
        <v>0</v>
      </c>
      <c r="E990" s="230">
        <v>0</v>
      </c>
      <c r="F990" s="296"/>
      <c r="G990" s="472">
        <f t="shared" si="141"/>
        <v>0</v>
      </c>
      <c r="H990" s="472">
        <f t="shared" si="142"/>
        <v>0</v>
      </c>
      <c r="I990" s="688" t="str">
        <f t="shared" si="143"/>
        <v>否</v>
      </c>
      <c r="J990" s="689" t="str">
        <f t="shared" si="144"/>
        <v>项</v>
      </c>
      <c r="Q990" s="710">
        <f t="shared" si="147"/>
        <v>0</v>
      </c>
      <c r="T990" s="721"/>
    </row>
    <row r="991" ht="36" customHeight="1" spans="1:20">
      <c r="A991" s="709">
        <f t="shared" si="140"/>
        <v>7</v>
      </c>
      <c r="B991" s="295">
        <v>2140503</v>
      </c>
      <c r="C991" s="439" t="s">
        <v>309</v>
      </c>
      <c r="D991" s="230">
        <v>0</v>
      </c>
      <c r="E991" s="230">
        <v>0</v>
      </c>
      <c r="F991" s="296"/>
      <c r="G991" s="472">
        <f t="shared" si="141"/>
        <v>0</v>
      </c>
      <c r="H991" s="472">
        <f t="shared" si="142"/>
        <v>0</v>
      </c>
      <c r="I991" s="688" t="str">
        <f t="shared" si="143"/>
        <v>否</v>
      </c>
      <c r="J991" s="689" t="str">
        <f t="shared" si="144"/>
        <v>项</v>
      </c>
      <c r="Q991" s="710">
        <f t="shared" si="147"/>
        <v>0</v>
      </c>
      <c r="T991" s="721"/>
    </row>
    <row r="992" ht="36" customHeight="1" spans="1:20">
      <c r="A992" s="709">
        <f t="shared" si="140"/>
        <v>7</v>
      </c>
      <c r="B992" s="295">
        <v>2140504</v>
      </c>
      <c r="C992" s="439" t="s">
        <v>1007</v>
      </c>
      <c r="D992" s="230">
        <v>0</v>
      </c>
      <c r="E992" s="230">
        <v>0</v>
      </c>
      <c r="F992" s="296"/>
      <c r="G992" s="472">
        <f t="shared" si="141"/>
        <v>0</v>
      </c>
      <c r="H992" s="472">
        <f t="shared" si="142"/>
        <v>0</v>
      </c>
      <c r="I992" s="688" t="str">
        <f t="shared" si="143"/>
        <v>否</v>
      </c>
      <c r="J992" s="689" t="str">
        <f t="shared" si="144"/>
        <v>项</v>
      </c>
      <c r="Q992" s="710">
        <f t="shared" si="147"/>
        <v>0</v>
      </c>
      <c r="T992" s="721"/>
    </row>
    <row r="993" ht="36" customHeight="1" spans="1:20">
      <c r="A993" s="709">
        <f t="shared" si="140"/>
        <v>7</v>
      </c>
      <c r="B993" s="295">
        <v>2140505</v>
      </c>
      <c r="C993" s="439" t="s">
        <v>1017</v>
      </c>
      <c r="D993" s="230">
        <v>0</v>
      </c>
      <c r="E993" s="230">
        <v>0</v>
      </c>
      <c r="F993" s="296"/>
      <c r="G993" s="472">
        <f t="shared" si="141"/>
        <v>0</v>
      </c>
      <c r="H993" s="472">
        <f t="shared" si="142"/>
        <v>0</v>
      </c>
      <c r="I993" s="688" t="str">
        <f t="shared" si="143"/>
        <v>否</v>
      </c>
      <c r="J993" s="689" t="str">
        <f t="shared" si="144"/>
        <v>项</v>
      </c>
      <c r="Q993" s="710">
        <f t="shared" si="147"/>
        <v>0</v>
      </c>
      <c r="T993" s="721"/>
    </row>
    <row r="994" ht="36" customHeight="1" spans="1:20">
      <c r="A994" s="709">
        <f t="shared" si="140"/>
        <v>7</v>
      </c>
      <c r="B994" s="295">
        <v>2140599</v>
      </c>
      <c r="C994" s="439" t="s">
        <v>1018</v>
      </c>
      <c r="D994" s="230">
        <v>0</v>
      </c>
      <c r="E994" s="230">
        <v>0</v>
      </c>
      <c r="F994" s="296"/>
      <c r="G994" s="472">
        <f t="shared" si="141"/>
        <v>0</v>
      </c>
      <c r="H994" s="472">
        <f t="shared" si="142"/>
        <v>0</v>
      </c>
      <c r="I994" s="688" t="str">
        <f t="shared" si="143"/>
        <v>否</v>
      </c>
      <c r="J994" s="689" t="str">
        <f t="shared" si="144"/>
        <v>项</v>
      </c>
      <c r="Q994" s="710">
        <f t="shared" si="147"/>
        <v>0</v>
      </c>
      <c r="T994" s="721"/>
    </row>
    <row r="995" ht="36" customHeight="1" spans="1:10">
      <c r="A995" s="709">
        <f t="shared" si="140"/>
        <v>5</v>
      </c>
      <c r="B995" s="295">
        <v>21406</v>
      </c>
      <c r="C995" s="359" t="s">
        <v>1019</v>
      </c>
      <c r="D995" s="230">
        <v>0</v>
      </c>
      <c r="E995" s="230">
        <v>0</v>
      </c>
      <c r="F995" s="230">
        <f>SUM(F996:F999)</f>
        <v>0</v>
      </c>
      <c r="G995" s="472">
        <f t="shared" si="141"/>
        <v>0</v>
      </c>
      <c r="H995" s="472">
        <f t="shared" si="142"/>
        <v>0</v>
      </c>
      <c r="I995" s="688" t="str">
        <f t="shared" si="143"/>
        <v>否</v>
      </c>
      <c r="J995" s="689" t="str">
        <f t="shared" si="144"/>
        <v>款</v>
      </c>
    </row>
    <row r="996" ht="36" customHeight="1" spans="1:20">
      <c r="A996" s="709">
        <f t="shared" si="140"/>
        <v>7</v>
      </c>
      <c r="B996" s="295">
        <v>2140601</v>
      </c>
      <c r="C996" s="439" t="s">
        <v>1020</v>
      </c>
      <c r="D996" s="230">
        <v>0</v>
      </c>
      <c r="E996" s="230">
        <v>0</v>
      </c>
      <c r="F996" s="525"/>
      <c r="G996" s="472">
        <f t="shared" si="141"/>
        <v>0</v>
      </c>
      <c r="H996" s="472">
        <f t="shared" si="142"/>
        <v>0</v>
      </c>
      <c r="I996" s="688" t="str">
        <f t="shared" si="143"/>
        <v>否</v>
      </c>
      <c r="J996" s="689" t="str">
        <f t="shared" si="144"/>
        <v>项</v>
      </c>
      <c r="Q996" s="710">
        <f>+N996+O996+P996</f>
        <v>0</v>
      </c>
      <c r="T996" s="721"/>
    </row>
    <row r="997" ht="36" customHeight="1" spans="1:20">
      <c r="A997" s="709">
        <f t="shared" si="140"/>
        <v>7</v>
      </c>
      <c r="B997" s="295">
        <v>2140602</v>
      </c>
      <c r="C997" s="439" t="s">
        <v>1021</v>
      </c>
      <c r="D997" s="230">
        <v>0</v>
      </c>
      <c r="E997" s="230">
        <v>0</v>
      </c>
      <c r="F997" s="525"/>
      <c r="G997" s="472">
        <f t="shared" si="141"/>
        <v>0</v>
      </c>
      <c r="H997" s="472">
        <f t="shared" si="142"/>
        <v>0</v>
      </c>
      <c r="I997" s="688" t="str">
        <f t="shared" si="143"/>
        <v>否</v>
      </c>
      <c r="J997" s="689" t="str">
        <f t="shared" si="144"/>
        <v>项</v>
      </c>
      <c r="Q997" s="710">
        <f>+N997+O997+P997</f>
        <v>0</v>
      </c>
      <c r="T997" s="721"/>
    </row>
    <row r="998" ht="36" customHeight="1" spans="1:20">
      <c r="A998" s="709">
        <f t="shared" si="140"/>
        <v>7</v>
      </c>
      <c r="B998" s="295">
        <v>2140603</v>
      </c>
      <c r="C998" s="439" t="s">
        <v>1022</v>
      </c>
      <c r="D998" s="230">
        <v>0</v>
      </c>
      <c r="E998" s="230">
        <v>0</v>
      </c>
      <c r="F998" s="525"/>
      <c r="G998" s="472">
        <f t="shared" si="141"/>
        <v>0</v>
      </c>
      <c r="H998" s="472">
        <f t="shared" si="142"/>
        <v>0</v>
      </c>
      <c r="I998" s="688" t="str">
        <f t="shared" si="143"/>
        <v>否</v>
      </c>
      <c r="J998" s="689" t="str">
        <f t="shared" si="144"/>
        <v>项</v>
      </c>
      <c r="Q998" s="710">
        <f>+N998+O998+P998</f>
        <v>0</v>
      </c>
      <c r="T998" s="721"/>
    </row>
    <row r="999" ht="36" customHeight="1" spans="1:20">
      <c r="A999" s="709">
        <f t="shared" si="140"/>
        <v>7</v>
      </c>
      <c r="B999" s="295">
        <v>2140699</v>
      </c>
      <c r="C999" s="439" t="s">
        <v>1023</v>
      </c>
      <c r="D999" s="230">
        <v>0</v>
      </c>
      <c r="E999" s="230">
        <v>0</v>
      </c>
      <c r="F999" s="525"/>
      <c r="G999" s="472">
        <f t="shared" si="141"/>
        <v>0</v>
      </c>
      <c r="H999" s="472">
        <f t="shared" si="142"/>
        <v>0</v>
      </c>
      <c r="I999" s="688" t="str">
        <f t="shared" si="143"/>
        <v>否</v>
      </c>
      <c r="J999" s="689" t="str">
        <f t="shared" si="144"/>
        <v>项</v>
      </c>
      <c r="Q999" s="710">
        <f>+N999+O999+P999</f>
        <v>0</v>
      </c>
      <c r="T999" s="721"/>
    </row>
    <row r="1000" ht="36" customHeight="1" spans="1:20">
      <c r="A1000" s="709">
        <f t="shared" si="140"/>
        <v>5</v>
      </c>
      <c r="B1000" s="295">
        <v>21499</v>
      </c>
      <c r="C1000" s="359" t="s">
        <v>1024</v>
      </c>
      <c r="D1000" s="230">
        <v>345</v>
      </c>
      <c r="E1000" s="230">
        <v>0</v>
      </c>
      <c r="F1000" s="230">
        <f>SUM(F1001:F1002)</f>
        <v>73</v>
      </c>
      <c r="G1000" s="472">
        <f t="shared" si="141"/>
        <v>-0.788405797101449</v>
      </c>
      <c r="H1000" s="472">
        <f t="shared" si="142"/>
        <v>0</v>
      </c>
      <c r="I1000" s="688" t="str">
        <f t="shared" si="143"/>
        <v>是</v>
      </c>
      <c r="J1000" s="689" t="str">
        <f t="shared" si="144"/>
        <v>款</v>
      </c>
      <c r="T1000" s="711">
        <f>VLOOKUP(B1000,[268]Sheet1!$D$6:$M$416,10,FALSE)</f>
        <v>73</v>
      </c>
    </row>
    <row r="1001" ht="36" customHeight="1" spans="1:20">
      <c r="A1001" s="709">
        <f t="shared" si="140"/>
        <v>7</v>
      </c>
      <c r="B1001" s="295">
        <v>2149901</v>
      </c>
      <c r="C1001" s="439" t="s">
        <v>1025</v>
      </c>
      <c r="D1001" s="230">
        <v>345</v>
      </c>
      <c r="E1001" s="230">
        <v>0</v>
      </c>
      <c r="F1001" s="296">
        <v>73</v>
      </c>
      <c r="G1001" s="472">
        <f t="shared" si="141"/>
        <v>-0.788405797101449</v>
      </c>
      <c r="H1001" s="472">
        <f t="shared" si="142"/>
        <v>0</v>
      </c>
      <c r="I1001" s="688" t="str">
        <f t="shared" si="143"/>
        <v>是</v>
      </c>
      <c r="J1001" s="689" t="str">
        <f t="shared" si="144"/>
        <v>项</v>
      </c>
      <c r="Q1001" s="710">
        <f>+N1001+O1001+P1001</f>
        <v>0</v>
      </c>
      <c r="T1001" s="721">
        <f>VLOOKUP(B1001,[268]Sheet1!$D$6:$M$416,10,FALSE)</f>
        <v>73</v>
      </c>
    </row>
    <row r="1002" ht="36" customHeight="1" spans="1:20">
      <c r="A1002" s="709">
        <f t="shared" si="140"/>
        <v>7</v>
      </c>
      <c r="B1002" s="295">
        <v>2149999</v>
      </c>
      <c r="C1002" s="439" t="s">
        <v>1024</v>
      </c>
      <c r="D1002" s="230">
        <v>0</v>
      </c>
      <c r="E1002" s="230">
        <v>0</v>
      </c>
      <c r="F1002" s="296"/>
      <c r="G1002" s="472">
        <f t="shared" si="141"/>
        <v>0</v>
      </c>
      <c r="H1002" s="472">
        <f t="shared" si="142"/>
        <v>0</v>
      </c>
      <c r="I1002" s="688" t="str">
        <f t="shared" si="143"/>
        <v>否</v>
      </c>
      <c r="J1002" s="689" t="str">
        <f t="shared" si="144"/>
        <v>项</v>
      </c>
      <c r="Q1002" s="710">
        <f>+N1002+O1002+P1002</f>
        <v>0</v>
      </c>
      <c r="T1002" s="721"/>
    </row>
    <row r="1003" ht="36" customHeight="1" spans="1:20">
      <c r="A1003" s="709">
        <f t="shared" si="140"/>
        <v>3</v>
      </c>
      <c r="B1003" s="294">
        <v>215</v>
      </c>
      <c r="C1003" s="285" t="s">
        <v>270</v>
      </c>
      <c r="D1003" s="286">
        <v>480</v>
      </c>
      <c r="E1003" s="286">
        <v>603</v>
      </c>
      <c r="F1003" s="286">
        <f>SUM(F1004,F1014,F1030,F1035,F1046,F1053,F1061)</f>
        <v>599</v>
      </c>
      <c r="G1003" s="475">
        <f t="shared" si="141"/>
        <v>0.247916666666667</v>
      </c>
      <c r="H1003" s="475">
        <f t="shared" si="142"/>
        <v>0.993366500829187</v>
      </c>
      <c r="I1003" s="688" t="str">
        <f t="shared" si="143"/>
        <v>是</v>
      </c>
      <c r="J1003" s="689" t="str">
        <f t="shared" si="144"/>
        <v>类</v>
      </c>
      <c r="T1003" s="711">
        <f>VLOOKUP(B1003,[268]Sheet1!$D$6:$M$416,10,FALSE)</f>
        <v>599</v>
      </c>
    </row>
    <row r="1004" ht="36" customHeight="1" spans="1:20">
      <c r="A1004" s="709">
        <f t="shared" si="140"/>
        <v>5</v>
      </c>
      <c r="B1004" s="295">
        <v>21501</v>
      </c>
      <c r="C1004" s="359" t="s">
        <v>1026</v>
      </c>
      <c r="D1004" s="230">
        <v>0</v>
      </c>
      <c r="E1004" s="230">
        <v>31</v>
      </c>
      <c r="F1004" s="230">
        <f>SUM(F1005:F1013)</f>
        <v>293</v>
      </c>
      <c r="G1004" s="472">
        <f t="shared" si="141"/>
        <v>0</v>
      </c>
      <c r="H1004" s="472">
        <f t="shared" si="142"/>
        <v>9.45161290322581</v>
      </c>
      <c r="I1004" s="688" t="str">
        <f t="shared" si="143"/>
        <v>是</v>
      </c>
      <c r="J1004" s="689" t="str">
        <f t="shared" si="144"/>
        <v>款</v>
      </c>
      <c r="T1004" s="711">
        <f>VLOOKUP(B1004,[268]Sheet1!$D$6:$M$416,10,FALSE)</f>
        <v>293</v>
      </c>
    </row>
    <row r="1005" ht="36" customHeight="1" spans="1:20">
      <c r="A1005" s="709">
        <f t="shared" si="140"/>
        <v>7</v>
      </c>
      <c r="B1005" s="295">
        <v>2150101</v>
      </c>
      <c r="C1005" s="439" t="s">
        <v>307</v>
      </c>
      <c r="D1005" s="230">
        <v>0</v>
      </c>
      <c r="E1005" s="230">
        <v>31</v>
      </c>
      <c r="F1005" s="296">
        <f>2+291</f>
        <v>293</v>
      </c>
      <c r="G1005" s="472">
        <f t="shared" si="141"/>
        <v>0</v>
      </c>
      <c r="H1005" s="472">
        <f t="shared" si="142"/>
        <v>9.45161290322581</v>
      </c>
      <c r="I1005" s="688" t="str">
        <f t="shared" si="143"/>
        <v>是</v>
      </c>
      <c r="J1005" s="689" t="str">
        <f t="shared" si="144"/>
        <v>项</v>
      </c>
      <c r="N1005" s="720">
        <f>VLOOKUP(B1005,[261]公共预算支出!$D$3:$H$398,5,FALSE)</f>
        <v>291</v>
      </c>
      <c r="P1005" s="710">
        <f>VLOOKUP(B1005,[263]Sheet4!$A$2:$B$82,2,FALSE)</f>
        <v>2</v>
      </c>
      <c r="Q1005" s="710">
        <f t="shared" ref="Q1005:Q1013" si="148">+N1005+O1005+P1005</f>
        <v>293</v>
      </c>
      <c r="T1005" s="721">
        <f>VLOOKUP(B1005,[268]Sheet1!$D$6:$M$416,10,FALSE)</f>
        <v>293</v>
      </c>
    </row>
    <row r="1006" ht="36" customHeight="1" spans="1:20">
      <c r="A1006" s="709">
        <f t="shared" si="140"/>
        <v>7</v>
      </c>
      <c r="B1006" s="295">
        <v>2150102</v>
      </c>
      <c r="C1006" s="439" t="s">
        <v>308</v>
      </c>
      <c r="D1006" s="230">
        <v>0</v>
      </c>
      <c r="E1006" s="230">
        <v>0</v>
      </c>
      <c r="F1006" s="296"/>
      <c r="G1006" s="472">
        <f t="shared" si="141"/>
        <v>0</v>
      </c>
      <c r="H1006" s="472">
        <f t="shared" si="142"/>
        <v>0</v>
      </c>
      <c r="I1006" s="688" t="str">
        <f t="shared" si="143"/>
        <v>否</v>
      </c>
      <c r="J1006" s="689" t="str">
        <f t="shared" si="144"/>
        <v>项</v>
      </c>
      <c r="Q1006" s="710">
        <f t="shared" si="148"/>
        <v>0</v>
      </c>
      <c r="T1006" s="721"/>
    </row>
    <row r="1007" ht="36" customHeight="1" spans="1:20">
      <c r="A1007" s="709">
        <f t="shared" si="140"/>
        <v>7</v>
      </c>
      <c r="B1007" s="295">
        <v>2150103</v>
      </c>
      <c r="C1007" s="439" t="s">
        <v>309</v>
      </c>
      <c r="D1007" s="230">
        <v>0</v>
      </c>
      <c r="E1007" s="230">
        <v>0</v>
      </c>
      <c r="F1007" s="296"/>
      <c r="G1007" s="472">
        <f t="shared" si="141"/>
        <v>0</v>
      </c>
      <c r="H1007" s="472">
        <f t="shared" si="142"/>
        <v>0</v>
      </c>
      <c r="I1007" s="688" t="str">
        <f t="shared" si="143"/>
        <v>否</v>
      </c>
      <c r="J1007" s="689" t="str">
        <f t="shared" si="144"/>
        <v>项</v>
      </c>
      <c r="Q1007" s="710">
        <f t="shared" si="148"/>
        <v>0</v>
      </c>
      <c r="T1007" s="721"/>
    </row>
    <row r="1008" ht="36" customHeight="1" spans="1:20">
      <c r="A1008" s="709">
        <f t="shared" si="140"/>
        <v>7</v>
      </c>
      <c r="B1008" s="295">
        <v>2150104</v>
      </c>
      <c r="C1008" s="439" t="s">
        <v>1027</v>
      </c>
      <c r="D1008" s="230">
        <v>0</v>
      </c>
      <c r="E1008" s="230">
        <v>0</v>
      </c>
      <c r="F1008" s="296"/>
      <c r="G1008" s="472">
        <f t="shared" si="141"/>
        <v>0</v>
      </c>
      <c r="H1008" s="472">
        <f t="shared" si="142"/>
        <v>0</v>
      </c>
      <c r="I1008" s="688" t="str">
        <f t="shared" si="143"/>
        <v>否</v>
      </c>
      <c r="J1008" s="689" t="str">
        <f t="shared" si="144"/>
        <v>项</v>
      </c>
      <c r="Q1008" s="710">
        <f t="shared" si="148"/>
        <v>0</v>
      </c>
      <c r="T1008" s="721"/>
    </row>
    <row r="1009" ht="36" customHeight="1" spans="1:20">
      <c r="A1009" s="709">
        <f t="shared" si="140"/>
        <v>7</v>
      </c>
      <c r="B1009" s="295">
        <v>2150105</v>
      </c>
      <c r="C1009" s="439" t="s">
        <v>1028</v>
      </c>
      <c r="D1009" s="230">
        <v>0</v>
      </c>
      <c r="E1009" s="230">
        <v>0</v>
      </c>
      <c r="F1009" s="296"/>
      <c r="G1009" s="472">
        <f t="shared" si="141"/>
        <v>0</v>
      </c>
      <c r="H1009" s="472">
        <f t="shared" si="142"/>
        <v>0</v>
      </c>
      <c r="I1009" s="688" t="str">
        <f t="shared" si="143"/>
        <v>否</v>
      </c>
      <c r="J1009" s="689" t="str">
        <f t="shared" si="144"/>
        <v>项</v>
      </c>
      <c r="Q1009" s="710">
        <f t="shared" si="148"/>
        <v>0</v>
      </c>
      <c r="T1009" s="721"/>
    </row>
    <row r="1010" ht="36" customHeight="1" spans="1:20">
      <c r="A1010" s="709">
        <f t="shared" si="140"/>
        <v>7</v>
      </c>
      <c r="B1010" s="295">
        <v>2150106</v>
      </c>
      <c r="C1010" s="439" t="s">
        <v>1029</v>
      </c>
      <c r="D1010" s="230">
        <v>0</v>
      </c>
      <c r="E1010" s="230">
        <v>0</v>
      </c>
      <c r="F1010" s="296"/>
      <c r="G1010" s="472">
        <f t="shared" si="141"/>
        <v>0</v>
      </c>
      <c r="H1010" s="472">
        <f t="shared" si="142"/>
        <v>0</v>
      </c>
      <c r="I1010" s="688" t="str">
        <f t="shared" si="143"/>
        <v>否</v>
      </c>
      <c r="J1010" s="689" t="str">
        <f t="shared" si="144"/>
        <v>项</v>
      </c>
      <c r="Q1010" s="710">
        <f t="shared" si="148"/>
        <v>0</v>
      </c>
      <c r="T1010" s="721"/>
    </row>
    <row r="1011" ht="36" customHeight="1" spans="1:20">
      <c r="A1011" s="709">
        <f t="shared" si="140"/>
        <v>7</v>
      </c>
      <c r="B1011" s="295">
        <v>2150107</v>
      </c>
      <c r="C1011" s="439" t="s">
        <v>1030</v>
      </c>
      <c r="D1011" s="230">
        <v>0</v>
      </c>
      <c r="E1011" s="230">
        <v>0</v>
      </c>
      <c r="F1011" s="296"/>
      <c r="G1011" s="472">
        <f t="shared" si="141"/>
        <v>0</v>
      </c>
      <c r="H1011" s="472">
        <f t="shared" si="142"/>
        <v>0</v>
      </c>
      <c r="I1011" s="688" t="str">
        <f t="shared" si="143"/>
        <v>否</v>
      </c>
      <c r="J1011" s="689" t="str">
        <f t="shared" si="144"/>
        <v>项</v>
      </c>
      <c r="Q1011" s="710">
        <f t="shared" si="148"/>
        <v>0</v>
      </c>
      <c r="T1011" s="721"/>
    </row>
    <row r="1012" ht="36" customHeight="1" spans="1:20">
      <c r="A1012" s="709">
        <f t="shared" si="140"/>
        <v>7</v>
      </c>
      <c r="B1012" s="295">
        <v>2150108</v>
      </c>
      <c r="C1012" s="439" t="s">
        <v>1031</v>
      </c>
      <c r="D1012" s="230">
        <v>0</v>
      </c>
      <c r="E1012" s="230">
        <v>0</v>
      </c>
      <c r="F1012" s="296"/>
      <c r="G1012" s="472">
        <f t="shared" si="141"/>
        <v>0</v>
      </c>
      <c r="H1012" s="472">
        <f t="shared" si="142"/>
        <v>0</v>
      </c>
      <c r="I1012" s="688" t="str">
        <f t="shared" si="143"/>
        <v>否</v>
      </c>
      <c r="J1012" s="689" t="str">
        <f t="shared" si="144"/>
        <v>项</v>
      </c>
      <c r="Q1012" s="710">
        <f t="shared" si="148"/>
        <v>0</v>
      </c>
      <c r="T1012" s="721"/>
    </row>
    <row r="1013" ht="36" customHeight="1" spans="1:20">
      <c r="A1013" s="709">
        <f t="shared" si="140"/>
        <v>7</v>
      </c>
      <c r="B1013" s="295">
        <v>2150199</v>
      </c>
      <c r="C1013" s="439" t="s">
        <v>1032</v>
      </c>
      <c r="D1013" s="230">
        <v>0</v>
      </c>
      <c r="E1013" s="230">
        <v>0</v>
      </c>
      <c r="F1013" s="296"/>
      <c r="G1013" s="472">
        <f t="shared" si="141"/>
        <v>0</v>
      </c>
      <c r="H1013" s="472">
        <f t="shared" si="142"/>
        <v>0</v>
      </c>
      <c r="I1013" s="688" t="str">
        <f t="shared" si="143"/>
        <v>否</v>
      </c>
      <c r="J1013" s="689" t="str">
        <f t="shared" si="144"/>
        <v>项</v>
      </c>
      <c r="Q1013" s="710">
        <f t="shared" si="148"/>
        <v>0</v>
      </c>
      <c r="T1013" s="721"/>
    </row>
    <row r="1014" ht="36" customHeight="1" spans="1:10">
      <c r="A1014" s="709">
        <f t="shared" si="140"/>
        <v>5</v>
      </c>
      <c r="B1014" s="295">
        <v>21502</v>
      </c>
      <c r="C1014" s="359" t="s">
        <v>1033</v>
      </c>
      <c r="D1014" s="230">
        <v>0</v>
      </c>
      <c r="E1014" s="230">
        <v>0</v>
      </c>
      <c r="F1014" s="230">
        <f>SUM(F1015:F1029)</f>
        <v>0</v>
      </c>
      <c r="G1014" s="472">
        <f t="shared" si="141"/>
        <v>0</v>
      </c>
      <c r="H1014" s="472">
        <f t="shared" si="142"/>
        <v>0</v>
      </c>
      <c r="I1014" s="688" t="str">
        <f t="shared" si="143"/>
        <v>否</v>
      </c>
      <c r="J1014" s="689" t="str">
        <f t="shared" si="144"/>
        <v>款</v>
      </c>
    </row>
    <row r="1015" ht="36" customHeight="1" spans="1:20">
      <c r="A1015" s="709">
        <f t="shared" si="140"/>
        <v>7</v>
      </c>
      <c r="B1015" s="295">
        <v>2150201</v>
      </c>
      <c r="C1015" s="439" t="s">
        <v>307</v>
      </c>
      <c r="D1015" s="230">
        <v>0</v>
      </c>
      <c r="E1015" s="230">
        <v>0</v>
      </c>
      <c r="F1015" s="296"/>
      <c r="G1015" s="472">
        <f t="shared" si="141"/>
        <v>0</v>
      </c>
      <c r="H1015" s="472">
        <f t="shared" si="142"/>
        <v>0</v>
      </c>
      <c r="I1015" s="688" t="str">
        <f t="shared" si="143"/>
        <v>否</v>
      </c>
      <c r="J1015" s="689" t="str">
        <f t="shared" si="144"/>
        <v>项</v>
      </c>
      <c r="Q1015" s="710">
        <f t="shared" ref="Q1015:Q1029" si="149">+N1015+O1015+P1015</f>
        <v>0</v>
      </c>
      <c r="T1015" s="721"/>
    </row>
    <row r="1016" ht="36" customHeight="1" spans="1:20">
      <c r="A1016" s="709">
        <f t="shared" si="140"/>
        <v>7</v>
      </c>
      <c r="B1016" s="295">
        <v>2150202</v>
      </c>
      <c r="C1016" s="439" t="s">
        <v>308</v>
      </c>
      <c r="D1016" s="230">
        <v>0</v>
      </c>
      <c r="E1016" s="230">
        <v>0</v>
      </c>
      <c r="F1016" s="296"/>
      <c r="G1016" s="472">
        <f t="shared" si="141"/>
        <v>0</v>
      </c>
      <c r="H1016" s="472">
        <f t="shared" si="142"/>
        <v>0</v>
      </c>
      <c r="I1016" s="688" t="str">
        <f t="shared" si="143"/>
        <v>否</v>
      </c>
      <c r="J1016" s="689" t="str">
        <f t="shared" si="144"/>
        <v>项</v>
      </c>
      <c r="Q1016" s="710">
        <f t="shared" si="149"/>
        <v>0</v>
      </c>
      <c r="T1016" s="721"/>
    </row>
    <row r="1017" ht="36" customHeight="1" spans="1:20">
      <c r="A1017" s="709">
        <f t="shared" si="140"/>
        <v>7</v>
      </c>
      <c r="B1017" s="295">
        <v>2150203</v>
      </c>
      <c r="C1017" s="439" t="s">
        <v>309</v>
      </c>
      <c r="D1017" s="230">
        <v>0</v>
      </c>
      <c r="E1017" s="230">
        <v>0</v>
      </c>
      <c r="F1017" s="296"/>
      <c r="G1017" s="472">
        <f t="shared" si="141"/>
        <v>0</v>
      </c>
      <c r="H1017" s="472">
        <f t="shared" si="142"/>
        <v>0</v>
      </c>
      <c r="I1017" s="688" t="str">
        <f t="shared" si="143"/>
        <v>否</v>
      </c>
      <c r="J1017" s="689" t="str">
        <f t="shared" si="144"/>
        <v>项</v>
      </c>
      <c r="Q1017" s="710">
        <f t="shared" si="149"/>
        <v>0</v>
      </c>
      <c r="T1017" s="721"/>
    </row>
    <row r="1018" ht="36" customHeight="1" spans="1:20">
      <c r="A1018" s="709">
        <f t="shared" si="140"/>
        <v>7</v>
      </c>
      <c r="B1018" s="295">
        <v>2150204</v>
      </c>
      <c r="C1018" s="439" t="s">
        <v>1034</v>
      </c>
      <c r="D1018" s="230">
        <v>0</v>
      </c>
      <c r="E1018" s="230">
        <v>0</v>
      </c>
      <c r="F1018" s="296"/>
      <c r="G1018" s="472">
        <f t="shared" si="141"/>
        <v>0</v>
      </c>
      <c r="H1018" s="472">
        <f t="shared" si="142"/>
        <v>0</v>
      </c>
      <c r="I1018" s="688" t="str">
        <f t="shared" si="143"/>
        <v>否</v>
      </c>
      <c r="J1018" s="689" t="str">
        <f t="shared" si="144"/>
        <v>项</v>
      </c>
      <c r="Q1018" s="710">
        <f t="shared" si="149"/>
        <v>0</v>
      </c>
      <c r="T1018" s="721"/>
    </row>
    <row r="1019" ht="36" customHeight="1" spans="1:20">
      <c r="A1019" s="709">
        <f t="shared" si="140"/>
        <v>7</v>
      </c>
      <c r="B1019" s="295">
        <v>2150205</v>
      </c>
      <c r="C1019" s="439" t="s">
        <v>1035</v>
      </c>
      <c r="D1019" s="230">
        <v>0</v>
      </c>
      <c r="E1019" s="230">
        <v>0</v>
      </c>
      <c r="F1019" s="296"/>
      <c r="G1019" s="472">
        <f t="shared" si="141"/>
        <v>0</v>
      </c>
      <c r="H1019" s="472">
        <f t="shared" si="142"/>
        <v>0</v>
      </c>
      <c r="I1019" s="688" t="str">
        <f t="shared" si="143"/>
        <v>否</v>
      </c>
      <c r="J1019" s="689" t="str">
        <f t="shared" si="144"/>
        <v>项</v>
      </c>
      <c r="Q1019" s="710">
        <f t="shared" si="149"/>
        <v>0</v>
      </c>
      <c r="T1019" s="721"/>
    </row>
    <row r="1020" ht="36" customHeight="1" spans="1:20">
      <c r="A1020" s="709">
        <f t="shared" si="140"/>
        <v>7</v>
      </c>
      <c r="B1020" s="295">
        <v>2150206</v>
      </c>
      <c r="C1020" s="439" t="s">
        <v>1036</v>
      </c>
      <c r="D1020" s="230">
        <v>0</v>
      </c>
      <c r="E1020" s="230">
        <v>0</v>
      </c>
      <c r="F1020" s="296"/>
      <c r="G1020" s="472">
        <f t="shared" si="141"/>
        <v>0</v>
      </c>
      <c r="H1020" s="472">
        <f t="shared" si="142"/>
        <v>0</v>
      </c>
      <c r="I1020" s="688" t="str">
        <f t="shared" si="143"/>
        <v>否</v>
      </c>
      <c r="J1020" s="689" t="str">
        <f t="shared" si="144"/>
        <v>项</v>
      </c>
      <c r="Q1020" s="710">
        <f t="shared" si="149"/>
        <v>0</v>
      </c>
      <c r="T1020" s="721"/>
    </row>
    <row r="1021" ht="36" customHeight="1" spans="1:20">
      <c r="A1021" s="709">
        <f t="shared" si="140"/>
        <v>7</v>
      </c>
      <c r="B1021" s="295">
        <v>2150207</v>
      </c>
      <c r="C1021" s="439" t="s">
        <v>1037</v>
      </c>
      <c r="D1021" s="230">
        <v>0</v>
      </c>
      <c r="E1021" s="230">
        <v>0</v>
      </c>
      <c r="F1021" s="296"/>
      <c r="G1021" s="472">
        <f t="shared" si="141"/>
        <v>0</v>
      </c>
      <c r="H1021" s="472">
        <f t="shared" si="142"/>
        <v>0</v>
      </c>
      <c r="I1021" s="688" t="str">
        <f t="shared" si="143"/>
        <v>否</v>
      </c>
      <c r="J1021" s="689" t="str">
        <f t="shared" si="144"/>
        <v>项</v>
      </c>
      <c r="Q1021" s="710">
        <f t="shared" si="149"/>
        <v>0</v>
      </c>
      <c r="T1021" s="721"/>
    </row>
    <row r="1022" ht="36" customHeight="1" spans="1:20">
      <c r="A1022" s="709">
        <f t="shared" si="140"/>
        <v>7</v>
      </c>
      <c r="B1022" s="295">
        <v>2150208</v>
      </c>
      <c r="C1022" s="439" t="s">
        <v>1038</v>
      </c>
      <c r="D1022" s="230">
        <v>0</v>
      </c>
      <c r="E1022" s="230">
        <v>0</v>
      </c>
      <c r="F1022" s="296"/>
      <c r="G1022" s="472">
        <f t="shared" si="141"/>
        <v>0</v>
      </c>
      <c r="H1022" s="472">
        <f t="shared" si="142"/>
        <v>0</v>
      </c>
      <c r="I1022" s="688" t="str">
        <f t="shared" si="143"/>
        <v>否</v>
      </c>
      <c r="J1022" s="689" t="str">
        <f t="shared" si="144"/>
        <v>项</v>
      </c>
      <c r="Q1022" s="710">
        <f t="shared" si="149"/>
        <v>0</v>
      </c>
      <c r="T1022" s="721"/>
    </row>
    <row r="1023" ht="36" customHeight="1" spans="1:20">
      <c r="A1023" s="709">
        <f t="shared" si="140"/>
        <v>7</v>
      </c>
      <c r="B1023" s="295">
        <v>2150209</v>
      </c>
      <c r="C1023" s="439" t="s">
        <v>1039</v>
      </c>
      <c r="D1023" s="230">
        <v>0</v>
      </c>
      <c r="E1023" s="230">
        <v>0</v>
      </c>
      <c r="F1023" s="296"/>
      <c r="G1023" s="472">
        <f t="shared" si="141"/>
        <v>0</v>
      </c>
      <c r="H1023" s="472">
        <f t="shared" si="142"/>
        <v>0</v>
      </c>
      <c r="I1023" s="688" t="str">
        <f t="shared" si="143"/>
        <v>否</v>
      </c>
      <c r="J1023" s="689" t="str">
        <f t="shared" si="144"/>
        <v>项</v>
      </c>
      <c r="Q1023" s="710">
        <f t="shared" si="149"/>
        <v>0</v>
      </c>
      <c r="T1023" s="721"/>
    </row>
    <row r="1024" ht="36" customHeight="1" spans="1:20">
      <c r="A1024" s="709">
        <f t="shared" si="140"/>
        <v>7</v>
      </c>
      <c r="B1024" s="295">
        <v>2150210</v>
      </c>
      <c r="C1024" s="439" t="s">
        <v>1040</v>
      </c>
      <c r="D1024" s="230">
        <v>0</v>
      </c>
      <c r="E1024" s="230">
        <v>0</v>
      </c>
      <c r="F1024" s="296"/>
      <c r="G1024" s="472">
        <f t="shared" si="141"/>
        <v>0</v>
      </c>
      <c r="H1024" s="472">
        <f t="shared" si="142"/>
        <v>0</v>
      </c>
      <c r="I1024" s="688" t="str">
        <f t="shared" si="143"/>
        <v>否</v>
      </c>
      <c r="J1024" s="689" t="str">
        <f t="shared" si="144"/>
        <v>项</v>
      </c>
      <c r="Q1024" s="710">
        <f t="shared" si="149"/>
        <v>0</v>
      </c>
      <c r="T1024" s="721"/>
    </row>
    <row r="1025" ht="36" customHeight="1" spans="1:20">
      <c r="A1025" s="709">
        <f t="shared" si="140"/>
        <v>7</v>
      </c>
      <c r="B1025" s="295">
        <v>2150212</v>
      </c>
      <c r="C1025" s="439" t="s">
        <v>1041</v>
      </c>
      <c r="D1025" s="230">
        <v>0</v>
      </c>
      <c r="E1025" s="230">
        <v>0</v>
      </c>
      <c r="F1025" s="296"/>
      <c r="G1025" s="472">
        <f t="shared" si="141"/>
        <v>0</v>
      </c>
      <c r="H1025" s="472">
        <f t="shared" si="142"/>
        <v>0</v>
      </c>
      <c r="I1025" s="688" t="str">
        <f t="shared" si="143"/>
        <v>否</v>
      </c>
      <c r="J1025" s="689" t="str">
        <f t="shared" si="144"/>
        <v>项</v>
      </c>
      <c r="Q1025" s="710">
        <f t="shared" si="149"/>
        <v>0</v>
      </c>
      <c r="T1025" s="721"/>
    </row>
    <row r="1026" ht="36" customHeight="1" spans="1:20">
      <c r="A1026" s="709">
        <f t="shared" si="140"/>
        <v>7</v>
      </c>
      <c r="B1026" s="295">
        <v>2150213</v>
      </c>
      <c r="C1026" s="439" t="s">
        <v>1042</v>
      </c>
      <c r="D1026" s="230">
        <v>0</v>
      </c>
      <c r="E1026" s="230">
        <v>0</v>
      </c>
      <c r="F1026" s="296"/>
      <c r="G1026" s="472">
        <f t="shared" si="141"/>
        <v>0</v>
      </c>
      <c r="H1026" s="472">
        <f t="shared" si="142"/>
        <v>0</v>
      </c>
      <c r="I1026" s="688" t="str">
        <f t="shared" si="143"/>
        <v>否</v>
      </c>
      <c r="J1026" s="689" t="str">
        <f t="shared" si="144"/>
        <v>项</v>
      </c>
      <c r="Q1026" s="710">
        <f t="shared" si="149"/>
        <v>0</v>
      </c>
      <c r="T1026" s="721"/>
    </row>
    <row r="1027" ht="36" customHeight="1" spans="1:20">
      <c r="A1027" s="709">
        <f t="shared" si="140"/>
        <v>7</v>
      </c>
      <c r="B1027" s="295">
        <v>2150214</v>
      </c>
      <c r="C1027" s="439" t="s">
        <v>1043</v>
      </c>
      <c r="D1027" s="230">
        <v>0</v>
      </c>
      <c r="E1027" s="230">
        <v>0</v>
      </c>
      <c r="F1027" s="296"/>
      <c r="G1027" s="472">
        <f t="shared" si="141"/>
        <v>0</v>
      </c>
      <c r="H1027" s="472">
        <f t="shared" si="142"/>
        <v>0</v>
      </c>
      <c r="I1027" s="688" t="str">
        <f t="shared" si="143"/>
        <v>否</v>
      </c>
      <c r="J1027" s="689" t="str">
        <f t="shared" si="144"/>
        <v>项</v>
      </c>
      <c r="Q1027" s="710">
        <f t="shared" si="149"/>
        <v>0</v>
      </c>
      <c r="T1027" s="721"/>
    </row>
    <row r="1028" ht="36" customHeight="1" spans="1:20">
      <c r="A1028" s="709">
        <f t="shared" si="140"/>
        <v>7</v>
      </c>
      <c r="B1028" s="295">
        <v>2150215</v>
      </c>
      <c r="C1028" s="439" t="s">
        <v>1044</v>
      </c>
      <c r="D1028" s="230">
        <v>0</v>
      </c>
      <c r="E1028" s="230">
        <v>0</v>
      </c>
      <c r="F1028" s="296"/>
      <c r="G1028" s="472">
        <f t="shared" si="141"/>
        <v>0</v>
      </c>
      <c r="H1028" s="472">
        <f t="shared" si="142"/>
        <v>0</v>
      </c>
      <c r="I1028" s="688" t="str">
        <f t="shared" si="143"/>
        <v>否</v>
      </c>
      <c r="J1028" s="689" t="str">
        <f t="shared" si="144"/>
        <v>项</v>
      </c>
      <c r="Q1028" s="710">
        <f t="shared" si="149"/>
        <v>0</v>
      </c>
      <c r="T1028" s="721"/>
    </row>
    <row r="1029" ht="36" customHeight="1" spans="1:20">
      <c r="A1029" s="709">
        <f t="shared" si="140"/>
        <v>7</v>
      </c>
      <c r="B1029" s="295">
        <v>2150299</v>
      </c>
      <c r="C1029" s="439" t="s">
        <v>1045</v>
      </c>
      <c r="D1029" s="230">
        <v>0</v>
      </c>
      <c r="E1029" s="230">
        <v>0</v>
      </c>
      <c r="F1029" s="296"/>
      <c r="G1029" s="472">
        <f t="shared" si="141"/>
        <v>0</v>
      </c>
      <c r="H1029" s="472">
        <f t="shared" si="142"/>
        <v>0</v>
      </c>
      <c r="I1029" s="688" t="str">
        <f t="shared" si="143"/>
        <v>否</v>
      </c>
      <c r="J1029" s="689" t="str">
        <f t="shared" si="144"/>
        <v>项</v>
      </c>
      <c r="Q1029" s="710">
        <f t="shared" si="149"/>
        <v>0</v>
      </c>
      <c r="T1029" s="721"/>
    </row>
    <row r="1030" ht="36" customHeight="1" spans="1:10">
      <c r="A1030" s="709">
        <f t="shared" ref="A1030:A1093" si="150">LEN(B1030)</f>
        <v>5</v>
      </c>
      <c r="B1030" s="295">
        <v>21503</v>
      </c>
      <c r="C1030" s="359" t="s">
        <v>1046</v>
      </c>
      <c r="D1030" s="230">
        <v>0</v>
      </c>
      <c r="E1030" s="230">
        <v>0</v>
      </c>
      <c r="F1030" s="230">
        <f>SUM(F1031:F1034)</f>
        <v>0</v>
      </c>
      <c r="G1030" s="472">
        <f t="shared" ref="G1030:G1093" si="151">IF(D1030&lt;0,"",IFERROR(F1030/D1030-1,0))</f>
        <v>0</v>
      </c>
      <c r="H1030" s="472">
        <f t="shared" ref="H1030:H1093" si="152">IF(D1030&lt;0,"",IFERROR(F1030/E1030,0))</f>
        <v>0</v>
      </c>
      <c r="I1030" s="688" t="str">
        <f t="shared" ref="I1030:I1093" si="153">IF(LEN(B1030)=3,"是",IF(C1030&lt;&gt;"",IF(SUM(D1030:F1030)&lt;&gt;0,"是","否"),"是"))</f>
        <v>否</v>
      </c>
      <c r="J1030" s="689" t="str">
        <f t="shared" ref="J1030:J1093" si="154">IF(LEN(B1030)=3,"类",IF(LEN(B1030)=5,"款","项"))</f>
        <v>款</v>
      </c>
    </row>
    <row r="1031" ht="36" customHeight="1" spans="1:20">
      <c r="A1031" s="709">
        <f t="shared" si="150"/>
        <v>7</v>
      </c>
      <c r="B1031" s="295">
        <v>2150301</v>
      </c>
      <c r="C1031" s="439" t="s">
        <v>307</v>
      </c>
      <c r="D1031" s="230">
        <v>0</v>
      </c>
      <c r="E1031" s="230">
        <v>0</v>
      </c>
      <c r="F1031" s="296"/>
      <c r="G1031" s="472">
        <f t="shared" si="151"/>
        <v>0</v>
      </c>
      <c r="H1031" s="472">
        <f t="shared" si="152"/>
        <v>0</v>
      </c>
      <c r="I1031" s="688" t="str">
        <f t="shared" si="153"/>
        <v>否</v>
      </c>
      <c r="J1031" s="689" t="str">
        <f t="shared" si="154"/>
        <v>项</v>
      </c>
      <c r="Q1031" s="710">
        <f>+N1031+O1031+P1031</f>
        <v>0</v>
      </c>
      <c r="T1031" s="721"/>
    </row>
    <row r="1032" ht="36" customHeight="1" spans="1:20">
      <c r="A1032" s="709">
        <f t="shared" si="150"/>
        <v>7</v>
      </c>
      <c r="B1032" s="295">
        <v>2150302</v>
      </c>
      <c r="C1032" s="439" t="s">
        <v>308</v>
      </c>
      <c r="D1032" s="230">
        <v>0</v>
      </c>
      <c r="E1032" s="230">
        <v>0</v>
      </c>
      <c r="F1032" s="296"/>
      <c r="G1032" s="472">
        <f t="shared" si="151"/>
        <v>0</v>
      </c>
      <c r="H1032" s="472">
        <f t="shared" si="152"/>
        <v>0</v>
      </c>
      <c r="I1032" s="688" t="str">
        <f t="shared" si="153"/>
        <v>否</v>
      </c>
      <c r="J1032" s="689" t="str">
        <f t="shared" si="154"/>
        <v>项</v>
      </c>
      <c r="Q1032" s="710">
        <f>+N1032+O1032+P1032</f>
        <v>0</v>
      </c>
      <c r="T1032" s="721"/>
    </row>
    <row r="1033" ht="36" customHeight="1" spans="1:20">
      <c r="A1033" s="709">
        <f t="shared" si="150"/>
        <v>7</v>
      </c>
      <c r="B1033" s="295">
        <v>2150303</v>
      </c>
      <c r="C1033" s="439" t="s">
        <v>309</v>
      </c>
      <c r="D1033" s="230">
        <v>0</v>
      </c>
      <c r="E1033" s="230">
        <v>0</v>
      </c>
      <c r="F1033" s="296"/>
      <c r="G1033" s="472">
        <f t="shared" si="151"/>
        <v>0</v>
      </c>
      <c r="H1033" s="472">
        <f t="shared" si="152"/>
        <v>0</v>
      </c>
      <c r="I1033" s="688" t="str">
        <f t="shared" si="153"/>
        <v>否</v>
      </c>
      <c r="J1033" s="689" t="str">
        <f t="shared" si="154"/>
        <v>项</v>
      </c>
      <c r="Q1033" s="710">
        <f>+N1033+O1033+P1033</f>
        <v>0</v>
      </c>
      <c r="T1033" s="721"/>
    </row>
    <row r="1034" ht="36" customHeight="1" spans="1:20">
      <c r="A1034" s="709">
        <f t="shared" si="150"/>
        <v>7</v>
      </c>
      <c r="B1034" s="295">
        <v>2150399</v>
      </c>
      <c r="C1034" s="439" t="s">
        <v>1047</v>
      </c>
      <c r="D1034" s="230">
        <v>0</v>
      </c>
      <c r="E1034" s="230">
        <v>0</v>
      </c>
      <c r="F1034" s="296"/>
      <c r="G1034" s="472">
        <f t="shared" si="151"/>
        <v>0</v>
      </c>
      <c r="H1034" s="472">
        <f t="shared" si="152"/>
        <v>0</v>
      </c>
      <c r="I1034" s="688" t="str">
        <f t="shared" si="153"/>
        <v>否</v>
      </c>
      <c r="J1034" s="689" t="str">
        <f t="shared" si="154"/>
        <v>项</v>
      </c>
      <c r="Q1034" s="710">
        <f>+N1034+O1034+P1034</f>
        <v>0</v>
      </c>
      <c r="T1034" s="721"/>
    </row>
    <row r="1035" ht="36" customHeight="1" spans="1:20">
      <c r="A1035" s="709">
        <f t="shared" si="150"/>
        <v>5</v>
      </c>
      <c r="B1035" s="295">
        <v>21505</v>
      </c>
      <c r="C1035" s="359" t="s">
        <v>1048</v>
      </c>
      <c r="D1035" s="230">
        <v>480</v>
      </c>
      <c r="E1035" s="230">
        <v>572</v>
      </c>
      <c r="F1035" s="230">
        <f>SUM(F1036:F1045)</f>
        <v>306</v>
      </c>
      <c r="G1035" s="472">
        <f t="shared" si="151"/>
        <v>-0.3625</v>
      </c>
      <c r="H1035" s="472">
        <f t="shared" si="152"/>
        <v>0.534965034965035</v>
      </c>
      <c r="I1035" s="688" t="str">
        <f t="shared" si="153"/>
        <v>是</v>
      </c>
      <c r="J1035" s="689" t="str">
        <f t="shared" si="154"/>
        <v>款</v>
      </c>
      <c r="T1035" s="711">
        <f>VLOOKUP(B1035,[268]Sheet1!$D$6:$M$416,10,FALSE)</f>
        <v>306</v>
      </c>
    </row>
    <row r="1036" ht="36" customHeight="1" spans="1:20">
      <c r="A1036" s="709">
        <f t="shared" si="150"/>
        <v>7</v>
      </c>
      <c r="B1036" s="295">
        <v>2150501</v>
      </c>
      <c r="C1036" s="439" t="s">
        <v>307</v>
      </c>
      <c r="D1036" s="230">
        <v>321</v>
      </c>
      <c r="E1036" s="230">
        <v>249</v>
      </c>
      <c r="F1036" s="296">
        <v>237</v>
      </c>
      <c r="G1036" s="472">
        <f t="shared" si="151"/>
        <v>-0.261682242990654</v>
      </c>
      <c r="H1036" s="472">
        <f t="shared" si="152"/>
        <v>0.951807228915663</v>
      </c>
      <c r="I1036" s="688" t="str">
        <f t="shared" si="153"/>
        <v>是</v>
      </c>
      <c r="J1036" s="689" t="str">
        <f t="shared" si="154"/>
        <v>项</v>
      </c>
      <c r="N1036" s="720">
        <f>VLOOKUP(B1036,[261]公共预算支出!$D$3:$H$398,5,FALSE)</f>
        <v>226</v>
      </c>
      <c r="P1036" s="710">
        <f>VLOOKUP(B1036,[263]Sheet4!$A$2:$B$82,2,FALSE)</f>
        <v>1</v>
      </c>
      <c r="Q1036" s="710">
        <f t="shared" ref="Q1036:Q1045" si="155">+N1036+O1036+P1036</f>
        <v>227</v>
      </c>
      <c r="T1036" s="721">
        <f>VLOOKUP(B1036,[268]Sheet1!$D$6:$M$416,10,FALSE)</f>
        <v>236</v>
      </c>
    </row>
    <row r="1037" ht="36" customHeight="1" spans="1:20">
      <c r="A1037" s="709">
        <f t="shared" si="150"/>
        <v>7</v>
      </c>
      <c r="B1037" s="295">
        <v>2150502</v>
      </c>
      <c r="C1037" s="439" t="s">
        <v>308</v>
      </c>
      <c r="D1037" s="230">
        <v>0</v>
      </c>
      <c r="E1037" s="230">
        <v>0</v>
      </c>
      <c r="F1037" s="296"/>
      <c r="G1037" s="472">
        <f t="shared" si="151"/>
        <v>0</v>
      </c>
      <c r="H1037" s="472">
        <f t="shared" si="152"/>
        <v>0</v>
      </c>
      <c r="I1037" s="688" t="str">
        <f t="shared" si="153"/>
        <v>否</v>
      </c>
      <c r="J1037" s="689" t="str">
        <f t="shared" si="154"/>
        <v>项</v>
      </c>
      <c r="Q1037" s="710">
        <f t="shared" si="155"/>
        <v>0</v>
      </c>
      <c r="T1037" s="721"/>
    </row>
    <row r="1038" ht="36" customHeight="1" spans="1:20">
      <c r="A1038" s="709">
        <f t="shared" si="150"/>
        <v>7</v>
      </c>
      <c r="B1038" s="295">
        <v>2150503</v>
      </c>
      <c r="C1038" s="439" t="s">
        <v>309</v>
      </c>
      <c r="D1038" s="230">
        <v>0</v>
      </c>
      <c r="E1038" s="230">
        <v>0</v>
      </c>
      <c r="F1038" s="296"/>
      <c r="G1038" s="472">
        <f t="shared" si="151"/>
        <v>0</v>
      </c>
      <c r="H1038" s="472">
        <f t="shared" si="152"/>
        <v>0</v>
      </c>
      <c r="I1038" s="688" t="str">
        <f t="shared" si="153"/>
        <v>否</v>
      </c>
      <c r="J1038" s="689" t="str">
        <f t="shared" si="154"/>
        <v>项</v>
      </c>
      <c r="Q1038" s="710">
        <f t="shared" si="155"/>
        <v>0</v>
      </c>
      <c r="T1038" s="721"/>
    </row>
    <row r="1039" ht="36" customHeight="1" spans="1:20">
      <c r="A1039" s="709">
        <f t="shared" si="150"/>
        <v>7</v>
      </c>
      <c r="B1039" s="295">
        <v>2150505</v>
      </c>
      <c r="C1039" s="439" t="s">
        <v>1049</v>
      </c>
      <c r="D1039" s="230">
        <v>0</v>
      </c>
      <c r="E1039" s="230">
        <v>0</v>
      </c>
      <c r="F1039" s="296"/>
      <c r="G1039" s="472">
        <f t="shared" si="151"/>
        <v>0</v>
      </c>
      <c r="H1039" s="472">
        <f t="shared" si="152"/>
        <v>0</v>
      </c>
      <c r="I1039" s="688" t="str">
        <f t="shared" si="153"/>
        <v>否</v>
      </c>
      <c r="J1039" s="689" t="str">
        <f t="shared" si="154"/>
        <v>项</v>
      </c>
      <c r="Q1039" s="710">
        <f t="shared" si="155"/>
        <v>0</v>
      </c>
      <c r="T1039" s="721"/>
    </row>
    <row r="1040" ht="36" customHeight="1" spans="1:20">
      <c r="A1040" s="709">
        <f t="shared" si="150"/>
        <v>7</v>
      </c>
      <c r="B1040" s="295">
        <v>2150507</v>
      </c>
      <c r="C1040" s="439" t="s">
        <v>1050</v>
      </c>
      <c r="D1040" s="230">
        <v>0</v>
      </c>
      <c r="E1040" s="230">
        <v>0</v>
      </c>
      <c r="F1040" s="296"/>
      <c r="G1040" s="472">
        <f t="shared" si="151"/>
        <v>0</v>
      </c>
      <c r="H1040" s="472">
        <f t="shared" si="152"/>
        <v>0</v>
      </c>
      <c r="I1040" s="688" t="str">
        <f t="shared" si="153"/>
        <v>否</v>
      </c>
      <c r="J1040" s="689" t="str">
        <f t="shared" si="154"/>
        <v>项</v>
      </c>
      <c r="Q1040" s="710">
        <f t="shared" si="155"/>
        <v>0</v>
      </c>
      <c r="T1040" s="721"/>
    </row>
    <row r="1041" ht="36" customHeight="1" spans="1:20">
      <c r="A1041" s="709">
        <f t="shared" si="150"/>
        <v>7</v>
      </c>
      <c r="B1041" s="295">
        <v>2150508</v>
      </c>
      <c r="C1041" s="439" t="s">
        <v>1051</v>
      </c>
      <c r="D1041" s="230">
        <v>0</v>
      </c>
      <c r="E1041" s="230">
        <v>0</v>
      </c>
      <c r="F1041" s="296"/>
      <c r="G1041" s="472">
        <f t="shared" si="151"/>
        <v>0</v>
      </c>
      <c r="H1041" s="472">
        <f t="shared" si="152"/>
        <v>0</v>
      </c>
      <c r="I1041" s="688" t="str">
        <f t="shared" si="153"/>
        <v>否</v>
      </c>
      <c r="J1041" s="689" t="str">
        <f t="shared" si="154"/>
        <v>项</v>
      </c>
      <c r="Q1041" s="710">
        <f t="shared" si="155"/>
        <v>0</v>
      </c>
      <c r="T1041" s="721"/>
    </row>
    <row r="1042" ht="36" customHeight="1" spans="1:20">
      <c r="A1042" s="709">
        <f t="shared" si="150"/>
        <v>7</v>
      </c>
      <c r="B1042" s="518">
        <v>2150516</v>
      </c>
      <c r="C1042" s="453" t="s">
        <v>1052</v>
      </c>
      <c r="D1042" s="230">
        <v>0</v>
      </c>
      <c r="E1042" s="230">
        <v>0</v>
      </c>
      <c r="F1042" s="296"/>
      <c r="G1042" s="472">
        <f t="shared" si="151"/>
        <v>0</v>
      </c>
      <c r="H1042" s="472">
        <f t="shared" si="152"/>
        <v>0</v>
      </c>
      <c r="I1042" s="688" t="str">
        <f t="shared" si="153"/>
        <v>否</v>
      </c>
      <c r="J1042" s="689" t="str">
        <f t="shared" si="154"/>
        <v>项</v>
      </c>
      <c r="Q1042" s="710">
        <f t="shared" si="155"/>
        <v>0</v>
      </c>
      <c r="T1042" s="721"/>
    </row>
    <row r="1043" ht="36" customHeight="1" spans="1:20">
      <c r="A1043" s="709">
        <f t="shared" si="150"/>
        <v>7</v>
      </c>
      <c r="B1043" s="518">
        <v>2150517</v>
      </c>
      <c r="C1043" s="453" t="s">
        <v>1053</v>
      </c>
      <c r="D1043" s="230">
        <v>0</v>
      </c>
      <c r="E1043" s="230">
        <v>0</v>
      </c>
      <c r="F1043" s="296">
        <v>10</v>
      </c>
      <c r="G1043" s="472">
        <f t="shared" si="151"/>
        <v>0</v>
      </c>
      <c r="H1043" s="472">
        <f t="shared" si="152"/>
        <v>0</v>
      </c>
      <c r="I1043" s="688" t="str">
        <f t="shared" si="153"/>
        <v>是</v>
      </c>
      <c r="J1043" s="689" t="str">
        <f t="shared" si="154"/>
        <v>项</v>
      </c>
      <c r="N1043" s="720">
        <f>VLOOKUP(B1043,[261]公共预算支出!$D$3:$H$398,5,FALSE)</f>
        <v>10</v>
      </c>
      <c r="Q1043" s="710">
        <f t="shared" si="155"/>
        <v>10</v>
      </c>
      <c r="T1043" s="721">
        <f>VLOOKUP(B1043,[268]Sheet1!$D$6:$M$416,10,FALSE)</f>
        <v>10</v>
      </c>
    </row>
    <row r="1044" ht="36" customHeight="1" spans="1:20">
      <c r="A1044" s="709">
        <f t="shared" si="150"/>
        <v>7</v>
      </c>
      <c r="B1044" s="518">
        <v>2150550</v>
      </c>
      <c r="C1044" s="453" t="s">
        <v>316</v>
      </c>
      <c r="D1044" s="230">
        <v>38</v>
      </c>
      <c r="E1044" s="230">
        <v>42</v>
      </c>
      <c r="F1044" s="296">
        <v>49</v>
      </c>
      <c r="G1044" s="472">
        <f t="shared" si="151"/>
        <v>0.289473684210526</v>
      </c>
      <c r="H1044" s="472">
        <f t="shared" si="152"/>
        <v>1.16666666666667</v>
      </c>
      <c r="I1044" s="688" t="str">
        <f t="shared" si="153"/>
        <v>是</v>
      </c>
      <c r="J1044" s="689" t="str">
        <f t="shared" si="154"/>
        <v>项</v>
      </c>
      <c r="N1044" s="720">
        <f>VLOOKUP(B1044,[261]公共预算支出!$D$3:$H$398,5,FALSE)</f>
        <v>49</v>
      </c>
      <c r="Q1044" s="710">
        <f t="shared" si="155"/>
        <v>49</v>
      </c>
      <c r="T1044" s="721">
        <f>VLOOKUP(B1044,[268]Sheet1!$D$6:$M$416,10,FALSE)</f>
        <v>49</v>
      </c>
    </row>
    <row r="1045" ht="36" customHeight="1" spans="1:20">
      <c r="A1045" s="709">
        <f t="shared" si="150"/>
        <v>7</v>
      </c>
      <c r="B1045" s="295">
        <v>2150599</v>
      </c>
      <c r="C1045" s="439" t="s">
        <v>1054</v>
      </c>
      <c r="D1045" s="230">
        <v>121</v>
      </c>
      <c r="E1045" s="230">
        <v>281</v>
      </c>
      <c r="F1045" s="296">
        <v>10</v>
      </c>
      <c r="G1045" s="472">
        <f t="shared" si="151"/>
        <v>-0.917355371900826</v>
      </c>
      <c r="H1045" s="472">
        <f t="shared" si="152"/>
        <v>0.0355871886120996</v>
      </c>
      <c r="I1045" s="688" t="str">
        <f t="shared" si="153"/>
        <v>是</v>
      </c>
      <c r="J1045" s="689" t="str">
        <f t="shared" si="154"/>
        <v>项</v>
      </c>
      <c r="N1045" s="720">
        <f>VLOOKUP(B1045,[261]公共预算支出!$D$3:$H$398,5,FALSE)</f>
        <v>4</v>
      </c>
      <c r="Q1045" s="710">
        <f t="shared" si="155"/>
        <v>4</v>
      </c>
      <c r="T1045" s="721">
        <f>VLOOKUP(B1045,[268]Sheet1!$D$6:$M$416,10,FALSE)</f>
        <v>10</v>
      </c>
    </row>
    <row r="1046" ht="36" customHeight="1" spans="1:10">
      <c r="A1046" s="709">
        <f t="shared" si="150"/>
        <v>5</v>
      </c>
      <c r="B1046" s="295">
        <v>21507</v>
      </c>
      <c r="C1046" s="359" t="s">
        <v>1055</v>
      </c>
      <c r="D1046" s="230">
        <v>0</v>
      </c>
      <c r="E1046" s="230">
        <v>0</v>
      </c>
      <c r="F1046" s="230">
        <f>SUM(F1047:F1052)</f>
        <v>0</v>
      </c>
      <c r="G1046" s="472">
        <f t="shared" si="151"/>
        <v>0</v>
      </c>
      <c r="H1046" s="472">
        <f t="shared" si="152"/>
        <v>0</v>
      </c>
      <c r="I1046" s="688" t="str">
        <f t="shared" si="153"/>
        <v>否</v>
      </c>
      <c r="J1046" s="689" t="str">
        <f t="shared" si="154"/>
        <v>款</v>
      </c>
    </row>
    <row r="1047" ht="36" customHeight="1" spans="1:20">
      <c r="A1047" s="709">
        <f t="shared" si="150"/>
        <v>7</v>
      </c>
      <c r="B1047" s="295">
        <v>2150701</v>
      </c>
      <c r="C1047" s="439" t="s">
        <v>307</v>
      </c>
      <c r="D1047" s="230">
        <v>0</v>
      </c>
      <c r="E1047" s="230">
        <v>0</v>
      </c>
      <c r="F1047" s="296"/>
      <c r="G1047" s="472">
        <f t="shared" si="151"/>
        <v>0</v>
      </c>
      <c r="H1047" s="472">
        <f t="shared" si="152"/>
        <v>0</v>
      </c>
      <c r="I1047" s="688" t="str">
        <f t="shared" si="153"/>
        <v>否</v>
      </c>
      <c r="J1047" s="689" t="str">
        <f t="shared" si="154"/>
        <v>项</v>
      </c>
      <c r="Q1047" s="710">
        <f t="shared" ref="Q1047:Q1052" si="156">+N1047+O1047+P1047</f>
        <v>0</v>
      </c>
      <c r="T1047" s="721"/>
    </row>
    <row r="1048" ht="36" customHeight="1" spans="1:20">
      <c r="A1048" s="709">
        <f t="shared" si="150"/>
        <v>7</v>
      </c>
      <c r="B1048" s="295">
        <v>2150702</v>
      </c>
      <c r="C1048" s="439" t="s">
        <v>308</v>
      </c>
      <c r="D1048" s="230">
        <v>0</v>
      </c>
      <c r="E1048" s="230">
        <v>0</v>
      </c>
      <c r="F1048" s="296"/>
      <c r="G1048" s="472">
        <f t="shared" si="151"/>
        <v>0</v>
      </c>
      <c r="H1048" s="472">
        <f t="shared" si="152"/>
        <v>0</v>
      </c>
      <c r="I1048" s="688" t="str">
        <f t="shared" si="153"/>
        <v>否</v>
      </c>
      <c r="J1048" s="689" t="str">
        <f t="shared" si="154"/>
        <v>项</v>
      </c>
      <c r="Q1048" s="710">
        <f t="shared" si="156"/>
        <v>0</v>
      </c>
      <c r="T1048" s="721"/>
    </row>
    <row r="1049" ht="36" customHeight="1" spans="1:20">
      <c r="A1049" s="709">
        <f t="shared" si="150"/>
        <v>7</v>
      </c>
      <c r="B1049" s="295">
        <v>2150703</v>
      </c>
      <c r="C1049" s="439" t="s">
        <v>309</v>
      </c>
      <c r="D1049" s="230">
        <v>0</v>
      </c>
      <c r="E1049" s="230">
        <v>0</v>
      </c>
      <c r="F1049" s="296"/>
      <c r="G1049" s="472">
        <f t="shared" si="151"/>
        <v>0</v>
      </c>
      <c r="H1049" s="472">
        <f t="shared" si="152"/>
        <v>0</v>
      </c>
      <c r="I1049" s="688" t="str">
        <f t="shared" si="153"/>
        <v>否</v>
      </c>
      <c r="J1049" s="689" t="str">
        <f t="shared" si="154"/>
        <v>项</v>
      </c>
      <c r="Q1049" s="710">
        <f t="shared" si="156"/>
        <v>0</v>
      </c>
      <c r="T1049" s="721"/>
    </row>
    <row r="1050" ht="36" customHeight="1" spans="1:20">
      <c r="A1050" s="709">
        <f t="shared" si="150"/>
        <v>7</v>
      </c>
      <c r="B1050" s="295">
        <v>2150704</v>
      </c>
      <c r="C1050" s="439" t="s">
        <v>1056</v>
      </c>
      <c r="D1050" s="230">
        <v>0</v>
      </c>
      <c r="E1050" s="230">
        <v>0</v>
      </c>
      <c r="F1050" s="296"/>
      <c r="G1050" s="472">
        <f t="shared" si="151"/>
        <v>0</v>
      </c>
      <c r="H1050" s="472">
        <f t="shared" si="152"/>
        <v>0</v>
      </c>
      <c r="I1050" s="688" t="str">
        <f t="shared" si="153"/>
        <v>否</v>
      </c>
      <c r="J1050" s="689" t="str">
        <f t="shared" si="154"/>
        <v>项</v>
      </c>
      <c r="Q1050" s="710">
        <f t="shared" si="156"/>
        <v>0</v>
      </c>
      <c r="T1050" s="721"/>
    </row>
    <row r="1051" ht="36" customHeight="1" spans="1:20">
      <c r="A1051" s="709">
        <f t="shared" si="150"/>
        <v>7</v>
      </c>
      <c r="B1051" s="295">
        <v>2150705</v>
      </c>
      <c r="C1051" s="439" t="s">
        <v>1057</v>
      </c>
      <c r="D1051" s="230">
        <v>0</v>
      </c>
      <c r="E1051" s="230">
        <v>0</v>
      </c>
      <c r="F1051" s="296"/>
      <c r="G1051" s="472">
        <f t="shared" si="151"/>
        <v>0</v>
      </c>
      <c r="H1051" s="472">
        <f t="shared" si="152"/>
        <v>0</v>
      </c>
      <c r="I1051" s="688" t="str">
        <f t="shared" si="153"/>
        <v>否</v>
      </c>
      <c r="J1051" s="689" t="str">
        <f t="shared" si="154"/>
        <v>项</v>
      </c>
      <c r="Q1051" s="710">
        <f t="shared" si="156"/>
        <v>0</v>
      </c>
      <c r="T1051" s="721"/>
    </row>
    <row r="1052" ht="36" customHeight="1" spans="1:20">
      <c r="A1052" s="709">
        <f t="shared" si="150"/>
        <v>7</v>
      </c>
      <c r="B1052" s="295">
        <v>2150799</v>
      </c>
      <c r="C1052" s="439" t="s">
        <v>1058</v>
      </c>
      <c r="D1052" s="230">
        <v>0</v>
      </c>
      <c r="E1052" s="230">
        <v>0</v>
      </c>
      <c r="F1052" s="296"/>
      <c r="G1052" s="472">
        <f t="shared" si="151"/>
        <v>0</v>
      </c>
      <c r="H1052" s="472">
        <f t="shared" si="152"/>
        <v>0</v>
      </c>
      <c r="I1052" s="688" t="str">
        <f t="shared" si="153"/>
        <v>否</v>
      </c>
      <c r="J1052" s="689" t="str">
        <f t="shared" si="154"/>
        <v>项</v>
      </c>
      <c r="Q1052" s="710">
        <f t="shared" si="156"/>
        <v>0</v>
      </c>
      <c r="T1052" s="721"/>
    </row>
    <row r="1053" ht="36" customHeight="1" spans="1:10">
      <c r="A1053" s="709">
        <f t="shared" si="150"/>
        <v>5</v>
      </c>
      <c r="B1053" s="295">
        <v>21508</v>
      </c>
      <c r="C1053" s="359" t="s">
        <v>1059</v>
      </c>
      <c r="D1053" s="230">
        <v>0</v>
      </c>
      <c r="E1053" s="230">
        <v>0</v>
      </c>
      <c r="F1053" s="230">
        <f>SUM(F1054:F1060)</f>
        <v>0</v>
      </c>
      <c r="G1053" s="472">
        <f t="shared" si="151"/>
        <v>0</v>
      </c>
      <c r="H1053" s="472">
        <f t="shared" si="152"/>
        <v>0</v>
      </c>
      <c r="I1053" s="688" t="str">
        <f t="shared" si="153"/>
        <v>否</v>
      </c>
      <c r="J1053" s="689" t="str">
        <f t="shared" si="154"/>
        <v>款</v>
      </c>
    </row>
    <row r="1054" ht="36" customHeight="1" spans="1:20">
      <c r="A1054" s="709">
        <f t="shared" si="150"/>
        <v>7</v>
      </c>
      <c r="B1054" s="295">
        <v>2150801</v>
      </c>
      <c r="C1054" s="439" t="s">
        <v>307</v>
      </c>
      <c r="D1054" s="230">
        <v>0</v>
      </c>
      <c r="E1054" s="230">
        <v>0</v>
      </c>
      <c r="F1054" s="296"/>
      <c r="G1054" s="472">
        <f t="shared" si="151"/>
        <v>0</v>
      </c>
      <c r="H1054" s="472">
        <f t="shared" si="152"/>
        <v>0</v>
      </c>
      <c r="I1054" s="688" t="str">
        <f t="shared" si="153"/>
        <v>否</v>
      </c>
      <c r="J1054" s="689" t="str">
        <f t="shared" si="154"/>
        <v>项</v>
      </c>
      <c r="Q1054" s="710">
        <f t="shared" ref="Q1054:Q1060" si="157">+N1054+O1054+P1054</f>
        <v>0</v>
      </c>
      <c r="T1054" s="721"/>
    </row>
    <row r="1055" ht="36" customHeight="1" spans="1:20">
      <c r="A1055" s="709">
        <f t="shared" si="150"/>
        <v>7</v>
      </c>
      <c r="B1055" s="295">
        <v>2150802</v>
      </c>
      <c r="C1055" s="439" t="s">
        <v>308</v>
      </c>
      <c r="D1055" s="230">
        <v>0</v>
      </c>
      <c r="E1055" s="230">
        <v>0</v>
      </c>
      <c r="F1055" s="296"/>
      <c r="G1055" s="472">
        <f t="shared" si="151"/>
        <v>0</v>
      </c>
      <c r="H1055" s="472">
        <f t="shared" si="152"/>
        <v>0</v>
      </c>
      <c r="I1055" s="688" t="str">
        <f t="shared" si="153"/>
        <v>否</v>
      </c>
      <c r="J1055" s="689" t="str">
        <f t="shared" si="154"/>
        <v>项</v>
      </c>
      <c r="Q1055" s="710">
        <f t="shared" si="157"/>
        <v>0</v>
      </c>
      <c r="T1055" s="721"/>
    </row>
    <row r="1056" ht="36" customHeight="1" spans="1:20">
      <c r="A1056" s="709">
        <f t="shared" si="150"/>
        <v>7</v>
      </c>
      <c r="B1056" s="295">
        <v>2150803</v>
      </c>
      <c r="C1056" s="439" t="s">
        <v>309</v>
      </c>
      <c r="D1056" s="230">
        <v>0</v>
      </c>
      <c r="E1056" s="230">
        <v>0</v>
      </c>
      <c r="F1056" s="296"/>
      <c r="G1056" s="472">
        <f t="shared" si="151"/>
        <v>0</v>
      </c>
      <c r="H1056" s="472">
        <f t="shared" si="152"/>
        <v>0</v>
      </c>
      <c r="I1056" s="688" t="str">
        <f t="shared" si="153"/>
        <v>否</v>
      </c>
      <c r="J1056" s="689" t="str">
        <f t="shared" si="154"/>
        <v>项</v>
      </c>
      <c r="Q1056" s="710">
        <f t="shared" si="157"/>
        <v>0</v>
      </c>
      <c r="T1056" s="721"/>
    </row>
    <row r="1057" ht="36" customHeight="1" spans="1:20">
      <c r="A1057" s="709">
        <f t="shared" si="150"/>
        <v>7</v>
      </c>
      <c r="B1057" s="295">
        <v>2150804</v>
      </c>
      <c r="C1057" s="439" t="s">
        <v>1060</v>
      </c>
      <c r="D1057" s="230">
        <v>0</v>
      </c>
      <c r="E1057" s="230">
        <v>0</v>
      </c>
      <c r="F1057" s="296"/>
      <c r="G1057" s="472">
        <f t="shared" si="151"/>
        <v>0</v>
      </c>
      <c r="H1057" s="472">
        <f t="shared" si="152"/>
        <v>0</v>
      </c>
      <c r="I1057" s="688" t="str">
        <f t="shared" si="153"/>
        <v>否</v>
      </c>
      <c r="J1057" s="689" t="str">
        <f t="shared" si="154"/>
        <v>项</v>
      </c>
      <c r="Q1057" s="710">
        <f t="shared" si="157"/>
        <v>0</v>
      </c>
      <c r="T1057" s="721"/>
    </row>
    <row r="1058" ht="36" customHeight="1" spans="1:20">
      <c r="A1058" s="709">
        <f t="shared" si="150"/>
        <v>7</v>
      </c>
      <c r="B1058" s="295">
        <v>2150805</v>
      </c>
      <c r="C1058" s="439" t="s">
        <v>1061</v>
      </c>
      <c r="D1058" s="230">
        <v>0</v>
      </c>
      <c r="E1058" s="230">
        <v>0</v>
      </c>
      <c r="F1058" s="296"/>
      <c r="G1058" s="472">
        <f t="shared" si="151"/>
        <v>0</v>
      </c>
      <c r="H1058" s="472">
        <f t="shared" si="152"/>
        <v>0</v>
      </c>
      <c r="I1058" s="688" t="str">
        <f t="shared" si="153"/>
        <v>否</v>
      </c>
      <c r="J1058" s="689" t="str">
        <f t="shared" si="154"/>
        <v>项</v>
      </c>
      <c r="Q1058" s="710">
        <f t="shared" si="157"/>
        <v>0</v>
      </c>
      <c r="T1058" s="721"/>
    </row>
    <row r="1059" ht="36" customHeight="1" spans="1:20">
      <c r="A1059" s="709">
        <f t="shared" si="150"/>
        <v>7</v>
      </c>
      <c r="B1059" s="518">
        <v>2150806</v>
      </c>
      <c r="C1059" s="449" t="s">
        <v>1062</v>
      </c>
      <c r="D1059" s="230">
        <v>0</v>
      </c>
      <c r="E1059" s="230">
        <v>0</v>
      </c>
      <c r="F1059" s="296"/>
      <c r="G1059" s="472">
        <f t="shared" si="151"/>
        <v>0</v>
      </c>
      <c r="H1059" s="472">
        <f t="shared" si="152"/>
        <v>0</v>
      </c>
      <c r="I1059" s="688" t="str">
        <f t="shared" si="153"/>
        <v>否</v>
      </c>
      <c r="J1059" s="689" t="str">
        <f t="shared" si="154"/>
        <v>项</v>
      </c>
      <c r="Q1059" s="710">
        <f t="shared" si="157"/>
        <v>0</v>
      </c>
      <c r="T1059" s="721"/>
    </row>
    <row r="1060" ht="36" customHeight="1" spans="1:20">
      <c r="A1060" s="709">
        <f t="shared" si="150"/>
        <v>7</v>
      </c>
      <c r="B1060" s="295">
        <v>2150899</v>
      </c>
      <c r="C1060" s="439" t="s">
        <v>1063</v>
      </c>
      <c r="D1060" s="230">
        <v>0</v>
      </c>
      <c r="E1060" s="230">
        <v>0</v>
      </c>
      <c r="F1060" s="296"/>
      <c r="G1060" s="472">
        <f t="shared" si="151"/>
        <v>0</v>
      </c>
      <c r="H1060" s="472">
        <f t="shared" si="152"/>
        <v>0</v>
      </c>
      <c r="I1060" s="688" t="str">
        <f t="shared" si="153"/>
        <v>否</v>
      </c>
      <c r="J1060" s="689" t="str">
        <f t="shared" si="154"/>
        <v>项</v>
      </c>
      <c r="Q1060" s="710">
        <f t="shared" si="157"/>
        <v>0</v>
      </c>
      <c r="T1060" s="721"/>
    </row>
    <row r="1061" ht="36" customHeight="1" spans="1:10">
      <c r="A1061" s="709">
        <f t="shared" si="150"/>
        <v>5</v>
      </c>
      <c r="B1061" s="295">
        <v>21599</v>
      </c>
      <c r="C1061" s="359" t="s">
        <v>1064</v>
      </c>
      <c r="D1061" s="230">
        <v>0</v>
      </c>
      <c r="E1061" s="230">
        <v>0</v>
      </c>
      <c r="F1061" s="230">
        <f>SUM(F1062:F1066)</f>
        <v>0</v>
      </c>
      <c r="G1061" s="472">
        <f t="shared" si="151"/>
        <v>0</v>
      </c>
      <c r="H1061" s="472">
        <f t="shared" si="152"/>
        <v>0</v>
      </c>
      <c r="I1061" s="688" t="str">
        <f t="shared" si="153"/>
        <v>否</v>
      </c>
      <c r="J1061" s="689" t="str">
        <f t="shared" si="154"/>
        <v>款</v>
      </c>
    </row>
    <row r="1062" ht="36" customHeight="1" spans="1:20">
      <c r="A1062" s="709">
        <f t="shared" si="150"/>
        <v>7</v>
      </c>
      <c r="B1062" s="295">
        <v>2159901</v>
      </c>
      <c r="C1062" s="439" t="s">
        <v>1065</v>
      </c>
      <c r="D1062" s="230">
        <v>0</v>
      </c>
      <c r="E1062" s="230">
        <v>0</v>
      </c>
      <c r="F1062" s="296"/>
      <c r="G1062" s="472">
        <f t="shared" si="151"/>
        <v>0</v>
      </c>
      <c r="H1062" s="472">
        <f t="shared" si="152"/>
        <v>0</v>
      </c>
      <c r="I1062" s="688" t="str">
        <f t="shared" si="153"/>
        <v>否</v>
      </c>
      <c r="J1062" s="689" t="str">
        <f t="shared" si="154"/>
        <v>项</v>
      </c>
      <c r="Q1062" s="710">
        <f>+N1062+O1062+P1062</f>
        <v>0</v>
      </c>
      <c r="T1062" s="721"/>
    </row>
    <row r="1063" ht="36" customHeight="1" spans="1:20">
      <c r="A1063" s="709">
        <f t="shared" si="150"/>
        <v>7</v>
      </c>
      <c r="B1063" s="295">
        <v>2159904</v>
      </c>
      <c r="C1063" s="439" t="s">
        <v>1066</v>
      </c>
      <c r="D1063" s="230">
        <v>0</v>
      </c>
      <c r="E1063" s="230">
        <v>0</v>
      </c>
      <c r="F1063" s="296"/>
      <c r="G1063" s="472">
        <f t="shared" si="151"/>
        <v>0</v>
      </c>
      <c r="H1063" s="472">
        <f t="shared" si="152"/>
        <v>0</v>
      </c>
      <c r="I1063" s="688" t="str">
        <f t="shared" si="153"/>
        <v>否</v>
      </c>
      <c r="J1063" s="689" t="str">
        <f t="shared" si="154"/>
        <v>项</v>
      </c>
      <c r="Q1063" s="710">
        <f>+N1063+O1063+P1063</f>
        <v>0</v>
      </c>
      <c r="T1063" s="721"/>
    </row>
    <row r="1064" ht="36" customHeight="1" spans="1:20">
      <c r="A1064" s="709">
        <f t="shared" si="150"/>
        <v>7</v>
      </c>
      <c r="B1064" s="295">
        <v>2159905</v>
      </c>
      <c r="C1064" s="439" t="s">
        <v>1067</v>
      </c>
      <c r="D1064" s="230">
        <v>0</v>
      </c>
      <c r="E1064" s="230">
        <v>0</v>
      </c>
      <c r="F1064" s="296"/>
      <c r="G1064" s="472">
        <f t="shared" si="151"/>
        <v>0</v>
      </c>
      <c r="H1064" s="472">
        <f t="shared" si="152"/>
        <v>0</v>
      </c>
      <c r="I1064" s="688" t="str">
        <f t="shared" si="153"/>
        <v>否</v>
      </c>
      <c r="J1064" s="689" t="str">
        <f t="shared" si="154"/>
        <v>项</v>
      </c>
      <c r="Q1064" s="710">
        <f>+N1064+O1064+P1064</f>
        <v>0</v>
      </c>
      <c r="T1064" s="721"/>
    </row>
    <row r="1065" ht="36" customHeight="1" spans="1:20">
      <c r="A1065" s="709">
        <f t="shared" si="150"/>
        <v>7</v>
      </c>
      <c r="B1065" s="295">
        <v>2159906</v>
      </c>
      <c r="C1065" s="439" t="s">
        <v>1068</v>
      </c>
      <c r="D1065" s="230">
        <v>0</v>
      </c>
      <c r="E1065" s="230">
        <v>0</v>
      </c>
      <c r="F1065" s="296"/>
      <c r="G1065" s="472">
        <f t="shared" si="151"/>
        <v>0</v>
      </c>
      <c r="H1065" s="472">
        <f t="shared" si="152"/>
        <v>0</v>
      </c>
      <c r="I1065" s="688" t="str">
        <f t="shared" si="153"/>
        <v>否</v>
      </c>
      <c r="J1065" s="689" t="str">
        <f t="shared" si="154"/>
        <v>项</v>
      </c>
      <c r="Q1065" s="710">
        <f>+N1065+O1065+P1065</f>
        <v>0</v>
      </c>
      <c r="T1065" s="721"/>
    </row>
    <row r="1066" ht="36" customHeight="1" spans="1:20">
      <c r="A1066" s="709">
        <f t="shared" si="150"/>
        <v>7</v>
      </c>
      <c r="B1066" s="295">
        <v>2159999</v>
      </c>
      <c r="C1066" s="439" t="s">
        <v>1064</v>
      </c>
      <c r="D1066" s="230">
        <v>0</v>
      </c>
      <c r="E1066" s="230">
        <v>0</v>
      </c>
      <c r="F1066" s="296"/>
      <c r="G1066" s="472">
        <f t="shared" si="151"/>
        <v>0</v>
      </c>
      <c r="H1066" s="472">
        <f t="shared" si="152"/>
        <v>0</v>
      </c>
      <c r="I1066" s="688" t="str">
        <f t="shared" si="153"/>
        <v>否</v>
      </c>
      <c r="J1066" s="689" t="str">
        <f t="shared" si="154"/>
        <v>项</v>
      </c>
      <c r="Q1066" s="710">
        <f>+N1066+O1066+P1066</f>
        <v>0</v>
      </c>
      <c r="T1066" s="721"/>
    </row>
    <row r="1067" ht="36" customHeight="1" spans="1:20">
      <c r="A1067" s="709">
        <f t="shared" si="150"/>
        <v>3</v>
      </c>
      <c r="B1067" s="294">
        <v>216</v>
      </c>
      <c r="C1067" s="285" t="s">
        <v>271</v>
      </c>
      <c r="D1067" s="286">
        <v>202</v>
      </c>
      <c r="E1067" s="286">
        <v>396</v>
      </c>
      <c r="F1067" s="286">
        <f>SUM(F1068,F1078,F1084)</f>
        <v>192</v>
      </c>
      <c r="G1067" s="475">
        <f t="shared" si="151"/>
        <v>-0.0495049504950495</v>
      </c>
      <c r="H1067" s="475">
        <f t="shared" si="152"/>
        <v>0.484848484848485</v>
      </c>
      <c r="I1067" s="688" t="str">
        <f t="shared" si="153"/>
        <v>是</v>
      </c>
      <c r="J1067" s="689" t="str">
        <f t="shared" si="154"/>
        <v>类</v>
      </c>
      <c r="T1067" s="711">
        <f>VLOOKUP(B1067,[268]Sheet1!$D$6:$M$416,10,FALSE)</f>
        <v>192</v>
      </c>
    </row>
    <row r="1068" ht="36" customHeight="1" spans="1:20">
      <c r="A1068" s="709">
        <f t="shared" si="150"/>
        <v>5</v>
      </c>
      <c r="B1068" s="295">
        <v>21602</v>
      </c>
      <c r="C1068" s="359" t="s">
        <v>1069</v>
      </c>
      <c r="D1068" s="230">
        <v>202</v>
      </c>
      <c r="E1068" s="230">
        <v>196</v>
      </c>
      <c r="F1068" s="230">
        <f>SUM(F1069:F1077)</f>
        <v>192</v>
      </c>
      <c r="G1068" s="472">
        <f t="shared" si="151"/>
        <v>-0.0495049504950495</v>
      </c>
      <c r="H1068" s="472">
        <f t="shared" si="152"/>
        <v>0.979591836734694</v>
      </c>
      <c r="I1068" s="688" t="str">
        <f t="shared" si="153"/>
        <v>是</v>
      </c>
      <c r="J1068" s="689" t="str">
        <f t="shared" si="154"/>
        <v>款</v>
      </c>
      <c r="T1068" s="711">
        <f>VLOOKUP(B1068,[268]Sheet1!$D$6:$M$416,10,FALSE)</f>
        <v>192</v>
      </c>
    </row>
    <row r="1069" ht="36" customHeight="1" spans="1:20">
      <c r="A1069" s="709">
        <f t="shared" si="150"/>
        <v>7</v>
      </c>
      <c r="B1069" s="295">
        <v>2160201</v>
      </c>
      <c r="C1069" s="439" t="s">
        <v>307</v>
      </c>
      <c r="D1069" s="230">
        <v>199</v>
      </c>
      <c r="E1069" s="230">
        <v>196</v>
      </c>
      <c r="F1069" s="296">
        <v>192</v>
      </c>
      <c r="G1069" s="472">
        <f t="shared" si="151"/>
        <v>-0.035175879396985</v>
      </c>
      <c r="H1069" s="472">
        <f t="shared" si="152"/>
        <v>0.979591836734694</v>
      </c>
      <c r="I1069" s="688" t="str">
        <f t="shared" si="153"/>
        <v>是</v>
      </c>
      <c r="J1069" s="689" t="str">
        <f t="shared" si="154"/>
        <v>项</v>
      </c>
      <c r="N1069" s="720">
        <f>VLOOKUP(B1069,[261]公共预算支出!$D$3:$H$398,5,FALSE)</f>
        <v>182</v>
      </c>
      <c r="P1069" s="710">
        <f>VLOOKUP(B1069,[263]Sheet4!$A$2:$B$82,2,FALSE)</f>
        <v>1</v>
      </c>
      <c r="Q1069" s="710">
        <f t="shared" ref="Q1069:Q1077" si="158">+N1069+O1069+P1069</f>
        <v>183</v>
      </c>
      <c r="T1069" s="721">
        <f>VLOOKUP(B1069,[268]Sheet1!$D$6:$M$416,10,FALSE)</f>
        <v>192</v>
      </c>
    </row>
    <row r="1070" ht="36" customHeight="1" spans="1:20">
      <c r="A1070" s="709">
        <f t="shared" si="150"/>
        <v>7</v>
      </c>
      <c r="B1070" s="295">
        <v>2160202</v>
      </c>
      <c r="C1070" s="439" t="s">
        <v>308</v>
      </c>
      <c r="D1070" s="230">
        <v>0</v>
      </c>
      <c r="E1070" s="230">
        <v>0</v>
      </c>
      <c r="F1070" s="296"/>
      <c r="G1070" s="472">
        <f t="shared" si="151"/>
        <v>0</v>
      </c>
      <c r="H1070" s="472">
        <f t="shared" si="152"/>
        <v>0</v>
      </c>
      <c r="I1070" s="688" t="str">
        <f t="shared" si="153"/>
        <v>否</v>
      </c>
      <c r="J1070" s="689" t="str">
        <f t="shared" si="154"/>
        <v>项</v>
      </c>
      <c r="Q1070" s="710">
        <f t="shared" si="158"/>
        <v>0</v>
      </c>
      <c r="T1070" s="721"/>
    </row>
    <row r="1071" ht="36" customHeight="1" spans="1:20">
      <c r="A1071" s="709">
        <f t="shared" si="150"/>
        <v>7</v>
      </c>
      <c r="B1071" s="295">
        <v>2160203</v>
      </c>
      <c r="C1071" s="439" t="s">
        <v>309</v>
      </c>
      <c r="D1071" s="230">
        <v>0</v>
      </c>
      <c r="E1071" s="230">
        <v>0</v>
      </c>
      <c r="F1071" s="296"/>
      <c r="G1071" s="472">
        <f t="shared" si="151"/>
        <v>0</v>
      </c>
      <c r="H1071" s="472">
        <f t="shared" si="152"/>
        <v>0</v>
      </c>
      <c r="I1071" s="688" t="str">
        <f t="shared" si="153"/>
        <v>否</v>
      </c>
      <c r="J1071" s="689" t="str">
        <f t="shared" si="154"/>
        <v>项</v>
      </c>
      <c r="Q1071" s="710">
        <f t="shared" si="158"/>
        <v>0</v>
      </c>
      <c r="T1071" s="721"/>
    </row>
    <row r="1072" ht="36" customHeight="1" spans="1:20">
      <c r="A1072" s="709">
        <f t="shared" si="150"/>
        <v>7</v>
      </c>
      <c r="B1072" s="295">
        <v>2160216</v>
      </c>
      <c r="C1072" s="439" t="s">
        <v>1070</v>
      </c>
      <c r="D1072" s="230">
        <v>0</v>
      </c>
      <c r="E1072" s="230">
        <v>0</v>
      </c>
      <c r="F1072" s="296"/>
      <c r="G1072" s="472">
        <f t="shared" si="151"/>
        <v>0</v>
      </c>
      <c r="H1072" s="472">
        <f t="shared" si="152"/>
        <v>0</v>
      </c>
      <c r="I1072" s="688" t="str">
        <f t="shared" si="153"/>
        <v>否</v>
      </c>
      <c r="J1072" s="689" t="str">
        <f t="shared" si="154"/>
        <v>项</v>
      </c>
      <c r="Q1072" s="710">
        <f t="shared" si="158"/>
        <v>0</v>
      </c>
      <c r="T1072" s="721"/>
    </row>
    <row r="1073" ht="36" customHeight="1" spans="1:20">
      <c r="A1073" s="709">
        <f t="shared" si="150"/>
        <v>7</v>
      </c>
      <c r="B1073" s="295">
        <v>2160217</v>
      </c>
      <c r="C1073" s="439" t="s">
        <v>1071</v>
      </c>
      <c r="D1073" s="230">
        <v>0</v>
      </c>
      <c r="E1073" s="230">
        <v>0</v>
      </c>
      <c r="F1073" s="296"/>
      <c r="G1073" s="472">
        <f t="shared" si="151"/>
        <v>0</v>
      </c>
      <c r="H1073" s="472">
        <f t="shared" si="152"/>
        <v>0</v>
      </c>
      <c r="I1073" s="688" t="str">
        <f t="shared" si="153"/>
        <v>否</v>
      </c>
      <c r="J1073" s="689" t="str">
        <f t="shared" si="154"/>
        <v>项</v>
      </c>
      <c r="Q1073" s="710">
        <f t="shared" si="158"/>
        <v>0</v>
      </c>
      <c r="T1073" s="721"/>
    </row>
    <row r="1074" ht="36" customHeight="1" spans="1:20">
      <c r="A1074" s="709">
        <f t="shared" si="150"/>
        <v>7</v>
      </c>
      <c r="B1074" s="295">
        <v>2160218</v>
      </c>
      <c r="C1074" s="439" t="s">
        <v>1072</v>
      </c>
      <c r="D1074" s="230">
        <v>0</v>
      </c>
      <c r="E1074" s="230">
        <v>0</v>
      </c>
      <c r="F1074" s="296"/>
      <c r="G1074" s="472">
        <f t="shared" si="151"/>
        <v>0</v>
      </c>
      <c r="H1074" s="472">
        <f t="shared" si="152"/>
        <v>0</v>
      </c>
      <c r="I1074" s="688" t="str">
        <f t="shared" si="153"/>
        <v>否</v>
      </c>
      <c r="J1074" s="689" t="str">
        <f t="shared" si="154"/>
        <v>项</v>
      </c>
      <c r="Q1074" s="710">
        <f t="shared" si="158"/>
        <v>0</v>
      </c>
      <c r="T1074" s="721"/>
    </row>
    <row r="1075" ht="36" customHeight="1" spans="1:20">
      <c r="A1075" s="709">
        <f t="shared" si="150"/>
        <v>7</v>
      </c>
      <c r="B1075" s="295">
        <v>2160219</v>
      </c>
      <c r="C1075" s="439" t="s">
        <v>1073</v>
      </c>
      <c r="D1075" s="230">
        <v>0</v>
      </c>
      <c r="E1075" s="230">
        <v>0</v>
      </c>
      <c r="F1075" s="296"/>
      <c r="G1075" s="472">
        <f t="shared" si="151"/>
        <v>0</v>
      </c>
      <c r="H1075" s="472">
        <f t="shared" si="152"/>
        <v>0</v>
      </c>
      <c r="I1075" s="688" t="str">
        <f t="shared" si="153"/>
        <v>否</v>
      </c>
      <c r="J1075" s="689" t="str">
        <f t="shared" si="154"/>
        <v>项</v>
      </c>
      <c r="Q1075" s="710">
        <f t="shared" si="158"/>
        <v>0</v>
      </c>
      <c r="T1075" s="721"/>
    </row>
    <row r="1076" ht="36" customHeight="1" spans="1:20">
      <c r="A1076" s="709">
        <f t="shared" si="150"/>
        <v>7</v>
      </c>
      <c r="B1076" s="295">
        <v>2160250</v>
      </c>
      <c r="C1076" s="439" t="s">
        <v>316</v>
      </c>
      <c r="D1076" s="230">
        <v>0</v>
      </c>
      <c r="E1076" s="230">
        <v>0</v>
      </c>
      <c r="F1076" s="296"/>
      <c r="G1076" s="472">
        <f t="shared" si="151"/>
        <v>0</v>
      </c>
      <c r="H1076" s="472">
        <f t="shared" si="152"/>
        <v>0</v>
      </c>
      <c r="I1076" s="688" t="str">
        <f t="shared" si="153"/>
        <v>否</v>
      </c>
      <c r="J1076" s="689" t="str">
        <f t="shared" si="154"/>
        <v>项</v>
      </c>
      <c r="Q1076" s="710">
        <f t="shared" si="158"/>
        <v>0</v>
      </c>
      <c r="T1076" s="721"/>
    </row>
    <row r="1077" ht="36" customHeight="1" spans="1:20">
      <c r="A1077" s="709">
        <f t="shared" si="150"/>
        <v>7</v>
      </c>
      <c r="B1077" s="295">
        <v>2160299</v>
      </c>
      <c r="C1077" s="439" t="s">
        <v>1074</v>
      </c>
      <c r="D1077" s="230">
        <v>3</v>
      </c>
      <c r="E1077" s="230">
        <v>0</v>
      </c>
      <c r="F1077" s="296"/>
      <c r="G1077" s="472">
        <f t="shared" si="151"/>
        <v>-1</v>
      </c>
      <c r="H1077" s="472">
        <f t="shared" si="152"/>
        <v>0</v>
      </c>
      <c r="I1077" s="688" t="str">
        <f t="shared" si="153"/>
        <v>是</v>
      </c>
      <c r="J1077" s="689" t="str">
        <f t="shared" si="154"/>
        <v>项</v>
      </c>
      <c r="Q1077" s="710">
        <f t="shared" si="158"/>
        <v>0</v>
      </c>
      <c r="T1077" s="721"/>
    </row>
    <row r="1078" ht="36" customHeight="1" spans="1:10">
      <c r="A1078" s="709">
        <f t="shared" si="150"/>
        <v>5</v>
      </c>
      <c r="B1078" s="295">
        <v>21606</v>
      </c>
      <c r="C1078" s="359" t="s">
        <v>1075</v>
      </c>
      <c r="D1078" s="230">
        <v>0</v>
      </c>
      <c r="E1078" s="230">
        <v>200</v>
      </c>
      <c r="F1078" s="230">
        <f>SUM(F1079:F1083)</f>
        <v>0</v>
      </c>
      <c r="G1078" s="472">
        <f t="shared" si="151"/>
        <v>0</v>
      </c>
      <c r="H1078" s="472">
        <f t="shared" si="152"/>
        <v>0</v>
      </c>
      <c r="I1078" s="688" t="str">
        <f t="shared" si="153"/>
        <v>是</v>
      </c>
      <c r="J1078" s="689" t="str">
        <f t="shared" si="154"/>
        <v>款</v>
      </c>
    </row>
    <row r="1079" ht="36" customHeight="1" spans="1:20">
      <c r="A1079" s="709">
        <f t="shared" si="150"/>
        <v>7</v>
      </c>
      <c r="B1079" s="295">
        <v>2160601</v>
      </c>
      <c r="C1079" s="439" t="s">
        <v>307</v>
      </c>
      <c r="D1079" s="230">
        <v>0</v>
      </c>
      <c r="E1079" s="230">
        <v>0</v>
      </c>
      <c r="F1079" s="296"/>
      <c r="G1079" s="472">
        <f t="shared" si="151"/>
        <v>0</v>
      </c>
      <c r="H1079" s="472">
        <f t="shared" si="152"/>
        <v>0</v>
      </c>
      <c r="I1079" s="688" t="str">
        <f t="shared" si="153"/>
        <v>否</v>
      </c>
      <c r="J1079" s="689" t="str">
        <f t="shared" si="154"/>
        <v>项</v>
      </c>
      <c r="Q1079" s="710">
        <f>+N1079+O1079+P1079</f>
        <v>0</v>
      </c>
      <c r="T1079" s="721"/>
    </row>
    <row r="1080" ht="36" customHeight="1" spans="1:20">
      <c r="A1080" s="709">
        <f t="shared" si="150"/>
        <v>7</v>
      </c>
      <c r="B1080" s="295">
        <v>2160602</v>
      </c>
      <c r="C1080" s="439" t="s">
        <v>308</v>
      </c>
      <c r="D1080" s="230">
        <v>0</v>
      </c>
      <c r="E1080" s="230">
        <v>0</v>
      </c>
      <c r="F1080" s="296"/>
      <c r="G1080" s="472">
        <f t="shared" si="151"/>
        <v>0</v>
      </c>
      <c r="H1080" s="472">
        <f t="shared" si="152"/>
        <v>0</v>
      </c>
      <c r="I1080" s="688" t="str">
        <f t="shared" si="153"/>
        <v>否</v>
      </c>
      <c r="J1080" s="689" t="str">
        <f t="shared" si="154"/>
        <v>项</v>
      </c>
      <c r="Q1080" s="710">
        <f>+N1080+O1080+P1080</f>
        <v>0</v>
      </c>
      <c r="T1080" s="721"/>
    </row>
    <row r="1081" ht="36" customHeight="1" spans="1:20">
      <c r="A1081" s="709">
        <f t="shared" si="150"/>
        <v>7</v>
      </c>
      <c r="B1081" s="295">
        <v>2160603</v>
      </c>
      <c r="C1081" s="439" t="s">
        <v>309</v>
      </c>
      <c r="D1081" s="230">
        <v>0</v>
      </c>
      <c r="E1081" s="230">
        <v>0</v>
      </c>
      <c r="F1081" s="296"/>
      <c r="G1081" s="472">
        <f t="shared" si="151"/>
        <v>0</v>
      </c>
      <c r="H1081" s="472">
        <f t="shared" si="152"/>
        <v>0</v>
      </c>
      <c r="I1081" s="688" t="str">
        <f t="shared" si="153"/>
        <v>否</v>
      </c>
      <c r="J1081" s="689" t="str">
        <f t="shared" si="154"/>
        <v>项</v>
      </c>
      <c r="Q1081" s="710">
        <f>+N1081+O1081+P1081</f>
        <v>0</v>
      </c>
      <c r="T1081" s="721"/>
    </row>
    <row r="1082" ht="36" customHeight="1" spans="1:20">
      <c r="A1082" s="709">
        <f t="shared" si="150"/>
        <v>7</v>
      </c>
      <c r="B1082" s="295">
        <v>2160607</v>
      </c>
      <c r="C1082" s="439" t="s">
        <v>1076</v>
      </c>
      <c r="D1082" s="230">
        <v>0</v>
      </c>
      <c r="E1082" s="230">
        <v>0</v>
      </c>
      <c r="F1082" s="296"/>
      <c r="G1082" s="472">
        <f t="shared" si="151"/>
        <v>0</v>
      </c>
      <c r="H1082" s="472">
        <f t="shared" si="152"/>
        <v>0</v>
      </c>
      <c r="I1082" s="688" t="str">
        <f t="shared" si="153"/>
        <v>否</v>
      </c>
      <c r="J1082" s="689" t="str">
        <f t="shared" si="154"/>
        <v>项</v>
      </c>
      <c r="Q1082" s="710">
        <f>+N1082+O1082+P1082</f>
        <v>0</v>
      </c>
      <c r="T1082" s="721"/>
    </row>
    <row r="1083" ht="36" customHeight="1" spans="1:20">
      <c r="A1083" s="709">
        <f t="shared" si="150"/>
        <v>7</v>
      </c>
      <c r="B1083" s="295">
        <v>2160699</v>
      </c>
      <c r="C1083" s="439" t="s">
        <v>1077</v>
      </c>
      <c r="D1083" s="230">
        <v>0</v>
      </c>
      <c r="E1083" s="230">
        <v>200</v>
      </c>
      <c r="F1083" s="296"/>
      <c r="G1083" s="472">
        <f t="shared" si="151"/>
        <v>0</v>
      </c>
      <c r="H1083" s="472">
        <f t="shared" si="152"/>
        <v>0</v>
      </c>
      <c r="I1083" s="688" t="str">
        <f t="shared" si="153"/>
        <v>是</v>
      </c>
      <c r="J1083" s="689" t="str">
        <f t="shared" si="154"/>
        <v>项</v>
      </c>
      <c r="Q1083" s="710">
        <f>+N1083+O1083+P1083</f>
        <v>0</v>
      </c>
      <c r="T1083" s="721"/>
    </row>
    <row r="1084" ht="36" customHeight="1" spans="1:10">
      <c r="A1084" s="709">
        <f t="shared" si="150"/>
        <v>5</v>
      </c>
      <c r="B1084" s="295">
        <v>21699</v>
      </c>
      <c r="C1084" s="359" t="s">
        <v>1078</v>
      </c>
      <c r="D1084" s="230">
        <v>0</v>
      </c>
      <c r="E1084" s="230">
        <v>0</v>
      </c>
      <c r="F1084" s="230">
        <f>SUM(F1085:F1086)</f>
        <v>0</v>
      </c>
      <c r="G1084" s="472">
        <f t="shared" si="151"/>
        <v>0</v>
      </c>
      <c r="H1084" s="472">
        <f t="shared" si="152"/>
        <v>0</v>
      </c>
      <c r="I1084" s="688" t="str">
        <f t="shared" si="153"/>
        <v>否</v>
      </c>
      <c r="J1084" s="689" t="str">
        <f t="shared" si="154"/>
        <v>款</v>
      </c>
    </row>
    <row r="1085" ht="36" customHeight="1" spans="1:20">
      <c r="A1085" s="709">
        <f t="shared" si="150"/>
        <v>7</v>
      </c>
      <c r="B1085" s="295">
        <v>2169901</v>
      </c>
      <c r="C1085" s="439" t="s">
        <v>1079</v>
      </c>
      <c r="D1085" s="230">
        <v>0</v>
      </c>
      <c r="E1085" s="230">
        <v>0</v>
      </c>
      <c r="F1085" s="296"/>
      <c r="G1085" s="472">
        <f t="shared" si="151"/>
        <v>0</v>
      </c>
      <c r="H1085" s="472">
        <f t="shared" si="152"/>
        <v>0</v>
      </c>
      <c r="I1085" s="688" t="str">
        <f t="shared" si="153"/>
        <v>否</v>
      </c>
      <c r="J1085" s="689" t="str">
        <f t="shared" si="154"/>
        <v>项</v>
      </c>
      <c r="Q1085" s="710">
        <f>+N1085+O1085+P1085</f>
        <v>0</v>
      </c>
      <c r="T1085" s="721"/>
    </row>
    <row r="1086" ht="36" customHeight="1" spans="1:20">
      <c r="A1086" s="709">
        <f t="shared" si="150"/>
        <v>7</v>
      </c>
      <c r="B1086" s="295">
        <v>2169999</v>
      </c>
      <c r="C1086" s="439" t="s">
        <v>1078</v>
      </c>
      <c r="D1086" s="230">
        <v>0</v>
      </c>
      <c r="E1086" s="230">
        <v>0</v>
      </c>
      <c r="F1086" s="296"/>
      <c r="G1086" s="472">
        <f t="shared" si="151"/>
        <v>0</v>
      </c>
      <c r="H1086" s="472">
        <f t="shared" si="152"/>
        <v>0</v>
      </c>
      <c r="I1086" s="688" t="str">
        <f t="shared" si="153"/>
        <v>否</v>
      </c>
      <c r="J1086" s="689" t="str">
        <f t="shared" si="154"/>
        <v>项</v>
      </c>
      <c r="Q1086" s="710">
        <f>+N1086+O1086+P1086</f>
        <v>0</v>
      </c>
      <c r="T1086" s="721"/>
    </row>
    <row r="1087" ht="36" customHeight="1" spans="1:10">
      <c r="A1087" s="709">
        <f t="shared" si="150"/>
        <v>3</v>
      </c>
      <c r="B1087" s="294">
        <v>217</v>
      </c>
      <c r="C1087" s="285" t="s">
        <v>272</v>
      </c>
      <c r="D1087" s="286">
        <v>20</v>
      </c>
      <c r="E1087" s="286">
        <v>0</v>
      </c>
      <c r="F1087" s="286">
        <f>SUM(F1088,F1095,F1105,F1111)</f>
        <v>0</v>
      </c>
      <c r="G1087" s="475">
        <f t="shared" si="151"/>
        <v>-1</v>
      </c>
      <c r="H1087" s="475">
        <f t="shared" si="152"/>
        <v>0</v>
      </c>
      <c r="I1087" s="688" t="str">
        <f t="shared" si="153"/>
        <v>是</v>
      </c>
      <c r="J1087" s="689" t="str">
        <f t="shared" si="154"/>
        <v>类</v>
      </c>
    </row>
    <row r="1088" ht="36" customHeight="1" spans="1:10">
      <c r="A1088" s="709">
        <f t="shared" si="150"/>
        <v>5</v>
      </c>
      <c r="B1088" s="295">
        <v>21701</v>
      </c>
      <c r="C1088" s="359" t="s">
        <v>1080</v>
      </c>
      <c r="D1088" s="230">
        <v>0</v>
      </c>
      <c r="E1088" s="230">
        <v>0</v>
      </c>
      <c r="F1088" s="230">
        <f>SUM(F1089:F1094)</f>
        <v>0</v>
      </c>
      <c r="G1088" s="472">
        <f t="shared" si="151"/>
        <v>0</v>
      </c>
      <c r="H1088" s="472">
        <f t="shared" si="152"/>
        <v>0</v>
      </c>
      <c r="I1088" s="688" t="str">
        <f t="shared" si="153"/>
        <v>否</v>
      </c>
      <c r="J1088" s="689" t="str">
        <f t="shared" si="154"/>
        <v>款</v>
      </c>
    </row>
    <row r="1089" ht="36" customHeight="1" spans="1:20">
      <c r="A1089" s="709">
        <f t="shared" si="150"/>
        <v>7</v>
      </c>
      <c r="B1089" s="295">
        <v>2170101</v>
      </c>
      <c r="C1089" s="439" t="s">
        <v>307</v>
      </c>
      <c r="D1089" s="230">
        <v>0</v>
      </c>
      <c r="E1089" s="230">
        <v>0</v>
      </c>
      <c r="F1089" s="296"/>
      <c r="G1089" s="472">
        <f t="shared" si="151"/>
        <v>0</v>
      </c>
      <c r="H1089" s="472">
        <f t="shared" si="152"/>
        <v>0</v>
      </c>
      <c r="I1089" s="688" t="str">
        <f t="shared" si="153"/>
        <v>否</v>
      </c>
      <c r="J1089" s="689" t="str">
        <f t="shared" si="154"/>
        <v>项</v>
      </c>
      <c r="Q1089" s="710">
        <f t="shared" ref="Q1089:Q1094" si="159">+N1089+O1089+P1089</f>
        <v>0</v>
      </c>
      <c r="T1089" s="721"/>
    </row>
    <row r="1090" ht="36" customHeight="1" spans="1:20">
      <c r="A1090" s="709">
        <f t="shared" si="150"/>
        <v>7</v>
      </c>
      <c r="B1090" s="295">
        <v>2170102</v>
      </c>
      <c r="C1090" s="439" t="s">
        <v>308</v>
      </c>
      <c r="D1090" s="230">
        <v>0</v>
      </c>
      <c r="E1090" s="230">
        <v>0</v>
      </c>
      <c r="F1090" s="296"/>
      <c r="G1090" s="472">
        <f t="shared" si="151"/>
        <v>0</v>
      </c>
      <c r="H1090" s="472">
        <f t="shared" si="152"/>
        <v>0</v>
      </c>
      <c r="I1090" s="688" t="str">
        <f t="shared" si="153"/>
        <v>否</v>
      </c>
      <c r="J1090" s="689" t="str">
        <f t="shared" si="154"/>
        <v>项</v>
      </c>
      <c r="Q1090" s="710">
        <f t="shared" si="159"/>
        <v>0</v>
      </c>
      <c r="T1090" s="721"/>
    </row>
    <row r="1091" ht="36" customHeight="1" spans="1:20">
      <c r="A1091" s="709">
        <f t="shared" si="150"/>
        <v>7</v>
      </c>
      <c r="B1091" s="295">
        <v>2170103</v>
      </c>
      <c r="C1091" s="439" t="s">
        <v>309</v>
      </c>
      <c r="D1091" s="230">
        <v>0</v>
      </c>
      <c r="E1091" s="230">
        <v>0</v>
      </c>
      <c r="F1091" s="296"/>
      <c r="G1091" s="472">
        <f t="shared" si="151"/>
        <v>0</v>
      </c>
      <c r="H1091" s="472">
        <f t="shared" si="152"/>
        <v>0</v>
      </c>
      <c r="I1091" s="688" t="str">
        <f t="shared" si="153"/>
        <v>否</v>
      </c>
      <c r="J1091" s="689" t="str">
        <f t="shared" si="154"/>
        <v>项</v>
      </c>
      <c r="Q1091" s="710">
        <f t="shared" si="159"/>
        <v>0</v>
      </c>
      <c r="T1091" s="721"/>
    </row>
    <row r="1092" ht="36" customHeight="1" spans="1:20">
      <c r="A1092" s="709">
        <f t="shared" si="150"/>
        <v>7</v>
      </c>
      <c r="B1092" s="295">
        <v>2170104</v>
      </c>
      <c r="C1092" s="439" t="s">
        <v>1081</v>
      </c>
      <c r="D1092" s="230">
        <v>0</v>
      </c>
      <c r="E1092" s="230">
        <v>0</v>
      </c>
      <c r="F1092" s="296"/>
      <c r="G1092" s="472">
        <f t="shared" si="151"/>
        <v>0</v>
      </c>
      <c r="H1092" s="472">
        <f t="shared" si="152"/>
        <v>0</v>
      </c>
      <c r="I1092" s="688" t="str">
        <f t="shared" si="153"/>
        <v>否</v>
      </c>
      <c r="J1092" s="689" t="str">
        <f t="shared" si="154"/>
        <v>项</v>
      </c>
      <c r="Q1092" s="710">
        <f t="shared" si="159"/>
        <v>0</v>
      </c>
      <c r="T1092" s="721"/>
    </row>
    <row r="1093" ht="36" customHeight="1" spans="1:20">
      <c r="A1093" s="709">
        <f t="shared" si="150"/>
        <v>7</v>
      </c>
      <c r="B1093" s="295">
        <v>2170150</v>
      </c>
      <c r="C1093" s="439" t="s">
        <v>316</v>
      </c>
      <c r="D1093" s="230">
        <v>0</v>
      </c>
      <c r="E1093" s="230">
        <v>0</v>
      </c>
      <c r="F1093" s="296"/>
      <c r="G1093" s="472">
        <f t="shared" si="151"/>
        <v>0</v>
      </c>
      <c r="H1093" s="472">
        <f t="shared" si="152"/>
        <v>0</v>
      </c>
      <c r="I1093" s="688" t="str">
        <f t="shared" si="153"/>
        <v>否</v>
      </c>
      <c r="J1093" s="689" t="str">
        <f t="shared" si="154"/>
        <v>项</v>
      </c>
      <c r="Q1093" s="710">
        <f t="shared" si="159"/>
        <v>0</v>
      </c>
      <c r="T1093" s="721"/>
    </row>
    <row r="1094" ht="36" customHeight="1" spans="1:20">
      <c r="A1094" s="709">
        <f t="shared" ref="A1094:A1157" si="160">LEN(B1094)</f>
        <v>7</v>
      </c>
      <c r="B1094" s="295">
        <v>2170199</v>
      </c>
      <c r="C1094" s="439" t="s">
        <v>1082</v>
      </c>
      <c r="D1094" s="230">
        <v>0</v>
      </c>
      <c r="E1094" s="230">
        <v>0</v>
      </c>
      <c r="F1094" s="296"/>
      <c r="G1094" s="472">
        <f t="shared" ref="G1094:G1157" si="161">IF(D1094&lt;0,"",IFERROR(F1094/D1094-1,0))</f>
        <v>0</v>
      </c>
      <c r="H1094" s="472">
        <f t="shared" ref="H1094:H1157" si="162">IF(D1094&lt;0,"",IFERROR(F1094/E1094,0))</f>
        <v>0</v>
      </c>
      <c r="I1094" s="688" t="str">
        <f t="shared" ref="I1094:I1157" si="163">IF(LEN(B1094)=3,"是",IF(C1094&lt;&gt;"",IF(SUM(D1094:F1094)&lt;&gt;0,"是","否"),"是"))</f>
        <v>否</v>
      </c>
      <c r="J1094" s="689" t="str">
        <f t="shared" ref="J1094:J1157" si="164">IF(LEN(B1094)=3,"类",IF(LEN(B1094)=5,"款","项"))</f>
        <v>项</v>
      </c>
      <c r="Q1094" s="710">
        <f t="shared" si="159"/>
        <v>0</v>
      </c>
      <c r="T1094" s="721"/>
    </row>
    <row r="1095" ht="36" customHeight="1" spans="1:10">
      <c r="A1095" s="709">
        <f t="shared" si="160"/>
        <v>5</v>
      </c>
      <c r="B1095" s="302">
        <v>21702</v>
      </c>
      <c r="C1095" s="359" t="s">
        <v>1083</v>
      </c>
      <c r="D1095" s="230">
        <v>0</v>
      </c>
      <c r="E1095" s="230">
        <v>0</v>
      </c>
      <c r="F1095" s="230">
        <f>SUM(F1096:F1104)</f>
        <v>0</v>
      </c>
      <c r="G1095" s="472">
        <f t="shared" si="161"/>
        <v>0</v>
      </c>
      <c r="H1095" s="472">
        <f t="shared" si="162"/>
        <v>0</v>
      </c>
      <c r="I1095" s="688" t="str">
        <f t="shared" si="163"/>
        <v>否</v>
      </c>
      <c r="J1095" s="689" t="str">
        <f t="shared" si="164"/>
        <v>款</v>
      </c>
    </row>
    <row r="1096" ht="36" customHeight="1" spans="1:20">
      <c r="A1096" s="709">
        <f t="shared" si="160"/>
        <v>7</v>
      </c>
      <c r="B1096" s="524">
        <v>2170201</v>
      </c>
      <c r="C1096" s="455" t="s">
        <v>1084</v>
      </c>
      <c r="D1096" s="230">
        <v>0</v>
      </c>
      <c r="E1096" s="230">
        <v>0</v>
      </c>
      <c r="F1096" s="296"/>
      <c r="G1096" s="472">
        <f t="shared" si="161"/>
        <v>0</v>
      </c>
      <c r="H1096" s="472">
        <f t="shared" si="162"/>
        <v>0</v>
      </c>
      <c r="I1096" s="688" t="str">
        <f t="shared" si="163"/>
        <v>否</v>
      </c>
      <c r="J1096" s="689" t="str">
        <f t="shared" si="164"/>
        <v>项</v>
      </c>
      <c r="Q1096" s="710">
        <f t="shared" ref="Q1096:Q1104" si="165">+N1096+O1096+P1096</f>
        <v>0</v>
      </c>
      <c r="T1096" s="721"/>
    </row>
    <row r="1097" ht="36" customHeight="1" spans="1:20">
      <c r="A1097" s="709">
        <f t="shared" si="160"/>
        <v>7</v>
      </c>
      <c r="B1097" s="524">
        <v>2170202</v>
      </c>
      <c r="C1097" s="455" t="s">
        <v>1085</v>
      </c>
      <c r="D1097" s="230">
        <v>0</v>
      </c>
      <c r="E1097" s="230">
        <v>0</v>
      </c>
      <c r="F1097" s="296"/>
      <c r="G1097" s="472">
        <f t="shared" si="161"/>
        <v>0</v>
      </c>
      <c r="H1097" s="472">
        <f t="shared" si="162"/>
        <v>0</v>
      </c>
      <c r="I1097" s="688" t="str">
        <f t="shared" si="163"/>
        <v>否</v>
      </c>
      <c r="J1097" s="689" t="str">
        <f t="shared" si="164"/>
        <v>项</v>
      </c>
      <c r="Q1097" s="710">
        <f t="shared" si="165"/>
        <v>0</v>
      </c>
      <c r="T1097" s="721"/>
    </row>
    <row r="1098" ht="36" customHeight="1" spans="1:20">
      <c r="A1098" s="709">
        <f t="shared" si="160"/>
        <v>7</v>
      </c>
      <c r="B1098" s="524">
        <v>2170203</v>
      </c>
      <c r="C1098" s="455" t="s">
        <v>1086</v>
      </c>
      <c r="D1098" s="230">
        <v>0</v>
      </c>
      <c r="E1098" s="230">
        <v>0</v>
      </c>
      <c r="F1098" s="296"/>
      <c r="G1098" s="472">
        <f t="shared" si="161"/>
        <v>0</v>
      </c>
      <c r="H1098" s="472">
        <f t="shared" si="162"/>
        <v>0</v>
      </c>
      <c r="I1098" s="688" t="str">
        <f t="shared" si="163"/>
        <v>否</v>
      </c>
      <c r="J1098" s="689" t="str">
        <f t="shared" si="164"/>
        <v>项</v>
      </c>
      <c r="Q1098" s="710">
        <f t="shared" si="165"/>
        <v>0</v>
      </c>
      <c r="T1098" s="721"/>
    </row>
    <row r="1099" ht="36" customHeight="1" spans="1:20">
      <c r="A1099" s="709">
        <f t="shared" si="160"/>
        <v>7</v>
      </c>
      <c r="B1099" s="524">
        <v>2170204</v>
      </c>
      <c r="C1099" s="455" t="s">
        <v>1087</v>
      </c>
      <c r="D1099" s="230">
        <v>0</v>
      </c>
      <c r="E1099" s="230">
        <v>0</v>
      </c>
      <c r="F1099" s="296"/>
      <c r="G1099" s="472">
        <f t="shared" si="161"/>
        <v>0</v>
      </c>
      <c r="H1099" s="472">
        <f t="shared" si="162"/>
        <v>0</v>
      </c>
      <c r="I1099" s="688" t="str">
        <f t="shared" si="163"/>
        <v>否</v>
      </c>
      <c r="J1099" s="689" t="str">
        <f t="shared" si="164"/>
        <v>项</v>
      </c>
      <c r="Q1099" s="710">
        <f t="shared" si="165"/>
        <v>0</v>
      </c>
      <c r="T1099" s="721"/>
    </row>
    <row r="1100" ht="36" customHeight="1" spans="1:20">
      <c r="A1100" s="709">
        <f t="shared" si="160"/>
        <v>7</v>
      </c>
      <c r="B1100" s="524">
        <v>2170205</v>
      </c>
      <c r="C1100" s="455" t="s">
        <v>1088</v>
      </c>
      <c r="D1100" s="230">
        <v>0</v>
      </c>
      <c r="E1100" s="230">
        <v>0</v>
      </c>
      <c r="F1100" s="296"/>
      <c r="G1100" s="472">
        <f t="shared" si="161"/>
        <v>0</v>
      </c>
      <c r="H1100" s="472">
        <f t="shared" si="162"/>
        <v>0</v>
      </c>
      <c r="I1100" s="688" t="str">
        <f t="shared" si="163"/>
        <v>否</v>
      </c>
      <c r="J1100" s="689" t="str">
        <f t="shared" si="164"/>
        <v>项</v>
      </c>
      <c r="Q1100" s="710">
        <f t="shared" si="165"/>
        <v>0</v>
      </c>
      <c r="T1100" s="721"/>
    </row>
    <row r="1101" ht="36" customHeight="1" spans="1:20">
      <c r="A1101" s="709">
        <f t="shared" si="160"/>
        <v>7</v>
      </c>
      <c r="B1101" s="524">
        <v>2170206</v>
      </c>
      <c r="C1101" s="455" t="s">
        <v>1089</v>
      </c>
      <c r="D1101" s="230">
        <v>0</v>
      </c>
      <c r="E1101" s="230">
        <v>0</v>
      </c>
      <c r="F1101" s="296"/>
      <c r="G1101" s="472">
        <f t="shared" si="161"/>
        <v>0</v>
      </c>
      <c r="H1101" s="472">
        <f t="shared" si="162"/>
        <v>0</v>
      </c>
      <c r="I1101" s="688" t="str">
        <f t="shared" si="163"/>
        <v>否</v>
      </c>
      <c r="J1101" s="689" t="str">
        <f t="shared" si="164"/>
        <v>项</v>
      </c>
      <c r="Q1101" s="710">
        <f t="shared" si="165"/>
        <v>0</v>
      </c>
      <c r="T1101" s="721"/>
    </row>
    <row r="1102" ht="36" customHeight="1" spans="1:20">
      <c r="A1102" s="709">
        <f t="shared" si="160"/>
        <v>7</v>
      </c>
      <c r="B1102" s="524">
        <v>2170207</v>
      </c>
      <c r="C1102" s="455" t="s">
        <v>1090</v>
      </c>
      <c r="D1102" s="230">
        <v>0</v>
      </c>
      <c r="E1102" s="230">
        <v>0</v>
      </c>
      <c r="F1102" s="296"/>
      <c r="G1102" s="472">
        <f t="shared" si="161"/>
        <v>0</v>
      </c>
      <c r="H1102" s="472">
        <f t="shared" si="162"/>
        <v>0</v>
      </c>
      <c r="I1102" s="688" t="str">
        <f t="shared" si="163"/>
        <v>否</v>
      </c>
      <c r="J1102" s="689" t="str">
        <f t="shared" si="164"/>
        <v>项</v>
      </c>
      <c r="Q1102" s="710">
        <f t="shared" si="165"/>
        <v>0</v>
      </c>
      <c r="T1102" s="721"/>
    </row>
    <row r="1103" ht="36" customHeight="1" spans="1:20">
      <c r="A1103" s="709">
        <f t="shared" si="160"/>
        <v>7</v>
      </c>
      <c r="B1103" s="524">
        <v>2170208</v>
      </c>
      <c r="C1103" s="455" t="s">
        <v>1091</v>
      </c>
      <c r="D1103" s="230">
        <v>0</v>
      </c>
      <c r="E1103" s="230">
        <v>0</v>
      </c>
      <c r="F1103" s="296"/>
      <c r="G1103" s="472">
        <f t="shared" si="161"/>
        <v>0</v>
      </c>
      <c r="H1103" s="472">
        <f t="shared" si="162"/>
        <v>0</v>
      </c>
      <c r="I1103" s="688" t="str">
        <f t="shared" si="163"/>
        <v>否</v>
      </c>
      <c r="J1103" s="689" t="str">
        <f t="shared" si="164"/>
        <v>项</v>
      </c>
      <c r="Q1103" s="710">
        <f t="shared" si="165"/>
        <v>0</v>
      </c>
      <c r="T1103" s="721"/>
    </row>
    <row r="1104" ht="36" customHeight="1" spans="1:20">
      <c r="A1104" s="709">
        <f t="shared" si="160"/>
        <v>7</v>
      </c>
      <c r="B1104" s="524">
        <v>2170299</v>
      </c>
      <c r="C1104" s="455" t="s">
        <v>1092</v>
      </c>
      <c r="D1104" s="230">
        <v>0</v>
      </c>
      <c r="E1104" s="230">
        <v>0</v>
      </c>
      <c r="F1104" s="296"/>
      <c r="G1104" s="472">
        <f t="shared" si="161"/>
        <v>0</v>
      </c>
      <c r="H1104" s="472">
        <f t="shared" si="162"/>
        <v>0</v>
      </c>
      <c r="I1104" s="688" t="str">
        <f t="shared" si="163"/>
        <v>否</v>
      </c>
      <c r="J1104" s="689" t="str">
        <f t="shared" si="164"/>
        <v>项</v>
      </c>
      <c r="Q1104" s="710">
        <f t="shared" si="165"/>
        <v>0</v>
      </c>
      <c r="T1104" s="721"/>
    </row>
    <row r="1105" ht="36" customHeight="1" spans="1:10">
      <c r="A1105" s="709">
        <f t="shared" si="160"/>
        <v>5</v>
      </c>
      <c r="B1105" s="295">
        <v>21703</v>
      </c>
      <c r="C1105" s="359" t="s">
        <v>1093</v>
      </c>
      <c r="D1105" s="230">
        <v>0</v>
      </c>
      <c r="E1105" s="230">
        <v>0</v>
      </c>
      <c r="F1105" s="230">
        <f>SUM(F1106:F1110)</f>
        <v>0</v>
      </c>
      <c r="G1105" s="472">
        <f t="shared" si="161"/>
        <v>0</v>
      </c>
      <c r="H1105" s="472">
        <f t="shared" si="162"/>
        <v>0</v>
      </c>
      <c r="I1105" s="688" t="str">
        <f t="shared" si="163"/>
        <v>否</v>
      </c>
      <c r="J1105" s="689" t="str">
        <f t="shared" si="164"/>
        <v>款</v>
      </c>
    </row>
    <row r="1106" ht="36" customHeight="1" spans="1:20">
      <c r="A1106" s="709">
        <f t="shared" si="160"/>
        <v>7</v>
      </c>
      <c r="B1106" s="295">
        <v>2170301</v>
      </c>
      <c r="C1106" s="439" t="s">
        <v>1094</v>
      </c>
      <c r="D1106" s="230">
        <v>0</v>
      </c>
      <c r="E1106" s="230">
        <v>0</v>
      </c>
      <c r="F1106" s="296"/>
      <c r="G1106" s="472">
        <f t="shared" si="161"/>
        <v>0</v>
      </c>
      <c r="H1106" s="472">
        <f t="shared" si="162"/>
        <v>0</v>
      </c>
      <c r="I1106" s="688" t="str">
        <f t="shared" si="163"/>
        <v>否</v>
      </c>
      <c r="J1106" s="689" t="str">
        <f t="shared" si="164"/>
        <v>项</v>
      </c>
      <c r="Q1106" s="710">
        <f>+N1106+O1106+P1106</f>
        <v>0</v>
      </c>
      <c r="T1106" s="721"/>
    </row>
    <row r="1107" ht="36" customHeight="1" spans="1:20">
      <c r="A1107" s="709">
        <f t="shared" si="160"/>
        <v>7</v>
      </c>
      <c r="B1107" s="295">
        <v>2170302</v>
      </c>
      <c r="C1107" s="439" t="s">
        <v>1095</v>
      </c>
      <c r="D1107" s="230">
        <v>0</v>
      </c>
      <c r="E1107" s="230">
        <v>0</v>
      </c>
      <c r="F1107" s="296"/>
      <c r="G1107" s="472">
        <f t="shared" si="161"/>
        <v>0</v>
      </c>
      <c r="H1107" s="472">
        <f t="shared" si="162"/>
        <v>0</v>
      </c>
      <c r="I1107" s="688" t="str">
        <f t="shared" si="163"/>
        <v>否</v>
      </c>
      <c r="J1107" s="689" t="str">
        <f t="shared" si="164"/>
        <v>项</v>
      </c>
      <c r="Q1107" s="710">
        <f>+N1107+O1107+P1107</f>
        <v>0</v>
      </c>
      <c r="T1107" s="721"/>
    </row>
    <row r="1108" ht="36" customHeight="1" spans="1:20">
      <c r="A1108" s="709">
        <f t="shared" si="160"/>
        <v>7</v>
      </c>
      <c r="B1108" s="295">
        <v>2170303</v>
      </c>
      <c r="C1108" s="439" t="s">
        <v>1096</v>
      </c>
      <c r="D1108" s="230">
        <v>0</v>
      </c>
      <c r="E1108" s="230">
        <v>0</v>
      </c>
      <c r="F1108" s="296"/>
      <c r="G1108" s="472">
        <f t="shared" si="161"/>
        <v>0</v>
      </c>
      <c r="H1108" s="472">
        <f t="shared" si="162"/>
        <v>0</v>
      </c>
      <c r="I1108" s="688" t="str">
        <f t="shared" si="163"/>
        <v>否</v>
      </c>
      <c r="J1108" s="689" t="str">
        <f t="shared" si="164"/>
        <v>项</v>
      </c>
      <c r="Q1108" s="710">
        <f>+N1108+O1108+P1108</f>
        <v>0</v>
      </c>
      <c r="T1108" s="721"/>
    </row>
    <row r="1109" ht="36" customHeight="1" spans="1:20">
      <c r="A1109" s="709">
        <f t="shared" si="160"/>
        <v>7</v>
      </c>
      <c r="B1109" s="295">
        <v>2170304</v>
      </c>
      <c r="C1109" s="439" t="s">
        <v>1097</v>
      </c>
      <c r="D1109" s="230">
        <v>0</v>
      </c>
      <c r="E1109" s="230">
        <v>0</v>
      </c>
      <c r="F1109" s="296"/>
      <c r="G1109" s="472">
        <f t="shared" si="161"/>
        <v>0</v>
      </c>
      <c r="H1109" s="472">
        <f t="shared" si="162"/>
        <v>0</v>
      </c>
      <c r="I1109" s="688" t="str">
        <f t="shared" si="163"/>
        <v>否</v>
      </c>
      <c r="J1109" s="689" t="str">
        <f t="shared" si="164"/>
        <v>项</v>
      </c>
      <c r="Q1109" s="710">
        <f>+N1109+O1109+P1109</f>
        <v>0</v>
      </c>
      <c r="T1109" s="721"/>
    </row>
    <row r="1110" ht="36" customHeight="1" spans="1:20">
      <c r="A1110" s="709">
        <f t="shared" si="160"/>
        <v>7</v>
      </c>
      <c r="B1110" s="295">
        <v>2170399</v>
      </c>
      <c r="C1110" s="439" t="s">
        <v>1098</v>
      </c>
      <c r="D1110" s="230">
        <v>0</v>
      </c>
      <c r="E1110" s="230">
        <v>0</v>
      </c>
      <c r="F1110" s="296"/>
      <c r="G1110" s="472">
        <f t="shared" si="161"/>
        <v>0</v>
      </c>
      <c r="H1110" s="472">
        <f t="shared" si="162"/>
        <v>0</v>
      </c>
      <c r="I1110" s="688" t="str">
        <f t="shared" si="163"/>
        <v>否</v>
      </c>
      <c r="J1110" s="689" t="str">
        <f t="shared" si="164"/>
        <v>项</v>
      </c>
      <c r="Q1110" s="710">
        <f>+N1110+O1110+P1110</f>
        <v>0</v>
      </c>
      <c r="T1110" s="721"/>
    </row>
    <row r="1111" ht="36" customHeight="1" spans="1:10">
      <c r="A1111" s="709">
        <f t="shared" si="160"/>
        <v>5</v>
      </c>
      <c r="B1111" s="295">
        <v>21799</v>
      </c>
      <c r="C1111" s="359" t="s">
        <v>1099</v>
      </c>
      <c r="D1111" s="230">
        <v>20</v>
      </c>
      <c r="E1111" s="230">
        <v>0</v>
      </c>
      <c r="F1111" s="230">
        <f>SUM(F1112:F1113)</f>
        <v>0</v>
      </c>
      <c r="G1111" s="472">
        <f t="shared" si="161"/>
        <v>-1</v>
      </c>
      <c r="H1111" s="472">
        <f t="shared" si="162"/>
        <v>0</v>
      </c>
      <c r="I1111" s="688" t="str">
        <f t="shared" si="163"/>
        <v>是</v>
      </c>
      <c r="J1111" s="689" t="str">
        <f t="shared" si="164"/>
        <v>款</v>
      </c>
    </row>
    <row r="1112" ht="36" customHeight="1" spans="1:20">
      <c r="A1112" s="709">
        <f t="shared" si="160"/>
        <v>7</v>
      </c>
      <c r="B1112" s="305">
        <v>2179902</v>
      </c>
      <c r="C1112" s="439" t="s">
        <v>1100</v>
      </c>
      <c r="D1112" s="230">
        <v>0</v>
      </c>
      <c r="E1112" s="230">
        <v>0</v>
      </c>
      <c r="F1112" s="296"/>
      <c r="G1112" s="472">
        <f t="shared" si="161"/>
        <v>0</v>
      </c>
      <c r="H1112" s="472">
        <f t="shared" si="162"/>
        <v>0</v>
      </c>
      <c r="I1112" s="688" t="str">
        <f t="shared" si="163"/>
        <v>否</v>
      </c>
      <c r="J1112" s="689" t="str">
        <f t="shared" si="164"/>
        <v>项</v>
      </c>
      <c r="Q1112" s="710">
        <f>+N1112+O1112+P1112</f>
        <v>0</v>
      </c>
      <c r="T1112" s="721"/>
    </row>
    <row r="1113" ht="36" customHeight="1" spans="1:20">
      <c r="A1113" s="709">
        <f t="shared" si="160"/>
        <v>7</v>
      </c>
      <c r="B1113" s="305">
        <v>2179999</v>
      </c>
      <c r="C1113" s="439" t="s">
        <v>1098</v>
      </c>
      <c r="D1113" s="230">
        <v>20</v>
      </c>
      <c r="E1113" s="230">
        <v>0</v>
      </c>
      <c r="F1113" s="296"/>
      <c r="G1113" s="472">
        <f t="shared" si="161"/>
        <v>-1</v>
      </c>
      <c r="H1113" s="472">
        <f t="shared" si="162"/>
        <v>0</v>
      </c>
      <c r="I1113" s="688" t="str">
        <f t="shared" si="163"/>
        <v>是</v>
      </c>
      <c r="J1113" s="689" t="str">
        <f t="shared" si="164"/>
        <v>项</v>
      </c>
      <c r="Q1113" s="710">
        <f>+N1113+O1113+P1113</f>
        <v>0</v>
      </c>
      <c r="T1113" s="721"/>
    </row>
    <row r="1114" ht="36" customHeight="1" spans="1:10">
      <c r="A1114" s="709">
        <f t="shared" si="160"/>
        <v>3</v>
      </c>
      <c r="B1114" s="294">
        <v>219</v>
      </c>
      <c r="C1114" s="285" t="s">
        <v>273</v>
      </c>
      <c r="D1114" s="286">
        <v>0</v>
      </c>
      <c r="E1114" s="286">
        <v>0</v>
      </c>
      <c r="F1114" s="286">
        <f>SUM(F1115:F1123)</f>
        <v>0</v>
      </c>
      <c r="G1114" s="475">
        <f t="shared" si="161"/>
        <v>0</v>
      </c>
      <c r="H1114" s="475">
        <f t="shared" si="162"/>
        <v>0</v>
      </c>
      <c r="I1114" s="688" t="str">
        <f t="shared" si="163"/>
        <v>是</v>
      </c>
      <c r="J1114" s="689" t="str">
        <f t="shared" si="164"/>
        <v>类</v>
      </c>
    </row>
    <row r="1115" ht="36" customHeight="1" spans="1:10">
      <c r="A1115" s="709">
        <f t="shared" si="160"/>
        <v>5</v>
      </c>
      <c r="B1115" s="295">
        <v>21901</v>
      </c>
      <c r="C1115" s="359" t="s">
        <v>223</v>
      </c>
      <c r="D1115" s="230">
        <v>0</v>
      </c>
      <c r="E1115" s="230">
        <v>0</v>
      </c>
      <c r="F1115" s="296"/>
      <c r="G1115" s="472">
        <f t="shared" si="161"/>
        <v>0</v>
      </c>
      <c r="H1115" s="472">
        <f t="shared" si="162"/>
        <v>0</v>
      </c>
      <c r="I1115" s="688" t="str">
        <f t="shared" si="163"/>
        <v>否</v>
      </c>
      <c r="J1115" s="689" t="str">
        <f t="shared" si="164"/>
        <v>款</v>
      </c>
    </row>
    <row r="1116" ht="36" customHeight="1" spans="1:10">
      <c r="A1116" s="709">
        <f t="shared" si="160"/>
        <v>5</v>
      </c>
      <c r="B1116" s="295">
        <v>21902</v>
      </c>
      <c r="C1116" s="359" t="s">
        <v>227</v>
      </c>
      <c r="D1116" s="230">
        <v>0</v>
      </c>
      <c r="E1116" s="230">
        <v>0</v>
      </c>
      <c r="F1116" s="296"/>
      <c r="G1116" s="472">
        <f t="shared" si="161"/>
        <v>0</v>
      </c>
      <c r="H1116" s="472">
        <f t="shared" si="162"/>
        <v>0</v>
      </c>
      <c r="I1116" s="688" t="str">
        <f t="shared" si="163"/>
        <v>否</v>
      </c>
      <c r="J1116" s="689" t="str">
        <f t="shared" si="164"/>
        <v>款</v>
      </c>
    </row>
    <row r="1117" ht="36" customHeight="1" spans="1:10">
      <c r="A1117" s="709">
        <f t="shared" si="160"/>
        <v>5</v>
      </c>
      <c r="B1117" s="295">
        <v>21903</v>
      </c>
      <c r="C1117" s="359" t="s">
        <v>229</v>
      </c>
      <c r="D1117" s="230">
        <v>0</v>
      </c>
      <c r="E1117" s="230">
        <v>0</v>
      </c>
      <c r="F1117" s="296"/>
      <c r="G1117" s="472">
        <f t="shared" si="161"/>
        <v>0</v>
      </c>
      <c r="H1117" s="472">
        <f t="shared" si="162"/>
        <v>0</v>
      </c>
      <c r="I1117" s="688" t="str">
        <f t="shared" si="163"/>
        <v>否</v>
      </c>
      <c r="J1117" s="689" t="str">
        <f t="shared" si="164"/>
        <v>款</v>
      </c>
    </row>
    <row r="1118" ht="36" customHeight="1" spans="1:10">
      <c r="A1118" s="709">
        <f t="shared" si="160"/>
        <v>5</v>
      </c>
      <c r="B1118" s="295">
        <v>21904</v>
      </c>
      <c r="C1118" s="359" t="s">
        <v>231</v>
      </c>
      <c r="D1118" s="230">
        <v>0</v>
      </c>
      <c r="E1118" s="230">
        <v>0</v>
      </c>
      <c r="F1118" s="296"/>
      <c r="G1118" s="472">
        <f t="shared" si="161"/>
        <v>0</v>
      </c>
      <c r="H1118" s="472">
        <f t="shared" si="162"/>
        <v>0</v>
      </c>
      <c r="I1118" s="688" t="str">
        <f t="shared" si="163"/>
        <v>否</v>
      </c>
      <c r="J1118" s="689" t="str">
        <f t="shared" si="164"/>
        <v>款</v>
      </c>
    </row>
    <row r="1119" ht="36" customHeight="1" spans="1:10">
      <c r="A1119" s="709">
        <f t="shared" si="160"/>
        <v>5</v>
      </c>
      <c r="B1119" s="295">
        <v>21905</v>
      </c>
      <c r="C1119" s="359" t="s">
        <v>232</v>
      </c>
      <c r="D1119" s="230">
        <v>0</v>
      </c>
      <c r="E1119" s="230">
        <v>0</v>
      </c>
      <c r="F1119" s="296"/>
      <c r="G1119" s="472">
        <f t="shared" si="161"/>
        <v>0</v>
      </c>
      <c r="H1119" s="472">
        <f t="shared" si="162"/>
        <v>0</v>
      </c>
      <c r="I1119" s="688" t="str">
        <f t="shared" si="163"/>
        <v>否</v>
      </c>
      <c r="J1119" s="689" t="str">
        <f t="shared" si="164"/>
        <v>款</v>
      </c>
    </row>
    <row r="1120" ht="36" customHeight="1" spans="1:10">
      <c r="A1120" s="709">
        <f t="shared" si="160"/>
        <v>5</v>
      </c>
      <c r="B1120" s="295">
        <v>21906</v>
      </c>
      <c r="C1120" s="359" t="s">
        <v>894</v>
      </c>
      <c r="D1120" s="230">
        <v>0</v>
      </c>
      <c r="E1120" s="230">
        <v>0</v>
      </c>
      <c r="F1120" s="296"/>
      <c r="G1120" s="472">
        <f t="shared" si="161"/>
        <v>0</v>
      </c>
      <c r="H1120" s="472">
        <f t="shared" si="162"/>
        <v>0</v>
      </c>
      <c r="I1120" s="688" t="str">
        <f t="shared" si="163"/>
        <v>否</v>
      </c>
      <c r="J1120" s="689" t="str">
        <f t="shared" si="164"/>
        <v>款</v>
      </c>
    </row>
    <row r="1121" ht="36" customHeight="1" spans="1:10">
      <c r="A1121" s="709">
        <f t="shared" si="160"/>
        <v>5</v>
      </c>
      <c r="B1121" s="295">
        <v>21907</v>
      </c>
      <c r="C1121" s="359" t="s">
        <v>235</v>
      </c>
      <c r="D1121" s="230">
        <v>0</v>
      </c>
      <c r="E1121" s="230">
        <v>0</v>
      </c>
      <c r="F1121" s="296"/>
      <c r="G1121" s="472">
        <f t="shared" si="161"/>
        <v>0</v>
      </c>
      <c r="H1121" s="472">
        <f t="shared" si="162"/>
        <v>0</v>
      </c>
      <c r="I1121" s="688" t="str">
        <f t="shared" si="163"/>
        <v>否</v>
      </c>
      <c r="J1121" s="689" t="str">
        <f t="shared" si="164"/>
        <v>款</v>
      </c>
    </row>
    <row r="1122" ht="36" customHeight="1" spans="1:10">
      <c r="A1122" s="709">
        <f t="shared" si="160"/>
        <v>5</v>
      </c>
      <c r="B1122" s="295">
        <v>21908</v>
      </c>
      <c r="C1122" s="359" t="s">
        <v>240</v>
      </c>
      <c r="D1122" s="230">
        <v>0</v>
      </c>
      <c r="E1122" s="230">
        <v>0</v>
      </c>
      <c r="F1122" s="296"/>
      <c r="G1122" s="472">
        <f t="shared" si="161"/>
        <v>0</v>
      </c>
      <c r="H1122" s="472">
        <f t="shared" si="162"/>
        <v>0</v>
      </c>
      <c r="I1122" s="688" t="str">
        <f t="shared" si="163"/>
        <v>否</v>
      </c>
      <c r="J1122" s="689" t="str">
        <f t="shared" si="164"/>
        <v>款</v>
      </c>
    </row>
    <row r="1123" ht="36" customHeight="1" spans="1:10">
      <c r="A1123" s="709">
        <f t="shared" si="160"/>
        <v>5</v>
      </c>
      <c r="B1123" s="295">
        <v>21999</v>
      </c>
      <c r="C1123" s="359" t="s">
        <v>1101</v>
      </c>
      <c r="D1123" s="230">
        <v>0</v>
      </c>
      <c r="E1123" s="230">
        <v>0</v>
      </c>
      <c r="F1123" s="296"/>
      <c r="G1123" s="472">
        <f t="shared" si="161"/>
        <v>0</v>
      </c>
      <c r="H1123" s="472">
        <f t="shared" si="162"/>
        <v>0</v>
      </c>
      <c r="I1123" s="688" t="str">
        <f t="shared" si="163"/>
        <v>否</v>
      </c>
      <c r="J1123" s="689" t="str">
        <f t="shared" si="164"/>
        <v>款</v>
      </c>
    </row>
    <row r="1124" ht="36" customHeight="1" spans="1:20">
      <c r="A1124" s="709">
        <f t="shared" si="160"/>
        <v>3</v>
      </c>
      <c r="B1124" s="294">
        <v>220</v>
      </c>
      <c r="C1124" s="285" t="s">
        <v>274</v>
      </c>
      <c r="D1124" s="286">
        <v>1058</v>
      </c>
      <c r="E1124" s="286">
        <v>1124</v>
      </c>
      <c r="F1124" s="286">
        <f>SUM(F1125,F1152,F1167)</f>
        <v>1074</v>
      </c>
      <c r="G1124" s="475">
        <f t="shared" si="161"/>
        <v>0.0151228733459357</v>
      </c>
      <c r="H1124" s="475">
        <f t="shared" si="162"/>
        <v>0.955516014234875</v>
      </c>
      <c r="I1124" s="688" t="str">
        <f t="shared" si="163"/>
        <v>是</v>
      </c>
      <c r="J1124" s="689" t="str">
        <f t="shared" si="164"/>
        <v>类</v>
      </c>
      <c r="T1124" s="711">
        <f>VLOOKUP(B1124,[268]Sheet1!$D$6:$M$416,10,FALSE)</f>
        <v>1074</v>
      </c>
    </row>
    <row r="1125" ht="36" customHeight="1" spans="1:20">
      <c r="A1125" s="709">
        <f t="shared" si="160"/>
        <v>5</v>
      </c>
      <c r="B1125" s="295">
        <v>22001</v>
      </c>
      <c r="C1125" s="359" t="s">
        <v>1102</v>
      </c>
      <c r="D1125" s="230">
        <v>1025</v>
      </c>
      <c r="E1125" s="230">
        <v>1092</v>
      </c>
      <c r="F1125" s="230">
        <f>SUM(F1126:F1151)</f>
        <v>1030</v>
      </c>
      <c r="G1125" s="472">
        <f t="shared" si="161"/>
        <v>0.00487804878048781</v>
      </c>
      <c r="H1125" s="472">
        <f t="shared" si="162"/>
        <v>0.943223443223443</v>
      </c>
      <c r="I1125" s="688" t="str">
        <f t="shared" si="163"/>
        <v>是</v>
      </c>
      <c r="J1125" s="689" t="str">
        <f t="shared" si="164"/>
        <v>款</v>
      </c>
      <c r="T1125" s="711">
        <f>VLOOKUP(B1125,[268]Sheet1!$D$6:$M$416,10,FALSE)</f>
        <v>1030</v>
      </c>
    </row>
    <row r="1126" ht="36" customHeight="1" spans="1:20">
      <c r="A1126" s="709">
        <f t="shared" si="160"/>
        <v>7</v>
      </c>
      <c r="B1126" s="295">
        <v>2200101</v>
      </c>
      <c r="C1126" s="439" t="s">
        <v>307</v>
      </c>
      <c r="D1126" s="230">
        <v>538</v>
      </c>
      <c r="E1126" s="230">
        <v>577</v>
      </c>
      <c r="F1126" s="296">
        <v>517</v>
      </c>
      <c r="G1126" s="472">
        <f t="shared" si="161"/>
        <v>-0.0390334572490706</v>
      </c>
      <c r="H1126" s="472">
        <f t="shared" si="162"/>
        <v>0.896013864818024</v>
      </c>
      <c r="I1126" s="688" t="str">
        <f t="shared" si="163"/>
        <v>是</v>
      </c>
      <c r="J1126" s="689" t="str">
        <f t="shared" si="164"/>
        <v>项</v>
      </c>
      <c r="N1126" s="720">
        <f>VLOOKUP(B1126,[261]公共预算支出!$D$3:$H$398,5,FALSE)</f>
        <v>493</v>
      </c>
      <c r="P1126" s="710">
        <f>VLOOKUP(B1126,[263]Sheet4!$A$2:$B$82,2,FALSE)</f>
        <v>1</v>
      </c>
      <c r="Q1126" s="710">
        <f t="shared" ref="Q1126:Q1151" si="166">+N1126+O1126+P1126</f>
        <v>494</v>
      </c>
      <c r="T1126" s="721">
        <f>VLOOKUP(B1126,[268]Sheet1!$D$6:$M$416,10,FALSE)</f>
        <v>517</v>
      </c>
    </row>
    <row r="1127" ht="36" customHeight="1" spans="1:20">
      <c r="A1127" s="709">
        <f t="shared" si="160"/>
        <v>7</v>
      </c>
      <c r="B1127" s="295">
        <v>2200102</v>
      </c>
      <c r="C1127" s="439" t="s">
        <v>308</v>
      </c>
      <c r="D1127" s="230">
        <v>0</v>
      </c>
      <c r="E1127" s="230">
        <v>6</v>
      </c>
      <c r="F1127" s="296"/>
      <c r="G1127" s="472">
        <f t="shared" si="161"/>
        <v>0</v>
      </c>
      <c r="H1127" s="472">
        <f t="shared" si="162"/>
        <v>0</v>
      </c>
      <c r="I1127" s="688" t="str">
        <f t="shared" si="163"/>
        <v>是</v>
      </c>
      <c r="J1127" s="689" t="str">
        <f t="shared" si="164"/>
        <v>项</v>
      </c>
      <c r="Q1127" s="710">
        <f t="shared" si="166"/>
        <v>0</v>
      </c>
      <c r="T1127" s="721"/>
    </row>
    <row r="1128" ht="36" customHeight="1" spans="1:20">
      <c r="A1128" s="709">
        <f t="shared" si="160"/>
        <v>7</v>
      </c>
      <c r="B1128" s="295">
        <v>2200103</v>
      </c>
      <c r="C1128" s="439" t="s">
        <v>309</v>
      </c>
      <c r="D1128" s="230">
        <v>0</v>
      </c>
      <c r="E1128" s="230">
        <v>0</v>
      </c>
      <c r="F1128" s="296"/>
      <c r="G1128" s="472">
        <f t="shared" si="161"/>
        <v>0</v>
      </c>
      <c r="H1128" s="472">
        <f t="shared" si="162"/>
        <v>0</v>
      </c>
      <c r="I1128" s="688" t="str">
        <f t="shared" si="163"/>
        <v>否</v>
      </c>
      <c r="J1128" s="689" t="str">
        <f t="shared" si="164"/>
        <v>项</v>
      </c>
      <c r="Q1128" s="710">
        <f t="shared" si="166"/>
        <v>0</v>
      </c>
      <c r="T1128" s="721"/>
    </row>
    <row r="1129" ht="36" customHeight="1" spans="1:20">
      <c r="A1129" s="709">
        <f t="shared" si="160"/>
        <v>7</v>
      </c>
      <c r="B1129" s="295">
        <v>2200104</v>
      </c>
      <c r="C1129" s="439" t="s">
        <v>1103</v>
      </c>
      <c r="D1129" s="230">
        <v>0</v>
      </c>
      <c r="E1129" s="230">
        <v>0</v>
      </c>
      <c r="F1129" s="296"/>
      <c r="G1129" s="472">
        <f t="shared" si="161"/>
        <v>0</v>
      </c>
      <c r="H1129" s="472">
        <f t="shared" si="162"/>
        <v>0</v>
      </c>
      <c r="I1129" s="688" t="str">
        <f t="shared" si="163"/>
        <v>否</v>
      </c>
      <c r="J1129" s="689" t="str">
        <f t="shared" si="164"/>
        <v>项</v>
      </c>
      <c r="Q1129" s="710">
        <f t="shared" si="166"/>
        <v>0</v>
      </c>
      <c r="T1129" s="721"/>
    </row>
    <row r="1130" ht="36" customHeight="1" spans="1:20">
      <c r="A1130" s="709">
        <f t="shared" si="160"/>
        <v>7</v>
      </c>
      <c r="B1130" s="295">
        <v>2200106</v>
      </c>
      <c r="C1130" s="439" t="s">
        <v>1104</v>
      </c>
      <c r="D1130" s="230">
        <v>43</v>
      </c>
      <c r="E1130" s="230">
        <v>23</v>
      </c>
      <c r="F1130" s="296">
        <v>53</v>
      </c>
      <c r="G1130" s="472">
        <f t="shared" si="161"/>
        <v>0.232558139534884</v>
      </c>
      <c r="H1130" s="472">
        <f t="shared" si="162"/>
        <v>2.30434782608696</v>
      </c>
      <c r="I1130" s="688" t="str">
        <f t="shared" si="163"/>
        <v>是</v>
      </c>
      <c r="J1130" s="689" t="str">
        <f t="shared" si="164"/>
        <v>项</v>
      </c>
      <c r="Q1130" s="710">
        <f t="shared" si="166"/>
        <v>0</v>
      </c>
      <c r="T1130" s="721">
        <f>VLOOKUP(B1130,[268]Sheet1!$D$6:$M$416,10,FALSE)</f>
        <v>53</v>
      </c>
    </row>
    <row r="1131" ht="36" customHeight="1" spans="1:20">
      <c r="A1131" s="709">
        <f t="shared" si="160"/>
        <v>7</v>
      </c>
      <c r="B1131" s="295">
        <v>2200107</v>
      </c>
      <c r="C1131" s="439" t="s">
        <v>1105</v>
      </c>
      <c r="D1131" s="230">
        <v>0</v>
      </c>
      <c r="E1131" s="230">
        <v>0</v>
      </c>
      <c r="F1131" s="296"/>
      <c r="G1131" s="472">
        <f t="shared" si="161"/>
        <v>0</v>
      </c>
      <c r="H1131" s="472">
        <f t="shared" si="162"/>
        <v>0</v>
      </c>
      <c r="I1131" s="688" t="str">
        <f t="shared" si="163"/>
        <v>否</v>
      </c>
      <c r="J1131" s="689" t="str">
        <f t="shared" si="164"/>
        <v>项</v>
      </c>
      <c r="Q1131" s="710">
        <f t="shared" si="166"/>
        <v>0</v>
      </c>
      <c r="T1131" s="721"/>
    </row>
    <row r="1132" ht="36" customHeight="1" spans="1:20">
      <c r="A1132" s="709">
        <f t="shared" si="160"/>
        <v>7</v>
      </c>
      <c r="B1132" s="295">
        <v>2200108</v>
      </c>
      <c r="C1132" s="439" t="s">
        <v>1106</v>
      </c>
      <c r="D1132" s="230">
        <v>6</v>
      </c>
      <c r="E1132" s="230">
        <v>0</v>
      </c>
      <c r="F1132" s="296">
        <v>11</v>
      </c>
      <c r="G1132" s="472">
        <f t="shared" si="161"/>
        <v>0.833333333333333</v>
      </c>
      <c r="H1132" s="472">
        <f t="shared" si="162"/>
        <v>0</v>
      </c>
      <c r="I1132" s="688" t="str">
        <f t="shared" si="163"/>
        <v>是</v>
      </c>
      <c r="J1132" s="689" t="str">
        <f t="shared" si="164"/>
        <v>项</v>
      </c>
      <c r="Q1132" s="710">
        <f t="shared" si="166"/>
        <v>0</v>
      </c>
      <c r="T1132" s="721">
        <f>VLOOKUP(B1132,[268]Sheet1!$D$6:$M$416,10,FALSE)</f>
        <v>11</v>
      </c>
    </row>
    <row r="1133" ht="36" customHeight="1" spans="1:20">
      <c r="A1133" s="709">
        <f t="shared" si="160"/>
        <v>7</v>
      </c>
      <c r="B1133" s="295">
        <v>2200109</v>
      </c>
      <c r="C1133" s="439" t="s">
        <v>1107</v>
      </c>
      <c r="D1133" s="230">
        <v>0</v>
      </c>
      <c r="E1133" s="230">
        <v>0</v>
      </c>
      <c r="F1133" s="296"/>
      <c r="G1133" s="472">
        <f t="shared" si="161"/>
        <v>0</v>
      </c>
      <c r="H1133" s="472">
        <f t="shared" si="162"/>
        <v>0</v>
      </c>
      <c r="I1133" s="688" t="str">
        <f t="shared" si="163"/>
        <v>否</v>
      </c>
      <c r="J1133" s="689" t="str">
        <f t="shared" si="164"/>
        <v>项</v>
      </c>
      <c r="Q1133" s="710">
        <f t="shared" si="166"/>
        <v>0</v>
      </c>
      <c r="T1133" s="721"/>
    </row>
    <row r="1134" ht="36" customHeight="1" spans="1:20">
      <c r="A1134" s="709">
        <f t="shared" si="160"/>
        <v>7</v>
      </c>
      <c r="B1134" s="295">
        <v>2200112</v>
      </c>
      <c r="C1134" s="439" t="s">
        <v>1108</v>
      </c>
      <c r="D1134" s="230">
        <v>0</v>
      </c>
      <c r="E1134" s="230">
        <v>0</v>
      </c>
      <c r="F1134" s="296"/>
      <c r="G1134" s="472">
        <f t="shared" si="161"/>
        <v>0</v>
      </c>
      <c r="H1134" s="472">
        <f t="shared" si="162"/>
        <v>0</v>
      </c>
      <c r="I1134" s="688" t="str">
        <f t="shared" si="163"/>
        <v>否</v>
      </c>
      <c r="J1134" s="689" t="str">
        <f t="shared" si="164"/>
        <v>项</v>
      </c>
      <c r="Q1134" s="710">
        <f t="shared" si="166"/>
        <v>0</v>
      </c>
      <c r="T1134" s="721"/>
    </row>
    <row r="1135" ht="36" customHeight="1" spans="1:20">
      <c r="A1135" s="709">
        <f t="shared" si="160"/>
        <v>7</v>
      </c>
      <c r="B1135" s="295">
        <v>2200113</v>
      </c>
      <c r="C1135" s="439" t="s">
        <v>1109</v>
      </c>
      <c r="D1135" s="230">
        <v>0</v>
      </c>
      <c r="E1135" s="230">
        <v>0</v>
      </c>
      <c r="F1135" s="296"/>
      <c r="G1135" s="472">
        <f t="shared" si="161"/>
        <v>0</v>
      </c>
      <c r="H1135" s="472">
        <f t="shared" si="162"/>
        <v>0</v>
      </c>
      <c r="I1135" s="688" t="str">
        <f t="shared" si="163"/>
        <v>否</v>
      </c>
      <c r="J1135" s="689" t="str">
        <f t="shared" si="164"/>
        <v>项</v>
      </c>
      <c r="Q1135" s="710">
        <f t="shared" si="166"/>
        <v>0</v>
      </c>
      <c r="T1135" s="721"/>
    </row>
    <row r="1136" ht="36" customHeight="1" spans="1:20">
      <c r="A1136" s="709">
        <f t="shared" si="160"/>
        <v>7</v>
      </c>
      <c r="B1136" s="295">
        <v>2200114</v>
      </c>
      <c r="C1136" s="439" t="s">
        <v>1110</v>
      </c>
      <c r="D1136" s="230">
        <v>0</v>
      </c>
      <c r="E1136" s="230">
        <v>0</v>
      </c>
      <c r="F1136" s="296"/>
      <c r="G1136" s="472">
        <f t="shared" si="161"/>
        <v>0</v>
      </c>
      <c r="H1136" s="472">
        <f t="shared" si="162"/>
        <v>0</v>
      </c>
      <c r="I1136" s="688" t="str">
        <f t="shared" si="163"/>
        <v>否</v>
      </c>
      <c r="J1136" s="689" t="str">
        <f t="shared" si="164"/>
        <v>项</v>
      </c>
      <c r="Q1136" s="710">
        <f t="shared" si="166"/>
        <v>0</v>
      </c>
      <c r="T1136" s="721"/>
    </row>
    <row r="1137" ht="36" customHeight="1" spans="1:20">
      <c r="A1137" s="709">
        <f t="shared" si="160"/>
        <v>7</v>
      </c>
      <c r="B1137" s="295">
        <v>2200115</v>
      </c>
      <c r="C1137" s="439" t="s">
        <v>1111</v>
      </c>
      <c r="D1137" s="230">
        <v>0</v>
      </c>
      <c r="E1137" s="230">
        <v>0</v>
      </c>
      <c r="F1137" s="296"/>
      <c r="G1137" s="472">
        <f t="shared" si="161"/>
        <v>0</v>
      </c>
      <c r="H1137" s="472">
        <f t="shared" si="162"/>
        <v>0</v>
      </c>
      <c r="I1137" s="688" t="str">
        <f t="shared" si="163"/>
        <v>否</v>
      </c>
      <c r="J1137" s="689" t="str">
        <f t="shared" si="164"/>
        <v>项</v>
      </c>
      <c r="Q1137" s="710">
        <f t="shared" si="166"/>
        <v>0</v>
      </c>
      <c r="T1137" s="721"/>
    </row>
    <row r="1138" ht="36" customHeight="1" spans="1:20">
      <c r="A1138" s="709">
        <f t="shared" si="160"/>
        <v>7</v>
      </c>
      <c r="B1138" s="295">
        <v>2200116</v>
      </c>
      <c r="C1138" s="439" t="s">
        <v>1112</v>
      </c>
      <c r="D1138" s="230">
        <v>0</v>
      </c>
      <c r="E1138" s="230">
        <v>0</v>
      </c>
      <c r="F1138" s="296"/>
      <c r="G1138" s="472">
        <f t="shared" si="161"/>
        <v>0</v>
      </c>
      <c r="H1138" s="472">
        <f t="shared" si="162"/>
        <v>0</v>
      </c>
      <c r="I1138" s="688" t="str">
        <f t="shared" si="163"/>
        <v>否</v>
      </c>
      <c r="J1138" s="689" t="str">
        <f t="shared" si="164"/>
        <v>项</v>
      </c>
      <c r="Q1138" s="710">
        <f t="shared" si="166"/>
        <v>0</v>
      </c>
      <c r="T1138" s="721"/>
    </row>
    <row r="1139" ht="36" customHeight="1" spans="1:20">
      <c r="A1139" s="709">
        <f t="shared" si="160"/>
        <v>7</v>
      </c>
      <c r="B1139" s="295">
        <v>2200119</v>
      </c>
      <c r="C1139" s="439" t="s">
        <v>1113</v>
      </c>
      <c r="D1139" s="230">
        <v>0</v>
      </c>
      <c r="E1139" s="230">
        <v>0</v>
      </c>
      <c r="F1139" s="296"/>
      <c r="G1139" s="472">
        <f t="shared" si="161"/>
        <v>0</v>
      </c>
      <c r="H1139" s="472">
        <f t="shared" si="162"/>
        <v>0</v>
      </c>
      <c r="I1139" s="688" t="str">
        <f t="shared" si="163"/>
        <v>否</v>
      </c>
      <c r="J1139" s="689" t="str">
        <f t="shared" si="164"/>
        <v>项</v>
      </c>
      <c r="Q1139" s="710">
        <f t="shared" si="166"/>
        <v>0</v>
      </c>
      <c r="T1139" s="721"/>
    </row>
    <row r="1140" ht="36" customHeight="1" spans="1:20">
      <c r="A1140" s="709">
        <f t="shared" si="160"/>
        <v>7</v>
      </c>
      <c r="B1140" s="295">
        <v>2200120</v>
      </c>
      <c r="C1140" s="439" t="s">
        <v>1114</v>
      </c>
      <c r="D1140" s="230">
        <v>0</v>
      </c>
      <c r="E1140" s="230">
        <v>0</v>
      </c>
      <c r="F1140" s="296"/>
      <c r="G1140" s="472">
        <f t="shared" si="161"/>
        <v>0</v>
      </c>
      <c r="H1140" s="472">
        <f t="shared" si="162"/>
        <v>0</v>
      </c>
      <c r="I1140" s="688" t="str">
        <f t="shared" si="163"/>
        <v>否</v>
      </c>
      <c r="J1140" s="689" t="str">
        <f t="shared" si="164"/>
        <v>项</v>
      </c>
      <c r="Q1140" s="710">
        <f t="shared" si="166"/>
        <v>0</v>
      </c>
      <c r="T1140" s="721"/>
    </row>
    <row r="1141" ht="36" customHeight="1" spans="1:20">
      <c r="A1141" s="709">
        <f t="shared" si="160"/>
        <v>7</v>
      </c>
      <c r="B1141" s="295">
        <v>2200121</v>
      </c>
      <c r="C1141" s="439" t="s">
        <v>1115</v>
      </c>
      <c r="D1141" s="230">
        <v>0</v>
      </c>
      <c r="E1141" s="230">
        <v>0</v>
      </c>
      <c r="F1141" s="296"/>
      <c r="G1141" s="472">
        <f t="shared" si="161"/>
        <v>0</v>
      </c>
      <c r="H1141" s="472">
        <f t="shared" si="162"/>
        <v>0</v>
      </c>
      <c r="I1141" s="688" t="str">
        <f t="shared" si="163"/>
        <v>否</v>
      </c>
      <c r="J1141" s="689" t="str">
        <f t="shared" si="164"/>
        <v>项</v>
      </c>
      <c r="Q1141" s="710">
        <f t="shared" si="166"/>
        <v>0</v>
      </c>
      <c r="T1141" s="721"/>
    </row>
    <row r="1142" ht="36" customHeight="1" spans="1:20">
      <c r="A1142" s="709">
        <f t="shared" si="160"/>
        <v>7</v>
      </c>
      <c r="B1142" s="295">
        <v>2200122</v>
      </c>
      <c r="C1142" s="439" t="s">
        <v>1116</v>
      </c>
      <c r="D1142" s="230">
        <v>0</v>
      </c>
      <c r="E1142" s="230">
        <v>0</v>
      </c>
      <c r="F1142" s="296"/>
      <c r="G1142" s="472">
        <f t="shared" si="161"/>
        <v>0</v>
      </c>
      <c r="H1142" s="472">
        <f t="shared" si="162"/>
        <v>0</v>
      </c>
      <c r="I1142" s="688" t="str">
        <f t="shared" si="163"/>
        <v>否</v>
      </c>
      <c r="J1142" s="689" t="str">
        <f t="shared" si="164"/>
        <v>项</v>
      </c>
      <c r="Q1142" s="710">
        <f t="shared" si="166"/>
        <v>0</v>
      </c>
      <c r="T1142" s="721"/>
    </row>
    <row r="1143" ht="36" customHeight="1" spans="1:20">
      <c r="A1143" s="709">
        <f t="shared" si="160"/>
        <v>7</v>
      </c>
      <c r="B1143" s="295">
        <v>2200123</v>
      </c>
      <c r="C1143" s="439" t="s">
        <v>1117</v>
      </c>
      <c r="D1143" s="230">
        <v>0</v>
      </c>
      <c r="E1143" s="230">
        <v>0</v>
      </c>
      <c r="F1143" s="296"/>
      <c r="G1143" s="472">
        <f t="shared" si="161"/>
        <v>0</v>
      </c>
      <c r="H1143" s="472">
        <f t="shared" si="162"/>
        <v>0</v>
      </c>
      <c r="I1143" s="688" t="str">
        <f t="shared" si="163"/>
        <v>否</v>
      </c>
      <c r="J1143" s="689" t="str">
        <f t="shared" si="164"/>
        <v>项</v>
      </c>
      <c r="Q1143" s="710">
        <f t="shared" si="166"/>
        <v>0</v>
      </c>
      <c r="T1143" s="721"/>
    </row>
    <row r="1144" ht="36" customHeight="1" spans="1:20">
      <c r="A1144" s="709">
        <f t="shared" si="160"/>
        <v>7</v>
      </c>
      <c r="B1144" s="295">
        <v>2200124</v>
      </c>
      <c r="C1144" s="439" t="s">
        <v>1118</v>
      </c>
      <c r="D1144" s="230">
        <v>0</v>
      </c>
      <c r="E1144" s="230">
        <v>0</v>
      </c>
      <c r="F1144" s="296"/>
      <c r="G1144" s="472">
        <f t="shared" si="161"/>
        <v>0</v>
      </c>
      <c r="H1144" s="472">
        <f t="shared" si="162"/>
        <v>0</v>
      </c>
      <c r="I1144" s="688" t="str">
        <f t="shared" si="163"/>
        <v>否</v>
      </c>
      <c r="J1144" s="689" t="str">
        <f t="shared" si="164"/>
        <v>项</v>
      </c>
      <c r="Q1144" s="710">
        <f t="shared" si="166"/>
        <v>0</v>
      </c>
      <c r="T1144" s="721"/>
    </row>
    <row r="1145" ht="36" customHeight="1" spans="1:20">
      <c r="A1145" s="709">
        <f t="shared" si="160"/>
        <v>7</v>
      </c>
      <c r="B1145" s="295">
        <v>2200125</v>
      </c>
      <c r="C1145" s="439" t="s">
        <v>1119</v>
      </c>
      <c r="D1145" s="230">
        <v>0</v>
      </c>
      <c r="E1145" s="230">
        <v>0</v>
      </c>
      <c r="F1145" s="296"/>
      <c r="G1145" s="472">
        <f t="shared" si="161"/>
        <v>0</v>
      </c>
      <c r="H1145" s="472">
        <f t="shared" si="162"/>
        <v>0</v>
      </c>
      <c r="I1145" s="688" t="str">
        <f t="shared" si="163"/>
        <v>否</v>
      </c>
      <c r="J1145" s="689" t="str">
        <f t="shared" si="164"/>
        <v>项</v>
      </c>
      <c r="Q1145" s="710">
        <f t="shared" si="166"/>
        <v>0</v>
      </c>
      <c r="T1145" s="721"/>
    </row>
    <row r="1146" ht="36" customHeight="1" spans="1:20">
      <c r="A1146" s="709">
        <f t="shared" si="160"/>
        <v>7</v>
      </c>
      <c r="B1146" s="295">
        <v>2200126</v>
      </c>
      <c r="C1146" s="439" t="s">
        <v>1120</v>
      </c>
      <c r="D1146" s="230">
        <v>0</v>
      </c>
      <c r="E1146" s="230">
        <v>0</v>
      </c>
      <c r="F1146" s="296"/>
      <c r="G1146" s="472">
        <f t="shared" si="161"/>
        <v>0</v>
      </c>
      <c r="H1146" s="472">
        <f t="shared" si="162"/>
        <v>0</v>
      </c>
      <c r="I1146" s="688" t="str">
        <f t="shared" si="163"/>
        <v>否</v>
      </c>
      <c r="J1146" s="689" t="str">
        <f t="shared" si="164"/>
        <v>项</v>
      </c>
      <c r="Q1146" s="710">
        <f t="shared" si="166"/>
        <v>0</v>
      </c>
      <c r="T1146" s="721"/>
    </row>
    <row r="1147" ht="36" customHeight="1" spans="1:20">
      <c r="A1147" s="709">
        <f t="shared" si="160"/>
        <v>7</v>
      </c>
      <c r="B1147" s="295">
        <v>2200127</v>
      </c>
      <c r="C1147" s="439" t="s">
        <v>1121</v>
      </c>
      <c r="D1147" s="230">
        <v>0</v>
      </c>
      <c r="E1147" s="230">
        <v>0</v>
      </c>
      <c r="F1147" s="296"/>
      <c r="G1147" s="472">
        <f t="shared" si="161"/>
        <v>0</v>
      </c>
      <c r="H1147" s="472">
        <f t="shared" si="162"/>
        <v>0</v>
      </c>
      <c r="I1147" s="688" t="str">
        <f t="shared" si="163"/>
        <v>否</v>
      </c>
      <c r="J1147" s="689" t="str">
        <f t="shared" si="164"/>
        <v>项</v>
      </c>
      <c r="Q1147" s="710">
        <f t="shared" si="166"/>
        <v>0</v>
      </c>
      <c r="T1147" s="721"/>
    </row>
    <row r="1148" ht="36" customHeight="1" spans="1:20">
      <c r="A1148" s="709">
        <f t="shared" si="160"/>
        <v>7</v>
      </c>
      <c r="B1148" s="295">
        <v>2200128</v>
      </c>
      <c r="C1148" s="439" t="s">
        <v>1122</v>
      </c>
      <c r="D1148" s="230">
        <v>0</v>
      </c>
      <c r="E1148" s="230">
        <v>0</v>
      </c>
      <c r="F1148" s="296"/>
      <c r="G1148" s="472">
        <f t="shared" si="161"/>
        <v>0</v>
      </c>
      <c r="H1148" s="472">
        <f t="shared" si="162"/>
        <v>0</v>
      </c>
      <c r="I1148" s="688" t="str">
        <f t="shared" si="163"/>
        <v>否</v>
      </c>
      <c r="J1148" s="689" t="str">
        <f t="shared" si="164"/>
        <v>项</v>
      </c>
      <c r="Q1148" s="710">
        <f t="shared" si="166"/>
        <v>0</v>
      </c>
      <c r="T1148" s="721"/>
    </row>
    <row r="1149" ht="36" customHeight="1" spans="1:20">
      <c r="A1149" s="709">
        <f t="shared" si="160"/>
        <v>7</v>
      </c>
      <c r="B1149" s="295">
        <v>2200129</v>
      </c>
      <c r="C1149" s="439" t="s">
        <v>1123</v>
      </c>
      <c r="D1149" s="230">
        <v>0</v>
      </c>
      <c r="E1149" s="230">
        <v>0</v>
      </c>
      <c r="F1149" s="296"/>
      <c r="G1149" s="472">
        <f t="shared" si="161"/>
        <v>0</v>
      </c>
      <c r="H1149" s="472">
        <f t="shared" si="162"/>
        <v>0</v>
      </c>
      <c r="I1149" s="688" t="str">
        <f t="shared" si="163"/>
        <v>否</v>
      </c>
      <c r="J1149" s="689" t="str">
        <f t="shared" si="164"/>
        <v>项</v>
      </c>
      <c r="Q1149" s="710">
        <f t="shared" si="166"/>
        <v>0</v>
      </c>
      <c r="T1149" s="721"/>
    </row>
    <row r="1150" ht="36" customHeight="1" spans="1:20">
      <c r="A1150" s="709">
        <f t="shared" si="160"/>
        <v>7</v>
      </c>
      <c r="B1150" s="295">
        <v>2200150</v>
      </c>
      <c r="C1150" s="439" t="s">
        <v>316</v>
      </c>
      <c r="D1150" s="230">
        <v>416</v>
      </c>
      <c r="E1150" s="230">
        <v>474</v>
      </c>
      <c r="F1150" s="296">
        <v>435</v>
      </c>
      <c r="G1150" s="472">
        <f t="shared" si="161"/>
        <v>0.0456730769230769</v>
      </c>
      <c r="H1150" s="472">
        <f t="shared" si="162"/>
        <v>0.917721518987342</v>
      </c>
      <c r="I1150" s="688" t="str">
        <f t="shared" si="163"/>
        <v>是</v>
      </c>
      <c r="J1150" s="689" t="str">
        <f t="shared" si="164"/>
        <v>项</v>
      </c>
      <c r="N1150" s="720">
        <f>VLOOKUP(B1150,[261]公共预算支出!$D$3:$H$398,5,FALSE)</f>
        <v>435</v>
      </c>
      <c r="P1150" s="710">
        <f>VLOOKUP(B1150,[263]Sheet4!$A$2:$B$82,2,FALSE)</f>
        <v>1</v>
      </c>
      <c r="Q1150" s="710">
        <f t="shared" si="166"/>
        <v>436</v>
      </c>
      <c r="T1150" s="721">
        <f>VLOOKUP(B1150,[268]Sheet1!$D$6:$M$416,10,FALSE)</f>
        <v>435</v>
      </c>
    </row>
    <row r="1151" ht="36" customHeight="1" spans="1:20">
      <c r="A1151" s="709">
        <f t="shared" si="160"/>
        <v>7</v>
      </c>
      <c r="B1151" s="295">
        <v>2200199</v>
      </c>
      <c r="C1151" s="439" t="s">
        <v>1124</v>
      </c>
      <c r="D1151" s="230">
        <v>22</v>
      </c>
      <c r="E1151" s="230">
        <v>12</v>
      </c>
      <c r="F1151" s="296">
        <v>14</v>
      </c>
      <c r="G1151" s="472">
        <f t="shared" si="161"/>
        <v>-0.363636363636364</v>
      </c>
      <c r="H1151" s="472">
        <f t="shared" si="162"/>
        <v>1.16666666666667</v>
      </c>
      <c r="I1151" s="688" t="str">
        <f t="shared" si="163"/>
        <v>是</v>
      </c>
      <c r="J1151" s="689" t="str">
        <f t="shared" si="164"/>
        <v>项</v>
      </c>
      <c r="N1151" s="720">
        <f>VLOOKUP(B1151,[261]公共预算支出!$D$3:$H$398,5,FALSE)</f>
        <v>14</v>
      </c>
      <c r="Q1151" s="710">
        <f t="shared" si="166"/>
        <v>14</v>
      </c>
      <c r="T1151" s="721">
        <f>VLOOKUP(B1151,[268]Sheet1!$D$6:$M$416,10,FALSE)</f>
        <v>14</v>
      </c>
    </row>
    <row r="1152" ht="36" customHeight="1" spans="1:20">
      <c r="A1152" s="709">
        <f t="shared" si="160"/>
        <v>5</v>
      </c>
      <c r="B1152" s="295">
        <v>22005</v>
      </c>
      <c r="C1152" s="359" t="s">
        <v>1125</v>
      </c>
      <c r="D1152" s="230">
        <v>33</v>
      </c>
      <c r="E1152" s="230">
        <v>32</v>
      </c>
      <c r="F1152" s="230">
        <f>SUM(F1153:F1166)</f>
        <v>34</v>
      </c>
      <c r="G1152" s="472">
        <f t="shared" si="161"/>
        <v>0.0303030303030303</v>
      </c>
      <c r="H1152" s="472">
        <f t="shared" si="162"/>
        <v>1.0625</v>
      </c>
      <c r="I1152" s="688" t="str">
        <f t="shared" si="163"/>
        <v>是</v>
      </c>
      <c r="J1152" s="689" t="str">
        <f t="shared" si="164"/>
        <v>款</v>
      </c>
      <c r="T1152" s="711">
        <f>VLOOKUP(B1152,[268]Sheet1!$D$6:$M$416,10,FALSE)</f>
        <v>35</v>
      </c>
    </row>
    <row r="1153" ht="36" customHeight="1" spans="1:20">
      <c r="A1153" s="709">
        <f t="shared" si="160"/>
        <v>7</v>
      </c>
      <c r="B1153" s="295">
        <v>2200501</v>
      </c>
      <c r="C1153" s="439" t="s">
        <v>307</v>
      </c>
      <c r="D1153" s="230">
        <v>17</v>
      </c>
      <c r="E1153" s="230">
        <v>16</v>
      </c>
      <c r="F1153" s="296">
        <v>13</v>
      </c>
      <c r="G1153" s="472">
        <f t="shared" si="161"/>
        <v>-0.235294117647059</v>
      </c>
      <c r="H1153" s="472">
        <f t="shared" si="162"/>
        <v>0.8125</v>
      </c>
      <c r="I1153" s="688" t="str">
        <f t="shared" si="163"/>
        <v>是</v>
      </c>
      <c r="J1153" s="689" t="str">
        <f t="shared" si="164"/>
        <v>项</v>
      </c>
      <c r="N1153" s="720">
        <f>VLOOKUP(B1153,[261]公共预算支出!$D$3:$H$398,5,FALSE)</f>
        <v>12</v>
      </c>
      <c r="Q1153" s="710">
        <f t="shared" ref="Q1153:Q1166" si="167">+N1153+O1153+P1153</f>
        <v>12</v>
      </c>
      <c r="T1153" s="721">
        <f>VLOOKUP(B1153,[268]Sheet1!$D$6:$M$416,10,FALSE)</f>
        <v>13</v>
      </c>
    </row>
    <row r="1154" ht="36" customHeight="1" spans="1:20">
      <c r="A1154" s="709">
        <f t="shared" si="160"/>
        <v>7</v>
      </c>
      <c r="B1154" s="295">
        <v>2200502</v>
      </c>
      <c r="C1154" s="439" t="s">
        <v>308</v>
      </c>
      <c r="D1154" s="230">
        <v>0</v>
      </c>
      <c r="E1154" s="230">
        <v>0</v>
      </c>
      <c r="F1154" s="296"/>
      <c r="G1154" s="472">
        <f t="shared" si="161"/>
        <v>0</v>
      </c>
      <c r="H1154" s="472">
        <f t="shared" si="162"/>
        <v>0</v>
      </c>
      <c r="I1154" s="688" t="str">
        <f t="shared" si="163"/>
        <v>否</v>
      </c>
      <c r="J1154" s="689" t="str">
        <f t="shared" si="164"/>
        <v>项</v>
      </c>
      <c r="Q1154" s="710">
        <f t="shared" si="167"/>
        <v>0</v>
      </c>
      <c r="T1154" s="721"/>
    </row>
    <row r="1155" ht="36" customHeight="1" spans="1:20">
      <c r="A1155" s="709">
        <f t="shared" si="160"/>
        <v>7</v>
      </c>
      <c r="B1155" s="295">
        <v>2200503</v>
      </c>
      <c r="C1155" s="439" t="s">
        <v>309</v>
      </c>
      <c r="D1155" s="230">
        <v>0</v>
      </c>
      <c r="E1155" s="230">
        <v>0</v>
      </c>
      <c r="F1155" s="296"/>
      <c r="G1155" s="472">
        <f t="shared" si="161"/>
        <v>0</v>
      </c>
      <c r="H1155" s="472">
        <f t="shared" si="162"/>
        <v>0</v>
      </c>
      <c r="I1155" s="688" t="str">
        <f t="shared" si="163"/>
        <v>否</v>
      </c>
      <c r="J1155" s="689" t="str">
        <f t="shared" si="164"/>
        <v>项</v>
      </c>
      <c r="Q1155" s="710">
        <f t="shared" si="167"/>
        <v>0</v>
      </c>
      <c r="T1155" s="721"/>
    </row>
    <row r="1156" ht="36" customHeight="1" spans="1:20">
      <c r="A1156" s="709">
        <f t="shared" si="160"/>
        <v>7</v>
      </c>
      <c r="B1156" s="295">
        <v>2200504</v>
      </c>
      <c r="C1156" s="439" t="s">
        <v>1126</v>
      </c>
      <c r="D1156" s="230">
        <v>16</v>
      </c>
      <c r="E1156" s="230">
        <v>16</v>
      </c>
      <c r="F1156" s="296">
        <v>14</v>
      </c>
      <c r="G1156" s="472">
        <f t="shared" si="161"/>
        <v>-0.125</v>
      </c>
      <c r="H1156" s="472">
        <f t="shared" si="162"/>
        <v>0.875</v>
      </c>
      <c r="I1156" s="688" t="str">
        <f t="shared" si="163"/>
        <v>是</v>
      </c>
      <c r="J1156" s="689" t="str">
        <f t="shared" si="164"/>
        <v>项</v>
      </c>
      <c r="N1156" s="720">
        <f>VLOOKUP(B1156,[261]公共预算支出!$D$3:$H$398,5,FALSE)</f>
        <v>14</v>
      </c>
      <c r="Q1156" s="710">
        <f t="shared" si="167"/>
        <v>14</v>
      </c>
      <c r="T1156" s="721">
        <f>VLOOKUP(B1156,[268]Sheet1!$D$6:$M$416,10,FALSE)</f>
        <v>14</v>
      </c>
    </row>
    <row r="1157" ht="36" customHeight="1" spans="1:20">
      <c r="A1157" s="709">
        <f t="shared" si="160"/>
        <v>7</v>
      </c>
      <c r="B1157" s="295">
        <v>2200506</v>
      </c>
      <c r="C1157" s="439" t="s">
        <v>1127</v>
      </c>
      <c r="D1157" s="230">
        <v>0</v>
      </c>
      <c r="E1157" s="230">
        <v>0</v>
      </c>
      <c r="F1157" s="296"/>
      <c r="G1157" s="472">
        <f t="shared" si="161"/>
        <v>0</v>
      </c>
      <c r="H1157" s="472">
        <f t="shared" si="162"/>
        <v>0</v>
      </c>
      <c r="I1157" s="688" t="str">
        <f t="shared" si="163"/>
        <v>否</v>
      </c>
      <c r="J1157" s="689" t="str">
        <f t="shared" si="164"/>
        <v>项</v>
      </c>
      <c r="Q1157" s="710">
        <f t="shared" si="167"/>
        <v>0</v>
      </c>
      <c r="T1157" s="721"/>
    </row>
    <row r="1158" ht="36" customHeight="1" spans="1:20">
      <c r="A1158" s="709">
        <f t="shared" ref="A1158:A1221" si="168">LEN(B1158)</f>
        <v>7</v>
      </c>
      <c r="B1158" s="295">
        <v>2200507</v>
      </c>
      <c r="C1158" s="439" t="s">
        <v>1128</v>
      </c>
      <c r="D1158" s="230">
        <v>0</v>
      </c>
      <c r="E1158" s="230">
        <v>0</v>
      </c>
      <c r="F1158" s="296"/>
      <c r="G1158" s="472">
        <f t="shared" ref="G1158:G1221" si="169">IF(D1158&lt;0,"",IFERROR(F1158/D1158-1,0))</f>
        <v>0</v>
      </c>
      <c r="H1158" s="472">
        <f t="shared" ref="H1158:H1221" si="170">IF(D1158&lt;0,"",IFERROR(F1158/E1158,0))</f>
        <v>0</v>
      </c>
      <c r="I1158" s="688" t="str">
        <f t="shared" ref="I1158:I1221" si="171">IF(LEN(B1158)=3,"是",IF(C1158&lt;&gt;"",IF(SUM(D1158:F1158)&lt;&gt;0,"是","否"),"是"))</f>
        <v>否</v>
      </c>
      <c r="J1158" s="689" t="str">
        <f t="shared" ref="J1158:J1221" si="172">IF(LEN(B1158)=3,"类",IF(LEN(B1158)=5,"款","项"))</f>
        <v>项</v>
      </c>
      <c r="Q1158" s="710">
        <f t="shared" si="167"/>
        <v>0</v>
      </c>
      <c r="T1158" s="721"/>
    </row>
    <row r="1159" ht="36" customHeight="1" spans="1:20">
      <c r="A1159" s="709">
        <f t="shared" si="168"/>
        <v>7</v>
      </c>
      <c r="B1159" s="295">
        <v>2200508</v>
      </c>
      <c r="C1159" s="439" t="s">
        <v>1129</v>
      </c>
      <c r="D1159" s="230">
        <v>0</v>
      </c>
      <c r="E1159" s="230">
        <v>0</v>
      </c>
      <c r="F1159" s="296"/>
      <c r="G1159" s="472">
        <f t="shared" si="169"/>
        <v>0</v>
      </c>
      <c r="H1159" s="472">
        <f t="shared" si="170"/>
        <v>0</v>
      </c>
      <c r="I1159" s="688" t="str">
        <f t="shared" si="171"/>
        <v>否</v>
      </c>
      <c r="J1159" s="689" t="str">
        <f t="shared" si="172"/>
        <v>项</v>
      </c>
      <c r="Q1159" s="710">
        <f t="shared" si="167"/>
        <v>0</v>
      </c>
      <c r="T1159" s="721"/>
    </row>
    <row r="1160" ht="36" customHeight="1" spans="1:20">
      <c r="A1160" s="709">
        <f t="shared" si="168"/>
        <v>7</v>
      </c>
      <c r="B1160" s="295">
        <v>2200509</v>
      </c>
      <c r="C1160" s="439" t="s">
        <v>1130</v>
      </c>
      <c r="D1160" s="230">
        <v>0</v>
      </c>
      <c r="E1160" s="230"/>
      <c r="F1160" s="296">
        <v>7</v>
      </c>
      <c r="G1160" s="472">
        <f t="shared" si="169"/>
        <v>0</v>
      </c>
      <c r="H1160" s="472">
        <f t="shared" si="170"/>
        <v>0</v>
      </c>
      <c r="I1160" s="688" t="str">
        <f t="shared" si="171"/>
        <v>是</v>
      </c>
      <c r="J1160" s="689" t="str">
        <f t="shared" si="172"/>
        <v>项</v>
      </c>
      <c r="P1160" s="710">
        <f>VLOOKUP(B1160,[263]Sheet4!$A$2:$B$82,2,FALSE)</f>
        <v>7</v>
      </c>
      <c r="Q1160" s="710">
        <f t="shared" si="167"/>
        <v>7</v>
      </c>
      <c r="T1160" s="721">
        <f>VLOOKUP(B1160,[268]Sheet1!$D$6:$M$416,10,FALSE)</f>
        <v>7</v>
      </c>
    </row>
    <row r="1161" ht="36" customHeight="1" spans="1:20">
      <c r="A1161" s="709">
        <f t="shared" si="168"/>
        <v>7</v>
      </c>
      <c r="B1161" s="295">
        <v>2200510</v>
      </c>
      <c r="C1161" s="439" t="s">
        <v>1131</v>
      </c>
      <c r="D1161" s="230">
        <v>0</v>
      </c>
      <c r="E1161" s="230">
        <v>0</v>
      </c>
      <c r="F1161" s="296"/>
      <c r="G1161" s="472">
        <f t="shared" si="169"/>
        <v>0</v>
      </c>
      <c r="H1161" s="472">
        <f t="shared" si="170"/>
        <v>0</v>
      </c>
      <c r="I1161" s="688" t="str">
        <f t="shared" si="171"/>
        <v>否</v>
      </c>
      <c r="J1161" s="689" t="str">
        <f t="shared" si="172"/>
        <v>项</v>
      </c>
      <c r="Q1161" s="710">
        <f t="shared" si="167"/>
        <v>0</v>
      </c>
      <c r="T1161" s="721"/>
    </row>
    <row r="1162" ht="36" customHeight="1" spans="1:20">
      <c r="A1162" s="709">
        <f t="shared" si="168"/>
        <v>7</v>
      </c>
      <c r="B1162" s="295">
        <v>2200511</v>
      </c>
      <c r="C1162" s="439" t="s">
        <v>1132</v>
      </c>
      <c r="D1162" s="230">
        <v>0</v>
      </c>
      <c r="E1162" s="230">
        <v>0</v>
      </c>
      <c r="F1162" s="296"/>
      <c r="G1162" s="472">
        <f t="shared" si="169"/>
        <v>0</v>
      </c>
      <c r="H1162" s="472">
        <f t="shared" si="170"/>
        <v>0</v>
      </c>
      <c r="I1162" s="688" t="str">
        <f t="shared" si="171"/>
        <v>否</v>
      </c>
      <c r="J1162" s="689" t="str">
        <f t="shared" si="172"/>
        <v>项</v>
      </c>
      <c r="Q1162" s="710">
        <f t="shared" si="167"/>
        <v>0</v>
      </c>
      <c r="T1162" s="721"/>
    </row>
    <row r="1163" ht="36" customHeight="1" spans="1:20">
      <c r="A1163" s="709">
        <f t="shared" si="168"/>
        <v>7</v>
      </c>
      <c r="B1163" s="295">
        <v>2200512</v>
      </c>
      <c r="C1163" s="439" t="s">
        <v>1133</v>
      </c>
      <c r="D1163" s="230">
        <v>0</v>
      </c>
      <c r="E1163" s="230">
        <v>0</v>
      </c>
      <c r="F1163" s="296"/>
      <c r="G1163" s="472">
        <f t="shared" si="169"/>
        <v>0</v>
      </c>
      <c r="H1163" s="472">
        <f t="shared" si="170"/>
        <v>0</v>
      </c>
      <c r="I1163" s="688" t="str">
        <f t="shared" si="171"/>
        <v>否</v>
      </c>
      <c r="J1163" s="689" t="str">
        <f t="shared" si="172"/>
        <v>项</v>
      </c>
      <c r="Q1163" s="710">
        <f t="shared" si="167"/>
        <v>0</v>
      </c>
      <c r="T1163" s="721"/>
    </row>
    <row r="1164" ht="36" customHeight="1" spans="1:20">
      <c r="A1164" s="709">
        <f t="shared" si="168"/>
        <v>7</v>
      </c>
      <c r="B1164" s="295">
        <v>2200513</v>
      </c>
      <c r="C1164" s="439" t="s">
        <v>1134</v>
      </c>
      <c r="D1164" s="230">
        <v>0</v>
      </c>
      <c r="E1164" s="230">
        <v>0</v>
      </c>
      <c r="F1164" s="296"/>
      <c r="G1164" s="472">
        <f t="shared" si="169"/>
        <v>0</v>
      </c>
      <c r="H1164" s="472">
        <f t="shared" si="170"/>
        <v>0</v>
      </c>
      <c r="I1164" s="688" t="str">
        <f t="shared" si="171"/>
        <v>否</v>
      </c>
      <c r="J1164" s="689" t="str">
        <f t="shared" si="172"/>
        <v>项</v>
      </c>
      <c r="Q1164" s="710">
        <f t="shared" si="167"/>
        <v>0</v>
      </c>
      <c r="T1164" s="721"/>
    </row>
    <row r="1165" ht="36" customHeight="1" spans="1:20">
      <c r="A1165" s="709">
        <f t="shared" si="168"/>
        <v>7</v>
      </c>
      <c r="B1165" s="295">
        <v>2200514</v>
      </c>
      <c r="C1165" s="439" t="s">
        <v>1135</v>
      </c>
      <c r="D1165" s="230">
        <v>0</v>
      </c>
      <c r="E1165" s="230">
        <v>0</v>
      </c>
      <c r="F1165" s="296"/>
      <c r="G1165" s="472">
        <f t="shared" si="169"/>
        <v>0</v>
      </c>
      <c r="H1165" s="472">
        <f t="shared" si="170"/>
        <v>0</v>
      </c>
      <c r="I1165" s="688" t="str">
        <f t="shared" si="171"/>
        <v>否</v>
      </c>
      <c r="J1165" s="689" t="str">
        <f t="shared" si="172"/>
        <v>项</v>
      </c>
      <c r="Q1165" s="710">
        <f t="shared" si="167"/>
        <v>0</v>
      </c>
      <c r="T1165" s="721"/>
    </row>
    <row r="1166" ht="36" customHeight="1" spans="1:20">
      <c r="A1166" s="709">
        <f t="shared" si="168"/>
        <v>7</v>
      </c>
      <c r="B1166" s="295">
        <v>2200599</v>
      </c>
      <c r="C1166" s="439" t="s">
        <v>1136</v>
      </c>
      <c r="D1166" s="230">
        <v>0</v>
      </c>
      <c r="E1166" s="230">
        <v>0</v>
      </c>
      <c r="F1166" s="296"/>
      <c r="G1166" s="472">
        <f t="shared" si="169"/>
        <v>0</v>
      </c>
      <c r="H1166" s="472">
        <f t="shared" si="170"/>
        <v>0</v>
      </c>
      <c r="I1166" s="688" t="str">
        <f t="shared" si="171"/>
        <v>否</v>
      </c>
      <c r="J1166" s="689" t="str">
        <f t="shared" si="172"/>
        <v>项</v>
      </c>
      <c r="Q1166" s="710">
        <f t="shared" si="167"/>
        <v>0</v>
      </c>
      <c r="T1166" s="721"/>
    </row>
    <row r="1167" ht="36" customHeight="1" spans="1:20">
      <c r="A1167" s="709">
        <f t="shared" si="168"/>
        <v>5</v>
      </c>
      <c r="B1167" s="295">
        <v>22099</v>
      </c>
      <c r="C1167" s="359" t="s">
        <v>1137</v>
      </c>
      <c r="D1167" s="230">
        <v>0</v>
      </c>
      <c r="E1167" s="230">
        <v>0</v>
      </c>
      <c r="F1167" s="230">
        <f>F1168</f>
        <v>10</v>
      </c>
      <c r="G1167" s="472">
        <f t="shared" si="169"/>
        <v>0</v>
      </c>
      <c r="H1167" s="472">
        <f t="shared" si="170"/>
        <v>0</v>
      </c>
      <c r="I1167" s="688" t="str">
        <f t="shared" si="171"/>
        <v>是</v>
      </c>
      <c r="J1167" s="689" t="str">
        <f t="shared" si="172"/>
        <v>款</v>
      </c>
      <c r="T1167" s="711">
        <f>VLOOKUP(B1167,[268]Sheet1!$D$6:$M$416,10,FALSE)</f>
        <v>10</v>
      </c>
    </row>
    <row r="1168" ht="36" customHeight="1" spans="1:20">
      <c r="A1168" s="709">
        <f t="shared" si="168"/>
        <v>7</v>
      </c>
      <c r="B1168" s="305">
        <v>2209999</v>
      </c>
      <c r="C1168" s="439" t="s">
        <v>1137</v>
      </c>
      <c r="D1168" s="230">
        <v>0</v>
      </c>
      <c r="E1168" s="230">
        <v>2</v>
      </c>
      <c r="F1168" s="296">
        <f>2+8</f>
        <v>10</v>
      </c>
      <c r="G1168" s="472">
        <f t="shared" si="169"/>
        <v>0</v>
      </c>
      <c r="H1168" s="472">
        <f t="shared" si="170"/>
        <v>5</v>
      </c>
      <c r="I1168" s="688" t="str">
        <f t="shared" si="171"/>
        <v>是</v>
      </c>
      <c r="J1168" s="689" t="str">
        <f t="shared" si="172"/>
        <v>项</v>
      </c>
      <c r="N1168" s="720">
        <f>VLOOKUP(B1168,[261]公共预算支出!$D$3:$H$398,5,FALSE)</f>
        <v>8</v>
      </c>
      <c r="P1168" s="710">
        <f>VLOOKUP(B1168,[263]Sheet4!$A$2:$B$82,2,FALSE)</f>
        <v>2</v>
      </c>
      <c r="Q1168" s="710">
        <f>+N1168+O1168+P1168</f>
        <v>10</v>
      </c>
      <c r="T1168" s="721">
        <f>VLOOKUP(B1168,[268]Sheet1!$D$6:$M$416,10,FALSE)</f>
        <v>10</v>
      </c>
    </row>
    <row r="1169" ht="36" customHeight="1" spans="1:20">
      <c r="A1169" s="709">
        <f t="shared" si="168"/>
        <v>3</v>
      </c>
      <c r="B1169" s="294">
        <v>221</v>
      </c>
      <c r="C1169" s="285" t="s">
        <v>275</v>
      </c>
      <c r="D1169" s="286">
        <v>9611</v>
      </c>
      <c r="E1169" s="286">
        <v>10437</v>
      </c>
      <c r="F1169" s="286">
        <f>SUM(F1170,F1182,F1186)</f>
        <v>6515</v>
      </c>
      <c r="G1169" s="475">
        <f t="shared" si="169"/>
        <v>-0.322130891686609</v>
      </c>
      <c r="H1169" s="475">
        <f t="shared" si="170"/>
        <v>0.624221519593753</v>
      </c>
      <c r="I1169" s="688" t="str">
        <f t="shared" si="171"/>
        <v>是</v>
      </c>
      <c r="J1169" s="689" t="str">
        <f t="shared" si="172"/>
        <v>类</v>
      </c>
      <c r="T1169" s="711">
        <f>VLOOKUP(B1169,[268]Sheet1!$D$6:$M$416,10,FALSE)</f>
        <v>6515</v>
      </c>
    </row>
    <row r="1170" ht="36" customHeight="1" spans="1:20">
      <c r="A1170" s="709">
        <f t="shared" si="168"/>
        <v>5</v>
      </c>
      <c r="B1170" s="295">
        <v>22101</v>
      </c>
      <c r="C1170" s="359" t="s">
        <v>1138</v>
      </c>
      <c r="D1170" s="230">
        <v>1766</v>
      </c>
      <c r="E1170" s="230">
        <v>2107</v>
      </c>
      <c r="F1170" s="230">
        <f>SUM(F1171:F1181)</f>
        <v>603</v>
      </c>
      <c r="G1170" s="472">
        <f t="shared" si="169"/>
        <v>-0.658550396375991</v>
      </c>
      <c r="H1170" s="472">
        <f t="shared" si="170"/>
        <v>0.286188894162316</v>
      </c>
      <c r="I1170" s="688" t="str">
        <f t="shared" si="171"/>
        <v>是</v>
      </c>
      <c r="J1170" s="689" t="str">
        <f t="shared" si="172"/>
        <v>款</v>
      </c>
      <c r="T1170" s="711">
        <f>VLOOKUP(B1170,[268]Sheet1!$D$6:$M$416,10,FALSE)</f>
        <v>603</v>
      </c>
    </row>
    <row r="1171" ht="36" customHeight="1" spans="1:20">
      <c r="A1171" s="709">
        <f t="shared" si="168"/>
        <v>7</v>
      </c>
      <c r="B1171" s="295">
        <v>2210101</v>
      </c>
      <c r="C1171" s="439" t="s">
        <v>1139</v>
      </c>
      <c r="D1171" s="230">
        <v>0</v>
      </c>
      <c r="E1171" s="230">
        <v>0</v>
      </c>
      <c r="F1171" s="296"/>
      <c r="G1171" s="472">
        <f t="shared" si="169"/>
        <v>0</v>
      </c>
      <c r="H1171" s="472">
        <f t="shared" si="170"/>
        <v>0</v>
      </c>
      <c r="I1171" s="688" t="str">
        <f t="shared" si="171"/>
        <v>否</v>
      </c>
      <c r="J1171" s="689" t="str">
        <f t="shared" si="172"/>
        <v>项</v>
      </c>
      <c r="Q1171" s="710">
        <f t="shared" ref="Q1171:Q1181" si="173">+N1171+O1171+P1171</f>
        <v>0</v>
      </c>
      <c r="T1171" s="721"/>
    </row>
    <row r="1172" ht="36" customHeight="1" spans="1:20">
      <c r="A1172" s="709">
        <f t="shared" si="168"/>
        <v>7</v>
      </c>
      <c r="B1172" s="295">
        <v>2210102</v>
      </c>
      <c r="C1172" s="439" t="s">
        <v>1140</v>
      </c>
      <c r="D1172" s="230">
        <v>0</v>
      </c>
      <c r="E1172" s="230">
        <v>0</v>
      </c>
      <c r="F1172" s="296"/>
      <c r="G1172" s="472">
        <f t="shared" si="169"/>
        <v>0</v>
      </c>
      <c r="H1172" s="472">
        <f t="shared" si="170"/>
        <v>0</v>
      </c>
      <c r="I1172" s="688" t="str">
        <f t="shared" si="171"/>
        <v>否</v>
      </c>
      <c r="J1172" s="689" t="str">
        <f t="shared" si="172"/>
        <v>项</v>
      </c>
      <c r="Q1172" s="710">
        <f t="shared" si="173"/>
        <v>0</v>
      </c>
      <c r="T1172" s="721"/>
    </row>
    <row r="1173" ht="36" customHeight="1" spans="1:20">
      <c r="A1173" s="709">
        <f t="shared" si="168"/>
        <v>7</v>
      </c>
      <c r="B1173" s="295">
        <v>2210103</v>
      </c>
      <c r="C1173" s="439" t="s">
        <v>1141</v>
      </c>
      <c r="D1173" s="230">
        <v>0</v>
      </c>
      <c r="E1173" s="230">
        <v>0</v>
      </c>
      <c r="F1173" s="296"/>
      <c r="G1173" s="472">
        <f t="shared" si="169"/>
        <v>0</v>
      </c>
      <c r="H1173" s="472">
        <f t="shared" si="170"/>
        <v>0</v>
      </c>
      <c r="I1173" s="688" t="str">
        <f t="shared" si="171"/>
        <v>否</v>
      </c>
      <c r="J1173" s="689" t="str">
        <f t="shared" si="172"/>
        <v>项</v>
      </c>
      <c r="Q1173" s="710">
        <f t="shared" si="173"/>
        <v>0</v>
      </c>
      <c r="T1173" s="721"/>
    </row>
    <row r="1174" ht="36" customHeight="1" spans="1:20">
      <c r="A1174" s="709">
        <f t="shared" si="168"/>
        <v>7</v>
      </c>
      <c r="B1174" s="295">
        <v>2210104</v>
      </c>
      <c r="C1174" s="439" t="s">
        <v>1142</v>
      </c>
      <c r="D1174" s="230">
        <v>0</v>
      </c>
      <c r="E1174" s="230">
        <v>0</v>
      </c>
      <c r="F1174" s="296"/>
      <c r="G1174" s="472">
        <f t="shared" si="169"/>
        <v>0</v>
      </c>
      <c r="H1174" s="472">
        <f t="shared" si="170"/>
        <v>0</v>
      </c>
      <c r="I1174" s="688" t="str">
        <f t="shared" si="171"/>
        <v>否</v>
      </c>
      <c r="J1174" s="689" t="str">
        <f t="shared" si="172"/>
        <v>项</v>
      </c>
      <c r="Q1174" s="710">
        <f t="shared" si="173"/>
        <v>0</v>
      </c>
      <c r="T1174" s="721"/>
    </row>
    <row r="1175" ht="36" customHeight="1" spans="1:20">
      <c r="A1175" s="709">
        <f t="shared" si="168"/>
        <v>7</v>
      </c>
      <c r="B1175" s="295">
        <v>2210105</v>
      </c>
      <c r="C1175" s="439" t="s">
        <v>1143</v>
      </c>
      <c r="D1175" s="230">
        <v>366</v>
      </c>
      <c r="E1175" s="230">
        <v>0</v>
      </c>
      <c r="F1175" s="296">
        <v>18</v>
      </c>
      <c r="G1175" s="472">
        <f t="shared" si="169"/>
        <v>-0.950819672131147</v>
      </c>
      <c r="H1175" s="472">
        <f t="shared" si="170"/>
        <v>0</v>
      </c>
      <c r="I1175" s="688" t="str">
        <f t="shared" si="171"/>
        <v>是</v>
      </c>
      <c r="J1175" s="689" t="str">
        <f t="shared" si="172"/>
        <v>项</v>
      </c>
      <c r="Q1175" s="710">
        <f t="shared" si="173"/>
        <v>0</v>
      </c>
      <c r="T1175" s="721">
        <f>VLOOKUP(B1175,[268]Sheet1!$D$6:$M$416,10,FALSE)</f>
        <v>18</v>
      </c>
    </row>
    <row r="1176" ht="36" customHeight="1" spans="1:20">
      <c r="A1176" s="709">
        <f t="shared" si="168"/>
        <v>7</v>
      </c>
      <c r="B1176" s="295">
        <v>2210106</v>
      </c>
      <c r="C1176" s="439" t="s">
        <v>1144</v>
      </c>
      <c r="D1176" s="230">
        <v>0</v>
      </c>
      <c r="E1176" s="230">
        <v>0</v>
      </c>
      <c r="F1176" s="296"/>
      <c r="G1176" s="472">
        <f t="shared" si="169"/>
        <v>0</v>
      </c>
      <c r="H1176" s="472">
        <f t="shared" si="170"/>
        <v>0</v>
      </c>
      <c r="I1176" s="688" t="str">
        <f t="shared" si="171"/>
        <v>否</v>
      </c>
      <c r="J1176" s="689" t="str">
        <f t="shared" si="172"/>
        <v>项</v>
      </c>
      <c r="Q1176" s="710">
        <f t="shared" si="173"/>
        <v>0</v>
      </c>
      <c r="T1176" s="721"/>
    </row>
    <row r="1177" ht="36" customHeight="1" spans="1:20">
      <c r="A1177" s="709">
        <f t="shared" si="168"/>
        <v>7</v>
      </c>
      <c r="B1177" s="295">
        <v>2210107</v>
      </c>
      <c r="C1177" s="439" t="s">
        <v>1145</v>
      </c>
      <c r="D1177" s="230">
        <v>0</v>
      </c>
      <c r="E1177" s="230">
        <v>0</v>
      </c>
      <c r="F1177" s="296"/>
      <c r="G1177" s="472">
        <f t="shared" si="169"/>
        <v>0</v>
      </c>
      <c r="H1177" s="472">
        <f t="shared" si="170"/>
        <v>0</v>
      </c>
      <c r="I1177" s="688" t="str">
        <f t="shared" si="171"/>
        <v>否</v>
      </c>
      <c r="J1177" s="689" t="str">
        <f t="shared" si="172"/>
        <v>项</v>
      </c>
      <c r="Q1177" s="710">
        <f t="shared" si="173"/>
        <v>0</v>
      </c>
      <c r="T1177" s="721"/>
    </row>
    <row r="1178" ht="36" customHeight="1" spans="1:20">
      <c r="A1178" s="709">
        <f t="shared" si="168"/>
        <v>7</v>
      </c>
      <c r="B1178" s="295">
        <v>2210108</v>
      </c>
      <c r="C1178" s="439" t="s">
        <v>1146</v>
      </c>
      <c r="D1178" s="230">
        <v>0</v>
      </c>
      <c r="E1178" s="230">
        <v>650</v>
      </c>
      <c r="F1178" s="296">
        <v>585</v>
      </c>
      <c r="G1178" s="472">
        <f t="shared" si="169"/>
        <v>0</v>
      </c>
      <c r="H1178" s="472">
        <f t="shared" si="170"/>
        <v>0.9</v>
      </c>
      <c r="I1178" s="688" t="str">
        <f t="shared" si="171"/>
        <v>是</v>
      </c>
      <c r="J1178" s="689" t="str">
        <f t="shared" si="172"/>
        <v>项</v>
      </c>
      <c r="N1178" s="720">
        <f>VLOOKUP(B1178,[261]公共预算支出!$D$3:$H$398,5,FALSE)</f>
        <v>585</v>
      </c>
      <c r="Q1178" s="710">
        <f t="shared" si="173"/>
        <v>585</v>
      </c>
      <c r="T1178" s="721">
        <f>VLOOKUP(B1178,[268]Sheet1!$D$6:$M$416,10,FALSE)</f>
        <v>585</v>
      </c>
    </row>
    <row r="1179" ht="36" customHeight="1" spans="1:20">
      <c r="A1179" s="709">
        <f t="shared" si="168"/>
        <v>7</v>
      </c>
      <c r="B1179" s="295">
        <v>2210109</v>
      </c>
      <c r="C1179" s="439" t="s">
        <v>1147</v>
      </c>
      <c r="D1179" s="230">
        <v>0</v>
      </c>
      <c r="E1179" s="230">
        <v>0</v>
      </c>
      <c r="F1179" s="296"/>
      <c r="G1179" s="472">
        <f t="shared" si="169"/>
        <v>0</v>
      </c>
      <c r="H1179" s="472">
        <f t="shared" si="170"/>
        <v>0</v>
      </c>
      <c r="I1179" s="688" t="str">
        <f t="shared" si="171"/>
        <v>否</v>
      </c>
      <c r="J1179" s="689" t="str">
        <f t="shared" si="172"/>
        <v>项</v>
      </c>
      <c r="Q1179" s="710">
        <f t="shared" si="173"/>
        <v>0</v>
      </c>
      <c r="T1179" s="721"/>
    </row>
    <row r="1180" ht="36" customHeight="1" spans="1:20">
      <c r="A1180" s="709">
        <f t="shared" si="168"/>
        <v>7</v>
      </c>
      <c r="B1180" s="295">
        <v>2210110</v>
      </c>
      <c r="C1180" s="439" t="s">
        <v>1148</v>
      </c>
      <c r="D1180" s="230">
        <v>0</v>
      </c>
      <c r="E1180" s="230">
        <v>0</v>
      </c>
      <c r="F1180" s="296"/>
      <c r="G1180" s="472">
        <f t="shared" si="169"/>
        <v>0</v>
      </c>
      <c r="H1180" s="472">
        <f t="shared" si="170"/>
        <v>0</v>
      </c>
      <c r="I1180" s="688" t="str">
        <f t="shared" si="171"/>
        <v>否</v>
      </c>
      <c r="J1180" s="689" t="str">
        <f t="shared" si="172"/>
        <v>项</v>
      </c>
      <c r="Q1180" s="710">
        <f t="shared" si="173"/>
        <v>0</v>
      </c>
      <c r="T1180" s="721"/>
    </row>
    <row r="1181" ht="36" customHeight="1" spans="1:20">
      <c r="A1181" s="709">
        <f t="shared" si="168"/>
        <v>7</v>
      </c>
      <c r="B1181" s="295">
        <v>2210199</v>
      </c>
      <c r="C1181" s="439" t="s">
        <v>1149</v>
      </c>
      <c r="D1181" s="230">
        <v>1400</v>
      </c>
      <c r="E1181" s="230">
        <v>1457</v>
      </c>
      <c r="F1181" s="296"/>
      <c r="G1181" s="472">
        <f t="shared" si="169"/>
        <v>-1</v>
      </c>
      <c r="H1181" s="472">
        <f t="shared" si="170"/>
        <v>0</v>
      </c>
      <c r="I1181" s="688" t="str">
        <f t="shared" si="171"/>
        <v>是</v>
      </c>
      <c r="J1181" s="689" t="str">
        <f t="shared" si="172"/>
        <v>项</v>
      </c>
      <c r="Q1181" s="710">
        <f t="shared" si="173"/>
        <v>0</v>
      </c>
      <c r="T1181" s="721"/>
    </row>
    <row r="1182" ht="36" customHeight="1" spans="1:20">
      <c r="A1182" s="709">
        <f t="shared" si="168"/>
        <v>5</v>
      </c>
      <c r="B1182" s="295">
        <v>22102</v>
      </c>
      <c r="C1182" s="359" t="s">
        <v>1150</v>
      </c>
      <c r="D1182" s="230">
        <v>7845</v>
      </c>
      <c r="E1182" s="230">
        <v>8330</v>
      </c>
      <c r="F1182" s="230">
        <f>SUM(F1183:F1185)</f>
        <v>5912</v>
      </c>
      <c r="G1182" s="472">
        <f t="shared" si="169"/>
        <v>-0.246398980242193</v>
      </c>
      <c r="H1182" s="472">
        <f t="shared" si="170"/>
        <v>0.709723889555822</v>
      </c>
      <c r="I1182" s="688" t="str">
        <f t="shared" si="171"/>
        <v>是</v>
      </c>
      <c r="J1182" s="689" t="str">
        <f t="shared" si="172"/>
        <v>款</v>
      </c>
      <c r="T1182" s="711">
        <f>VLOOKUP(B1182,[268]Sheet1!$D$6:$M$416,10,FALSE)</f>
        <v>5912</v>
      </c>
    </row>
    <row r="1183" ht="36" customHeight="1" spans="1:20">
      <c r="A1183" s="709">
        <f t="shared" si="168"/>
        <v>7</v>
      </c>
      <c r="B1183" s="295">
        <v>2210201</v>
      </c>
      <c r="C1183" s="439" t="s">
        <v>1151</v>
      </c>
      <c r="D1183" s="230">
        <v>7139</v>
      </c>
      <c r="E1183" s="230">
        <v>7683</v>
      </c>
      <c r="F1183" s="296">
        <v>5412</v>
      </c>
      <c r="G1183" s="472">
        <f t="shared" si="169"/>
        <v>-0.24191063174114</v>
      </c>
      <c r="H1183" s="472">
        <f t="shared" si="170"/>
        <v>0.704412338930105</v>
      </c>
      <c r="I1183" s="688" t="str">
        <f t="shared" si="171"/>
        <v>是</v>
      </c>
      <c r="J1183" s="689" t="str">
        <f t="shared" si="172"/>
        <v>项</v>
      </c>
      <c r="N1183" s="720">
        <f>VLOOKUP(B1183,[261]公共预算支出!$D$3:$H$398,5,FALSE)</f>
        <v>5413</v>
      </c>
      <c r="P1183" s="710">
        <f>VLOOKUP(B1183,[263]Sheet4!$A$2:$B$82,2,FALSE)</f>
        <v>1</v>
      </c>
      <c r="Q1183" s="710">
        <f>+N1183+O1183+P1183</f>
        <v>5414</v>
      </c>
      <c r="T1183" s="721">
        <f>VLOOKUP(B1183,[268]Sheet1!$D$6:$M$416,10,FALSE)</f>
        <v>5411</v>
      </c>
    </row>
    <row r="1184" ht="36" customHeight="1" spans="1:20">
      <c r="A1184" s="709">
        <f t="shared" si="168"/>
        <v>7</v>
      </c>
      <c r="B1184" s="295">
        <v>2210202</v>
      </c>
      <c r="C1184" s="439" t="s">
        <v>1152</v>
      </c>
      <c r="D1184" s="230">
        <v>0</v>
      </c>
      <c r="E1184" s="230">
        <v>0</v>
      </c>
      <c r="F1184" s="296"/>
      <c r="G1184" s="472">
        <f t="shared" si="169"/>
        <v>0</v>
      </c>
      <c r="H1184" s="472">
        <f t="shared" si="170"/>
        <v>0</v>
      </c>
      <c r="I1184" s="688" t="str">
        <f t="shared" si="171"/>
        <v>否</v>
      </c>
      <c r="J1184" s="689" t="str">
        <f t="shared" si="172"/>
        <v>项</v>
      </c>
      <c r="Q1184" s="710">
        <f>+N1184+O1184+P1184</f>
        <v>0</v>
      </c>
      <c r="T1184" s="721"/>
    </row>
    <row r="1185" ht="36" customHeight="1" spans="1:20">
      <c r="A1185" s="709">
        <f t="shared" si="168"/>
        <v>7</v>
      </c>
      <c r="B1185" s="295">
        <v>2210203</v>
      </c>
      <c r="C1185" s="439" t="s">
        <v>1153</v>
      </c>
      <c r="D1185" s="230">
        <v>706</v>
      </c>
      <c r="E1185" s="230">
        <v>647</v>
      </c>
      <c r="F1185" s="296">
        <v>500</v>
      </c>
      <c r="G1185" s="472">
        <f t="shared" si="169"/>
        <v>-0.291784702549575</v>
      </c>
      <c r="H1185" s="472">
        <f t="shared" si="170"/>
        <v>0.772797527047913</v>
      </c>
      <c r="I1185" s="688" t="str">
        <f t="shared" si="171"/>
        <v>是</v>
      </c>
      <c r="J1185" s="689" t="str">
        <f t="shared" si="172"/>
        <v>项</v>
      </c>
      <c r="N1185" s="720">
        <f>VLOOKUP(B1185,[261]公共预算支出!$D$3:$H$398,5,FALSE)</f>
        <v>499</v>
      </c>
      <c r="Q1185" s="710">
        <f>+N1185+O1185+P1185</f>
        <v>499</v>
      </c>
      <c r="T1185" s="721">
        <f>VLOOKUP(B1185,[268]Sheet1!$D$6:$M$416,10,FALSE)</f>
        <v>500</v>
      </c>
    </row>
    <row r="1186" ht="36" customHeight="1" spans="1:10">
      <c r="A1186" s="709">
        <f t="shared" si="168"/>
        <v>5</v>
      </c>
      <c r="B1186" s="295">
        <v>22103</v>
      </c>
      <c r="C1186" s="359" t="s">
        <v>1154</v>
      </c>
      <c r="D1186" s="230">
        <v>0</v>
      </c>
      <c r="E1186" s="230">
        <v>0</v>
      </c>
      <c r="F1186" s="230">
        <f>SUM(F1187:F1189)</f>
        <v>0</v>
      </c>
      <c r="G1186" s="472">
        <f t="shared" si="169"/>
        <v>0</v>
      </c>
      <c r="H1186" s="472">
        <f t="shared" si="170"/>
        <v>0</v>
      </c>
      <c r="I1186" s="688" t="str">
        <f t="shared" si="171"/>
        <v>否</v>
      </c>
      <c r="J1186" s="689" t="str">
        <f t="shared" si="172"/>
        <v>款</v>
      </c>
    </row>
    <row r="1187" ht="36" customHeight="1" spans="1:20">
      <c r="A1187" s="709">
        <f t="shared" si="168"/>
        <v>7</v>
      </c>
      <c r="B1187" s="295">
        <v>2210301</v>
      </c>
      <c r="C1187" s="439" t="s">
        <v>1155</v>
      </c>
      <c r="D1187" s="230">
        <v>0</v>
      </c>
      <c r="E1187" s="230">
        <v>0</v>
      </c>
      <c r="F1187" s="296"/>
      <c r="G1187" s="472">
        <f t="shared" si="169"/>
        <v>0</v>
      </c>
      <c r="H1187" s="472">
        <f t="shared" si="170"/>
        <v>0</v>
      </c>
      <c r="I1187" s="688" t="str">
        <f t="shared" si="171"/>
        <v>否</v>
      </c>
      <c r="J1187" s="689" t="str">
        <f t="shared" si="172"/>
        <v>项</v>
      </c>
      <c r="Q1187" s="710">
        <f>+N1187+O1187+P1187</f>
        <v>0</v>
      </c>
      <c r="T1187" s="721"/>
    </row>
    <row r="1188" ht="36" customHeight="1" spans="1:20">
      <c r="A1188" s="709">
        <f t="shared" si="168"/>
        <v>7</v>
      </c>
      <c r="B1188" s="295">
        <v>2210302</v>
      </c>
      <c r="C1188" s="439" t="s">
        <v>1156</v>
      </c>
      <c r="D1188" s="230">
        <v>0</v>
      </c>
      <c r="E1188" s="230">
        <v>0</v>
      </c>
      <c r="F1188" s="296"/>
      <c r="G1188" s="472">
        <f t="shared" si="169"/>
        <v>0</v>
      </c>
      <c r="H1188" s="472">
        <f t="shared" si="170"/>
        <v>0</v>
      </c>
      <c r="I1188" s="688" t="str">
        <f t="shared" si="171"/>
        <v>否</v>
      </c>
      <c r="J1188" s="689" t="str">
        <f t="shared" si="172"/>
        <v>项</v>
      </c>
      <c r="Q1188" s="710">
        <f>+N1188+O1188+P1188</f>
        <v>0</v>
      </c>
      <c r="T1188" s="721"/>
    </row>
    <row r="1189" ht="36" customHeight="1" spans="1:20">
      <c r="A1189" s="709">
        <f t="shared" si="168"/>
        <v>7</v>
      </c>
      <c r="B1189" s="295">
        <v>2210399</v>
      </c>
      <c r="C1189" s="439" t="s">
        <v>1157</v>
      </c>
      <c r="D1189" s="230">
        <v>0</v>
      </c>
      <c r="E1189" s="230">
        <v>0</v>
      </c>
      <c r="F1189" s="296"/>
      <c r="G1189" s="472">
        <f t="shared" si="169"/>
        <v>0</v>
      </c>
      <c r="H1189" s="472">
        <f t="shared" si="170"/>
        <v>0</v>
      </c>
      <c r="I1189" s="688" t="str">
        <f t="shared" si="171"/>
        <v>否</v>
      </c>
      <c r="J1189" s="689" t="str">
        <f t="shared" si="172"/>
        <v>项</v>
      </c>
      <c r="Q1189" s="710">
        <f>+N1189+O1189+P1189</f>
        <v>0</v>
      </c>
      <c r="T1189" s="721"/>
    </row>
    <row r="1190" ht="36" customHeight="1" spans="1:20">
      <c r="A1190" s="709">
        <f t="shared" si="168"/>
        <v>3</v>
      </c>
      <c r="B1190" s="294">
        <v>222</v>
      </c>
      <c r="C1190" s="285" t="s">
        <v>276</v>
      </c>
      <c r="D1190" s="286">
        <v>351</v>
      </c>
      <c r="E1190" s="286">
        <v>463</v>
      </c>
      <c r="F1190" s="286">
        <f>SUM(F1191,F1209,F1216,F1222)</f>
        <v>398</v>
      </c>
      <c r="G1190" s="475">
        <f t="shared" si="169"/>
        <v>0.133903133903134</v>
      </c>
      <c r="H1190" s="475">
        <f t="shared" si="170"/>
        <v>0.859611231101512</v>
      </c>
      <c r="I1190" s="688" t="str">
        <f t="shared" si="171"/>
        <v>是</v>
      </c>
      <c r="J1190" s="689" t="str">
        <f t="shared" si="172"/>
        <v>类</v>
      </c>
      <c r="T1190" s="711">
        <f>VLOOKUP(B1190,[268]Sheet1!$D$6:$M$416,10,FALSE)</f>
        <v>398</v>
      </c>
    </row>
    <row r="1191" ht="36" customHeight="1" spans="1:20">
      <c r="A1191" s="709">
        <f t="shared" si="168"/>
        <v>5</v>
      </c>
      <c r="B1191" s="295">
        <v>22201</v>
      </c>
      <c r="C1191" s="359" t="s">
        <v>1158</v>
      </c>
      <c r="D1191" s="230">
        <v>307</v>
      </c>
      <c r="E1191" s="230">
        <v>341</v>
      </c>
      <c r="F1191" s="230">
        <f>SUM(F1192:F1208)</f>
        <v>312</v>
      </c>
      <c r="G1191" s="472">
        <f t="shared" si="169"/>
        <v>0.0162866449511401</v>
      </c>
      <c r="H1191" s="472">
        <f t="shared" si="170"/>
        <v>0.914956011730205</v>
      </c>
      <c r="I1191" s="688" t="str">
        <f t="shared" si="171"/>
        <v>是</v>
      </c>
      <c r="J1191" s="689" t="str">
        <f t="shared" si="172"/>
        <v>款</v>
      </c>
      <c r="T1191" s="711">
        <f>VLOOKUP(B1191,[268]Sheet1!$D$6:$M$416,10,FALSE)</f>
        <v>312</v>
      </c>
    </row>
    <row r="1192" ht="36" customHeight="1" spans="1:20">
      <c r="A1192" s="709">
        <f t="shared" si="168"/>
        <v>7</v>
      </c>
      <c r="B1192" s="295">
        <v>2220101</v>
      </c>
      <c r="C1192" s="439" t="s">
        <v>307</v>
      </c>
      <c r="D1192" s="230">
        <v>0</v>
      </c>
      <c r="E1192" s="230">
        <v>0</v>
      </c>
      <c r="F1192" s="296"/>
      <c r="G1192" s="472">
        <f t="shared" si="169"/>
        <v>0</v>
      </c>
      <c r="H1192" s="472">
        <f t="shared" si="170"/>
        <v>0</v>
      </c>
      <c r="I1192" s="688" t="str">
        <f t="shared" si="171"/>
        <v>否</v>
      </c>
      <c r="J1192" s="689" t="str">
        <f t="shared" si="172"/>
        <v>项</v>
      </c>
      <c r="Q1192" s="710">
        <f t="shared" ref="Q1192:Q1208" si="174">+N1192+O1192+P1192</f>
        <v>0</v>
      </c>
      <c r="T1192" s="721"/>
    </row>
    <row r="1193" ht="36" customHeight="1" spans="1:20">
      <c r="A1193" s="709">
        <f t="shared" si="168"/>
        <v>7</v>
      </c>
      <c r="B1193" s="295">
        <v>2220102</v>
      </c>
      <c r="C1193" s="439" t="s">
        <v>308</v>
      </c>
      <c r="D1193" s="230">
        <v>0</v>
      </c>
      <c r="E1193" s="230">
        <v>0</v>
      </c>
      <c r="F1193" s="296"/>
      <c r="G1193" s="472">
        <f t="shared" si="169"/>
        <v>0</v>
      </c>
      <c r="H1193" s="472">
        <f t="shared" si="170"/>
        <v>0</v>
      </c>
      <c r="I1193" s="688" t="str">
        <f t="shared" si="171"/>
        <v>否</v>
      </c>
      <c r="J1193" s="689" t="str">
        <f t="shared" si="172"/>
        <v>项</v>
      </c>
      <c r="Q1193" s="710">
        <f t="shared" si="174"/>
        <v>0</v>
      </c>
      <c r="T1193" s="721"/>
    </row>
    <row r="1194" ht="36" customHeight="1" spans="1:20">
      <c r="A1194" s="709">
        <f t="shared" si="168"/>
        <v>7</v>
      </c>
      <c r="B1194" s="295">
        <v>2220103</v>
      </c>
      <c r="C1194" s="439" t="s">
        <v>309</v>
      </c>
      <c r="D1194" s="230">
        <v>0</v>
      </c>
      <c r="E1194" s="230">
        <v>0</v>
      </c>
      <c r="F1194" s="296"/>
      <c r="G1194" s="472">
        <f t="shared" si="169"/>
        <v>0</v>
      </c>
      <c r="H1194" s="472">
        <f t="shared" si="170"/>
        <v>0</v>
      </c>
      <c r="I1194" s="688" t="str">
        <f t="shared" si="171"/>
        <v>否</v>
      </c>
      <c r="J1194" s="689" t="str">
        <f t="shared" si="172"/>
        <v>项</v>
      </c>
      <c r="Q1194" s="710">
        <f t="shared" si="174"/>
        <v>0</v>
      </c>
      <c r="T1194" s="721"/>
    </row>
    <row r="1195" ht="36" customHeight="1" spans="1:20">
      <c r="A1195" s="709">
        <f t="shared" si="168"/>
        <v>7</v>
      </c>
      <c r="B1195" s="295">
        <v>2220104</v>
      </c>
      <c r="C1195" s="439" t="s">
        <v>1159</v>
      </c>
      <c r="D1195" s="230">
        <v>0</v>
      </c>
      <c r="E1195" s="230">
        <v>0</v>
      </c>
      <c r="F1195" s="296"/>
      <c r="G1195" s="472">
        <f t="shared" si="169"/>
        <v>0</v>
      </c>
      <c r="H1195" s="472">
        <f t="shared" si="170"/>
        <v>0</v>
      </c>
      <c r="I1195" s="688" t="str">
        <f t="shared" si="171"/>
        <v>否</v>
      </c>
      <c r="J1195" s="689" t="str">
        <f t="shared" si="172"/>
        <v>项</v>
      </c>
      <c r="Q1195" s="710">
        <f t="shared" si="174"/>
        <v>0</v>
      </c>
      <c r="T1195" s="721"/>
    </row>
    <row r="1196" ht="36" customHeight="1" spans="1:20">
      <c r="A1196" s="709">
        <f t="shared" si="168"/>
        <v>7</v>
      </c>
      <c r="B1196" s="295">
        <v>2220105</v>
      </c>
      <c r="C1196" s="439" t="s">
        <v>1160</v>
      </c>
      <c r="D1196" s="230">
        <v>0</v>
      </c>
      <c r="E1196" s="230">
        <v>1</v>
      </c>
      <c r="F1196" s="296"/>
      <c r="G1196" s="472">
        <f t="shared" si="169"/>
        <v>0</v>
      </c>
      <c r="H1196" s="472">
        <f t="shared" si="170"/>
        <v>0</v>
      </c>
      <c r="I1196" s="688" t="str">
        <f t="shared" si="171"/>
        <v>是</v>
      </c>
      <c r="J1196" s="689" t="str">
        <f t="shared" si="172"/>
        <v>项</v>
      </c>
      <c r="N1196" s="544">
        <f>VLOOKUP(B1196,[261]公共预算支出!$D$3:$H$398,5,FALSE)</f>
        <v>0</v>
      </c>
      <c r="Q1196" s="710">
        <f t="shared" si="174"/>
        <v>0</v>
      </c>
      <c r="T1196" s="721">
        <f>VLOOKUP(B1196,[268]Sheet1!$D$6:$M$416,10,FALSE)</f>
        <v>0</v>
      </c>
    </row>
    <row r="1197" ht="36" customHeight="1" spans="1:20">
      <c r="A1197" s="709">
        <f t="shared" si="168"/>
        <v>7</v>
      </c>
      <c r="B1197" s="295">
        <v>2220106</v>
      </c>
      <c r="C1197" s="439" t="s">
        <v>1161</v>
      </c>
      <c r="D1197" s="230">
        <v>17</v>
      </c>
      <c r="E1197" s="230">
        <v>21</v>
      </c>
      <c r="F1197" s="296">
        <v>21</v>
      </c>
      <c r="G1197" s="472">
        <f t="shared" si="169"/>
        <v>0.235294117647059</v>
      </c>
      <c r="H1197" s="472">
        <f t="shared" si="170"/>
        <v>1</v>
      </c>
      <c r="I1197" s="688" t="str">
        <f t="shared" si="171"/>
        <v>是</v>
      </c>
      <c r="J1197" s="689" t="str">
        <f t="shared" si="172"/>
        <v>项</v>
      </c>
      <c r="N1197" s="720">
        <f>VLOOKUP(B1197,[261]公共预算支出!$D$3:$H$398,5,FALSE)</f>
        <v>21</v>
      </c>
      <c r="Q1197" s="710">
        <f t="shared" si="174"/>
        <v>21</v>
      </c>
      <c r="T1197" s="721">
        <f>VLOOKUP(B1197,[268]Sheet1!$D$6:$M$416,10,FALSE)</f>
        <v>21</v>
      </c>
    </row>
    <row r="1198" ht="36" customHeight="1" spans="1:20">
      <c r="A1198" s="709">
        <f t="shared" si="168"/>
        <v>7</v>
      </c>
      <c r="B1198" s="295">
        <v>2220107</v>
      </c>
      <c r="C1198" s="439" t="s">
        <v>1162</v>
      </c>
      <c r="D1198" s="230">
        <v>0</v>
      </c>
      <c r="E1198" s="230">
        <v>0</v>
      </c>
      <c r="F1198" s="296"/>
      <c r="G1198" s="472">
        <f t="shared" si="169"/>
        <v>0</v>
      </c>
      <c r="H1198" s="472">
        <f t="shared" si="170"/>
        <v>0</v>
      </c>
      <c r="I1198" s="688" t="str">
        <f t="shared" si="171"/>
        <v>否</v>
      </c>
      <c r="J1198" s="689" t="str">
        <f t="shared" si="172"/>
        <v>项</v>
      </c>
      <c r="Q1198" s="710">
        <f t="shared" si="174"/>
        <v>0</v>
      </c>
      <c r="T1198" s="721"/>
    </row>
    <row r="1199" ht="36" customHeight="1" spans="1:20">
      <c r="A1199" s="709">
        <f t="shared" si="168"/>
        <v>7</v>
      </c>
      <c r="B1199" s="295">
        <v>2220112</v>
      </c>
      <c r="C1199" s="439" t="s">
        <v>1163</v>
      </c>
      <c r="D1199" s="230">
        <v>0</v>
      </c>
      <c r="E1199" s="230">
        <v>10</v>
      </c>
      <c r="F1199" s="296">
        <v>10</v>
      </c>
      <c r="G1199" s="472">
        <f t="shared" si="169"/>
        <v>0</v>
      </c>
      <c r="H1199" s="472">
        <f t="shared" si="170"/>
        <v>1</v>
      </c>
      <c r="I1199" s="688" t="str">
        <f t="shared" si="171"/>
        <v>是</v>
      </c>
      <c r="J1199" s="689" t="str">
        <f t="shared" si="172"/>
        <v>项</v>
      </c>
      <c r="N1199" s="720">
        <f>VLOOKUP(B1199,[261]公共预算支出!$D$3:$H$398,5,FALSE)</f>
        <v>10</v>
      </c>
      <c r="Q1199" s="710">
        <f t="shared" si="174"/>
        <v>10</v>
      </c>
      <c r="T1199" s="721">
        <f>VLOOKUP(B1199,[268]Sheet1!$D$6:$M$416,10,FALSE)</f>
        <v>10</v>
      </c>
    </row>
    <row r="1200" ht="36" customHeight="1" spans="1:20">
      <c r="A1200" s="709">
        <f t="shared" si="168"/>
        <v>7</v>
      </c>
      <c r="B1200" s="295">
        <v>2220113</v>
      </c>
      <c r="C1200" s="439" t="s">
        <v>1164</v>
      </c>
      <c r="D1200" s="230">
        <v>77</v>
      </c>
      <c r="E1200" s="230">
        <v>90</v>
      </c>
      <c r="F1200" s="296">
        <v>90</v>
      </c>
      <c r="G1200" s="472">
        <f t="shared" si="169"/>
        <v>0.168831168831169</v>
      </c>
      <c r="H1200" s="472">
        <f t="shared" si="170"/>
        <v>1</v>
      </c>
      <c r="I1200" s="688" t="str">
        <f t="shared" si="171"/>
        <v>是</v>
      </c>
      <c r="J1200" s="689" t="str">
        <f t="shared" si="172"/>
        <v>项</v>
      </c>
      <c r="N1200" s="720">
        <f>VLOOKUP(B1200,[261]公共预算支出!$D$3:$H$398,5,FALSE)</f>
        <v>90</v>
      </c>
      <c r="Q1200" s="710">
        <f t="shared" si="174"/>
        <v>90</v>
      </c>
      <c r="T1200" s="721">
        <f>VLOOKUP(B1200,[268]Sheet1!$D$6:$M$416,10,FALSE)</f>
        <v>90</v>
      </c>
    </row>
    <row r="1201" ht="36" customHeight="1" spans="1:20">
      <c r="A1201" s="709">
        <f t="shared" si="168"/>
        <v>7</v>
      </c>
      <c r="B1201" s="295">
        <v>2220114</v>
      </c>
      <c r="C1201" s="439" t="s">
        <v>1165</v>
      </c>
      <c r="D1201" s="230">
        <v>0</v>
      </c>
      <c r="E1201" s="230">
        <v>0</v>
      </c>
      <c r="F1201" s="296"/>
      <c r="G1201" s="472">
        <f t="shared" si="169"/>
        <v>0</v>
      </c>
      <c r="H1201" s="472">
        <f t="shared" si="170"/>
        <v>0</v>
      </c>
      <c r="I1201" s="688" t="str">
        <f t="shared" si="171"/>
        <v>否</v>
      </c>
      <c r="J1201" s="689" t="str">
        <f t="shared" si="172"/>
        <v>项</v>
      </c>
      <c r="Q1201" s="710">
        <f t="shared" si="174"/>
        <v>0</v>
      </c>
      <c r="T1201" s="721"/>
    </row>
    <row r="1202" ht="36" customHeight="1" spans="1:20">
      <c r="A1202" s="709">
        <f t="shared" si="168"/>
        <v>7</v>
      </c>
      <c r="B1202" s="295">
        <v>2220115</v>
      </c>
      <c r="C1202" s="439" t="s">
        <v>1166</v>
      </c>
      <c r="D1202" s="230">
        <v>134</v>
      </c>
      <c r="E1202" s="230">
        <v>213</v>
      </c>
      <c r="F1202" s="296">
        <v>191</v>
      </c>
      <c r="G1202" s="472">
        <f t="shared" si="169"/>
        <v>0.425373134328358</v>
      </c>
      <c r="H1202" s="472">
        <f t="shared" si="170"/>
        <v>0.896713615023474</v>
      </c>
      <c r="I1202" s="688" t="str">
        <f t="shared" si="171"/>
        <v>是</v>
      </c>
      <c r="J1202" s="689" t="str">
        <f t="shared" si="172"/>
        <v>项</v>
      </c>
      <c r="N1202" s="720">
        <f>VLOOKUP(B1202,[261]公共预算支出!$D$3:$H$398,5,FALSE)</f>
        <v>191</v>
      </c>
      <c r="Q1202" s="710">
        <f t="shared" si="174"/>
        <v>191</v>
      </c>
      <c r="T1202" s="721">
        <f>VLOOKUP(B1202,[268]Sheet1!$D$6:$M$416,10,FALSE)</f>
        <v>191</v>
      </c>
    </row>
    <row r="1203" ht="36" customHeight="1" spans="1:20">
      <c r="A1203" s="709">
        <f t="shared" si="168"/>
        <v>7</v>
      </c>
      <c r="B1203" s="295">
        <v>2220118</v>
      </c>
      <c r="C1203" s="439" t="s">
        <v>1167</v>
      </c>
      <c r="D1203" s="230">
        <v>0</v>
      </c>
      <c r="E1203" s="230">
        <v>0</v>
      </c>
      <c r="F1203" s="296"/>
      <c r="G1203" s="472">
        <f t="shared" si="169"/>
        <v>0</v>
      </c>
      <c r="H1203" s="472">
        <f t="shared" si="170"/>
        <v>0</v>
      </c>
      <c r="I1203" s="688" t="str">
        <f t="shared" si="171"/>
        <v>否</v>
      </c>
      <c r="J1203" s="689" t="str">
        <f t="shared" si="172"/>
        <v>项</v>
      </c>
      <c r="Q1203" s="710">
        <f t="shared" si="174"/>
        <v>0</v>
      </c>
      <c r="T1203" s="721"/>
    </row>
    <row r="1204" ht="36" customHeight="1" spans="1:20">
      <c r="A1204" s="709">
        <f t="shared" si="168"/>
        <v>7</v>
      </c>
      <c r="B1204" s="518">
        <v>2220119</v>
      </c>
      <c r="C1204" s="453" t="s">
        <v>1168</v>
      </c>
      <c r="D1204" s="230">
        <v>0</v>
      </c>
      <c r="E1204" s="230">
        <v>0</v>
      </c>
      <c r="F1204" s="296"/>
      <c r="G1204" s="472">
        <f t="shared" si="169"/>
        <v>0</v>
      </c>
      <c r="H1204" s="472">
        <f t="shared" si="170"/>
        <v>0</v>
      </c>
      <c r="I1204" s="688" t="str">
        <f t="shared" si="171"/>
        <v>否</v>
      </c>
      <c r="J1204" s="689" t="str">
        <f t="shared" si="172"/>
        <v>项</v>
      </c>
      <c r="Q1204" s="710">
        <f t="shared" si="174"/>
        <v>0</v>
      </c>
      <c r="T1204" s="721"/>
    </row>
    <row r="1205" ht="36" customHeight="1" spans="1:20">
      <c r="A1205" s="709">
        <f t="shared" si="168"/>
        <v>7</v>
      </c>
      <c r="B1205" s="518">
        <v>2220120</v>
      </c>
      <c r="C1205" s="453" t="s">
        <v>1169</v>
      </c>
      <c r="D1205" s="230">
        <v>0</v>
      </c>
      <c r="E1205" s="230">
        <v>0</v>
      </c>
      <c r="F1205" s="296"/>
      <c r="G1205" s="472">
        <f t="shared" si="169"/>
        <v>0</v>
      </c>
      <c r="H1205" s="472">
        <f t="shared" si="170"/>
        <v>0</v>
      </c>
      <c r="I1205" s="688" t="str">
        <f t="shared" si="171"/>
        <v>否</v>
      </c>
      <c r="J1205" s="689" t="str">
        <f t="shared" si="172"/>
        <v>项</v>
      </c>
      <c r="Q1205" s="710">
        <f t="shared" si="174"/>
        <v>0</v>
      </c>
      <c r="T1205" s="721"/>
    </row>
    <row r="1206" ht="36" customHeight="1" spans="1:20">
      <c r="A1206" s="709">
        <f t="shared" si="168"/>
        <v>7</v>
      </c>
      <c r="B1206" s="518">
        <v>2220121</v>
      </c>
      <c r="C1206" s="453" t="s">
        <v>1170</v>
      </c>
      <c r="D1206" s="230">
        <v>0</v>
      </c>
      <c r="E1206" s="230">
        <v>0</v>
      </c>
      <c r="F1206" s="296"/>
      <c r="G1206" s="472">
        <f t="shared" si="169"/>
        <v>0</v>
      </c>
      <c r="H1206" s="472">
        <f t="shared" si="170"/>
        <v>0</v>
      </c>
      <c r="I1206" s="688" t="str">
        <f t="shared" si="171"/>
        <v>否</v>
      </c>
      <c r="J1206" s="689" t="str">
        <f t="shared" si="172"/>
        <v>项</v>
      </c>
      <c r="Q1206" s="710">
        <f t="shared" si="174"/>
        <v>0</v>
      </c>
      <c r="T1206" s="721"/>
    </row>
    <row r="1207" ht="36" customHeight="1" spans="1:20">
      <c r="A1207" s="709">
        <f t="shared" si="168"/>
        <v>7</v>
      </c>
      <c r="B1207" s="295">
        <v>2220150</v>
      </c>
      <c r="C1207" s="439" t="s">
        <v>316</v>
      </c>
      <c r="D1207" s="230">
        <v>0</v>
      </c>
      <c r="E1207" s="230">
        <v>0</v>
      </c>
      <c r="F1207" s="296"/>
      <c r="G1207" s="472">
        <f t="shared" si="169"/>
        <v>0</v>
      </c>
      <c r="H1207" s="472">
        <f t="shared" si="170"/>
        <v>0</v>
      </c>
      <c r="I1207" s="688" t="str">
        <f t="shared" si="171"/>
        <v>否</v>
      </c>
      <c r="J1207" s="689" t="str">
        <f t="shared" si="172"/>
        <v>项</v>
      </c>
      <c r="Q1207" s="710">
        <f t="shared" si="174"/>
        <v>0</v>
      </c>
      <c r="T1207" s="721"/>
    </row>
    <row r="1208" ht="36" customHeight="1" spans="1:20">
      <c r="A1208" s="709">
        <f t="shared" si="168"/>
        <v>7</v>
      </c>
      <c r="B1208" s="295">
        <v>2220199</v>
      </c>
      <c r="C1208" s="439" t="s">
        <v>1171</v>
      </c>
      <c r="D1208" s="230">
        <v>79</v>
      </c>
      <c r="E1208" s="230">
        <v>6</v>
      </c>
      <c r="F1208" s="296"/>
      <c r="G1208" s="472">
        <f t="shared" si="169"/>
        <v>-1</v>
      </c>
      <c r="H1208" s="472">
        <f t="shared" si="170"/>
        <v>0</v>
      </c>
      <c r="I1208" s="688" t="str">
        <f t="shared" si="171"/>
        <v>是</v>
      </c>
      <c r="J1208" s="689" t="str">
        <f t="shared" si="172"/>
        <v>项</v>
      </c>
      <c r="Q1208" s="710">
        <f t="shared" si="174"/>
        <v>0</v>
      </c>
      <c r="T1208" s="721"/>
    </row>
    <row r="1209" ht="36" customHeight="1" spans="1:10">
      <c r="A1209" s="709">
        <f t="shared" si="168"/>
        <v>5</v>
      </c>
      <c r="B1209" s="295">
        <v>22203</v>
      </c>
      <c r="C1209" s="359" t="s">
        <v>1172</v>
      </c>
      <c r="D1209" s="230">
        <v>0</v>
      </c>
      <c r="E1209" s="230">
        <v>0</v>
      </c>
      <c r="F1209" s="296">
        <f>SUM(F1210:F1215)</f>
        <v>0</v>
      </c>
      <c r="G1209" s="472">
        <f t="shared" si="169"/>
        <v>0</v>
      </c>
      <c r="H1209" s="472">
        <f t="shared" si="170"/>
        <v>0</v>
      </c>
      <c r="I1209" s="688" t="str">
        <f t="shared" si="171"/>
        <v>否</v>
      </c>
      <c r="J1209" s="689" t="str">
        <f t="shared" si="172"/>
        <v>款</v>
      </c>
    </row>
    <row r="1210" ht="36" customHeight="1" spans="1:20">
      <c r="A1210" s="709">
        <f t="shared" si="168"/>
        <v>7</v>
      </c>
      <c r="B1210" s="295">
        <v>2220301</v>
      </c>
      <c r="C1210" s="439" t="s">
        <v>1173</v>
      </c>
      <c r="D1210" s="230">
        <v>0</v>
      </c>
      <c r="E1210" s="230">
        <v>0</v>
      </c>
      <c r="F1210" s="296"/>
      <c r="G1210" s="472">
        <f t="shared" si="169"/>
        <v>0</v>
      </c>
      <c r="H1210" s="472">
        <f t="shared" si="170"/>
        <v>0</v>
      </c>
      <c r="I1210" s="688" t="str">
        <f t="shared" si="171"/>
        <v>否</v>
      </c>
      <c r="J1210" s="689" t="str">
        <f t="shared" si="172"/>
        <v>项</v>
      </c>
      <c r="Q1210" s="710">
        <f t="shared" ref="Q1210:Q1215" si="175">+N1210+O1210+P1210</f>
        <v>0</v>
      </c>
      <c r="T1210" s="721"/>
    </row>
    <row r="1211" ht="36" customHeight="1" spans="1:20">
      <c r="A1211" s="709">
        <f t="shared" si="168"/>
        <v>7</v>
      </c>
      <c r="B1211" s="295">
        <v>2220303</v>
      </c>
      <c r="C1211" s="439" t="s">
        <v>1174</v>
      </c>
      <c r="D1211" s="230">
        <v>0</v>
      </c>
      <c r="E1211" s="230">
        <v>0</v>
      </c>
      <c r="F1211" s="296"/>
      <c r="G1211" s="472">
        <f t="shared" si="169"/>
        <v>0</v>
      </c>
      <c r="H1211" s="472">
        <f t="shared" si="170"/>
        <v>0</v>
      </c>
      <c r="I1211" s="688" t="str">
        <f t="shared" si="171"/>
        <v>否</v>
      </c>
      <c r="J1211" s="689" t="str">
        <f t="shared" si="172"/>
        <v>项</v>
      </c>
      <c r="Q1211" s="710">
        <f t="shared" si="175"/>
        <v>0</v>
      </c>
      <c r="T1211" s="721"/>
    </row>
    <row r="1212" ht="36" customHeight="1" spans="1:20">
      <c r="A1212" s="709">
        <f t="shared" si="168"/>
        <v>7</v>
      </c>
      <c r="B1212" s="295">
        <v>2220304</v>
      </c>
      <c r="C1212" s="439" t="s">
        <v>1175</v>
      </c>
      <c r="D1212" s="230">
        <v>0</v>
      </c>
      <c r="E1212" s="230">
        <v>0</v>
      </c>
      <c r="F1212" s="296"/>
      <c r="G1212" s="472">
        <f t="shared" si="169"/>
        <v>0</v>
      </c>
      <c r="H1212" s="472">
        <f t="shared" si="170"/>
        <v>0</v>
      </c>
      <c r="I1212" s="688" t="str">
        <f t="shared" si="171"/>
        <v>否</v>
      </c>
      <c r="J1212" s="689" t="str">
        <f t="shared" si="172"/>
        <v>项</v>
      </c>
      <c r="Q1212" s="710">
        <f t="shared" si="175"/>
        <v>0</v>
      </c>
      <c r="T1212" s="721"/>
    </row>
    <row r="1213" ht="36" customHeight="1" spans="1:20">
      <c r="A1213" s="709">
        <f t="shared" si="168"/>
        <v>7</v>
      </c>
      <c r="B1213" s="518">
        <v>2220305</v>
      </c>
      <c r="C1213" s="453" t="s">
        <v>1176</v>
      </c>
      <c r="D1213" s="230">
        <v>0</v>
      </c>
      <c r="E1213" s="230">
        <v>0</v>
      </c>
      <c r="F1213" s="296"/>
      <c r="G1213" s="472">
        <f t="shared" si="169"/>
        <v>0</v>
      </c>
      <c r="H1213" s="472">
        <f t="shared" si="170"/>
        <v>0</v>
      </c>
      <c r="I1213" s="688" t="str">
        <f t="shared" si="171"/>
        <v>否</v>
      </c>
      <c r="J1213" s="689" t="str">
        <f t="shared" si="172"/>
        <v>项</v>
      </c>
      <c r="Q1213" s="710">
        <f t="shared" si="175"/>
        <v>0</v>
      </c>
      <c r="T1213" s="721"/>
    </row>
    <row r="1214" ht="36" customHeight="1" spans="1:20">
      <c r="A1214" s="709">
        <f t="shared" si="168"/>
        <v>7</v>
      </c>
      <c r="B1214" s="518">
        <v>2220306</v>
      </c>
      <c r="C1214" s="453" t="s">
        <v>1177</v>
      </c>
      <c r="D1214" s="230"/>
      <c r="E1214" s="230">
        <v>0</v>
      </c>
      <c r="F1214" s="296"/>
      <c r="G1214" s="472">
        <f t="shared" si="169"/>
        <v>0</v>
      </c>
      <c r="H1214" s="472">
        <f t="shared" si="170"/>
        <v>0</v>
      </c>
      <c r="I1214" s="688" t="str">
        <f t="shared" si="171"/>
        <v>否</v>
      </c>
      <c r="J1214" s="689" t="str">
        <f t="shared" si="172"/>
        <v>项</v>
      </c>
      <c r="Q1214" s="710">
        <f t="shared" si="175"/>
        <v>0</v>
      </c>
      <c r="T1214" s="721"/>
    </row>
    <row r="1215" ht="36" customHeight="1" spans="1:20">
      <c r="A1215" s="709">
        <f t="shared" si="168"/>
        <v>7</v>
      </c>
      <c r="B1215" s="295">
        <v>2220399</v>
      </c>
      <c r="C1215" s="439" t="s">
        <v>1178</v>
      </c>
      <c r="D1215" s="230">
        <v>0</v>
      </c>
      <c r="E1215" s="230">
        <v>0</v>
      </c>
      <c r="F1215" s="296"/>
      <c r="G1215" s="472">
        <f t="shared" si="169"/>
        <v>0</v>
      </c>
      <c r="H1215" s="472">
        <f t="shared" si="170"/>
        <v>0</v>
      </c>
      <c r="I1215" s="688" t="str">
        <f t="shared" si="171"/>
        <v>否</v>
      </c>
      <c r="J1215" s="689" t="str">
        <f t="shared" si="172"/>
        <v>项</v>
      </c>
      <c r="Q1215" s="710">
        <f t="shared" si="175"/>
        <v>0</v>
      </c>
      <c r="T1215" s="721"/>
    </row>
    <row r="1216" ht="36" customHeight="1" spans="1:20">
      <c r="A1216" s="709">
        <f t="shared" si="168"/>
        <v>5</v>
      </c>
      <c r="B1216" s="295">
        <v>22204</v>
      </c>
      <c r="C1216" s="359" t="s">
        <v>1179</v>
      </c>
      <c r="D1216" s="230">
        <v>15</v>
      </c>
      <c r="E1216" s="230">
        <v>90</v>
      </c>
      <c r="F1216" s="230">
        <f>SUM(F1217:F1221)</f>
        <v>56</v>
      </c>
      <c r="G1216" s="472">
        <f t="shared" si="169"/>
        <v>2.73333333333333</v>
      </c>
      <c r="H1216" s="472">
        <f t="shared" si="170"/>
        <v>0.622222222222222</v>
      </c>
      <c r="I1216" s="688" t="str">
        <f t="shared" si="171"/>
        <v>是</v>
      </c>
      <c r="J1216" s="689" t="str">
        <f t="shared" si="172"/>
        <v>款</v>
      </c>
      <c r="T1216" s="711">
        <f>VLOOKUP(B1216,[268]Sheet1!$D$6:$M$416,10,FALSE)</f>
        <v>56</v>
      </c>
    </row>
    <row r="1217" ht="36" customHeight="1" spans="1:20">
      <c r="A1217" s="709">
        <f t="shared" si="168"/>
        <v>7</v>
      </c>
      <c r="B1217" s="295">
        <v>2220401</v>
      </c>
      <c r="C1217" s="439" t="s">
        <v>1180</v>
      </c>
      <c r="D1217" s="230">
        <v>15</v>
      </c>
      <c r="E1217" s="230">
        <v>90</v>
      </c>
      <c r="F1217" s="296">
        <v>56</v>
      </c>
      <c r="G1217" s="472">
        <f t="shared" si="169"/>
        <v>2.73333333333333</v>
      </c>
      <c r="H1217" s="472">
        <f t="shared" si="170"/>
        <v>0.622222222222222</v>
      </c>
      <c r="I1217" s="688" t="str">
        <f t="shared" si="171"/>
        <v>是</v>
      </c>
      <c r="J1217" s="689" t="str">
        <f t="shared" si="172"/>
        <v>项</v>
      </c>
      <c r="N1217" s="720">
        <f>VLOOKUP(B1217,[261]公共预算支出!$D$3:$H$398,5,FALSE)</f>
        <v>56</v>
      </c>
      <c r="Q1217" s="710">
        <f>+N1217+O1217+P1217</f>
        <v>56</v>
      </c>
      <c r="T1217" s="721">
        <f>VLOOKUP(B1217,[268]Sheet1!$D$6:$M$416,10,FALSE)</f>
        <v>56</v>
      </c>
    </row>
    <row r="1218" ht="36" customHeight="1" spans="1:20">
      <c r="A1218" s="709">
        <f t="shared" si="168"/>
        <v>7</v>
      </c>
      <c r="B1218" s="295">
        <v>2220402</v>
      </c>
      <c r="C1218" s="439" t="s">
        <v>1181</v>
      </c>
      <c r="D1218" s="230">
        <v>0</v>
      </c>
      <c r="E1218" s="230">
        <v>0</v>
      </c>
      <c r="F1218" s="296"/>
      <c r="G1218" s="472">
        <f t="shared" si="169"/>
        <v>0</v>
      </c>
      <c r="H1218" s="472">
        <f t="shared" si="170"/>
        <v>0</v>
      </c>
      <c r="I1218" s="688" t="str">
        <f t="shared" si="171"/>
        <v>否</v>
      </c>
      <c r="J1218" s="689" t="str">
        <f t="shared" si="172"/>
        <v>项</v>
      </c>
      <c r="Q1218" s="710">
        <f>+N1218+O1218+P1218</f>
        <v>0</v>
      </c>
      <c r="T1218" s="721"/>
    </row>
    <row r="1219" s="202" customFormat="1" ht="36" customHeight="1" spans="1:20">
      <c r="A1219" s="709">
        <f t="shared" si="168"/>
        <v>7</v>
      </c>
      <c r="B1219" s="295">
        <v>2220403</v>
      </c>
      <c r="C1219" s="439" t="s">
        <v>1182</v>
      </c>
      <c r="D1219" s="230">
        <v>0</v>
      </c>
      <c r="E1219" s="230">
        <v>0</v>
      </c>
      <c r="F1219" s="296"/>
      <c r="G1219" s="472">
        <f t="shared" si="169"/>
        <v>0</v>
      </c>
      <c r="H1219" s="472">
        <f t="shared" si="170"/>
        <v>0</v>
      </c>
      <c r="I1219" s="688" t="str">
        <f t="shared" si="171"/>
        <v>否</v>
      </c>
      <c r="J1219" s="689" t="str">
        <f t="shared" si="172"/>
        <v>项</v>
      </c>
      <c r="M1219" s="544"/>
      <c r="N1219" s="544"/>
      <c r="O1219" s="544"/>
      <c r="P1219" s="544"/>
      <c r="Q1219" s="710">
        <f>+N1219+O1219+P1219</f>
        <v>0</v>
      </c>
      <c r="T1219" s="721"/>
    </row>
    <row r="1220" ht="36" customHeight="1" spans="1:20">
      <c r="A1220" s="709">
        <f t="shared" si="168"/>
        <v>7</v>
      </c>
      <c r="B1220" s="295">
        <v>2220404</v>
      </c>
      <c r="C1220" s="439" t="s">
        <v>1183</v>
      </c>
      <c r="D1220" s="230">
        <v>0</v>
      </c>
      <c r="E1220" s="230">
        <v>0</v>
      </c>
      <c r="F1220" s="296"/>
      <c r="G1220" s="472">
        <f t="shared" si="169"/>
        <v>0</v>
      </c>
      <c r="H1220" s="472">
        <f t="shared" si="170"/>
        <v>0</v>
      </c>
      <c r="I1220" s="688" t="str">
        <f t="shared" si="171"/>
        <v>否</v>
      </c>
      <c r="J1220" s="689" t="str">
        <f t="shared" si="172"/>
        <v>项</v>
      </c>
      <c r="Q1220" s="710">
        <f>+N1220+O1220+P1220</f>
        <v>0</v>
      </c>
      <c r="T1220" s="721"/>
    </row>
    <row r="1221" ht="36" customHeight="1" spans="1:20">
      <c r="A1221" s="709">
        <f t="shared" si="168"/>
        <v>7</v>
      </c>
      <c r="B1221" s="295">
        <v>2220499</v>
      </c>
      <c r="C1221" s="439" t="s">
        <v>1184</v>
      </c>
      <c r="D1221" s="230">
        <v>0</v>
      </c>
      <c r="E1221" s="230">
        <v>0</v>
      </c>
      <c r="F1221" s="296"/>
      <c r="G1221" s="472">
        <f t="shared" si="169"/>
        <v>0</v>
      </c>
      <c r="H1221" s="472">
        <f t="shared" si="170"/>
        <v>0</v>
      </c>
      <c r="I1221" s="688" t="str">
        <f t="shared" si="171"/>
        <v>否</v>
      </c>
      <c r="J1221" s="689" t="str">
        <f t="shared" si="172"/>
        <v>项</v>
      </c>
      <c r="Q1221" s="710">
        <f>+N1221+O1221+P1221</f>
        <v>0</v>
      </c>
      <c r="T1221" s="721"/>
    </row>
    <row r="1222" ht="36" customHeight="1" spans="1:20">
      <c r="A1222" s="709">
        <f t="shared" ref="A1222:A1285" si="176">LEN(B1222)</f>
        <v>5</v>
      </c>
      <c r="B1222" s="295">
        <v>22205</v>
      </c>
      <c r="C1222" s="359" t="s">
        <v>1185</v>
      </c>
      <c r="D1222" s="230">
        <v>29</v>
      </c>
      <c r="E1222" s="230">
        <v>32</v>
      </c>
      <c r="F1222" s="230">
        <f>SUM(F1223:F1234)</f>
        <v>30</v>
      </c>
      <c r="G1222" s="472">
        <f t="shared" ref="G1222:G1285" si="177">IF(D1222&lt;0,"",IFERROR(F1222/D1222-1,0))</f>
        <v>0.0344827586206897</v>
      </c>
      <c r="H1222" s="472">
        <f t="shared" ref="H1222:H1285" si="178">IF(D1222&lt;0,"",IFERROR(F1222/E1222,0))</f>
        <v>0.9375</v>
      </c>
      <c r="I1222" s="688" t="str">
        <f t="shared" ref="I1222:I1285" si="179">IF(LEN(B1222)=3,"是",IF(C1222&lt;&gt;"",IF(SUM(D1222:F1222)&lt;&gt;0,"是","否"),"是"))</f>
        <v>是</v>
      </c>
      <c r="J1222" s="689" t="str">
        <f t="shared" ref="J1222:J1285" si="180">IF(LEN(B1222)=3,"类",IF(LEN(B1222)=5,"款","项"))</f>
        <v>款</v>
      </c>
      <c r="T1222" s="711">
        <f>VLOOKUP(B1222,[268]Sheet1!$D$6:$M$416,10,FALSE)</f>
        <v>30</v>
      </c>
    </row>
    <row r="1223" ht="36" customHeight="1" spans="1:20">
      <c r="A1223" s="709">
        <f t="shared" si="176"/>
        <v>7</v>
      </c>
      <c r="B1223" s="295">
        <v>2220501</v>
      </c>
      <c r="C1223" s="439" t="s">
        <v>1186</v>
      </c>
      <c r="D1223" s="230">
        <v>0</v>
      </c>
      <c r="E1223" s="230">
        <v>0</v>
      </c>
      <c r="F1223" s="296"/>
      <c r="G1223" s="472">
        <f t="shared" si="177"/>
        <v>0</v>
      </c>
      <c r="H1223" s="472">
        <f t="shared" si="178"/>
        <v>0</v>
      </c>
      <c r="I1223" s="688" t="str">
        <f t="shared" si="179"/>
        <v>否</v>
      </c>
      <c r="J1223" s="689" t="str">
        <f t="shared" si="180"/>
        <v>项</v>
      </c>
      <c r="Q1223" s="710">
        <f t="shared" ref="Q1223:Q1234" si="181">+N1223+O1223+P1223</f>
        <v>0</v>
      </c>
      <c r="T1223" s="721"/>
    </row>
    <row r="1224" ht="36" customHeight="1" spans="1:20">
      <c r="A1224" s="709">
        <f t="shared" si="176"/>
        <v>7</v>
      </c>
      <c r="B1224" s="295">
        <v>2220502</v>
      </c>
      <c r="C1224" s="439" t="s">
        <v>1187</v>
      </c>
      <c r="D1224" s="230">
        <v>0</v>
      </c>
      <c r="E1224" s="230">
        <v>0</v>
      </c>
      <c r="F1224" s="296"/>
      <c r="G1224" s="472">
        <f t="shared" si="177"/>
        <v>0</v>
      </c>
      <c r="H1224" s="472">
        <f t="shared" si="178"/>
        <v>0</v>
      </c>
      <c r="I1224" s="688" t="str">
        <f t="shared" si="179"/>
        <v>否</v>
      </c>
      <c r="J1224" s="689" t="str">
        <f t="shared" si="180"/>
        <v>项</v>
      </c>
      <c r="Q1224" s="710">
        <f t="shared" si="181"/>
        <v>0</v>
      </c>
      <c r="T1224" s="721"/>
    </row>
    <row r="1225" ht="36" customHeight="1" spans="1:20">
      <c r="A1225" s="709">
        <f t="shared" si="176"/>
        <v>7</v>
      </c>
      <c r="B1225" s="295">
        <v>2220503</v>
      </c>
      <c r="C1225" s="439" t="s">
        <v>1188</v>
      </c>
      <c r="D1225" s="230">
        <v>0</v>
      </c>
      <c r="E1225" s="230">
        <v>0</v>
      </c>
      <c r="F1225" s="296"/>
      <c r="G1225" s="472">
        <f t="shared" si="177"/>
        <v>0</v>
      </c>
      <c r="H1225" s="472">
        <f t="shared" si="178"/>
        <v>0</v>
      </c>
      <c r="I1225" s="688" t="str">
        <f t="shared" si="179"/>
        <v>否</v>
      </c>
      <c r="J1225" s="689" t="str">
        <f t="shared" si="180"/>
        <v>项</v>
      </c>
      <c r="Q1225" s="710">
        <f t="shared" si="181"/>
        <v>0</v>
      </c>
      <c r="T1225" s="721"/>
    </row>
    <row r="1226" ht="36" customHeight="1" spans="1:20">
      <c r="A1226" s="709">
        <f t="shared" si="176"/>
        <v>7</v>
      </c>
      <c r="B1226" s="295">
        <v>2220504</v>
      </c>
      <c r="C1226" s="439" t="s">
        <v>1189</v>
      </c>
      <c r="D1226" s="230">
        <v>0</v>
      </c>
      <c r="E1226" s="230">
        <v>0</v>
      </c>
      <c r="F1226" s="296"/>
      <c r="G1226" s="472">
        <f t="shared" si="177"/>
        <v>0</v>
      </c>
      <c r="H1226" s="472">
        <f t="shared" si="178"/>
        <v>0</v>
      </c>
      <c r="I1226" s="688" t="str">
        <f t="shared" si="179"/>
        <v>否</v>
      </c>
      <c r="J1226" s="689" t="str">
        <f t="shared" si="180"/>
        <v>项</v>
      </c>
      <c r="Q1226" s="710">
        <f t="shared" si="181"/>
        <v>0</v>
      </c>
      <c r="T1226" s="721"/>
    </row>
    <row r="1227" ht="36" customHeight="1" spans="1:20">
      <c r="A1227" s="709">
        <f t="shared" si="176"/>
        <v>7</v>
      </c>
      <c r="B1227" s="295">
        <v>2220505</v>
      </c>
      <c r="C1227" s="439" t="s">
        <v>1190</v>
      </c>
      <c r="D1227" s="230">
        <v>0</v>
      </c>
      <c r="E1227" s="230">
        <v>0</v>
      </c>
      <c r="F1227" s="296"/>
      <c r="G1227" s="472">
        <f t="shared" si="177"/>
        <v>0</v>
      </c>
      <c r="H1227" s="472">
        <f t="shared" si="178"/>
        <v>0</v>
      </c>
      <c r="I1227" s="688" t="str">
        <f t="shared" si="179"/>
        <v>否</v>
      </c>
      <c r="J1227" s="689" t="str">
        <f t="shared" si="180"/>
        <v>项</v>
      </c>
      <c r="Q1227" s="710">
        <f t="shared" si="181"/>
        <v>0</v>
      </c>
      <c r="T1227" s="721"/>
    </row>
    <row r="1228" ht="36" customHeight="1" spans="1:20">
      <c r="A1228" s="709">
        <f t="shared" si="176"/>
        <v>7</v>
      </c>
      <c r="B1228" s="295">
        <v>2220506</v>
      </c>
      <c r="C1228" s="439" t="s">
        <v>1191</v>
      </c>
      <c r="D1228" s="230">
        <v>0</v>
      </c>
      <c r="E1228" s="230">
        <v>0</v>
      </c>
      <c r="F1228" s="296"/>
      <c r="G1228" s="472">
        <f t="shared" si="177"/>
        <v>0</v>
      </c>
      <c r="H1228" s="472">
        <f t="shared" si="178"/>
        <v>0</v>
      </c>
      <c r="I1228" s="688" t="str">
        <f t="shared" si="179"/>
        <v>否</v>
      </c>
      <c r="J1228" s="689" t="str">
        <f t="shared" si="180"/>
        <v>项</v>
      </c>
      <c r="Q1228" s="710">
        <f t="shared" si="181"/>
        <v>0</v>
      </c>
      <c r="T1228" s="721"/>
    </row>
    <row r="1229" ht="36" customHeight="1" spans="1:20">
      <c r="A1229" s="709">
        <f t="shared" si="176"/>
        <v>7</v>
      </c>
      <c r="B1229" s="295">
        <v>2220507</v>
      </c>
      <c r="C1229" s="439" t="s">
        <v>1192</v>
      </c>
      <c r="D1229" s="230">
        <v>0</v>
      </c>
      <c r="E1229" s="230">
        <v>0</v>
      </c>
      <c r="F1229" s="296"/>
      <c r="G1229" s="472">
        <f t="shared" si="177"/>
        <v>0</v>
      </c>
      <c r="H1229" s="472">
        <f t="shared" si="178"/>
        <v>0</v>
      </c>
      <c r="I1229" s="688" t="str">
        <f t="shared" si="179"/>
        <v>否</v>
      </c>
      <c r="J1229" s="689" t="str">
        <f t="shared" si="180"/>
        <v>项</v>
      </c>
      <c r="Q1229" s="710">
        <f t="shared" si="181"/>
        <v>0</v>
      </c>
      <c r="T1229" s="721"/>
    </row>
    <row r="1230" ht="36" customHeight="1" spans="1:20">
      <c r="A1230" s="709">
        <f t="shared" si="176"/>
        <v>7</v>
      </c>
      <c r="B1230" s="295">
        <v>2220508</v>
      </c>
      <c r="C1230" s="439" t="s">
        <v>1193</v>
      </c>
      <c r="D1230" s="230">
        <v>0</v>
      </c>
      <c r="E1230" s="230">
        <v>0</v>
      </c>
      <c r="F1230" s="296"/>
      <c r="G1230" s="472">
        <f t="shared" si="177"/>
        <v>0</v>
      </c>
      <c r="H1230" s="472">
        <f t="shared" si="178"/>
        <v>0</v>
      </c>
      <c r="I1230" s="688" t="str">
        <f t="shared" si="179"/>
        <v>否</v>
      </c>
      <c r="J1230" s="689" t="str">
        <f t="shared" si="180"/>
        <v>项</v>
      </c>
      <c r="Q1230" s="710">
        <f t="shared" si="181"/>
        <v>0</v>
      </c>
      <c r="T1230" s="721"/>
    </row>
    <row r="1231" ht="36" customHeight="1" spans="1:20">
      <c r="A1231" s="709">
        <f t="shared" si="176"/>
        <v>7</v>
      </c>
      <c r="B1231" s="295">
        <v>2220509</v>
      </c>
      <c r="C1231" s="439" t="s">
        <v>1194</v>
      </c>
      <c r="D1231" s="230">
        <v>0</v>
      </c>
      <c r="E1231" s="230">
        <v>0</v>
      </c>
      <c r="F1231" s="296"/>
      <c r="G1231" s="472">
        <f t="shared" si="177"/>
        <v>0</v>
      </c>
      <c r="H1231" s="472">
        <f t="shared" si="178"/>
        <v>0</v>
      </c>
      <c r="I1231" s="688" t="str">
        <f t="shared" si="179"/>
        <v>否</v>
      </c>
      <c r="J1231" s="689" t="str">
        <f t="shared" si="180"/>
        <v>项</v>
      </c>
      <c r="Q1231" s="710">
        <f t="shared" si="181"/>
        <v>0</v>
      </c>
      <c r="T1231" s="721"/>
    </row>
    <row r="1232" ht="36" customHeight="1" spans="1:20">
      <c r="A1232" s="709">
        <f t="shared" si="176"/>
        <v>7</v>
      </c>
      <c r="B1232" s="295">
        <v>2220510</v>
      </c>
      <c r="C1232" s="439" t="s">
        <v>1195</v>
      </c>
      <c r="D1232" s="230">
        <v>0</v>
      </c>
      <c r="E1232" s="230">
        <v>0</v>
      </c>
      <c r="F1232" s="296"/>
      <c r="G1232" s="472">
        <f t="shared" si="177"/>
        <v>0</v>
      </c>
      <c r="H1232" s="472">
        <f t="shared" si="178"/>
        <v>0</v>
      </c>
      <c r="I1232" s="688" t="str">
        <f t="shared" si="179"/>
        <v>否</v>
      </c>
      <c r="J1232" s="689" t="str">
        <f t="shared" si="180"/>
        <v>项</v>
      </c>
      <c r="Q1232" s="710">
        <f t="shared" si="181"/>
        <v>0</v>
      </c>
      <c r="T1232" s="721"/>
    </row>
    <row r="1233" ht="36" customHeight="1" spans="1:20">
      <c r="A1233" s="709">
        <f t="shared" si="176"/>
        <v>7</v>
      </c>
      <c r="B1233" s="305">
        <v>2220511</v>
      </c>
      <c r="C1233" s="439" t="s">
        <v>1196</v>
      </c>
      <c r="D1233" s="230">
        <v>29</v>
      </c>
      <c r="E1233" s="230">
        <v>32</v>
      </c>
      <c r="F1233" s="296">
        <v>30</v>
      </c>
      <c r="G1233" s="472">
        <f t="shared" si="177"/>
        <v>0.0344827586206897</v>
      </c>
      <c r="H1233" s="472">
        <f t="shared" si="178"/>
        <v>0.9375</v>
      </c>
      <c r="I1233" s="688" t="str">
        <f t="shared" si="179"/>
        <v>是</v>
      </c>
      <c r="J1233" s="689" t="str">
        <f t="shared" si="180"/>
        <v>项</v>
      </c>
      <c r="N1233" s="720">
        <f>VLOOKUP(B1233,[261]公共预算支出!$D$3:$H$398,5,FALSE)</f>
        <v>30</v>
      </c>
      <c r="Q1233" s="710">
        <f t="shared" si="181"/>
        <v>30</v>
      </c>
      <c r="T1233" s="721">
        <f>VLOOKUP(B1233,[268]Sheet1!$D$6:$M$416,10,FALSE)</f>
        <v>30</v>
      </c>
    </row>
    <row r="1234" ht="36" customHeight="1" spans="1:20">
      <c r="A1234" s="709">
        <f t="shared" si="176"/>
        <v>7</v>
      </c>
      <c r="B1234" s="295">
        <v>2220599</v>
      </c>
      <c r="C1234" s="439" t="s">
        <v>1197</v>
      </c>
      <c r="D1234" s="230">
        <v>0</v>
      </c>
      <c r="E1234" s="230">
        <v>0</v>
      </c>
      <c r="F1234" s="296"/>
      <c r="G1234" s="472">
        <f t="shared" si="177"/>
        <v>0</v>
      </c>
      <c r="H1234" s="472">
        <f t="shared" si="178"/>
        <v>0</v>
      </c>
      <c r="I1234" s="688" t="str">
        <f t="shared" si="179"/>
        <v>否</v>
      </c>
      <c r="J1234" s="689" t="str">
        <f t="shared" si="180"/>
        <v>项</v>
      </c>
      <c r="Q1234" s="710">
        <f t="shared" si="181"/>
        <v>0</v>
      </c>
      <c r="T1234" s="721"/>
    </row>
    <row r="1235" ht="36" customHeight="1" spans="1:20">
      <c r="A1235" s="709">
        <f t="shared" si="176"/>
        <v>3</v>
      </c>
      <c r="B1235" s="294">
        <v>224</v>
      </c>
      <c r="C1235" s="285" t="s">
        <v>277</v>
      </c>
      <c r="D1235" s="286">
        <v>1218</v>
      </c>
      <c r="E1235" s="286">
        <v>1666</v>
      </c>
      <c r="F1235" s="286">
        <f>SUM(F1236,F1247,F1254,F1262,F1275,F1279,F1283)</f>
        <v>1749</v>
      </c>
      <c r="G1235" s="475">
        <f t="shared" si="177"/>
        <v>0.435960591133005</v>
      </c>
      <c r="H1235" s="475">
        <f t="shared" si="178"/>
        <v>1.04981992797119</v>
      </c>
      <c r="I1235" s="688" t="str">
        <f t="shared" si="179"/>
        <v>是</v>
      </c>
      <c r="J1235" s="689" t="str">
        <f t="shared" si="180"/>
        <v>类</v>
      </c>
      <c r="T1235" s="711">
        <f>VLOOKUP(B1235,[268]Sheet1!$D$6:$M$416,10,FALSE)</f>
        <v>1752</v>
      </c>
    </row>
    <row r="1236" ht="36" customHeight="1" spans="1:20">
      <c r="A1236" s="709">
        <f t="shared" si="176"/>
        <v>5</v>
      </c>
      <c r="B1236" s="295">
        <v>22401</v>
      </c>
      <c r="C1236" s="359" t="s">
        <v>1198</v>
      </c>
      <c r="D1236" s="230">
        <v>704</v>
      </c>
      <c r="E1236" s="230">
        <v>599</v>
      </c>
      <c r="F1236" s="230">
        <f>SUM(F1237:F1246)</f>
        <v>684</v>
      </c>
      <c r="G1236" s="472">
        <f t="shared" si="177"/>
        <v>-0.0284090909090909</v>
      </c>
      <c r="H1236" s="472">
        <f t="shared" si="178"/>
        <v>1.14190317195326</v>
      </c>
      <c r="I1236" s="688" t="str">
        <f t="shared" si="179"/>
        <v>是</v>
      </c>
      <c r="J1236" s="689" t="str">
        <f t="shared" si="180"/>
        <v>款</v>
      </c>
      <c r="T1236" s="711">
        <f>VLOOKUP(B1236,[268]Sheet1!$D$6:$M$416,10,FALSE)</f>
        <v>684</v>
      </c>
    </row>
    <row r="1237" ht="36" customHeight="1" spans="1:20">
      <c r="A1237" s="709">
        <f t="shared" si="176"/>
        <v>7</v>
      </c>
      <c r="B1237" s="295">
        <v>2240101</v>
      </c>
      <c r="C1237" s="439" t="s">
        <v>307</v>
      </c>
      <c r="D1237" s="230">
        <v>299</v>
      </c>
      <c r="E1237" s="230">
        <v>331</v>
      </c>
      <c r="F1237" s="296">
        <v>313</v>
      </c>
      <c r="G1237" s="472">
        <f t="shared" si="177"/>
        <v>0.0468227424749164</v>
      </c>
      <c r="H1237" s="472">
        <f t="shared" si="178"/>
        <v>0.945619335347432</v>
      </c>
      <c r="I1237" s="688" t="str">
        <f t="shared" si="179"/>
        <v>是</v>
      </c>
      <c r="J1237" s="689" t="str">
        <f t="shared" si="180"/>
        <v>项</v>
      </c>
      <c r="N1237" s="720">
        <f>VLOOKUP(B1237,[261]公共预算支出!$D$3:$H$398,5,FALSE)</f>
        <v>279</v>
      </c>
      <c r="P1237" s="710">
        <f>VLOOKUP(B1237,[263]Sheet4!$A$2:$B$82,2,FALSE)</f>
        <v>1</v>
      </c>
      <c r="Q1237" s="710">
        <f t="shared" ref="Q1237:Q1246" si="182">+N1237+O1237+P1237</f>
        <v>280</v>
      </c>
      <c r="T1237" s="721">
        <f>VLOOKUP(B1237,[268]Sheet1!$D$6:$M$416,10,FALSE)</f>
        <v>313</v>
      </c>
    </row>
    <row r="1238" ht="36" customHeight="1" spans="1:20">
      <c r="A1238" s="709">
        <f t="shared" si="176"/>
        <v>7</v>
      </c>
      <c r="B1238" s="295">
        <v>2240102</v>
      </c>
      <c r="C1238" s="439" t="s">
        <v>308</v>
      </c>
      <c r="D1238" s="230">
        <v>0</v>
      </c>
      <c r="E1238" s="230">
        <v>0</v>
      </c>
      <c r="F1238" s="296"/>
      <c r="G1238" s="472">
        <f t="shared" si="177"/>
        <v>0</v>
      </c>
      <c r="H1238" s="472">
        <f t="shared" si="178"/>
        <v>0</v>
      </c>
      <c r="I1238" s="688" t="str">
        <f t="shared" si="179"/>
        <v>否</v>
      </c>
      <c r="J1238" s="689" t="str">
        <f t="shared" si="180"/>
        <v>项</v>
      </c>
      <c r="Q1238" s="710">
        <f t="shared" si="182"/>
        <v>0</v>
      </c>
      <c r="T1238" s="721"/>
    </row>
    <row r="1239" ht="36" customHeight="1" spans="1:20">
      <c r="A1239" s="709">
        <f t="shared" si="176"/>
        <v>7</v>
      </c>
      <c r="B1239" s="295">
        <v>2240103</v>
      </c>
      <c r="C1239" s="439" t="s">
        <v>309</v>
      </c>
      <c r="D1239" s="230">
        <v>0</v>
      </c>
      <c r="E1239" s="230">
        <v>0</v>
      </c>
      <c r="F1239" s="296"/>
      <c r="G1239" s="472">
        <f t="shared" si="177"/>
        <v>0</v>
      </c>
      <c r="H1239" s="472">
        <f t="shared" si="178"/>
        <v>0</v>
      </c>
      <c r="I1239" s="688" t="str">
        <f t="shared" si="179"/>
        <v>否</v>
      </c>
      <c r="J1239" s="689" t="str">
        <f t="shared" si="180"/>
        <v>项</v>
      </c>
      <c r="Q1239" s="710">
        <f t="shared" si="182"/>
        <v>0</v>
      </c>
      <c r="T1239" s="721"/>
    </row>
    <row r="1240" ht="36" customHeight="1" spans="1:20">
      <c r="A1240" s="709">
        <f t="shared" si="176"/>
        <v>7</v>
      </c>
      <c r="B1240" s="295">
        <v>2240104</v>
      </c>
      <c r="C1240" s="439" t="s">
        <v>1199</v>
      </c>
      <c r="D1240" s="230">
        <v>0</v>
      </c>
      <c r="E1240" s="230">
        <v>0</v>
      </c>
      <c r="F1240" s="296"/>
      <c r="G1240" s="472">
        <f t="shared" si="177"/>
        <v>0</v>
      </c>
      <c r="H1240" s="472">
        <f t="shared" si="178"/>
        <v>0</v>
      </c>
      <c r="I1240" s="688" t="str">
        <f t="shared" si="179"/>
        <v>否</v>
      </c>
      <c r="J1240" s="689" t="str">
        <f t="shared" si="180"/>
        <v>项</v>
      </c>
      <c r="Q1240" s="710">
        <f t="shared" si="182"/>
        <v>0</v>
      </c>
      <c r="T1240" s="721"/>
    </row>
    <row r="1241" ht="36" customHeight="1" spans="1:20">
      <c r="A1241" s="709">
        <f t="shared" si="176"/>
        <v>7</v>
      </c>
      <c r="B1241" s="295">
        <v>2240105</v>
      </c>
      <c r="C1241" s="439" t="s">
        <v>1200</v>
      </c>
      <c r="D1241" s="230">
        <v>0</v>
      </c>
      <c r="E1241" s="230">
        <v>0</v>
      </c>
      <c r="F1241" s="296"/>
      <c r="G1241" s="472">
        <f t="shared" si="177"/>
        <v>0</v>
      </c>
      <c r="H1241" s="472">
        <f t="shared" si="178"/>
        <v>0</v>
      </c>
      <c r="I1241" s="688" t="str">
        <f t="shared" si="179"/>
        <v>否</v>
      </c>
      <c r="J1241" s="689" t="str">
        <f t="shared" si="180"/>
        <v>项</v>
      </c>
      <c r="Q1241" s="710">
        <f t="shared" si="182"/>
        <v>0</v>
      </c>
      <c r="T1241" s="721"/>
    </row>
    <row r="1242" ht="36" customHeight="1" spans="1:20">
      <c r="A1242" s="709">
        <f t="shared" si="176"/>
        <v>7</v>
      </c>
      <c r="B1242" s="295">
        <v>2240106</v>
      </c>
      <c r="C1242" s="439" t="s">
        <v>1201</v>
      </c>
      <c r="D1242" s="230">
        <v>41</v>
      </c>
      <c r="E1242" s="230">
        <v>60</v>
      </c>
      <c r="F1242" s="296">
        <v>33</v>
      </c>
      <c r="G1242" s="472">
        <f t="shared" si="177"/>
        <v>-0.195121951219512</v>
      </c>
      <c r="H1242" s="472">
        <f t="shared" si="178"/>
        <v>0.55</v>
      </c>
      <c r="I1242" s="688" t="str">
        <f t="shared" si="179"/>
        <v>是</v>
      </c>
      <c r="J1242" s="689" t="str">
        <f t="shared" si="180"/>
        <v>项</v>
      </c>
      <c r="N1242" s="720">
        <f>VLOOKUP(B1242,[261]公共预算支出!$D$3:$H$398,5,FALSE)</f>
        <v>33</v>
      </c>
      <c r="Q1242" s="710">
        <f t="shared" si="182"/>
        <v>33</v>
      </c>
      <c r="T1242" s="721">
        <f>VLOOKUP(B1242,[268]Sheet1!$D$6:$M$416,10,FALSE)</f>
        <v>33</v>
      </c>
    </row>
    <row r="1243" ht="36" customHeight="1" spans="1:20">
      <c r="A1243" s="709">
        <f t="shared" si="176"/>
        <v>7</v>
      </c>
      <c r="B1243" s="295">
        <v>2240108</v>
      </c>
      <c r="C1243" s="439" t="s">
        <v>1202</v>
      </c>
      <c r="D1243" s="230">
        <v>25</v>
      </c>
      <c r="E1243" s="230">
        <v>0</v>
      </c>
      <c r="F1243" s="296"/>
      <c r="G1243" s="472">
        <f t="shared" si="177"/>
        <v>-1</v>
      </c>
      <c r="H1243" s="472">
        <f t="shared" si="178"/>
        <v>0</v>
      </c>
      <c r="I1243" s="688" t="str">
        <f t="shared" si="179"/>
        <v>是</v>
      </c>
      <c r="J1243" s="689" t="str">
        <f t="shared" si="180"/>
        <v>项</v>
      </c>
      <c r="Q1243" s="710">
        <f t="shared" si="182"/>
        <v>0</v>
      </c>
      <c r="T1243" s="721"/>
    </row>
    <row r="1244" ht="36" customHeight="1" spans="1:20">
      <c r="A1244" s="709">
        <f t="shared" si="176"/>
        <v>7</v>
      </c>
      <c r="B1244" s="295">
        <v>2240109</v>
      </c>
      <c r="C1244" s="439" t="s">
        <v>1203</v>
      </c>
      <c r="D1244" s="230">
        <v>101</v>
      </c>
      <c r="E1244" s="230">
        <v>50</v>
      </c>
      <c r="F1244" s="296">
        <v>53</v>
      </c>
      <c r="G1244" s="472">
        <f t="shared" si="177"/>
        <v>-0.475247524752475</v>
      </c>
      <c r="H1244" s="472">
        <f t="shared" si="178"/>
        <v>1.06</v>
      </c>
      <c r="I1244" s="688" t="str">
        <f t="shared" si="179"/>
        <v>是</v>
      </c>
      <c r="J1244" s="689" t="str">
        <f t="shared" si="180"/>
        <v>项</v>
      </c>
      <c r="N1244" s="720">
        <f>VLOOKUP(B1244,[261]公共预算支出!$D$3:$H$398,5,FALSE)</f>
        <v>53</v>
      </c>
      <c r="Q1244" s="710">
        <f t="shared" si="182"/>
        <v>53</v>
      </c>
      <c r="T1244" s="721">
        <f>VLOOKUP(B1244,[268]Sheet1!$D$6:$M$416,10,FALSE)</f>
        <v>53</v>
      </c>
    </row>
    <row r="1245" ht="36" customHeight="1" spans="1:20">
      <c r="A1245" s="709">
        <f t="shared" si="176"/>
        <v>7</v>
      </c>
      <c r="B1245" s="295">
        <v>2240150</v>
      </c>
      <c r="C1245" s="439" t="s">
        <v>316</v>
      </c>
      <c r="D1245" s="230">
        <v>238</v>
      </c>
      <c r="E1245" s="230">
        <v>158</v>
      </c>
      <c r="F1245" s="296">
        <v>156</v>
      </c>
      <c r="G1245" s="472">
        <f t="shared" si="177"/>
        <v>-0.34453781512605</v>
      </c>
      <c r="H1245" s="472">
        <f t="shared" si="178"/>
        <v>0.987341772151899</v>
      </c>
      <c r="I1245" s="688" t="str">
        <f t="shared" si="179"/>
        <v>是</v>
      </c>
      <c r="J1245" s="689" t="str">
        <f t="shared" si="180"/>
        <v>项</v>
      </c>
      <c r="N1245" s="720">
        <f>VLOOKUP(B1245,[261]公共预算支出!$D$3:$H$398,5,FALSE)</f>
        <v>156</v>
      </c>
      <c r="Q1245" s="710">
        <f t="shared" si="182"/>
        <v>156</v>
      </c>
      <c r="T1245" s="721">
        <f>VLOOKUP(B1245,[268]Sheet1!$D$6:$M$416,10,FALSE)</f>
        <v>156</v>
      </c>
    </row>
    <row r="1246" ht="36" customHeight="1" spans="1:20">
      <c r="A1246" s="709">
        <f t="shared" si="176"/>
        <v>7</v>
      </c>
      <c r="B1246" s="295">
        <v>2240199</v>
      </c>
      <c r="C1246" s="439" t="s">
        <v>1204</v>
      </c>
      <c r="D1246" s="230">
        <v>0</v>
      </c>
      <c r="E1246" s="230">
        <v>0</v>
      </c>
      <c r="F1246" s="296">
        <v>129</v>
      </c>
      <c r="G1246" s="472">
        <f t="shared" si="177"/>
        <v>0</v>
      </c>
      <c r="H1246" s="472">
        <f t="shared" si="178"/>
        <v>0</v>
      </c>
      <c r="I1246" s="688" t="str">
        <f t="shared" si="179"/>
        <v>是</v>
      </c>
      <c r="J1246" s="689" t="str">
        <f t="shared" si="180"/>
        <v>项</v>
      </c>
      <c r="N1246" s="720">
        <f>VLOOKUP(B1246,[261]公共预算支出!$D$3:$H$398,5,FALSE)</f>
        <v>129</v>
      </c>
      <c r="Q1246" s="710">
        <f t="shared" si="182"/>
        <v>129</v>
      </c>
      <c r="T1246" s="721">
        <f>VLOOKUP(B1246,[268]Sheet1!$D$6:$M$416,10,FALSE)</f>
        <v>129</v>
      </c>
    </row>
    <row r="1247" ht="36" customHeight="1" spans="1:20">
      <c r="A1247" s="709">
        <f t="shared" si="176"/>
        <v>5</v>
      </c>
      <c r="B1247" s="295">
        <v>22402</v>
      </c>
      <c r="C1247" s="359" t="s">
        <v>1205</v>
      </c>
      <c r="D1247" s="230">
        <v>238</v>
      </c>
      <c r="E1247" s="230">
        <v>805</v>
      </c>
      <c r="F1247" s="230">
        <f>SUM(F1248:F1253)</f>
        <v>549</v>
      </c>
      <c r="G1247" s="472">
        <f t="shared" si="177"/>
        <v>1.30672268907563</v>
      </c>
      <c r="H1247" s="472">
        <f t="shared" si="178"/>
        <v>0.681987577639752</v>
      </c>
      <c r="I1247" s="688" t="str">
        <f t="shared" si="179"/>
        <v>是</v>
      </c>
      <c r="J1247" s="689" t="str">
        <f t="shared" si="180"/>
        <v>款</v>
      </c>
      <c r="T1247" s="711">
        <f>VLOOKUP(B1247,[268]Sheet1!$D$6:$M$416,10,FALSE)</f>
        <v>549</v>
      </c>
    </row>
    <row r="1248" ht="36" customHeight="1" spans="1:20">
      <c r="A1248" s="709">
        <f t="shared" si="176"/>
        <v>7</v>
      </c>
      <c r="B1248" s="295">
        <v>2240201</v>
      </c>
      <c r="C1248" s="439" t="s">
        <v>307</v>
      </c>
      <c r="D1248" s="230">
        <v>179</v>
      </c>
      <c r="E1248" s="230">
        <v>277</v>
      </c>
      <c r="F1248" s="296">
        <v>277</v>
      </c>
      <c r="G1248" s="472">
        <f t="shared" si="177"/>
        <v>0.547486033519553</v>
      </c>
      <c r="H1248" s="472">
        <f t="shared" si="178"/>
        <v>1</v>
      </c>
      <c r="I1248" s="688" t="str">
        <f t="shared" si="179"/>
        <v>是</v>
      </c>
      <c r="J1248" s="689" t="str">
        <f t="shared" si="180"/>
        <v>项</v>
      </c>
      <c r="N1248" s="720">
        <f>VLOOKUP(B1248,[261]公共预算支出!$D$3:$H$398,5,FALSE)</f>
        <v>247</v>
      </c>
      <c r="Q1248" s="710">
        <f t="shared" ref="Q1248:Q1253" si="183">+N1248+O1248+P1248</f>
        <v>247</v>
      </c>
      <c r="T1248" s="721">
        <f>VLOOKUP(B1248,[268]Sheet1!$D$6:$M$416,10,FALSE)</f>
        <v>277</v>
      </c>
    </row>
    <row r="1249" ht="36" customHeight="1" spans="1:20">
      <c r="A1249" s="709">
        <f t="shared" si="176"/>
        <v>7</v>
      </c>
      <c r="B1249" s="295">
        <v>2240202</v>
      </c>
      <c r="C1249" s="439" t="s">
        <v>308</v>
      </c>
      <c r="D1249" s="230">
        <v>0</v>
      </c>
      <c r="E1249" s="230">
        <v>0</v>
      </c>
      <c r="F1249" s="296"/>
      <c r="G1249" s="472">
        <f t="shared" si="177"/>
        <v>0</v>
      </c>
      <c r="H1249" s="472">
        <f t="shared" si="178"/>
        <v>0</v>
      </c>
      <c r="I1249" s="688" t="str">
        <f t="shared" si="179"/>
        <v>否</v>
      </c>
      <c r="J1249" s="689" t="str">
        <f t="shared" si="180"/>
        <v>项</v>
      </c>
      <c r="Q1249" s="710">
        <f t="shared" si="183"/>
        <v>0</v>
      </c>
      <c r="T1249" s="721"/>
    </row>
    <row r="1250" ht="36" customHeight="1" spans="1:20">
      <c r="A1250" s="709">
        <f t="shared" si="176"/>
        <v>7</v>
      </c>
      <c r="B1250" s="295">
        <v>2240203</v>
      </c>
      <c r="C1250" s="439" t="s">
        <v>309</v>
      </c>
      <c r="D1250" s="230">
        <v>0</v>
      </c>
      <c r="E1250" s="230">
        <v>0</v>
      </c>
      <c r="F1250" s="296"/>
      <c r="G1250" s="472">
        <f t="shared" si="177"/>
        <v>0</v>
      </c>
      <c r="H1250" s="472">
        <f t="shared" si="178"/>
        <v>0</v>
      </c>
      <c r="I1250" s="688" t="str">
        <f t="shared" si="179"/>
        <v>否</v>
      </c>
      <c r="J1250" s="689" t="str">
        <f t="shared" si="180"/>
        <v>项</v>
      </c>
      <c r="Q1250" s="710">
        <f t="shared" si="183"/>
        <v>0</v>
      </c>
      <c r="T1250" s="721"/>
    </row>
    <row r="1251" ht="36" customHeight="1" spans="1:20">
      <c r="A1251" s="709">
        <f t="shared" si="176"/>
        <v>7</v>
      </c>
      <c r="B1251" s="295">
        <v>2240204</v>
      </c>
      <c r="C1251" s="439" t="s">
        <v>1206</v>
      </c>
      <c r="D1251" s="230">
        <v>59</v>
      </c>
      <c r="E1251" s="230">
        <v>528</v>
      </c>
      <c r="F1251" s="296">
        <v>272</v>
      </c>
      <c r="G1251" s="472">
        <f t="shared" si="177"/>
        <v>3.61016949152542</v>
      </c>
      <c r="H1251" s="472">
        <f t="shared" si="178"/>
        <v>0.515151515151515</v>
      </c>
      <c r="I1251" s="688" t="str">
        <f t="shared" si="179"/>
        <v>是</v>
      </c>
      <c r="J1251" s="689" t="str">
        <f t="shared" si="180"/>
        <v>项</v>
      </c>
      <c r="N1251" s="720">
        <f>VLOOKUP(B1251,[261]公共预算支出!$D$3:$H$398,5,FALSE)</f>
        <v>237</v>
      </c>
      <c r="Q1251" s="710">
        <f t="shared" si="183"/>
        <v>237</v>
      </c>
      <c r="T1251" s="721">
        <f>VLOOKUP(B1251,[268]Sheet1!$D$6:$M$416,10,FALSE)</f>
        <v>272</v>
      </c>
    </row>
    <row r="1252" ht="36" customHeight="1" spans="1:20">
      <c r="A1252" s="709">
        <f t="shared" si="176"/>
        <v>7</v>
      </c>
      <c r="B1252" s="295">
        <v>2240250</v>
      </c>
      <c r="C1252" s="439" t="s">
        <v>316</v>
      </c>
      <c r="D1252" s="230">
        <v>0</v>
      </c>
      <c r="E1252" s="230">
        <v>0</v>
      </c>
      <c r="F1252" s="296"/>
      <c r="G1252" s="472">
        <f t="shared" si="177"/>
        <v>0</v>
      </c>
      <c r="H1252" s="472">
        <f t="shared" si="178"/>
        <v>0</v>
      </c>
      <c r="I1252" s="688" t="str">
        <f t="shared" si="179"/>
        <v>否</v>
      </c>
      <c r="J1252" s="689" t="str">
        <f t="shared" si="180"/>
        <v>项</v>
      </c>
      <c r="Q1252" s="710">
        <f t="shared" si="183"/>
        <v>0</v>
      </c>
      <c r="T1252" s="721"/>
    </row>
    <row r="1253" ht="36" customHeight="1" spans="1:20">
      <c r="A1253" s="709">
        <f t="shared" si="176"/>
        <v>7</v>
      </c>
      <c r="B1253" s="295">
        <v>2240299</v>
      </c>
      <c r="C1253" s="439" t="s">
        <v>1207</v>
      </c>
      <c r="D1253" s="230">
        <v>0</v>
      </c>
      <c r="E1253" s="230">
        <v>0</v>
      </c>
      <c r="F1253" s="296"/>
      <c r="G1253" s="472">
        <f t="shared" si="177"/>
        <v>0</v>
      </c>
      <c r="H1253" s="472">
        <f t="shared" si="178"/>
        <v>0</v>
      </c>
      <c r="I1253" s="688" t="str">
        <f t="shared" si="179"/>
        <v>否</v>
      </c>
      <c r="J1253" s="689" t="str">
        <f t="shared" si="180"/>
        <v>项</v>
      </c>
      <c r="Q1253" s="710">
        <f t="shared" si="183"/>
        <v>0</v>
      </c>
      <c r="T1253" s="721"/>
    </row>
    <row r="1254" ht="36" customHeight="1" spans="1:10">
      <c r="A1254" s="709">
        <f t="shared" si="176"/>
        <v>5</v>
      </c>
      <c r="B1254" s="295">
        <v>22404</v>
      </c>
      <c r="C1254" s="359" t="s">
        <v>1208</v>
      </c>
      <c r="D1254" s="230">
        <v>0</v>
      </c>
      <c r="E1254" s="230">
        <v>0</v>
      </c>
      <c r="F1254" s="230">
        <f>SUM(F1255:F1261)</f>
        <v>0</v>
      </c>
      <c r="G1254" s="472">
        <f t="shared" si="177"/>
        <v>0</v>
      </c>
      <c r="H1254" s="472">
        <f t="shared" si="178"/>
        <v>0</v>
      </c>
      <c r="I1254" s="688" t="str">
        <f t="shared" si="179"/>
        <v>否</v>
      </c>
      <c r="J1254" s="689" t="str">
        <f t="shared" si="180"/>
        <v>款</v>
      </c>
    </row>
    <row r="1255" ht="36" customHeight="1" spans="1:20">
      <c r="A1255" s="709">
        <f t="shared" si="176"/>
        <v>7</v>
      </c>
      <c r="B1255" s="295">
        <v>2240401</v>
      </c>
      <c r="C1255" s="439" t="s">
        <v>307</v>
      </c>
      <c r="D1255" s="230">
        <v>0</v>
      </c>
      <c r="E1255" s="230">
        <v>0</v>
      </c>
      <c r="F1255" s="296"/>
      <c r="G1255" s="472">
        <f t="shared" si="177"/>
        <v>0</v>
      </c>
      <c r="H1255" s="472">
        <f t="shared" si="178"/>
        <v>0</v>
      </c>
      <c r="I1255" s="688" t="str">
        <f t="shared" si="179"/>
        <v>否</v>
      </c>
      <c r="J1255" s="689" t="str">
        <f t="shared" si="180"/>
        <v>项</v>
      </c>
      <c r="Q1255" s="710">
        <f t="shared" ref="Q1255:Q1261" si="184">+N1255+O1255+P1255</f>
        <v>0</v>
      </c>
      <c r="T1255" s="721"/>
    </row>
    <row r="1256" ht="36" customHeight="1" spans="1:20">
      <c r="A1256" s="709">
        <f t="shared" si="176"/>
        <v>7</v>
      </c>
      <c r="B1256" s="295">
        <v>2240402</v>
      </c>
      <c r="C1256" s="439" t="s">
        <v>308</v>
      </c>
      <c r="D1256" s="230">
        <v>0</v>
      </c>
      <c r="E1256" s="230">
        <v>0</v>
      </c>
      <c r="F1256" s="296"/>
      <c r="G1256" s="472">
        <f t="shared" si="177"/>
        <v>0</v>
      </c>
      <c r="H1256" s="472">
        <f t="shared" si="178"/>
        <v>0</v>
      </c>
      <c r="I1256" s="688" t="str">
        <f t="shared" si="179"/>
        <v>否</v>
      </c>
      <c r="J1256" s="689" t="str">
        <f t="shared" si="180"/>
        <v>项</v>
      </c>
      <c r="Q1256" s="710">
        <f t="shared" si="184"/>
        <v>0</v>
      </c>
      <c r="T1256" s="721"/>
    </row>
    <row r="1257" ht="36" customHeight="1" spans="1:20">
      <c r="A1257" s="709">
        <f t="shared" si="176"/>
        <v>7</v>
      </c>
      <c r="B1257" s="295">
        <v>2240403</v>
      </c>
      <c r="C1257" s="439" t="s">
        <v>309</v>
      </c>
      <c r="D1257" s="230">
        <v>0</v>
      </c>
      <c r="E1257" s="230">
        <v>0</v>
      </c>
      <c r="F1257" s="296"/>
      <c r="G1257" s="472">
        <f t="shared" si="177"/>
        <v>0</v>
      </c>
      <c r="H1257" s="472">
        <f t="shared" si="178"/>
        <v>0</v>
      </c>
      <c r="I1257" s="688" t="str">
        <f t="shared" si="179"/>
        <v>否</v>
      </c>
      <c r="J1257" s="689" t="str">
        <f t="shared" si="180"/>
        <v>项</v>
      </c>
      <c r="Q1257" s="710">
        <f t="shared" si="184"/>
        <v>0</v>
      </c>
      <c r="T1257" s="721"/>
    </row>
    <row r="1258" ht="36" customHeight="1" spans="1:20">
      <c r="A1258" s="709">
        <f t="shared" si="176"/>
        <v>7</v>
      </c>
      <c r="B1258" s="295">
        <v>2240404</v>
      </c>
      <c r="C1258" s="439" t="s">
        <v>1209</v>
      </c>
      <c r="D1258" s="230">
        <v>0</v>
      </c>
      <c r="E1258" s="230">
        <v>0</v>
      </c>
      <c r="F1258" s="296"/>
      <c r="G1258" s="472">
        <f t="shared" si="177"/>
        <v>0</v>
      </c>
      <c r="H1258" s="472">
        <f t="shared" si="178"/>
        <v>0</v>
      </c>
      <c r="I1258" s="688" t="str">
        <f t="shared" si="179"/>
        <v>否</v>
      </c>
      <c r="J1258" s="689" t="str">
        <f t="shared" si="180"/>
        <v>项</v>
      </c>
      <c r="Q1258" s="710">
        <f t="shared" si="184"/>
        <v>0</v>
      </c>
      <c r="T1258" s="721"/>
    </row>
    <row r="1259" ht="36" customHeight="1" spans="1:20">
      <c r="A1259" s="709">
        <f t="shared" si="176"/>
        <v>7</v>
      </c>
      <c r="B1259" s="295">
        <v>2240405</v>
      </c>
      <c r="C1259" s="439" t="s">
        <v>1210</v>
      </c>
      <c r="D1259" s="230">
        <v>0</v>
      </c>
      <c r="E1259" s="230">
        <v>0</v>
      </c>
      <c r="F1259" s="296"/>
      <c r="G1259" s="472">
        <f t="shared" si="177"/>
        <v>0</v>
      </c>
      <c r="H1259" s="472">
        <f t="shared" si="178"/>
        <v>0</v>
      </c>
      <c r="I1259" s="688" t="str">
        <f t="shared" si="179"/>
        <v>否</v>
      </c>
      <c r="J1259" s="689" t="str">
        <f t="shared" si="180"/>
        <v>项</v>
      </c>
      <c r="Q1259" s="710">
        <f t="shared" si="184"/>
        <v>0</v>
      </c>
      <c r="T1259" s="721"/>
    </row>
    <row r="1260" ht="36" customHeight="1" spans="1:20">
      <c r="A1260" s="709">
        <f t="shared" si="176"/>
        <v>7</v>
      </c>
      <c r="B1260" s="295">
        <v>2240450</v>
      </c>
      <c r="C1260" s="439" t="s">
        <v>316</v>
      </c>
      <c r="D1260" s="230">
        <v>0</v>
      </c>
      <c r="E1260" s="230">
        <v>0</v>
      </c>
      <c r="F1260" s="296"/>
      <c r="G1260" s="472">
        <f t="shared" si="177"/>
        <v>0</v>
      </c>
      <c r="H1260" s="472">
        <f t="shared" si="178"/>
        <v>0</v>
      </c>
      <c r="I1260" s="688" t="str">
        <f t="shared" si="179"/>
        <v>否</v>
      </c>
      <c r="J1260" s="689" t="str">
        <f t="shared" si="180"/>
        <v>项</v>
      </c>
      <c r="Q1260" s="710">
        <f t="shared" si="184"/>
        <v>0</v>
      </c>
      <c r="T1260" s="721"/>
    </row>
    <row r="1261" ht="36" customHeight="1" spans="1:20">
      <c r="A1261" s="709">
        <f t="shared" si="176"/>
        <v>7</v>
      </c>
      <c r="B1261" s="295">
        <v>2240499</v>
      </c>
      <c r="C1261" s="439" t="s">
        <v>1211</v>
      </c>
      <c r="D1261" s="230">
        <v>0</v>
      </c>
      <c r="E1261" s="230">
        <v>0</v>
      </c>
      <c r="F1261" s="296"/>
      <c r="G1261" s="472">
        <f t="shared" si="177"/>
        <v>0</v>
      </c>
      <c r="H1261" s="472">
        <f t="shared" si="178"/>
        <v>0</v>
      </c>
      <c r="I1261" s="688" t="str">
        <f t="shared" si="179"/>
        <v>否</v>
      </c>
      <c r="J1261" s="689" t="str">
        <f t="shared" si="180"/>
        <v>项</v>
      </c>
      <c r="Q1261" s="710">
        <f t="shared" si="184"/>
        <v>0</v>
      </c>
      <c r="T1261" s="721"/>
    </row>
    <row r="1262" ht="36" customHeight="1" spans="1:20">
      <c r="A1262" s="709">
        <f t="shared" si="176"/>
        <v>5</v>
      </c>
      <c r="B1262" s="295">
        <v>22405</v>
      </c>
      <c r="C1262" s="359" t="s">
        <v>1212</v>
      </c>
      <c r="D1262" s="230">
        <v>152</v>
      </c>
      <c r="E1262" s="230">
        <v>114</v>
      </c>
      <c r="F1262" s="230">
        <f>SUM(F1263:F1274)</f>
        <v>102</v>
      </c>
      <c r="G1262" s="472">
        <f t="shared" si="177"/>
        <v>-0.328947368421053</v>
      </c>
      <c r="H1262" s="472">
        <f t="shared" si="178"/>
        <v>0.894736842105263</v>
      </c>
      <c r="I1262" s="688" t="str">
        <f t="shared" si="179"/>
        <v>是</v>
      </c>
      <c r="J1262" s="689" t="str">
        <f t="shared" si="180"/>
        <v>款</v>
      </c>
      <c r="T1262" s="711">
        <f>VLOOKUP(B1262,[268]Sheet1!$D$6:$M$416,10,FALSE)</f>
        <v>105</v>
      </c>
    </row>
    <row r="1263" ht="36" customHeight="1" spans="1:20">
      <c r="A1263" s="709">
        <f t="shared" si="176"/>
        <v>7</v>
      </c>
      <c r="B1263" s="295">
        <v>2240501</v>
      </c>
      <c r="C1263" s="439" t="s">
        <v>307</v>
      </c>
      <c r="D1263" s="230">
        <v>108</v>
      </c>
      <c r="E1263" s="230">
        <v>112</v>
      </c>
      <c r="F1263" s="296">
        <v>101</v>
      </c>
      <c r="G1263" s="472">
        <f t="shared" si="177"/>
        <v>-0.0648148148148148</v>
      </c>
      <c r="H1263" s="472">
        <f t="shared" si="178"/>
        <v>0.901785714285714</v>
      </c>
      <c r="I1263" s="688" t="str">
        <f t="shared" si="179"/>
        <v>是</v>
      </c>
      <c r="J1263" s="689" t="str">
        <f t="shared" si="180"/>
        <v>项</v>
      </c>
      <c r="N1263" s="720">
        <f>VLOOKUP(B1263,[261]公共预算支出!$D$3:$H$398,5,FALSE)</f>
        <v>104</v>
      </c>
      <c r="Q1263" s="710">
        <f t="shared" ref="Q1263:Q1274" si="185">+N1263+O1263+P1263</f>
        <v>104</v>
      </c>
      <c r="T1263" s="721">
        <f>VLOOKUP(B1263,[268]Sheet1!$D$6:$M$416,10,FALSE)</f>
        <v>104</v>
      </c>
    </row>
    <row r="1264" ht="36" customHeight="1" spans="1:20">
      <c r="A1264" s="709">
        <f t="shared" si="176"/>
        <v>7</v>
      </c>
      <c r="B1264" s="295">
        <v>2240502</v>
      </c>
      <c r="C1264" s="439" t="s">
        <v>308</v>
      </c>
      <c r="D1264" s="230">
        <v>0</v>
      </c>
      <c r="E1264" s="230">
        <v>0</v>
      </c>
      <c r="F1264" s="296"/>
      <c r="G1264" s="472">
        <f t="shared" si="177"/>
        <v>0</v>
      </c>
      <c r="H1264" s="472">
        <f t="shared" si="178"/>
        <v>0</v>
      </c>
      <c r="I1264" s="688" t="str">
        <f t="shared" si="179"/>
        <v>否</v>
      </c>
      <c r="J1264" s="689" t="str">
        <f t="shared" si="180"/>
        <v>项</v>
      </c>
      <c r="Q1264" s="710">
        <f t="shared" si="185"/>
        <v>0</v>
      </c>
      <c r="T1264" s="721"/>
    </row>
    <row r="1265" ht="36" customHeight="1" spans="1:20">
      <c r="A1265" s="709">
        <f t="shared" si="176"/>
        <v>7</v>
      </c>
      <c r="B1265" s="295">
        <v>2240503</v>
      </c>
      <c r="C1265" s="439" t="s">
        <v>309</v>
      </c>
      <c r="D1265" s="230">
        <v>0</v>
      </c>
      <c r="E1265" s="230">
        <v>0</v>
      </c>
      <c r="F1265" s="296"/>
      <c r="G1265" s="472">
        <f t="shared" si="177"/>
        <v>0</v>
      </c>
      <c r="H1265" s="472">
        <f t="shared" si="178"/>
        <v>0</v>
      </c>
      <c r="I1265" s="688" t="str">
        <f t="shared" si="179"/>
        <v>否</v>
      </c>
      <c r="J1265" s="689" t="str">
        <f t="shared" si="180"/>
        <v>项</v>
      </c>
      <c r="Q1265" s="710">
        <f t="shared" si="185"/>
        <v>0</v>
      </c>
      <c r="T1265" s="721"/>
    </row>
    <row r="1266" ht="36" customHeight="1" spans="1:20">
      <c r="A1266" s="709">
        <f t="shared" si="176"/>
        <v>7</v>
      </c>
      <c r="B1266" s="295">
        <v>2240504</v>
      </c>
      <c r="C1266" s="439" t="s">
        <v>1213</v>
      </c>
      <c r="D1266" s="230">
        <v>2</v>
      </c>
      <c r="E1266" s="230">
        <v>0</v>
      </c>
      <c r="F1266" s="296"/>
      <c r="G1266" s="472">
        <f t="shared" si="177"/>
        <v>-1</v>
      </c>
      <c r="H1266" s="472">
        <f t="shared" si="178"/>
        <v>0</v>
      </c>
      <c r="I1266" s="688" t="str">
        <f t="shared" si="179"/>
        <v>是</v>
      </c>
      <c r="J1266" s="689" t="str">
        <f t="shared" si="180"/>
        <v>项</v>
      </c>
      <c r="Q1266" s="710">
        <f t="shared" si="185"/>
        <v>0</v>
      </c>
      <c r="T1266" s="721"/>
    </row>
    <row r="1267" ht="36" customHeight="1" spans="1:20">
      <c r="A1267" s="709">
        <f t="shared" si="176"/>
        <v>7</v>
      </c>
      <c r="B1267" s="295">
        <v>2240505</v>
      </c>
      <c r="C1267" s="439" t="s">
        <v>1214</v>
      </c>
      <c r="D1267" s="230">
        <v>0</v>
      </c>
      <c r="E1267" s="230">
        <v>2</v>
      </c>
      <c r="F1267" s="296">
        <v>1</v>
      </c>
      <c r="G1267" s="472">
        <f t="shared" si="177"/>
        <v>0</v>
      </c>
      <c r="H1267" s="472">
        <f t="shared" si="178"/>
        <v>0.5</v>
      </c>
      <c r="I1267" s="688" t="str">
        <f t="shared" si="179"/>
        <v>是</v>
      </c>
      <c r="J1267" s="689" t="str">
        <f t="shared" si="180"/>
        <v>项</v>
      </c>
      <c r="N1267" s="720">
        <f>VLOOKUP(B1267,[261]公共预算支出!$D$3:$H$398,5,FALSE)</f>
        <v>1</v>
      </c>
      <c r="Q1267" s="710">
        <f t="shared" si="185"/>
        <v>1</v>
      </c>
      <c r="T1267" s="721">
        <f>VLOOKUP(B1267,[268]Sheet1!$D$6:$M$416,10,FALSE)</f>
        <v>1</v>
      </c>
    </row>
    <row r="1268" ht="36" customHeight="1" spans="1:20">
      <c r="A1268" s="709">
        <f t="shared" si="176"/>
        <v>7</v>
      </c>
      <c r="B1268" s="295">
        <v>2240506</v>
      </c>
      <c r="C1268" s="439" t="s">
        <v>1215</v>
      </c>
      <c r="D1268" s="230">
        <v>28</v>
      </c>
      <c r="E1268" s="230">
        <v>0</v>
      </c>
      <c r="F1268" s="296"/>
      <c r="G1268" s="472">
        <f t="shared" si="177"/>
        <v>-1</v>
      </c>
      <c r="H1268" s="472">
        <f t="shared" si="178"/>
        <v>0</v>
      </c>
      <c r="I1268" s="688" t="str">
        <f t="shared" si="179"/>
        <v>是</v>
      </c>
      <c r="J1268" s="689" t="str">
        <f t="shared" si="180"/>
        <v>项</v>
      </c>
      <c r="Q1268" s="710">
        <f t="shared" si="185"/>
        <v>0</v>
      </c>
      <c r="T1268" s="721"/>
    </row>
    <row r="1269" ht="36" customHeight="1" spans="1:20">
      <c r="A1269" s="709">
        <f t="shared" si="176"/>
        <v>7</v>
      </c>
      <c r="B1269" s="295">
        <v>2240507</v>
      </c>
      <c r="C1269" s="439" t="s">
        <v>1216</v>
      </c>
      <c r="D1269" s="230">
        <v>0</v>
      </c>
      <c r="E1269" s="230">
        <v>0</v>
      </c>
      <c r="F1269" s="296"/>
      <c r="G1269" s="472">
        <f t="shared" si="177"/>
        <v>0</v>
      </c>
      <c r="H1269" s="472">
        <f t="shared" si="178"/>
        <v>0</v>
      </c>
      <c r="I1269" s="688" t="str">
        <f t="shared" si="179"/>
        <v>否</v>
      </c>
      <c r="J1269" s="689" t="str">
        <f t="shared" si="180"/>
        <v>项</v>
      </c>
      <c r="Q1269" s="710">
        <f t="shared" si="185"/>
        <v>0</v>
      </c>
      <c r="T1269" s="721"/>
    </row>
    <row r="1270" ht="36" customHeight="1" spans="1:20">
      <c r="A1270" s="709">
        <f t="shared" si="176"/>
        <v>7</v>
      </c>
      <c r="B1270" s="295">
        <v>2240508</v>
      </c>
      <c r="C1270" s="439" t="s">
        <v>1217</v>
      </c>
      <c r="D1270" s="230">
        <v>14</v>
      </c>
      <c r="E1270" s="230">
        <v>0</v>
      </c>
      <c r="F1270" s="296"/>
      <c r="G1270" s="472">
        <f t="shared" si="177"/>
        <v>-1</v>
      </c>
      <c r="H1270" s="472">
        <f t="shared" si="178"/>
        <v>0</v>
      </c>
      <c r="I1270" s="688" t="str">
        <f t="shared" si="179"/>
        <v>是</v>
      </c>
      <c r="J1270" s="689" t="str">
        <f t="shared" si="180"/>
        <v>项</v>
      </c>
      <c r="Q1270" s="710">
        <f t="shared" si="185"/>
        <v>0</v>
      </c>
      <c r="T1270" s="721"/>
    </row>
    <row r="1271" ht="36" customHeight="1" spans="1:20">
      <c r="A1271" s="709">
        <f t="shared" si="176"/>
        <v>7</v>
      </c>
      <c r="B1271" s="295">
        <v>2240509</v>
      </c>
      <c r="C1271" s="439" t="s">
        <v>1218</v>
      </c>
      <c r="D1271" s="230">
        <v>0</v>
      </c>
      <c r="E1271" s="230">
        <v>0</v>
      </c>
      <c r="F1271" s="296"/>
      <c r="G1271" s="472">
        <f t="shared" si="177"/>
        <v>0</v>
      </c>
      <c r="H1271" s="472">
        <f t="shared" si="178"/>
        <v>0</v>
      </c>
      <c r="I1271" s="688" t="str">
        <f t="shared" si="179"/>
        <v>否</v>
      </c>
      <c r="J1271" s="689" t="str">
        <f t="shared" si="180"/>
        <v>项</v>
      </c>
      <c r="Q1271" s="710">
        <f t="shared" si="185"/>
        <v>0</v>
      </c>
      <c r="T1271" s="721"/>
    </row>
    <row r="1272" ht="36" customHeight="1" spans="1:20">
      <c r="A1272" s="709">
        <f t="shared" si="176"/>
        <v>7</v>
      </c>
      <c r="B1272" s="295">
        <v>2240510</v>
      </c>
      <c r="C1272" s="439" t="s">
        <v>1219</v>
      </c>
      <c r="D1272" s="230">
        <v>0</v>
      </c>
      <c r="E1272" s="230">
        <v>0</v>
      </c>
      <c r="F1272" s="296"/>
      <c r="G1272" s="472">
        <f t="shared" si="177"/>
        <v>0</v>
      </c>
      <c r="H1272" s="472">
        <f t="shared" si="178"/>
        <v>0</v>
      </c>
      <c r="I1272" s="688" t="str">
        <f t="shared" si="179"/>
        <v>否</v>
      </c>
      <c r="J1272" s="689" t="str">
        <f t="shared" si="180"/>
        <v>项</v>
      </c>
      <c r="Q1272" s="710">
        <f t="shared" si="185"/>
        <v>0</v>
      </c>
      <c r="T1272" s="721"/>
    </row>
    <row r="1273" ht="36" customHeight="1" spans="1:20">
      <c r="A1273" s="709">
        <f t="shared" si="176"/>
        <v>7</v>
      </c>
      <c r="B1273" s="295">
        <v>2240550</v>
      </c>
      <c r="C1273" s="439" t="s">
        <v>1220</v>
      </c>
      <c r="D1273" s="230">
        <v>0</v>
      </c>
      <c r="E1273" s="230">
        <v>0</v>
      </c>
      <c r="F1273" s="296"/>
      <c r="G1273" s="472">
        <f t="shared" si="177"/>
        <v>0</v>
      </c>
      <c r="H1273" s="472">
        <f t="shared" si="178"/>
        <v>0</v>
      </c>
      <c r="I1273" s="688" t="str">
        <f t="shared" si="179"/>
        <v>否</v>
      </c>
      <c r="J1273" s="689" t="str">
        <f t="shared" si="180"/>
        <v>项</v>
      </c>
      <c r="Q1273" s="710">
        <f t="shared" si="185"/>
        <v>0</v>
      </c>
      <c r="T1273" s="721"/>
    </row>
    <row r="1274" ht="36" customHeight="1" spans="1:20">
      <c r="A1274" s="709">
        <f t="shared" si="176"/>
        <v>7</v>
      </c>
      <c r="B1274" s="295">
        <v>2240599</v>
      </c>
      <c r="C1274" s="439" t="s">
        <v>1221</v>
      </c>
      <c r="D1274" s="230">
        <v>0</v>
      </c>
      <c r="E1274" s="230">
        <v>0</v>
      </c>
      <c r="F1274" s="296"/>
      <c r="G1274" s="472">
        <f t="shared" si="177"/>
        <v>0</v>
      </c>
      <c r="H1274" s="472">
        <f t="shared" si="178"/>
        <v>0</v>
      </c>
      <c r="I1274" s="688" t="str">
        <f t="shared" si="179"/>
        <v>否</v>
      </c>
      <c r="J1274" s="689" t="str">
        <f t="shared" si="180"/>
        <v>项</v>
      </c>
      <c r="Q1274" s="710">
        <f t="shared" si="185"/>
        <v>0</v>
      </c>
      <c r="T1274" s="721"/>
    </row>
    <row r="1275" ht="36" customHeight="1" spans="1:20">
      <c r="A1275" s="709">
        <f t="shared" si="176"/>
        <v>5</v>
      </c>
      <c r="B1275" s="295">
        <v>22406</v>
      </c>
      <c r="C1275" s="359" t="s">
        <v>1222</v>
      </c>
      <c r="D1275" s="230">
        <v>11</v>
      </c>
      <c r="E1275" s="230">
        <v>11</v>
      </c>
      <c r="F1275" s="230">
        <f>SUM(F1276:F1278)</f>
        <v>326</v>
      </c>
      <c r="G1275" s="472">
        <f t="shared" si="177"/>
        <v>28.6363636363636</v>
      </c>
      <c r="H1275" s="472">
        <f t="shared" si="178"/>
        <v>29.6363636363636</v>
      </c>
      <c r="I1275" s="688" t="str">
        <f t="shared" si="179"/>
        <v>是</v>
      </c>
      <c r="J1275" s="689" t="str">
        <f t="shared" si="180"/>
        <v>款</v>
      </c>
      <c r="T1275" s="711">
        <f>VLOOKUP(B1275,[268]Sheet1!$D$6:$M$416,10,FALSE)</f>
        <v>326</v>
      </c>
    </row>
    <row r="1276" ht="36" customHeight="1" spans="1:20">
      <c r="A1276" s="709">
        <f t="shared" si="176"/>
        <v>7</v>
      </c>
      <c r="B1276" s="295">
        <v>2240601</v>
      </c>
      <c r="C1276" s="439" t="s">
        <v>1223</v>
      </c>
      <c r="D1276" s="230">
        <v>11</v>
      </c>
      <c r="E1276" s="230">
        <v>11</v>
      </c>
      <c r="F1276" s="296">
        <f>128+189</f>
        <v>317</v>
      </c>
      <c r="G1276" s="472">
        <f t="shared" si="177"/>
        <v>27.8181818181818</v>
      </c>
      <c r="H1276" s="472">
        <f t="shared" si="178"/>
        <v>28.8181818181818</v>
      </c>
      <c r="I1276" s="688" t="str">
        <f t="shared" si="179"/>
        <v>是</v>
      </c>
      <c r="J1276" s="689" t="str">
        <f t="shared" si="180"/>
        <v>项</v>
      </c>
      <c r="N1276" s="720">
        <f>VLOOKUP(B1276,[261]公共预算支出!$D$3:$H$398,5,FALSE)</f>
        <v>189</v>
      </c>
      <c r="P1276" s="710">
        <f>VLOOKUP(B1276,[263]Sheet4!$A$2:$B$82,2,FALSE)</f>
        <v>128</v>
      </c>
      <c r="Q1276" s="710">
        <f>+N1276+O1276+P1276</f>
        <v>317</v>
      </c>
      <c r="T1276" s="721">
        <f>VLOOKUP(B1276,[268]Sheet1!$D$6:$M$416,10,FALSE)</f>
        <v>317</v>
      </c>
    </row>
    <row r="1277" ht="36" customHeight="1" spans="1:20">
      <c r="A1277" s="709">
        <f t="shared" si="176"/>
        <v>7</v>
      </c>
      <c r="B1277" s="295">
        <v>2240602</v>
      </c>
      <c r="C1277" s="439" t="s">
        <v>1224</v>
      </c>
      <c r="D1277" s="230">
        <v>0</v>
      </c>
      <c r="E1277" s="230">
        <v>0</v>
      </c>
      <c r="F1277" s="296"/>
      <c r="G1277" s="472">
        <f t="shared" si="177"/>
        <v>0</v>
      </c>
      <c r="H1277" s="472">
        <f t="shared" si="178"/>
        <v>0</v>
      </c>
      <c r="I1277" s="688" t="str">
        <f t="shared" si="179"/>
        <v>否</v>
      </c>
      <c r="J1277" s="689" t="str">
        <f t="shared" si="180"/>
        <v>项</v>
      </c>
      <c r="Q1277" s="710">
        <f>+N1277+O1277+P1277</f>
        <v>0</v>
      </c>
      <c r="T1277" s="721"/>
    </row>
    <row r="1278" ht="36" customHeight="1" spans="1:20">
      <c r="A1278" s="709">
        <f t="shared" si="176"/>
        <v>7</v>
      </c>
      <c r="B1278" s="295">
        <v>2240699</v>
      </c>
      <c r="C1278" s="439" t="s">
        <v>1225</v>
      </c>
      <c r="D1278" s="230">
        <v>0</v>
      </c>
      <c r="E1278" s="230">
        <v>0</v>
      </c>
      <c r="F1278" s="296">
        <v>9</v>
      </c>
      <c r="G1278" s="472">
        <f t="shared" si="177"/>
        <v>0</v>
      </c>
      <c r="H1278" s="472">
        <f t="shared" si="178"/>
        <v>0</v>
      </c>
      <c r="I1278" s="688" t="str">
        <f t="shared" si="179"/>
        <v>是</v>
      </c>
      <c r="J1278" s="689" t="str">
        <f t="shared" si="180"/>
        <v>项</v>
      </c>
      <c r="N1278" s="720">
        <f>VLOOKUP(B1278,[261]公共预算支出!$D$3:$H$398,5,FALSE)</f>
        <v>9</v>
      </c>
      <c r="Q1278" s="710">
        <f>+N1278+O1278+P1278</f>
        <v>9</v>
      </c>
      <c r="T1278" s="721">
        <f>VLOOKUP(B1278,[268]Sheet1!$D$6:$M$416,10,FALSE)</f>
        <v>9</v>
      </c>
    </row>
    <row r="1279" ht="36" customHeight="1" spans="1:20">
      <c r="A1279" s="709">
        <f t="shared" si="176"/>
        <v>5</v>
      </c>
      <c r="B1279" s="295">
        <v>22407</v>
      </c>
      <c r="C1279" s="359" t="s">
        <v>1226</v>
      </c>
      <c r="D1279" s="230">
        <v>113</v>
      </c>
      <c r="E1279" s="230">
        <v>137</v>
      </c>
      <c r="F1279" s="230">
        <f>SUM(F1280:F1282)</f>
        <v>88</v>
      </c>
      <c r="G1279" s="472">
        <f t="shared" si="177"/>
        <v>-0.221238938053097</v>
      </c>
      <c r="H1279" s="472">
        <f t="shared" si="178"/>
        <v>0.642335766423358</v>
      </c>
      <c r="I1279" s="688" t="str">
        <f t="shared" si="179"/>
        <v>是</v>
      </c>
      <c r="J1279" s="689" t="str">
        <f t="shared" si="180"/>
        <v>款</v>
      </c>
      <c r="T1279" s="711">
        <f>VLOOKUP(B1279,[268]Sheet1!$D$6:$M$416,10,FALSE)</f>
        <v>88</v>
      </c>
    </row>
    <row r="1280" ht="36" customHeight="1" spans="1:20">
      <c r="A1280" s="709">
        <f t="shared" si="176"/>
        <v>7</v>
      </c>
      <c r="B1280" s="295">
        <v>2240703</v>
      </c>
      <c r="C1280" s="439" t="s">
        <v>1227</v>
      </c>
      <c r="D1280" s="230">
        <v>113</v>
      </c>
      <c r="E1280" s="230">
        <v>137</v>
      </c>
      <c r="F1280" s="296">
        <v>88</v>
      </c>
      <c r="G1280" s="472">
        <f t="shared" si="177"/>
        <v>-0.221238938053097</v>
      </c>
      <c r="H1280" s="472">
        <f t="shared" si="178"/>
        <v>0.642335766423358</v>
      </c>
      <c r="I1280" s="688" t="str">
        <f t="shared" si="179"/>
        <v>是</v>
      </c>
      <c r="J1280" s="689" t="str">
        <f t="shared" si="180"/>
        <v>项</v>
      </c>
      <c r="N1280" s="720">
        <f>VLOOKUP(B1280,[261]公共预算支出!$D$3:$H$398,5,FALSE)</f>
        <v>86</v>
      </c>
      <c r="Q1280" s="710">
        <f>+N1280+O1280+P1280</f>
        <v>86</v>
      </c>
      <c r="T1280" s="721">
        <f>VLOOKUP(B1280,[268]Sheet1!$D$6:$M$416,10,FALSE)</f>
        <v>88</v>
      </c>
    </row>
    <row r="1281" ht="36" customHeight="1" spans="1:20">
      <c r="A1281" s="709">
        <f t="shared" si="176"/>
        <v>7</v>
      </c>
      <c r="B1281" s="295">
        <v>2240704</v>
      </c>
      <c r="C1281" s="439" t="s">
        <v>1228</v>
      </c>
      <c r="D1281" s="230">
        <v>0</v>
      </c>
      <c r="E1281" s="230">
        <v>0</v>
      </c>
      <c r="F1281" s="296"/>
      <c r="G1281" s="472">
        <f t="shared" si="177"/>
        <v>0</v>
      </c>
      <c r="H1281" s="472">
        <f t="shared" si="178"/>
        <v>0</v>
      </c>
      <c r="I1281" s="688" t="str">
        <f t="shared" si="179"/>
        <v>否</v>
      </c>
      <c r="J1281" s="689" t="str">
        <f t="shared" si="180"/>
        <v>项</v>
      </c>
      <c r="Q1281" s="710">
        <f>+N1281+O1281+P1281</f>
        <v>0</v>
      </c>
      <c r="T1281" s="721"/>
    </row>
    <row r="1282" ht="36" customHeight="1" spans="1:20">
      <c r="A1282" s="709">
        <f t="shared" si="176"/>
        <v>7</v>
      </c>
      <c r="B1282" s="295">
        <v>2240799</v>
      </c>
      <c r="C1282" s="439" t="s">
        <v>1229</v>
      </c>
      <c r="D1282" s="230">
        <v>0</v>
      </c>
      <c r="E1282" s="230">
        <v>0</v>
      </c>
      <c r="F1282" s="296"/>
      <c r="G1282" s="472">
        <f t="shared" si="177"/>
        <v>0</v>
      </c>
      <c r="H1282" s="472">
        <f t="shared" si="178"/>
        <v>0</v>
      </c>
      <c r="I1282" s="688" t="str">
        <f t="shared" si="179"/>
        <v>否</v>
      </c>
      <c r="J1282" s="689" t="str">
        <f t="shared" si="180"/>
        <v>项</v>
      </c>
      <c r="Q1282" s="710">
        <f>+N1282+O1282+P1282</f>
        <v>0</v>
      </c>
      <c r="T1282" s="721"/>
    </row>
    <row r="1283" ht="36" customHeight="1" spans="1:10">
      <c r="A1283" s="709">
        <f t="shared" si="176"/>
        <v>5</v>
      </c>
      <c r="B1283" s="295">
        <v>22499</v>
      </c>
      <c r="C1283" s="359" t="s">
        <v>1230</v>
      </c>
      <c r="D1283" s="230">
        <v>0</v>
      </c>
      <c r="E1283" s="230">
        <v>0</v>
      </c>
      <c r="F1283" s="230">
        <f>F1284</f>
        <v>0</v>
      </c>
      <c r="G1283" s="472">
        <f t="shared" si="177"/>
        <v>0</v>
      </c>
      <c r="H1283" s="472">
        <f t="shared" si="178"/>
        <v>0</v>
      </c>
      <c r="I1283" s="688" t="str">
        <f t="shared" si="179"/>
        <v>否</v>
      </c>
      <c r="J1283" s="689" t="str">
        <f t="shared" si="180"/>
        <v>款</v>
      </c>
    </row>
    <row r="1284" ht="36" customHeight="1" spans="1:20">
      <c r="A1284" s="709">
        <f t="shared" si="176"/>
        <v>7</v>
      </c>
      <c r="B1284" s="305">
        <v>2249999</v>
      </c>
      <c r="C1284" s="439" t="s">
        <v>1230</v>
      </c>
      <c r="D1284" s="230">
        <v>0</v>
      </c>
      <c r="E1284" s="230">
        <v>0</v>
      </c>
      <c r="F1284" s="296"/>
      <c r="G1284" s="472">
        <f t="shared" si="177"/>
        <v>0</v>
      </c>
      <c r="H1284" s="472">
        <f t="shared" si="178"/>
        <v>0</v>
      </c>
      <c r="I1284" s="688" t="str">
        <f t="shared" si="179"/>
        <v>否</v>
      </c>
      <c r="J1284" s="689" t="str">
        <f t="shared" si="180"/>
        <v>项</v>
      </c>
      <c r="Q1284" s="710">
        <f>+N1284+O1284+P1284</f>
        <v>0</v>
      </c>
      <c r="T1284" s="721"/>
    </row>
    <row r="1285" ht="36" customHeight="1" spans="1:10">
      <c r="A1285" s="709">
        <f t="shared" si="176"/>
        <v>3</v>
      </c>
      <c r="B1285" s="294">
        <v>227</v>
      </c>
      <c r="C1285" s="285" t="s">
        <v>278</v>
      </c>
      <c r="D1285" s="286"/>
      <c r="E1285" s="286">
        <v>2500</v>
      </c>
      <c r="F1285" s="297"/>
      <c r="G1285" s="475">
        <f t="shared" si="177"/>
        <v>0</v>
      </c>
      <c r="H1285" s="475">
        <f t="shared" si="178"/>
        <v>0</v>
      </c>
      <c r="I1285" s="688" t="str">
        <f t="shared" si="179"/>
        <v>是</v>
      </c>
      <c r="J1285" s="689" t="str">
        <f t="shared" si="180"/>
        <v>类</v>
      </c>
    </row>
    <row r="1286" ht="36" customHeight="1" spans="1:20">
      <c r="A1286" s="709">
        <f t="shared" ref="A1286:A1298" si="186">LEN(B1286)</f>
        <v>3</v>
      </c>
      <c r="B1286" s="294">
        <v>232</v>
      </c>
      <c r="C1286" s="285" t="s">
        <v>279</v>
      </c>
      <c r="D1286" s="286">
        <v>8871</v>
      </c>
      <c r="E1286" s="286">
        <v>9406</v>
      </c>
      <c r="F1286" s="286">
        <f>F1287</f>
        <v>9587</v>
      </c>
      <c r="G1286" s="475">
        <f t="shared" ref="G1286:G1298" si="187">IF(D1286&lt;0,"",IFERROR(F1286/D1286-1,0))</f>
        <v>0.0807124337729681</v>
      </c>
      <c r="H1286" s="475">
        <f t="shared" ref="H1286:H1298" si="188">IF(D1286&lt;0,"",IFERROR(F1286/E1286,0))</f>
        <v>1.01924303635977</v>
      </c>
      <c r="I1286" s="688" t="str">
        <f t="shared" ref="I1286:I1298" si="189">IF(LEN(B1286)=3,"是",IF(C1286&lt;&gt;"",IF(SUM(D1286:F1286)&lt;&gt;0,"是","否"),"是"))</f>
        <v>是</v>
      </c>
      <c r="J1286" s="689" t="str">
        <f t="shared" ref="J1286:J1296" si="190">IF(LEN(B1286)=3,"类",IF(LEN(B1286)=5,"款","项"))</f>
        <v>类</v>
      </c>
      <c r="T1286" s="711">
        <f>VLOOKUP(B1286,[268]Sheet1!$D$6:$M$416,10,FALSE)</f>
        <v>9587</v>
      </c>
    </row>
    <row r="1287" ht="36" customHeight="1" spans="1:20">
      <c r="A1287" s="709">
        <f t="shared" si="186"/>
        <v>5</v>
      </c>
      <c r="B1287" s="295">
        <v>23203</v>
      </c>
      <c r="C1287" s="359" t="s">
        <v>1231</v>
      </c>
      <c r="D1287" s="230">
        <v>8871</v>
      </c>
      <c r="E1287" s="230">
        <v>9406</v>
      </c>
      <c r="F1287" s="230">
        <f>SUM(F1288:F1291)</f>
        <v>9587</v>
      </c>
      <c r="G1287" s="472">
        <f t="shared" si="187"/>
        <v>0.0807124337729681</v>
      </c>
      <c r="H1287" s="472">
        <f t="shared" si="188"/>
        <v>1.01924303635977</v>
      </c>
      <c r="I1287" s="688" t="str">
        <f t="shared" si="189"/>
        <v>是</v>
      </c>
      <c r="J1287" s="689" t="str">
        <f t="shared" si="190"/>
        <v>款</v>
      </c>
      <c r="T1287" s="711">
        <f>VLOOKUP(B1287,[268]Sheet1!$D$6:$M$416,10,FALSE)</f>
        <v>9587</v>
      </c>
    </row>
    <row r="1288" ht="36" customHeight="1" spans="1:20">
      <c r="A1288" s="709">
        <f t="shared" si="186"/>
        <v>7</v>
      </c>
      <c r="B1288" s="295">
        <v>2320301</v>
      </c>
      <c r="C1288" s="439" t="s">
        <v>1232</v>
      </c>
      <c r="D1288" s="230">
        <v>8871</v>
      </c>
      <c r="E1288" s="230">
        <v>9406</v>
      </c>
      <c r="F1288" s="296">
        <f>8787+800</f>
        <v>9587</v>
      </c>
      <c r="G1288" s="472">
        <f t="shared" si="187"/>
        <v>0.0807124337729681</v>
      </c>
      <c r="H1288" s="472">
        <f t="shared" si="188"/>
        <v>1.01924303635977</v>
      </c>
      <c r="I1288" s="688" t="str">
        <f t="shared" si="189"/>
        <v>是</v>
      </c>
      <c r="J1288" s="689" t="str">
        <f t="shared" si="190"/>
        <v>项</v>
      </c>
      <c r="N1288" s="720">
        <f>VLOOKUP(B1288,[261]公共预算支出!$D$3:$H$398,5,FALSE)</f>
        <v>8787</v>
      </c>
      <c r="Q1288" s="710">
        <f t="shared" ref="Q1288:Q1293" si="191">+N1288+O1288+P1288</f>
        <v>8787</v>
      </c>
      <c r="T1288" s="721">
        <f>VLOOKUP(B1288,[268]Sheet1!$D$6:$M$416,10,FALSE)</f>
        <v>9587</v>
      </c>
    </row>
    <row r="1289" ht="36" customHeight="1" spans="1:17">
      <c r="A1289" s="709">
        <f t="shared" si="186"/>
        <v>7</v>
      </c>
      <c r="B1289" s="295">
        <v>2320302</v>
      </c>
      <c r="C1289" s="439" t="s">
        <v>1233</v>
      </c>
      <c r="D1289" s="230">
        <v>0</v>
      </c>
      <c r="E1289" s="230">
        <v>0</v>
      </c>
      <c r="F1289" s="296"/>
      <c r="G1289" s="475">
        <f t="shared" si="187"/>
        <v>0</v>
      </c>
      <c r="H1289" s="475">
        <f t="shared" si="188"/>
        <v>0</v>
      </c>
      <c r="I1289" s="688" t="str">
        <f t="shared" si="189"/>
        <v>否</v>
      </c>
      <c r="J1289" s="689" t="str">
        <f t="shared" si="190"/>
        <v>项</v>
      </c>
      <c r="Q1289" s="710">
        <f t="shared" si="191"/>
        <v>0</v>
      </c>
    </row>
    <row r="1290" ht="36" customHeight="1" spans="1:17">
      <c r="A1290" s="709">
        <f t="shared" si="186"/>
        <v>7</v>
      </c>
      <c r="B1290" s="295">
        <v>2320303</v>
      </c>
      <c r="C1290" s="439" t="s">
        <v>1234</v>
      </c>
      <c r="D1290" s="230">
        <v>0</v>
      </c>
      <c r="E1290" s="230">
        <v>0</v>
      </c>
      <c r="F1290" s="296"/>
      <c r="G1290" s="475">
        <f t="shared" si="187"/>
        <v>0</v>
      </c>
      <c r="H1290" s="475">
        <f t="shared" si="188"/>
        <v>0</v>
      </c>
      <c r="I1290" s="688" t="str">
        <f t="shared" si="189"/>
        <v>否</v>
      </c>
      <c r="J1290" s="689" t="str">
        <f t="shared" si="190"/>
        <v>项</v>
      </c>
      <c r="Q1290" s="710">
        <f t="shared" si="191"/>
        <v>0</v>
      </c>
    </row>
    <row r="1291" ht="36" customHeight="1" spans="1:17">
      <c r="A1291" s="709">
        <f t="shared" si="186"/>
        <v>7</v>
      </c>
      <c r="B1291" s="295">
        <v>2320399</v>
      </c>
      <c r="C1291" s="439" t="s">
        <v>1235</v>
      </c>
      <c r="D1291" s="230">
        <v>0</v>
      </c>
      <c r="E1291" s="230">
        <v>0</v>
      </c>
      <c r="F1291" s="296"/>
      <c r="G1291" s="475">
        <f t="shared" si="187"/>
        <v>0</v>
      </c>
      <c r="H1291" s="475">
        <f t="shared" si="188"/>
        <v>0</v>
      </c>
      <c r="I1291" s="688" t="str">
        <f t="shared" si="189"/>
        <v>否</v>
      </c>
      <c r="J1291" s="689" t="str">
        <f t="shared" si="190"/>
        <v>项</v>
      </c>
      <c r="Q1291" s="710">
        <f t="shared" si="191"/>
        <v>0</v>
      </c>
    </row>
    <row r="1292" ht="36" customHeight="1" spans="1:20">
      <c r="A1292" s="709">
        <f t="shared" si="186"/>
        <v>3</v>
      </c>
      <c r="B1292" s="294">
        <v>233</v>
      </c>
      <c r="C1292" s="285" t="s">
        <v>280</v>
      </c>
      <c r="D1292" s="286">
        <v>39</v>
      </c>
      <c r="E1292" s="286">
        <v>20</v>
      </c>
      <c r="F1292" s="286">
        <f>F1293</f>
        <v>17</v>
      </c>
      <c r="G1292" s="475">
        <f t="shared" si="187"/>
        <v>-0.564102564102564</v>
      </c>
      <c r="H1292" s="475">
        <f t="shared" si="188"/>
        <v>0.85</v>
      </c>
      <c r="I1292" s="688" t="str">
        <f t="shared" si="189"/>
        <v>是</v>
      </c>
      <c r="J1292" s="689" t="str">
        <f t="shared" si="190"/>
        <v>类</v>
      </c>
      <c r="Q1292" s="710">
        <f t="shared" si="191"/>
        <v>0</v>
      </c>
      <c r="T1292" s="711">
        <f>VLOOKUP(B1292,[268]Sheet1!$D$6:$M$416,10,FALSE)</f>
        <v>17</v>
      </c>
    </row>
    <row r="1293" ht="36" customHeight="1" spans="1:20">
      <c r="A1293" s="709">
        <f t="shared" si="186"/>
        <v>5</v>
      </c>
      <c r="B1293" s="295">
        <v>23303</v>
      </c>
      <c r="C1293" s="359" t="s">
        <v>1236</v>
      </c>
      <c r="D1293" s="230">
        <v>39</v>
      </c>
      <c r="E1293" s="230">
        <v>20</v>
      </c>
      <c r="F1293" s="296">
        <v>17</v>
      </c>
      <c r="G1293" s="472">
        <f t="shared" si="187"/>
        <v>-0.564102564102564</v>
      </c>
      <c r="H1293" s="472">
        <f t="shared" si="188"/>
        <v>0.85</v>
      </c>
      <c r="I1293" s="688" t="str">
        <f t="shared" si="189"/>
        <v>是</v>
      </c>
      <c r="J1293" s="689" t="str">
        <f t="shared" si="190"/>
        <v>款</v>
      </c>
      <c r="N1293" s="544">
        <v>17</v>
      </c>
      <c r="Q1293" s="710">
        <f t="shared" si="191"/>
        <v>17</v>
      </c>
      <c r="T1293" s="711">
        <f>VLOOKUP(B1293,[268]Sheet1!$D$6:$M$416,10,FALSE)</f>
        <v>17</v>
      </c>
    </row>
    <row r="1294" ht="36" customHeight="1" spans="1:10">
      <c r="A1294" s="709">
        <f t="shared" si="186"/>
        <v>3</v>
      </c>
      <c r="B1294" s="294">
        <v>229</v>
      </c>
      <c r="C1294" s="285" t="s">
        <v>281</v>
      </c>
      <c r="D1294" s="286">
        <v>15</v>
      </c>
      <c r="E1294" s="286">
        <v>3690</v>
      </c>
      <c r="F1294" s="286">
        <f>SUM(F1295:F1296)</f>
        <v>0</v>
      </c>
      <c r="G1294" s="475">
        <f t="shared" si="187"/>
        <v>-1</v>
      </c>
      <c r="H1294" s="475">
        <f t="shared" si="188"/>
        <v>0</v>
      </c>
      <c r="I1294" s="688" t="str">
        <f t="shared" si="189"/>
        <v>是</v>
      </c>
      <c r="J1294" s="689" t="str">
        <f t="shared" si="190"/>
        <v>类</v>
      </c>
    </row>
    <row r="1295" ht="36" customHeight="1" spans="1:10">
      <c r="A1295" s="709">
        <f t="shared" si="186"/>
        <v>5</v>
      </c>
      <c r="B1295" s="295">
        <v>22902</v>
      </c>
      <c r="C1295" s="359" t="s">
        <v>1237</v>
      </c>
      <c r="D1295" s="230"/>
      <c r="E1295" s="230">
        <v>0</v>
      </c>
      <c r="F1295" s="296"/>
      <c r="G1295" s="475">
        <f t="shared" si="187"/>
        <v>0</v>
      </c>
      <c r="H1295" s="475">
        <f t="shared" si="188"/>
        <v>0</v>
      </c>
      <c r="I1295" s="688" t="str">
        <f t="shared" si="189"/>
        <v>否</v>
      </c>
      <c r="J1295" s="689" t="str">
        <f t="shared" si="190"/>
        <v>款</v>
      </c>
    </row>
    <row r="1296" ht="36" customHeight="1" spans="1:10">
      <c r="A1296" s="709">
        <f t="shared" si="186"/>
        <v>5</v>
      </c>
      <c r="B1296" s="722">
        <v>22999</v>
      </c>
      <c r="C1296" s="359" t="s">
        <v>1101</v>
      </c>
      <c r="D1296" s="230">
        <v>15</v>
      </c>
      <c r="E1296" s="230">
        <v>3690</v>
      </c>
      <c r="F1296" s="296"/>
      <c r="G1296" s="472">
        <f t="shared" si="187"/>
        <v>-1</v>
      </c>
      <c r="H1296" s="475">
        <f t="shared" si="188"/>
        <v>0</v>
      </c>
      <c r="I1296" s="688" t="str">
        <f t="shared" si="189"/>
        <v>是</v>
      </c>
      <c r="J1296" s="689" t="str">
        <f t="shared" si="190"/>
        <v>款</v>
      </c>
    </row>
    <row r="1297" ht="36" customHeight="1" spans="1:10">
      <c r="A1297" s="709">
        <f t="shared" si="186"/>
        <v>0</v>
      </c>
      <c r="B1297" s="451"/>
      <c r="C1297" s="210"/>
      <c r="D1297" s="457"/>
      <c r="E1297" s="457"/>
      <c r="F1297" s="457"/>
      <c r="G1297" s="475">
        <f t="shared" si="187"/>
        <v>0</v>
      </c>
      <c r="H1297" s="475">
        <f t="shared" si="188"/>
        <v>0</v>
      </c>
      <c r="I1297" s="688" t="str">
        <f t="shared" si="189"/>
        <v>是</v>
      </c>
      <c r="J1297" s="689"/>
    </row>
    <row r="1298" ht="36" customHeight="1" spans="1:10">
      <c r="A1298" s="709">
        <f t="shared" si="186"/>
        <v>0</v>
      </c>
      <c r="B1298" s="695"/>
      <c r="C1298" s="310" t="s">
        <v>282</v>
      </c>
      <c r="D1298" s="286">
        <f>SUM(D1294,D1292,D1286,D1285,D1235,D1190,D1169,D1124,D1114,D1087,D1067,D1003,D945,D837,D814,D737,D653,D524,D467,D411,D359,D269,D250,D247,D5)</f>
        <v>212395</v>
      </c>
      <c r="E1298" s="286">
        <f>SUM(E1294,E1292,E1286,E1285,E1235,E1190,E1169,E1124,E1114,E1087,E1067,E1003,E945,E837,E814,E737,E653,E524,E467,E411,E359,E269,E250,E247,E5)</f>
        <v>214494</v>
      </c>
      <c r="F1298" s="286">
        <f>SUM(F1294,F1292,F1286,F1285,F1235,F1190,F1169,F1124,F1114,F1087,F1067,F1003,F945,F837,F814,F737,F653,F524,F467,F411,F359,F269,F250,F247,F5)</f>
        <v>218431</v>
      </c>
      <c r="G1298" s="475">
        <f t="shared" si="187"/>
        <v>0.0284187480872902</v>
      </c>
      <c r="H1298" s="475">
        <f t="shared" si="188"/>
        <v>1.01835482577601</v>
      </c>
      <c r="I1298" s="688" t="str">
        <f t="shared" si="189"/>
        <v>是</v>
      </c>
      <c r="J1298" s="689"/>
    </row>
    <row r="1299" ht="48" customHeight="1" spans="3:8">
      <c r="C1299" s="723"/>
      <c r="D1299" s="723"/>
      <c r="E1299" s="723"/>
      <c r="F1299" s="723"/>
      <c r="G1299" s="723"/>
      <c r="H1299" s="723"/>
    </row>
    <row r="1300" hidden="1" spans="4:6">
      <c r="D1300" s="724">
        <v>212395</v>
      </c>
      <c r="E1300" s="724">
        <v>214494</v>
      </c>
      <c r="F1300" s="724">
        <v>218431</v>
      </c>
    </row>
  </sheetData>
  <autoFilter xmlns:etc="http://www.wps.cn/officeDocument/2017/etCustomData" ref="A4:T1298" etc:filterBottomFollowUsedRange="0">
    <extLst/>
  </autoFilter>
  <mergeCells count="7">
    <mergeCell ref="C1:H1"/>
    <mergeCell ref="E3:F3"/>
    <mergeCell ref="G3:H3"/>
    <mergeCell ref="C1299:H1299"/>
    <mergeCell ref="B3:B4"/>
    <mergeCell ref="C3:C4"/>
    <mergeCell ref="D3:D4"/>
  </mergeCells>
  <conditionalFormatting sqref="C1298">
    <cfRule type="expression" dxfId="2" priority="1" stopIfTrue="1">
      <formula>"len($A:$A)=3"</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L136"/>
  <sheetViews>
    <sheetView showGridLines="0" showZeros="0" view="pageBreakPreview" zoomScale="70" zoomScaleNormal="90" workbookViewId="0">
      <pane ySplit="4" topLeftCell="A78" activePane="bottomLeft" state="frozen"/>
      <selection/>
      <selection pane="bottomLeft" activeCell="D3" sqref="D3:E3"/>
    </sheetView>
  </sheetViews>
  <sheetFormatPr defaultColWidth="9" defaultRowHeight="14.25"/>
  <cols>
    <col min="1" max="1" width="16.1083333333333" style="273" hidden="1" customWidth="1"/>
    <col min="2" max="2" width="43.775" style="273" customWidth="1"/>
    <col min="3" max="5" width="16.775" style="273" customWidth="1"/>
    <col min="6" max="7" width="15.2166666666667" style="274" customWidth="1"/>
    <col min="8" max="8" width="9.44166666666667" style="273" hidden="1" customWidth="1"/>
    <col min="9" max="16384" width="9" style="273"/>
  </cols>
  <sheetData>
    <row r="1" ht="38.1" customHeight="1" spans="1:7">
      <c r="A1" s="545"/>
      <c r="B1" s="276" t="str">
        <f>YEAR(封面!$B$9)-1&amp;"年市本级地方一般公共预算收支情况表"</f>
        <v>2024年市本级地方一般公共预算收支情况表</v>
      </c>
      <c r="C1" s="276"/>
      <c r="D1" s="276"/>
      <c r="E1" s="276"/>
      <c r="F1" s="276"/>
      <c r="G1" s="276"/>
    </row>
    <row r="2" ht="18.75" spans="2:7">
      <c r="B2" s="530" t="s">
        <v>1238</v>
      </c>
      <c r="C2" s="511"/>
      <c r="D2" s="511"/>
      <c r="E2" s="277"/>
      <c r="F2" s="705"/>
      <c r="G2" s="278" t="s">
        <v>130</v>
      </c>
    </row>
    <row r="3" s="512" customFormat="1" ht="33.9" customHeight="1" spans="1:8">
      <c r="A3" s="280" t="s">
        <v>131</v>
      </c>
      <c r="B3" s="514" t="s">
        <v>132</v>
      </c>
      <c r="C3" s="114" t="str">
        <f>YEAR(封面!$B$9)-2&amp;"年
决算数"</f>
        <v>2023年
决算数</v>
      </c>
      <c r="D3" s="67" t="str">
        <f>YEAR(封面!$B$9)-1&amp;"年"</f>
        <v>2024年</v>
      </c>
      <c r="E3" s="67"/>
      <c r="F3" s="535" t="s">
        <v>133</v>
      </c>
      <c r="G3" s="535"/>
      <c r="H3" s="706" t="s">
        <v>134</v>
      </c>
    </row>
    <row r="4" s="512" customFormat="1" ht="37.5" customHeight="1" spans="1:8">
      <c r="A4" s="280"/>
      <c r="B4" s="514"/>
      <c r="C4" s="114"/>
      <c r="D4" s="67" t="s">
        <v>135</v>
      </c>
      <c r="E4" s="114" t="s">
        <v>136</v>
      </c>
      <c r="F4" s="67" t="str">
        <f>"比"&amp;YEAR(封面!$B$9)-2&amp;"年决算数增长%"</f>
        <v>比2023年决算数增长%</v>
      </c>
      <c r="G4" s="67" t="str">
        <f>"完成"&amp;YEAR(封面!$B$9)-1&amp;"年预算数的%"</f>
        <v>完成2024年预算数的%</v>
      </c>
      <c r="H4" s="706"/>
    </row>
    <row r="5" ht="36" customHeight="1" spans="1:8">
      <c r="A5" s="325" t="s">
        <v>1239</v>
      </c>
      <c r="B5" s="497" t="s">
        <v>137</v>
      </c>
      <c r="C5" s="286">
        <f>SUM(C6,C7:C20)</f>
        <v>18644</v>
      </c>
      <c r="D5" s="286">
        <f>SUM(D6,D7:D20)</f>
        <v>40348</v>
      </c>
      <c r="E5" s="286">
        <f>SUM(E6,E7:E20)</f>
        <v>27925</v>
      </c>
      <c r="F5" s="475">
        <f t="shared" ref="F5:F30" si="0">IF(C5&lt;0,"",IFERROR(E5/C5-1,0))</f>
        <v>0.497800901094186</v>
      </c>
      <c r="G5" s="475">
        <f t="shared" ref="G5:G30" si="1">IF(C5&lt;0,"",IFERROR(E5/D5,0))</f>
        <v>0.692103697828889</v>
      </c>
      <c r="H5" s="707" t="str">
        <f>IF(LEN(A5)=3,"是",IF(B5&lt;&gt;"",IF(SUM(C5:E5)&lt;&gt;0,"是","否"),"是"))</f>
        <v>是</v>
      </c>
    </row>
    <row r="6" ht="36" customHeight="1" spans="1:12">
      <c r="A6" s="354" t="s">
        <v>1240</v>
      </c>
      <c r="B6" s="495" t="s">
        <v>138</v>
      </c>
      <c r="C6" s="230">
        <v>8328</v>
      </c>
      <c r="D6" s="471">
        <v>13942</v>
      </c>
      <c r="E6" s="230">
        <v>7959</v>
      </c>
      <c r="F6" s="472">
        <f t="shared" si="0"/>
        <v>-0.0443083573487032</v>
      </c>
      <c r="G6" s="472">
        <f t="shared" si="1"/>
        <v>0.570865012193372</v>
      </c>
      <c r="H6" s="707" t="str">
        <f t="shared" ref="H6:H37" si="2">IF(LEN(A6)=3,"是",IF(B6&lt;&gt;"",IF(SUM(C6:E6)&lt;&gt;0,"是","否"),"是"))</f>
        <v>是</v>
      </c>
      <c r="K6" s="230">
        <v>7958.839695</v>
      </c>
      <c r="L6" s="273">
        <f>ROUND(K6,0)</f>
        <v>7959</v>
      </c>
    </row>
    <row r="7" ht="36" customHeight="1" spans="1:12">
      <c r="A7" s="354" t="s">
        <v>1241</v>
      </c>
      <c r="B7" s="495" t="s">
        <v>139</v>
      </c>
      <c r="C7" s="230">
        <v>1055</v>
      </c>
      <c r="D7" s="471">
        <v>1028</v>
      </c>
      <c r="E7" s="230">
        <v>1152</v>
      </c>
      <c r="F7" s="472">
        <f t="shared" si="0"/>
        <v>0.0919431279620853</v>
      </c>
      <c r="G7" s="472">
        <f t="shared" si="1"/>
        <v>1.12062256809339</v>
      </c>
      <c r="H7" s="707" t="str">
        <f t="shared" si="2"/>
        <v>是</v>
      </c>
      <c r="K7" s="230">
        <v>1151.7672095</v>
      </c>
      <c r="L7" s="273">
        <f t="shared" ref="L7:L19" si="3">ROUND(K7,0)</f>
        <v>1152</v>
      </c>
    </row>
    <row r="8" ht="36" customHeight="1" spans="1:12">
      <c r="A8" s="354" t="s">
        <v>1242</v>
      </c>
      <c r="B8" s="495" t="s">
        <v>140</v>
      </c>
      <c r="C8" s="230">
        <v>727</v>
      </c>
      <c r="D8" s="471">
        <v>561</v>
      </c>
      <c r="E8" s="230">
        <v>303</v>
      </c>
      <c r="F8" s="472">
        <f t="shared" si="0"/>
        <v>-0.583218707015131</v>
      </c>
      <c r="G8" s="472">
        <f t="shared" si="1"/>
        <v>0.540106951871658</v>
      </c>
      <c r="H8" s="707" t="str">
        <f t="shared" si="2"/>
        <v>是</v>
      </c>
      <c r="K8" s="230">
        <v>302.64566</v>
      </c>
      <c r="L8" s="273">
        <f t="shared" si="3"/>
        <v>303</v>
      </c>
    </row>
    <row r="9" ht="36" customHeight="1" spans="1:12">
      <c r="A9" s="354" t="s">
        <v>1243</v>
      </c>
      <c r="B9" s="495" t="s">
        <v>141</v>
      </c>
      <c r="C9" s="230">
        <v>37</v>
      </c>
      <c r="D9" s="471">
        <v>11</v>
      </c>
      <c r="E9" s="230">
        <v>114</v>
      </c>
      <c r="F9" s="472">
        <f t="shared" si="0"/>
        <v>2.08108108108108</v>
      </c>
      <c r="G9" s="472">
        <f t="shared" si="1"/>
        <v>10.3636363636364</v>
      </c>
      <c r="H9" s="707" t="str">
        <f t="shared" si="2"/>
        <v>是</v>
      </c>
      <c r="K9" s="230">
        <v>114.439562</v>
      </c>
      <c r="L9" s="273">
        <f t="shared" si="3"/>
        <v>114</v>
      </c>
    </row>
    <row r="10" ht="36" customHeight="1" spans="1:12">
      <c r="A10" s="354" t="s">
        <v>1244</v>
      </c>
      <c r="B10" s="495" t="s">
        <v>142</v>
      </c>
      <c r="C10" s="230">
        <v>834</v>
      </c>
      <c r="D10" s="471">
        <v>1790</v>
      </c>
      <c r="E10" s="230">
        <v>892</v>
      </c>
      <c r="F10" s="472">
        <f t="shared" si="0"/>
        <v>0.0695443645083933</v>
      </c>
      <c r="G10" s="472">
        <f t="shared" si="1"/>
        <v>0.498324022346369</v>
      </c>
      <c r="H10" s="707" t="str">
        <f t="shared" si="2"/>
        <v>是</v>
      </c>
      <c r="K10" s="230">
        <v>892</v>
      </c>
      <c r="L10" s="273">
        <f t="shared" si="3"/>
        <v>892</v>
      </c>
    </row>
    <row r="11" ht="36" customHeight="1" spans="1:12">
      <c r="A11" s="354" t="s">
        <v>1245</v>
      </c>
      <c r="B11" s="495" t="s">
        <v>143</v>
      </c>
      <c r="C11" s="230">
        <v>501</v>
      </c>
      <c r="D11" s="471">
        <v>861</v>
      </c>
      <c r="E11" s="230">
        <v>904</v>
      </c>
      <c r="F11" s="472">
        <f t="shared" si="0"/>
        <v>0.80439121756487</v>
      </c>
      <c r="G11" s="472">
        <f t="shared" si="1"/>
        <v>1.04994192799071</v>
      </c>
      <c r="H11" s="707" t="str">
        <f t="shared" si="2"/>
        <v>是</v>
      </c>
      <c r="K11" s="230">
        <v>904.369045</v>
      </c>
      <c r="L11" s="273">
        <f t="shared" si="3"/>
        <v>904</v>
      </c>
    </row>
    <row r="12" ht="36" customHeight="1" spans="1:12">
      <c r="A12" s="354" t="s">
        <v>1246</v>
      </c>
      <c r="B12" s="495" t="s">
        <v>144</v>
      </c>
      <c r="C12" s="230">
        <v>663</v>
      </c>
      <c r="D12" s="471">
        <v>805</v>
      </c>
      <c r="E12" s="230">
        <v>460</v>
      </c>
      <c r="F12" s="472">
        <f t="shared" si="0"/>
        <v>-0.306184012066365</v>
      </c>
      <c r="G12" s="472">
        <f t="shared" si="1"/>
        <v>0.571428571428571</v>
      </c>
      <c r="H12" s="707" t="str">
        <f t="shared" si="2"/>
        <v>是</v>
      </c>
      <c r="K12" s="230">
        <v>460</v>
      </c>
      <c r="L12" s="273">
        <f t="shared" si="3"/>
        <v>460</v>
      </c>
    </row>
    <row r="13" ht="36" customHeight="1" spans="1:12">
      <c r="A13" s="354" t="s">
        <v>1247</v>
      </c>
      <c r="B13" s="495" t="s">
        <v>145</v>
      </c>
      <c r="C13" s="230">
        <v>359</v>
      </c>
      <c r="D13" s="471">
        <v>1610</v>
      </c>
      <c r="E13" s="230">
        <v>1377</v>
      </c>
      <c r="F13" s="472">
        <f t="shared" si="0"/>
        <v>2.83565459610028</v>
      </c>
      <c r="G13" s="472">
        <f t="shared" si="1"/>
        <v>0.85527950310559</v>
      </c>
      <c r="H13" s="707" t="str">
        <f t="shared" si="2"/>
        <v>是</v>
      </c>
      <c r="K13" s="230">
        <v>1377.40031</v>
      </c>
      <c r="L13" s="273">
        <f t="shared" si="3"/>
        <v>1377</v>
      </c>
    </row>
    <row r="14" ht="36" customHeight="1" spans="1:12">
      <c r="A14" s="354" t="s">
        <v>1248</v>
      </c>
      <c r="B14" s="495" t="s">
        <v>146</v>
      </c>
      <c r="C14" s="230">
        <v>1230</v>
      </c>
      <c r="D14" s="471">
        <v>9760</v>
      </c>
      <c r="E14" s="230">
        <v>4362</v>
      </c>
      <c r="F14" s="472">
        <f t="shared" si="0"/>
        <v>2.54634146341463</v>
      </c>
      <c r="G14" s="472">
        <f t="shared" si="1"/>
        <v>0.446926229508197</v>
      </c>
      <c r="H14" s="707" t="str">
        <f t="shared" si="2"/>
        <v>是</v>
      </c>
      <c r="K14" s="230">
        <v>4362</v>
      </c>
      <c r="L14" s="273">
        <f t="shared" si="3"/>
        <v>4362</v>
      </c>
    </row>
    <row r="15" ht="36" customHeight="1" spans="1:12">
      <c r="A15" s="354" t="s">
        <v>1249</v>
      </c>
      <c r="B15" s="495" t="s">
        <v>147</v>
      </c>
      <c r="C15" s="230">
        <v>929</v>
      </c>
      <c r="D15" s="471">
        <v>900</v>
      </c>
      <c r="E15" s="230">
        <v>930</v>
      </c>
      <c r="F15" s="472">
        <f t="shared" si="0"/>
        <v>0.00107642626480087</v>
      </c>
      <c r="G15" s="472">
        <f t="shared" si="1"/>
        <v>1.03333333333333</v>
      </c>
      <c r="H15" s="707" t="str">
        <f t="shared" si="2"/>
        <v>是</v>
      </c>
      <c r="K15" s="230">
        <v>930</v>
      </c>
      <c r="L15" s="273">
        <f t="shared" si="3"/>
        <v>930</v>
      </c>
    </row>
    <row r="16" ht="36" customHeight="1" spans="1:12">
      <c r="A16" s="354" t="s">
        <v>1250</v>
      </c>
      <c r="B16" s="495" t="s">
        <v>148</v>
      </c>
      <c r="C16" s="230">
        <v>654</v>
      </c>
      <c r="D16" s="471">
        <v>0</v>
      </c>
      <c r="E16" s="230">
        <v>646</v>
      </c>
      <c r="F16" s="472">
        <f t="shared" si="0"/>
        <v>-0.0122324159021406</v>
      </c>
      <c r="G16" s="472">
        <f t="shared" si="1"/>
        <v>0</v>
      </c>
      <c r="H16" s="707" t="str">
        <f t="shared" si="2"/>
        <v>是</v>
      </c>
      <c r="K16" s="230">
        <v>646</v>
      </c>
      <c r="L16" s="273">
        <f t="shared" si="3"/>
        <v>646</v>
      </c>
    </row>
    <row r="17" ht="36" customHeight="1" spans="1:12">
      <c r="A17" s="354" t="s">
        <v>1251</v>
      </c>
      <c r="B17" s="495" t="s">
        <v>149</v>
      </c>
      <c r="C17" s="230">
        <v>2629</v>
      </c>
      <c r="D17" s="471">
        <v>8406</v>
      </c>
      <c r="E17" s="230">
        <v>8100</v>
      </c>
      <c r="F17" s="472">
        <f t="shared" si="0"/>
        <v>2.08101939901103</v>
      </c>
      <c r="G17" s="472">
        <f t="shared" si="1"/>
        <v>0.963597430406852</v>
      </c>
      <c r="H17" s="707" t="str">
        <f t="shared" si="2"/>
        <v>是</v>
      </c>
      <c r="K17" s="230">
        <v>8099.8708024</v>
      </c>
      <c r="L17" s="273">
        <f t="shared" si="3"/>
        <v>8100</v>
      </c>
    </row>
    <row r="18" ht="36" customHeight="1" spans="1:12">
      <c r="A18" s="354" t="s">
        <v>1252</v>
      </c>
      <c r="B18" s="495" t="s">
        <v>150</v>
      </c>
      <c r="C18" s="230">
        <v>673</v>
      </c>
      <c r="D18" s="471">
        <v>594</v>
      </c>
      <c r="E18" s="230">
        <v>701</v>
      </c>
      <c r="F18" s="472">
        <f t="shared" si="0"/>
        <v>0.0416047548291234</v>
      </c>
      <c r="G18" s="472">
        <f t="shared" si="1"/>
        <v>1.18013468013468</v>
      </c>
      <c r="H18" s="707" t="str">
        <f t="shared" si="2"/>
        <v>是</v>
      </c>
      <c r="K18" s="230">
        <v>701.414192419999</v>
      </c>
      <c r="L18" s="273">
        <f t="shared" si="3"/>
        <v>701</v>
      </c>
    </row>
    <row r="19" ht="36" customHeight="1" spans="1:12">
      <c r="A19" s="354" t="s">
        <v>1253</v>
      </c>
      <c r="B19" s="495" t="s">
        <v>151</v>
      </c>
      <c r="C19" s="230">
        <v>25</v>
      </c>
      <c r="D19" s="471">
        <v>80</v>
      </c>
      <c r="E19" s="230">
        <v>25</v>
      </c>
      <c r="F19" s="472">
        <f t="shared" si="0"/>
        <v>0</v>
      </c>
      <c r="G19" s="472">
        <f t="shared" si="1"/>
        <v>0.3125</v>
      </c>
      <c r="H19" s="707" t="str">
        <f t="shared" si="2"/>
        <v>是</v>
      </c>
      <c r="K19" s="230">
        <v>25.09811</v>
      </c>
      <c r="L19" s="273">
        <f t="shared" si="3"/>
        <v>25</v>
      </c>
    </row>
    <row r="20" ht="36" customHeight="1" spans="1:8">
      <c r="A20" s="782" t="s">
        <v>1254</v>
      </c>
      <c r="B20" s="495" t="s">
        <v>152</v>
      </c>
      <c r="C20" s="230"/>
      <c r="D20" s="230"/>
      <c r="E20" s="230"/>
      <c r="F20" s="472">
        <f t="shared" si="0"/>
        <v>0</v>
      </c>
      <c r="G20" s="472">
        <f t="shared" si="1"/>
        <v>0</v>
      </c>
      <c r="H20" s="707" t="str">
        <f t="shared" si="2"/>
        <v>否</v>
      </c>
    </row>
    <row r="21" ht="36" customHeight="1" spans="1:8">
      <c r="A21" s="371" t="s">
        <v>1255</v>
      </c>
      <c r="B21" s="497" t="s">
        <v>153</v>
      </c>
      <c r="C21" s="286">
        <f>SUM(C22:C29)</f>
        <v>23470</v>
      </c>
      <c r="D21" s="286">
        <f>SUM(D22:D29)</f>
        <v>19836</v>
      </c>
      <c r="E21" s="286">
        <f>SUM(E22:E29)</f>
        <v>40305</v>
      </c>
      <c r="F21" s="475">
        <f t="shared" si="0"/>
        <v>0.717298679164891</v>
      </c>
      <c r="G21" s="475">
        <f t="shared" si="1"/>
        <v>2.03191167574108</v>
      </c>
      <c r="H21" s="707" t="str">
        <f t="shared" si="2"/>
        <v>是</v>
      </c>
    </row>
    <row r="22" ht="36" customHeight="1" spans="1:8">
      <c r="A22" s="708" t="s">
        <v>1256</v>
      </c>
      <c r="B22" s="495" t="s">
        <v>154</v>
      </c>
      <c r="C22" s="230">
        <v>1528</v>
      </c>
      <c r="D22" s="471">
        <v>1350</v>
      </c>
      <c r="E22" s="230">
        <v>1147</v>
      </c>
      <c r="F22" s="472">
        <f t="shared" si="0"/>
        <v>-0.24934554973822</v>
      </c>
      <c r="G22" s="472">
        <f t="shared" si="1"/>
        <v>0.84962962962963</v>
      </c>
      <c r="H22" s="707" t="str">
        <f t="shared" si="2"/>
        <v>是</v>
      </c>
    </row>
    <row r="23" ht="36" customHeight="1" spans="1:8">
      <c r="A23" s="354" t="s">
        <v>1257</v>
      </c>
      <c r="B23" s="495" t="s">
        <v>155</v>
      </c>
      <c r="C23" s="230">
        <v>1326</v>
      </c>
      <c r="D23" s="471">
        <v>1342</v>
      </c>
      <c r="E23" s="230">
        <v>2279</v>
      </c>
      <c r="F23" s="472">
        <f t="shared" si="0"/>
        <v>0.718702865761689</v>
      </c>
      <c r="G23" s="472">
        <f t="shared" si="1"/>
        <v>1.69821162444113</v>
      </c>
      <c r="H23" s="707" t="str">
        <f t="shared" si="2"/>
        <v>是</v>
      </c>
    </row>
    <row r="24" ht="36" customHeight="1" spans="1:8">
      <c r="A24" s="354" t="s">
        <v>1258</v>
      </c>
      <c r="B24" s="495" t="s">
        <v>156</v>
      </c>
      <c r="C24" s="230">
        <v>2948</v>
      </c>
      <c r="D24" s="471">
        <v>3342</v>
      </c>
      <c r="E24" s="230">
        <v>4624</v>
      </c>
      <c r="F24" s="472">
        <f t="shared" si="0"/>
        <v>0.568521031207598</v>
      </c>
      <c r="G24" s="472">
        <f t="shared" si="1"/>
        <v>1.3836026331538</v>
      </c>
      <c r="H24" s="707" t="str">
        <f t="shared" si="2"/>
        <v>是</v>
      </c>
    </row>
    <row r="25" ht="36" customHeight="1" spans="1:8">
      <c r="A25" s="354" t="s">
        <v>1259</v>
      </c>
      <c r="B25" s="495" t="s">
        <v>157</v>
      </c>
      <c r="C25" s="230"/>
      <c r="D25" s="471">
        <v>0</v>
      </c>
      <c r="E25" s="230"/>
      <c r="F25" s="472">
        <f t="shared" si="0"/>
        <v>0</v>
      </c>
      <c r="G25" s="472">
        <f t="shared" si="1"/>
        <v>0</v>
      </c>
      <c r="H25" s="707" t="str">
        <f t="shared" si="2"/>
        <v>否</v>
      </c>
    </row>
    <row r="26" ht="36" customHeight="1" spans="1:8">
      <c r="A26" s="354" t="s">
        <v>1260</v>
      </c>
      <c r="B26" s="495" t="s">
        <v>158</v>
      </c>
      <c r="C26" s="230">
        <v>16877</v>
      </c>
      <c r="D26" s="471">
        <v>12954</v>
      </c>
      <c r="E26" s="230">
        <v>21941</v>
      </c>
      <c r="F26" s="472">
        <f t="shared" si="0"/>
        <v>0.300053327013095</v>
      </c>
      <c r="G26" s="472">
        <f t="shared" si="1"/>
        <v>1.69376254438783</v>
      </c>
      <c r="H26" s="707" t="str">
        <f t="shared" si="2"/>
        <v>是</v>
      </c>
    </row>
    <row r="27" ht="36" customHeight="1" spans="1:8">
      <c r="A27" s="354" t="s">
        <v>1261</v>
      </c>
      <c r="B27" s="495" t="s">
        <v>159</v>
      </c>
      <c r="C27" s="230"/>
      <c r="D27" s="471">
        <v>0</v>
      </c>
      <c r="E27" s="230"/>
      <c r="F27" s="472">
        <f t="shared" si="0"/>
        <v>0</v>
      </c>
      <c r="G27" s="472">
        <f t="shared" si="1"/>
        <v>0</v>
      </c>
      <c r="H27" s="707" t="str">
        <f t="shared" si="2"/>
        <v>否</v>
      </c>
    </row>
    <row r="28" ht="36" customHeight="1" spans="1:8">
      <c r="A28" s="354" t="s">
        <v>1262</v>
      </c>
      <c r="B28" s="495" t="s">
        <v>160</v>
      </c>
      <c r="C28" s="230">
        <v>767</v>
      </c>
      <c r="D28" s="471">
        <v>834</v>
      </c>
      <c r="E28" s="230">
        <v>10311</v>
      </c>
      <c r="F28" s="472">
        <f t="shared" si="0"/>
        <v>12.4432855280313</v>
      </c>
      <c r="G28" s="472">
        <f t="shared" si="1"/>
        <v>12.363309352518</v>
      </c>
      <c r="H28" s="707" t="str">
        <f t="shared" si="2"/>
        <v>是</v>
      </c>
    </row>
    <row r="29" ht="36" customHeight="1" spans="1:8">
      <c r="A29" s="354" t="s">
        <v>1263</v>
      </c>
      <c r="B29" s="495" t="s">
        <v>161</v>
      </c>
      <c r="C29" s="230">
        <v>24</v>
      </c>
      <c r="D29" s="471">
        <v>14</v>
      </c>
      <c r="E29" s="230">
        <v>3</v>
      </c>
      <c r="F29" s="472">
        <f t="shared" si="0"/>
        <v>-0.875</v>
      </c>
      <c r="G29" s="472">
        <f t="shared" si="1"/>
        <v>0.214285714285714</v>
      </c>
      <c r="H29" s="707" t="str">
        <f t="shared" si="2"/>
        <v>是</v>
      </c>
    </row>
    <row r="30" s="544" customFormat="1" ht="36" customHeight="1" spans="1:8">
      <c r="A30" s="354"/>
      <c r="B30" s="310" t="s">
        <v>1264</v>
      </c>
      <c r="C30" s="286">
        <f>SUM(C5,C21)</f>
        <v>42114</v>
      </c>
      <c r="D30" s="286">
        <f>SUM(D5,D21)</f>
        <v>60184</v>
      </c>
      <c r="E30" s="286">
        <f>SUM(E5,E21)</f>
        <v>68230</v>
      </c>
      <c r="F30" s="475">
        <f t="shared" si="0"/>
        <v>0.620126323787814</v>
      </c>
      <c r="G30" s="475">
        <f t="shared" si="1"/>
        <v>1.13369001728034</v>
      </c>
      <c r="H30" s="707" t="str">
        <f t="shared" si="2"/>
        <v>是</v>
      </c>
    </row>
    <row r="31" s="544" customFormat="1" ht="36" customHeight="1" spans="1:8">
      <c r="A31" s="371">
        <v>105</v>
      </c>
      <c r="B31" s="313" t="s">
        <v>163</v>
      </c>
      <c r="C31" s="286">
        <f>SUM(C32,C36:C37)</f>
        <v>0</v>
      </c>
      <c r="D31" s="286">
        <f>SUM(D32,D36:D37)</f>
        <v>0</v>
      </c>
      <c r="E31" s="286">
        <f>SUM(E32,E36:E37)</f>
        <v>0</v>
      </c>
      <c r="F31" s="475"/>
      <c r="G31" s="475"/>
      <c r="H31" s="707" t="str">
        <f t="shared" si="2"/>
        <v>是</v>
      </c>
    </row>
    <row r="32" s="544" customFormat="1" ht="36" customHeight="1" spans="1:8">
      <c r="A32" s="371"/>
      <c r="B32" s="495" t="s">
        <v>164</v>
      </c>
      <c r="C32" s="230">
        <f>SUM(C33:C35)</f>
        <v>0</v>
      </c>
      <c r="D32" s="230">
        <f>SUM(D33:D35)</f>
        <v>0</v>
      </c>
      <c r="E32" s="230">
        <f>SUM(E33:E35)</f>
        <v>0</v>
      </c>
      <c r="F32" s="475"/>
      <c r="G32" s="475"/>
      <c r="H32" s="707" t="str">
        <f t="shared" si="2"/>
        <v>否</v>
      </c>
    </row>
    <row r="33" s="544" customFormat="1" ht="36" customHeight="1" spans="1:8">
      <c r="A33" s="371"/>
      <c r="B33" s="314" t="s">
        <v>165</v>
      </c>
      <c r="C33" s="230"/>
      <c r="D33" s="230"/>
      <c r="E33" s="471"/>
      <c r="F33" s="475"/>
      <c r="G33" s="475"/>
      <c r="H33" s="707" t="str">
        <f t="shared" si="2"/>
        <v>否</v>
      </c>
    </row>
    <row r="34" s="544" customFormat="1" ht="36" customHeight="1" spans="1:8">
      <c r="A34" s="371"/>
      <c r="B34" s="314" t="s">
        <v>166</v>
      </c>
      <c r="C34" s="230"/>
      <c r="D34" s="230"/>
      <c r="E34" s="471"/>
      <c r="F34" s="475"/>
      <c r="G34" s="475"/>
      <c r="H34" s="707" t="str">
        <f t="shared" si="2"/>
        <v>否</v>
      </c>
    </row>
    <row r="35" s="544" customFormat="1" ht="36" customHeight="1" spans="1:8">
      <c r="A35" s="371"/>
      <c r="B35" s="314" t="s">
        <v>167</v>
      </c>
      <c r="C35" s="230"/>
      <c r="D35" s="230"/>
      <c r="E35" s="471"/>
      <c r="F35" s="475"/>
      <c r="G35" s="475"/>
      <c r="H35" s="707" t="str">
        <f t="shared" si="2"/>
        <v>否</v>
      </c>
    </row>
    <row r="36" s="544" customFormat="1" ht="36" customHeight="1" spans="1:8">
      <c r="A36" s="371"/>
      <c r="B36" s="495" t="s">
        <v>168</v>
      </c>
      <c r="C36" s="230"/>
      <c r="D36" s="230"/>
      <c r="E36" s="471"/>
      <c r="F36" s="475"/>
      <c r="G36" s="475"/>
      <c r="H36" s="707" t="str">
        <f t="shared" si="2"/>
        <v>否</v>
      </c>
    </row>
    <row r="37" s="544" customFormat="1" ht="36" customHeight="1" spans="1:8">
      <c r="A37" s="371"/>
      <c r="B37" s="495" t="s">
        <v>169</v>
      </c>
      <c r="C37" s="230"/>
      <c r="D37" s="230"/>
      <c r="E37" s="471"/>
      <c r="F37" s="475"/>
      <c r="G37" s="475"/>
      <c r="H37" s="707" t="str">
        <f t="shared" si="2"/>
        <v>否</v>
      </c>
    </row>
    <row r="38" ht="36" customHeight="1" spans="1:8">
      <c r="A38" s="325">
        <v>110</v>
      </c>
      <c r="B38" s="497" t="s">
        <v>78</v>
      </c>
      <c r="C38" s="457">
        <f>SUM(C39,C46,C88,C110,C113:C114,C118,C123,C124)</f>
        <v>219574</v>
      </c>
      <c r="D38" s="457">
        <f>SUM(D39,D46,D88,D110,D113:D114,D118,D123:D124)</f>
        <v>168184</v>
      </c>
      <c r="E38" s="457">
        <f>SUM(E39,E46,E88,E110,E113:E114,E118,E123:E125)</f>
        <v>227558</v>
      </c>
      <c r="F38" s="475">
        <f>IF(C38&lt;0,"",IFERROR(E38/C38-1,0))</f>
        <v>0.0363613178245148</v>
      </c>
      <c r="G38" s="475">
        <f>IF(C38&lt;0,"",IFERROR(E38/D38,0))</f>
        <v>1.35303001474575</v>
      </c>
      <c r="H38" s="707" t="str">
        <f t="shared" ref="H38:H69" si="4">IF(LEN(A38)=3,"是",IF(B38&lt;&gt;"",IF(SUM(C38:E38)&lt;&gt;0,"是","否"),"是"))</f>
        <v>是</v>
      </c>
    </row>
    <row r="39" ht="36" customHeight="1" spans="1:8">
      <c r="A39" s="354">
        <v>11001</v>
      </c>
      <c r="B39" s="495" t="s">
        <v>170</v>
      </c>
      <c r="C39" s="296">
        <f>SUM(C40:C45)</f>
        <v>3613</v>
      </c>
      <c r="D39" s="296">
        <f>SUM(D40:D45)</f>
        <v>5214</v>
      </c>
      <c r="E39" s="296">
        <f>SUM(E40:E45)</f>
        <v>4384</v>
      </c>
      <c r="F39" s="472">
        <f>IF(C39&lt;0,"",IFERROR(E39/C39-1,0))</f>
        <v>0.213396069748132</v>
      </c>
      <c r="G39" s="472">
        <f>IF(C39&lt;0,"",IFERROR(E39/D39,0))</f>
        <v>0.840813195243575</v>
      </c>
      <c r="H39" s="707" t="str">
        <f t="shared" si="4"/>
        <v>是</v>
      </c>
    </row>
    <row r="40" ht="36" customHeight="1" spans="1:8">
      <c r="A40" s="354">
        <v>1100102</v>
      </c>
      <c r="B40" s="314" t="s">
        <v>171</v>
      </c>
      <c r="C40" s="296">
        <v>771</v>
      </c>
      <c r="D40" s="190">
        <f>'[258]03-1'!F40</f>
        <v>782</v>
      </c>
      <c r="E40" s="296">
        <v>782</v>
      </c>
      <c r="F40" s="472">
        <f t="shared" ref="F40:F71" si="5">IF(C40&lt;0,"",IFERROR(E40/C40-1,0))</f>
        <v>0.0142671854734111</v>
      </c>
      <c r="G40" s="472">
        <f t="shared" ref="G40:G71" si="6">IF(C40&lt;0,"",IFERROR(E40/D40,0))</f>
        <v>1</v>
      </c>
      <c r="H40" s="707" t="str">
        <f t="shared" si="4"/>
        <v>是</v>
      </c>
    </row>
    <row r="41" ht="36" customHeight="1" spans="1:8">
      <c r="A41" s="354">
        <v>1100103</v>
      </c>
      <c r="B41" s="314" t="s">
        <v>172</v>
      </c>
      <c r="C41" s="296"/>
      <c r="D41" s="296"/>
      <c r="E41" s="296">
        <v>0</v>
      </c>
      <c r="F41" s="472">
        <f t="shared" si="5"/>
        <v>0</v>
      </c>
      <c r="G41" s="472">
        <f t="shared" si="6"/>
        <v>0</v>
      </c>
      <c r="H41" s="707" t="str">
        <f t="shared" si="4"/>
        <v>否</v>
      </c>
    </row>
    <row r="42" ht="36" customHeight="1" spans="1:8">
      <c r="A42" s="354">
        <v>1100104</v>
      </c>
      <c r="B42" s="314" t="s">
        <v>173</v>
      </c>
      <c r="C42" s="296">
        <v>277</v>
      </c>
      <c r="D42" s="296">
        <v>277</v>
      </c>
      <c r="E42" s="296">
        <v>277</v>
      </c>
      <c r="F42" s="472">
        <f t="shared" si="5"/>
        <v>0</v>
      </c>
      <c r="G42" s="472">
        <f t="shared" si="6"/>
        <v>1</v>
      </c>
      <c r="H42" s="707" t="str">
        <f t="shared" si="4"/>
        <v>是</v>
      </c>
    </row>
    <row r="43" ht="36" customHeight="1" spans="1:8">
      <c r="A43" s="354">
        <v>1100105</v>
      </c>
      <c r="B43" s="314" t="s">
        <v>174</v>
      </c>
      <c r="C43" s="296"/>
      <c r="D43" s="296"/>
      <c r="E43" s="296">
        <v>0</v>
      </c>
      <c r="F43" s="472">
        <f t="shared" si="5"/>
        <v>0</v>
      </c>
      <c r="G43" s="472">
        <f t="shared" si="6"/>
        <v>0</v>
      </c>
      <c r="H43" s="707" t="str">
        <f t="shared" si="4"/>
        <v>否</v>
      </c>
    </row>
    <row r="44" ht="36" customHeight="1" spans="1:8">
      <c r="A44" s="354">
        <v>1100106</v>
      </c>
      <c r="B44" s="314" t="s">
        <v>175</v>
      </c>
      <c r="C44" s="296">
        <v>4155</v>
      </c>
      <c r="D44" s="296">
        <v>4155</v>
      </c>
      <c r="E44" s="296">
        <v>4155</v>
      </c>
      <c r="F44" s="472">
        <f t="shared" si="5"/>
        <v>0</v>
      </c>
      <c r="G44" s="472">
        <f t="shared" si="6"/>
        <v>1</v>
      </c>
      <c r="H44" s="707" t="str">
        <f t="shared" si="4"/>
        <v>是</v>
      </c>
    </row>
    <row r="45" ht="36" customHeight="1" spans="1:8">
      <c r="A45" s="354">
        <v>1100199</v>
      </c>
      <c r="B45" s="314" t="s">
        <v>176</v>
      </c>
      <c r="C45" s="296">
        <v>-1590</v>
      </c>
      <c r="D45" s="296"/>
      <c r="E45" s="296">
        <v>-830</v>
      </c>
      <c r="F45" s="472" t="str">
        <f t="shared" si="5"/>
        <v/>
      </c>
      <c r="G45" s="472" t="str">
        <f t="shared" si="6"/>
        <v/>
      </c>
      <c r="H45" s="707" t="str">
        <f t="shared" si="4"/>
        <v>是</v>
      </c>
    </row>
    <row r="46" ht="36" customHeight="1" spans="1:8">
      <c r="A46" s="354">
        <v>11002</v>
      </c>
      <c r="B46" s="495" t="s">
        <v>177</v>
      </c>
      <c r="C46" s="296">
        <f>SUM(C47:C56,C62,C84,C87)</f>
        <v>95716</v>
      </c>
      <c r="D46" s="296">
        <f>SUM(D47:D56,D62,D84,D87)</f>
        <v>79047</v>
      </c>
      <c r="E46" s="296">
        <f>SUM(E47:E56,E62,E84,E87)</f>
        <v>73827</v>
      </c>
      <c r="F46" s="472">
        <f t="shared" si="5"/>
        <v>-0.228686948890468</v>
      </c>
      <c r="G46" s="472">
        <f t="shared" si="6"/>
        <v>0.933963338267107</v>
      </c>
      <c r="H46" s="707" t="str">
        <f t="shared" si="4"/>
        <v>是</v>
      </c>
    </row>
    <row r="47" ht="36" customHeight="1" spans="1:8">
      <c r="A47" s="354">
        <v>1100202</v>
      </c>
      <c r="B47" s="314" t="s">
        <v>178</v>
      </c>
      <c r="C47" s="296">
        <v>14205</v>
      </c>
      <c r="D47" s="296">
        <v>16987</v>
      </c>
      <c r="E47" s="296">
        <v>15964</v>
      </c>
      <c r="F47" s="472">
        <f t="shared" si="5"/>
        <v>0.123829637451601</v>
      </c>
      <c r="G47" s="472">
        <f t="shared" si="6"/>
        <v>0.939777476894096</v>
      </c>
      <c r="H47" s="707" t="str">
        <f t="shared" si="4"/>
        <v>是</v>
      </c>
    </row>
    <row r="48" ht="36" customHeight="1" spans="1:8">
      <c r="A48" s="354">
        <v>1100207</v>
      </c>
      <c r="B48" s="314" t="s">
        <v>179</v>
      </c>
      <c r="C48" s="296">
        <v>5226</v>
      </c>
      <c r="D48" s="296">
        <v>5749</v>
      </c>
      <c r="E48" s="296">
        <v>5242</v>
      </c>
      <c r="F48" s="472">
        <f t="shared" si="5"/>
        <v>0.0030616150019136</v>
      </c>
      <c r="G48" s="472">
        <f t="shared" si="6"/>
        <v>0.911810749695599</v>
      </c>
      <c r="H48" s="707" t="str">
        <f t="shared" si="4"/>
        <v>是</v>
      </c>
    </row>
    <row r="49" ht="36" customHeight="1" spans="1:8">
      <c r="A49" s="354">
        <v>1100212</v>
      </c>
      <c r="B49" s="314" t="s">
        <v>180</v>
      </c>
      <c r="C49" s="296"/>
      <c r="D49" s="296"/>
      <c r="E49" s="296"/>
      <c r="F49" s="472">
        <f t="shared" si="5"/>
        <v>0</v>
      </c>
      <c r="G49" s="472">
        <f t="shared" si="6"/>
        <v>0</v>
      </c>
      <c r="H49" s="707" t="str">
        <f t="shared" si="4"/>
        <v>否</v>
      </c>
    </row>
    <row r="50" ht="36" customHeight="1" spans="1:8">
      <c r="A50" s="354">
        <v>1100225</v>
      </c>
      <c r="B50" s="314" t="s">
        <v>181</v>
      </c>
      <c r="C50" s="296"/>
      <c r="D50" s="296"/>
      <c r="E50" s="296"/>
      <c r="F50" s="472">
        <f t="shared" si="5"/>
        <v>0</v>
      </c>
      <c r="G50" s="472">
        <f t="shared" si="6"/>
        <v>0</v>
      </c>
      <c r="H50" s="707" t="str">
        <f t="shared" si="4"/>
        <v>否</v>
      </c>
    </row>
    <row r="51" ht="36" customHeight="1" spans="1:8">
      <c r="A51" s="354">
        <v>1100226</v>
      </c>
      <c r="B51" s="314" t="s">
        <v>182</v>
      </c>
      <c r="C51" s="296">
        <v>4836</v>
      </c>
      <c r="D51" s="296">
        <v>7000</v>
      </c>
      <c r="E51" s="296">
        <v>6024</v>
      </c>
      <c r="F51" s="472">
        <f t="shared" si="5"/>
        <v>0.245657568238213</v>
      </c>
      <c r="G51" s="472">
        <f t="shared" si="6"/>
        <v>0.860571428571429</v>
      </c>
      <c r="H51" s="707" t="str">
        <f t="shared" si="4"/>
        <v>是</v>
      </c>
    </row>
    <row r="52" ht="36" customHeight="1" spans="1:8">
      <c r="A52" s="354">
        <v>1100228</v>
      </c>
      <c r="B52" s="314" t="s">
        <v>183</v>
      </c>
      <c r="C52" s="296"/>
      <c r="D52" s="296"/>
      <c r="E52" s="296"/>
      <c r="F52" s="472">
        <f t="shared" si="5"/>
        <v>0</v>
      </c>
      <c r="G52" s="472">
        <f t="shared" si="6"/>
        <v>0</v>
      </c>
      <c r="H52" s="707" t="str">
        <f t="shared" si="4"/>
        <v>否</v>
      </c>
    </row>
    <row r="53" ht="36" customHeight="1" spans="1:8">
      <c r="A53" s="354">
        <v>1100229</v>
      </c>
      <c r="B53" s="314" t="s">
        <v>184</v>
      </c>
      <c r="C53" s="296"/>
      <c r="D53" s="296"/>
      <c r="E53" s="296">
        <v>-103</v>
      </c>
      <c r="F53" s="472">
        <f t="shared" si="5"/>
        <v>0</v>
      </c>
      <c r="G53" s="472">
        <f t="shared" si="6"/>
        <v>0</v>
      </c>
      <c r="H53" s="707" t="str">
        <f t="shared" si="4"/>
        <v>是</v>
      </c>
    </row>
    <row r="54" ht="36" customHeight="1" spans="1:8">
      <c r="A54" s="354">
        <v>1100230</v>
      </c>
      <c r="B54" s="314" t="s">
        <v>185</v>
      </c>
      <c r="C54" s="296"/>
      <c r="D54" s="296"/>
      <c r="E54" s="296"/>
      <c r="F54" s="472">
        <f t="shared" si="5"/>
        <v>0</v>
      </c>
      <c r="G54" s="472">
        <f t="shared" si="6"/>
        <v>0</v>
      </c>
      <c r="H54" s="707" t="str">
        <f t="shared" si="4"/>
        <v>否</v>
      </c>
    </row>
    <row r="55" ht="36" customHeight="1" spans="1:8">
      <c r="A55" s="354">
        <v>1100231</v>
      </c>
      <c r="B55" s="314" t="s">
        <v>186</v>
      </c>
      <c r="C55" s="296">
        <v>2367</v>
      </c>
      <c r="D55" s="296">
        <v>2367</v>
      </c>
      <c r="E55" s="296">
        <v>2606</v>
      </c>
      <c r="F55" s="472">
        <f t="shared" si="5"/>
        <v>0.100971694127588</v>
      </c>
      <c r="G55" s="472">
        <f t="shared" si="6"/>
        <v>1.10097169412759</v>
      </c>
      <c r="H55" s="707" t="str">
        <f t="shared" si="4"/>
        <v>是</v>
      </c>
    </row>
    <row r="56" ht="36" customHeight="1" spans="1:8">
      <c r="A56" s="354" t="s">
        <v>187</v>
      </c>
      <c r="B56" s="314" t="s">
        <v>188</v>
      </c>
      <c r="C56" s="296">
        <f>SUM(C57:C61)</f>
        <v>30172</v>
      </c>
      <c r="D56" s="296">
        <f>SUM(D57:D61)</f>
        <v>21514</v>
      </c>
      <c r="E56" s="296">
        <f>SUM(E57:E61)</f>
        <v>16965</v>
      </c>
      <c r="F56" s="472">
        <f t="shared" si="5"/>
        <v>-0.437723717353838</v>
      </c>
      <c r="G56" s="472">
        <f t="shared" si="6"/>
        <v>0.78855628892814</v>
      </c>
      <c r="H56" s="707" t="str">
        <f t="shared" si="4"/>
        <v>是</v>
      </c>
    </row>
    <row r="57" ht="36" customHeight="1" spans="1:8">
      <c r="A57" s="354">
        <v>1100201</v>
      </c>
      <c r="B57" s="703" t="s">
        <v>189</v>
      </c>
      <c r="C57" s="296"/>
      <c r="D57" s="296"/>
      <c r="E57" s="296"/>
      <c r="F57" s="472">
        <f t="shared" si="5"/>
        <v>0</v>
      </c>
      <c r="G57" s="472">
        <f t="shared" si="6"/>
        <v>0</v>
      </c>
      <c r="H57" s="707" t="str">
        <f t="shared" si="4"/>
        <v>否</v>
      </c>
    </row>
    <row r="58" ht="36" customHeight="1" spans="1:8">
      <c r="A58" s="354">
        <v>1100208</v>
      </c>
      <c r="B58" s="703" t="s">
        <v>190</v>
      </c>
      <c r="C58" s="296">
        <v>22162</v>
      </c>
      <c r="D58" s="296">
        <v>13473</v>
      </c>
      <c r="E58" s="296">
        <v>9617</v>
      </c>
      <c r="F58" s="472">
        <f t="shared" si="5"/>
        <v>-0.566059019944048</v>
      </c>
      <c r="G58" s="472">
        <f t="shared" si="6"/>
        <v>0.713797966302976</v>
      </c>
      <c r="H58" s="707" t="str">
        <f t="shared" si="4"/>
        <v>是</v>
      </c>
    </row>
    <row r="59" ht="36" customHeight="1" spans="1:8">
      <c r="A59" s="354">
        <v>1100214</v>
      </c>
      <c r="B59" s="703" t="s">
        <v>191</v>
      </c>
      <c r="C59" s="296">
        <v>841</v>
      </c>
      <c r="D59" s="296">
        <v>841</v>
      </c>
      <c r="E59" s="296"/>
      <c r="F59" s="472">
        <f t="shared" si="5"/>
        <v>-1</v>
      </c>
      <c r="G59" s="472">
        <f t="shared" si="6"/>
        <v>0</v>
      </c>
      <c r="H59" s="707" t="str">
        <f t="shared" si="4"/>
        <v>是</v>
      </c>
    </row>
    <row r="60" ht="36" customHeight="1" spans="1:8">
      <c r="A60" s="354">
        <v>1100227</v>
      </c>
      <c r="B60" s="703" t="s">
        <v>192</v>
      </c>
      <c r="C60" s="296">
        <v>7032</v>
      </c>
      <c r="D60" s="296">
        <v>7063</v>
      </c>
      <c r="E60" s="296">
        <v>7216</v>
      </c>
      <c r="F60" s="472">
        <f t="shared" si="5"/>
        <v>0.0261660978384528</v>
      </c>
      <c r="G60" s="472">
        <f t="shared" si="6"/>
        <v>1.02166218320827</v>
      </c>
      <c r="H60" s="707" t="str">
        <f t="shared" si="4"/>
        <v>是</v>
      </c>
    </row>
    <row r="61" ht="36" customHeight="1" spans="1:8">
      <c r="A61" s="354">
        <v>1100299</v>
      </c>
      <c r="B61" s="703" t="s">
        <v>193</v>
      </c>
      <c r="C61" s="296">
        <v>137</v>
      </c>
      <c r="D61" s="296">
        <v>137</v>
      </c>
      <c r="E61" s="296">
        <v>132</v>
      </c>
      <c r="F61" s="472">
        <f t="shared" si="5"/>
        <v>-0.0364963503649635</v>
      </c>
      <c r="G61" s="472">
        <f t="shared" si="6"/>
        <v>0.963503649635037</v>
      </c>
      <c r="H61" s="707" t="str">
        <f t="shared" si="4"/>
        <v>是</v>
      </c>
    </row>
    <row r="62" ht="36" customHeight="1" spans="1:8">
      <c r="A62" s="354" t="s">
        <v>194</v>
      </c>
      <c r="B62" s="314" t="s">
        <v>195</v>
      </c>
      <c r="C62" s="296">
        <f>SUM(C63:C83)</f>
        <v>34594</v>
      </c>
      <c r="D62" s="296">
        <f>SUM(D63:D83)</f>
        <v>25430</v>
      </c>
      <c r="E62" s="296">
        <f>SUM(E63:E83)</f>
        <v>27129</v>
      </c>
      <c r="F62" s="472">
        <f t="shared" si="5"/>
        <v>-0.215788865121119</v>
      </c>
      <c r="G62" s="472">
        <f t="shared" si="6"/>
        <v>1.06681085332285</v>
      </c>
      <c r="H62" s="707" t="str">
        <f t="shared" si="4"/>
        <v>是</v>
      </c>
    </row>
    <row r="63" ht="36" customHeight="1" spans="1:8">
      <c r="A63" s="354">
        <v>1100241</v>
      </c>
      <c r="B63" s="703" t="s">
        <v>196</v>
      </c>
      <c r="C63" s="296"/>
      <c r="D63" s="296"/>
      <c r="E63" s="296"/>
      <c r="F63" s="472">
        <f t="shared" si="5"/>
        <v>0</v>
      </c>
      <c r="G63" s="472">
        <f t="shared" si="6"/>
        <v>0</v>
      </c>
      <c r="H63" s="707" t="str">
        <f t="shared" si="4"/>
        <v>否</v>
      </c>
    </row>
    <row r="64" ht="36" customHeight="1" spans="1:8">
      <c r="A64" s="354">
        <v>1100242</v>
      </c>
      <c r="B64" s="703" t="s">
        <v>197</v>
      </c>
      <c r="C64" s="296"/>
      <c r="D64" s="296"/>
      <c r="E64" s="296"/>
      <c r="F64" s="472">
        <f t="shared" si="5"/>
        <v>0</v>
      </c>
      <c r="G64" s="472">
        <f t="shared" si="6"/>
        <v>0</v>
      </c>
      <c r="H64" s="707" t="str">
        <f t="shared" si="4"/>
        <v>否</v>
      </c>
    </row>
    <row r="65" ht="36" customHeight="1" spans="1:8">
      <c r="A65" s="354">
        <v>1100243</v>
      </c>
      <c r="B65" s="703" t="s">
        <v>198</v>
      </c>
      <c r="C65" s="296"/>
      <c r="D65" s="296"/>
      <c r="E65" s="296"/>
      <c r="F65" s="472">
        <f t="shared" si="5"/>
        <v>0</v>
      </c>
      <c r="G65" s="472">
        <f t="shared" si="6"/>
        <v>0</v>
      </c>
      <c r="H65" s="707" t="str">
        <f t="shared" si="4"/>
        <v>否</v>
      </c>
    </row>
    <row r="66" ht="36" customHeight="1" spans="1:8">
      <c r="A66" s="354">
        <v>1100244</v>
      </c>
      <c r="B66" s="703" t="s">
        <v>199</v>
      </c>
      <c r="C66" s="296">
        <v>1011</v>
      </c>
      <c r="D66" s="296">
        <v>1011</v>
      </c>
      <c r="E66" s="296">
        <v>1017</v>
      </c>
      <c r="F66" s="472">
        <f t="shared" si="5"/>
        <v>0.00593471810089019</v>
      </c>
      <c r="G66" s="472">
        <f t="shared" si="6"/>
        <v>1.00593471810089</v>
      </c>
      <c r="H66" s="707" t="str">
        <f t="shared" si="4"/>
        <v>是</v>
      </c>
    </row>
    <row r="67" ht="36" customHeight="1" spans="1:8">
      <c r="A67" s="354">
        <v>1100245</v>
      </c>
      <c r="B67" s="703" t="s">
        <v>200</v>
      </c>
      <c r="C67" s="296">
        <v>7541</v>
      </c>
      <c r="D67" s="296">
        <v>4458</v>
      </c>
      <c r="E67" s="296">
        <v>6098</v>
      </c>
      <c r="F67" s="472">
        <f t="shared" si="5"/>
        <v>-0.191353931839279</v>
      </c>
      <c r="G67" s="472">
        <f t="shared" si="6"/>
        <v>1.36787797218484</v>
      </c>
      <c r="H67" s="707" t="str">
        <f t="shared" si="4"/>
        <v>是</v>
      </c>
    </row>
    <row r="68" ht="36" customHeight="1" spans="1:8">
      <c r="A68" s="354">
        <v>1100246</v>
      </c>
      <c r="B68" s="703" t="s">
        <v>201</v>
      </c>
      <c r="C68" s="296">
        <v>500</v>
      </c>
      <c r="D68" s="296">
        <v>600</v>
      </c>
      <c r="E68" s="296"/>
      <c r="F68" s="472">
        <f t="shared" si="5"/>
        <v>-1</v>
      </c>
      <c r="G68" s="472">
        <f t="shared" si="6"/>
        <v>0</v>
      </c>
      <c r="H68" s="707" t="str">
        <f t="shared" si="4"/>
        <v>是</v>
      </c>
    </row>
    <row r="69" ht="36" customHeight="1" spans="1:8">
      <c r="A69" s="354">
        <v>1100247</v>
      </c>
      <c r="B69" s="703" t="s">
        <v>202</v>
      </c>
      <c r="C69" s="296">
        <v>197</v>
      </c>
      <c r="D69" s="296">
        <v>47</v>
      </c>
      <c r="E69" s="296">
        <v>92</v>
      </c>
      <c r="F69" s="472">
        <f t="shared" si="5"/>
        <v>-0.532994923857868</v>
      </c>
      <c r="G69" s="472">
        <f t="shared" si="6"/>
        <v>1.95744680851064</v>
      </c>
      <c r="H69" s="707" t="str">
        <f t="shared" si="4"/>
        <v>是</v>
      </c>
    </row>
    <row r="70" ht="36" customHeight="1" spans="1:8">
      <c r="A70" s="354">
        <v>1100248</v>
      </c>
      <c r="B70" s="703" t="s">
        <v>203</v>
      </c>
      <c r="C70" s="296">
        <v>10321</v>
      </c>
      <c r="D70" s="296">
        <v>12478</v>
      </c>
      <c r="E70" s="296">
        <v>7687</v>
      </c>
      <c r="F70" s="472">
        <f t="shared" si="5"/>
        <v>-0.255207828698769</v>
      </c>
      <c r="G70" s="472">
        <f t="shared" si="6"/>
        <v>0.616044237858631</v>
      </c>
      <c r="H70" s="707" t="str">
        <f t="shared" ref="H70:H101" si="7">IF(LEN(A70)=3,"是",IF(B70&lt;&gt;"",IF(SUM(C70:E70)&lt;&gt;0,"是","否"),"是"))</f>
        <v>是</v>
      </c>
    </row>
    <row r="71" ht="36" customHeight="1" spans="1:8">
      <c r="A71" s="354">
        <v>1100249</v>
      </c>
      <c r="B71" s="703" t="s">
        <v>204</v>
      </c>
      <c r="C71" s="296">
        <v>3518</v>
      </c>
      <c r="D71" s="296">
        <v>2136</v>
      </c>
      <c r="E71" s="296">
        <v>3809</v>
      </c>
      <c r="F71" s="472">
        <f t="shared" si="5"/>
        <v>0.0827174530983514</v>
      </c>
      <c r="G71" s="472">
        <f t="shared" si="6"/>
        <v>1.78323970037453</v>
      </c>
      <c r="H71" s="707" t="str">
        <f t="shared" si="7"/>
        <v>是</v>
      </c>
    </row>
    <row r="72" ht="36" customHeight="1" spans="1:8">
      <c r="A72" s="354">
        <v>1100250</v>
      </c>
      <c r="B72" s="703" t="s">
        <v>205</v>
      </c>
      <c r="C72" s="296">
        <v>572</v>
      </c>
      <c r="D72" s="296">
        <v>122</v>
      </c>
      <c r="E72" s="296">
        <v>465</v>
      </c>
      <c r="F72" s="472">
        <f t="shared" ref="F72:F103" si="8">IF(C72&lt;0,"",IFERROR(E72/C72-1,0))</f>
        <v>-0.187062937062937</v>
      </c>
      <c r="G72" s="472">
        <f t="shared" ref="G72:G103" si="9">IF(C72&lt;0,"",IFERROR(E72/D72,0))</f>
        <v>3.81147540983607</v>
      </c>
      <c r="H72" s="707" t="str">
        <f t="shared" si="7"/>
        <v>是</v>
      </c>
    </row>
    <row r="73" ht="36" customHeight="1" spans="1:8">
      <c r="A73" s="354">
        <v>1100251</v>
      </c>
      <c r="B73" s="703" t="s">
        <v>206</v>
      </c>
      <c r="C73" s="296"/>
      <c r="D73" s="296"/>
      <c r="E73" s="296"/>
      <c r="F73" s="472">
        <f t="shared" si="8"/>
        <v>0</v>
      </c>
      <c r="G73" s="472">
        <f t="shared" si="9"/>
        <v>0</v>
      </c>
      <c r="H73" s="707" t="str">
        <f t="shared" si="7"/>
        <v>否</v>
      </c>
    </row>
    <row r="74" ht="36" customHeight="1" spans="1:8">
      <c r="A74" s="354">
        <v>1100252</v>
      </c>
      <c r="B74" s="703" t="s">
        <v>207</v>
      </c>
      <c r="C74" s="296">
        <v>9497</v>
      </c>
      <c r="D74" s="296">
        <v>3274</v>
      </c>
      <c r="E74" s="296">
        <v>7403</v>
      </c>
      <c r="F74" s="472">
        <f t="shared" si="8"/>
        <v>-0.220490681267769</v>
      </c>
      <c r="G74" s="472">
        <f t="shared" si="9"/>
        <v>2.26114844227245</v>
      </c>
      <c r="H74" s="707" t="str">
        <f t="shared" si="7"/>
        <v>是</v>
      </c>
    </row>
    <row r="75" ht="36" customHeight="1" spans="1:8">
      <c r="A75" s="354">
        <v>1100253</v>
      </c>
      <c r="B75" s="703" t="s">
        <v>208</v>
      </c>
      <c r="C75" s="296">
        <v>623</v>
      </c>
      <c r="D75" s="296">
        <v>660</v>
      </c>
      <c r="E75" s="296">
        <v>216</v>
      </c>
      <c r="F75" s="472">
        <f t="shared" si="8"/>
        <v>-0.653290529695024</v>
      </c>
      <c r="G75" s="472">
        <f t="shared" si="9"/>
        <v>0.327272727272727</v>
      </c>
      <c r="H75" s="707" t="str">
        <f t="shared" si="7"/>
        <v>是</v>
      </c>
    </row>
    <row r="76" ht="36" customHeight="1" spans="1:8">
      <c r="A76" s="354">
        <v>1100254</v>
      </c>
      <c r="B76" s="703" t="s">
        <v>209</v>
      </c>
      <c r="C76" s="296"/>
      <c r="D76" s="296"/>
      <c r="E76" s="296"/>
      <c r="F76" s="472">
        <f t="shared" si="8"/>
        <v>0</v>
      </c>
      <c r="G76" s="472">
        <f t="shared" si="9"/>
        <v>0</v>
      </c>
      <c r="H76" s="707" t="str">
        <f t="shared" si="7"/>
        <v>否</v>
      </c>
    </row>
    <row r="77" ht="36" customHeight="1" spans="1:8">
      <c r="A77" s="354">
        <v>1100255</v>
      </c>
      <c r="B77" s="703" t="s">
        <v>210</v>
      </c>
      <c r="C77" s="296"/>
      <c r="D77" s="296"/>
      <c r="E77" s="296"/>
      <c r="F77" s="472">
        <f t="shared" si="8"/>
        <v>0</v>
      </c>
      <c r="G77" s="472">
        <f t="shared" si="9"/>
        <v>0</v>
      </c>
      <c r="H77" s="707" t="str">
        <f t="shared" si="7"/>
        <v>否</v>
      </c>
    </row>
    <row r="78" ht="36" customHeight="1" spans="1:8">
      <c r="A78" s="354">
        <v>1100256</v>
      </c>
      <c r="B78" s="703" t="s">
        <v>211</v>
      </c>
      <c r="C78" s="296"/>
      <c r="D78" s="296"/>
      <c r="E78" s="296"/>
      <c r="F78" s="472">
        <f t="shared" si="8"/>
        <v>0</v>
      </c>
      <c r="G78" s="472">
        <f t="shared" si="9"/>
        <v>0</v>
      </c>
      <c r="H78" s="707" t="str">
        <f t="shared" si="7"/>
        <v>否</v>
      </c>
    </row>
    <row r="79" ht="36" customHeight="1" spans="1:8">
      <c r="A79" s="354">
        <v>1100257</v>
      </c>
      <c r="B79" s="703" t="s">
        <v>212</v>
      </c>
      <c r="C79" s="296"/>
      <c r="D79" s="296"/>
      <c r="E79" s="296"/>
      <c r="F79" s="472">
        <f t="shared" si="8"/>
        <v>0</v>
      </c>
      <c r="G79" s="472">
        <f t="shared" si="9"/>
        <v>0</v>
      </c>
      <c r="H79" s="707" t="str">
        <f t="shared" si="7"/>
        <v>否</v>
      </c>
    </row>
    <row r="80" ht="36" customHeight="1" spans="1:8">
      <c r="A80" s="354">
        <v>1100258</v>
      </c>
      <c r="B80" s="703" t="s">
        <v>213</v>
      </c>
      <c r="C80" s="296">
        <v>607</v>
      </c>
      <c r="D80" s="296">
        <v>604</v>
      </c>
      <c r="E80" s="296">
        <v>18</v>
      </c>
      <c r="F80" s="472">
        <f t="shared" si="8"/>
        <v>-0.970345963756178</v>
      </c>
      <c r="G80" s="472">
        <f t="shared" si="9"/>
        <v>0.0298013245033113</v>
      </c>
      <c r="H80" s="707" t="str">
        <f t="shared" si="7"/>
        <v>是</v>
      </c>
    </row>
    <row r="81" ht="36" customHeight="1" spans="1:8">
      <c r="A81" s="354">
        <v>1100259</v>
      </c>
      <c r="B81" s="703" t="s">
        <v>214</v>
      </c>
      <c r="C81" s="296">
        <v>43</v>
      </c>
      <c r="D81" s="296"/>
      <c r="E81" s="296">
        <v>43</v>
      </c>
      <c r="F81" s="472">
        <f t="shared" si="8"/>
        <v>0</v>
      </c>
      <c r="G81" s="472">
        <f t="shared" si="9"/>
        <v>0</v>
      </c>
      <c r="H81" s="707" t="str">
        <f t="shared" si="7"/>
        <v>是</v>
      </c>
    </row>
    <row r="82" ht="36" customHeight="1" spans="1:8">
      <c r="A82" s="354">
        <v>1100260</v>
      </c>
      <c r="B82" s="703" t="s">
        <v>215</v>
      </c>
      <c r="C82" s="296">
        <v>159</v>
      </c>
      <c r="D82" s="296">
        <v>35</v>
      </c>
      <c r="E82" s="296">
        <v>274</v>
      </c>
      <c r="F82" s="472">
        <f t="shared" si="8"/>
        <v>0.723270440251572</v>
      </c>
      <c r="G82" s="472">
        <f t="shared" si="9"/>
        <v>7.82857142857143</v>
      </c>
      <c r="H82" s="707" t="str">
        <f t="shared" si="7"/>
        <v>是</v>
      </c>
    </row>
    <row r="83" ht="36" customHeight="1" spans="1:8">
      <c r="A83" s="354">
        <v>1100269</v>
      </c>
      <c r="B83" s="703" t="s">
        <v>216</v>
      </c>
      <c r="C83" s="296">
        <v>5</v>
      </c>
      <c r="D83" s="296">
        <v>5</v>
      </c>
      <c r="E83" s="296">
        <v>7</v>
      </c>
      <c r="F83" s="472">
        <f t="shared" si="8"/>
        <v>0.4</v>
      </c>
      <c r="G83" s="472">
        <f t="shared" si="9"/>
        <v>1.4</v>
      </c>
      <c r="H83" s="707" t="str">
        <f t="shared" si="7"/>
        <v>是</v>
      </c>
    </row>
    <row r="84" ht="36" customHeight="1" spans="1:8">
      <c r="A84" s="354" t="s">
        <v>217</v>
      </c>
      <c r="B84" s="314" t="s">
        <v>218</v>
      </c>
      <c r="C84" s="296">
        <v>4316</v>
      </c>
      <c r="D84" s="296">
        <f>SUM(D85:D86)</f>
        <v>0</v>
      </c>
      <c r="E84" s="296">
        <f>SUM(E85:E86)</f>
        <v>0</v>
      </c>
      <c r="F84" s="472">
        <f t="shared" si="8"/>
        <v>-1</v>
      </c>
      <c r="G84" s="472">
        <f t="shared" si="9"/>
        <v>0</v>
      </c>
      <c r="H84" s="707" t="str">
        <f t="shared" si="7"/>
        <v>是</v>
      </c>
    </row>
    <row r="85" ht="36" customHeight="1" spans="1:8">
      <c r="A85" s="354">
        <v>1100296</v>
      </c>
      <c r="B85" s="703" t="s">
        <v>219</v>
      </c>
      <c r="C85" s="296"/>
      <c r="D85" s="296"/>
      <c r="E85" s="525"/>
      <c r="F85" s="472">
        <f t="shared" si="8"/>
        <v>0</v>
      </c>
      <c r="G85" s="472">
        <f t="shared" si="9"/>
        <v>0</v>
      </c>
      <c r="H85" s="707" t="str">
        <f t="shared" si="7"/>
        <v>否</v>
      </c>
    </row>
    <row r="86" ht="36" customHeight="1" spans="1:8">
      <c r="A86" s="354">
        <v>1100297</v>
      </c>
      <c r="B86" s="703" t="s">
        <v>220</v>
      </c>
      <c r="C86" s="296"/>
      <c r="D86" s="296"/>
      <c r="E86" s="525"/>
      <c r="F86" s="472">
        <f t="shared" si="8"/>
        <v>0</v>
      </c>
      <c r="G86" s="472">
        <f t="shared" si="9"/>
        <v>0</v>
      </c>
      <c r="H86" s="707" t="str">
        <f t="shared" si="7"/>
        <v>否</v>
      </c>
    </row>
    <row r="87" ht="36" customHeight="1" spans="1:8">
      <c r="A87" s="354">
        <v>1100298</v>
      </c>
      <c r="B87" s="314" t="s">
        <v>221</v>
      </c>
      <c r="C87" s="296"/>
      <c r="D87" s="296"/>
      <c r="E87" s="525"/>
      <c r="F87" s="472">
        <f t="shared" si="8"/>
        <v>0</v>
      </c>
      <c r="G87" s="472">
        <f t="shared" si="9"/>
        <v>0</v>
      </c>
      <c r="H87" s="707" t="str">
        <f t="shared" si="7"/>
        <v>否</v>
      </c>
    </row>
    <row r="88" ht="36" customHeight="1" spans="1:8">
      <c r="A88" s="354">
        <v>11003</v>
      </c>
      <c r="B88" s="495" t="s">
        <v>222</v>
      </c>
      <c r="C88" s="296">
        <f>SUM(C89:C109)</f>
        <v>62847</v>
      </c>
      <c r="D88" s="296">
        <f>SUM(D89:D109)</f>
        <v>61425</v>
      </c>
      <c r="E88" s="296">
        <f>SUM(E89:E109)</f>
        <v>111852</v>
      </c>
      <c r="F88" s="472">
        <f t="shared" si="8"/>
        <v>0.779750823428326</v>
      </c>
      <c r="G88" s="472">
        <f t="shared" si="9"/>
        <v>1.82095238095238</v>
      </c>
      <c r="H88" s="707" t="str">
        <f t="shared" si="7"/>
        <v>是</v>
      </c>
    </row>
    <row r="89" ht="36" customHeight="1" spans="1:8">
      <c r="A89" s="354">
        <v>1100301</v>
      </c>
      <c r="B89" s="314" t="s">
        <v>223</v>
      </c>
      <c r="C89" s="296">
        <v>504</v>
      </c>
      <c r="D89" s="296">
        <v>327</v>
      </c>
      <c r="E89" s="296">
        <v>443</v>
      </c>
      <c r="F89" s="472">
        <f t="shared" si="8"/>
        <v>-0.121031746031746</v>
      </c>
      <c r="G89" s="472">
        <f t="shared" si="9"/>
        <v>1.35474006116208</v>
      </c>
      <c r="H89" s="707" t="str">
        <f t="shared" si="7"/>
        <v>是</v>
      </c>
    </row>
    <row r="90" ht="36" customHeight="1" spans="1:8">
      <c r="A90" s="354">
        <v>1100302</v>
      </c>
      <c r="B90" s="314" t="s">
        <v>224</v>
      </c>
      <c r="C90" s="296"/>
      <c r="D90" s="296"/>
      <c r="E90" s="296"/>
      <c r="F90" s="472">
        <f t="shared" si="8"/>
        <v>0</v>
      </c>
      <c r="G90" s="472">
        <f t="shared" si="9"/>
        <v>0</v>
      </c>
      <c r="H90" s="707" t="str">
        <f t="shared" si="7"/>
        <v>否</v>
      </c>
    </row>
    <row r="91" ht="36" customHeight="1" spans="1:8">
      <c r="A91" s="354">
        <v>1100303</v>
      </c>
      <c r="B91" s="314" t="s">
        <v>225</v>
      </c>
      <c r="C91" s="296">
        <v>96</v>
      </c>
      <c r="D91" s="296">
        <v>96</v>
      </c>
      <c r="E91" s="296">
        <v>54</v>
      </c>
      <c r="F91" s="472">
        <f t="shared" si="8"/>
        <v>-0.4375</v>
      </c>
      <c r="G91" s="472">
        <f t="shared" si="9"/>
        <v>0.5625</v>
      </c>
      <c r="H91" s="707" t="str">
        <f t="shared" si="7"/>
        <v>是</v>
      </c>
    </row>
    <row r="92" ht="36" customHeight="1" spans="1:8">
      <c r="A92" s="354">
        <v>1100304</v>
      </c>
      <c r="B92" s="314" t="s">
        <v>226</v>
      </c>
      <c r="C92" s="296">
        <v>818</v>
      </c>
      <c r="D92" s="296">
        <v>750</v>
      </c>
      <c r="E92" s="296">
        <v>43</v>
      </c>
      <c r="F92" s="472">
        <f t="shared" si="8"/>
        <v>-0.947432762836186</v>
      </c>
      <c r="G92" s="472">
        <f t="shared" si="9"/>
        <v>0.0573333333333333</v>
      </c>
      <c r="H92" s="707" t="str">
        <f t="shared" si="7"/>
        <v>是</v>
      </c>
    </row>
    <row r="93" ht="36" customHeight="1" spans="1:8">
      <c r="A93" s="354">
        <v>1100305</v>
      </c>
      <c r="B93" s="314" t="s">
        <v>227</v>
      </c>
      <c r="C93" s="296">
        <v>131</v>
      </c>
      <c r="D93" s="296">
        <v>132</v>
      </c>
      <c r="E93" s="296">
        <v>1590</v>
      </c>
      <c r="F93" s="472">
        <f t="shared" si="8"/>
        <v>11.1374045801527</v>
      </c>
      <c r="G93" s="472">
        <f t="shared" si="9"/>
        <v>12.0454545454545</v>
      </c>
      <c r="H93" s="707" t="str">
        <f t="shared" si="7"/>
        <v>是</v>
      </c>
    </row>
    <row r="94" ht="36" customHeight="1" spans="1:8">
      <c r="A94" s="354">
        <v>1100306</v>
      </c>
      <c r="B94" s="314" t="s">
        <v>228</v>
      </c>
      <c r="C94" s="296">
        <v>219</v>
      </c>
      <c r="D94" s="296">
        <v>219</v>
      </c>
      <c r="E94" s="296">
        <v>50</v>
      </c>
      <c r="F94" s="472">
        <f t="shared" si="8"/>
        <v>-0.771689497716895</v>
      </c>
      <c r="G94" s="472">
        <f t="shared" si="9"/>
        <v>0.228310502283105</v>
      </c>
      <c r="H94" s="707" t="str">
        <f t="shared" si="7"/>
        <v>是</v>
      </c>
    </row>
    <row r="95" ht="36" customHeight="1" spans="1:8">
      <c r="A95" s="354">
        <v>1100307</v>
      </c>
      <c r="B95" s="314" t="s">
        <v>229</v>
      </c>
      <c r="C95" s="296">
        <v>228</v>
      </c>
      <c r="D95" s="296">
        <v>200</v>
      </c>
      <c r="E95" s="296">
        <v>231</v>
      </c>
      <c r="F95" s="472">
        <f t="shared" si="8"/>
        <v>0.013157894736842</v>
      </c>
      <c r="G95" s="472">
        <f t="shared" si="9"/>
        <v>1.155</v>
      </c>
      <c r="H95" s="707" t="str">
        <f t="shared" si="7"/>
        <v>是</v>
      </c>
    </row>
    <row r="96" ht="36" customHeight="1" spans="1:8">
      <c r="A96" s="354">
        <v>1100308</v>
      </c>
      <c r="B96" s="314" t="s">
        <v>230</v>
      </c>
      <c r="C96" s="296">
        <v>1153</v>
      </c>
      <c r="D96" s="296">
        <v>1149</v>
      </c>
      <c r="E96" s="296">
        <v>861</v>
      </c>
      <c r="F96" s="472">
        <f t="shared" si="8"/>
        <v>-0.253252385082394</v>
      </c>
      <c r="G96" s="472">
        <f t="shared" si="9"/>
        <v>0.74934725848564</v>
      </c>
      <c r="H96" s="707" t="str">
        <f t="shared" si="7"/>
        <v>是</v>
      </c>
    </row>
    <row r="97" ht="36" customHeight="1" spans="1:8">
      <c r="A97" s="354">
        <v>1100310</v>
      </c>
      <c r="B97" s="314" t="s">
        <v>231</v>
      </c>
      <c r="C97" s="296">
        <v>538</v>
      </c>
      <c r="D97" s="296">
        <v>558</v>
      </c>
      <c r="E97" s="296">
        <v>522</v>
      </c>
      <c r="F97" s="472">
        <f t="shared" si="8"/>
        <v>-0.0297397769516728</v>
      </c>
      <c r="G97" s="472">
        <f t="shared" si="9"/>
        <v>0.935483870967742</v>
      </c>
      <c r="H97" s="707" t="str">
        <f t="shared" si="7"/>
        <v>是</v>
      </c>
    </row>
    <row r="98" ht="36" customHeight="1" spans="1:8">
      <c r="A98" s="354">
        <v>1100311</v>
      </c>
      <c r="B98" s="314" t="s">
        <v>232</v>
      </c>
      <c r="C98" s="296">
        <v>46703</v>
      </c>
      <c r="D98" s="296">
        <v>47212</v>
      </c>
      <c r="E98" s="296">
        <f>110388-10336</f>
        <v>100052</v>
      </c>
      <c r="F98" s="472">
        <f t="shared" si="8"/>
        <v>1.14230349228101</v>
      </c>
      <c r="G98" s="472">
        <f t="shared" si="9"/>
        <v>2.11920698127595</v>
      </c>
      <c r="H98" s="707" t="str">
        <f t="shared" si="7"/>
        <v>是</v>
      </c>
    </row>
    <row r="99" ht="36" customHeight="1" spans="1:8">
      <c r="A99" s="354">
        <v>1100312</v>
      </c>
      <c r="B99" s="314" t="s">
        <v>233</v>
      </c>
      <c r="C99" s="296">
        <v>691</v>
      </c>
      <c r="D99" s="296">
        <v>600</v>
      </c>
      <c r="E99" s="296">
        <v>4474</v>
      </c>
      <c r="F99" s="472">
        <f t="shared" si="8"/>
        <v>5.47467438494935</v>
      </c>
      <c r="G99" s="472">
        <f t="shared" si="9"/>
        <v>7.45666666666667</v>
      </c>
      <c r="H99" s="707" t="str">
        <f t="shared" si="7"/>
        <v>是</v>
      </c>
    </row>
    <row r="100" ht="36" customHeight="1" spans="1:8">
      <c r="A100" s="354">
        <v>1100313</v>
      </c>
      <c r="B100" s="314" t="s">
        <v>234</v>
      </c>
      <c r="C100" s="296">
        <v>4588</v>
      </c>
      <c r="D100" s="296">
        <v>4236</v>
      </c>
      <c r="E100" s="296">
        <v>2109</v>
      </c>
      <c r="F100" s="472">
        <f t="shared" si="8"/>
        <v>-0.540322580645161</v>
      </c>
      <c r="G100" s="472">
        <f t="shared" si="9"/>
        <v>0.497875354107649</v>
      </c>
      <c r="H100" s="707" t="str">
        <f t="shared" si="7"/>
        <v>是</v>
      </c>
    </row>
    <row r="101" ht="36" customHeight="1" spans="1:8">
      <c r="A101" s="354">
        <v>1100314</v>
      </c>
      <c r="B101" s="314" t="s">
        <v>235</v>
      </c>
      <c r="C101" s="296">
        <v>805</v>
      </c>
      <c r="D101" s="296">
        <v>448</v>
      </c>
      <c r="E101" s="296">
        <v>974</v>
      </c>
      <c r="F101" s="472">
        <f t="shared" si="8"/>
        <v>0.209937888198758</v>
      </c>
      <c r="G101" s="472">
        <f t="shared" si="9"/>
        <v>2.17410714285714</v>
      </c>
      <c r="H101" s="707" t="str">
        <f t="shared" si="7"/>
        <v>是</v>
      </c>
    </row>
    <row r="102" ht="36" customHeight="1" spans="1:8">
      <c r="A102" s="354">
        <v>1100315</v>
      </c>
      <c r="B102" s="314" t="s">
        <v>236</v>
      </c>
      <c r="C102" s="296"/>
      <c r="D102" s="296"/>
      <c r="E102" s="296">
        <v>3</v>
      </c>
      <c r="F102" s="472">
        <f t="shared" si="8"/>
        <v>0</v>
      </c>
      <c r="G102" s="472">
        <f t="shared" si="9"/>
        <v>0</v>
      </c>
      <c r="H102" s="707" t="str">
        <f t="shared" ref="H102:H124" si="10">IF(LEN(A102)=3,"是",IF(B102&lt;&gt;"",IF(SUM(C102:E102)&lt;&gt;0,"是","否"),"是"))</f>
        <v>是</v>
      </c>
    </row>
    <row r="103" ht="36" customHeight="1" spans="1:8">
      <c r="A103" s="354">
        <v>1100316</v>
      </c>
      <c r="B103" s="314" t="s">
        <v>237</v>
      </c>
      <c r="C103" s="296">
        <v>200</v>
      </c>
      <c r="D103" s="296">
        <v>200</v>
      </c>
      <c r="E103" s="296"/>
      <c r="F103" s="472">
        <f t="shared" si="8"/>
        <v>-1</v>
      </c>
      <c r="G103" s="472">
        <f t="shared" si="9"/>
        <v>0</v>
      </c>
      <c r="H103" s="707" t="str">
        <f t="shared" si="10"/>
        <v>是</v>
      </c>
    </row>
    <row r="104" ht="36" customHeight="1" spans="1:8">
      <c r="A104" s="354">
        <v>1100317</v>
      </c>
      <c r="B104" s="314" t="s">
        <v>238</v>
      </c>
      <c r="C104" s="296"/>
      <c r="D104" s="296"/>
      <c r="E104" s="296"/>
      <c r="F104" s="472">
        <f t="shared" ref="F104:F125" si="11">IF(C104&lt;0,"",IFERROR(E104/C104-1,0))</f>
        <v>0</v>
      </c>
      <c r="G104" s="472">
        <f t="shared" ref="G104:G125" si="12">IF(C104&lt;0,"",IFERROR(E104/D104,0))</f>
        <v>0</v>
      </c>
      <c r="H104" s="707" t="str">
        <f t="shared" si="10"/>
        <v>否</v>
      </c>
    </row>
    <row r="105" ht="36" customHeight="1" spans="1:8">
      <c r="A105" s="354">
        <v>1100320</v>
      </c>
      <c r="B105" s="314" t="s">
        <v>239</v>
      </c>
      <c r="C105" s="296">
        <v>31</v>
      </c>
      <c r="D105" s="296">
        <v>31</v>
      </c>
      <c r="E105" s="296">
        <v>68</v>
      </c>
      <c r="F105" s="472">
        <f t="shared" si="11"/>
        <v>1.19354838709677</v>
      </c>
      <c r="G105" s="472">
        <f t="shared" si="12"/>
        <v>2.19354838709677</v>
      </c>
      <c r="H105" s="707" t="str">
        <f t="shared" si="10"/>
        <v>是</v>
      </c>
    </row>
    <row r="106" ht="36" customHeight="1" spans="1:8">
      <c r="A106" s="354">
        <v>1100321</v>
      </c>
      <c r="B106" s="314" t="s">
        <v>240</v>
      </c>
      <c r="C106" s="296">
        <v>5984</v>
      </c>
      <c r="D106" s="296">
        <v>5107</v>
      </c>
      <c r="E106" s="296">
        <v>25</v>
      </c>
      <c r="F106" s="472">
        <f t="shared" si="11"/>
        <v>-0.995822192513369</v>
      </c>
      <c r="G106" s="472">
        <f t="shared" si="12"/>
        <v>0.00489524182494615</v>
      </c>
      <c r="H106" s="707" t="str">
        <f t="shared" si="10"/>
        <v>是</v>
      </c>
    </row>
    <row r="107" ht="36" customHeight="1" spans="1:8">
      <c r="A107" s="354">
        <v>1100322</v>
      </c>
      <c r="B107" s="314" t="s">
        <v>241</v>
      </c>
      <c r="C107" s="296"/>
      <c r="D107" s="296"/>
      <c r="E107" s="296"/>
      <c r="F107" s="472">
        <f t="shared" si="11"/>
        <v>0</v>
      </c>
      <c r="G107" s="472">
        <f t="shared" si="12"/>
        <v>0</v>
      </c>
      <c r="H107" s="707" t="str">
        <f t="shared" si="10"/>
        <v>否</v>
      </c>
    </row>
    <row r="108" ht="36" customHeight="1" spans="1:8">
      <c r="A108" s="354">
        <v>1100324</v>
      </c>
      <c r="B108" s="314" t="s">
        <v>242</v>
      </c>
      <c r="C108" s="296">
        <v>158</v>
      </c>
      <c r="D108" s="296">
        <v>160</v>
      </c>
      <c r="E108" s="296">
        <v>353</v>
      </c>
      <c r="F108" s="472">
        <f t="shared" si="11"/>
        <v>1.23417721518987</v>
      </c>
      <c r="G108" s="472">
        <f t="shared" si="12"/>
        <v>2.20625</v>
      </c>
      <c r="H108" s="707" t="str">
        <f t="shared" si="10"/>
        <v>是</v>
      </c>
    </row>
    <row r="109" ht="36" customHeight="1" spans="1:8">
      <c r="A109" s="354">
        <v>1100399</v>
      </c>
      <c r="B109" s="314" t="s">
        <v>161</v>
      </c>
      <c r="C109" s="296"/>
      <c r="D109" s="296"/>
      <c r="E109" s="296"/>
      <c r="F109" s="472">
        <f t="shared" si="11"/>
        <v>0</v>
      </c>
      <c r="G109" s="472">
        <f t="shared" si="12"/>
        <v>0</v>
      </c>
      <c r="H109" s="707" t="str">
        <f t="shared" si="10"/>
        <v>否</v>
      </c>
    </row>
    <row r="110" ht="36" customHeight="1" spans="1:8">
      <c r="A110" s="354">
        <v>11006</v>
      </c>
      <c r="B110" s="495" t="s">
        <v>1265</v>
      </c>
      <c r="C110" s="230">
        <f>SUM(C111:C112)</f>
        <v>0</v>
      </c>
      <c r="D110" s="230">
        <f>SUM(D111:D112)</f>
        <v>0</v>
      </c>
      <c r="E110" s="230">
        <f>SUM(E111:E112)</f>
        <v>0</v>
      </c>
      <c r="F110" s="472">
        <f t="shared" si="11"/>
        <v>0</v>
      </c>
      <c r="G110" s="472">
        <f t="shared" si="12"/>
        <v>0</v>
      </c>
      <c r="H110" s="707" t="str">
        <f t="shared" si="10"/>
        <v>否</v>
      </c>
    </row>
    <row r="111" ht="36" customHeight="1" spans="1:8">
      <c r="A111" s="354">
        <v>1100601</v>
      </c>
      <c r="B111" s="314" t="s">
        <v>1266</v>
      </c>
      <c r="C111" s="296"/>
      <c r="D111" s="296"/>
      <c r="E111" s="471"/>
      <c r="F111" s="472">
        <f t="shared" si="11"/>
        <v>0</v>
      </c>
      <c r="G111" s="472">
        <f t="shared" si="12"/>
        <v>0</v>
      </c>
      <c r="H111" s="707" t="str">
        <f t="shared" si="10"/>
        <v>否</v>
      </c>
    </row>
    <row r="112" ht="36" customHeight="1" spans="1:8">
      <c r="A112" s="354">
        <v>1100602</v>
      </c>
      <c r="B112" s="314" t="s">
        <v>1267</v>
      </c>
      <c r="C112" s="296"/>
      <c r="D112" s="296"/>
      <c r="E112" s="471"/>
      <c r="F112" s="472">
        <f t="shared" si="11"/>
        <v>0</v>
      </c>
      <c r="G112" s="472">
        <f t="shared" si="12"/>
        <v>0</v>
      </c>
      <c r="H112" s="707" t="str">
        <f t="shared" si="10"/>
        <v>否</v>
      </c>
    </row>
    <row r="113" ht="36" customHeight="1" spans="1:8">
      <c r="A113" s="354">
        <v>11008</v>
      </c>
      <c r="B113" s="495" t="s">
        <v>243</v>
      </c>
      <c r="C113" s="296">
        <v>18333</v>
      </c>
      <c r="D113" s="296">
        <v>6198</v>
      </c>
      <c r="E113" s="471">
        <f>'03-2'!C128</f>
        <v>6177</v>
      </c>
      <c r="F113" s="472">
        <f t="shared" si="11"/>
        <v>-0.663066601210931</v>
      </c>
      <c r="G113" s="472">
        <f t="shared" si="12"/>
        <v>0.996611810261375</v>
      </c>
      <c r="H113" s="707" t="str">
        <f t="shared" si="10"/>
        <v>是</v>
      </c>
    </row>
    <row r="114" ht="36" customHeight="1" spans="1:8">
      <c r="A114" s="354">
        <v>11009</v>
      </c>
      <c r="B114" s="495" t="s">
        <v>17</v>
      </c>
      <c r="C114" s="296">
        <f>SUM(C115:C117)</f>
        <v>200</v>
      </c>
      <c r="D114" s="296">
        <f>SUM(D115:D117)</f>
        <v>16300</v>
      </c>
      <c r="E114" s="296">
        <f>SUM(E115:E117)</f>
        <v>13300</v>
      </c>
      <c r="F114" s="472">
        <f t="shared" si="11"/>
        <v>65.5</v>
      </c>
      <c r="G114" s="472">
        <f t="shared" si="12"/>
        <v>0.815950920245399</v>
      </c>
      <c r="H114" s="707" t="str">
        <f t="shared" si="10"/>
        <v>是</v>
      </c>
    </row>
    <row r="115" ht="36" customHeight="1" spans="1:8">
      <c r="A115" s="354">
        <v>1100901</v>
      </c>
      <c r="B115" s="314" t="s">
        <v>1268</v>
      </c>
      <c r="C115" s="296"/>
      <c r="D115" s="296">
        <v>15000</v>
      </c>
      <c r="E115" s="296">
        <f>'09'!F285</f>
        <v>0</v>
      </c>
      <c r="F115" s="472">
        <f t="shared" si="11"/>
        <v>0</v>
      </c>
      <c r="G115" s="472">
        <f t="shared" si="12"/>
        <v>0</v>
      </c>
      <c r="H115" s="707" t="str">
        <f t="shared" si="10"/>
        <v>是</v>
      </c>
    </row>
    <row r="116" ht="36" customHeight="1" spans="1:8">
      <c r="A116" s="354">
        <v>1100902</v>
      </c>
      <c r="B116" s="314" t="s">
        <v>1269</v>
      </c>
      <c r="C116" s="296">
        <v>200</v>
      </c>
      <c r="D116" s="296">
        <v>1300</v>
      </c>
      <c r="E116" s="296">
        <f>'13'!D18</f>
        <v>13300</v>
      </c>
      <c r="F116" s="472">
        <f t="shared" si="11"/>
        <v>65.5</v>
      </c>
      <c r="G116" s="472">
        <f t="shared" si="12"/>
        <v>10.2307692307692</v>
      </c>
      <c r="H116" s="707" t="str">
        <f t="shared" si="10"/>
        <v>是</v>
      </c>
    </row>
    <row r="117" ht="36" customHeight="1" spans="1:8">
      <c r="A117" s="354">
        <v>1100999</v>
      </c>
      <c r="B117" s="314" t="s">
        <v>1270</v>
      </c>
      <c r="C117" s="296"/>
      <c r="D117" s="296"/>
      <c r="E117" s="296"/>
      <c r="F117" s="472">
        <f t="shared" si="11"/>
        <v>0</v>
      </c>
      <c r="G117" s="472">
        <f t="shared" si="12"/>
        <v>0</v>
      </c>
      <c r="H117" s="707" t="str">
        <f t="shared" si="10"/>
        <v>否</v>
      </c>
    </row>
    <row r="118" ht="36" customHeight="1" spans="1:8">
      <c r="A118" s="499">
        <v>11021</v>
      </c>
      <c r="B118" s="495" t="s">
        <v>1271</v>
      </c>
      <c r="C118" s="296"/>
      <c r="D118" s="296"/>
      <c r="E118" s="296"/>
      <c r="F118" s="472">
        <f t="shared" si="11"/>
        <v>0</v>
      </c>
      <c r="G118" s="472">
        <f t="shared" si="12"/>
        <v>0</v>
      </c>
      <c r="H118" s="707" t="str">
        <f t="shared" si="10"/>
        <v>否</v>
      </c>
    </row>
    <row r="119" ht="36" customHeight="1" spans="1:8">
      <c r="A119" s="499">
        <v>1102101</v>
      </c>
      <c r="B119" s="314" t="s">
        <v>1272</v>
      </c>
      <c r="C119" s="296"/>
      <c r="D119" s="296"/>
      <c r="E119" s="296"/>
      <c r="F119" s="472">
        <f t="shared" si="11"/>
        <v>0</v>
      </c>
      <c r="G119" s="472">
        <f t="shared" si="12"/>
        <v>0</v>
      </c>
      <c r="H119" s="707" t="str">
        <f t="shared" si="10"/>
        <v>否</v>
      </c>
    </row>
    <row r="120" ht="36" customHeight="1" spans="1:8">
      <c r="A120" s="499">
        <v>1102102</v>
      </c>
      <c r="B120" s="314" t="s">
        <v>1273</v>
      </c>
      <c r="C120" s="296"/>
      <c r="D120" s="296"/>
      <c r="E120" s="296"/>
      <c r="F120" s="472">
        <f t="shared" si="11"/>
        <v>0</v>
      </c>
      <c r="G120" s="472">
        <f t="shared" si="12"/>
        <v>0</v>
      </c>
      <c r="H120" s="707" t="str">
        <f t="shared" si="10"/>
        <v>否</v>
      </c>
    </row>
    <row r="121" ht="36" customHeight="1" spans="1:8">
      <c r="A121" s="499">
        <v>1102103</v>
      </c>
      <c r="B121" s="314" t="s">
        <v>1274</v>
      </c>
      <c r="C121" s="296"/>
      <c r="D121" s="296"/>
      <c r="E121" s="296"/>
      <c r="F121" s="472">
        <f t="shared" si="11"/>
        <v>0</v>
      </c>
      <c r="G121" s="472">
        <f t="shared" si="12"/>
        <v>0</v>
      </c>
      <c r="H121" s="707" t="str">
        <f t="shared" si="10"/>
        <v>否</v>
      </c>
    </row>
    <row r="122" ht="36" customHeight="1" spans="1:8">
      <c r="A122" s="499">
        <v>1102199</v>
      </c>
      <c r="B122" s="314" t="s">
        <v>1275</v>
      </c>
      <c r="C122" s="296"/>
      <c r="D122" s="296"/>
      <c r="E122" s="296"/>
      <c r="F122" s="472">
        <f t="shared" si="11"/>
        <v>0</v>
      </c>
      <c r="G122" s="472">
        <f t="shared" si="12"/>
        <v>0</v>
      </c>
      <c r="H122" s="707" t="str">
        <f t="shared" si="10"/>
        <v>否</v>
      </c>
    </row>
    <row r="123" ht="36" customHeight="1" spans="1:8">
      <c r="A123" s="354">
        <v>11015</v>
      </c>
      <c r="B123" s="495" t="s">
        <v>89</v>
      </c>
      <c r="C123" s="296">
        <v>436</v>
      </c>
      <c r="D123" s="296"/>
      <c r="E123" s="471">
        <v>378</v>
      </c>
      <c r="F123" s="472">
        <f t="shared" si="11"/>
        <v>-0.13302752293578</v>
      </c>
      <c r="G123" s="472">
        <f t="shared" si="12"/>
        <v>0</v>
      </c>
      <c r="H123" s="707" t="str">
        <f t="shared" si="10"/>
        <v>是</v>
      </c>
    </row>
    <row r="124" s="202" customFormat="1" ht="36" customHeight="1" spans="1:8">
      <c r="A124" s="499">
        <v>110110101</v>
      </c>
      <c r="B124" s="495" t="s">
        <v>252</v>
      </c>
      <c r="C124" s="296">
        <v>38429</v>
      </c>
      <c r="D124" s="296"/>
      <c r="E124" s="471">
        <v>16300</v>
      </c>
      <c r="F124" s="472">
        <f t="shared" si="11"/>
        <v>-0.575841161622733</v>
      </c>
      <c r="G124" s="472">
        <f t="shared" si="12"/>
        <v>0</v>
      </c>
      <c r="H124" s="707"/>
    </row>
    <row r="125" s="202" customFormat="1" ht="36" customHeight="1" spans="1:8">
      <c r="A125" s="499"/>
      <c r="B125" s="484" t="s">
        <v>253</v>
      </c>
      <c r="C125" s="296"/>
      <c r="D125" s="296"/>
      <c r="E125" s="457">
        <v>1340</v>
      </c>
      <c r="F125" s="472"/>
      <c r="G125" s="472"/>
      <c r="H125" s="707"/>
    </row>
    <row r="126" s="543" customFormat="1" ht="36" customHeight="1" spans="1:8">
      <c r="A126" s="551"/>
      <c r="B126" s="330" t="s">
        <v>254</v>
      </c>
      <c r="C126" s="457">
        <f>SUM(C30:C31,C38)</f>
        <v>261688</v>
      </c>
      <c r="D126" s="457">
        <f>SUM(D30:D31,D38)</f>
        <v>228368</v>
      </c>
      <c r="E126" s="457">
        <f>SUM(E30:E31,E38)</f>
        <v>295788</v>
      </c>
      <c r="F126" s="475">
        <f>IF(C126&lt;0,"",IFERROR(E126/C126-1,0))</f>
        <v>0.130307847513069</v>
      </c>
      <c r="G126" s="475">
        <f>IF(C126&lt;0,"",IFERROR(E126/D126,0))</f>
        <v>1.29522525047292</v>
      </c>
      <c r="H126" s="707" t="str">
        <f>IF(LEN(A126)=3,"是",IF(B126&lt;&gt;"",IF(SUM(C126:E126)&lt;&gt;0,"是","否"),"是"))</f>
        <v>是</v>
      </c>
    </row>
    <row r="127" ht="66" customHeight="1" spans="2:7">
      <c r="B127" s="528"/>
      <c r="C127" s="528"/>
      <c r="D127" s="528"/>
      <c r="E127" s="528"/>
      <c r="F127" s="528"/>
      <c r="G127" s="528"/>
    </row>
    <row r="128" hidden="1" spans="3:5">
      <c r="C128" s="273">
        <v>261688</v>
      </c>
      <c r="D128" s="334">
        <v>228368</v>
      </c>
      <c r="E128" s="650"/>
    </row>
    <row r="129" hidden="1" spans="4:5">
      <c r="D129" s="334"/>
      <c r="E129" s="334"/>
    </row>
    <row r="130" hidden="1" spans="4:5">
      <c r="D130" s="334"/>
      <c r="E130" s="334"/>
    </row>
    <row r="131" hidden="1" spans="4:5">
      <c r="D131" s="334"/>
      <c r="E131" s="334"/>
    </row>
    <row r="132" hidden="1"/>
    <row r="133" hidden="1"/>
    <row r="134" ht="31.5" hidden="1" spans="2:5">
      <c r="B134" s="224" t="s">
        <v>255</v>
      </c>
      <c r="C134" s="224" t="b">
        <f>C126='03-2'!C130</f>
        <v>1</v>
      </c>
      <c r="D134" s="224" t="b">
        <f>D130='01-2'!D62</f>
        <v>1</v>
      </c>
      <c r="E134" s="224" t="b">
        <f>E126='03-2'!E130</f>
        <v>1</v>
      </c>
    </row>
    <row r="135" ht="31.5" hidden="1" spans="2:5">
      <c r="B135" s="224" t="s">
        <v>256</v>
      </c>
      <c r="C135" s="224">
        <f>C126-'03-2'!C130</f>
        <v>0</v>
      </c>
      <c r="D135" s="224">
        <f>D126-'03-2'!D130</f>
        <v>0</v>
      </c>
      <c r="E135" s="224">
        <f>E126-'03-2'!E130</f>
        <v>0</v>
      </c>
    </row>
    <row r="136" hidden="1"/>
  </sheetData>
  <autoFilter xmlns:etc="http://www.wps.cn/officeDocument/2017/etCustomData" ref="A4:H128" etc:filterBottomFollowUsedRange="0">
    <extLst/>
  </autoFilter>
  <mergeCells count="8">
    <mergeCell ref="B1:G1"/>
    <mergeCell ref="D3:E3"/>
    <mergeCell ref="F3:G3"/>
    <mergeCell ref="B127:G127"/>
    <mergeCell ref="A3:A4"/>
    <mergeCell ref="B3:B4"/>
    <mergeCell ref="C3:C4"/>
    <mergeCell ref="H3:H4"/>
  </mergeCells>
  <conditionalFormatting sqref="G2">
    <cfRule type="cellIs" dxfId="1" priority="203" stopIfTrue="1" operator="lessThanOrEqual">
      <formula>-1</formula>
    </cfRule>
  </conditionalFormatting>
  <conditionalFormatting sqref="B5">
    <cfRule type="expression" dxfId="2" priority="190" stopIfTrue="1">
      <formula>"len($A:$A)=3"</formula>
    </cfRule>
  </conditionalFormatting>
  <conditionalFormatting sqref="B30">
    <cfRule type="expression" dxfId="2" priority="33" stopIfTrue="1">
      <formula>"len($A:$A)=3"</formula>
    </cfRule>
  </conditionalFormatting>
  <conditionalFormatting sqref="A38:B38">
    <cfRule type="expression" dxfId="2" priority="194" stopIfTrue="1">
      <formula>"len($A:$A)=3"</formula>
    </cfRule>
  </conditionalFormatting>
  <conditionalFormatting sqref="C38:E38">
    <cfRule type="expression" dxfId="2" priority="183" stopIfTrue="1">
      <formula>"len($A:$A)=3"</formula>
    </cfRule>
    <cfRule type="expression" dxfId="2" priority="187" stopIfTrue="1">
      <formula>"len($A:$A)=3"</formula>
    </cfRule>
  </conditionalFormatting>
  <conditionalFormatting sqref="B39">
    <cfRule type="expression" dxfId="2" priority="123" stopIfTrue="1">
      <formula>"len($A:$A)=3"</formula>
    </cfRule>
    <cfRule type="expression" dxfId="2" priority="124" stopIfTrue="1">
      <formula>"len($A:$A)=3"</formula>
    </cfRule>
    <cfRule type="expression" dxfId="2" priority="125" stopIfTrue="1">
      <formula>"len($A:$A)=3"</formula>
    </cfRule>
  </conditionalFormatting>
  <conditionalFormatting sqref="D40">
    <cfRule type="expression" dxfId="2" priority="18" stopIfTrue="1">
      <formula>"len($A:$A)=3"</formula>
    </cfRule>
    <cfRule type="expression" dxfId="2" priority="17" stopIfTrue="1">
      <formula>"len($A:$A)=3"</formula>
    </cfRule>
  </conditionalFormatting>
  <conditionalFormatting sqref="B46">
    <cfRule type="expression" dxfId="2" priority="120" stopIfTrue="1">
      <formula>"len($A:$A)=3"</formula>
    </cfRule>
    <cfRule type="expression" dxfId="2" priority="121" stopIfTrue="1">
      <formula>"len($A:$A)=3"</formula>
    </cfRule>
    <cfRule type="expression" dxfId="2" priority="122" stopIfTrue="1">
      <formula>"len($A:$A)=3"</formula>
    </cfRule>
  </conditionalFormatting>
  <conditionalFormatting sqref="B55">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A84">
    <cfRule type="expression" dxfId="2" priority="68" stopIfTrue="1">
      <formula>"len($A:$A)=3"</formula>
    </cfRule>
    <cfRule type="expression" dxfId="2" priority="69" stopIfTrue="1">
      <formula>"len($A:$A)=3"</formula>
    </cfRule>
  </conditionalFormatting>
  <conditionalFormatting sqref="B84">
    <cfRule type="expression" dxfId="2" priority="45" stopIfTrue="1">
      <formula>"len($A:$A)=3"</formula>
    </cfRule>
    <cfRule type="expression" dxfId="2" priority="46" stopIfTrue="1">
      <formula>"len($A:$A)=3"</formula>
    </cfRule>
    <cfRule type="expression" dxfId="2" priority="47" stopIfTrue="1">
      <formula>"len($A:$A)=3"</formula>
    </cfRule>
  </conditionalFormatting>
  <conditionalFormatting sqref="E84">
    <cfRule type="expression" dxfId="2" priority="4" stopIfTrue="1">
      <formula>"len($A:$A)=3"</formula>
    </cfRule>
    <cfRule type="expression" dxfId="2" priority="3" stopIfTrue="1">
      <formula>"len($A:$A)=3"</formula>
    </cfRule>
  </conditionalFormatting>
  <conditionalFormatting sqref="B87">
    <cfRule type="expression" dxfId="2" priority="39" stopIfTrue="1">
      <formula>"len($A:$A)=3"</formula>
    </cfRule>
    <cfRule type="expression" dxfId="2" priority="40" stopIfTrue="1">
      <formula>"len($A:$A)=3"</formula>
    </cfRule>
    <cfRule type="expression" dxfId="2" priority="41" stopIfTrue="1">
      <formula>"len($A:$A)=3"</formula>
    </cfRule>
  </conditionalFormatting>
  <conditionalFormatting sqref="B88">
    <cfRule type="expression" dxfId="2" priority="117" stopIfTrue="1">
      <formula>"len($A:$A)=3"</formula>
    </cfRule>
    <cfRule type="expression" dxfId="2" priority="118" stopIfTrue="1">
      <formula>"len($A:$A)=3"</formula>
    </cfRule>
    <cfRule type="expression" dxfId="2" priority="119" stopIfTrue="1">
      <formula>"len($A:$A)=3"</formula>
    </cfRule>
  </conditionalFormatting>
  <conditionalFormatting sqref="B110">
    <cfRule type="expression" dxfId="2" priority="114" stopIfTrue="1">
      <formula>"len($A:$A)=3"</formula>
    </cfRule>
    <cfRule type="expression" dxfId="2" priority="115" stopIfTrue="1">
      <formula>"len($A:$A)=3"</formula>
    </cfRule>
    <cfRule type="expression" dxfId="2" priority="116" stopIfTrue="1">
      <formula>"len($A:$A)=3"</formula>
    </cfRule>
  </conditionalFormatting>
  <conditionalFormatting sqref="C110:E110">
    <cfRule type="expression" dxfId="2" priority="156" stopIfTrue="1">
      <formula>"len($A:$A)=3"</formula>
    </cfRule>
    <cfRule type="expression" dxfId="2" priority="157" stopIfTrue="1">
      <formula>"len($A:$A)=3"</formula>
    </cfRule>
  </conditionalFormatting>
  <conditionalFormatting sqref="B113">
    <cfRule type="expression" dxfId="2" priority="111" stopIfTrue="1">
      <formula>"len($A:$A)=3"</formula>
    </cfRule>
    <cfRule type="expression" dxfId="2" priority="112" stopIfTrue="1">
      <formula>"len($A:$A)=3"</formula>
    </cfRule>
    <cfRule type="expression" dxfId="2" priority="113" stopIfTrue="1">
      <formula>"len($A:$A)=3"</formula>
    </cfRule>
  </conditionalFormatting>
  <conditionalFormatting sqref="B114">
    <cfRule type="expression" dxfId="2" priority="102" stopIfTrue="1">
      <formula>"len($A:$A)=3"</formula>
    </cfRule>
    <cfRule type="expression" dxfId="2" priority="103" stopIfTrue="1">
      <formula>"len($A:$A)=3"</formula>
    </cfRule>
    <cfRule type="expression" dxfId="2" priority="104" stopIfTrue="1">
      <formula>"len($A:$A)=3"</formula>
    </cfRule>
  </conditionalFormatting>
  <conditionalFormatting sqref="B124">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C134:E134">
    <cfRule type="containsText" dxfId="5" priority="31" operator="between" text="FALSE">
      <formula>NOT(ISERROR(SEARCH("FALSE",C134)))</formula>
    </cfRule>
  </conditionalFormatting>
  <conditionalFormatting sqref="C135:E135">
    <cfRule type="cellIs" dxfId="4" priority="32" operator="notEqual">
      <formula>0</formula>
    </cfRule>
  </conditionalFormatting>
  <conditionalFormatting sqref="A32:A37">
    <cfRule type="expression" dxfId="2" priority="138" stopIfTrue="1">
      <formula>"len($A:$A)=3"</formula>
    </cfRule>
    <cfRule type="expression" dxfId="2" priority="139" stopIfTrue="1">
      <formula>"len($A:$A)=3"</formula>
    </cfRule>
  </conditionalFormatting>
  <conditionalFormatting sqref="A56:A62">
    <cfRule type="expression" dxfId="2" priority="85" stopIfTrue="1">
      <formula>"len($A:$A)=3"</formula>
    </cfRule>
    <cfRule type="expression" dxfId="2" priority="86" stopIfTrue="1">
      <formula>"len($A:$A)=3"</formula>
    </cfRule>
  </conditionalFormatting>
  <conditionalFormatting sqref="A110:A112">
    <cfRule type="expression" dxfId="2" priority="184" stopIfTrue="1">
      <formula>"len($A:$A)=3"</formula>
    </cfRule>
  </conditionalFormatting>
  <conditionalFormatting sqref="A114:A122">
    <cfRule type="expression" dxfId="2" priority="147" stopIfTrue="1">
      <formula>"len($A:$A)=3"</formula>
    </cfRule>
  </conditionalFormatting>
  <conditionalFormatting sqref="A124:A125">
    <cfRule type="expression" dxfId="2" priority="16" stopIfTrue="1">
      <formula>"len($A:$A)=3"</formula>
    </cfRule>
  </conditionalFormatting>
  <conditionalFormatting sqref="B6:B20">
    <cfRule type="expression" dxfId="2" priority="129" stopIfTrue="1">
      <formula>"len($A:$A)=3"</formula>
    </cfRule>
    <cfRule type="expression" dxfId="2" priority="130" stopIfTrue="1">
      <formula>"len($A:$A)=3"</formula>
    </cfRule>
    <cfRule type="expression" dxfId="2" priority="131" stopIfTrue="1">
      <formula>"len($A:$A)=3"</formula>
    </cfRule>
  </conditionalFormatting>
  <conditionalFormatting sqref="B22:B29">
    <cfRule type="expression" dxfId="2" priority="54" stopIfTrue="1">
      <formula>"len($A:$A)=3"</formula>
    </cfRule>
    <cfRule type="expression" dxfId="2" priority="55" stopIfTrue="1">
      <formula>"len($A:$A)=3"</formula>
    </cfRule>
    <cfRule type="expression" dxfId="2" priority="56" stopIfTrue="1">
      <formula>"len($A:$A)=3"</formula>
    </cfRule>
  </conditionalFormatting>
  <conditionalFormatting sqref="B32:B37">
    <cfRule type="expression" dxfId="2" priority="135" stopIfTrue="1">
      <formula>"len($A:$A)=3"</formula>
    </cfRule>
    <cfRule type="expression" dxfId="2" priority="136" stopIfTrue="1">
      <formula>"len($A:$A)=3"</formula>
    </cfRule>
    <cfRule type="expression" dxfId="2" priority="137" stopIfTrue="1">
      <formula>"len($A:$A)=3"</formula>
    </cfRule>
  </conditionalFormatting>
  <conditionalFormatting sqref="B40:B45">
    <cfRule type="expression" dxfId="2" priority="51" stopIfTrue="1">
      <formula>"len($A:$A)=3"</formula>
    </cfRule>
    <cfRule type="expression" dxfId="2" priority="52" stopIfTrue="1">
      <formula>"len($A:$A)=3"</formula>
    </cfRule>
    <cfRule type="expression" dxfId="2" priority="53" stopIfTrue="1">
      <formula>"len($A:$A)=3"</formula>
    </cfRule>
  </conditionalFormatting>
  <conditionalFormatting sqref="B57:B62">
    <cfRule type="expression" dxfId="2" priority="82" stopIfTrue="1">
      <formula>"len($A:$A)=3"</formula>
    </cfRule>
    <cfRule type="expression" dxfId="2" priority="83" stopIfTrue="1">
      <formula>"len($A:$A)=3"</formula>
    </cfRule>
    <cfRule type="expression" dxfId="2" priority="84" stopIfTrue="1">
      <formula>"len($A:$A)=3"</formula>
    </cfRule>
  </conditionalFormatting>
  <conditionalFormatting sqref="B63:B83">
    <cfRule type="expression" dxfId="2" priority="48" stopIfTrue="1">
      <formula>"len($A:$A)=3"</formula>
    </cfRule>
    <cfRule type="expression" dxfId="2" priority="49" stopIfTrue="1">
      <formula>"len($A:$A)=3"</formula>
    </cfRule>
    <cfRule type="expression" dxfId="2" priority="50" stopIfTrue="1">
      <formula>"len($A:$A)=3"</formula>
    </cfRule>
  </conditionalFormatting>
  <conditionalFormatting sqref="B85:B86">
    <cfRule type="expression" dxfId="2" priority="42" stopIfTrue="1">
      <formula>"len($A:$A)=3"</formula>
    </cfRule>
    <cfRule type="expression" dxfId="2" priority="43" stopIfTrue="1">
      <formula>"len($A:$A)=3"</formula>
    </cfRule>
    <cfRule type="expression" dxfId="2" priority="44" stopIfTrue="1">
      <formula>"len($A:$A)=3"</formula>
    </cfRule>
  </conditionalFormatting>
  <conditionalFormatting sqref="B89:B109">
    <cfRule type="expression" dxfId="2" priority="93" stopIfTrue="1">
      <formula>"len($A:$A)=3"</formula>
    </cfRule>
    <cfRule type="expression" dxfId="2" priority="94" stopIfTrue="1">
      <formula>"len($A:$A)=3"</formula>
    </cfRule>
    <cfRule type="expression" dxfId="2" priority="95" stopIfTrue="1">
      <formula>"len($A:$A)=3"</formula>
    </cfRule>
  </conditionalFormatting>
  <conditionalFormatting sqref="B111:B112">
    <cfRule type="expression" dxfId="2" priority="90" stopIfTrue="1">
      <formula>"len($A:$A)=3"</formula>
    </cfRule>
    <cfRule type="expression" dxfId="2" priority="91" stopIfTrue="1">
      <formula>"len($A:$A)=3"</formula>
    </cfRule>
    <cfRule type="expression" dxfId="2" priority="92" stopIfTrue="1">
      <formula>"len($A:$A)=3"</formula>
    </cfRule>
  </conditionalFormatting>
  <conditionalFormatting sqref="B115:B117">
    <cfRule type="expression" dxfId="2" priority="87" stopIfTrue="1">
      <formula>"len($A:$A)=3"</formula>
    </cfRule>
    <cfRule type="expression" dxfId="2" priority="88" stopIfTrue="1">
      <formula>"len($A:$A)=3"</formula>
    </cfRule>
    <cfRule type="expression" dxfId="2" priority="89" stopIfTrue="1">
      <formula>"len($A:$A)=3"</formula>
    </cfRule>
  </conditionalFormatting>
  <conditionalFormatting sqref="B119:B122">
    <cfRule type="expression" dxfId="2" priority="30" stopIfTrue="1">
      <formula>"len($A:$A)=3"</formula>
    </cfRule>
    <cfRule type="expression" dxfId="2" priority="29" stopIfTrue="1">
      <formula>"len($A:$A)=3"</formula>
    </cfRule>
    <cfRule type="expression" dxfId="2" priority="28" stopIfTrue="1">
      <formula>"len($A:$A)=3"</formula>
    </cfRule>
  </conditionalFormatting>
  <conditionalFormatting sqref="C22:C29">
    <cfRule type="expression" dxfId="2" priority="27" stopIfTrue="1">
      <formula>"len($A:$A)=3"</formula>
    </cfRule>
  </conditionalFormatting>
  <conditionalFormatting sqref="C111:C113">
    <cfRule type="expression" dxfId="2" priority="26" stopIfTrue="1">
      <formula>"len($A:$A)=3"</formula>
    </cfRule>
    <cfRule type="expression" dxfId="2" priority="25" stopIfTrue="1">
      <formula>"len($A:$A)=3"</formula>
    </cfRule>
  </conditionalFormatting>
  <conditionalFormatting sqref="C115:C117">
    <cfRule type="expression" dxfId="2" priority="24" stopIfTrue="1">
      <formula>"len($A:$A)=3"</formula>
    </cfRule>
    <cfRule type="expression" dxfId="2" priority="23" stopIfTrue="1">
      <formula>"len($A:$A)=3"</formula>
    </cfRule>
  </conditionalFormatting>
  <conditionalFormatting sqref="C123:C125">
    <cfRule type="expression" dxfId="2" priority="21" stopIfTrue="1">
      <formula>"len($A:$A)=3"</formula>
    </cfRule>
    <cfRule type="expression" dxfId="2" priority="22" stopIfTrue="1">
      <formula>"len($A:$A)=3"</formula>
    </cfRule>
  </conditionalFormatting>
  <conditionalFormatting sqref="E40:E45">
    <cfRule type="expression" dxfId="2" priority="12" stopIfTrue="1">
      <formula>"len($A:$A)=3"</formula>
    </cfRule>
    <cfRule type="expression" dxfId="2" priority="11" stopIfTrue="1">
      <formula>"len($A:$A)=3"</formula>
    </cfRule>
  </conditionalFormatting>
  <conditionalFormatting sqref="E47:E55">
    <cfRule type="expression" dxfId="2" priority="10" stopIfTrue="1">
      <formula>"len($A:$A)=3"</formula>
    </cfRule>
    <cfRule type="expression" dxfId="2" priority="9" stopIfTrue="1">
      <formula>"len($A:$A)=3"</formula>
    </cfRule>
  </conditionalFormatting>
  <conditionalFormatting sqref="E57:E61">
    <cfRule type="expression" dxfId="2" priority="8" stopIfTrue="1">
      <formula>"len($A:$A)=3"</formula>
    </cfRule>
    <cfRule type="expression" dxfId="2" priority="7" stopIfTrue="1">
      <formula>"len($A:$A)=3"</formula>
    </cfRule>
  </conditionalFormatting>
  <conditionalFormatting sqref="E89:E109">
    <cfRule type="expression" dxfId="2" priority="2" stopIfTrue="1">
      <formula>"len($A:$A)=3"</formula>
    </cfRule>
    <cfRule type="expression" dxfId="2" priority="1" stopIfTrue="1">
      <formula>"len($A:$A)=3"</formula>
    </cfRule>
  </conditionalFormatting>
  <conditionalFormatting sqref="A5:B5 A6:A20 A21:B21 A22:A29">
    <cfRule type="expression" dxfId="2" priority="188" stopIfTrue="1">
      <formula>"len($A:$A)=3"</formula>
    </cfRule>
  </conditionalFormatting>
  <conditionalFormatting sqref="C5:E5 C6:C20">
    <cfRule type="expression" dxfId="2" priority="176" stopIfTrue="1">
      <formula>"len($A:$A)=3"</formula>
    </cfRule>
  </conditionalFormatting>
  <conditionalFormatting sqref="C5:E5 D30:E32 C6:C37">
    <cfRule type="expression" dxfId="2" priority="172" stopIfTrue="1">
      <formula>"len($A:$A)=3"</formula>
    </cfRule>
  </conditionalFormatting>
  <conditionalFormatting sqref="A31:B31 A30 B126:E126 B127 B128:E133 B136:E142">
    <cfRule type="expression" dxfId="2" priority="196" stopIfTrue="1">
      <formula>"len($A:$A)=3"</formula>
    </cfRule>
  </conditionalFormatting>
  <conditionalFormatting sqref="A31:B31 A113 A123 A126:B128">
    <cfRule type="expression" dxfId="2" priority="195" stopIfTrue="1">
      <formula>"len($A:$A)=3"</formula>
    </cfRule>
  </conditionalFormatting>
  <conditionalFormatting sqref="B31 B38">
    <cfRule type="expression" dxfId="2" priority="198" stopIfTrue="1">
      <formula>"len($A:$A)=3"</formula>
    </cfRule>
  </conditionalFormatting>
  <conditionalFormatting sqref="C31:C37 D31:E32">
    <cfRule type="expression" dxfId="2" priority="155" stopIfTrue="1">
      <formula>"len($A:$A)=3"</formula>
    </cfRule>
  </conditionalFormatting>
  <conditionalFormatting sqref="A39:A55 A85:A109 A63:A83">
    <cfRule type="expression" dxfId="2" priority="152" stopIfTrue="1">
      <formula>"len($A:$A)=3"</formula>
    </cfRule>
    <cfRule type="expression" dxfId="2" priority="153" stopIfTrue="1">
      <formula>"len($A:$A)=3"</formula>
    </cfRule>
  </conditionalFormatting>
  <conditionalFormatting sqref="C39:C109 D56:E56 D46:E46 D39:E39 D88:E88 D84 D62:E62">
    <cfRule type="expression" dxfId="2" priority="148" stopIfTrue="1">
      <formula>"len($A:$A)=3"</formula>
    </cfRule>
    <cfRule type="expression" dxfId="2" priority="149" stopIfTrue="1">
      <formula>"len($A:$A)=3"</formula>
    </cfRule>
  </conditionalFormatting>
  <conditionalFormatting sqref="B47:B54 B56">
    <cfRule type="expression" dxfId="2" priority="73" stopIfTrue="1">
      <formula>"len($A:$A)=3"</formula>
    </cfRule>
    <cfRule type="expression" dxfId="2" priority="74" stopIfTrue="1">
      <formula>"len($A:$A)=3"</formula>
    </cfRule>
    <cfRule type="expression" dxfId="2" priority="75" stopIfTrue="1">
      <formula>"len($A:$A)=3"</formula>
    </cfRule>
  </conditionalFormatting>
  <conditionalFormatting sqref="E85:E87 E63:E83">
    <cfRule type="expression" dxfId="2" priority="6" stopIfTrue="1">
      <formula>"len($A:$A)=3"</formula>
    </cfRule>
    <cfRule type="expression" dxfId="2" priority="5" stopIfTrue="1">
      <formula>"len($A:$A)=3"</formula>
    </cfRule>
  </conditionalFormatting>
  <conditionalFormatting sqref="C114:E114 C118:E118 C119:C122 E119:E122">
    <cfRule type="expression" dxfId="2" priority="143" stopIfTrue="1">
      <formula>"len($A:$A)=3"</formula>
    </cfRule>
    <cfRule type="expression" dxfId="2" priority="144" stopIfTrue="1">
      <formula>"len($A:$A)=3"</formula>
    </cfRule>
  </conditionalFormatting>
  <conditionalFormatting sqref="B118 B123">
    <cfRule type="expression" dxfId="2" priority="105" stopIfTrue="1">
      <formula>"len($A:$A)=3"</formula>
    </cfRule>
    <cfRule type="expression" dxfId="2" priority="106" stopIfTrue="1">
      <formula>"len($A:$A)=3"</formula>
    </cfRule>
    <cfRule type="expression" dxfId="2" priority="107" stopIfTrue="1">
      <formula>"len($A:$A)=3"</formula>
    </cfRule>
  </conditionalFormatting>
  <printOptions horizontalCentered="1"/>
  <pageMargins left="0.472222222222222" right="0.393055555555556" top="0.590277777777778" bottom="0.590277777777778" header="0.196527777777778" footer="0.196527777777778"/>
  <pageSetup paperSize="9" scale="75" orientation="portrait"/>
  <headerFooter alignWithMargins="0">
    <oddFooter>&amp;C&amp;18- &amp;P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4"/>
  </sheetPr>
  <dimension ref="A1:H146"/>
  <sheetViews>
    <sheetView showGridLines="0" showZeros="0" view="pageBreakPreview" zoomScale="70" zoomScaleNormal="90" workbookViewId="0">
      <pane ySplit="4" topLeftCell="A120" activePane="bottomLeft" state="frozen"/>
      <selection/>
      <selection pane="bottomLeft" activeCell="D3" sqref="D3:E3"/>
    </sheetView>
  </sheetViews>
  <sheetFormatPr defaultColWidth="9" defaultRowHeight="14.25" outlineLevelCol="7"/>
  <cols>
    <col min="1" max="1" width="14.8833333333333" style="332" hidden="1" customWidth="1"/>
    <col min="2" max="2" width="43.775" style="332" customWidth="1"/>
    <col min="3" max="4" width="16.775" style="332" customWidth="1"/>
    <col min="5" max="5" width="19.2166666666667" style="332" customWidth="1"/>
    <col min="6" max="7" width="15.2166666666667" style="332" customWidth="1"/>
    <col min="8" max="8" width="6.88333333333333" style="332" hidden="1" customWidth="1"/>
    <col min="9" max="16378" width="9" style="332"/>
    <col min="16379" max="16380" width="9" style="202"/>
    <col min="16381" max="16384" width="9" style="332"/>
  </cols>
  <sheetData>
    <row r="1" ht="45" customHeight="1" spans="1:7">
      <c r="A1" s="466"/>
      <c r="B1" s="338" t="str">
        <f>YEAR(封面!$B$9)-1&amp;"年市本级地方一般公共预算收支情况表"</f>
        <v>2024年市本级地方一般公共预算收支情况表</v>
      </c>
      <c r="C1" s="338"/>
      <c r="D1" s="338"/>
      <c r="E1" s="338"/>
      <c r="F1" s="338"/>
      <c r="G1" s="338"/>
    </row>
    <row r="2" ht="18.75" spans="1:7">
      <c r="A2" s="467"/>
      <c r="B2" s="468" t="s">
        <v>1238</v>
      </c>
      <c r="C2" s="340"/>
      <c r="D2" s="340"/>
      <c r="E2" s="434"/>
      <c r="F2" s="339"/>
      <c r="G2" s="434" t="s">
        <v>130</v>
      </c>
    </row>
    <row r="3" s="435" customFormat="1" ht="36" customHeight="1" spans="1:8">
      <c r="A3" s="163" t="s">
        <v>131</v>
      </c>
      <c r="B3" s="535" t="s">
        <v>132</v>
      </c>
      <c r="C3" s="114" t="str">
        <f>YEAR(封面!$B$9)-2&amp;"年
决算数"</f>
        <v>2023年
决算数</v>
      </c>
      <c r="D3" s="67" t="str">
        <f>YEAR(封面!$B$9)-1&amp;"年"</f>
        <v>2024年</v>
      </c>
      <c r="E3" s="67"/>
      <c r="F3" s="535" t="s">
        <v>133</v>
      </c>
      <c r="G3" s="535"/>
      <c r="H3" s="700" t="s">
        <v>134</v>
      </c>
    </row>
    <row r="4" s="435" customFormat="1" ht="37.5" spans="1:8">
      <c r="A4" s="163"/>
      <c r="B4" s="535"/>
      <c r="C4" s="114"/>
      <c r="D4" s="67" t="s">
        <v>135</v>
      </c>
      <c r="E4" s="114" t="s">
        <v>136</v>
      </c>
      <c r="F4" s="67" t="str">
        <f>"比"&amp;YEAR(封面!$B$9)-2&amp;"年决算数增长%"</f>
        <v>比2023年决算数增长%</v>
      </c>
      <c r="G4" s="67" t="str">
        <f>"完成"&amp;YEAR(封面!$B$9)-1&amp;"年预算数的%"</f>
        <v>完成2024年预算数的%</v>
      </c>
      <c r="H4" s="700"/>
    </row>
    <row r="5" ht="36" customHeight="1" spans="1:8">
      <c r="A5" s="480">
        <v>201</v>
      </c>
      <c r="B5" s="470" t="s">
        <v>305</v>
      </c>
      <c r="C5" s="471">
        <f>SUMIF('04'!$B$5:$B$1320,'03-2'!A5,'04'!$D$5:$D$1320)</f>
        <v>11884</v>
      </c>
      <c r="D5" s="471">
        <f>SUMIF('04'!$B$5:$B$1320,'03-2'!A5,'04'!$E$5:$E$1320)</f>
        <v>18087</v>
      </c>
      <c r="E5" s="471">
        <f>SUMIF('04'!$B$5:$B$1320,'03-2'!A5,'04'!$F$5:$F$1320)</f>
        <v>11840</v>
      </c>
      <c r="F5" s="472">
        <f t="shared" ref="F5:F33" si="0">IF(C5&lt;0,"",IFERROR(E5/C5-1,0))</f>
        <v>-0.00370245708515649</v>
      </c>
      <c r="G5" s="472">
        <f t="shared" ref="G5:G33" si="1">IF(C5&lt;0,"",IFERROR(E5/D5,0))</f>
        <v>0.654613811024493</v>
      </c>
      <c r="H5" s="701" t="str">
        <f>IF(LEN(A5)=3,"是",IF(B5&lt;&gt;"",IF(SUM(C5:E5)&lt;&gt;0,"是","否"),"是"))</f>
        <v>是</v>
      </c>
    </row>
    <row r="6" ht="36" customHeight="1" spans="1:8">
      <c r="A6" s="480">
        <v>202</v>
      </c>
      <c r="B6" s="473" t="s">
        <v>258</v>
      </c>
      <c r="C6" s="471">
        <f>SUMIF('02'!$B$5:$B$1296,'01-2'!A6,'02'!$D$5:$D$1296)</f>
        <v>0</v>
      </c>
      <c r="D6" s="471">
        <f>SUMIF('02'!$B$5:$B$1296,'01-2'!A6,'02'!$E$5:$E$1296)</f>
        <v>0</v>
      </c>
      <c r="E6" s="471">
        <f>SUMIF('04'!$B$5:$B$1320,'03-2'!A6,'04'!$F$5:$F$1320)</f>
        <v>0</v>
      </c>
      <c r="F6" s="472">
        <f t="shared" si="0"/>
        <v>0</v>
      </c>
      <c r="G6" s="472">
        <f t="shared" si="1"/>
        <v>0</v>
      </c>
      <c r="H6" s="701" t="str">
        <f t="shared" ref="H6:H31" si="2">IF(LEN(A6)=3,"是",IF(B6&lt;&gt;"",IF(SUM(C6:E6)&lt;&gt;0,"是","否"),"是"))</f>
        <v>是</v>
      </c>
    </row>
    <row r="7" ht="36" customHeight="1" spans="1:8">
      <c r="A7" s="480">
        <v>203</v>
      </c>
      <c r="B7" s="473" t="s">
        <v>259</v>
      </c>
      <c r="C7" s="471">
        <f>SUMIF('04'!$B$5:$B$1320,'03-2'!A7,'04'!$D$5:$D$1320)</f>
        <v>241</v>
      </c>
      <c r="D7" s="471">
        <f>SUMIF('04'!$B$5:$B$1320,'03-2'!A7,'04'!$E$5:$E$1320)</f>
        <v>291</v>
      </c>
      <c r="E7" s="471">
        <f>SUMIF('04'!$B$5:$B$1320,'03-2'!A7,'04'!$F$5:$F$1320)</f>
        <v>264</v>
      </c>
      <c r="F7" s="472">
        <f t="shared" si="0"/>
        <v>0.095435684647303</v>
      </c>
      <c r="G7" s="472">
        <f t="shared" si="1"/>
        <v>0.907216494845361</v>
      </c>
      <c r="H7" s="701" t="str">
        <f t="shared" si="2"/>
        <v>是</v>
      </c>
    </row>
    <row r="8" ht="36" customHeight="1" spans="1:8">
      <c r="A8" s="480">
        <v>204</v>
      </c>
      <c r="B8" s="473" t="s">
        <v>260</v>
      </c>
      <c r="C8" s="471">
        <f>SUMIF('04'!$B$5:$B$1320,'03-2'!A8,'04'!$D$5:$D$1320)</f>
        <v>6436</v>
      </c>
      <c r="D8" s="471">
        <f>SUMIF('04'!$B$5:$B$1320,'03-2'!A8,'04'!$E$5:$E$1320)</f>
        <v>7769</v>
      </c>
      <c r="E8" s="471">
        <f>SUMIF('04'!$B$5:$B$1320,'03-2'!A8,'04'!$F$5:$F$1320)</f>
        <v>7874</v>
      </c>
      <c r="F8" s="472">
        <f t="shared" si="0"/>
        <v>0.223430702299565</v>
      </c>
      <c r="G8" s="472">
        <f t="shared" si="1"/>
        <v>1.0135152529283</v>
      </c>
      <c r="H8" s="701" t="str">
        <f t="shared" si="2"/>
        <v>是</v>
      </c>
    </row>
    <row r="9" ht="36" customHeight="1" spans="1:8">
      <c r="A9" s="480">
        <v>205</v>
      </c>
      <c r="B9" s="473" t="s">
        <v>261</v>
      </c>
      <c r="C9" s="471">
        <f>SUMIF('04'!$B$5:$B$1320,'03-2'!A9,'04'!$D$5:$D$1320)</f>
        <v>28563</v>
      </c>
      <c r="D9" s="471">
        <f>SUMIF('04'!$B$5:$B$1320,'03-2'!A9,'04'!$E$5:$E$1320)</f>
        <v>27709</v>
      </c>
      <c r="E9" s="471">
        <f>SUMIF('04'!$B$5:$B$1320,'03-2'!A9,'04'!$F$5:$F$1320)</f>
        <v>28613</v>
      </c>
      <c r="F9" s="472">
        <f t="shared" si="0"/>
        <v>0.00175051640233859</v>
      </c>
      <c r="G9" s="472">
        <f t="shared" si="1"/>
        <v>1.03262477895269</v>
      </c>
      <c r="H9" s="701" t="str">
        <f t="shared" si="2"/>
        <v>是</v>
      </c>
    </row>
    <row r="10" ht="36" customHeight="1" spans="1:8">
      <c r="A10" s="480">
        <v>206</v>
      </c>
      <c r="B10" s="473" t="s">
        <v>262</v>
      </c>
      <c r="C10" s="471">
        <f>SUMIF('04'!$B$5:$B$1320,'03-2'!A10,'04'!$D$5:$D$1320)</f>
        <v>155</v>
      </c>
      <c r="D10" s="471">
        <f>SUMIF('04'!$B$5:$B$1320,'03-2'!A10,'04'!$E$5:$E$1320)</f>
        <v>325</v>
      </c>
      <c r="E10" s="471">
        <f>SUMIF('04'!$B$5:$B$1320,'03-2'!A10,'04'!$F$5:$F$1320)</f>
        <v>91</v>
      </c>
      <c r="F10" s="472">
        <f t="shared" si="0"/>
        <v>-0.412903225806452</v>
      </c>
      <c r="G10" s="472">
        <f t="shared" si="1"/>
        <v>0.28</v>
      </c>
      <c r="H10" s="701" t="str">
        <f t="shared" si="2"/>
        <v>是</v>
      </c>
    </row>
    <row r="11" ht="36" customHeight="1" spans="1:8">
      <c r="A11" s="480">
        <v>207</v>
      </c>
      <c r="B11" s="473" t="s">
        <v>263</v>
      </c>
      <c r="C11" s="471">
        <f>SUMIF('04'!$B$5:$B$1320,'03-2'!A11,'04'!$D$5:$D$1320)</f>
        <v>2443</v>
      </c>
      <c r="D11" s="471">
        <f>SUMIF('04'!$B$5:$B$1320,'03-2'!A11,'04'!$E$5:$E$1320)</f>
        <v>2593</v>
      </c>
      <c r="E11" s="471">
        <f>SUMIF('04'!$B$5:$B$1320,'03-2'!A11,'04'!$F$5:$F$1320)</f>
        <v>2124</v>
      </c>
      <c r="F11" s="472">
        <f t="shared" si="0"/>
        <v>-0.130577159230454</v>
      </c>
      <c r="G11" s="472">
        <f t="shared" si="1"/>
        <v>0.819128422676437</v>
      </c>
      <c r="H11" s="701" t="str">
        <f t="shared" si="2"/>
        <v>是</v>
      </c>
    </row>
    <row r="12" ht="36" customHeight="1" spans="1:8">
      <c r="A12" s="480">
        <v>208</v>
      </c>
      <c r="B12" s="473" t="s">
        <v>264</v>
      </c>
      <c r="C12" s="471">
        <f>SUMIF('04'!$B$5:$B$1320,'03-2'!A12,'04'!$D$5:$D$1320)</f>
        <v>26860</v>
      </c>
      <c r="D12" s="471">
        <f>SUMIF('04'!$B$5:$B$1320,'03-2'!A12,'04'!$E$5:$E$1320)</f>
        <v>26719</v>
      </c>
      <c r="E12" s="471">
        <f>SUMIF('04'!$B$5:$B$1320,'03-2'!A12,'04'!$F$5:$F$1320)</f>
        <v>26330</v>
      </c>
      <c r="F12" s="472">
        <f t="shared" si="0"/>
        <v>-0.0197319434102755</v>
      </c>
      <c r="G12" s="472">
        <f t="shared" si="1"/>
        <v>0.985441071896403</v>
      </c>
      <c r="H12" s="701" t="str">
        <f t="shared" si="2"/>
        <v>是</v>
      </c>
    </row>
    <row r="13" ht="36" customHeight="1" spans="1:8">
      <c r="A13" s="480">
        <v>210</v>
      </c>
      <c r="B13" s="473" t="s">
        <v>265</v>
      </c>
      <c r="C13" s="471">
        <f>SUMIF('04'!$B$5:$B$1320,'03-2'!A13,'04'!$D$5:$D$1320)</f>
        <v>15651</v>
      </c>
      <c r="D13" s="471">
        <f>SUMIF('04'!$B$5:$B$1320,'03-2'!A13,'04'!$E$5:$E$1320)</f>
        <v>14426</v>
      </c>
      <c r="E13" s="471">
        <f>SUMIF('04'!$B$5:$B$1320,'03-2'!A13,'04'!$F$5:$F$1320)</f>
        <v>14499</v>
      </c>
      <c r="F13" s="472">
        <f t="shared" si="0"/>
        <v>-0.073605520414031</v>
      </c>
      <c r="G13" s="472">
        <f t="shared" si="1"/>
        <v>1.00506030777762</v>
      </c>
      <c r="H13" s="701" t="str">
        <f t="shared" si="2"/>
        <v>是</v>
      </c>
    </row>
    <row r="14" ht="36" customHeight="1" spans="1:8">
      <c r="A14" s="480">
        <v>211</v>
      </c>
      <c r="B14" s="473" t="s">
        <v>266</v>
      </c>
      <c r="C14" s="471">
        <f>SUMIF('04'!$B$5:$B$1320,'03-2'!A14,'04'!$D$5:$D$1320)</f>
        <v>60548</v>
      </c>
      <c r="D14" s="471">
        <f>SUMIF('04'!$B$5:$B$1320,'03-2'!A14,'04'!$E$5:$E$1320)</f>
        <v>62506</v>
      </c>
      <c r="E14" s="471">
        <f>SUMIF('04'!$B$5:$B$1320,'03-2'!A14,'04'!$F$5:$F$1320)</f>
        <v>57568</v>
      </c>
      <c r="F14" s="472">
        <f t="shared" si="0"/>
        <v>-0.0492171500297285</v>
      </c>
      <c r="G14" s="472">
        <f t="shared" si="1"/>
        <v>0.920999584039932</v>
      </c>
      <c r="H14" s="701" t="str">
        <f t="shared" si="2"/>
        <v>是</v>
      </c>
    </row>
    <row r="15" ht="36" customHeight="1" spans="1:8">
      <c r="A15" s="480">
        <v>212</v>
      </c>
      <c r="B15" s="473" t="s">
        <v>267</v>
      </c>
      <c r="C15" s="471">
        <f>SUMIF('04'!$B$5:$B$1320,'03-2'!A15,'04'!$D$5:$D$1320)</f>
        <v>1258</v>
      </c>
      <c r="D15" s="471">
        <f>SUMIF('04'!$B$5:$B$1320,'03-2'!A15,'04'!$E$5:$E$1320)</f>
        <v>3064</v>
      </c>
      <c r="E15" s="471">
        <f>SUMIF('04'!$B$5:$B$1320,'03-2'!A15,'04'!$F$5:$F$1320)</f>
        <v>23570</v>
      </c>
      <c r="F15" s="472">
        <f t="shared" si="0"/>
        <v>17.7360890302067</v>
      </c>
      <c r="G15" s="472">
        <f t="shared" si="1"/>
        <v>7.69255874673629</v>
      </c>
      <c r="H15" s="701" t="str">
        <f t="shared" si="2"/>
        <v>是</v>
      </c>
    </row>
    <row r="16" ht="36" customHeight="1" spans="1:8">
      <c r="A16" s="480">
        <v>213</v>
      </c>
      <c r="B16" s="473" t="s">
        <v>268</v>
      </c>
      <c r="C16" s="471">
        <f>SUMIF('04'!$B$5:$B$1320,'03-2'!A16,'04'!$D$5:$D$1320)</f>
        <v>11116</v>
      </c>
      <c r="D16" s="471">
        <f>SUMIF('04'!$B$5:$B$1320,'03-2'!A16,'04'!$E$5:$E$1320)</f>
        <v>10394</v>
      </c>
      <c r="E16" s="471">
        <f>SUMIF('04'!$B$5:$B$1320,'03-2'!A16,'04'!$F$5:$F$1320)</f>
        <v>10704</v>
      </c>
      <c r="F16" s="472">
        <f t="shared" si="0"/>
        <v>-0.0370636919755307</v>
      </c>
      <c r="G16" s="472">
        <f t="shared" si="1"/>
        <v>1.02982489898018</v>
      </c>
      <c r="H16" s="701" t="str">
        <f t="shared" si="2"/>
        <v>是</v>
      </c>
    </row>
    <row r="17" ht="36" customHeight="1" spans="1:8">
      <c r="A17" s="480">
        <v>214</v>
      </c>
      <c r="B17" s="473" t="s">
        <v>269</v>
      </c>
      <c r="C17" s="471">
        <f>SUMIF('04'!$B$5:$B$1320,'03-2'!A17,'04'!$D$5:$D$1320)</f>
        <v>1446</v>
      </c>
      <c r="D17" s="471">
        <f>SUMIF('04'!$B$5:$B$1320,'03-2'!A17,'04'!$E$5:$E$1320)</f>
        <v>1604</v>
      </c>
      <c r="E17" s="471">
        <f>SUMIF('04'!$B$5:$B$1320,'03-2'!A17,'04'!$F$5:$F$1320)</f>
        <v>1070</v>
      </c>
      <c r="F17" s="472">
        <f t="shared" si="0"/>
        <v>-0.260027662517289</v>
      </c>
      <c r="G17" s="472">
        <f t="shared" si="1"/>
        <v>0.667082294264339</v>
      </c>
      <c r="H17" s="701" t="str">
        <f t="shared" si="2"/>
        <v>是</v>
      </c>
    </row>
    <row r="18" ht="36" customHeight="1" spans="1:8">
      <c r="A18" s="480">
        <v>215</v>
      </c>
      <c r="B18" s="473" t="s">
        <v>1276</v>
      </c>
      <c r="C18" s="471">
        <f>SUMIF('04'!$B$5:$B$1320,'03-2'!A18,'04'!$D$5:$D$1320)</f>
        <v>480</v>
      </c>
      <c r="D18" s="471">
        <f>SUMIF('04'!$B$5:$B$1320,'03-2'!A18,'04'!$E$5:$E$1320)</f>
        <v>603</v>
      </c>
      <c r="E18" s="471">
        <f>SUMIF('04'!$B$5:$B$1320,'03-2'!A18,'04'!$F$5:$F$1320)</f>
        <v>599</v>
      </c>
      <c r="F18" s="472">
        <f t="shared" si="0"/>
        <v>0.247916666666667</v>
      </c>
      <c r="G18" s="472">
        <f t="shared" si="1"/>
        <v>0.993366500829187</v>
      </c>
      <c r="H18" s="701" t="str">
        <f t="shared" si="2"/>
        <v>是</v>
      </c>
    </row>
    <row r="19" ht="36" customHeight="1" spans="1:8">
      <c r="A19" s="480">
        <v>216</v>
      </c>
      <c r="B19" s="473" t="s">
        <v>271</v>
      </c>
      <c r="C19" s="471">
        <f>SUMIF('04'!$B$5:$B$1320,'03-2'!A19,'04'!$D$5:$D$1320)</f>
        <v>202</v>
      </c>
      <c r="D19" s="471">
        <f>SUMIF('04'!$B$5:$B$1320,'03-2'!A19,'04'!$E$5:$E$1320)</f>
        <v>396</v>
      </c>
      <c r="E19" s="471">
        <f>SUMIF('04'!$B$5:$B$1320,'03-2'!A19,'04'!$F$5:$F$1320)</f>
        <v>192</v>
      </c>
      <c r="F19" s="472">
        <f t="shared" si="0"/>
        <v>-0.0495049504950495</v>
      </c>
      <c r="G19" s="472">
        <f t="shared" si="1"/>
        <v>0.484848484848485</v>
      </c>
      <c r="H19" s="701" t="str">
        <f t="shared" si="2"/>
        <v>是</v>
      </c>
    </row>
    <row r="20" ht="36" customHeight="1" spans="1:8">
      <c r="A20" s="480">
        <v>217</v>
      </c>
      <c r="B20" s="473" t="s">
        <v>272</v>
      </c>
      <c r="C20" s="471">
        <f>SUMIF('04'!$B$5:$B$1320,'03-2'!A20,'04'!$D$5:$D$1320)</f>
        <v>20</v>
      </c>
      <c r="D20" s="471">
        <f>SUMIF('04'!$B$5:$B$1320,'03-2'!A20,'04'!$E$5:$E$1320)</f>
        <v>0</v>
      </c>
      <c r="E20" s="471">
        <f>SUMIF('04'!$B$5:$B$1320,'03-2'!A20,'04'!$F$5:$F$1320)</f>
        <v>0</v>
      </c>
      <c r="F20" s="472">
        <f t="shared" si="0"/>
        <v>-1</v>
      </c>
      <c r="G20" s="472">
        <f t="shared" si="1"/>
        <v>0</v>
      </c>
      <c r="H20" s="701" t="str">
        <f t="shared" si="2"/>
        <v>是</v>
      </c>
    </row>
    <row r="21" ht="36" customHeight="1" spans="1:8">
      <c r="A21" s="480">
        <v>219</v>
      </c>
      <c r="B21" s="473" t="s">
        <v>273</v>
      </c>
      <c r="C21" s="471">
        <f>SUMIF('04'!$B$5:$B$1320,'03-2'!A21,'04'!$D$5:$D$1320)</f>
        <v>0</v>
      </c>
      <c r="D21" s="471">
        <f>SUMIF('04'!$B$5:$B$1320,'03-2'!A21,'04'!$E$5:$E$1320)</f>
        <v>0</v>
      </c>
      <c r="E21" s="471">
        <f>SUMIF('04'!$B$5:$B$1320,'03-2'!A21,'04'!$F$5:$F$1320)</f>
        <v>0</v>
      </c>
      <c r="F21" s="472">
        <f t="shared" si="0"/>
        <v>0</v>
      </c>
      <c r="G21" s="472">
        <f t="shared" si="1"/>
        <v>0</v>
      </c>
      <c r="H21" s="701" t="str">
        <f t="shared" si="2"/>
        <v>是</v>
      </c>
    </row>
    <row r="22" ht="36" customHeight="1" spans="1:8">
      <c r="A22" s="480">
        <v>220</v>
      </c>
      <c r="B22" s="473" t="s">
        <v>274</v>
      </c>
      <c r="C22" s="471">
        <f>SUMIF('04'!$B$5:$B$1320,'03-2'!A22,'04'!$D$5:$D$1320)</f>
        <v>1058</v>
      </c>
      <c r="D22" s="471">
        <f>SUMIF('04'!$B$5:$B$1320,'03-2'!A22,'04'!$E$5:$E$1320)</f>
        <v>1124</v>
      </c>
      <c r="E22" s="471">
        <f>SUMIF('04'!$B$5:$B$1320,'03-2'!A22,'04'!$F$5:$F$1320)</f>
        <v>1050</v>
      </c>
      <c r="F22" s="472">
        <f t="shared" si="0"/>
        <v>-0.00756143667296783</v>
      </c>
      <c r="G22" s="472">
        <f t="shared" si="1"/>
        <v>0.934163701067616</v>
      </c>
      <c r="H22" s="701" t="str">
        <f t="shared" si="2"/>
        <v>是</v>
      </c>
    </row>
    <row r="23" ht="36" customHeight="1" spans="1:8">
      <c r="A23" s="480">
        <v>221</v>
      </c>
      <c r="B23" s="473" t="s">
        <v>275</v>
      </c>
      <c r="C23" s="471">
        <f>SUMIF('04'!$B$5:$B$1320,'03-2'!A23,'04'!$D$5:$D$1320)</f>
        <v>9198</v>
      </c>
      <c r="D23" s="471">
        <f>SUMIF('04'!$B$5:$B$1320,'03-2'!A23,'04'!$E$5:$E$1320)</f>
        <v>10039</v>
      </c>
      <c r="E23" s="471">
        <f>SUMIF('04'!$B$5:$B$1320,'03-2'!A23,'04'!$F$5:$F$1320)</f>
        <v>6181</v>
      </c>
      <c r="F23" s="472">
        <f t="shared" si="0"/>
        <v>-0.328006088280061</v>
      </c>
      <c r="G23" s="472">
        <f t="shared" si="1"/>
        <v>0.615698774778364</v>
      </c>
      <c r="H23" s="701" t="str">
        <f t="shared" si="2"/>
        <v>是</v>
      </c>
    </row>
    <row r="24" ht="36" customHeight="1" spans="1:8">
      <c r="A24" s="480">
        <v>222</v>
      </c>
      <c r="B24" s="473" t="s">
        <v>276</v>
      </c>
      <c r="C24" s="471">
        <f>SUMIF('04'!$B$5:$B$1320,'03-2'!A24,'04'!$D$5:$D$1320)</f>
        <v>351</v>
      </c>
      <c r="D24" s="471">
        <f>SUMIF('04'!$B$5:$B$1320,'03-2'!A24,'04'!$E$5:$E$1320)</f>
        <v>463</v>
      </c>
      <c r="E24" s="471">
        <f>SUMIF('04'!$B$5:$B$1320,'03-2'!A24,'04'!$F$5:$F$1320)</f>
        <v>398</v>
      </c>
      <c r="F24" s="472">
        <f t="shared" si="0"/>
        <v>0.133903133903134</v>
      </c>
      <c r="G24" s="472">
        <f t="shared" si="1"/>
        <v>0.859611231101512</v>
      </c>
      <c r="H24" s="701" t="str">
        <f t="shared" si="2"/>
        <v>是</v>
      </c>
    </row>
    <row r="25" ht="36" customHeight="1" spans="1:8">
      <c r="A25" s="480">
        <v>224</v>
      </c>
      <c r="B25" s="473" t="s">
        <v>277</v>
      </c>
      <c r="C25" s="471">
        <f>SUMIF('04'!$B$5:$B$1320,'03-2'!A25,'04'!$D$5:$D$1320)</f>
        <v>1187</v>
      </c>
      <c r="D25" s="471">
        <f>SUMIF('04'!$B$5:$B$1320,'03-2'!A25,'04'!$E$5:$E$1320)</f>
        <v>1666</v>
      </c>
      <c r="E25" s="471">
        <f>SUMIF('04'!$B$5:$B$1320,'03-2'!A25,'04'!$F$5:$F$1320)</f>
        <v>1702</v>
      </c>
      <c r="F25" s="472">
        <f t="shared" si="0"/>
        <v>0.433866891322662</v>
      </c>
      <c r="G25" s="472">
        <f t="shared" si="1"/>
        <v>1.02160864345738</v>
      </c>
      <c r="H25" s="701" t="str">
        <f t="shared" si="2"/>
        <v>是</v>
      </c>
    </row>
    <row r="26" ht="36" customHeight="1" spans="1:8">
      <c r="A26" s="480">
        <v>227</v>
      </c>
      <c r="B26" s="473" t="s">
        <v>278</v>
      </c>
      <c r="C26" s="471">
        <f>SUMIF('04'!$B$5:$B$1320,'03-2'!A26,'04'!$D$5:$D$1320)</f>
        <v>0</v>
      </c>
      <c r="D26" s="471">
        <f>SUMIF('04'!$B$5:$B$1320,'03-2'!A26,'04'!$E$5:$E$1320)</f>
        <v>2500</v>
      </c>
      <c r="E26" s="471">
        <f>SUMIF('04'!$B$5:$B$1320,'03-2'!A26,'04'!$F$5:$F$1320)</f>
        <v>0</v>
      </c>
      <c r="F26" s="472">
        <f t="shared" si="0"/>
        <v>0</v>
      </c>
      <c r="G26" s="472">
        <f t="shared" si="1"/>
        <v>0</v>
      </c>
      <c r="H26" s="701" t="str">
        <f t="shared" si="2"/>
        <v>是</v>
      </c>
    </row>
    <row r="27" ht="36" customHeight="1" spans="1:8">
      <c r="A27" s="480">
        <v>232</v>
      </c>
      <c r="B27" s="473" t="s">
        <v>279</v>
      </c>
      <c r="C27" s="471">
        <f>SUMIF('04'!$B$5:$B$1320,'03-2'!A27,'04'!$D$5:$D$1320)</f>
        <v>8871</v>
      </c>
      <c r="D27" s="471">
        <f>SUMIF('04'!$B$5:$B$1320,'03-2'!A27,'04'!$E$5:$E$1320)</f>
        <v>9406</v>
      </c>
      <c r="E27" s="471">
        <f>SUMIF('04'!$B$5:$B$1320,'03-2'!A27,'04'!$F$5:$F$1320)</f>
        <v>9587</v>
      </c>
      <c r="F27" s="472">
        <f t="shared" si="0"/>
        <v>0.0807124337729681</v>
      </c>
      <c r="G27" s="472">
        <f t="shared" si="1"/>
        <v>1.01924303635977</v>
      </c>
      <c r="H27" s="701" t="str">
        <f t="shared" si="2"/>
        <v>是</v>
      </c>
    </row>
    <row r="28" s="202" customFormat="1" ht="36" customHeight="1" spans="1:8">
      <c r="A28" s="480">
        <v>233</v>
      </c>
      <c r="B28" s="473" t="s">
        <v>280</v>
      </c>
      <c r="C28" s="471">
        <f>SUMIF('04'!$B$5:$B$1320,'03-2'!A28,'04'!$D$5:$D$1320)</f>
        <v>39</v>
      </c>
      <c r="D28" s="471">
        <f>SUMIF('04'!$B$5:$B$1320,'03-2'!A28,'04'!$E$5:$E$1320)</f>
        <v>20</v>
      </c>
      <c r="E28" s="471">
        <f>SUMIF('04'!$B$5:$B$1320,'03-2'!A28,'04'!$F$5:$F$1320)</f>
        <v>17</v>
      </c>
      <c r="F28" s="472">
        <f t="shared" si="0"/>
        <v>-0.564102564102564</v>
      </c>
      <c r="G28" s="472">
        <f t="shared" si="1"/>
        <v>0.85</v>
      </c>
      <c r="H28" s="701" t="str">
        <f t="shared" si="2"/>
        <v>是</v>
      </c>
    </row>
    <row r="29" s="339" customFormat="1" ht="36" customHeight="1" spans="1:8">
      <c r="A29" s="480">
        <v>229</v>
      </c>
      <c r="B29" s="473" t="s">
        <v>281</v>
      </c>
      <c r="C29" s="471">
        <f>SUMIF('04'!$B$5:$B$1320,'03-2'!A29,'04'!$D$5:$D$1320)</f>
        <v>15</v>
      </c>
      <c r="D29" s="471">
        <f>SUMIF('04'!$B$5:$B$1320,'03-2'!A29,'04'!$E$5:$E$1320)</f>
        <v>3690</v>
      </c>
      <c r="E29" s="471">
        <f>SUMIF('04'!$B$5:$B$1320,'03-2'!A29,'04'!$F$5:$F$1320)</f>
        <v>0</v>
      </c>
      <c r="F29" s="472">
        <f t="shared" si="0"/>
        <v>-1</v>
      </c>
      <c r="G29" s="472">
        <f t="shared" si="1"/>
        <v>0</v>
      </c>
      <c r="H29" s="701" t="str">
        <f t="shared" si="2"/>
        <v>是</v>
      </c>
    </row>
    <row r="30" s="339" customFormat="1" ht="36" customHeight="1" spans="1:8">
      <c r="A30" s="353"/>
      <c r="B30" s="473"/>
      <c r="C30" s="471"/>
      <c r="D30" s="471"/>
      <c r="E30" s="471"/>
      <c r="F30" s="472">
        <f t="shared" si="0"/>
        <v>0</v>
      </c>
      <c r="G30" s="472">
        <f t="shared" si="1"/>
        <v>0</v>
      </c>
      <c r="H30" s="701" t="str">
        <f t="shared" si="2"/>
        <v>是</v>
      </c>
    </row>
    <row r="31" ht="36" customHeight="1" spans="1:8">
      <c r="A31" s="474"/>
      <c r="B31" s="310" t="s">
        <v>1277</v>
      </c>
      <c r="C31" s="457">
        <f>SUM(C5:C29)</f>
        <v>188022</v>
      </c>
      <c r="D31" s="457">
        <f>SUM(D5:D29)</f>
        <v>205394</v>
      </c>
      <c r="E31" s="457">
        <f>SUM(E5:E29)</f>
        <v>204273</v>
      </c>
      <c r="F31" s="475">
        <f t="shared" si="0"/>
        <v>0.0864313750518557</v>
      </c>
      <c r="G31" s="475">
        <f t="shared" si="1"/>
        <v>0.994542196948304</v>
      </c>
      <c r="H31" s="701" t="str">
        <f t="shared" si="2"/>
        <v>是</v>
      </c>
    </row>
    <row r="32" ht="36" customHeight="1" spans="1:8">
      <c r="A32" s="350">
        <v>230</v>
      </c>
      <c r="B32" s="476" t="s">
        <v>283</v>
      </c>
      <c r="C32" s="457">
        <f>SUM(C33,C40,C82,C104,C107:C108,C115:C117)</f>
        <v>29040</v>
      </c>
      <c r="D32" s="457">
        <f>SUM(D33,D40,D82,D104,D107:D108,D115:D117)</f>
        <v>19781</v>
      </c>
      <c r="E32" s="457">
        <f>SUM(E33,E40,E82,E104,E107:E108,E115:E117)</f>
        <v>72990</v>
      </c>
      <c r="F32" s="475">
        <f t="shared" si="0"/>
        <v>1.51342975206612</v>
      </c>
      <c r="G32" s="475">
        <f t="shared" si="1"/>
        <v>3.68990445376877</v>
      </c>
      <c r="H32" s="701" t="str">
        <f t="shared" ref="H32:H40" si="3">IF(LEN(A32)&lt;=5,IF(B32&lt;&gt;"",IF(SUM(C32:E32)&gt;0,"是","否"),"否"),"否")</f>
        <v>是</v>
      </c>
    </row>
    <row r="33" ht="36" customHeight="1" spans="1:8">
      <c r="A33" s="353">
        <v>23001</v>
      </c>
      <c r="B33" s="495" t="s">
        <v>1278</v>
      </c>
      <c r="C33" s="230">
        <f>SUM(C34:C39)</f>
        <v>0</v>
      </c>
      <c r="D33" s="230">
        <f>SUM(D34:D39)</f>
        <v>0</v>
      </c>
      <c r="E33" s="230">
        <f>SUM(E34:E39)</f>
        <v>0</v>
      </c>
      <c r="F33" s="472">
        <f t="shared" si="0"/>
        <v>0</v>
      </c>
      <c r="G33" s="472">
        <f t="shared" si="1"/>
        <v>0</v>
      </c>
      <c r="H33" s="701" t="str">
        <f t="shared" si="3"/>
        <v>否</v>
      </c>
    </row>
    <row r="34" ht="36" customHeight="1" spans="1:8">
      <c r="A34" s="353">
        <v>2300102</v>
      </c>
      <c r="B34" s="314" t="s">
        <v>1279</v>
      </c>
      <c r="C34" s="230"/>
      <c r="D34" s="230"/>
      <c r="E34" s="471"/>
      <c r="F34" s="472">
        <f t="shared" ref="F34:F65" si="4">IF(C34&lt;0,"",IFERROR(E34/C34-1,0))</f>
        <v>0</v>
      </c>
      <c r="G34" s="472">
        <f t="shared" ref="G34:G65" si="5">IF(C34&lt;0,"",IFERROR(E34/D34,0))</f>
        <v>0</v>
      </c>
      <c r="H34" s="701" t="str">
        <f t="shared" si="3"/>
        <v>否</v>
      </c>
    </row>
    <row r="35" ht="36" customHeight="1" spans="1:8">
      <c r="A35" s="353">
        <v>2300103</v>
      </c>
      <c r="B35" s="314" t="s">
        <v>1280</v>
      </c>
      <c r="C35" s="230"/>
      <c r="D35" s="230"/>
      <c r="E35" s="471"/>
      <c r="F35" s="472">
        <f t="shared" si="4"/>
        <v>0</v>
      </c>
      <c r="G35" s="472">
        <f t="shared" si="5"/>
        <v>0</v>
      </c>
      <c r="H35" s="701" t="str">
        <f t="shared" si="3"/>
        <v>否</v>
      </c>
    </row>
    <row r="36" ht="36" customHeight="1" spans="1:8">
      <c r="A36" s="353">
        <v>2300104</v>
      </c>
      <c r="B36" s="314" t="s">
        <v>1281</v>
      </c>
      <c r="C36" s="230"/>
      <c r="D36" s="230"/>
      <c r="E36" s="471"/>
      <c r="F36" s="472">
        <f t="shared" si="4"/>
        <v>0</v>
      </c>
      <c r="G36" s="472">
        <f t="shared" si="5"/>
        <v>0</v>
      </c>
      <c r="H36" s="701" t="str">
        <f t="shared" si="3"/>
        <v>否</v>
      </c>
    </row>
    <row r="37" ht="36" customHeight="1" spans="1:8">
      <c r="A37" s="353">
        <v>2300105</v>
      </c>
      <c r="B37" s="314" t="s">
        <v>1282</v>
      </c>
      <c r="C37" s="230"/>
      <c r="D37" s="230"/>
      <c r="E37" s="471"/>
      <c r="F37" s="472">
        <f t="shared" si="4"/>
        <v>0</v>
      </c>
      <c r="G37" s="472">
        <f t="shared" si="5"/>
        <v>0</v>
      </c>
      <c r="H37" s="701" t="str">
        <f t="shared" si="3"/>
        <v>否</v>
      </c>
    </row>
    <row r="38" ht="36" customHeight="1" spans="1:8">
      <c r="A38" s="353">
        <v>2300106</v>
      </c>
      <c r="B38" s="314" t="s">
        <v>1283</v>
      </c>
      <c r="C38" s="230"/>
      <c r="D38" s="230"/>
      <c r="E38" s="471"/>
      <c r="F38" s="472">
        <f t="shared" si="4"/>
        <v>0</v>
      </c>
      <c r="G38" s="472">
        <f t="shared" si="5"/>
        <v>0</v>
      </c>
      <c r="H38" s="701" t="str">
        <f t="shared" si="3"/>
        <v>否</v>
      </c>
    </row>
    <row r="39" ht="36" customHeight="1" spans="1:8">
      <c r="A39" s="353">
        <v>2300199</v>
      </c>
      <c r="B39" s="314" t="s">
        <v>1284</v>
      </c>
      <c r="C39" s="230"/>
      <c r="D39" s="230"/>
      <c r="E39" s="471"/>
      <c r="F39" s="472">
        <f t="shared" si="4"/>
        <v>0</v>
      </c>
      <c r="G39" s="472">
        <f t="shared" si="5"/>
        <v>0</v>
      </c>
      <c r="H39" s="701" t="str">
        <f t="shared" si="3"/>
        <v>否</v>
      </c>
    </row>
    <row r="40" ht="36" customHeight="1" spans="1:8">
      <c r="A40" s="353">
        <v>23002</v>
      </c>
      <c r="B40" s="495" t="s">
        <v>1285</v>
      </c>
      <c r="C40" s="230">
        <f>SUM(C41:C50,C56,C78,C81)</f>
        <v>0</v>
      </c>
      <c r="D40" s="230">
        <f>SUM(D41:D50,D56,D78,D81)</f>
        <v>0</v>
      </c>
      <c r="E40" s="230">
        <f>SUM(E41:E50,E56,E78,E81)</f>
        <v>0</v>
      </c>
      <c r="F40" s="472">
        <f t="shared" si="4"/>
        <v>0</v>
      </c>
      <c r="G40" s="472">
        <f t="shared" si="5"/>
        <v>0</v>
      </c>
      <c r="H40" s="701" t="str">
        <f t="shared" si="3"/>
        <v>否</v>
      </c>
    </row>
    <row r="41" ht="36" customHeight="1" spans="1:8">
      <c r="A41" s="353">
        <v>2300202</v>
      </c>
      <c r="B41" s="314" t="s">
        <v>1286</v>
      </c>
      <c r="C41" s="230"/>
      <c r="D41" s="230"/>
      <c r="E41" s="471"/>
      <c r="F41" s="472">
        <f t="shared" si="4"/>
        <v>0</v>
      </c>
      <c r="G41" s="472">
        <f t="shared" si="5"/>
        <v>0</v>
      </c>
      <c r="H41" s="701" t="str">
        <f>IF(LEN(A41)&lt;=7,IF(B41&lt;&gt;"",IF(SUM(C41:E41)&gt;0,"是","否"),"否"),"否")</f>
        <v>否</v>
      </c>
    </row>
    <row r="42" ht="36" customHeight="1" spans="1:8">
      <c r="A42" s="353">
        <v>2300207</v>
      </c>
      <c r="B42" s="314" t="s">
        <v>1287</v>
      </c>
      <c r="C42" s="230"/>
      <c r="D42" s="230"/>
      <c r="E42" s="471"/>
      <c r="F42" s="472">
        <f t="shared" si="4"/>
        <v>0</v>
      </c>
      <c r="G42" s="472">
        <f t="shared" si="5"/>
        <v>0</v>
      </c>
      <c r="H42" s="701" t="str">
        <f t="shared" ref="H42:H50" si="6">IF(LEN(A42)&lt;=7,IF(B42&lt;&gt;"",IF(SUM(C42:E42)&gt;0,"是","否"),"否"),"否")</f>
        <v>否</v>
      </c>
    </row>
    <row r="43" ht="36" customHeight="1" spans="1:8">
      <c r="A43" s="353">
        <v>2300212</v>
      </c>
      <c r="B43" s="314" t="s">
        <v>1288</v>
      </c>
      <c r="C43" s="230"/>
      <c r="D43" s="230"/>
      <c r="E43" s="471"/>
      <c r="F43" s="472">
        <f t="shared" si="4"/>
        <v>0</v>
      </c>
      <c r="G43" s="472">
        <f t="shared" si="5"/>
        <v>0</v>
      </c>
      <c r="H43" s="701" t="str">
        <f t="shared" si="6"/>
        <v>否</v>
      </c>
    </row>
    <row r="44" ht="36" customHeight="1" spans="1:8">
      <c r="A44" s="353">
        <v>2300225</v>
      </c>
      <c r="B44" s="314" t="s">
        <v>1289</v>
      </c>
      <c r="C44" s="230"/>
      <c r="D44" s="230"/>
      <c r="E44" s="471"/>
      <c r="F44" s="472">
        <f t="shared" si="4"/>
        <v>0</v>
      </c>
      <c r="G44" s="472">
        <f t="shared" si="5"/>
        <v>0</v>
      </c>
      <c r="H44" s="701" t="str">
        <f t="shared" si="6"/>
        <v>否</v>
      </c>
    </row>
    <row r="45" ht="36" customHeight="1" spans="1:8">
      <c r="A45" s="353">
        <v>2300226</v>
      </c>
      <c r="B45" s="314" t="s">
        <v>1290</v>
      </c>
      <c r="C45" s="230"/>
      <c r="D45" s="230"/>
      <c r="E45" s="471"/>
      <c r="F45" s="472">
        <f t="shared" si="4"/>
        <v>0</v>
      </c>
      <c r="G45" s="472">
        <f t="shared" si="5"/>
        <v>0</v>
      </c>
      <c r="H45" s="701" t="str">
        <f t="shared" si="6"/>
        <v>否</v>
      </c>
    </row>
    <row r="46" ht="36" customHeight="1" spans="1:8">
      <c r="A46" s="353">
        <v>2300228</v>
      </c>
      <c r="B46" s="314" t="s">
        <v>1291</v>
      </c>
      <c r="C46" s="230"/>
      <c r="D46" s="230"/>
      <c r="E46" s="471"/>
      <c r="F46" s="472">
        <f t="shared" si="4"/>
        <v>0</v>
      </c>
      <c r="G46" s="472">
        <f t="shared" si="5"/>
        <v>0</v>
      </c>
      <c r="H46" s="701" t="str">
        <f t="shared" si="6"/>
        <v>否</v>
      </c>
    </row>
    <row r="47" ht="36" customHeight="1" spans="1:8">
      <c r="A47" s="353">
        <v>2300229</v>
      </c>
      <c r="B47" s="314" t="s">
        <v>1292</v>
      </c>
      <c r="C47" s="230"/>
      <c r="D47" s="230"/>
      <c r="E47" s="471"/>
      <c r="F47" s="472">
        <f t="shared" si="4"/>
        <v>0</v>
      </c>
      <c r="G47" s="472">
        <f t="shared" si="5"/>
        <v>0</v>
      </c>
      <c r="H47" s="701" t="str">
        <f t="shared" si="6"/>
        <v>否</v>
      </c>
    </row>
    <row r="48" ht="36" customHeight="1" spans="1:8">
      <c r="A48" s="353">
        <v>2300230</v>
      </c>
      <c r="B48" s="314" t="s">
        <v>1293</v>
      </c>
      <c r="C48" s="230"/>
      <c r="D48" s="230"/>
      <c r="E48" s="471"/>
      <c r="F48" s="472">
        <f t="shared" si="4"/>
        <v>0</v>
      </c>
      <c r="G48" s="472">
        <f t="shared" si="5"/>
        <v>0</v>
      </c>
      <c r="H48" s="701" t="str">
        <f t="shared" si="6"/>
        <v>否</v>
      </c>
    </row>
    <row r="49" ht="36" customHeight="1" spans="1:8">
      <c r="A49" s="353">
        <v>2300231</v>
      </c>
      <c r="B49" s="314" t="s">
        <v>1294</v>
      </c>
      <c r="C49" s="230"/>
      <c r="D49" s="230"/>
      <c r="E49" s="471"/>
      <c r="F49" s="472">
        <f t="shared" si="4"/>
        <v>0</v>
      </c>
      <c r="G49" s="472">
        <f t="shared" si="5"/>
        <v>0</v>
      </c>
      <c r="H49" s="701" t="str">
        <f t="shared" si="6"/>
        <v>否</v>
      </c>
    </row>
    <row r="50" ht="36" customHeight="1" spans="1:8">
      <c r="A50" s="353" t="s">
        <v>1295</v>
      </c>
      <c r="B50" s="314" t="s">
        <v>1296</v>
      </c>
      <c r="C50" s="230">
        <f>SUM(C51:C55)</f>
        <v>0</v>
      </c>
      <c r="D50" s="230">
        <f>SUM(D51:D55)</f>
        <v>0</v>
      </c>
      <c r="E50" s="230">
        <f>SUM(E51:E55)</f>
        <v>0</v>
      </c>
      <c r="F50" s="472">
        <f t="shared" si="4"/>
        <v>0</v>
      </c>
      <c r="G50" s="472">
        <f t="shared" si="5"/>
        <v>0</v>
      </c>
      <c r="H50" s="701" t="str">
        <f t="shared" si="6"/>
        <v>否</v>
      </c>
    </row>
    <row r="51" ht="36" customHeight="1" spans="1:8">
      <c r="A51" s="353">
        <v>2300201</v>
      </c>
      <c r="B51" s="702" t="s">
        <v>1297</v>
      </c>
      <c r="C51" s="230"/>
      <c r="D51" s="230"/>
      <c r="E51" s="471"/>
      <c r="F51" s="472">
        <f t="shared" si="4"/>
        <v>0</v>
      </c>
      <c r="G51" s="472">
        <f t="shared" si="5"/>
        <v>0</v>
      </c>
      <c r="H51" s="701" t="str">
        <f t="shared" ref="H51:H60" si="7">IF(LEN(A51)&lt;=5,IF(B51&lt;&gt;"",IF(SUM(C51:E51)&gt;0,"是","否"),"否"),"否")</f>
        <v>否</v>
      </c>
    </row>
    <row r="52" ht="36" customHeight="1" spans="1:8">
      <c r="A52" s="353">
        <v>2300208</v>
      </c>
      <c r="B52" s="702" t="s">
        <v>1298</v>
      </c>
      <c r="C52" s="230"/>
      <c r="D52" s="230"/>
      <c r="E52" s="471"/>
      <c r="F52" s="472">
        <f t="shared" si="4"/>
        <v>0</v>
      </c>
      <c r="G52" s="472">
        <f t="shared" si="5"/>
        <v>0</v>
      </c>
      <c r="H52" s="701" t="str">
        <f t="shared" si="7"/>
        <v>否</v>
      </c>
    </row>
    <row r="53" ht="36" customHeight="1" spans="1:8">
      <c r="A53" s="353">
        <v>2300214</v>
      </c>
      <c r="B53" s="702" t="s">
        <v>1299</v>
      </c>
      <c r="C53" s="230"/>
      <c r="D53" s="230"/>
      <c r="E53" s="471"/>
      <c r="F53" s="472">
        <f t="shared" si="4"/>
        <v>0</v>
      </c>
      <c r="G53" s="472">
        <f t="shared" si="5"/>
        <v>0</v>
      </c>
      <c r="H53" s="701" t="str">
        <f t="shared" si="7"/>
        <v>否</v>
      </c>
    </row>
    <row r="54" ht="36" customHeight="1" spans="1:8">
      <c r="A54" s="353">
        <v>2300227</v>
      </c>
      <c r="B54" s="702" t="s">
        <v>1300</v>
      </c>
      <c r="C54" s="230"/>
      <c r="D54" s="230"/>
      <c r="E54" s="471"/>
      <c r="F54" s="472">
        <f t="shared" si="4"/>
        <v>0</v>
      </c>
      <c r="G54" s="472">
        <f t="shared" si="5"/>
        <v>0</v>
      </c>
      <c r="H54" s="701" t="str">
        <f t="shared" si="7"/>
        <v>否</v>
      </c>
    </row>
    <row r="55" ht="36" customHeight="1" spans="1:8">
      <c r="A55" s="353">
        <v>2300299</v>
      </c>
      <c r="B55" s="702" t="s">
        <v>1301</v>
      </c>
      <c r="C55" s="230"/>
      <c r="D55" s="230"/>
      <c r="E55" s="471"/>
      <c r="F55" s="472">
        <f t="shared" si="4"/>
        <v>0</v>
      </c>
      <c r="G55" s="472">
        <f t="shared" si="5"/>
        <v>0</v>
      </c>
      <c r="H55" s="701" t="str">
        <f t="shared" si="7"/>
        <v>否</v>
      </c>
    </row>
    <row r="56" ht="36" customHeight="1" spans="1:8">
      <c r="A56" s="353" t="s">
        <v>1302</v>
      </c>
      <c r="B56" s="314" t="s">
        <v>1303</v>
      </c>
      <c r="C56" s="230">
        <f>SUM(C57:C77)</f>
        <v>0</v>
      </c>
      <c r="D56" s="230">
        <f>SUM(D57:D77)</f>
        <v>0</v>
      </c>
      <c r="E56" s="230">
        <f>SUM(E57:E77)</f>
        <v>0</v>
      </c>
      <c r="F56" s="472">
        <f t="shared" si="4"/>
        <v>0</v>
      </c>
      <c r="G56" s="472">
        <f t="shared" si="5"/>
        <v>0</v>
      </c>
      <c r="H56" s="701" t="str">
        <f>IF(LEN(A56)&lt;=7,IF(B56&lt;&gt;"",IF(SUM(C56:E56)&gt;0,"是","否"),"否"),"否")</f>
        <v>否</v>
      </c>
    </row>
    <row r="57" ht="36" customHeight="1" spans="1:8">
      <c r="A57" s="353">
        <v>2300241</v>
      </c>
      <c r="B57" s="702" t="s">
        <v>1304</v>
      </c>
      <c r="C57" s="230"/>
      <c r="D57" s="230"/>
      <c r="E57" s="471"/>
      <c r="F57" s="472">
        <f t="shared" si="4"/>
        <v>0</v>
      </c>
      <c r="G57" s="472">
        <f t="shared" si="5"/>
        <v>0</v>
      </c>
      <c r="H57" s="701" t="str">
        <f t="shared" si="7"/>
        <v>否</v>
      </c>
    </row>
    <row r="58" ht="36" customHeight="1" spans="1:8">
      <c r="A58" s="353">
        <v>2300242</v>
      </c>
      <c r="B58" s="702" t="s">
        <v>1305</v>
      </c>
      <c r="C58" s="230"/>
      <c r="D58" s="230"/>
      <c r="E58" s="471"/>
      <c r="F58" s="472">
        <f t="shared" si="4"/>
        <v>0</v>
      </c>
      <c r="G58" s="472">
        <f t="shared" si="5"/>
        <v>0</v>
      </c>
      <c r="H58" s="701" t="str">
        <f t="shared" si="7"/>
        <v>否</v>
      </c>
    </row>
    <row r="59" ht="36" customHeight="1" spans="1:8">
      <c r="A59" s="353">
        <v>2300243</v>
      </c>
      <c r="B59" s="702" t="s">
        <v>1306</v>
      </c>
      <c r="C59" s="230"/>
      <c r="D59" s="230"/>
      <c r="E59" s="471"/>
      <c r="F59" s="472">
        <f t="shared" si="4"/>
        <v>0</v>
      </c>
      <c r="G59" s="472">
        <f t="shared" si="5"/>
        <v>0</v>
      </c>
      <c r="H59" s="701" t="str">
        <f t="shared" si="7"/>
        <v>否</v>
      </c>
    </row>
    <row r="60" ht="36" customHeight="1" spans="1:8">
      <c r="A60" s="353">
        <v>2300244</v>
      </c>
      <c r="B60" s="702" t="s">
        <v>1307</v>
      </c>
      <c r="C60" s="230"/>
      <c r="D60" s="230"/>
      <c r="E60" s="471"/>
      <c r="F60" s="472">
        <f t="shared" si="4"/>
        <v>0</v>
      </c>
      <c r="G60" s="472">
        <f t="shared" si="5"/>
        <v>0</v>
      </c>
      <c r="H60" s="701" t="str">
        <f t="shared" si="7"/>
        <v>否</v>
      </c>
    </row>
    <row r="61" ht="36" customHeight="1" spans="1:8">
      <c r="A61" s="353">
        <v>2300245</v>
      </c>
      <c r="B61" s="702" t="s">
        <v>1308</v>
      </c>
      <c r="C61" s="230"/>
      <c r="D61" s="230"/>
      <c r="E61" s="471"/>
      <c r="F61" s="472">
        <f t="shared" si="4"/>
        <v>0</v>
      </c>
      <c r="G61" s="472">
        <f t="shared" si="5"/>
        <v>0</v>
      </c>
      <c r="H61" s="701" t="str">
        <f t="shared" ref="H61:H103" si="8">IF(LEN(A61)&lt;=5,IF(B61&lt;&gt;"",IF(SUM(C61:E61)&gt;0,"是","否"),"否"),"否")</f>
        <v>否</v>
      </c>
    </row>
    <row r="62" ht="36" customHeight="1" spans="1:8">
      <c r="A62" s="353">
        <v>2300246</v>
      </c>
      <c r="B62" s="702" t="s">
        <v>1309</v>
      </c>
      <c r="C62" s="230"/>
      <c r="D62" s="230"/>
      <c r="E62" s="471"/>
      <c r="F62" s="472">
        <f t="shared" si="4"/>
        <v>0</v>
      </c>
      <c r="G62" s="472">
        <f t="shared" si="5"/>
        <v>0</v>
      </c>
      <c r="H62" s="701" t="str">
        <f t="shared" si="8"/>
        <v>否</v>
      </c>
    </row>
    <row r="63" ht="36" customHeight="1" spans="1:8">
      <c r="A63" s="353">
        <v>2300247</v>
      </c>
      <c r="B63" s="702" t="s">
        <v>1310</v>
      </c>
      <c r="C63" s="230"/>
      <c r="D63" s="230"/>
      <c r="E63" s="471"/>
      <c r="F63" s="472">
        <f t="shared" si="4"/>
        <v>0</v>
      </c>
      <c r="G63" s="472">
        <f t="shared" si="5"/>
        <v>0</v>
      </c>
      <c r="H63" s="701" t="str">
        <f t="shared" si="8"/>
        <v>否</v>
      </c>
    </row>
    <row r="64" ht="36" customHeight="1" spans="1:8">
      <c r="A64" s="353">
        <v>2300248</v>
      </c>
      <c r="B64" s="702" t="s">
        <v>1311</v>
      </c>
      <c r="C64" s="230"/>
      <c r="D64" s="230"/>
      <c r="E64" s="471"/>
      <c r="F64" s="472">
        <f t="shared" si="4"/>
        <v>0</v>
      </c>
      <c r="G64" s="472">
        <f t="shared" si="5"/>
        <v>0</v>
      </c>
      <c r="H64" s="701" t="str">
        <f t="shared" si="8"/>
        <v>否</v>
      </c>
    </row>
    <row r="65" ht="36" customHeight="1" spans="1:8">
      <c r="A65" s="353">
        <v>2300249</v>
      </c>
      <c r="B65" s="702" t="s">
        <v>1312</v>
      </c>
      <c r="C65" s="230"/>
      <c r="D65" s="230"/>
      <c r="E65" s="471"/>
      <c r="F65" s="472">
        <f t="shared" si="4"/>
        <v>0</v>
      </c>
      <c r="G65" s="472">
        <f t="shared" si="5"/>
        <v>0</v>
      </c>
      <c r="H65" s="701" t="str">
        <f t="shared" si="8"/>
        <v>否</v>
      </c>
    </row>
    <row r="66" ht="36" customHeight="1" spans="1:8">
      <c r="A66" s="353">
        <v>2300250</v>
      </c>
      <c r="B66" s="702" t="s">
        <v>1313</v>
      </c>
      <c r="C66" s="230"/>
      <c r="D66" s="230"/>
      <c r="E66" s="471"/>
      <c r="F66" s="472">
        <f t="shared" ref="F66:F97" si="9">IF(C66&lt;0,"",IFERROR(E66/C66-1,0))</f>
        <v>0</v>
      </c>
      <c r="G66" s="472">
        <f t="shared" ref="G66:G97" si="10">IF(C66&lt;0,"",IFERROR(E66/D66,0))</f>
        <v>0</v>
      </c>
      <c r="H66" s="701" t="str">
        <f t="shared" si="8"/>
        <v>否</v>
      </c>
    </row>
    <row r="67" ht="36" customHeight="1" spans="1:8">
      <c r="A67" s="353">
        <v>2300251</v>
      </c>
      <c r="B67" s="702" t="s">
        <v>1314</v>
      </c>
      <c r="C67" s="230"/>
      <c r="D67" s="230"/>
      <c r="E67" s="471"/>
      <c r="F67" s="472">
        <f t="shared" si="9"/>
        <v>0</v>
      </c>
      <c r="G67" s="472">
        <f t="shared" si="10"/>
        <v>0</v>
      </c>
      <c r="H67" s="701" t="str">
        <f t="shared" si="8"/>
        <v>否</v>
      </c>
    </row>
    <row r="68" ht="36" customHeight="1" spans="1:8">
      <c r="A68" s="353">
        <v>2300252</v>
      </c>
      <c r="B68" s="702" t="s">
        <v>1315</v>
      </c>
      <c r="C68" s="230"/>
      <c r="D68" s="230"/>
      <c r="E68" s="471"/>
      <c r="F68" s="472">
        <f t="shared" si="9"/>
        <v>0</v>
      </c>
      <c r="G68" s="472">
        <f t="shared" si="10"/>
        <v>0</v>
      </c>
      <c r="H68" s="701" t="str">
        <f t="shared" si="8"/>
        <v>否</v>
      </c>
    </row>
    <row r="69" ht="36" customHeight="1" spans="1:8">
      <c r="A69" s="353">
        <v>2300253</v>
      </c>
      <c r="B69" s="702" t="s">
        <v>1316</v>
      </c>
      <c r="C69" s="230"/>
      <c r="D69" s="230"/>
      <c r="E69" s="471"/>
      <c r="F69" s="472">
        <f t="shared" si="9"/>
        <v>0</v>
      </c>
      <c r="G69" s="472">
        <f t="shared" si="10"/>
        <v>0</v>
      </c>
      <c r="H69" s="701" t="str">
        <f t="shared" si="8"/>
        <v>否</v>
      </c>
    </row>
    <row r="70" ht="36" customHeight="1" spans="1:8">
      <c r="A70" s="353">
        <v>2300254</v>
      </c>
      <c r="B70" s="702" t="s">
        <v>1317</v>
      </c>
      <c r="C70" s="230"/>
      <c r="D70" s="230"/>
      <c r="E70" s="471"/>
      <c r="F70" s="472">
        <f t="shared" si="9"/>
        <v>0</v>
      </c>
      <c r="G70" s="472">
        <f t="shared" si="10"/>
        <v>0</v>
      </c>
      <c r="H70" s="701" t="str">
        <f t="shared" si="8"/>
        <v>否</v>
      </c>
    </row>
    <row r="71" ht="36" customHeight="1" spans="1:8">
      <c r="A71" s="353">
        <v>2300255</v>
      </c>
      <c r="B71" s="702" t="s">
        <v>1318</v>
      </c>
      <c r="C71" s="230"/>
      <c r="D71" s="230"/>
      <c r="E71" s="471"/>
      <c r="F71" s="472">
        <f t="shared" si="9"/>
        <v>0</v>
      </c>
      <c r="G71" s="472">
        <f t="shared" si="10"/>
        <v>0</v>
      </c>
      <c r="H71" s="701" t="str">
        <f t="shared" si="8"/>
        <v>否</v>
      </c>
    </row>
    <row r="72" ht="36" customHeight="1" spans="1:8">
      <c r="A72" s="353">
        <v>2300256</v>
      </c>
      <c r="B72" s="702" t="s">
        <v>1319</v>
      </c>
      <c r="C72" s="230"/>
      <c r="D72" s="230"/>
      <c r="E72" s="471"/>
      <c r="F72" s="472">
        <f t="shared" si="9"/>
        <v>0</v>
      </c>
      <c r="G72" s="472">
        <f t="shared" si="10"/>
        <v>0</v>
      </c>
      <c r="H72" s="701" t="str">
        <f t="shared" si="8"/>
        <v>否</v>
      </c>
    </row>
    <row r="73" ht="36" customHeight="1" spans="1:8">
      <c r="A73" s="353">
        <v>2300257</v>
      </c>
      <c r="B73" s="702" t="s">
        <v>1320</v>
      </c>
      <c r="C73" s="230"/>
      <c r="D73" s="230"/>
      <c r="E73" s="471"/>
      <c r="F73" s="472">
        <f t="shared" si="9"/>
        <v>0</v>
      </c>
      <c r="G73" s="472">
        <f t="shared" si="10"/>
        <v>0</v>
      </c>
      <c r="H73" s="701" t="str">
        <f t="shared" si="8"/>
        <v>否</v>
      </c>
    </row>
    <row r="74" ht="36" customHeight="1" spans="1:8">
      <c r="A74" s="353">
        <v>2300258</v>
      </c>
      <c r="B74" s="702" t="s">
        <v>1321</v>
      </c>
      <c r="C74" s="230"/>
      <c r="D74" s="230"/>
      <c r="E74" s="471"/>
      <c r="F74" s="472">
        <f t="shared" si="9"/>
        <v>0</v>
      </c>
      <c r="G74" s="472">
        <f t="shared" si="10"/>
        <v>0</v>
      </c>
      <c r="H74" s="701" t="str">
        <f t="shared" si="8"/>
        <v>否</v>
      </c>
    </row>
    <row r="75" ht="36" customHeight="1" spans="1:8">
      <c r="A75" s="353">
        <v>2300259</v>
      </c>
      <c r="B75" s="702" t="s">
        <v>1322</v>
      </c>
      <c r="C75" s="230"/>
      <c r="D75" s="230"/>
      <c r="E75" s="471"/>
      <c r="F75" s="472">
        <f t="shared" si="9"/>
        <v>0</v>
      </c>
      <c r="G75" s="472">
        <f t="shared" si="10"/>
        <v>0</v>
      </c>
      <c r="H75" s="701" t="str">
        <f t="shared" si="8"/>
        <v>否</v>
      </c>
    </row>
    <row r="76" ht="36" customHeight="1" spans="1:8">
      <c r="A76" s="353">
        <v>2300260</v>
      </c>
      <c r="B76" s="702" t="s">
        <v>1323</v>
      </c>
      <c r="C76" s="230"/>
      <c r="D76" s="230"/>
      <c r="E76" s="471"/>
      <c r="F76" s="472">
        <f t="shared" si="9"/>
        <v>0</v>
      </c>
      <c r="G76" s="472">
        <f t="shared" si="10"/>
        <v>0</v>
      </c>
      <c r="H76" s="701" t="str">
        <f t="shared" si="8"/>
        <v>否</v>
      </c>
    </row>
    <row r="77" ht="36" customHeight="1" spans="1:8">
      <c r="A77" s="353">
        <v>2300269</v>
      </c>
      <c r="B77" s="702" t="s">
        <v>1324</v>
      </c>
      <c r="C77" s="230"/>
      <c r="D77" s="230"/>
      <c r="E77" s="471"/>
      <c r="F77" s="472">
        <f t="shared" si="9"/>
        <v>0</v>
      </c>
      <c r="G77" s="472">
        <f t="shared" si="10"/>
        <v>0</v>
      </c>
      <c r="H77" s="701" t="str">
        <f t="shared" si="8"/>
        <v>否</v>
      </c>
    </row>
    <row r="78" ht="36" customHeight="1" spans="1:8">
      <c r="A78" s="353" t="s">
        <v>1325</v>
      </c>
      <c r="B78" s="314" t="s">
        <v>1326</v>
      </c>
      <c r="C78" s="230">
        <f>SUM(C79:C80)</f>
        <v>0</v>
      </c>
      <c r="D78" s="230">
        <f>SUM(D79:D80)</f>
        <v>0</v>
      </c>
      <c r="E78" s="230">
        <f>SUM(E79:E80)</f>
        <v>0</v>
      </c>
      <c r="F78" s="472">
        <f t="shared" si="9"/>
        <v>0</v>
      </c>
      <c r="G78" s="472">
        <f t="shared" si="10"/>
        <v>0</v>
      </c>
      <c r="H78" s="701" t="str">
        <f>IF(LEN(A78)&lt;=6,IF(B78&lt;&gt;"",IF(SUM(C78:E78)&gt;0,"是","否"),"否"),"否")</f>
        <v>否</v>
      </c>
    </row>
    <row r="79" ht="36" customHeight="1" spans="1:8">
      <c r="A79" s="353">
        <v>2300296</v>
      </c>
      <c r="B79" s="702" t="s">
        <v>1327</v>
      </c>
      <c r="C79" s="230"/>
      <c r="D79" s="230"/>
      <c r="E79" s="122"/>
      <c r="F79" s="472">
        <f t="shared" si="9"/>
        <v>0</v>
      </c>
      <c r="G79" s="472">
        <f t="shared" si="10"/>
        <v>0</v>
      </c>
      <c r="H79" s="701" t="str">
        <f>IF(LEN(A79)&lt;=6,IF(B79&lt;&gt;"",IF(SUM(C79:E79)&gt;0,"是","否"),"否"),"否")</f>
        <v>否</v>
      </c>
    </row>
    <row r="80" ht="36" customHeight="1" spans="1:8">
      <c r="A80" s="353">
        <v>2300297</v>
      </c>
      <c r="B80" s="702" t="s">
        <v>1328</v>
      </c>
      <c r="C80" s="230"/>
      <c r="D80" s="230"/>
      <c r="E80" s="122"/>
      <c r="F80" s="472">
        <f t="shared" si="9"/>
        <v>0</v>
      </c>
      <c r="G80" s="472">
        <f t="shared" si="10"/>
        <v>0</v>
      </c>
      <c r="H80" s="701" t="str">
        <f>IF(LEN(A80)&lt;=6,IF(B80&lt;&gt;"",IF(SUM(C80:E80)&gt;0,"是","否"),"否"),"否")</f>
        <v>否</v>
      </c>
    </row>
    <row r="81" ht="36" customHeight="1" spans="1:8">
      <c r="A81" s="353">
        <v>2300298</v>
      </c>
      <c r="B81" s="314" t="s">
        <v>1329</v>
      </c>
      <c r="C81" s="230"/>
      <c r="D81" s="230"/>
      <c r="E81" s="122"/>
      <c r="F81" s="472">
        <f t="shared" si="9"/>
        <v>0</v>
      </c>
      <c r="G81" s="472">
        <f t="shared" si="10"/>
        <v>0</v>
      </c>
      <c r="H81" s="701" t="str">
        <f>IF(LEN(A81)&lt;=7,IF(B81&lt;&gt;"",IF(SUM(C81:E81)&gt;0,"是","否"),"否"),"否")</f>
        <v>否</v>
      </c>
    </row>
    <row r="82" ht="36" customHeight="1" spans="1:8">
      <c r="A82" s="353">
        <v>23003</v>
      </c>
      <c r="B82" s="495" t="s">
        <v>1330</v>
      </c>
      <c r="C82" s="230">
        <f>SUM(C83:C103)</f>
        <v>0</v>
      </c>
      <c r="D82" s="230">
        <f>SUM(D83:D103)</f>
        <v>0</v>
      </c>
      <c r="E82" s="230">
        <f>SUM(E83:E103)</f>
        <v>0</v>
      </c>
      <c r="F82" s="472">
        <f t="shared" si="9"/>
        <v>0</v>
      </c>
      <c r="G82" s="472">
        <f t="shared" si="10"/>
        <v>0</v>
      </c>
      <c r="H82" s="701" t="str">
        <f t="shared" si="8"/>
        <v>否</v>
      </c>
    </row>
    <row r="83" ht="36" customHeight="1" spans="1:8">
      <c r="A83" s="353">
        <v>2300301</v>
      </c>
      <c r="B83" s="314" t="s">
        <v>223</v>
      </c>
      <c r="C83" s="230"/>
      <c r="D83" s="230"/>
      <c r="E83" s="471"/>
      <c r="F83" s="472">
        <f t="shared" si="9"/>
        <v>0</v>
      </c>
      <c r="G83" s="472">
        <f t="shared" si="10"/>
        <v>0</v>
      </c>
      <c r="H83" s="701" t="str">
        <f t="shared" si="8"/>
        <v>否</v>
      </c>
    </row>
    <row r="84" ht="36" customHeight="1" spans="1:8">
      <c r="A84" s="353">
        <v>2300302</v>
      </c>
      <c r="B84" s="314" t="s">
        <v>224</v>
      </c>
      <c r="C84" s="230"/>
      <c r="D84" s="230"/>
      <c r="E84" s="471"/>
      <c r="F84" s="472">
        <f t="shared" si="9"/>
        <v>0</v>
      </c>
      <c r="G84" s="472">
        <f t="shared" si="10"/>
        <v>0</v>
      </c>
      <c r="H84" s="701" t="str">
        <f t="shared" si="8"/>
        <v>否</v>
      </c>
    </row>
    <row r="85" ht="36" customHeight="1" spans="1:8">
      <c r="A85" s="353">
        <v>2300303</v>
      </c>
      <c r="B85" s="314" t="s">
        <v>225</v>
      </c>
      <c r="C85" s="230"/>
      <c r="D85" s="230"/>
      <c r="E85" s="471"/>
      <c r="F85" s="472">
        <f t="shared" si="9"/>
        <v>0</v>
      </c>
      <c r="G85" s="472">
        <f t="shared" si="10"/>
        <v>0</v>
      </c>
      <c r="H85" s="701" t="str">
        <f t="shared" si="8"/>
        <v>否</v>
      </c>
    </row>
    <row r="86" ht="36" customHeight="1" spans="1:8">
      <c r="A86" s="353">
        <v>2300304</v>
      </c>
      <c r="B86" s="314" t="s">
        <v>226</v>
      </c>
      <c r="C86" s="230"/>
      <c r="D86" s="230"/>
      <c r="E86" s="471"/>
      <c r="F86" s="472">
        <f t="shared" si="9"/>
        <v>0</v>
      </c>
      <c r="G86" s="472">
        <f t="shared" si="10"/>
        <v>0</v>
      </c>
      <c r="H86" s="701" t="str">
        <f t="shared" si="8"/>
        <v>否</v>
      </c>
    </row>
    <row r="87" ht="36" customHeight="1" spans="1:8">
      <c r="A87" s="353">
        <v>2300305</v>
      </c>
      <c r="B87" s="314" t="s">
        <v>227</v>
      </c>
      <c r="C87" s="230"/>
      <c r="D87" s="230"/>
      <c r="E87" s="471"/>
      <c r="F87" s="472">
        <f t="shared" si="9"/>
        <v>0</v>
      </c>
      <c r="G87" s="472">
        <f t="shared" si="10"/>
        <v>0</v>
      </c>
      <c r="H87" s="701" t="str">
        <f t="shared" si="8"/>
        <v>否</v>
      </c>
    </row>
    <row r="88" ht="36" customHeight="1" spans="1:8">
      <c r="A88" s="353">
        <v>2300306</v>
      </c>
      <c r="B88" s="314" t="s">
        <v>228</v>
      </c>
      <c r="C88" s="230"/>
      <c r="D88" s="230"/>
      <c r="E88" s="471"/>
      <c r="F88" s="472">
        <f t="shared" si="9"/>
        <v>0</v>
      </c>
      <c r="G88" s="472">
        <f t="shared" si="10"/>
        <v>0</v>
      </c>
      <c r="H88" s="701" t="str">
        <f t="shared" si="8"/>
        <v>否</v>
      </c>
    </row>
    <row r="89" ht="36" customHeight="1" spans="1:8">
      <c r="A89" s="353">
        <v>2300307</v>
      </c>
      <c r="B89" s="314" t="s">
        <v>229</v>
      </c>
      <c r="C89" s="230"/>
      <c r="D89" s="230"/>
      <c r="E89" s="471"/>
      <c r="F89" s="472">
        <f t="shared" si="9"/>
        <v>0</v>
      </c>
      <c r="G89" s="472">
        <f t="shared" si="10"/>
        <v>0</v>
      </c>
      <c r="H89" s="701" t="str">
        <f t="shared" si="8"/>
        <v>否</v>
      </c>
    </row>
    <row r="90" ht="36" customHeight="1" spans="1:8">
      <c r="A90" s="353">
        <v>2300308</v>
      </c>
      <c r="B90" s="314" t="s">
        <v>230</v>
      </c>
      <c r="C90" s="230"/>
      <c r="D90" s="230"/>
      <c r="E90" s="471"/>
      <c r="F90" s="472">
        <f t="shared" si="9"/>
        <v>0</v>
      </c>
      <c r="G90" s="472">
        <f t="shared" si="10"/>
        <v>0</v>
      </c>
      <c r="H90" s="701" t="str">
        <f t="shared" si="8"/>
        <v>否</v>
      </c>
    </row>
    <row r="91" ht="36" customHeight="1" spans="1:8">
      <c r="A91" s="353">
        <v>2300310</v>
      </c>
      <c r="B91" s="314" t="s">
        <v>231</v>
      </c>
      <c r="C91" s="230"/>
      <c r="D91" s="230"/>
      <c r="E91" s="471"/>
      <c r="F91" s="472">
        <f t="shared" si="9"/>
        <v>0</v>
      </c>
      <c r="G91" s="472">
        <f t="shared" si="10"/>
        <v>0</v>
      </c>
      <c r="H91" s="701" t="str">
        <f t="shared" si="8"/>
        <v>否</v>
      </c>
    </row>
    <row r="92" ht="36" customHeight="1" spans="1:8">
      <c r="A92" s="353">
        <v>2300311</v>
      </c>
      <c r="B92" s="314" t="s">
        <v>232</v>
      </c>
      <c r="C92" s="230"/>
      <c r="D92" s="230"/>
      <c r="E92" s="471"/>
      <c r="F92" s="472">
        <f t="shared" si="9"/>
        <v>0</v>
      </c>
      <c r="G92" s="472">
        <f t="shared" si="10"/>
        <v>0</v>
      </c>
      <c r="H92" s="701" t="str">
        <f t="shared" si="8"/>
        <v>否</v>
      </c>
    </row>
    <row r="93" ht="36" customHeight="1" spans="1:8">
      <c r="A93" s="353">
        <v>2300312</v>
      </c>
      <c r="B93" s="314" t="s">
        <v>233</v>
      </c>
      <c r="C93" s="230"/>
      <c r="D93" s="230"/>
      <c r="E93" s="471"/>
      <c r="F93" s="472">
        <f t="shared" si="9"/>
        <v>0</v>
      </c>
      <c r="G93" s="472">
        <f t="shared" si="10"/>
        <v>0</v>
      </c>
      <c r="H93" s="701" t="str">
        <f t="shared" si="8"/>
        <v>否</v>
      </c>
    </row>
    <row r="94" ht="36" customHeight="1" spans="1:8">
      <c r="A94" s="353">
        <v>2300313</v>
      </c>
      <c r="B94" s="314" t="s">
        <v>234</v>
      </c>
      <c r="C94" s="230"/>
      <c r="D94" s="230"/>
      <c r="E94" s="471"/>
      <c r="F94" s="472">
        <f t="shared" si="9"/>
        <v>0</v>
      </c>
      <c r="G94" s="472">
        <f t="shared" si="10"/>
        <v>0</v>
      </c>
      <c r="H94" s="701" t="str">
        <f t="shared" si="8"/>
        <v>否</v>
      </c>
    </row>
    <row r="95" ht="36" customHeight="1" spans="1:8">
      <c r="A95" s="353">
        <v>2300314</v>
      </c>
      <c r="B95" s="314" t="s">
        <v>235</v>
      </c>
      <c r="C95" s="230"/>
      <c r="D95" s="230"/>
      <c r="E95" s="471"/>
      <c r="F95" s="472">
        <f t="shared" si="9"/>
        <v>0</v>
      </c>
      <c r="G95" s="472">
        <f t="shared" si="10"/>
        <v>0</v>
      </c>
      <c r="H95" s="701" t="str">
        <f t="shared" si="8"/>
        <v>否</v>
      </c>
    </row>
    <row r="96" ht="36" customHeight="1" spans="1:8">
      <c r="A96" s="353">
        <v>2300315</v>
      </c>
      <c r="B96" s="314" t="s">
        <v>236</v>
      </c>
      <c r="C96" s="230"/>
      <c r="D96" s="230"/>
      <c r="E96" s="471"/>
      <c r="F96" s="472">
        <f t="shared" si="9"/>
        <v>0</v>
      </c>
      <c r="G96" s="472">
        <f t="shared" si="10"/>
        <v>0</v>
      </c>
      <c r="H96" s="701" t="str">
        <f t="shared" si="8"/>
        <v>否</v>
      </c>
    </row>
    <row r="97" ht="36" customHeight="1" spans="1:8">
      <c r="A97" s="353">
        <v>2300316</v>
      </c>
      <c r="B97" s="314" t="s">
        <v>237</v>
      </c>
      <c r="C97" s="230"/>
      <c r="D97" s="230"/>
      <c r="E97" s="471"/>
      <c r="F97" s="472">
        <f t="shared" si="9"/>
        <v>0</v>
      </c>
      <c r="G97" s="472">
        <f t="shared" si="10"/>
        <v>0</v>
      </c>
      <c r="H97" s="701" t="str">
        <f t="shared" si="8"/>
        <v>否</v>
      </c>
    </row>
    <row r="98" ht="36" customHeight="1" spans="1:8">
      <c r="A98" s="353">
        <v>2300317</v>
      </c>
      <c r="B98" s="314" t="s">
        <v>238</v>
      </c>
      <c r="C98" s="230"/>
      <c r="D98" s="230"/>
      <c r="E98" s="471"/>
      <c r="F98" s="472">
        <f t="shared" ref="F98:F130" si="11">IF(C98&lt;0,"",IFERROR(E98/C98-1,0))</f>
        <v>0</v>
      </c>
      <c r="G98" s="472">
        <f t="shared" ref="G98:G130" si="12">IF(C98&lt;0,"",IFERROR(E98/D98,0))</f>
        <v>0</v>
      </c>
      <c r="H98" s="701" t="str">
        <f t="shared" si="8"/>
        <v>否</v>
      </c>
    </row>
    <row r="99" ht="36" customHeight="1" spans="1:8">
      <c r="A99" s="353">
        <v>2300320</v>
      </c>
      <c r="B99" s="314" t="s">
        <v>239</v>
      </c>
      <c r="C99" s="230"/>
      <c r="D99" s="230"/>
      <c r="E99" s="471"/>
      <c r="F99" s="472">
        <f t="shared" si="11"/>
        <v>0</v>
      </c>
      <c r="G99" s="472">
        <f t="shared" si="12"/>
        <v>0</v>
      </c>
      <c r="H99" s="701" t="str">
        <f t="shared" si="8"/>
        <v>否</v>
      </c>
    </row>
    <row r="100" ht="36" customHeight="1" spans="1:8">
      <c r="A100" s="353">
        <v>2300321</v>
      </c>
      <c r="B100" s="314" t="s">
        <v>240</v>
      </c>
      <c r="C100" s="230"/>
      <c r="D100" s="230"/>
      <c r="E100" s="471"/>
      <c r="F100" s="472">
        <f t="shared" si="11"/>
        <v>0</v>
      </c>
      <c r="G100" s="472">
        <f t="shared" si="12"/>
        <v>0</v>
      </c>
      <c r="H100" s="701" t="str">
        <f t="shared" si="8"/>
        <v>否</v>
      </c>
    </row>
    <row r="101" ht="36" customHeight="1" spans="1:8">
      <c r="A101" s="353">
        <v>2300322</v>
      </c>
      <c r="B101" s="314" t="s">
        <v>241</v>
      </c>
      <c r="C101" s="230"/>
      <c r="D101" s="230"/>
      <c r="E101" s="471"/>
      <c r="F101" s="472">
        <f t="shared" si="11"/>
        <v>0</v>
      </c>
      <c r="G101" s="472">
        <f t="shared" si="12"/>
        <v>0</v>
      </c>
      <c r="H101" s="701" t="str">
        <f t="shared" si="8"/>
        <v>否</v>
      </c>
    </row>
    <row r="102" ht="36" customHeight="1" spans="1:8">
      <c r="A102" s="353">
        <v>2300324</v>
      </c>
      <c r="B102" s="314" t="s">
        <v>242</v>
      </c>
      <c r="C102" s="230"/>
      <c r="D102" s="230"/>
      <c r="E102" s="471"/>
      <c r="F102" s="472">
        <f t="shared" si="11"/>
        <v>0</v>
      </c>
      <c r="G102" s="472">
        <f t="shared" si="12"/>
        <v>0</v>
      </c>
      <c r="H102" s="701" t="str">
        <f t="shared" si="8"/>
        <v>否</v>
      </c>
    </row>
    <row r="103" ht="36" customHeight="1" spans="1:8">
      <c r="A103" s="353">
        <v>2300399</v>
      </c>
      <c r="B103" s="314" t="s">
        <v>1101</v>
      </c>
      <c r="C103" s="230"/>
      <c r="D103" s="230"/>
      <c r="E103" s="471"/>
      <c r="F103" s="472">
        <f t="shared" si="11"/>
        <v>0</v>
      </c>
      <c r="G103" s="472">
        <f t="shared" si="12"/>
        <v>0</v>
      </c>
      <c r="H103" s="701" t="str">
        <f t="shared" si="8"/>
        <v>否</v>
      </c>
    </row>
    <row r="104" ht="36" customHeight="1" spans="1:8">
      <c r="A104" s="480">
        <v>23006</v>
      </c>
      <c r="B104" s="495" t="s">
        <v>28</v>
      </c>
      <c r="C104" s="471">
        <f>SUM(C105:C106)</f>
        <v>15499</v>
      </c>
      <c r="D104" s="471">
        <f>SUM(D105:D106)</f>
        <v>19781</v>
      </c>
      <c r="E104" s="471">
        <f>SUM(E105:E106)</f>
        <v>26479</v>
      </c>
      <c r="F104" s="472">
        <f t="shared" si="11"/>
        <v>0.708432802116266</v>
      </c>
      <c r="G104" s="472">
        <f t="shared" si="12"/>
        <v>1.33860775491633</v>
      </c>
      <c r="H104" s="701" t="str">
        <f>IF(LEN(A104)&lt;=7,IF(B104&lt;&gt;"",IF(SUM(C104:E104)&gt;0,"是","否"),"否"),"否")</f>
        <v>是</v>
      </c>
    </row>
    <row r="105" ht="36" customHeight="1" spans="1:8">
      <c r="A105" s="480">
        <v>2300601</v>
      </c>
      <c r="B105" s="314" t="s">
        <v>284</v>
      </c>
      <c r="C105" s="230">
        <v>9698</v>
      </c>
      <c r="D105" s="230">
        <v>11040</v>
      </c>
      <c r="E105" s="471">
        <v>16128</v>
      </c>
      <c r="F105" s="472">
        <f t="shared" si="11"/>
        <v>0.663023303773974</v>
      </c>
      <c r="G105" s="472">
        <f t="shared" si="12"/>
        <v>1.46086956521739</v>
      </c>
      <c r="H105" s="701" t="str">
        <f>IF(LEN(A105)&lt;=7,IF(B105&lt;&gt;"",IF(SUM(C105:E105)&gt;0,"是","否"),"否"),"否")</f>
        <v>是</v>
      </c>
    </row>
    <row r="106" ht="36" customHeight="1" spans="1:8">
      <c r="A106" s="480">
        <v>2300602</v>
      </c>
      <c r="B106" s="314" t="s">
        <v>285</v>
      </c>
      <c r="C106" s="230">
        <v>5801</v>
      </c>
      <c r="D106" s="230">
        <v>8741</v>
      </c>
      <c r="E106" s="471">
        <v>10351</v>
      </c>
      <c r="F106" s="472">
        <f t="shared" si="11"/>
        <v>0.784347526288571</v>
      </c>
      <c r="G106" s="472">
        <f t="shared" si="12"/>
        <v>1.18418945200778</v>
      </c>
      <c r="H106" s="701" t="str">
        <f>IF(LEN(A106)&lt;=7,IF(B106&lt;&gt;"",IF(SUM(C106:E106)&gt;0,"是","否"),"否"),"否")</f>
        <v>是</v>
      </c>
    </row>
    <row r="107" ht="36" customHeight="1" spans="1:8">
      <c r="A107" s="353">
        <v>23008</v>
      </c>
      <c r="B107" s="495" t="s">
        <v>26</v>
      </c>
      <c r="C107" s="230">
        <v>13163</v>
      </c>
      <c r="D107" s="230"/>
      <c r="E107" s="471">
        <v>46511</v>
      </c>
      <c r="F107" s="472">
        <f t="shared" si="11"/>
        <v>2.53346501557396</v>
      </c>
      <c r="G107" s="472">
        <f t="shared" si="12"/>
        <v>0</v>
      </c>
      <c r="H107" s="701" t="str">
        <f t="shared" ref="H107:H122" si="13">IF(LEN(A107)&lt;=7,IF(B107&lt;&gt;"",IF(SUM(C107:E107)&gt;0,"是","否"),"否"),"否")</f>
        <v>是</v>
      </c>
    </row>
    <row r="108" ht="36" customHeight="1" spans="1:8">
      <c r="A108" s="353">
        <v>23011</v>
      </c>
      <c r="B108" s="495" t="s">
        <v>1331</v>
      </c>
      <c r="C108" s="471">
        <f>SUM(C109,C113:C114)</f>
        <v>0</v>
      </c>
      <c r="D108" s="471">
        <f>SUM(D109,D113:D114)</f>
        <v>0</v>
      </c>
      <c r="E108" s="471">
        <f>SUM(E109,E113:E114)</f>
        <v>0</v>
      </c>
      <c r="F108" s="472">
        <f t="shared" si="11"/>
        <v>0</v>
      </c>
      <c r="G108" s="472">
        <f t="shared" si="12"/>
        <v>0</v>
      </c>
      <c r="H108" s="701" t="str">
        <f t="shared" si="13"/>
        <v>否</v>
      </c>
    </row>
    <row r="109" ht="36" customHeight="1" spans="1:8">
      <c r="A109" s="353">
        <v>2301101</v>
      </c>
      <c r="B109" s="314" t="s">
        <v>1332</v>
      </c>
      <c r="C109" s="471">
        <f>SUM(C110:C112)</f>
        <v>0</v>
      </c>
      <c r="D109" s="471">
        <f>SUM(D110:D112)</f>
        <v>0</v>
      </c>
      <c r="E109" s="471">
        <f>SUM(E110:E112)</f>
        <v>0</v>
      </c>
      <c r="F109" s="472">
        <f t="shared" si="11"/>
        <v>0</v>
      </c>
      <c r="G109" s="472">
        <f t="shared" si="12"/>
        <v>0</v>
      </c>
      <c r="H109" s="701" t="str">
        <f t="shared" si="13"/>
        <v>否</v>
      </c>
    </row>
    <row r="110" ht="36" customHeight="1" spans="1:8">
      <c r="A110" s="353"/>
      <c r="B110" s="703" t="s">
        <v>1333</v>
      </c>
      <c r="C110" s="471"/>
      <c r="D110" s="471"/>
      <c r="E110" s="471"/>
      <c r="F110" s="472">
        <f t="shared" si="11"/>
        <v>0</v>
      </c>
      <c r="G110" s="472">
        <f t="shared" si="12"/>
        <v>0</v>
      </c>
      <c r="H110" s="701" t="str">
        <f t="shared" si="13"/>
        <v>否</v>
      </c>
    </row>
    <row r="111" ht="36" customHeight="1" spans="1:8">
      <c r="A111" s="353"/>
      <c r="B111" s="703" t="s">
        <v>1334</v>
      </c>
      <c r="C111" s="471"/>
      <c r="D111" s="471"/>
      <c r="E111" s="471"/>
      <c r="F111" s="472">
        <f t="shared" si="11"/>
        <v>0</v>
      </c>
      <c r="G111" s="472">
        <f t="shared" si="12"/>
        <v>0</v>
      </c>
      <c r="H111" s="701" t="str">
        <f t="shared" si="13"/>
        <v>否</v>
      </c>
    </row>
    <row r="112" ht="36" customHeight="1" spans="1:8">
      <c r="A112" s="353"/>
      <c r="B112" s="703" t="s">
        <v>1335</v>
      </c>
      <c r="C112" s="471"/>
      <c r="D112" s="471"/>
      <c r="E112" s="471"/>
      <c r="F112" s="472">
        <f t="shared" si="11"/>
        <v>0</v>
      </c>
      <c r="G112" s="472">
        <f t="shared" si="12"/>
        <v>0</v>
      </c>
      <c r="H112" s="701" t="str">
        <f t="shared" si="13"/>
        <v>否</v>
      </c>
    </row>
    <row r="113" ht="36" customHeight="1" spans="1:8">
      <c r="A113" s="353">
        <v>2301102</v>
      </c>
      <c r="B113" s="314" t="s">
        <v>1336</v>
      </c>
      <c r="C113" s="471"/>
      <c r="D113" s="471"/>
      <c r="E113" s="471"/>
      <c r="F113" s="472">
        <f t="shared" si="11"/>
        <v>0</v>
      </c>
      <c r="G113" s="472">
        <f t="shared" si="12"/>
        <v>0</v>
      </c>
      <c r="H113" s="701" t="str">
        <f t="shared" si="13"/>
        <v>否</v>
      </c>
    </row>
    <row r="114" ht="36" customHeight="1" spans="1:8">
      <c r="A114" s="353">
        <v>2301104</v>
      </c>
      <c r="B114" s="314" t="s">
        <v>1337</v>
      </c>
      <c r="C114" s="471"/>
      <c r="D114" s="471"/>
      <c r="E114" s="471"/>
      <c r="F114" s="472">
        <f t="shared" si="11"/>
        <v>0</v>
      </c>
      <c r="G114" s="472">
        <f t="shared" si="12"/>
        <v>0</v>
      </c>
      <c r="H114" s="701" t="str">
        <f t="shared" si="13"/>
        <v>否</v>
      </c>
    </row>
    <row r="115" ht="36" customHeight="1" spans="1:8">
      <c r="A115" s="481">
        <v>23015</v>
      </c>
      <c r="B115" s="495" t="s">
        <v>24</v>
      </c>
      <c r="C115" s="230">
        <v>378</v>
      </c>
      <c r="D115" s="230"/>
      <c r="E115" s="471"/>
      <c r="F115" s="472">
        <f t="shared" si="11"/>
        <v>-1</v>
      </c>
      <c r="G115" s="472">
        <f t="shared" si="12"/>
        <v>0</v>
      </c>
      <c r="H115" s="701" t="str">
        <f t="shared" si="13"/>
        <v>是</v>
      </c>
    </row>
    <row r="116" ht="36" customHeight="1" spans="1:8">
      <c r="A116" s="481">
        <v>23016</v>
      </c>
      <c r="B116" s="495" t="s">
        <v>286</v>
      </c>
      <c r="C116" s="230"/>
      <c r="D116" s="230"/>
      <c r="E116" s="471"/>
      <c r="F116" s="472">
        <f t="shared" si="11"/>
        <v>0</v>
      </c>
      <c r="G116" s="472">
        <f t="shared" si="12"/>
        <v>0</v>
      </c>
      <c r="H116" s="701" t="str">
        <f t="shared" si="13"/>
        <v>否</v>
      </c>
    </row>
    <row r="117" ht="36" customHeight="1" spans="1:8">
      <c r="A117" s="481">
        <v>23021</v>
      </c>
      <c r="B117" s="495" t="s">
        <v>287</v>
      </c>
      <c r="C117" s="471"/>
      <c r="D117" s="471"/>
      <c r="E117" s="471"/>
      <c r="F117" s="472">
        <f t="shared" si="11"/>
        <v>0</v>
      </c>
      <c r="G117" s="472">
        <f t="shared" si="12"/>
        <v>0</v>
      </c>
      <c r="H117" s="701" t="str">
        <f t="shared" si="13"/>
        <v>否</v>
      </c>
    </row>
    <row r="118" ht="36" customHeight="1" spans="1:8">
      <c r="A118" s="481">
        <v>2302101</v>
      </c>
      <c r="B118" s="314" t="s">
        <v>288</v>
      </c>
      <c r="C118" s="230"/>
      <c r="D118" s="230"/>
      <c r="E118" s="471"/>
      <c r="F118" s="472">
        <f t="shared" si="11"/>
        <v>0</v>
      </c>
      <c r="G118" s="472">
        <f t="shared" si="12"/>
        <v>0</v>
      </c>
      <c r="H118" s="701" t="str">
        <f t="shared" si="13"/>
        <v>否</v>
      </c>
    </row>
    <row r="119" ht="36" customHeight="1" spans="1:8">
      <c r="A119" s="481">
        <v>2302102</v>
      </c>
      <c r="B119" s="314" t="s">
        <v>289</v>
      </c>
      <c r="C119" s="230"/>
      <c r="D119" s="230"/>
      <c r="E119" s="471"/>
      <c r="F119" s="472">
        <f t="shared" si="11"/>
        <v>0</v>
      </c>
      <c r="G119" s="472">
        <f t="shared" si="12"/>
        <v>0</v>
      </c>
      <c r="H119" s="701" t="str">
        <f t="shared" si="13"/>
        <v>否</v>
      </c>
    </row>
    <row r="120" ht="36" customHeight="1" spans="1:8">
      <c r="A120" s="481">
        <v>2302103</v>
      </c>
      <c r="B120" s="314" t="s">
        <v>290</v>
      </c>
      <c r="C120" s="230"/>
      <c r="D120" s="230"/>
      <c r="E120" s="471"/>
      <c r="F120" s="472">
        <f t="shared" si="11"/>
        <v>0</v>
      </c>
      <c r="G120" s="472">
        <f t="shared" si="12"/>
        <v>0</v>
      </c>
      <c r="H120" s="701" t="str">
        <f t="shared" si="13"/>
        <v>否</v>
      </c>
    </row>
    <row r="121" ht="36" customHeight="1" spans="1:8">
      <c r="A121" s="481">
        <v>2302199</v>
      </c>
      <c r="B121" s="314" t="s">
        <v>291</v>
      </c>
      <c r="C121" s="230"/>
      <c r="D121" s="230"/>
      <c r="E121" s="471"/>
      <c r="F121" s="472">
        <f t="shared" si="11"/>
        <v>0</v>
      </c>
      <c r="G121" s="472">
        <f t="shared" si="12"/>
        <v>0</v>
      </c>
      <c r="H121" s="701" t="str">
        <f t="shared" si="13"/>
        <v>否</v>
      </c>
    </row>
    <row r="122" ht="36" customHeight="1" spans="1:8">
      <c r="A122" s="350">
        <v>231</v>
      </c>
      <c r="B122" s="484" t="s">
        <v>292</v>
      </c>
      <c r="C122" s="457">
        <f>SUM(C123,C126:C127)</f>
        <v>37109</v>
      </c>
      <c r="D122" s="457">
        <f>SUM(D123,D126:D127)</f>
        <v>3193</v>
      </c>
      <c r="E122" s="457">
        <f>SUM(E123,E126:E127)</f>
        <v>18525</v>
      </c>
      <c r="F122" s="475">
        <f t="shared" si="11"/>
        <v>-0.500794955401655</v>
      </c>
      <c r="G122" s="475">
        <f t="shared" si="12"/>
        <v>5.80175383651738</v>
      </c>
      <c r="H122" s="701" t="str">
        <f t="shared" si="13"/>
        <v>是</v>
      </c>
    </row>
    <row r="123" ht="36" customHeight="1" spans="1:8">
      <c r="A123" s="482">
        <v>2310301</v>
      </c>
      <c r="B123" s="495" t="s">
        <v>293</v>
      </c>
      <c r="C123" s="471">
        <v>15000</v>
      </c>
      <c r="D123" s="471">
        <f>SUM(D124:D125)</f>
        <v>3193</v>
      </c>
      <c r="E123" s="471">
        <f>SUM(E124:E125)</f>
        <v>18525</v>
      </c>
      <c r="F123" s="472">
        <f t="shared" si="11"/>
        <v>0.235</v>
      </c>
      <c r="G123" s="472">
        <f t="shared" si="12"/>
        <v>5.80175383651738</v>
      </c>
      <c r="H123" s="701" t="str">
        <f t="shared" ref="H123:H130" si="14">IF(LEN(A123)&lt;=7,IF(B123&lt;&gt;"",IF(SUM(C123:E123)&gt;0,"是","否"),"否"),"否")</f>
        <v>是</v>
      </c>
    </row>
    <row r="124" ht="36" customHeight="1" spans="1:8">
      <c r="A124" s="482"/>
      <c r="B124" s="314" t="s">
        <v>294</v>
      </c>
      <c r="C124" s="471"/>
      <c r="D124" s="471">
        <v>3193</v>
      </c>
      <c r="E124" s="471">
        <v>2225</v>
      </c>
      <c r="F124" s="472">
        <f t="shared" si="11"/>
        <v>0</v>
      </c>
      <c r="G124" s="472">
        <f t="shared" si="12"/>
        <v>0.696836830566865</v>
      </c>
      <c r="H124" s="701" t="str">
        <f t="shared" si="14"/>
        <v>是</v>
      </c>
    </row>
    <row r="125" ht="36" customHeight="1" spans="1:8">
      <c r="A125" s="482"/>
      <c r="B125" s="314" t="s">
        <v>295</v>
      </c>
      <c r="C125" s="471"/>
      <c r="D125" s="457"/>
      <c r="E125" s="471">
        <v>16300</v>
      </c>
      <c r="F125" s="472">
        <f t="shared" si="11"/>
        <v>0</v>
      </c>
      <c r="G125" s="472">
        <f t="shared" si="12"/>
        <v>0</v>
      </c>
      <c r="H125" s="701" t="str">
        <f t="shared" si="14"/>
        <v>是</v>
      </c>
    </row>
    <row r="126" ht="36" customHeight="1" spans="1:8">
      <c r="A126" s="482"/>
      <c r="B126" s="495" t="s">
        <v>296</v>
      </c>
      <c r="C126" s="471"/>
      <c r="D126" s="457"/>
      <c r="E126" s="471"/>
      <c r="F126" s="472">
        <f t="shared" si="11"/>
        <v>0</v>
      </c>
      <c r="G126" s="472">
        <f t="shared" si="12"/>
        <v>0</v>
      </c>
      <c r="H126" s="701" t="str">
        <f t="shared" si="14"/>
        <v>否</v>
      </c>
    </row>
    <row r="127" ht="36" customHeight="1" spans="1:8">
      <c r="A127" s="482"/>
      <c r="B127" s="495" t="s">
        <v>297</v>
      </c>
      <c r="C127" s="471">
        <v>22109</v>
      </c>
      <c r="D127" s="457"/>
      <c r="E127" s="471"/>
      <c r="F127" s="472">
        <f t="shared" si="11"/>
        <v>-1</v>
      </c>
      <c r="G127" s="472">
        <f t="shared" si="12"/>
        <v>0</v>
      </c>
      <c r="H127" s="701" t="str">
        <f>IF(LEN(A127)&lt;=7,IF(B127&lt;&gt;"",IF(SUM(C127:E127)&lt;&gt;0,"是","否"),"否"),"否")</f>
        <v>是</v>
      </c>
    </row>
    <row r="128" ht="36" customHeight="1" spans="1:8">
      <c r="A128" s="350">
        <v>23009</v>
      </c>
      <c r="B128" s="484" t="s">
        <v>25</v>
      </c>
      <c r="C128" s="457">
        <v>6177</v>
      </c>
      <c r="D128" s="230"/>
      <c r="E128" s="457"/>
      <c r="F128" s="475">
        <f t="shared" si="11"/>
        <v>-1</v>
      </c>
      <c r="G128" s="472">
        <f t="shared" si="12"/>
        <v>0</v>
      </c>
      <c r="H128" s="701" t="str">
        <f t="shared" si="14"/>
        <v>是</v>
      </c>
    </row>
    <row r="129" ht="36" customHeight="1" spans="1:8">
      <c r="A129" s="350"/>
      <c r="B129" s="484" t="s">
        <v>253</v>
      </c>
      <c r="C129" s="457">
        <v>1340</v>
      </c>
      <c r="D129" s="286"/>
      <c r="E129" s="457"/>
      <c r="F129" s="475">
        <f t="shared" si="11"/>
        <v>-1</v>
      </c>
      <c r="G129" s="472">
        <f t="shared" si="12"/>
        <v>0</v>
      </c>
      <c r="H129" s="701" t="str">
        <f t="shared" si="14"/>
        <v>是</v>
      </c>
    </row>
    <row r="130" ht="36" customHeight="1" spans="1:8">
      <c r="A130" s="474"/>
      <c r="B130" s="216" t="s">
        <v>298</v>
      </c>
      <c r="C130" s="457">
        <f>SUM(C31:C32,C122,C128:C129)</f>
        <v>261688</v>
      </c>
      <c r="D130" s="457">
        <f>SUM(D31:D32,D122,D128:D129)</f>
        <v>228368</v>
      </c>
      <c r="E130" s="457">
        <f>SUM(E31:E32,E122,E128:E129)</f>
        <v>295788</v>
      </c>
      <c r="F130" s="475">
        <f t="shared" si="11"/>
        <v>0.130307847513069</v>
      </c>
      <c r="G130" s="475">
        <f t="shared" si="12"/>
        <v>1.29522525047292</v>
      </c>
      <c r="H130" s="701" t="str">
        <f t="shared" si="14"/>
        <v>是</v>
      </c>
    </row>
    <row r="131" ht="31.05" customHeight="1" spans="2:7">
      <c r="B131" s="460"/>
      <c r="C131" s="468"/>
      <c r="D131" s="468"/>
      <c r="E131" s="468"/>
      <c r="F131" s="468"/>
      <c r="G131" s="468"/>
    </row>
    <row r="132" ht="43.05" customHeight="1" spans="2:7">
      <c r="B132" s="704"/>
      <c r="C132" s="704"/>
      <c r="D132" s="704"/>
      <c r="E132" s="704"/>
      <c r="F132" s="704"/>
      <c r="G132" s="704"/>
    </row>
    <row r="133" hidden="1" spans="3:5">
      <c r="C133" s="332">
        <v>261688</v>
      </c>
      <c r="D133" s="332">
        <v>228368</v>
      </c>
      <c r="E133" s="333"/>
    </row>
    <row r="134" hidden="1" spans="3:5">
      <c r="C134" s="358"/>
      <c r="D134" s="358"/>
      <c r="E134" s="358"/>
    </row>
    <row r="135" ht="31.5" hidden="1" spans="2:5">
      <c r="B135" s="224" t="s">
        <v>255</v>
      </c>
      <c r="C135" s="224" t="b">
        <f>C130='03-1'!C126</f>
        <v>1</v>
      </c>
      <c r="D135" s="224" t="b">
        <f>D130='03-1'!D126</f>
        <v>1</v>
      </c>
      <c r="E135" s="224" t="b">
        <f>E130='03-1'!E126</f>
        <v>1</v>
      </c>
    </row>
    <row r="136" ht="31.5" hidden="1" spans="2:5">
      <c r="B136" s="224" t="s">
        <v>256</v>
      </c>
      <c r="C136" s="224">
        <f>C130-'03-1'!C126</f>
        <v>0</v>
      </c>
      <c r="D136" s="224">
        <f>D130-'03-1'!D126</f>
        <v>0</v>
      </c>
      <c r="E136" s="224">
        <f>E130-'03-1'!E126</f>
        <v>0</v>
      </c>
    </row>
    <row r="137" spans="3:5">
      <c r="C137" s="375"/>
      <c r="D137" s="375"/>
      <c r="E137" s="375"/>
    </row>
    <row r="138" spans="3:5">
      <c r="C138" s="358"/>
      <c r="D138" s="358"/>
      <c r="E138" s="358"/>
    </row>
    <row r="139" spans="3:5">
      <c r="C139" s="358"/>
      <c r="D139" s="358"/>
      <c r="E139" s="358"/>
    </row>
    <row r="140" spans="3:5">
      <c r="C140" s="375"/>
      <c r="D140" s="375"/>
      <c r="E140" s="375"/>
    </row>
    <row r="141" spans="3:5">
      <c r="C141" s="358"/>
      <c r="D141" s="358"/>
      <c r="E141" s="358"/>
    </row>
    <row r="142" spans="3:5">
      <c r="C142" s="358"/>
      <c r="D142" s="358"/>
      <c r="E142" s="358"/>
    </row>
    <row r="143" spans="3:5">
      <c r="C143" s="358"/>
      <c r="D143" s="358"/>
      <c r="E143" s="358"/>
    </row>
    <row r="144" spans="3:5">
      <c r="C144" s="358"/>
      <c r="D144" s="358"/>
      <c r="E144" s="358"/>
    </row>
    <row r="145" spans="3:5">
      <c r="C145" s="375"/>
      <c r="D145" s="375"/>
      <c r="E145" s="375"/>
    </row>
    <row r="146" spans="3:5">
      <c r="C146" s="358"/>
      <c r="D146" s="358"/>
      <c r="E146" s="358"/>
    </row>
  </sheetData>
  <autoFilter xmlns:etc="http://www.wps.cn/officeDocument/2017/etCustomData" ref="A4:H133" etc:filterBottomFollowUsedRange="0">
    <extLst/>
  </autoFilter>
  <mergeCells count="9">
    <mergeCell ref="B1:G1"/>
    <mergeCell ref="D3:E3"/>
    <mergeCell ref="F3:G3"/>
    <mergeCell ref="B131:G131"/>
    <mergeCell ref="B132:G132"/>
    <mergeCell ref="A3:A4"/>
    <mergeCell ref="B3:B4"/>
    <mergeCell ref="C3:C4"/>
    <mergeCell ref="H3:H4"/>
  </mergeCells>
  <conditionalFormatting sqref="B31">
    <cfRule type="expression" dxfId="2" priority="11" stopIfTrue="1">
      <formula>"len($A:$A)=3"</formula>
    </cfRule>
  </conditionalFormatting>
  <conditionalFormatting sqref="B33">
    <cfRule type="expression" dxfId="2" priority="106" stopIfTrue="1">
      <formula>"len($A:$A)=3"</formula>
    </cfRule>
    <cfRule type="expression" dxfId="2" priority="107" stopIfTrue="1">
      <formula>"len($A:$A)=3"</formula>
    </cfRule>
    <cfRule type="expression" dxfId="2" priority="108" stopIfTrue="1">
      <formula>"len($A:$A)=3"</formula>
    </cfRule>
  </conditionalFormatting>
  <conditionalFormatting sqref="B34">
    <cfRule type="expression" dxfId="2" priority="64" stopIfTrue="1">
      <formula>"len($A:$A)=3"</formula>
    </cfRule>
    <cfRule type="expression" dxfId="2" priority="65" stopIfTrue="1">
      <formula>"len($A:$A)=3"</formula>
    </cfRule>
    <cfRule type="expression" dxfId="2" priority="66" stopIfTrue="1">
      <formula>"len($A:$A)=3"</formula>
    </cfRule>
  </conditionalFormatting>
  <conditionalFormatting sqref="B40">
    <cfRule type="expression" dxfId="2" priority="85" stopIfTrue="1">
      <formula>"len($A:$A)=3"</formula>
    </cfRule>
    <cfRule type="expression" dxfId="2" priority="86" stopIfTrue="1">
      <formula>"len($A:$A)=3"</formula>
    </cfRule>
    <cfRule type="expression" dxfId="2" priority="87" stopIfTrue="1">
      <formula>"len($A:$A)=3"</formula>
    </cfRule>
  </conditionalFormatting>
  <conditionalFormatting sqref="B56">
    <cfRule type="expression" dxfId="2" priority="34" stopIfTrue="1">
      <formula>"len($A:$A)=3"</formula>
    </cfRule>
    <cfRule type="expression" dxfId="2" priority="35" stopIfTrue="1">
      <formula>"len($A:$A)=3"</formula>
    </cfRule>
    <cfRule type="expression" dxfId="2" priority="36" stopIfTrue="1">
      <formula>"len($A:$A)=3"</formula>
    </cfRule>
  </conditionalFormatting>
  <conditionalFormatting sqref="B78">
    <cfRule type="expression" dxfId="2" priority="31" stopIfTrue="1">
      <formula>"len($A:$A)=3"</formula>
    </cfRule>
    <cfRule type="expression" dxfId="2" priority="32" stopIfTrue="1">
      <formula>"len($A:$A)=3"</formula>
    </cfRule>
    <cfRule type="expression" dxfId="2" priority="33" stopIfTrue="1">
      <formula>"len($A:$A)=3"</formula>
    </cfRule>
  </conditionalFormatting>
  <conditionalFormatting sqref="B81">
    <cfRule type="expression" dxfId="2" priority="28" stopIfTrue="1">
      <formula>"len($A:$A)=3"</formula>
    </cfRule>
    <cfRule type="expression" dxfId="2" priority="29" stopIfTrue="1">
      <formula>"len($A:$A)=3"</formula>
    </cfRule>
    <cfRule type="expression" dxfId="2" priority="30" stopIfTrue="1">
      <formula>"len($A:$A)=3"</formula>
    </cfRule>
  </conditionalFormatting>
  <conditionalFormatting sqref="B82">
    <cfRule type="expression" dxfId="2" priority="82" stopIfTrue="1">
      <formula>"len($A:$A)=3"</formula>
    </cfRule>
    <cfRule type="expression" dxfId="2" priority="83" stopIfTrue="1">
      <formula>"len($A:$A)=3"</formula>
    </cfRule>
    <cfRule type="expression" dxfId="2" priority="84" stopIfTrue="1">
      <formula>"len($A:$A)=3"</formula>
    </cfRule>
  </conditionalFormatting>
  <conditionalFormatting sqref="B104">
    <cfRule type="expression" dxfId="2" priority="79" stopIfTrue="1">
      <formula>"len($A:$A)=3"</formula>
    </cfRule>
    <cfRule type="expression" dxfId="2" priority="80" stopIfTrue="1">
      <formula>"len($A:$A)=3"</formula>
    </cfRule>
    <cfRule type="expression" dxfId="2" priority="81" stopIfTrue="1">
      <formula>"len($A:$A)=3"</formula>
    </cfRule>
  </conditionalFormatting>
  <conditionalFormatting sqref="E107">
    <cfRule type="expression" dxfId="2" priority="3" stopIfTrue="1">
      <formula>"len($A:$A)=3"</formula>
    </cfRule>
  </conditionalFormatting>
  <conditionalFormatting sqref="B109">
    <cfRule type="expression" dxfId="2" priority="19" stopIfTrue="1">
      <formula>"len($A:$A)=3"</formula>
    </cfRule>
    <cfRule type="expression" dxfId="2" priority="20" stopIfTrue="1">
      <formula>"len($A:$A)=3"</formula>
    </cfRule>
    <cfRule type="expression" dxfId="2" priority="21" stopIfTrue="1">
      <formula>"len($A:$A)=3"</formula>
    </cfRule>
  </conditionalFormatting>
  <conditionalFormatting sqref="B112">
    <cfRule type="expression" dxfId="2" priority="121" stopIfTrue="1">
      <formula>"len($A:$A)=3"</formula>
    </cfRule>
    <cfRule type="expression" dxfId="2" priority="122" stopIfTrue="1">
      <formula>"len($A:$A)=3"</formula>
    </cfRule>
    <cfRule type="expression" dxfId="2" priority="123" stopIfTrue="1">
      <formula>"len($A:$A)=3"</formula>
    </cfRule>
  </conditionalFormatting>
  <conditionalFormatting sqref="B123">
    <cfRule type="expression" dxfId="2" priority="70" stopIfTrue="1">
      <formula>"len($A:$A)=3"</formula>
    </cfRule>
    <cfRule type="expression" dxfId="2" priority="71" stopIfTrue="1">
      <formula>"len($A:$A)=3"</formula>
    </cfRule>
    <cfRule type="expression" dxfId="2" priority="72" stopIfTrue="1">
      <formula>"len($A:$A)=3"</formula>
    </cfRule>
  </conditionalFormatting>
  <conditionalFormatting sqref="E129">
    <cfRule type="cellIs" dxfId="1" priority="126" stopIfTrue="1" operator="lessThanOrEqual">
      <formula>-1</formula>
    </cfRule>
  </conditionalFormatting>
  <conditionalFormatting sqref="D133">
    <cfRule type="expression" dxfId="2" priority="5" stopIfTrue="1">
      <formula>"len($A:$A)=3"</formula>
    </cfRule>
  </conditionalFormatting>
  <conditionalFormatting sqref="E133">
    <cfRule type="expression" dxfId="2" priority="1" stopIfTrue="1">
      <formula>"len($A:$A)=3"</formula>
    </cfRule>
  </conditionalFormatting>
  <conditionalFormatting sqref="C135:E135">
    <cfRule type="containsText" dxfId="5" priority="9" operator="between" text="FALSE">
      <formula>NOT(ISERROR(SEARCH("FALSE",C135)))</formula>
    </cfRule>
  </conditionalFormatting>
  <conditionalFormatting sqref="C136:E136">
    <cfRule type="cellIs" dxfId="4" priority="10" operator="notEqual">
      <formula>0</formula>
    </cfRule>
  </conditionalFormatting>
  <conditionalFormatting sqref="A117:A121">
    <cfRule type="expression" dxfId="2" priority="125" stopIfTrue="1">
      <formula>"len($A:$A)=3"</formula>
    </cfRule>
  </conditionalFormatting>
  <conditionalFormatting sqref="B35:B39">
    <cfRule type="expression" dxfId="2" priority="61" stopIfTrue="1">
      <formula>"len($A:$A)=3"</formula>
    </cfRule>
    <cfRule type="expression" dxfId="2" priority="62" stopIfTrue="1">
      <formula>"len($A:$A)=3"</formula>
    </cfRule>
    <cfRule type="expression" dxfId="2" priority="63" stopIfTrue="1">
      <formula>"len($A:$A)=3"</formula>
    </cfRule>
  </conditionalFormatting>
  <conditionalFormatting sqref="B41:B50">
    <cfRule type="expression" dxfId="2" priority="37" stopIfTrue="1">
      <formula>"len($A:$A)=3"</formula>
    </cfRule>
    <cfRule type="expression" dxfId="2" priority="38" stopIfTrue="1">
      <formula>"len($A:$A)=3"</formula>
    </cfRule>
    <cfRule type="expression" dxfId="2" priority="39" stopIfTrue="1">
      <formula>"len($A:$A)=3"</formula>
    </cfRule>
  </conditionalFormatting>
  <conditionalFormatting sqref="B83:B103">
    <cfRule type="expression" dxfId="2" priority="25" stopIfTrue="1">
      <formula>"len($A:$A)=3"</formula>
    </cfRule>
    <cfRule type="expression" dxfId="2" priority="26" stopIfTrue="1">
      <formula>"len($A:$A)=3"</formula>
    </cfRule>
    <cfRule type="expression" dxfId="2" priority="27" stopIfTrue="1">
      <formula>"len($A:$A)=3"</formula>
    </cfRule>
  </conditionalFormatting>
  <conditionalFormatting sqref="B105:B106">
    <cfRule type="expression" dxfId="2" priority="22" stopIfTrue="1">
      <formula>"len($A:$A)=3"</formula>
    </cfRule>
    <cfRule type="expression" dxfId="2" priority="23" stopIfTrue="1">
      <formula>"len($A:$A)=3"</formula>
    </cfRule>
    <cfRule type="expression" dxfId="2" priority="24" stopIfTrue="1">
      <formula>"len($A:$A)=3"</formula>
    </cfRule>
  </conditionalFormatting>
  <conditionalFormatting sqref="B107:B108">
    <cfRule type="expression" dxfId="2" priority="76" stopIfTrue="1">
      <formula>"len($A:$A)=3"</formula>
    </cfRule>
    <cfRule type="expression" dxfId="2" priority="77" stopIfTrue="1">
      <formula>"len($A:$A)=3"</formula>
    </cfRule>
    <cfRule type="expression" dxfId="2" priority="78" stopIfTrue="1">
      <formula>"len($A:$A)=3"</formula>
    </cfRule>
  </conditionalFormatting>
  <conditionalFormatting sqref="B110:B111">
    <cfRule type="expression" dxfId="2" priority="46" stopIfTrue="1">
      <formula>"len($A:$A)=3"</formula>
    </cfRule>
    <cfRule type="expression" dxfId="2" priority="47" stopIfTrue="1">
      <formula>"len($A:$A)=3"</formula>
    </cfRule>
    <cfRule type="expression" dxfId="2" priority="48" stopIfTrue="1">
      <formula>"len($A:$A)=3"</formula>
    </cfRule>
  </conditionalFormatting>
  <conditionalFormatting sqref="B113:B114">
    <cfRule type="expression" dxfId="2" priority="16" stopIfTrue="1">
      <formula>"len($A:$A)=3"</formula>
    </cfRule>
    <cfRule type="expression" dxfId="2" priority="17" stopIfTrue="1">
      <formula>"len($A:$A)=3"</formula>
    </cfRule>
    <cfRule type="expression" dxfId="2" priority="18" stopIfTrue="1">
      <formula>"len($A:$A)=3"</formula>
    </cfRule>
  </conditionalFormatting>
  <conditionalFormatting sqref="B115:B117">
    <cfRule type="expression" dxfId="2" priority="73" stopIfTrue="1">
      <formula>"len($A:$A)=3"</formula>
    </cfRule>
    <cfRule type="expression" dxfId="2" priority="74" stopIfTrue="1">
      <formula>"len($A:$A)=3"</formula>
    </cfRule>
    <cfRule type="expression" dxfId="2" priority="75" stopIfTrue="1">
      <formula>"len($A:$A)=3"</formula>
    </cfRule>
  </conditionalFormatting>
  <conditionalFormatting sqref="B118:B121">
    <cfRule type="expression" dxfId="2" priority="8" stopIfTrue="1">
      <formula>"len($A:$A)=3"</formula>
    </cfRule>
    <cfRule type="expression" dxfId="2" priority="7" stopIfTrue="1">
      <formula>"len($A:$A)=3"</formula>
    </cfRule>
    <cfRule type="expression" dxfId="2" priority="6" stopIfTrue="1">
      <formula>"len($A:$A)=3"</formula>
    </cfRule>
  </conditionalFormatting>
  <conditionalFormatting sqref="B124:B125">
    <cfRule type="expression" dxfId="2" priority="13" stopIfTrue="1">
      <formula>"len($A:$A)=3"</formula>
    </cfRule>
    <cfRule type="expression" dxfId="2" priority="14" stopIfTrue="1">
      <formula>"len($A:$A)=3"</formula>
    </cfRule>
    <cfRule type="expression" dxfId="2" priority="15" stopIfTrue="1">
      <formula>"len($A:$A)=3"</formula>
    </cfRule>
  </conditionalFormatting>
  <conditionalFormatting sqref="B126:B127">
    <cfRule type="expression" dxfId="2" priority="67" stopIfTrue="1">
      <formula>"len($A:$A)=3"</formula>
    </cfRule>
    <cfRule type="expression" dxfId="2" priority="68" stopIfTrue="1">
      <formula>"len($A:$A)=3"</formula>
    </cfRule>
    <cfRule type="expression" dxfId="2" priority="69" stopIfTrue="1">
      <formula>"len($A:$A)=3"</formula>
    </cfRule>
  </conditionalFormatting>
  <conditionalFormatting sqref="D124:D127">
    <cfRule type="expression" dxfId="2" priority="129" stopIfTrue="1">
      <formula>"len($A:$A)=3"</formula>
    </cfRule>
  </conditionalFormatting>
  <conditionalFormatting sqref="E105:E106">
    <cfRule type="cellIs" dxfId="1" priority="4" stopIfTrue="1" operator="lessThanOrEqual">
      <formula>-1</formula>
    </cfRule>
  </conditionalFormatting>
  <conditionalFormatting sqref="E124:E125">
    <cfRule type="cellIs" dxfId="1" priority="2" stopIfTrue="1" operator="lessThanOrEqual">
      <formula>-1</formula>
    </cfRule>
  </conditionalFormatting>
  <conditionalFormatting sqref="G2 F98:G107 F82:G82 E83:G97 E79:G81 F78:G78 E57:G77 F56:G56 E51:G55 F50:G50 E41:G49 F40:G40 E34:G39 F32:G33 E98:E103 F108:F114 F116:F126 F130 G108:G130">
    <cfRule type="cellIs" dxfId="1" priority="176" stopIfTrue="1" operator="lessThanOrEqual">
      <formula>-1</formula>
    </cfRule>
  </conditionalFormatting>
  <conditionalFormatting sqref="A104 A107">
    <cfRule type="expression" dxfId="2" priority="135" stopIfTrue="1">
      <formula>"len($A:$A)=3"</formula>
    </cfRule>
  </conditionalFormatting>
  <conditionalFormatting sqref="D110:E114">
    <cfRule type="cellIs" dxfId="1" priority="146" stopIfTrue="1" operator="lessThanOrEqual">
      <formula>-1</formula>
    </cfRule>
  </conditionalFormatting>
  <conditionalFormatting sqref="A115:A116 A122:B122 A137:B144 A135:A136 A130:B134">
    <cfRule type="expression" dxfId="2" priority="149" stopIfTrue="1">
      <formula>"len($A:$A)=3"</formula>
    </cfRule>
  </conditionalFormatting>
  <conditionalFormatting sqref="E115:E116 E126">
    <cfRule type="cellIs" dxfId="1" priority="128" stopIfTrue="1" operator="lessThanOrEqual">
      <formula>-1</formula>
    </cfRule>
  </conditionalFormatting>
  <conditionalFormatting sqref="C117:E117 C122:C127 E118:E121 D122:E123 C130:E130 C137:C144 C133:C134">
    <cfRule type="expression" dxfId="2" priority="145" stopIfTrue="1">
      <formula>"len($A:$A)=3"</formula>
    </cfRule>
  </conditionalFormatting>
  <conditionalFormatting sqref="D134 D137:D144">
    <cfRule type="cellIs" dxfId="6" priority="147" stopIfTrue="1" operator="lessThan">
      <formula>0</formula>
    </cfRule>
    <cfRule type="cellIs" dxfId="1" priority="148" stopIfTrue="1" operator="greaterThan">
      <formula>5</formula>
    </cfRule>
  </conditionalFormatting>
  <conditionalFormatting sqref="E134 E137:E144">
    <cfRule type="cellIs" dxfId="6" priority="143" stopIfTrue="1" operator="lessThan">
      <formula>0</formula>
    </cfRule>
    <cfRule type="cellIs" dxfId="1" priority="144" stopIfTrue="1" operator="greaterThan">
      <formula>5</formula>
    </cfRule>
  </conditionalFormatting>
  <printOptions horizontalCentered="1"/>
  <pageMargins left="0.472222222222222" right="0.393055555555556" top="0.747916666666667" bottom="0.747916666666667" header="0.314583333333333" footer="0.314583333333333"/>
  <pageSetup paperSize="9" scale="75" orientation="portrait"/>
  <headerFooter alignWithMargins="0">
    <oddFooter>&amp;C&amp;18- &amp;P -</oddFooter>
  </headerFooter>
</worksheet>
</file>

<file path=docProps/app.xml><?xml version="1.0" encoding="utf-8"?>
<Properties xmlns="http://schemas.openxmlformats.org/officeDocument/2006/extended-properties" xmlns:vt="http://schemas.openxmlformats.org/officeDocument/2006/docPropsVTypes">
  <Company>云南省财政厅</Company>
  <Application>Microsoft Excel</Application>
  <HeadingPairs>
    <vt:vector size="2" baseType="variant">
      <vt:variant>
        <vt:lpstr>工作表</vt:lpstr>
      </vt:variant>
      <vt:variant>
        <vt:i4>52</vt:i4>
      </vt:variant>
    </vt:vector>
  </HeadingPairs>
  <TitlesOfParts>
    <vt:vector size="52" baseType="lpstr">
      <vt:lpstr>封面</vt:lpstr>
      <vt:lpstr>目录</vt:lpstr>
      <vt:lpstr>空白页</vt:lpstr>
      <vt:lpstr>校验表</vt:lpstr>
      <vt:lpstr>01-1</vt:lpstr>
      <vt:lpstr>01-2</vt:lpstr>
      <vt:lpstr>02</vt:lpstr>
      <vt:lpstr>03-1</vt:lpstr>
      <vt:lpstr>03-2</vt:lpstr>
      <vt:lpstr>04</vt:lpstr>
      <vt:lpstr>05</vt:lpstr>
      <vt:lpstr>06</vt:lpstr>
      <vt:lpstr>07</vt:lpstr>
      <vt:lpstr>08</vt:lpstr>
      <vt:lpstr>09</vt:lpstr>
      <vt:lpstr>10</vt:lpstr>
      <vt:lpstr>11</vt:lpstr>
      <vt:lpstr>12</vt:lpstr>
      <vt:lpstr>13</vt:lpstr>
      <vt:lpstr>14</vt:lpstr>
      <vt:lpstr>15</vt:lpstr>
      <vt:lpstr>16</vt:lpstr>
      <vt:lpstr>17</vt:lpstr>
      <vt:lpstr>18</vt:lpstr>
      <vt:lpstr>19</vt:lpstr>
      <vt:lpstr>20-1</vt:lpstr>
      <vt:lpstr>20-2</vt:lpstr>
      <vt:lpstr>21</vt:lpstr>
      <vt:lpstr>22-1</vt:lpstr>
      <vt:lpstr>22-2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段中杰</dc:creator>
  <cp:lastModifiedBy>Dell</cp:lastModifiedBy>
  <dcterms:created xsi:type="dcterms:W3CDTF">2006-09-16T00:00:00Z</dcterms:created>
  <cp:lastPrinted>2023-01-04T14:20:00Z</cp:lastPrinted>
  <dcterms:modified xsi:type="dcterms:W3CDTF">2025-05-16T03:54:04Z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2052-12.8.2.18205</vt:lpwstr>
  </property>
  <property fmtid="{D5CDD505-2E9C-101B-9397-08002B2CF9AE}" pid="3" name="ICV">
    <vt:lpwstr>1BC8634431A147018B3601E013564AD2</vt:lpwstr>
  </property>
</Properties>
</file>